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ml.chartshapes+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7.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https://csls2025-my.sharepoint.com/personal/asharia_csls2025_onmicrosoft_com/Documents/CSLS Master Folder/Administrative Stuff/Ali/Admin_CSLS/"/>
    </mc:Choice>
  </mc:AlternateContent>
  <xr:revisionPtr revIDLastSave="0" documentId="8_{0C36DA48-7E2B-43A4-8042-0160C8006BBE}" xr6:coauthVersionLast="47" xr6:coauthVersionMax="47" xr10:uidLastSave="{00000000-0000-0000-0000-000000000000}"/>
  <bookViews>
    <workbookView xWindow="-120" yWindow="-120" windowWidth="29040" windowHeight="15720" firstSheet="14" activeTab="14" xr2:uid="{258862A5-C59E-44F4-93F9-FB8960C37A27}"/>
  </bookViews>
  <sheets>
    <sheet name="list" sheetId="42" r:id="rId1"/>
    <sheet name="IEWB Ranks_Hide" sheetId="254" state="hidden" r:id="rId2"/>
    <sheet name="IEWB Ranks" sheetId="256" r:id="rId3"/>
    <sheet name="IEWB Growth Ranks" sheetId="257" r:id="rId4"/>
    <sheet name="IEWB Growth Ranks_Hide" sheetId="255" state="hidden" r:id="rId5"/>
    <sheet name="1" sheetId="58" r:id="rId6"/>
    <sheet name="2" sheetId="19" r:id="rId7"/>
    <sheet name="3" sheetId="22" r:id="rId8"/>
    <sheet name="4" sheetId="29" r:id="rId9"/>
    <sheet name="5" sheetId="33" r:id="rId10"/>
    <sheet name="6" sheetId="35" r:id="rId11"/>
    <sheet name="7" sheetId="36" r:id="rId12"/>
    <sheet name="8" sheetId="37" r:id="rId13"/>
    <sheet name="9" sheetId="38" r:id="rId14"/>
    <sheet name="10" sheetId="62" r:id="rId15"/>
    <sheet name="11" sheetId="40" r:id="rId16"/>
    <sheet name="12" sheetId="41" state="hidden" r:id="rId17"/>
    <sheet name="a0" sheetId="259" r:id="rId18"/>
    <sheet name="a1" sheetId="1" r:id="rId19"/>
    <sheet name="a2" sheetId="3" r:id="rId20"/>
    <sheet name="a3" sheetId="4" r:id="rId21"/>
    <sheet name="a4" sheetId="5" r:id="rId22"/>
    <sheet name="a5-1" sheetId="70" r:id="rId23"/>
    <sheet name="a5-2" sheetId="71" r:id="rId24"/>
    <sheet name="a5-3" sheetId="72" r:id="rId25"/>
    <sheet name="a5-4" sheetId="73" r:id="rId26"/>
    <sheet name="a5-5" sheetId="74" r:id="rId27"/>
    <sheet name="a5-6" sheetId="75" r:id="rId28"/>
    <sheet name="a5-7" sheetId="76" r:id="rId29"/>
    <sheet name="a5-8" sheetId="77" r:id="rId30"/>
    <sheet name="a5-9" sheetId="78" r:id="rId31"/>
    <sheet name="a5-10" sheetId="79" r:id="rId32"/>
    <sheet name="a5-11" sheetId="80" r:id="rId33"/>
    <sheet name="a5" sheetId="6" r:id="rId34"/>
    <sheet name="a6" sheetId="7" r:id="rId35"/>
    <sheet name="a7" sheetId="9" r:id="rId36"/>
    <sheet name="old a8" sheetId="253" state="hidden" r:id="rId37"/>
    <sheet name="a8" sheetId="10" state="hidden" r:id="rId38"/>
    <sheet name="a9" sheetId="64" r:id="rId39"/>
    <sheet name="a10" sheetId="12" r:id="rId40"/>
    <sheet name="a11" sheetId="13" r:id="rId41"/>
    <sheet name="a12" sheetId="14" r:id="rId42"/>
    <sheet name="a12A" sheetId="11" r:id="rId43"/>
    <sheet name="a13" sheetId="15" r:id="rId44"/>
    <sheet name="a14_old" sheetId="81" state="hidden" r:id="rId45"/>
    <sheet name="a14" sheetId="82" r:id="rId46"/>
    <sheet name="a14a" sheetId="69" state="hidden" r:id="rId47"/>
    <sheet name="a14-1-ii" sheetId="249" state="hidden" r:id="rId48"/>
    <sheet name="a14-2" sheetId="248" state="hidden" r:id="rId49"/>
    <sheet name="a14-3" sheetId="247" state="hidden" r:id="rId50"/>
    <sheet name="a14-4" sheetId="246" state="hidden" r:id="rId51"/>
    <sheet name="a14-5" sheetId="245" state="hidden" r:id="rId52"/>
    <sheet name="a15" sheetId="18" r:id="rId53"/>
    <sheet name="a16" sheetId="16" r:id="rId54"/>
    <sheet name="a17" sheetId="20" r:id="rId55"/>
    <sheet name="a18" sheetId="21" r:id="rId56"/>
    <sheet name="a19" sheetId="23" r:id="rId57"/>
    <sheet name="a20" sheetId="24" r:id="rId58"/>
    <sheet name="a20 (2)" sheetId="61" r:id="rId59"/>
    <sheet name="a21" sheetId="26" r:id="rId60"/>
    <sheet name="a22" sheetId="27" r:id="rId61"/>
    <sheet name="a23" sheetId="28" r:id="rId62"/>
    <sheet name="a24" sheetId="30" r:id="rId63"/>
    <sheet name="a25" sheetId="31" r:id="rId64"/>
    <sheet name="a26" sheetId="32" r:id="rId65"/>
    <sheet name="a27" sheetId="34" r:id="rId66"/>
    <sheet name="a28" sheetId="25" r:id="rId67"/>
    <sheet name="a29" sheetId="2" r:id="rId68"/>
    <sheet name="a30" sheetId="189" r:id="rId69"/>
    <sheet name="a30-1" sheetId="188" r:id="rId70"/>
    <sheet name="a30-2" sheetId="252" r:id="rId71"/>
    <sheet name="a31" sheetId="192" r:id="rId72"/>
    <sheet name="a32" sheetId="191" r:id="rId73"/>
    <sheet name="a33" sheetId="193" r:id="rId74"/>
    <sheet name="Tot" sheetId="147" state="hidden" r:id="rId75"/>
    <sheet name="Con" sheetId="148" state="hidden" r:id="rId76"/>
    <sheet name="Wea" sheetId="149" state="hidden" r:id="rId77"/>
    <sheet name="Equ" sheetId="150" state="hidden" r:id="rId78"/>
    <sheet name="Sec" sheetId="151" state="hidden" r:id="rId79"/>
    <sheet name="TotG" sheetId="152" state="hidden" r:id="rId80"/>
    <sheet name="ConG" sheetId="153" state="hidden" r:id="rId81"/>
    <sheet name="WeaG" sheetId="154" state="hidden" r:id="rId82"/>
    <sheet name="EquG" sheetId="155" state="hidden" r:id="rId83"/>
    <sheet name="SecG" sheetId="156" state="hidden" r:id="rId84"/>
  </sheets>
  <externalReferences>
    <externalReference r:id="rId85"/>
  </externalReferences>
  <definedNames>
    <definedName name="_xlnm._FilterDatabase" localSheetId="3" hidden="1">'IEWB Growth Ranks'!#REF!</definedName>
    <definedName name="_xlnm._FilterDatabase" localSheetId="2" hidden="1">'IEWB Ranks'!$R$23:$S$30</definedName>
    <definedName name="_xlnm.Print_Area" localSheetId="5">'1'!$A$1:$DG$63</definedName>
    <definedName name="_xlnm.Print_Area" localSheetId="14">'10'!$A$1:$CK$56</definedName>
    <definedName name="_xlnm.Print_Area" localSheetId="15">'11'!$A$1:$BO$64</definedName>
    <definedName name="_xlnm.Print_Area" localSheetId="16">'12'!$A$1:$L$51</definedName>
    <definedName name="_xlnm.Print_Area" localSheetId="6">'2'!$A$1:$DG$61</definedName>
    <definedName name="_xlnm.Print_Area" localSheetId="7" xml:space="preserve">                                                                                             '3'!$A$1:$AH$57</definedName>
    <definedName name="_xlnm.Print_Area" localSheetId="8">'4'!$A$1:$BZ$59</definedName>
    <definedName name="_xlnm.Print_Area" localSheetId="9">'5'!$A$1:$W$59</definedName>
    <definedName name="_xlnm.Print_Area" localSheetId="10">'6'!$A$1:$BD$59</definedName>
    <definedName name="_xlnm.Print_Area" localSheetId="11">'7'!$A$1:$AS$59</definedName>
    <definedName name="_xlnm.Print_Area" localSheetId="12">'8'!$A$1:$BD$59</definedName>
    <definedName name="_xlnm.Print_Area" localSheetId="13">'9'!$A$1:$CK$60</definedName>
    <definedName name="_xlnm.Print_Area" localSheetId="18">'a1'!$A$1:$BO$63</definedName>
    <definedName name="_xlnm.Print_Area" localSheetId="39">'a10'!$A$1:$L$62</definedName>
    <definedName name="_xlnm.Print_Area" localSheetId="40">'a11'!$A$1:$BD$57</definedName>
    <definedName name="_xlnm.Print_Area" localSheetId="41">'a12'!$A$1:$P$57</definedName>
    <definedName name="_xlnm.Print_Area" localSheetId="42">a12A!$A$1:$L$82</definedName>
    <definedName name="_xlnm.Print_Area" localSheetId="43">'a13'!$A$1:$AU$64</definedName>
    <definedName name="_xlnm.Print_Area" localSheetId="45">'a14'!$A$1:$J$70</definedName>
    <definedName name="_xlnm.Print_Area" localSheetId="44">a14_old!$A$1:$J$64</definedName>
    <definedName name="_xlnm.Print_Area" localSheetId="46">a14a!$A$1:$J$64</definedName>
    <definedName name="_xlnm.Print_Area" localSheetId="52">'a15'!$A$1:$FU$65</definedName>
    <definedName name="_xlnm.Print_Area" localSheetId="53">'a16'!$A$1:$AR$63</definedName>
    <definedName name="_xlnm.Print_Area" localSheetId="54">'a17'!$A$1:$BA$61</definedName>
    <definedName name="_xlnm.Print_Area" localSheetId="55" xml:space="preserve">                                                                       'a18'!$A$1:$AS$61</definedName>
    <definedName name="_xlnm.Print_Area" localSheetId="56">'a19'!$A$1:$AH$68</definedName>
    <definedName name="_xlnm.Print_Area" localSheetId="19">'a2'!$A$1:$AS$65</definedName>
    <definedName name="_xlnm.Print_Area" localSheetId="57">'a20'!$A$1:$L$64</definedName>
    <definedName name="_xlnm.Print_Area" localSheetId="58" xml:space="preserve">                                                                                                                                                                                                           'a20 (2)'!$A$1:$L$55</definedName>
    <definedName name="_xlnm.Print_Area" localSheetId="59">'a21'!$A$1:$L$58</definedName>
    <definedName name="_xlnm.Print_Area" localSheetId="60">'a22'!$A$1:$L$63</definedName>
    <definedName name="_xlnm.Print_Area" localSheetId="62">'a24'!$A$1:$L$58</definedName>
    <definedName name="_xlnm.Print_Area" localSheetId="63">'a25'!$A$1:$L$71</definedName>
    <definedName name="_xlnm.Print_Area" localSheetId="64" xml:space="preserve"> 'a26'!$A$1:$L$51</definedName>
    <definedName name="_xlnm.Print_Area" localSheetId="65">'a27'!$A$1:$BZ$66</definedName>
    <definedName name="_xlnm.Print_Area" localSheetId="66">'a28'!$A$1:$AS$57</definedName>
    <definedName name="_xlnm.Print_Area" localSheetId="67">'a29'!$A$1:$CV$59</definedName>
    <definedName name="_xlnm.Print_Area" localSheetId="20">'a3'!$A$1:$L$61</definedName>
    <definedName name="_xlnm.Print_Area" localSheetId="69">'a30-1'!$A$1:$L$57</definedName>
    <definedName name="_xlnm.Print_Area" localSheetId="70">'a30-2'!$A$1:$L$58</definedName>
    <definedName name="_xlnm.Print_Area" localSheetId="71">'a31'!$A$1:$CK$71</definedName>
    <definedName name="_xlnm.Print_Area" localSheetId="72">'a32'!$A$1:$CK$58</definedName>
    <definedName name="_xlnm.Print_Area" localSheetId="73">'a33'!$A$1:$CK$58</definedName>
    <definedName name="_xlnm.Print_Area" localSheetId="21" xml:space="preserve">                                                                                                                                                                'a4'!$A$1:$AD$65</definedName>
    <definedName name="_xlnm.Print_Area" localSheetId="33">'a5'!$A$1:$W$57</definedName>
    <definedName name="_xlnm.Print_Area" localSheetId="22">'a5-1'!$A$1:$N$78</definedName>
    <definedName name="_xlnm.Print_Area" localSheetId="31">'a5-10'!$A$1:$J$61</definedName>
    <definedName name="_xlnm.Print_Area" localSheetId="32">'a5-11'!$A$1:$J$61</definedName>
    <definedName name="_xlnm.Print_Area" localSheetId="23">'a5-2'!$A$1:$J$61</definedName>
    <definedName name="_xlnm.Print_Area" localSheetId="24">'a5-3'!$A$1:$J$60</definedName>
    <definedName name="_xlnm.Print_Area" localSheetId="25">'a5-4'!$A$1:$J$61</definedName>
    <definedName name="_xlnm.Print_Area" localSheetId="26">'a5-5'!$A$1:$J$60</definedName>
    <definedName name="_xlnm.Print_Area" localSheetId="27">'a5-6'!$A$1:$J$59</definedName>
    <definedName name="_xlnm.Print_Area" localSheetId="28">'a5-7'!$A$1:$J$60</definedName>
    <definedName name="_xlnm.Print_Area" localSheetId="29">'a5-8'!$A$1:$J$61</definedName>
    <definedName name="_xlnm.Print_Area" localSheetId="30">'a5-9'!$A$1:$K$61</definedName>
    <definedName name="_xlnm.Print_Area" localSheetId="34">'a6'!$A$1:$BQ$67</definedName>
    <definedName name="_xlnm.Print_Area" localSheetId="35">'a7'!$A$1:$AH$63</definedName>
    <definedName name="_xlnm.Print_Area" localSheetId="37">'a8'!$A$1:$W$59</definedName>
    <definedName name="_xlnm.Print_Area" localSheetId="38">'a9'!$A$1:$AS$70</definedName>
    <definedName name="_xlnm.Print_Area" localSheetId="75">Con!$A$1:$K$37</definedName>
    <definedName name="_xlnm.Print_Area" localSheetId="77">Equ!$A$1:$I$38</definedName>
    <definedName name="_xlnm.Print_Area" localSheetId="0" xml:space="preserve">    list!$A$1:$J$57</definedName>
    <definedName name="_xlnm.Print_Area" localSheetId="78">Sec!$A$1:$U$37</definedName>
    <definedName name="_xlnm.Print_Area" localSheetId="74">Tot!$A$1:$I$37</definedName>
    <definedName name="_xlnm.Print_Area" localSheetId="79">TotG!$A$1:$I$19</definedName>
    <definedName name="_xlnm.Print_Area" localSheetId="76">Wea!$A$1:$N$52</definedName>
    <definedName name="_xlnm.Print_Titles" localSheetId="5">'1'!$A:$A</definedName>
    <definedName name="_xlnm.Print_Titles" localSheetId="14">'10'!$A:$A</definedName>
    <definedName name="_xlnm.Print_Titles" localSheetId="15">'11'!$A:$A</definedName>
    <definedName name="_xlnm.Print_Titles" localSheetId="16">'12'!$1:$2</definedName>
    <definedName name="_xlnm.Print_Titles" localSheetId="6">'2'!$A:$A</definedName>
    <definedName name="_xlnm.Print_Titles" localSheetId="7">'3'!$A:$A</definedName>
    <definedName name="_xlnm.Print_Titles" localSheetId="8">'4'!$A:$A</definedName>
    <definedName name="_xlnm.Print_Titles" localSheetId="9">'5'!$A:$A</definedName>
    <definedName name="_xlnm.Print_Titles" localSheetId="10">'6'!$A:$A</definedName>
    <definedName name="_xlnm.Print_Titles" localSheetId="11">'7'!$A:$A</definedName>
    <definedName name="_xlnm.Print_Titles" localSheetId="12">'8'!$A:$A</definedName>
    <definedName name="_xlnm.Print_Titles" localSheetId="13">'9'!$A:$A</definedName>
    <definedName name="_xlnm.Print_Titles" localSheetId="18">'a1'!$A:$A,'a1'!$1:$1</definedName>
    <definedName name="_xlnm.Print_Titles" localSheetId="40">'a11'!$A:$A</definedName>
    <definedName name="_xlnm.Print_Titles" localSheetId="43">'a13'!$A:$A</definedName>
    <definedName name="_xlnm.Print_Titles" localSheetId="47">'a14-1-ii'!$A:$A</definedName>
    <definedName name="_xlnm.Print_Titles" localSheetId="52">'a15'!$A:$A</definedName>
    <definedName name="_xlnm.Print_Titles" localSheetId="53">'a16'!$A:$A</definedName>
    <definedName name="_xlnm.Print_Titles" localSheetId="54">'a17'!$A:$A</definedName>
    <definedName name="_xlnm.Print_Titles" localSheetId="55">'a18'!$A:$A</definedName>
    <definedName name="_xlnm.Print_Titles" localSheetId="56">'a19'!$A:$A</definedName>
    <definedName name="_xlnm.Print_Titles" localSheetId="19">'a2'!$A:$A</definedName>
    <definedName name="_xlnm.Print_Titles" localSheetId="65">'a27'!$A:$A</definedName>
    <definedName name="_xlnm.Print_Titles" localSheetId="66">'a28'!$A:$A</definedName>
    <definedName name="_xlnm.Print_Titles" localSheetId="67">'a29'!$A:$A</definedName>
    <definedName name="_xlnm.Print_Titles" localSheetId="71">'a31'!$A:$A</definedName>
    <definedName name="_xlnm.Print_Titles" localSheetId="72">'a32'!$A:$A</definedName>
    <definedName name="_xlnm.Print_Titles" localSheetId="73">'a33'!$A:$A</definedName>
    <definedName name="_xlnm.Print_Titles" localSheetId="21">'a4'!$A:$A</definedName>
    <definedName name="_xlnm.Print_Titles" localSheetId="33">'a5'!$A:$A</definedName>
    <definedName name="_xlnm.Print_Titles" localSheetId="34">'a6'!$A:$A</definedName>
    <definedName name="_xlnm.Print_Titles" localSheetId="35">'a7'!$A:$A</definedName>
    <definedName name="_xlnm.Print_Titles" localSheetId="37">'a8'!$A:$A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2" i="70" l="1"/>
  <c r="H131" i="70"/>
  <c r="H130" i="70"/>
  <c r="H129" i="70"/>
  <c r="H128" i="70"/>
  <c r="L46" i="31"/>
  <c r="G48" i="19"/>
  <c r="H48" i="19" s="1"/>
  <c r="F15" i="70" l="1"/>
  <c r="F16" i="70"/>
  <c r="F17" i="70"/>
  <c r="F18" i="70"/>
  <c r="F19" i="70"/>
  <c r="F20" i="70"/>
  <c r="F21" i="70"/>
  <c r="F22" i="70"/>
  <c r="F23" i="70"/>
  <c r="F24" i="70"/>
  <c r="F25" i="70"/>
  <c r="F26" i="70"/>
  <c r="F27" i="70"/>
  <c r="F28" i="70"/>
  <c r="F29" i="70"/>
  <c r="F30" i="70" s="1"/>
  <c r="F31" i="70" s="1"/>
  <c r="F32" i="70" s="1"/>
  <c r="F33" i="70" s="1"/>
  <c r="F34" i="70" s="1"/>
  <c r="F35" i="70" s="1"/>
  <c r="F36" i="70" s="1"/>
  <c r="F37" i="70" s="1"/>
  <c r="F38" i="70" s="1"/>
  <c r="F39" i="70" s="1"/>
  <c r="F40" i="70" s="1"/>
  <c r="F41" i="70" s="1"/>
  <c r="F42" i="70" s="1"/>
  <c r="F43" i="70" s="1"/>
  <c r="F44" i="70" s="1"/>
  <c r="F45" i="70" s="1"/>
  <c r="F46" i="70" s="1"/>
  <c r="F47" i="70" s="1"/>
  <c r="F48" i="70" s="1"/>
  <c r="F49" i="70" s="1"/>
  <c r="F50" i="70" s="1"/>
  <c r="F51" i="70" s="1"/>
  <c r="F52" i="70" s="1"/>
  <c r="F53" i="70" s="1"/>
  <c r="F54" i="70" s="1"/>
  <c r="F55" i="70" s="1"/>
  <c r="F56" i="70" s="1"/>
  <c r="F57" i="70" s="1"/>
  <c r="F21" i="12"/>
  <c r="E21" i="12"/>
  <c r="H36" i="12"/>
  <c r="E26" i="12"/>
  <c r="E25" i="12"/>
  <c r="E26" i="70"/>
  <c r="L45" i="12"/>
  <c r="U83" i="82"/>
  <c r="U78" i="82"/>
  <c r="O78" i="82" s="1"/>
  <c r="P78" i="82"/>
  <c r="O154" i="82"/>
  <c r="U173" i="82"/>
  <c r="U164" i="82"/>
  <c r="U155" i="82"/>
  <c r="U146" i="82"/>
  <c r="L4" i="256" a="1"/>
  <c r="L4" i="256" s="1"/>
  <c r="C50" i="72"/>
  <c r="I50" i="72"/>
  <c r="C51" i="72"/>
  <c r="I51" i="72"/>
  <c r="C52" i="72"/>
  <c r="I52" i="72"/>
  <c r="C53" i="72"/>
  <c r="I53" i="72"/>
  <c r="C54" i="72"/>
  <c r="I54" i="72"/>
  <c r="F51" i="193"/>
  <c r="N51" i="193"/>
  <c r="V51" i="193"/>
  <c r="AD51" i="193"/>
  <c r="AL51" i="193"/>
  <c r="AT51" i="193"/>
  <c r="BB51" i="193"/>
  <c r="BJ51" i="193"/>
  <c r="BR51" i="193"/>
  <c r="BZ51" i="193"/>
  <c r="CH51" i="193"/>
  <c r="F52" i="193"/>
  <c r="N52" i="193"/>
  <c r="V52" i="193"/>
  <c r="AD52" i="193"/>
  <c r="AL52" i="193"/>
  <c r="AT52" i="193"/>
  <c r="BB52" i="193"/>
  <c r="BJ52" i="193"/>
  <c r="BR52" i="193"/>
  <c r="BZ52" i="193"/>
  <c r="CH52" i="193"/>
  <c r="F53" i="193"/>
  <c r="N53" i="193"/>
  <c r="V53" i="193"/>
  <c r="AD53" i="193"/>
  <c r="AL53" i="193"/>
  <c r="AT53" i="193"/>
  <c r="BB53" i="193"/>
  <c r="BJ53" i="193"/>
  <c r="BR53" i="193"/>
  <c r="BZ53" i="193"/>
  <c r="CH53" i="193"/>
  <c r="F54" i="193"/>
  <c r="N54" i="193"/>
  <c r="V54" i="193"/>
  <c r="AD54" i="193"/>
  <c r="AL54" i="193"/>
  <c r="AT54" i="193"/>
  <c r="BB54" i="193"/>
  <c r="BJ54" i="193"/>
  <c r="BR54" i="193"/>
  <c r="BZ54" i="193"/>
  <c r="CH54" i="193"/>
  <c r="F55" i="193"/>
  <c r="N55" i="193"/>
  <c r="V55" i="193"/>
  <c r="AD55" i="193"/>
  <c r="AL55" i="193"/>
  <c r="AT55" i="193"/>
  <c r="BB55" i="193"/>
  <c r="BJ55" i="193"/>
  <c r="BR55" i="193"/>
  <c r="BZ55" i="193"/>
  <c r="CH55" i="193"/>
  <c r="F51" i="191"/>
  <c r="N51" i="191"/>
  <c r="V51" i="191"/>
  <c r="AD51" i="191"/>
  <c r="AL51" i="191"/>
  <c r="AT51" i="191"/>
  <c r="BB51" i="191"/>
  <c r="BJ51" i="191"/>
  <c r="BR51" i="191"/>
  <c r="BZ51" i="191"/>
  <c r="CH51" i="191"/>
  <c r="F52" i="191"/>
  <c r="N52" i="191"/>
  <c r="V52" i="191"/>
  <c r="AD52" i="191"/>
  <c r="AL52" i="191"/>
  <c r="AT52" i="191"/>
  <c r="BB52" i="191"/>
  <c r="BJ52" i="191"/>
  <c r="BR52" i="191"/>
  <c r="BZ52" i="191"/>
  <c r="CH52" i="191"/>
  <c r="F53" i="191"/>
  <c r="N53" i="191"/>
  <c r="V53" i="191"/>
  <c r="AD53" i="191"/>
  <c r="AL53" i="191"/>
  <c r="AT53" i="191"/>
  <c r="BB53" i="191"/>
  <c r="BJ53" i="191"/>
  <c r="BR53" i="191"/>
  <c r="BZ53" i="191"/>
  <c r="CH53" i="191"/>
  <c r="F54" i="191"/>
  <c r="N54" i="191"/>
  <c r="V54" i="191"/>
  <c r="AD54" i="191"/>
  <c r="AL54" i="191"/>
  <c r="AT54" i="191"/>
  <c r="BB54" i="191"/>
  <c r="BJ54" i="191"/>
  <c r="BR54" i="191"/>
  <c r="BZ54" i="191"/>
  <c r="CH54" i="191"/>
  <c r="F55" i="191"/>
  <c r="N55" i="191"/>
  <c r="V55" i="191"/>
  <c r="AD55" i="191"/>
  <c r="AL55" i="191"/>
  <c r="AT55" i="191"/>
  <c r="BB55" i="191"/>
  <c r="BJ55" i="191"/>
  <c r="BR55" i="191"/>
  <c r="BZ55" i="191"/>
  <c r="CH55" i="191"/>
  <c r="F64" i="192"/>
  <c r="N64" i="192"/>
  <c r="V64" i="192"/>
  <c r="AD64" i="192"/>
  <c r="AL64" i="192"/>
  <c r="AT64" i="192"/>
  <c r="BB64" i="192"/>
  <c r="BJ64" i="192"/>
  <c r="BR64" i="192"/>
  <c r="BZ64" i="192"/>
  <c r="CH64" i="192"/>
  <c r="F65" i="192"/>
  <c r="N65" i="192"/>
  <c r="V65" i="192"/>
  <c r="AD65" i="192"/>
  <c r="AL65" i="192"/>
  <c r="AT65" i="192"/>
  <c r="BB65" i="192"/>
  <c r="BJ65" i="192"/>
  <c r="BR65" i="192"/>
  <c r="BZ65" i="192"/>
  <c r="CH65" i="192"/>
  <c r="F66" i="192"/>
  <c r="N66" i="192"/>
  <c r="V66" i="192"/>
  <c r="AD66" i="192"/>
  <c r="AL66" i="192"/>
  <c r="AT66" i="192"/>
  <c r="BB66" i="192"/>
  <c r="BJ66" i="192"/>
  <c r="BR66" i="192"/>
  <c r="BZ66" i="192"/>
  <c r="CH66" i="192"/>
  <c r="F67" i="192"/>
  <c r="N67" i="192"/>
  <c r="V67" i="192"/>
  <c r="AD67" i="192"/>
  <c r="AL67" i="192"/>
  <c r="AT67" i="192"/>
  <c r="BB67" i="192"/>
  <c r="BJ67" i="192"/>
  <c r="BR67" i="192"/>
  <c r="BZ67" i="192"/>
  <c r="CH67" i="192"/>
  <c r="F68" i="192"/>
  <c r="N68" i="192"/>
  <c r="V68" i="192"/>
  <c r="AD68" i="192"/>
  <c r="AL68" i="192"/>
  <c r="AT68" i="192"/>
  <c r="BB68" i="192"/>
  <c r="BJ68" i="192"/>
  <c r="BR68" i="192"/>
  <c r="BZ68" i="192"/>
  <c r="CH68" i="192"/>
  <c r="C49" i="252"/>
  <c r="D49" i="252"/>
  <c r="E49" i="252"/>
  <c r="F49" i="252"/>
  <c r="G49" i="252"/>
  <c r="H49" i="252"/>
  <c r="I49" i="252"/>
  <c r="J49" i="252"/>
  <c r="K49" i="252"/>
  <c r="L49" i="252"/>
  <c r="C50" i="252"/>
  <c r="D50" i="252"/>
  <c r="E50" i="252"/>
  <c r="F50" i="252"/>
  <c r="G50" i="252"/>
  <c r="H50" i="252"/>
  <c r="I50" i="252"/>
  <c r="J50" i="252"/>
  <c r="K50" i="252"/>
  <c r="L50" i="252"/>
  <c r="C51" i="252"/>
  <c r="D51" i="252"/>
  <c r="E51" i="252"/>
  <c r="F51" i="252"/>
  <c r="G51" i="252"/>
  <c r="H51" i="252"/>
  <c r="I51" i="252"/>
  <c r="J51" i="252"/>
  <c r="K51" i="252"/>
  <c r="L51" i="252"/>
  <c r="C52" i="252"/>
  <c r="D52" i="252"/>
  <c r="E52" i="252"/>
  <c r="F52" i="252"/>
  <c r="G52" i="252"/>
  <c r="H52" i="252"/>
  <c r="I52" i="252"/>
  <c r="J52" i="252"/>
  <c r="K52" i="252"/>
  <c r="L52" i="252"/>
  <c r="C53" i="252"/>
  <c r="D53" i="252"/>
  <c r="E53" i="252"/>
  <c r="F53" i="252"/>
  <c r="G53" i="252"/>
  <c r="H53" i="252"/>
  <c r="I53" i="252"/>
  <c r="J53" i="252"/>
  <c r="K53" i="252"/>
  <c r="L53" i="252"/>
  <c r="B53" i="252"/>
  <c r="B52" i="252"/>
  <c r="B51" i="252"/>
  <c r="B50" i="252"/>
  <c r="B49" i="252"/>
  <c r="C49" i="188"/>
  <c r="D49" i="188"/>
  <c r="E49" i="188"/>
  <c r="F49" i="188"/>
  <c r="G49" i="188"/>
  <c r="H49" i="188"/>
  <c r="I49" i="188"/>
  <c r="J49" i="188"/>
  <c r="K49" i="188"/>
  <c r="L49" i="188"/>
  <c r="C50" i="188"/>
  <c r="D50" i="188"/>
  <c r="E50" i="188"/>
  <c r="F50" i="188"/>
  <c r="G50" i="188"/>
  <c r="H50" i="188"/>
  <c r="I50" i="188"/>
  <c r="J50" i="188"/>
  <c r="K50" i="188"/>
  <c r="L50" i="188"/>
  <c r="C51" i="188"/>
  <c r="D51" i="188"/>
  <c r="E51" i="188"/>
  <c r="F51" i="188"/>
  <c r="G51" i="188"/>
  <c r="H51" i="188"/>
  <c r="I51" i="188"/>
  <c r="J51" i="188"/>
  <c r="K51" i="188"/>
  <c r="L51" i="188"/>
  <c r="C52" i="188"/>
  <c r="D52" i="188"/>
  <c r="E52" i="188"/>
  <c r="F52" i="188"/>
  <c r="G52" i="188"/>
  <c r="H52" i="188"/>
  <c r="I52" i="188"/>
  <c r="J52" i="188"/>
  <c r="K52" i="188"/>
  <c r="L52" i="188"/>
  <c r="C53" i="188"/>
  <c r="D53" i="188"/>
  <c r="E53" i="188"/>
  <c r="F53" i="188"/>
  <c r="G53" i="188"/>
  <c r="H53" i="188"/>
  <c r="I53" i="188"/>
  <c r="J53" i="188"/>
  <c r="K53" i="188"/>
  <c r="L53" i="188"/>
  <c r="B53" i="188"/>
  <c r="B52" i="188"/>
  <c r="B51" i="188"/>
  <c r="B50" i="188"/>
  <c r="B49" i="188"/>
  <c r="C49" i="189"/>
  <c r="D49" i="189"/>
  <c r="E49" i="189"/>
  <c r="F49" i="189"/>
  <c r="G49" i="189"/>
  <c r="H49" i="189"/>
  <c r="I49" i="189"/>
  <c r="J49" i="189"/>
  <c r="K49" i="189"/>
  <c r="L49" i="189"/>
  <c r="C50" i="189"/>
  <c r="D50" i="189"/>
  <c r="E50" i="189"/>
  <c r="F50" i="189"/>
  <c r="G50" i="189"/>
  <c r="H50" i="189"/>
  <c r="I50" i="189"/>
  <c r="J50" i="189"/>
  <c r="K50" i="189"/>
  <c r="L50" i="189"/>
  <c r="C51" i="189"/>
  <c r="D51" i="189"/>
  <c r="E51" i="189"/>
  <c r="F51" i="189"/>
  <c r="G51" i="189"/>
  <c r="H51" i="189"/>
  <c r="I51" i="189"/>
  <c r="J51" i="189"/>
  <c r="K51" i="189"/>
  <c r="L51" i="189"/>
  <c r="C52" i="189"/>
  <c r="D52" i="189"/>
  <c r="E52" i="189"/>
  <c r="F52" i="189"/>
  <c r="G52" i="189"/>
  <c r="H52" i="189"/>
  <c r="I52" i="189"/>
  <c r="J52" i="189"/>
  <c r="K52" i="189"/>
  <c r="L52" i="189"/>
  <c r="C53" i="189"/>
  <c r="D53" i="189"/>
  <c r="E53" i="189"/>
  <c r="F53" i="189"/>
  <c r="G53" i="189"/>
  <c r="H53" i="189"/>
  <c r="I53" i="189"/>
  <c r="J53" i="189"/>
  <c r="K53" i="189"/>
  <c r="L53" i="189"/>
  <c r="B53" i="189"/>
  <c r="B52" i="189"/>
  <c r="B51" i="189"/>
  <c r="B50" i="189"/>
  <c r="B49" i="189"/>
  <c r="M78" i="82" l="1"/>
  <c r="B49" i="32"/>
  <c r="B50" i="32"/>
  <c r="B51" i="32"/>
  <c r="B52" i="32"/>
  <c r="B53" i="32"/>
  <c r="D49" i="32"/>
  <c r="E49" i="32"/>
  <c r="F49" i="32"/>
  <c r="G49" i="32"/>
  <c r="H49" i="32"/>
  <c r="I49" i="32"/>
  <c r="J49" i="32"/>
  <c r="K49" i="32"/>
  <c r="L49" i="32"/>
  <c r="D50" i="32"/>
  <c r="E50" i="32"/>
  <c r="F50" i="32"/>
  <c r="G50" i="32"/>
  <c r="H50" i="32"/>
  <c r="I50" i="32"/>
  <c r="J50" i="32"/>
  <c r="K50" i="32"/>
  <c r="L50" i="32"/>
  <c r="D51" i="32"/>
  <c r="E51" i="32"/>
  <c r="F51" i="32"/>
  <c r="G51" i="32"/>
  <c r="H51" i="32"/>
  <c r="I51" i="32"/>
  <c r="J51" i="32"/>
  <c r="K51" i="32"/>
  <c r="L51" i="32"/>
  <c r="D52" i="32"/>
  <c r="E52" i="32"/>
  <c r="F52" i="32"/>
  <c r="G52" i="32"/>
  <c r="H52" i="32"/>
  <c r="I52" i="32"/>
  <c r="J52" i="32"/>
  <c r="K52" i="32"/>
  <c r="D53" i="32"/>
  <c r="E53" i="32"/>
  <c r="F53" i="32"/>
  <c r="G53" i="32"/>
  <c r="H53" i="32"/>
  <c r="I53" i="32"/>
  <c r="J53" i="32"/>
  <c r="K53" i="32"/>
  <c r="C53" i="32"/>
  <c r="C52" i="32"/>
  <c r="C51" i="32"/>
  <c r="C50" i="32"/>
  <c r="C49" i="32"/>
  <c r="C49" i="31"/>
  <c r="D49" i="31"/>
  <c r="E49" i="31"/>
  <c r="F49" i="31"/>
  <c r="G49" i="31"/>
  <c r="H49" i="31"/>
  <c r="I49" i="31"/>
  <c r="J49" i="31"/>
  <c r="K49" i="31"/>
  <c r="L49" i="31"/>
  <c r="C50" i="31"/>
  <c r="D50" i="31"/>
  <c r="E50" i="31"/>
  <c r="F50" i="31"/>
  <c r="G50" i="31"/>
  <c r="H50" i="31"/>
  <c r="I50" i="31"/>
  <c r="J50" i="31"/>
  <c r="K50" i="31"/>
  <c r="L50" i="31"/>
  <c r="C51" i="31"/>
  <c r="D51" i="31"/>
  <c r="E51" i="31"/>
  <c r="F51" i="31"/>
  <c r="G51" i="31"/>
  <c r="H51" i="31"/>
  <c r="I51" i="31"/>
  <c r="J51" i="31"/>
  <c r="K51" i="31"/>
  <c r="L51" i="31"/>
  <c r="B51" i="31"/>
  <c r="B50" i="31"/>
  <c r="B49" i="31"/>
  <c r="C49" i="30"/>
  <c r="D49" i="30"/>
  <c r="E49" i="30"/>
  <c r="F49" i="30"/>
  <c r="G49" i="30"/>
  <c r="H49" i="30"/>
  <c r="I49" i="30"/>
  <c r="J49" i="30"/>
  <c r="K49" i="30"/>
  <c r="L49" i="30"/>
  <c r="C50" i="30"/>
  <c r="D50" i="30"/>
  <c r="E50" i="30"/>
  <c r="F50" i="30"/>
  <c r="G50" i="30"/>
  <c r="H50" i="30"/>
  <c r="I50" i="30"/>
  <c r="J50" i="30"/>
  <c r="K50" i="30"/>
  <c r="L50" i="30"/>
  <c r="C51" i="30"/>
  <c r="D51" i="30"/>
  <c r="E51" i="30"/>
  <c r="F51" i="30"/>
  <c r="G51" i="30"/>
  <c r="H51" i="30"/>
  <c r="I51" i="30"/>
  <c r="J51" i="30"/>
  <c r="K51" i="30"/>
  <c r="L51" i="30"/>
  <c r="C52" i="30"/>
  <c r="D52" i="30"/>
  <c r="E52" i="30"/>
  <c r="F52" i="30"/>
  <c r="G52" i="30"/>
  <c r="H52" i="30"/>
  <c r="I52" i="30"/>
  <c r="J52" i="30"/>
  <c r="K52" i="30"/>
  <c r="L52" i="30"/>
  <c r="C53" i="30"/>
  <c r="D53" i="30"/>
  <c r="E53" i="30"/>
  <c r="F53" i="30"/>
  <c r="G53" i="30"/>
  <c r="H53" i="30"/>
  <c r="I53" i="30"/>
  <c r="J53" i="30"/>
  <c r="K53" i="30"/>
  <c r="L53" i="30"/>
  <c r="B53" i="30"/>
  <c r="B52" i="30"/>
  <c r="B51" i="30"/>
  <c r="B50" i="30"/>
  <c r="B49" i="30"/>
  <c r="C50" i="27"/>
  <c r="D50" i="27"/>
  <c r="E50" i="27"/>
  <c r="F50" i="27"/>
  <c r="G50" i="27"/>
  <c r="H50" i="27"/>
  <c r="I50" i="27"/>
  <c r="J50" i="27"/>
  <c r="K50" i="27"/>
  <c r="L50" i="27"/>
  <c r="C51" i="27"/>
  <c r="D51" i="27"/>
  <c r="E51" i="27"/>
  <c r="F51" i="27"/>
  <c r="G51" i="27"/>
  <c r="H51" i="27"/>
  <c r="I51" i="27"/>
  <c r="J51" i="27"/>
  <c r="K51" i="27"/>
  <c r="L51" i="27"/>
  <c r="C52" i="27"/>
  <c r="D52" i="27"/>
  <c r="E52" i="27"/>
  <c r="F52" i="27"/>
  <c r="G52" i="27"/>
  <c r="H52" i="27"/>
  <c r="I52" i="27"/>
  <c r="J52" i="27"/>
  <c r="K52" i="27"/>
  <c r="L52" i="27"/>
  <c r="C53" i="27"/>
  <c r="D53" i="27"/>
  <c r="E53" i="27"/>
  <c r="F53" i="27"/>
  <c r="G53" i="27"/>
  <c r="H53" i="27"/>
  <c r="I53" i="27"/>
  <c r="J53" i="27"/>
  <c r="K53" i="27"/>
  <c r="L53" i="27"/>
  <c r="C54" i="27"/>
  <c r="D54" i="27"/>
  <c r="E54" i="27"/>
  <c r="F54" i="27"/>
  <c r="G54" i="27"/>
  <c r="H54" i="27"/>
  <c r="I54" i="27"/>
  <c r="J54" i="27"/>
  <c r="K54" i="27"/>
  <c r="L54" i="27"/>
  <c r="B53" i="27"/>
  <c r="B52" i="27"/>
  <c r="B51" i="27"/>
  <c r="C51" i="26"/>
  <c r="D51" i="26"/>
  <c r="E51" i="26"/>
  <c r="F51" i="26"/>
  <c r="G51" i="26"/>
  <c r="H51" i="26"/>
  <c r="I51" i="26"/>
  <c r="J51" i="26"/>
  <c r="K51" i="26"/>
  <c r="L51" i="26"/>
  <c r="C52" i="26"/>
  <c r="D52" i="26"/>
  <c r="E52" i="26"/>
  <c r="F52" i="26"/>
  <c r="G52" i="26"/>
  <c r="H52" i="26"/>
  <c r="I52" i="26"/>
  <c r="J52" i="26"/>
  <c r="K52" i="26"/>
  <c r="L52" i="26"/>
  <c r="C53" i="26"/>
  <c r="D53" i="26"/>
  <c r="E53" i="26"/>
  <c r="F53" i="26"/>
  <c r="G53" i="26"/>
  <c r="H53" i="26"/>
  <c r="I53" i="26"/>
  <c r="J53" i="26"/>
  <c r="K53" i="26"/>
  <c r="L53" i="26"/>
  <c r="C54" i="26"/>
  <c r="D54" i="26"/>
  <c r="E54" i="26"/>
  <c r="F54" i="26"/>
  <c r="G54" i="26"/>
  <c r="H54" i="26"/>
  <c r="I54" i="26"/>
  <c r="J54" i="26"/>
  <c r="K54" i="26"/>
  <c r="L54" i="26"/>
  <c r="B54" i="26"/>
  <c r="B53" i="26"/>
  <c r="B52" i="26"/>
  <c r="B51" i="26"/>
  <c r="B50" i="26"/>
  <c r="C51" i="61"/>
  <c r="D51" i="61"/>
  <c r="E51" i="61"/>
  <c r="F51" i="61"/>
  <c r="G51" i="61"/>
  <c r="H51" i="61"/>
  <c r="I51" i="61"/>
  <c r="J51" i="61"/>
  <c r="K51" i="61"/>
  <c r="L51" i="61"/>
  <c r="C52" i="61"/>
  <c r="D52" i="61"/>
  <c r="E52" i="61"/>
  <c r="F52" i="61"/>
  <c r="G52" i="61"/>
  <c r="H52" i="61"/>
  <c r="I52" i="61"/>
  <c r="J52" i="61"/>
  <c r="K52" i="61"/>
  <c r="L52" i="61"/>
  <c r="C53" i="61"/>
  <c r="D53" i="61"/>
  <c r="E53" i="61"/>
  <c r="F53" i="61"/>
  <c r="G53" i="61"/>
  <c r="H53" i="61"/>
  <c r="I53" i="61"/>
  <c r="J53" i="61"/>
  <c r="K53" i="61"/>
  <c r="L53" i="61"/>
  <c r="C54" i="61"/>
  <c r="D54" i="61"/>
  <c r="E54" i="61"/>
  <c r="F54" i="61"/>
  <c r="G54" i="61"/>
  <c r="H54" i="61"/>
  <c r="I54" i="61"/>
  <c r="J54" i="61"/>
  <c r="K54" i="61"/>
  <c r="L54" i="61"/>
  <c r="C55" i="61"/>
  <c r="D55" i="61"/>
  <c r="E55" i="61"/>
  <c r="F55" i="61"/>
  <c r="G55" i="61"/>
  <c r="H55" i="61"/>
  <c r="I55" i="61"/>
  <c r="J55" i="61"/>
  <c r="K55" i="61"/>
  <c r="L55" i="61"/>
  <c r="B55" i="61"/>
  <c r="B54" i="61"/>
  <c r="B53" i="61"/>
  <c r="B52" i="61"/>
  <c r="B51" i="61"/>
  <c r="C49" i="24"/>
  <c r="D49" i="24"/>
  <c r="E49" i="24"/>
  <c r="F49" i="24"/>
  <c r="G49" i="24"/>
  <c r="H49" i="24"/>
  <c r="I49" i="24"/>
  <c r="J49" i="24"/>
  <c r="K49" i="24"/>
  <c r="L49" i="24"/>
  <c r="C50" i="24"/>
  <c r="D50" i="24"/>
  <c r="E50" i="24"/>
  <c r="F50" i="24"/>
  <c r="G50" i="24"/>
  <c r="H50" i="24"/>
  <c r="I50" i="24"/>
  <c r="J50" i="24"/>
  <c r="K50" i="24"/>
  <c r="L50" i="24"/>
  <c r="C51" i="24"/>
  <c r="D51" i="24"/>
  <c r="E51" i="24"/>
  <c r="F51" i="24"/>
  <c r="G51" i="24"/>
  <c r="H51" i="24"/>
  <c r="I51" i="24"/>
  <c r="J51" i="24"/>
  <c r="K51" i="24"/>
  <c r="L51" i="24"/>
  <c r="C52" i="24"/>
  <c r="D52" i="24"/>
  <c r="E52" i="24"/>
  <c r="F52" i="24"/>
  <c r="G52" i="24"/>
  <c r="H52" i="24"/>
  <c r="I52" i="24"/>
  <c r="J52" i="24"/>
  <c r="K52" i="24"/>
  <c r="L52" i="24"/>
  <c r="C53" i="24"/>
  <c r="D53" i="24"/>
  <c r="E53" i="24"/>
  <c r="F53" i="24"/>
  <c r="G53" i="24"/>
  <c r="H53" i="24"/>
  <c r="I53" i="24"/>
  <c r="J53" i="24"/>
  <c r="K53" i="24"/>
  <c r="L53" i="24"/>
  <c r="B53" i="24"/>
  <c r="B52" i="24"/>
  <c r="B51" i="24"/>
  <c r="B50" i="24"/>
  <c r="B49" i="24"/>
  <c r="C52" i="23"/>
  <c r="D52" i="23"/>
  <c r="E52" i="23"/>
  <c r="F52" i="23"/>
  <c r="G52" i="23"/>
  <c r="H52" i="23"/>
  <c r="I52" i="23"/>
  <c r="J52" i="23"/>
  <c r="K52" i="23"/>
  <c r="L52" i="23"/>
  <c r="M52" i="23"/>
  <c r="N52" i="23"/>
  <c r="O52" i="23"/>
  <c r="P52" i="23"/>
  <c r="Q52" i="23"/>
  <c r="R52" i="23"/>
  <c r="S52" i="23"/>
  <c r="T52" i="23"/>
  <c r="U52" i="23"/>
  <c r="V52" i="23"/>
  <c r="W52" i="23"/>
  <c r="X52" i="23"/>
  <c r="Y52" i="23"/>
  <c r="Z52" i="23"/>
  <c r="AA52" i="23"/>
  <c r="AB52" i="23"/>
  <c r="AC52" i="23"/>
  <c r="AD52" i="23"/>
  <c r="AE52" i="23"/>
  <c r="AF52" i="23"/>
  <c r="AG52" i="23"/>
  <c r="AH52" i="23"/>
  <c r="C53" i="23"/>
  <c r="D53" i="23"/>
  <c r="E53" i="23"/>
  <c r="F53" i="23"/>
  <c r="G53" i="23"/>
  <c r="H53" i="23"/>
  <c r="I53" i="23"/>
  <c r="J53" i="23"/>
  <c r="K53" i="23"/>
  <c r="L53" i="23"/>
  <c r="M53" i="23"/>
  <c r="N53" i="23"/>
  <c r="O53" i="23"/>
  <c r="P53" i="23"/>
  <c r="Q53" i="23"/>
  <c r="R53" i="23"/>
  <c r="S53" i="23"/>
  <c r="T53" i="23"/>
  <c r="U53" i="23"/>
  <c r="V53" i="23"/>
  <c r="W53" i="23"/>
  <c r="X53" i="23"/>
  <c r="Y53" i="23"/>
  <c r="Z53" i="23"/>
  <c r="AA53" i="23"/>
  <c r="AB53" i="23"/>
  <c r="AC53" i="23"/>
  <c r="AD53" i="23"/>
  <c r="AE53" i="23"/>
  <c r="AF53" i="23"/>
  <c r="AG53" i="23"/>
  <c r="AH53" i="23"/>
  <c r="C54" i="23"/>
  <c r="D54" i="23"/>
  <c r="E54" i="23"/>
  <c r="F54" i="23"/>
  <c r="G54" i="23"/>
  <c r="H54" i="23"/>
  <c r="I54" i="23"/>
  <c r="J54" i="23"/>
  <c r="K54" i="23"/>
  <c r="L54" i="23"/>
  <c r="M54" i="23"/>
  <c r="N54" i="23"/>
  <c r="O54" i="23"/>
  <c r="P54" i="23"/>
  <c r="Q54" i="23"/>
  <c r="R54" i="23"/>
  <c r="S54" i="23"/>
  <c r="T54" i="23"/>
  <c r="U54" i="23"/>
  <c r="V54" i="23"/>
  <c r="W54" i="23"/>
  <c r="X54" i="23"/>
  <c r="Y54" i="23"/>
  <c r="Z54" i="23"/>
  <c r="AA54" i="23"/>
  <c r="AB54" i="23"/>
  <c r="AC54" i="23"/>
  <c r="AD54" i="23"/>
  <c r="AE54" i="23"/>
  <c r="AF54" i="23"/>
  <c r="AG54" i="23"/>
  <c r="AH54" i="23"/>
  <c r="C55" i="23"/>
  <c r="D55" i="23"/>
  <c r="E55" i="23"/>
  <c r="F55" i="23"/>
  <c r="G55" i="23"/>
  <c r="H55" i="23"/>
  <c r="I55" i="23"/>
  <c r="J55" i="23"/>
  <c r="K55" i="23"/>
  <c r="L55" i="23"/>
  <c r="M55" i="23"/>
  <c r="N55" i="23"/>
  <c r="O55" i="23"/>
  <c r="P55" i="23"/>
  <c r="Q55" i="23"/>
  <c r="R55" i="23"/>
  <c r="S55" i="23"/>
  <c r="T55" i="23"/>
  <c r="U55" i="23"/>
  <c r="V55" i="23"/>
  <c r="W55" i="23"/>
  <c r="X55" i="23"/>
  <c r="Y55" i="23"/>
  <c r="Z55" i="23"/>
  <c r="AA55" i="23"/>
  <c r="AB55" i="23"/>
  <c r="AC55" i="23"/>
  <c r="AD55" i="23"/>
  <c r="AE55" i="23"/>
  <c r="AF55" i="23"/>
  <c r="AG55" i="23"/>
  <c r="AH55" i="23"/>
  <c r="C56" i="23"/>
  <c r="D56" i="23"/>
  <c r="E56" i="23"/>
  <c r="F56" i="23"/>
  <c r="G56" i="23"/>
  <c r="H56" i="23"/>
  <c r="I56" i="23"/>
  <c r="J56" i="23"/>
  <c r="K56" i="23"/>
  <c r="L56" i="23"/>
  <c r="M56" i="23"/>
  <c r="N56" i="23"/>
  <c r="O56" i="23"/>
  <c r="P56" i="23"/>
  <c r="Q56" i="23"/>
  <c r="R56" i="23"/>
  <c r="S56" i="23"/>
  <c r="T56" i="23"/>
  <c r="U56" i="23"/>
  <c r="V56" i="23"/>
  <c r="W56" i="23"/>
  <c r="X56" i="23"/>
  <c r="Y56" i="23"/>
  <c r="Z56" i="23"/>
  <c r="AA56" i="23"/>
  <c r="AB56" i="23"/>
  <c r="AC56" i="23"/>
  <c r="AD56" i="23"/>
  <c r="AE56" i="23"/>
  <c r="AF56" i="23"/>
  <c r="AG56" i="23"/>
  <c r="AH56" i="23"/>
  <c r="B56" i="23"/>
  <c r="B55" i="23"/>
  <c r="B54" i="23"/>
  <c r="B53" i="23"/>
  <c r="B52" i="23"/>
  <c r="C128" i="23"/>
  <c r="E52" i="16"/>
  <c r="F52" i="16"/>
  <c r="I52" i="16"/>
  <c r="J52" i="16"/>
  <c r="M52" i="16"/>
  <c r="N52" i="16"/>
  <c r="Q52" i="16"/>
  <c r="R52" i="16"/>
  <c r="U52" i="16"/>
  <c r="V52" i="16"/>
  <c r="Y52" i="16"/>
  <c r="Z52" i="16"/>
  <c r="AC52" i="16"/>
  <c r="AD52" i="16"/>
  <c r="AG52" i="16"/>
  <c r="AH52" i="16"/>
  <c r="AK52" i="16"/>
  <c r="AL52" i="16"/>
  <c r="AO52" i="16"/>
  <c r="AP52" i="16"/>
  <c r="E53" i="16"/>
  <c r="F53" i="16"/>
  <c r="I53" i="16"/>
  <c r="J53" i="16"/>
  <c r="M53" i="16"/>
  <c r="N53" i="16"/>
  <c r="Q53" i="16"/>
  <c r="R53" i="16"/>
  <c r="U53" i="16"/>
  <c r="V53" i="16"/>
  <c r="Y53" i="16"/>
  <c r="Z53" i="16"/>
  <c r="AC53" i="16"/>
  <c r="AD53" i="16"/>
  <c r="AG53" i="16"/>
  <c r="AH53" i="16"/>
  <c r="AK53" i="16"/>
  <c r="AL53" i="16"/>
  <c r="AO53" i="16"/>
  <c r="AP53" i="16"/>
  <c r="E54" i="16"/>
  <c r="F54" i="16"/>
  <c r="I54" i="16"/>
  <c r="J54" i="16"/>
  <c r="M54" i="16"/>
  <c r="N54" i="16"/>
  <c r="Q54" i="16"/>
  <c r="R54" i="16"/>
  <c r="U54" i="16"/>
  <c r="V54" i="16"/>
  <c r="Y54" i="16"/>
  <c r="Z54" i="16"/>
  <c r="AC54" i="16"/>
  <c r="AD54" i="16"/>
  <c r="AG54" i="16"/>
  <c r="AH54" i="16"/>
  <c r="AK54" i="16"/>
  <c r="AL54" i="16"/>
  <c r="AO54" i="16"/>
  <c r="AP54" i="16"/>
  <c r="E55" i="16"/>
  <c r="F55" i="16"/>
  <c r="I55" i="16"/>
  <c r="J55" i="16"/>
  <c r="M55" i="16"/>
  <c r="N55" i="16"/>
  <c r="Q55" i="16"/>
  <c r="R55" i="16"/>
  <c r="U55" i="16"/>
  <c r="V55" i="16"/>
  <c r="Y55" i="16"/>
  <c r="Z55" i="16"/>
  <c r="AC55" i="16"/>
  <c r="AD55" i="16"/>
  <c r="AG55" i="16"/>
  <c r="AH55" i="16"/>
  <c r="AK55" i="16"/>
  <c r="AL55" i="16"/>
  <c r="AO55" i="16"/>
  <c r="AP55" i="16"/>
  <c r="E56" i="16"/>
  <c r="F56" i="16"/>
  <c r="I56" i="16"/>
  <c r="J56" i="16"/>
  <c r="M56" i="16"/>
  <c r="N56" i="16"/>
  <c r="Q56" i="16"/>
  <c r="R56" i="16"/>
  <c r="U56" i="16"/>
  <c r="V56" i="16"/>
  <c r="Y56" i="16"/>
  <c r="Z56" i="16"/>
  <c r="AC56" i="16"/>
  <c r="AD56" i="16"/>
  <c r="AG56" i="16"/>
  <c r="AH56" i="16"/>
  <c r="AK56" i="16"/>
  <c r="AL56" i="16"/>
  <c r="AO56" i="16"/>
  <c r="AP56" i="16"/>
  <c r="B56" i="16"/>
  <c r="B55" i="16"/>
  <c r="B54" i="16"/>
  <c r="B53" i="16"/>
  <c r="B52" i="16"/>
  <c r="F52" i="64"/>
  <c r="J52" i="64"/>
  <c r="N52" i="64"/>
  <c r="R52" i="64"/>
  <c r="V52" i="64"/>
  <c r="Z52" i="64"/>
  <c r="AD52" i="64"/>
  <c r="AH52" i="64"/>
  <c r="AL52" i="64"/>
  <c r="AP52" i="64"/>
  <c r="F53" i="64"/>
  <c r="J53" i="64"/>
  <c r="N53" i="64"/>
  <c r="R53" i="64"/>
  <c r="V53" i="64"/>
  <c r="Z53" i="64"/>
  <c r="AD53" i="64"/>
  <c r="AH53" i="64"/>
  <c r="AL53" i="64"/>
  <c r="AP53" i="64"/>
  <c r="F54" i="64"/>
  <c r="J54" i="64"/>
  <c r="N54" i="64"/>
  <c r="R54" i="64"/>
  <c r="V54" i="64"/>
  <c r="Z54" i="64"/>
  <c r="AD54" i="64"/>
  <c r="AH54" i="64"/>
  <c r="AL54" i="64"/>
  <c r="AP54" i="64"/>
  <c r="B55" i="64"/>
  <c r="B54" i="64"/>
  <c r="B53" i="64"/>
  <c r="B52" i="64"/>
  <c r="B51" i="64"/>
  <c r="B53" i="12" l="1"/>
  <c r="B52" i="12"/>
  <c r="B51" i="12"/>
  <c r="B50" i="12"/>
  <c r="B49" i="12"/>
  <c r="B50" i="10"/>
  <c r="C50" i="10"/>
  <c r="D50" i="10"/>
  <c r="E50" i="10"/>
  <c r="F50" i="10"/>
  <c r="G50" i="10"/>
  <c r="H50" i="10"/>
  <c r="I50" i="10"/>
  <c r="J50" i="10"/>
  <c r="K50" i="10"/>
  <c r="L50" i="10"/>
  <c r="M50" i="10"/>
  <c r="N50" i="10"/>
  <c r="O50" i="10"/>
  <c r="P50" i="10"/>
  <c r="Q50" i="10"/>
  <c r="R50" i="10"/>
  <c r="S50" i="10"/>
  <c r="T50" i="10"/>
  <c r="U50" i="10"/>
  <c r="V50" i="10"/>
  <c r="W50" i="10"/>
  <c r="B51" i="10"/>
  <c r="C51" i="10"/>
  <c r="D51" i="10"/>
  <c r="E51" i="10"/>
  <c r="F51" i="10"/>
  <c r="G51" i="10"/>
  <c r="H51" i="10"/>
  <c r="I51" i="10"/>
  <c r="J51" i="10"/>
  <c r="K51" i="10"/>
  <c r="L51" i="10"/>
  <c r="M51" i="10"/>
  <c r="N51" i="10"/>
  <c r="O51" i="10"/>
  <c r="P51" i="10"/>
  <c r="Q51" i="10"/>
  <c r="R51" i="10"/>
  <c r="S51" i="10"/>
  <c r="T51" i="10"/>
  <c r="U51" i="10"/>
  <c r="V51" i="10"/>
  <c r="W51" i="10"/>
  <c r="E46" i="9" l="1"/>
  <c r="E48" i="9"/>
  <c r="C50" i="76"/>
  <c r="I50" i="76"/>
  <c r="C51" i="76"/>
  <c r="I51" i="76"/>
  <c r="C52" i="76"/>
  <c r="I52" i="76"/>
  <c r="C53" i="76"/>
  <c r="I53" i="76"/>
  <c r="C54" i="76"/>
  <c r="I54" i="76"/>
  <c r="B54" i="76"/>
  <c r="B53" i="76"/>
  <c r="B52" i="76"/>
  <c r="B51" i="76"/>
  <c r="B50" i="76"/>
  <c r="C50" i="75"/>
  <c r="I50" i="75"/>
  <c r="C51" i="75"/>
  <c r="I51" i="75"/>
  <c r="C52" i="75"/>
  <c r="I52" i="75"/>
  <c r="C53" i="75"/>
  <c r="I53" i="75"/>
  <c r="C54" i="75"/>
  <c r="I54" i="75"/>
  <c r="C50" i="74"/>
  <c r="I50" i="74"/>
  <c r="C51" i="74"/>
  <c r="I51" i="74"/>
  <c r="C52" i="74"/>
  <c r="I52" i="74"/>
  <c r="C53" i="74"/>
  <c r="I53" i="74"/>
  <c r="C54" i="74"/>
  <c r="I54" i="74"/>
  <c r="C50" i="73"/>
  <c r="I50" i="73"/>
  <c r="C51" i="73"/>
  <c r="I51" i="73"/>
  <c r="C52" i="73"/>
  <c r="I52" i="73"/>
  <c r="C53" i="73"/>
  <c r="I53" i="73"/>
  <c r="C54" i="73"/>
  <c r="I54" i="73"/>
  <c r="H6" i="71"/>
  <c r="C51" i="71"/>
  <c r="I51" i="71"/>
  <c r="C52" i="71"/>
  <c r="I52" i="71"/>
  <c r="C53" i="71"/>
  <c r="I53" i="71"/>
  <c r="C54" i="71"/>
  <c r="I54" i="71"/>
  <c r="C55" i="71"/>
  <c r="I55" i="71"/>
  <c r="D84" i="70"/>
  <c r="D85" i="70"/>
  <c r="D86" i="70"/>
  <c r="D87" i="70"/>
  <c r="D88" i="70"/>
  <c r="D89" i="70"/>
  <c r="D90" i="70"/>
  <c r="D91" i="70"/>
  <c r="D92" i="70"/>
  <c r="D93" i="70"/>
  <c r="D94" i="70"/>
  <c r="D95" i="70"/>
  <c r="D96" i="70"/>
  <c r="D97" i="70"/>
  <c r="D98" i="70"/>
  <c r="D99" i="70"/>
  <c r="D100" i="70"/>
  <c r="D101" i="70"/>
  <c r="D102" i="70"/>
  <c r="D103" i="70"/>
  <c r="D104" i="70"/>
  <c r="D105" i="70"/>
  <c r="D106" i="70"/>
  <c r="D107" i="70"/>
  <c r="D108" i="70"/>
  <c r="D109" i="70"/>
  <c r="D110" i="70"/>
  <c r="D111" i="70"/>
  <c r="D112" i="70"/>
  <c r="D113" i="70"/>
  <c r="D114" i="70"/>
  <c r="D115" i="70"/>
  <c r="D116" i="70"/>
  <c r="D117" i="70"/>
  <c r="D118" i="70"/>
  <c r="D119" i="70"/>
  <c r="D120" i="70"/>
  <c r="D121" i="70"/>
  <c r="D122" i="70"/>
  <c r="D123" i="70"/>
  <c r="D124" i="70"/>
  <c r="D125" i="70"/>
  <c r="D83" i="70"/>
  <c r="J7" i="5"/>
  <c r="C52" i="5"/>
  <c r="D52" i="5"/>
  <c r="E52" i="5"/>
  <c r="F52" i="5"/>
  <c r="G52" i="5"/>
  <c r="H52" i="5"/>
  <c r="I52" i="5"/>
  <c r="J52" i="5"/>
  <c r="K52" i="5"/>
  <c r="M52" i="5"/>
  <c r="O52" i="5"/>
  <c r="Q52" i="5"/>
  <c r="S52" i="5"/>
  <c r="U52" i="5"/>
  <c r="W52" i="5"/>
  <c r="Y52" i="5"/>
  <c r="AA52" i="5"/>
  <c r="AC52" i="5"/>
  <c r="C53" i="5"/>
  <c r="D53" i="5"/>
  <c r="E53" i="5"/>
  <c r="F53" i="5"/>
  <c r="G53" i="5"/>
  <c r="H53" i="5"/>
  <c r="I53" i="5"/>
  <c r="J53" i="5"/>
  <c r="K53" i="5"/>
  <c r="L53" i="5"/>
  <c r="M53" i="5"/>
  <c r="N53" i="5"/>
  <c r="O53" i="5"/>
  <c r="P53" i="5"/>
  <c r="Q53" i="5"/>
  <c r="R53" i="5"/>
  <c r="S53" i="5"/>
  <c r="T53" i="5"/>
  <c r="U53" i="5"/>
  <c r="V53" i="5"/>
  <c r="W53" i="5"/>
  <c r="X53" i="5"/>
  <c r="Y53" i="5"/>
  <c r="Z53" i="5"/>
  <c r="AA53" i="5"/>
  <c r="AB53" i="5"/>
  <c r="AC53" i="5"/>
  <c r="AD53" i="5"/>
  <c r="C54" i="5"/>
  <c r="D54" i="5"/>
  <c r="E54" i="5"/>
  <c r="F54" i="5"/>
  <c r="G54" i="5"/>
  <c r="H54" i="5"/>
  <c r="I54" i="5"/>
  <c r="J54" i="5"/>
  <c r="K54" i="5"/>
  <c r="L54" i="5"/>
  <c r="M54" i="5"/>
  <c r="N54" i="5"/>
  <c r="O54" i="5"/>
  <c r="P54" i="5"/>
  <c r="Q54" i="5"/>
  <c r="R54" i="5"/>
  <c r="S54" i="5"/>
  <c r="T54" i="5"/>
  <c r="U54" i="5"/>
  <c r="V54" i="5"/>
  <c r="W54" i="5"/>
  <c r="X54" i="5"/>
  <c r="Y54" i="5"/>
  <c r="Z54" i="5"/>
  <c r="AA54" i="5"/>
  <c r="AB54" i="5"/>
  <c r="AC54" i="5"/>
  <c r="AD54" i="5"/>
  <c r="C55" i="5"/>
  <c r="D55" i="5"/>
  <c r="E55" i="5"/>
  <c r="F55" i="5"/>
  <c r="G55" i="5"/>
  <c r="H55" i="5"/>
  <c r="I55" i="5"/>
  <c r="J55" i="5"/>
  <c r="K55" i="5"/>
  <c r="L55" i="5"/>
  <c r="M55" i="5"/>
  <c r="N55" i="5"/>
  <c r="O55" i="5"/>
  <c r="P55" i="5"/>
  <c r="Q55" i="5"/>
  <c r="R55" i="5"/>
  <c r="S55" i="5"/>
  <c r="T55" i="5"/>
  <c r="U55" i="5"/>
  <c r="V55" i="5"/>
  <c r="W55" i="5"/>
  <c r="X55" i="5"/>
  <c r="Y55" i="5"/>
  <c r="Z55" i="5"/>
  <c r="AA55" i="5"/>
  <c r="AB55" i="5"/>
  <c r="AC55" i="5"/>
  <c r="AD55" i="5"/>
  <c r="C56" i="5"/>
  <c r="D56" i="5"/>
  <c r="E56" i="5"/>
  <c r="F56" i="5"/>
  <c r="G56" i="5"/>
  <c r="H56" i="5"/>
  <c r="I56" i="5"/>
  <c r="J56" i="5"/>
  <c r="K56" i="5"/>
  <c r="M56" i="5"/>
  <c r="O56" i="5"/>
  <c r="Q56" i="5"/>
  <c r="S56" i="5"/>
  <c r="U56" i="5"/>
  <c r="W56" i="5"/>
  <c r="Y56" i="5"/>
  <c r="AA56" i="5"/>
  <c r="AC56" i="5"/>
  <c r="C57" i="5"/>
  <c r="D57" i="5"/>
  <c r="E57" i="5"/>
  <c r="F57" i="5"/>
  <c r="G57" i="5"/>
  <c r="H57" i="5"/>
  <c r="I57" i="5"/>
  <c r="J57" i="5"/>
  <c r="K57" i="5"/>
  <c r="M57" i="5"/>
  <c r="O57" i="5"/>
  <c r="Q57" i="5"/>
  <c r="S57" i="5"/>
  <c r="U57" i="5"/>
  <c r="W57" i="5"/>
  <c r="Y57" i="5"/>
  <c r="AA57" i="5"/>
  <c r="AC57" i="5"/>
  <c r="B57" i="5"/>
  <c r="C51" i="1"/>
  <c r="E51" i="1"/>
  <c r="F51" i="1"/>
  <c r="I51" i="1"/>
  <c r="K51" i="1"/>
  <c r="L51" i="1"/>
  <c r="O51" i="1"/>
  <c r="Q51" i="1"/>
  <c r="R51" i="1"/>
  <c r="U51" i="1"/>
  <c r="W51" i="1"/>
  <c r="X51" i="1"/>
  <c r="AA51" i="1"/>
  <c r="AC51" i="1"/>
  <c r="AD51" i="1"/>
  <c r="AG51" i="1"/>
  <c r="AI51" i="1"/>
  <c r="AJ51" i="1"/>
  <c r="AM51" i="1"/>
  <c r="AO51" i="1"/>
  <c r="AP51" i="1"/>
  <c r="AS51" i="1"/>
  <c r="AU51" i="1"/>
  <c r="AV51" i="1"/>
  <c r="AY51" i="1"/>
  <c r="BA51" i="1"/>
  <c r="BB51" i="1"/>
  <c r="BE51" i="1"/>
  <c r="BG51" i="1"/>
  <c r="BH51" i="1"/>
  <c r="BK51" i="1"/>
  <c r="BM51" i="1"/>
  <c r="BN51" i="1"/>
  <c r="C52" i="1"/>
  <c r="E52" i="1"/>
  <c r="F52" i="1"/>
  <c r="I52" i="1"/>
  <c r="K52" i="1"/>
  <c r="L52" i="1"/>
  <c r="O52" i="1"/>
  <c r="Q52" i="1"/>
  <c r="R52" i="1"/>
  <c r="U52" i="1"/>
  <c r="W52" i="1"/>
  <c r="X52" i="1"/>
  <c r="AA52" i="1"/>
  <c r="AC52" i="1"/>
  <c r="AD52" i="1"/>
  <c r="AG52" i="1"/>
  <c r="AI52" i="1"/>
  <c r="AJ52" i="1"/>
  <c r="AM52" i="1"/>
  <c r="AO52" i="1"/>
  <c r="AP52" i="1"/>
  <c r="AS52" i="1"/>
  <c r="AU52" i="1"/>
  <c r="AV52" i="1"/>
  <c r="AY52" i="1"/>
  <c r="BA52" i="1"/>
  <c r="BB52" i="1"/>
  <c r="BE52" i="1"/>
  <c r="BG52" i="1"/>
  <c r="BH52" i="1"/>
  <c r="BK52" i="1"/>
  <c r="BM52" i="1"/>
  <c r="BN52" i="1"/>
  <c r="C53" i="1"/>
  <c r="E53" i="1"/>
  <c r="F53" i="1"/>
  <c r="I53" i="1"/>
  <c r="K53" i="1"/>
  <c r="L53" i="1"/>
  <c r="O53" i="1"/>
  <c r="Q53" i="1"/>
  <c r="R53" i="1"/>
  <c r="U53" i="1"/>
  <c r="W53" i="1"/>
  <c r="X53" i="1"/>
  <c r="AA53" i="1"/>
  <c r="AC53" i="1"/>
  <c r="AD53" i="1"/>
  <c r="AG53" i="1"/>
  <c r="AI53" i="1"/>
  <c r="AJ53" i="1"/>
  <c r="AM53" i="1"/>
  <c r="AO53" i="1"/>
  <c r="AP53" i="1"/>
  <c r="AS53" i="1"/>
  <c r="AU53" i="1"/>
  <c r="AV53" i="1"/>
  <c r="AY53" i="1"/>
  <c r="BA53" i="1"/>
  <c r="BB53" i="1"/>
  <c r="BE53" i="1"/>
  <c r="BG53" i="1"/>
  <c r="BH53" i="1"/>
  <c r="BK53" i="1"/>
  <c r="BM53" i="1"/>
  <c r="BN53" i="1"/>
  <c r="C54" i="1"/>
  <c r="E54" i="1"/>
  <c r="F54" i="1"/>
  <c r="I54" i="1"/>
  <c r="K54" i="1"/>
  <c r="L54" i="1"/>
  <c r="O54" i="1"/>
  <c r="Q54" i="1"/>
  <c r="R54" i="1"/>
  <c r="U54" i="1"/>
  <c r="W54" i="1"/>
  <c r="X54" i="1"/>
  <c r="AA54" i="1"/>
  <c r="AC54" i="1"/>
  <c r="AD54" i="1"/>
  <c r="AG54" i="1"/>
  <c r="AI54" i="1"/>
  <c r="AJ54" i="1"/>
  <c r="AM54" i="1"/>
  <c r="AO54" i="1"/>
  <c r="AP54" i="1"/>
  <c r="AS54" i="1"/>
  <c r="AU54" i="1"/>
  <c r="AV54" i="1"/>
  <c r="AY54" i="1"/>
  <c r="BA54" i="1"/>
  <c r="BB54" i="1"/>
  <c r="BE54" i="1"/>
  <c r="BG54" i="1"/>
  <c r="BH54" i="1"/>
  <c r="BK54" i="1"/>
  <c r="BM54" i="1"/>
  <c r="BN54" i="1"/>
  <c r="C55" i="1"/>
  <c r="E55" i="1"/>
  <c r="F55" i="1"/>
  <c r="I55" i="1"/>
  <c r="K55" i="1"/>
  <c r="L55" i="1"/>
  <c r="O55" i="1"/>
  <c r="Q55" i="1"/>
  <c r="R55" i="1"/>
  <c r="U55" i="1"/>
  <c r="W55" i="1"/>
  <c r="X55" i="1"/>
  <c r="AA55" i="1"/>
  <c r="AC55" i="1"/>
  <c r="AD55" i="1"/>
  <c r="AG55" i="1"/>
  <c r="AI55" i="1"/>
  <c r="AJ55" i="1"/>
  <c r="AM55" i="1"/>
  <c r="AO55" i="1"/>
  <c r="AP55" i="1"/>
  <c r="AS55" i="1"/>
  <c r="AU55" i="1"/>
  <c r="AV55" i="1"/>
  <c r="AY55" i="1"/>
  <c r="BA55" i="1"/>
  <c r="BB55" i="1"/>
  <c r="BE55" i="1"/>
  <c r="BG55" i="1"/>
  <c r="BH55" i="1"/>
  <c r="BK55" i="1"/>
  <c r="BM55" i="1"/>
  <c r="BN55" i="1"/>
  <c r="AD51" i="18"/>
  <c r="AT51" i="18"/>
  <c r="BJ51" i="18"/>
  <c r="BZ51" i="18"/>
  <c r="CP51" i="18"/>
  <c r="DF51" i="18"/>
  <c r="DV51" i="18"/>
  <c r="EL51" i="18"/>
  <c r="FB51" i="18"/>
  <c r="FR51" i="18"/>
  <c r="R52" i="18"/>
  <c r="T52" i="18"/>
  <c r="V52" i="18"/>
  <c r="X52" i="18"/>
  <c r="Z52" i="18"/>
  <c r="AB52" i="18"/>
  <c r="AD52" i="18"/>
  <c r="AH52" i="18"/>
  <c r="AJ52" i="18"/>
  <c r="AL52" i="18"/>
  <c r="AN52" i="18"/>
  <c r="AP52" i="18"/>
  <c r="AR52" i="18"/>
  <c r="AT52" i="18"/>
  <c r="AX52" i="18"/>
  <c r="AZ52" i="18"/>
  <c r="BB52" i="18"/>
  <c r="BD52" i="18"/>
  <c r="BF52" i="18"/>
  <c r="BH52" i="18"/>
  <c r="BJ52" i="18"/>
  <c r="BN52" i="18"/>
  <c r="BP52" i="18"/>
  <c r="BR52" i="18"/>
  <c r="BT52" i="18"/>
  <c r="BV52" i="18"/>
  <c r="BX52" i="18"/>
  <c r="BZ52" i="18"/>
  <c r="CD52" i="18"/>
  <c r="CF52" i="18"/>
  <c r="CH52" i="18"/>
  <c r="CJ52" i="18"/>
  <c r="CL52" i="18"/>
  <c r="CN52" i="18"/>
  <c r="CP52" i="18"/>
  <c r="CT52" i="18"/>
  <c r="CV52" i="18"/>
  <c r="CX52" i="18"/>
  <c r="CZ52" i="18"/>
  <c r="DB52" i="18"/>
  <c r="DD52" i="18"/>
  <c r="DF52" i="18"/>
  <c r="DJ52" i="18"/>
  <c r="DL52" i="18"/>
  <c r="DN52" i="18"/>
  <c r="DP52" i="18"/>
  <c r="DR52" i="18"/>
  <c r="DT52" i="18"/>
  <c r="DV52" i="18"/>
  <c r="DZ52" i="18"/>
  <c r="EB52" i="18"/>
  <c r="ED52" i="18"/>
  <c r="EF52" i="18"/>
  <c r="EH52" i="18"/>
  <c r="EJ52" i="18"/>
  <c r="EL52" i="18"/>
  <c r="EP52" i="18"/>
  <c r="ER52" i="18"/>
  <c r="ET52" i="18"/>
  <c r="EV52" i="18"/>
  <c r="EX52" i="18"/>
  <c r="EZ52" i="18"/>
  <c r="FB52" i="18"/>
  <c r="FF52" i="18"/>
  <c r="FH52" i="18"/>
  <c r="FJ52" i="18"/>
  <c r="FL52" i="18"/>
  <c r="FN52" i="18"/>
  <c r="FP52" i="18"/>
  <c r="FR52" i="18"/>
  <c r="R53" i="18"/>
  <c r="T53" i="18"/>
  <c r="V53" i="18"/>
  <c r="X53" i="18"/>
  <c r="Z53" i="18"/>
  <c r="AB53" i="18"/>
  <c r="AD53" i="18"/>
  <c r="AH53" i="18"/>
  <c r="AJ53" i="18"/>
  <c r="AL53" i="18"/>
  <c r="AN53" i="18"/>
  <c r="AP53" i="18"/>
  <c r="AR53" i="18"/>
  <c r="AT53" i="18"/>
  <c r="AX53" i="18"/>
  <c r="AZ53" i="18"/>
  <c r="BB53" i="18"/>
  <c r="BD53" i="18"/>
  <c r="BF53" i="18"/>
  <c r="BH53" i="18"/>
  <c r="BJ53" i="18"/>
  <c r="BN53" i="18"/>
  <c r="BP53" i="18"/>
  <c r="BR53" i="18"/>
  <c r="BT53" i="18"/>
  <c r="BV53" i="18"/>
  <c r="BX53" i="18"/>
  <c r="BZ53" i="18"/>
  <c r="CD53" i="18"/>
  <c r="CF53" i="18"/>
  <c r="CH53" i="18"/>
  <c r="CJ53" i="18"/>
  <c r="CL53" i="18"/>
  <c r="CN53" i="18"/>
  <c r="CP53" i="18"/>
  <c r="CT53" i="18"/>
  <c r="CV53" i="18"/>
  <c r="CX53" i="18"/>
  <c r="CZ53" i="18"/>
  <c r="DB53" i="18"/>
  <c r="DD53" i="18"/>
  <c r="DF53" i="18"/>
  <c r="DJ53" i="18"/>
  <c r="DL53" i="18"/>
  <c r="DN53" i="18"/>
  <c r="DP53" i="18"/>
  <c r="DR53" i="18"/>
  <c r="DT53" i="18"/>
  <c r="DV53" i="18"/>
  <c r="DZ53" i="18"/>
  <c r="EB53" i="18"/>
  <c r="ED53" i="18"/>
  <c r="EF53" i="18"/>
  <c r="EH53" i="18"/>
  <c r="EJ53" i="18"/>
  <c r="EL53" i="18"/>
  <c r="EP53" i="18"/>
  <c r="ER53" i="18"/>
  <c r="ET53" i="18"/>
  <c r="EV53" i="18"/>
  <c r="EX53" i="18"/>
  <c r="EZ53" i="18"/>
  <c r="FB53" i="18"/>
  <c r="FF53" i="18"/>
  <c r="FH53" i="18"/>
  <c r="FJ53" i="18"/>
  <c r="FL53" i="18"/>
  <c r="FN53" i="18"/>
  <c r="FP53" i="18"/>
  <c r="FR53" i="18"/>
  <c r="R54" i="18"/>
  <c r="T54" i="18"/>
  <c r="V54" i="18"/>
  <c r="X54" i="18"/>
  <c r="Z54" i="18"/>
  <c r="AB54" i="18"/>
  <c r="AD54" i="18"/>
  <c r="AH54" i="18"/>
  <c r="AJ54" i="18"/>
  <c r="AL54" i="18"/>
  <c r="AN54" i="18"/>
  <c r="AP54" i="18"/>
  <c r="AR54" i="18"/>
  <c r="AT54" i="18"/>
  <c r="AX54" i="18"/>
  <c r="AY54" i="18"/>
  <c r="AZ54" i="18"/>
  <c r="BB54" i="18"/>
  <c r="BD54" i="18"/>
  <c r="BF54" i="18"/>
  <c r="BH54" i="18"/>
  <c r="BJ54" i="18"/>
  <c r="BN54" i="18"/>
  <c r="BP54" i="18"/>
  <c r="BR54" i="18"/>
  <c r="BT54" i="18"/>
  <c r="BV54" i="18"/>
  <c r="BX54" i="18"/>
  <c r="BZ54" i="18"/>
  <c r="CD54" i="18"/>
  <c r="CF54" i="18"/>
  <c r="CH54" i="18"/>
  <c r="CJ54" i="18"/>
  <c r="CL54" i="18"/>
  <c r="CN54" i="18"/>
  <c r="CP54" i="18"/>
  <c r="CT54" i="18"/>
  <c r="CV54" i="18"/>
  <c r="CX54" i="18"/>
  <c r="CZ54" i="18"/>
  <c r="DB54" i="18"/>
  <c r="DD54" i="18"/>
  <c r="DF54" i="18"/>
  <c r="DJ54" i="18"/>
  <c r="DL54" i="18"/>
  <c r="DN54" i="18"/>
  <c r="DP54" i="18"/>
  <c r="DR54" i="18"/>
  <c r="DT54" i="18"/>
  <c r="DV54" i="18"/>
  <c r="DZ54" i="18"/>
  <c r="EB54" i="18"/>
  <c r="ED54" i="18"/>
  <c r="EF54" i="18"/>
  <c r="EH54" i="18"/>
  <c r="EJ54" i="18"/>
  <c r="EL54" i="18"/>
  <c r="EP54" i="18"/>
  <c r="ER54" i="18"/>
  <c r="ET54" i="18"/>
  <c r="EV54" i="18"/>
  <c r="EX54" i="18"/>
  <c r="EZ54" i="18"/>
  <c r="FB54" i="18"/>
  <c r="FF54" i="18"/>
  <c r="FH54" i="18"/>
  <c r="FJ54" i="18"/>
  <c r="FL54" i="18"/>
  <c r="FN54" i="18"/>
  <c r="FP54" i="18"/>
  <c r="FR54" i="18"/>
  <c r="AD55" i="18"/>
  <c r="AT55" i="18"/>
  <c r="BJ55" i="18"/>
  <c r="BZ55" i="18"/>
  <c r="CP55" i="18"/>
  <c r="DF55" i="18"/>
  <c r="DV55" i="18"/>
  <c r="EL55" i="18"/>
  <c r="FB55" i="18"/>
  <c r="FR55" i="18"/>
  <c r="N51" i="18"/>
  <c r="H52" i="18"/>
  <c r="J52" i="18"/>
  <c r="L52" i="18"/>
  <c r="N52" i="18"/>
  <c r="H53" i="18"/>
  <c r="J53" i="18"/>
  <c r="L53" i="18"/>
  <c r="N53" i="18"/>
  <c r="H54" i="18"/>
  <c r="J54" i="18"/>
  <c r="L54" i="18"/>
  <c r="N54" i="18"/>
  <c r="N55" i="18"/>
  <c r="F54" i="18"/>
  <c r="D54" i="18"/>
  <c r="B54" i="18"/>
  <c r="F53" i="18"/>
  <c r="D53" i="18"/>
  <c r="B53" i="18"/>
  <c r="F52" i="18"/>
  <c r="D52" i="18"/>
  <c r="B52" i="18"/>
  <c r="C51" i="36" l="1"/>
  <c r="F51" i="36"/>
  <c r="G51" i="36"/>
  <c r="J51" i="36"/>
  <c r="K51" i="36"/>
  <c r="N51" i="36"/>
  <c r="O51" i="36"/>
  <c r="R51" i="36"/>
  <c r="S51" i="36"/>
  <c r="V51" i="36"/>
  <c r="W51" i="36"/>
  <c r="Z51" i="36"/>
  <c r="AA51" i="36"/>
  <c r="AD51" i="36"/>
  <c r="AE51" i="36"/>
  <c r="AH51" i="36"/>
  <c r="AI51" i="36"/>
  <c r="AL51" i="36"/>
  <c r="AP51" i="36"/>
  <c r="AQ51" i="36"/>
  <c r="C52" i="36"/>
  <c r="F52" i="36"/>
  <c r="G52" i="36"/>
  <c r="J52" i="36"/>
  <c r="K52" i="36"/>
  <c r="N52" i="36"/>
  <c r="O52" i="36"/>
  <c r="R52" i="36"/>
  <c r="S52" i="36"/>
  <c r="V52" i="36"/>
  <c r="W52" i="36"/>
  <c r="Z52" i="36"/>
  <c r="AA52" i="36"/>
  <c r="AD52" i="36"/>
  <c r="AE52" i="36"/>
  <c r="AH52" i="36"/>
  <c r="AI52" i="36"/>
  <c r="AL52" i="36"/>
  <c r="AP52" i="36"/>
  <c r="AQ52" i="36"/>
  <c r="C53" i="36"/>
  <c r="F53" i="36"/>
  <c r="G53" i="36"/>
  <c r="J53" i="36"/>
  <c r="K53" i="36"/>
  <c r="N53" i="36"/>
  <c r="O53" i="36"/>
  <c r="R53" i="36"/>
  <c r="S53" i="36"/>
  <c r="V53" i="36"/>
  <c r="W53" i="36"/>
  <c r="Z53" i="36"/>
  <c r="AA53" i="36"/>
  <c r="AD53" i="36"/>
  <c r="AE53" i="36"/>
  <c r="AH53" i="36"/>
  <c r="AI53" i="36"/>
  <c r="AL53" i="36"/>
  <c r="AM53" i="36"/>
  <c r="AP53" i="36"/>
  <c r="AQ53" i="36"/>
  <c r="C54" i="36"/>
  <c r="F54" i="36"/>
  <c r="G54" i="36"/>
  <c r="J54" i="36"/>
  <c r="K54" i="36"/>
  <c r="N54" i="36"/>
  <c r="O54" i="36"/>
  <c r="R54" i="36"/>
  <c r="S54" i="36"/>
  <c r="V54" i="36"/>
  <c r="W54" i="36"/>
  <c r="Z54" i="36"/>
  <c r="AA54" i="36"/>
  <c r="AD54" i="36"/>
  <c r="AE54" i="36"/>
  <c r="AH54" i="36"/>
  <c r="AI54" i="36"/>
  <c r="AL54" i="36"/>
  <c r="AM54" i="36"/>
  <c r="AP54" i="36"/>
  <c r="AQ54" i="36"/>
  <c r="C55" i="36"/>
  <c r="F55" i="36"/>
  <c r="G55" i="36"/>
  <c r="J55" i="36"/>
  <c r="K55" i="36"/>
  <c r="N55" i="36"/>
  <c r="O55" i="36"/>
  <c r="R55" i="36"/>
  <c r="S55" i="36"/>
  <c r="V55" i="36"/>
  <c r="W55" i="36"/>
  <c r="Z55" i="36"/>
  <c r="AA55" i="36"/>
  <c r="AD55" i="36"/>
  <c r="AE55" i="36"/>
  <c r="AH55" i="36"/>
  <c r="AI55" i="36"/>
  <c r="AL55" i="36"/>
  <c r="AM55" i="36"/>
  <c r="AP55" i="36"/>
  <c r="AQ55" i="36"/>
  <c r="B55" i="36"/>
  <c r="B54" i="36"/>
  <c r="B53" i="36"/>
  <c r="B52" i="36"/>
  <c r="B51" i="36"/>
  <c r="D50" i="34"/>
  <c r="F50" i="34"/>
  <c r="G50" i="34"/>
  <c r="I50" i="34"/>
  <c r="K50" i="34"/>
  <c r="M50" i="34"/>
  <c r="N50" i="34"/>
  <c r="P50" i="34"/>
  <c r="R50" i="34"/>
  <c r="T50" i="34"/>
  <c r="U50" i="34"/>
  <c r="W50" i="34"/>
  <c r="Y50" i="34"/>
  <c r="AA50" i="34"/>
  <c r="AB50" i="34"/>
  <c r="AD50" i="34"/>
  <c r="AF50" i="34"/>
  <c r="AH50" i="34"/>
  <c r="AI50" i="34"/>
  <c r="AK50" i="34"/>
  <c r="AM50" i="34"/>
  <c r="AO50" i="34"/>
  <c r="AP50" i="34"/>
  <c r="AR50" i="34"/>
  <c r="AT50" i="34"/>
  <c r="AV50" i="34"/>
  <c r="AW50" i="34"/>
  <c r="AY50" i="34"/>
  <c r="BA50" i="34"/>
  <c r="BC50" i="34"/>
  <c r="BD50" i="34"/>
  <c r="BF50" i="34"/>
  <c r="BH50" i="34"/>
  <c r="BJ50" i="34"/>
  <c r="BK50" i="34"/>
  <c r="BM50" i="34"/>
  <c r="BO50" i="34"/>
  <c r="BQ50" i="34"/>
  <c r="BR50" i="34"/>
  <c r="BT50" i="34"/>
  <c r="BV50" i="34"/>
  <c r="BX50" i="34"/>
  <c r="BY50" i="34"/>
  <c r="D51" i="34"/>
  <c r="F51" i="34"/>
  <c r="G51" i="34"/>
  <c r="I51" i="34"/>
  <c r="K51" i="34"/>
  <c r="M51" i="34"/>
  <c r="N51" i="34"/>
  <c r="P51" i="34"/>
  <c r="R51" i="34"/>
  <c r="T51" i="34"/>
  <c r="U51" i="34"/>
  <c r="W51" i="34"/>
  <c r="Y51" i="34"/>
  <c r="AA51" i="34"/>
  <c r="AB51" i="34"/>
  <c r="AD51" i="34"/>
  <c r="AF51" i="34"/>
  <c r="AH51" i="34"/>
  <c r="AI51" i="34"/>
  <c r="AK51" i="34"/>
  <c r="AM51" i="34"/>
  <c r="AO51" i="34"/>
  <c r="AP51" i="34"/>
  <c r="AR51" i="34"/>
  <c r="AT51" i="34"/>
  <c r="AV51" i="34"/>
  <c r="AW51" i="34"/>
  <c r="AY51" i="34"/>
  <c r="BA51" i="34"/>
  <c r="BC51" i="34"/>
  <c r="BD51" i="34"/>
  <c r="BF51" i="34"/>
  <c r="BH51" i="34"/>
  <c r="BJ51" i="34"/>
  <c r="BK51" i="34"/>
  <c r="BM51" i="34"/>
  <c r="BO51" i="34"/>
  <c r="BQ51" i="34"/>
  <c r="BR51" i="34"/>
  <c r="BT51" i="34"/>
  <c r="BV51" i="34"/>
  <c r="BX51" i="34"/>
  <c r="BY51" i="34"/>
  <c r="D52" i="34"/>
  <c r="F52" i="34"/>
  <c r="G52" i="34"/>
  <c r="I52" i="34"/>
  <c r="K52" i="34"/>
  <c r="M52" i="34"/>
  <c r="N52" i="34"/>
  <c r="P52" i="34"/>
  <c r="R52" i="34"/>
  <c r="T52" i="34"/>
  <c r="U52" i="34"/>
  <c r="W52" i="34"/>
  <c r="Y52" i="34"/>
  <c r="AA52" i="34"/>
  <c r="AB52" i="34"/>
  <c r="AD52" i="34"/>
  <c r="AF52" i="34"/>
  <c r="AH52" i="34"/>
  <c r="AI52" i="34"/>
  <c r="AK52" i="34"/>
  <c r="AM52" i="34"/>
  <c r="AO52" i="34"/>
  <c r="AP52" i="34"/>
  <c r="AR52" i="34"/>
  <c r="AT52" i="34"/>
  <c r="AV52" i="34"/>
  <c r="AW52" i="34"/>
  <c r="AY52" i="34"/>
  <c r="BA52" i="34"/>
  <c r="BC52" i="34"/>
  <c r="BD52" i="34"/>
  <c r="BF52" i="34"/>
  <c r="BH52" i="34"/>
  <c r="BJ52" i="34"/>
  <c r="BK52" i="34"/>
  <c r="BM52" i="34"/>
  <c r="BO52" i="34"/>
  <c r="BQ52" i="34"/>
  <c r="BR52" i="34"/>
  <c r="BT52" i="34"/>
  <c r="BV52" i="34"/>
  <c r="BX52" i="34"/>
  <c r="BY52" i="34"/>
  <c r="D53" i="34"/>
  <c r="F53" i="34"/>
  <c r="G53" i="34"/>
  <c r="K53" i="34"/>
  <c r="M53" i="34"/>
  <c r="N53" i="34"/>
  <c r="R53" i="34"/>
  <c r="T53" i="34"/>
  <c r="U53" i="34"/>
  <c r="Y53" i="34"/>
  <c r="AA53" i="34"/>
  <c r="AB53" i="34"/>
  <c r="AF53" i="34"/>
  <c r="AH53" i="34"/>
  <c r="AI53" i="34"/>
  <c r="AM53" i="34"/>
  <c r="AO53" i="34"/>
  <c r="AP53" i="34"/>
  <c r="AT53" i="34"/>
  <c r="AV53" i="34"/>
  <c r="AW53" i="34"/>
  <c r="BA53" i="34"/>
  <c r="BC53" i="34"/>
  <c r="BD53" i="34"/>
  <c r="BH53" i="34"/>
  <c r="BJ53" i="34"/>
  <c r="BK53" i="34"/>
  <c r="BQ53" i="34"/>
  <c r="BR53" i="34"/>
  <c r="BX53" i="34"/>
  <c r="BY53" i="34"/>
  <c r="D54" i="34"/>
  <c r="F54" i="34"/>
  <c r="G54" i="34"/>
  <c r="K54" i="34"/>
  <c r="M54" i="34"/>
  <c r="N54" i="34"/>
  <c r="R54" i="34"/>
  <c r="T54" i="34"/>
  <c r="U54" i="34"/>
  <c r="Y54" i="34"/>
  <c r="AA54" i="34"/>
  <c r="AB54" i="34"/>
  <c r="AF54" i="34"/>
  <c r="AH54" i="34"/>
  <c r="AI54" i="34"/>
  <c r="AM54" i="34"/>
  <c r="AO54" i="34"/>
  <c r="AP54" i="34"/>
  <c r="AT54" i="34"/>
  <c r="AV54" i="34"/>
  <c r="AW54" i="34"/>
  <c r="BA54" i="34"/>
  <c r="BC54" i="34"/>
  <c r="BD54" i="34"/>
  <c r="BH54" i="34"/>
  <c r="BJ54" i="34"/>
  <c r="BK54" i="34"/>
  <c r="BQ54" i="34"/>
  <c r="BR54" i="34"/>
  <c r="BX54" i="34"/>
  <c r="BY54" i="34"/>
  <c r="B52" i="34"/>
  <c r="B51" i="34"/>
  <c r="B50" i="34"/>
  <c r="BV45" i="34" l="1"/>
  <c r="BV46" i="34" s="1"/>
  <c r="BV47" i="34" s="1"/>
  <c r="BO45" i="34"/>
  <c r="BO46" i="34" s="1"/>
  <c r="BO47" i="34" s="1"/>
  <c r="D51" i="20"/>
  <c r="G51" i="20"/>
  <c r="I51" i="20"/>
  <c r="L51" i="20"/>
  <c r="N51" i="20"/>
  <c r="Q51" i="20"/>
  <c r="S51" i="20"/>
  <c r="V51" i="20"/>
  <c r="X51" i="20"/>
  <c r="AA51" i="20"/>
  <c r="AC51" i="20"/>
  <c r="AF51" i="20"/>
  <c r="AH51" i="20"/>
  <c r="AK51" i="20"/>
  <c r="AM51" i="20"/>
  <c r="AP51" i="20"/>
  <c r="AR51" i="20"/>
  <c r="AU51" i="20"/>
  <c r="AW51" i="20"/>
  <c r="AZ51" i="20"/>
  <c r="BB51" i="20"/>
  <c r="D52" i="20"/>
  <c r="G52" i="20"/>
  <c r="I52" i="20"/>
  <c r="L52" i="20"/>
  <c r="N52" i="20"/>
  <c r="Q52" i="20"/>
  <c r="S52" i="20"/>
  <c r="V52" i="20"/>
  <c r="X52" i="20"/>
  <c r="AA52" i="20"/>
  <c r="AC52" i="20"/>
  <c r="AF52" i="20"/>
  <c r="AH52" i="20"/>
  <c r="AK52" i="20"/>
  <c r="AM52" i="20"/>
  <c r="AP52" i="20"/>
  <c r="AR52" i="20"/>
  <c r="AU52" i="20"/>
  <c r="AW52" i="20"/>
  <c r="AZ52" i="20"/>
  <c r="BB52" i="20"/>
  <c r="D53" i="20"/>
  <c r="G53" i="20"/>
  <c r="I53" i="20"/>
  <c r="L53" i="20"/>
  <c r="N53" i="20"/>
  <c r="Q53" i="20"/>
  <c r="S53" i="20"/>
  <c r="V53" i="20"/>
  <c r="X53" i="20"/>
  <c r="AA53" i="20"/>
  <c r="AC53" i="20"/>
  <c r="AF53" i="20"/>
  <c r="AH53" i="20"/>
  <c r="AK53" i="20"/>
  <c r="AM53" i="20"/>
  <c r="AP53" i="20"/>
  <c r="AR53" i="20"/>
  <c r="AU53" i="20"/>
  <c r="AW53" i="20"/>
  <c r="AZ53" i="20"/>
  <c r="BB53" i="20"/>
  <c r="D54" i="20"/>
  <c r="G54" i="20"/>
  <c r="I54" i="20"/>
  <c r="L54" i="20"/>
  <c r="N54" i="20"/>
  <c r="Q54" i="20"/>
  <c r="S54" i="20"/>
  <c r="V54" i="20"/>
  <c r="X54" i="20"/>
  <c r="AA54" i="20"/>
  <c r="AC54" i="20"/>
  <c r="AF54" i="20"/>
  <c r="AH54" i="20"/>
  <c r="AK54" i="20"/>
  <c r="AM54" i="20"/>
  <c r="AP54" i="20"/>
  <c r="AR54" i="20"/>
  <c r="AU54" i="20"/>
  <c r="AW54" i="20"/>
  <c r="AZ54" i="20"/>
  <c r="BB54" i="20"/>
  <c r="D55" i="20"/>
  <c r="G55" i="20"/>
  <c r="I55" i="20"/>
  <c r="L55" i="20"/>
  <c r="N55" i="20"/>
  <c r="Q55" i="20"/>
  <c r="S55" i="20"/>
  <c r="V55" i="20"/>
  <c r="X55" i="20"/>
  <c r="AA55" i="20"/>
  <c r="AC55" i="20"/>
  <c r="AF55" i="20"/>
  <c r="AH55" i="20"/>
  <c r="AK55" i="20"/>
  <c r="AM55" i="20"/>
  <c r="AP55" i="20"/>
  <c r="AR55" i="20"/>
  <c r="AU55" i="20"/>
  <c r="AW55" i="20"/>
  <c r="AZ55" i="20"/>
  <c r="BB55" i="20"/>
  <c r="B55" i="20"/>
  <c r="B54" i="20"/>
  <c r="B53" i="20"/>
  <c r="B52" i="20"/>
  <c r="B51" i="20"/>
  <c r="D6" i="21"/>
  <c r="BO53" i="34" l="1"/>
  <c r="BO54" i="34"/>
  <c r="BV53" i="34"/>
  <c r="BV54" i="34"/>
  <c r="D7" i="21"/>
  <c r="D8" i="21"/>
  <c r="D9" i="21"/>
  <c r="D10" i="21"/>
  <c r="D11" i="21"/>
  <c r="D12" i="21"/>
  <c r="D13" i="21"/>
  <c r="D14" i="21"/>
  <c r="D15" i="21"/>
  <c r="D16" i="21"/>
  <c r="D17" i="21"/>
  <c r="D18" i="21"/>
  <c r="D19" i="21"/>
  <c r="D20" i="21"/>
  <c r="D21" i="21"/>
  <c r="D22" i="21"/>
  <c r="D23" i="21"/>
  <c r="D24" i="21"/>
  <c r="D25" i="21"/>
  <c r="D26" i="21"/>
  <c r="D27" i="21"/>
  <c r="D28" i="21"/>
  <c r="D29" i="21"/>
  <c r="D30" i="21"/>
  <c r="D31" i="21"/>
  <c r="D32" i="21"/>
  <c r="D33" i="21"/>
  <c r="D34" i="21"/>
  <c r="D35" i="21"/>
  <c r="D36" i="21"/>
  <c r="D37" i="21"/>
  <c r="D38" i="21"/>
  <c r="D39" i="21"/>
  <c r="D40" i="21"/>
  <c r="D41" i="21"/>
  <c r="D42" i="21"/>
  <c r="D43" i="21"/>
  <c r="D44" i="21"/>
  <c r="D45" i="21"/>
  <c r="D46" i="21"/>
  <c r="D47" i="21"/>
  <c r="D48" i="21"/>
  <c r="C51" i="21"/>
  <c r="F51" i="21"/>
  <c r="G51" i="21"/>
  <c r="J51" i="21"/>
  <c r="K51" i="21"/>
  <c r="N51" i="21"/>
  <c r="O51" i="21"/>
  <c r="R51" i="21"/>
  <c r="S51" i="21"/>
  <c r="V51" i="21"/>
  <c r="W51" i="21"/>
  <c r="Z51" i="21"/>
  <c r="AA51" i="21"/>
  <c r="AD51" i="21"/>
  <c r="AE51" i="21"/>
  <c r="AH51" i="21"/>
  <c r="AI51" i="21"/>
  <c r="AL51" i="21"/>
  <c r="AM51" i="21"/>
  <c r="AP51" i="21"/>
  <c r="AQ51" i="21"/>
  <c r="C52" i="21"/>
  <c r="F52" i="21"/>
  <c r="G52" i="21"/>
  <c r="J52" i="21"/>
  <c r="K52" i="21"/>
  <c r="N52" i="21"/>
  <c r="O52" i="21"/>
  <c r="R52" i="21"/>
  <c r="S52" i="21"/>
  <c r="V52" i="21"/>
  <c r="W52" i="21"/>
  <c r="Z52" i="21"/>
  <c r="AA52" i="21"/>
  <c r="AD52" i="21"/>
  <c r="AE52" i="21"/>
  <c r="AH52" i="21"/>
  <c r="AI52" i="21"/>
  <c r="AL52" i="21"/>
  <c r="AM52" i="21"/>
  <c r="AP52" i="21"/>
  <c r="AQ52" i="21"/>
  <c r="C53" i="21"/>
  <c r="F53" i="21"/>
  <c r="G53" i="21"/>
  <c r="J53" i="21"/>
  <c r="K53" i="21"/>
  <c r="N53" i="21"/>
  <c r="O53" i="21"/>
  <c r="R53" i="21"/>
  <c r="S53" i="21"/>
  <c r="V53" i="21"/>
  <c r="W53" i="21"/>
  <c r="Z53" i="21"/>
  <c r="AA53" i="21"/>
  <c r="AD53" i="21"/>
  <c r="AE53" i="21"/>
  <c r="AH53" i="21"/>
  <c r="AI53" i="21"/>
  <c r="AL53" i="21"/>
  <c r="AM53" i="21"/>
  <c r="AP53" i="21"/>
  <c r="AQ53" i="21"/>
  <c r="C54" i="21"/>
  <c r="F54" i="21"/>
  <c r="G54" i="21"/>
  <c r="J54" i="21"/>
  <c r="K54" i="21"/>
  <c r="N54" i="21"/>
  <c r="O54" i="21"/>
  <c r="R54" i="21"/>
  <c r="S54" i="21"/>
  <c r="V54" i="21"/>
  <c r="W54" i="21"/>
  <c r="Z54" i="21"/>
  <c r="AA54" i="21"/>
  <c r="AD54" i="21"/>
  <c r="AE54" i="21"/>
  <c r="AH54" i="21"/>
  <c r="AI54" i="21"/>
  <c r="AL54" i="21"/>
  <c r="AM54" i="21"/>
  <c r="AP54" i="21"/>
  <c r="AQ54" i="21"/>
  <c r="C55" i="21"/>
  <c r="F55" i="21"/>
  <c r="G55" i="21"/>
  <c r="J55" i="21"/>
  <c r="K55" i="21"/>
  <c r="N55" i="21"/>
  <c r="O55" i="21"/>
  <c r="R55" i="21"/>
  <c r="S55" i="21"/>
  <c r="V55" i="21"/>
  <c r="W55" i="21"/>
  <c r="Z55" i="21"/>
  <c r="AA55" i="21"/>
  <c r="AD55" i="21"/>
  <c r="AE55" i="21"/>
  <c r="AH55" i="21"/>
  <c r="AI55" i="21"/>
  <c r="AL55" i="21"/>
  <c r="AM55" i="21"/>
  <c r="AP55" i="21"/>
  <c r="AQ55" i="21"/>
  <c r="B55" i="21"/>
  <c r="B54" i="21"/>
  <c r="B53" i="21"/>
  <c r="B52" i="21"/>
  <c r="B51" i="21"/>
  <c r="F56" i="3"/>
  <c r="J56" i="3"/>
  <c r="N56" i="3"/>
  <c r="R56" i="3"/>
  <c r="V56" i="3"/>
  <c r="Z56" i="3"/>
  <c r="AD56" i="3"/>
  <c r="AH56" i="3"/>
  <c r="AL56" i="3"/>
  <c r="AP56" i="3"/>
  <c r="B56" i="3"/>
  <c r="F51" i="3"/>
  <c r="J51" i="3"/>
  <c r="N51" i="3"/>
  <c r="R51" i="3"/>
  <c r="V51" i="3"/>
  <c r="Z51" i="3"/>
  <c r="AD51" i="3"/>
  <c r="AH51" i="3"/>
  <c r="AL51" i="3"/>
  <c r="AP51" i="3"/>
  <c r="F52" i="3"/>
  <c r="J52" i="3"/>
  <c r="N52" i="3"/>
  <c r="R52" i="3"/>
  <c r="V52" i="3"/>
  <c r="Z52" i="3"/>
  <c r="AD52" i="3"/>
  <c r="AH52" i="3"/>
  <c r="AL52" i="3"/>
  <c r="AP52" i="3"/>
  <c r="F53" i="3"/>
  <c r="J53" i="3"/>
  <c r="N53" i="3"/>
  <c r="R53" i="3"/>
  <c r="V53" i="3"/>
  <c r="Z53" i="3"/>
  <c r="AD53" i="3"/>
  <c r="AH53" i="3"/>
  <c r="AL53" i="3"/>
  <c r="AP53" i="3"/>
  <c r="F54" i="3"/>
  <c r="J54" i="3"/>
  <c r="N54" i="3"/>
  <c r="R54" i="3"/>
  <c r="V54" i="3"/>
  <c r="Z54" i="3"/>
  <c r="AD54" i="3"/>
  <c r="AH54" i="3"/>
  <c r="AL54" i="3"/>
  <c r="AP54" i="3"/>
  <c r="F55" i="3"/>
  <c r="J55" i="3"/>
  <c r="N55" i="3"/>
  <c r="R55" i="3"/>
  <c r="V55" i="3"/>
  <c r="Z55" i="3"/>
  <c r="AD55" i="3"/>
  <c r="AH55" i="3"/>
  <c r="AL55" i="3"/>
  <c r="AP55" i="3"/>
  <c r="B55" i="3"/>
  <c r="B54" i="3"/>
  <c r="B53" i="3"/>
  <c r="B52" i="3"/>
  <c r="B51" i="3"/>
  <c r="C49" i="4"/>
  <c r="D49" i="4"/>
  <c r="E49" i="4"/>
  <c r="F49" i="4"/>
  <c r="G49" i="4"/>
  <c r="H49" i="4"/>
  <c r="I49" i="4"/>
  <c r="J49" i="4"/>
  <c r="K49" i="4"/>
  <c r="L49" i="4"/>
  <c r="C50" i="4"/>
  <c r="D50" i="4"/>
  <c r="E50" i="4"/>
  <c r="F50" i="4"/>
  <c r="G50" i="4"/>
  <c r="H50" i="4"/>
  <c r="I50" i="4"/>
  <c r="J50" i="4"/>
  <c r="K50" i="4"/>
  <c r="L50" i="4"/>
  <c r="C51" i="4"/>
  <c r="D51" i="4"/>
  <c r="E51" i="4"/>
  <c r="F51" i="4"/>
  <c r="G51" i="4"/>
  <c r="H51" i="4"/>
  <c r="I51" i="4"/>
  <c r="J51" i="4"/>
  <c r="K51" i="4"/>
  <c r="L51" i="4"/>
  <c r="C52" i="4"/>
  <c r="D52" i="4"/>
  <c r="E52" i="4"/>
  <c r="F52" i="4"/>
  <c r="G52" i="4"/>
  <c r="H52" i="4"/>
  <c r="I52" i="4"/>
  <c r="J52" i="4"/>
  <c r="K52" i="4"/>
  <c r="L52" i="4"/>
  <c r="C53" i="4"/>
  <c r="D53" i="4"/>
  <c r="E53" i="4"/>
  <c r="F53" i="4"/>
  <c r="G53" i="4"/>
  <c r="H53" i="4"/>
  <c r="I53" i="4"/>
  <c r="J53" i="4"/>
  <c r="K53" i="4"/>
  <c r="L53" i="4"/>
  <c r="B53" i="4"/>
  <c r="B52" i="4"/>
  <c r="B51" i="4"/>
  <c r="B50" i="4"/>
  <c r="B49" i="4"/>
  <c r="C60" i="70" l="1"/>
  <c r="I60" i="70"/>
  <c r="C61" i="70"/>
  <c r="I61" i="70"/>
  <c r="C62" i="70"/>
  <c r="I62" i="70"/>
  <c r="C63" i="70"/>
  <c r="I63" i="70"/>
  <c r="C64" i="70"/>
  <c r="I64" i="70"/>
  <c r="G6" i="1" l="1"/>
  <c r="FP14" i="18" l="1"/>
  <c r="FP13" i="18" s="1"/>
  <c r="FP12" i="18" s="1"/>
  <c r="FP11" i="18" s="1"/>
  <c r="FP10" i="18" s="1"/>
  <c r="FP9" i="18" s="1"/>
  <c r="FP8" i="18" s="1"/>
  <c r="FP7" i="18" s="1"/>
  <c r="FP6" i="18" s="1"/>
  <c r="FN14" i="18"/>
  <c r="FN13" i="18" s="1"/>
  <c r="FN12" i="18" s="1"/>
  <c r="FN11" i="18" s="1"/>
  <c r="FN10" i="18" s="1"/>
  <c r="FN9" i="18" s="1"/>
  <c r="FN8" i="18" s="1"/>
  <c r="FN7" i="18" s="1"/>
  <c r="FN6" i="18" s="1"/>
  <c r="FL14" i="18"/>
  <c r="FL13" i="18" s="1"/>
  <c r="FL12" i="18" s="1"/>
  <c r="FL11" i="18" s="1"/>
  <c r="FL10" i="18" s="1"/>
  <c r="FL9" i="18" s="1"/>
  <c r="FL8" i="18" s="1"/>
  <c r="FL7" i="18" s="1"/>
  <c r="FL6" i="18" s="1"/>
  <c r="FJ14" i="18"/>
  <c r="FJ13" i="18" s="1"/>
  <c r="FJ12" i="18" s="1"/>
  <c r="FJ11" i="18" s="1"/>
  <c r="FJ10" i="18" s="1"/>
  <c r="FJ9" i="18" s="1"/>
  <c r="FJ8" i="18" s="1"/>
  <c r="FJ7" i="18" s="1"/>
  <c r="FJ6" i="18" s="1"/>
  <c r="FH14" i="18"/>
  <c r="FH13" i="18" s="1"/>
  <c r="FH12" i="18" s="1"/>
  <c r="FH11" i="18" s="1"/>
  <c r="FH10" i="18" s="1"/>
  <c r="FH9" i="18" s="1"/>
  <c r="FH8" i="18" s="1"/>
  <c r="FH7" i="18" s="1"/>
  <c r="FH6" i="18" s="1"/>
  <c r="FF14" i="18"/>
  <c r="FF13" i="18" s="1"/>
  <c r="FF12" i="18" s="1"/>
  <c r="FF11" i="18" s="1"/>
  <c r="FF10" i="18" s="1"/>
  <c r="FF9" i="18" s="1"/>
  <c r="FF8" i="18" s="1"/>
  <c r="FF7" i="18" s="1"/>
  <c r="FF6" i="18" s="1"/>
  <c r="EZ14" i="18"/>
  <c r="EZ13" i="18" s="1"/>
  <c r="EZ12" i="18" s="1"/>
  <c r="EZ11" i="18" s="1"/>
  <c r="EZ10" i="18" s="1"/>
  <c r="EZ9" i="18" s="1"/>
  <c r="EZ8" i="18" s="1"/>
  <c r="EZ7" i="18" s="1"/>
  <c r="EZ6" i="18" s="1"/>
  <c r="EX14" i="18"/>
  <c r="EX13" i="18" s="1"/>
  <c r="EX12" i="18" s="1"/>
  <c r="EX11" i="18" s="1"/>
  <c r="EX10" i="18" s="1"/>
  <c r="EX9" i="18" s="1"/>
  <c r="EX8" i="18" s="1"/>
  <c r="EX7" i="18" s="1"/>
  <c r="EX6" i="18" s="1"/>
  <c r="EV14" i="18"/>
  <c r="EV13" i="18" s="1"/>
  <c r="EV12" i="18" s="1"/>
  <c r="EV11" i="18" s="1"/>
  <c r="EV10" i="18" s="1"/>
  <c r="EV9" i="18" s="1"/>
  <c r="EV8" i="18" s="1"/>
  <c r="EV7" i="18" s="1"/>
  <c r="EV6" i="18" s="1"/>
  <c r="ET14" i="18"/>
  <c r="ET13" i="18" s="1"/>
  <c r="ET12" i="18" s="1"/>
  <c r="ET11" i="18" s="1"/>
  <c r="ET10" i="18" s="1"/>
  <c r="ET9" i="18" s="1"/>
  <c r="ET8" i="18" s="1"/>
  <c r="ET7" i="18" s="1"/>
  <c r="ET6" i="18" s="1"/>
  <c r="ER14" i="18"/>
  <c r="ER13" i="18" s="1"/>
  <c r="ER12" i="18" s="1"/>
  <c r="ER11" i="18" s="1"/>
  <c r="ER10" i="18" s="1"/>
  <c r="ER9" i="18" s="1"/>
  <c r="ER8" i="18" s="1"/>
  <c r="ER7" i="18" s="1"/>
  <c r="ER6" i="18" s="1"/>
  <c r="EP14" i="18"/>
  <c r="EP13" i="18" s="1"/>
  <c r="EP12" i="18" s="1"/>
  <c r="EP11" i="18" s="1"/>
  <c r="EP10" i="18" s="1"/>
  <c r="EP9" i="18" s="1"/>
  <c r="EP8" i="18" s="1"/>
  <c r="EP7" i="18" s="1"/>
  <c r="EP6" i="18" s="1"/>
  <c r="EJ14" i="18"/>
  <c r="EJ13" i="18" s="1"/>
  <c r="EJ12" i="18" s="1"/>
  <c r="EJ11" i="18" s="1"/>
  <c r="EJ10" i="18" s="1"/>
  <c r="EJ9" i="18" s="1"/>
  <c r="EJ8" i="18" s="1"/>
  <c r="EJ7" i="18" s="1"/>
  <c r="EJ6" i="18" s="1"/>
  <c r="EH14" i="18"/>
  <c r="EH13" i="18" s="1"/>
  <c r="EH12" i="18" s="1"/>
  <c r="EH11" i="18" s="1"/>
  <c r="EH10" i="18" s="1"/>
  <c r="EH9" i="18" s="1"/>
  <c r="EH8" i="18" s="1"/>
  <c r="EH7" i="18" s="1"/>
  <c r="EH6" i="18" s="1"/>
  <c r="EF14" i="18"/>
  <c r="EF13" i="18" s="1"/>
  <c r="EF12" i="18" s="1"/>
  <c r="EF11" i="18" s="1"/>
  <c r="EF10" i="18" s="1"/>
  <c r="EF9" i="18" s="1"/>
  <c r="EF8" i="18" s="1"/>
  <c r="EF7" i="18" s="1"/>
  <c r="EF6" i="18" s="1"/>
  <c r="ED14" i="18"/>
  <c r="ED13" i="18" s="1"/>
  <c r="ED12" i="18" s="1"/>
  <c r="ED11" i="18" s="1"/>
  <c r="ED10" i="18" s="1"/>
  <c r="ED9" i="18" s="1"/>
  <c r="ED8" i="18" s="1"/>
  <c r="ED7" i="18" s="1"/>
  <c r="ED6" i="18" s="1"/>
  <c r="EB14" i="18"/>
  <c r="EB13" i="18" s="1"/>
  <c r="EB12" i="18" s="1"/>
  <c r="EB11" i="18" s="1"/>
  <c r="EB10" i="18" s="1"/>
  <c r="EB9" i="18" s="1"/>
  <c r="EB8" i="18" s="1"/>
  <c r="EB7" i="18" s="1"/>
  <c r="EB6" i="18" s="1"/>
  <c r="DZ14" i="18"/>
  <c r="DZ13" i="18"/>
  <c r="DZ12" i="18" s="1"/>
  <c r="DZ11" i="18" s="1"/>
  <c r="DZ10" i="18" s="1"/>
  <c r="DZ9" i="18" s="1"/>
  <c r="DZ8" i="18" s="1"/>
  <c r="DZ7" i="18" s="1"/>
  <c r="DZ6" i="18" s="1"/>
  <c r="DT14" i="18"/>
  <c r="DT13" i="18" s="1"/>
  <c r="DT12" i="18" s="1"/>
  <c r="DT11" i="18" s="1"/>
  <c r="DT10" i="18" s="1"/>
  <c r="DT9" i="18" s="1"/>
  <c r="DT8" i="18" s="1"/>
  <c r="DT7" i="18" s="1"/>
  <c r="DT6" i="18" s="1"/>
  <c r="DR14" i="18"/>
  <c r="DR13" i="18" s="1"/>
  <c r="DR12" i="18" s="1"/>
  <c r="DR11" i="18" s="1"/>
  <c r="DR10" i="18" s="1"/>
  <c r="DR9" i="18" s="1"/>
  <c r="DR8" i="18" s="1"/>
  <c r="DR7" i="18" s="1"/>
  <c r="DR6" i="18" s="1"/>
  <c r="DP14" i="18"/>
  <c r="DP13" i="18" s="1"/>
  <c r="DP12" i="18" s="1"/>
  <c r="DP11" i="18" s="1"/>
  <c r="DP10" i="18" s="1"/>
  <c r="DP9" i="18" s="1"/>
  <c r="DP8" i="18" s="1"/>
  <c r="DP7" i="18" s="1"/>
  <c r="DP6" i="18" s="1"/>
  <c r="DN14" i="18"/>
  <c r="DN13" i="18" s="1"/>
  <c r="DN12" i="18" s="1"/>
  <c r="DN11" i="18" s="1"/>
  <c r="DN10" i="18" s="1"/>
  <c r="DN9" i="18" s="1"/>
  <c r="DN8" i="18" s="1"/>
  <c r="DN7" i="18" s="1"/>
  <c r="DN6" i="18" s="1"/>
  <c r="DL14" i="18"/>
  <c r="DL13" i="18" s="1"/>
  <c r="DL12" i="18" s="1"/>
  <c r="DL11" i="18" s="1"/>
  <c r="DL10" i="18" s="1"/>
  <c r="DL9" i="18" s="1"/>
  <c r="DL8" i="18" s="1"/>
  <c r="DL7" i="18" s="1"/>
  <c r="DL6" i="18" s="1"/>
  <c r="DJ14" i="18"/>
  <c r="DJ13" i="18" s="1"/>
  <c r="DJ12" i="18" s="1"/>
  <c r="DJ11" i="18" s="1"/>
  <c r="DJ10" i="18" s="1"/>
  <c r="DJ9" i="18" s="1"/>
  <c r="DJ8" i="18" s="1"/>
  <c r="DJ7" i="18" s="1"/>
  <c r="DJ6" i="18" s="1"/>
  <c r="DD14" i="18"/>
  <c r="DD13" i="18" s="1"/>
  <c r="DD12" i="18" s="1"/>
  <c r="DD11" i="18" s="1"/>
  <c r="DD10" i="18" s="1"/>
  <c r="DD9" i="18" s="1"/>
  <c r="DD8" i="18" s="1"/>
  <c r="DD7" i="18" s="1"/>
  <c r="DD6" i="18" s="1"/>
  <c r="DB14" i="18"/>
  <c r="DB13" i="18" s="1"/>
  <c r="DB12" i="18" s="1"/>
  <c r="DB11" i="18" s="1"/>
  <c r="DB10" i="18" s="1"/>
  <c r="DB9" i="18" s="1"/>
  <c r="DB8" i="18" s="1"/>
  <c r="DB7" i="18" s="1"/>
  <c r="DB6" i="18" s="1"/>
  <c r="CZ14" i="18"/>
  <c r="CZ13" i="18" s="1"/>
  <c r="CZ12" i="18" s="1"/>
  <c r="CZ11" i="18" s="1"/>
  <c r="CZ10" i="18" s="1"/>
  <c r="CZ9" i="18" s="1"/>
  <c r="CZ8" i="18" s="1"/>
  <c r="CZ7" i="18" s="1"/>
  <c r="CZ6" i="18" s="1"/>
  <c r="CX14" i="18"/>
  <c r="CX13" i="18" s="1"/>
  <c r="CX12" i="18" s="1"/>
  <c r="CX11" i="18" s="1"/>
  <c r="CX10" i="18" s="1"/>
  <c r="CX9" i="18" s="1"/>
  <c r="CX8" i="18" s="1"/>
  <c r="CX7" i="18" s="1"/>
  <c r="CX6" i="18" s="1"/>
  <c r="CV14" i="18"/>
  <c r="CV13" i="18" s="1"/>
  <c r="CV12" i="18" s="1"/>
  <c r="CV11" i="18" s="1"/>
  <c r="CV10" i="18" s="1"/>
  <c r="CV9" i="18" s="1"/>
  <c r="CV8" i="18" s="1"/>
  <c r="CV7" i="18" s="1"/>
  <c r="CV6" i="18" s="1"/>
  <c r="CT14" i="18"/>
  <c r="CT13" i="18" s="1"/>
  <c r="CT12" i="18" s="1"/>
  <c r="CT11" i="18" s="1"/>
  <c r="CT10" i="18" s="1"/>
  <c r="CT9" i="18" s="1"/>
  <c r="CT8" i="18" s="1"/>
  <c r="CT7" i="18" s="1"/>
  <c r="CT6" i="18" s="1"/>
  <c r="CN14" i="18"/>
  <c r="CN13" i="18" s="1"/>
  <c r="CN12" i="18" s="1"/>
  <c r="CN11" i="18" s="1"/>
  <c r="CN10" i="18" s="1"/>
  <c r="CN9" i="18" s="1"/>
  <c r="CN8" i="18" s="1"/>
  <c r="CN7" i="18" s="1"/>
  <c r="CN6" i="18" s="1"/>
  <c r="CL14" i="18"/>
  <c r="CL13" i="18" s="1"/>
  <c r="CL12" i="18" s="1"/>
  <c r="CL11" i="18" s="1"/>
  <c r="CL10" i="18" s="1"/>
  <c r="CL9" i="18" s="1"/>
  <c r="CL8" i="18" s="1"/>
  <c r="CL7" i="18" s="1"/>
  <c r="CL6" i="18" s="1"/>
  <c r="CJ14" i="18"/>
  <c r="CJ13" i="18" s="1"/>
  <c r="CJ12" i="18" s="1"/>
  <c r="CJ11" i="18" s="1"/>
  <c r="CJ10" i="18" s="1"/>
  <c r="CJ9" i="18" s="1"/>
  <c r="CJ8" i="18" s="1"/>
  <c r="CJ7" i="18" s="1"/>
  <c r="CJ6" i="18" s="1"/>
  <c r="CH14" i="18"/>
  <c r="CH13" i="18" s="1"/>
  <c r="CH12" i="18" s="1"/>
  <c r="CH11" i="18" s="1"/>
  <c r="CH10" i="18" s="1"/>
  <c r="CH9" i="18" s="1"/>
  <c r="CH8" i="18" s="1"/>
  <c r="CH7" i="18" s="1"/>
  <c r="CH6" i="18" s="1"/>
  <c r="CF14" i="18"/>
  <c r="CF13" i="18" s="1"/>
  <c r="CF12" i="18" s="1"/>
  <c r="CF11" i="18" s="1"/>
  <c r="CF10" i="18" s="1"/>
  <c r="CF9" i="18" s="1"/>
  <c r="CF8" i="18" s="1"/>
  <c r="CF7" i="18" s="1"/>
  <c r="CF6" i="18" s="1"/>
  <c r="CD14" i="18"/>
  <c r="CD13" i="18" s="1"/>
  <c r="CD12" i="18" s="1"/>
  <c r="CD11" i="18" s="1"/>
  <c r="CD10" i="18" s="1"/>
  <c r="CD9" i="18" s="1"/>
  <c r="CD8" i="18" s="1"/>
  <c r="CD7" i="18" s="1"/>
  <c r="CD6" i="18" s="1"/>
  <c r="BX14" i="18"/>
  <c r="BX13" i="18" s="1"/>
  <c r="BX12" i="18" s="1"/>
  <c r="BX11" i="18" s="1"/>
  <c r="BX10" i="18" s="1"/>
  <c r="BX9" i="18" s="1"/>
  <c r="BX8" i="18" s="1"/>
  <c r="BX7" i="18" s="1"/>
  <c r="BX6" i="18" s="1"/>
  <c r="BV14" i="18"/>
  <c r="BV13" i="18" s="1"/>
  <c r="BV12" i="18" s="1"/>
  <c r="BV11" i="18" s="1"/>
  <c r="BV10" i="18" s="1"/>
  <c r="BV9" i="18" s="1"/>
  <c r="BV8" i="18" s="1"/>
  <c r="BV7" i="18" s="1"/>
  <c r="BV6" i="18" s="1"/>
  <c r="BT14" i="18"/>
  <c r="BT13" i="18" s="1"/>
  <c r="BT12" i="18" s="1"/>
  <c r="BT11" i="18" s="1"/>
  <c r="BT10" i="18" s="1"/>
  <c r="BT9" i="18" s="1"/>
  <c r="BT8" i="18" s="1"/>
  <c r="BT7" i="18" s="1"/>
  <c r="BT6" i="18" s="1"/>
  <c r="BR14" i="18"/>
  <c r="BR13" i="18" s="1"/>
  <c r="BR12" i="18" s="1"/>
  <c r="BR11" i="18" s="1"/>
  <c r="BR10" i="18" s="1"/>
  <c r="BR9" i="18" s="1"/>
  <c r="BR8" i="18" s="1"/>
  <c r="BR7" i="18" s="1"/>
  <c r="BR6" i="18" s="1"/>
  <c r="BP14" i="18"/>
  <c r="BP13" i="18" s="1"/>
  <c r="BP12" i="18" s="1"/>
  <c r="BP11" i="18" s="1"/>
  <c r="BP10" i="18" s="1"/>
  <c r="BP9" i="18" s="1"/>
  <c r="BP8" i="18" s="1"/>
  <c r="BP7" i="18" s="1"/>
  <c r="BP6" i="18" s="1"/>
  <c r="BN14" i="18"/>
  <c r="BN13" i="18" s="1"/>
  <c r="BN12" i="18" s="1"/>
  <c r="BN11" i="18" s="1"/>
  <c r="BN10" i="18" s="1"/>
  <c r="BN9" i="18" s="1"/>
  <c r="BN8" i="18" s="1"/>
  <c r="BN7" i="18" s="1"/>
  <c r="BN6" i="18" s="1"/>
  <c r="BH14" i="18"/>
  <c r="BH13" i="18" s="1"/>
  <c r="BH12" i="18" s="1"/>
  <c r="BH11" i="18" s="1"/>
  <c r="BH10" i="18" s="1"/>
  <c r="BH9" i="18" s="1"/>
  <c r="BH8" i="18" s="1"/>
  <c r="BH7" i="18" s="1"/>
  <c r="BH6" i="18" s="1"/>
  <c r="BF14" i="18"/>
  <c r="BF13" i="18" s="1"/>
  <c r="BF12" i="18" s="1"/>
  <c r="BF11" i="18" s="1"/>
  <c r="BF10" i="18" s="1"/>
  <c r="BF9" i="18" s="1"/>
  <c r="BF8" i="18" s="1"/>
  <c r="BF7" i="18" s="1"/>
  <c r="BF6" i="18" s="1"/>
  <c r="BD14" i="18"/>
  <c r="BD13" i="18" s="1"/>
  <c r="BD12" i="18" s="1"/>
  <c r="BD11" i="18" s="1"/>
  <c r="BD10" i="18" s="1"/>
  <c r="BD9" i="18" s="1"/>
  <c r="BD8" i="18" s="1"/>
  <c r="BD7" i="18" s="1"/>
  <c r="BD6" i="18" s="1"/>
  <c r="BB14" i="18"/>
  <c r="BB13" i="18" s="1"/>
  <c r="BB12" i="18" s="1"/>
  <c r="BB11" i="18" s="1"/>
  <c r="BB10" i="18" s="1"/>
  <c r="BB9" i="18" s="1"/>
  <c r="BB8" i="18" s="1"/>
  <c r="BB7" i="18" s="1"/>
  <c r="BB6" i="18" s="1"/>
  <c r="AZ14" i="18"/>
  <c r="AZ13" i="18" s="1"/>
  <c r="AZ12" i="18" s="1"/>
  <c r="AZ11" i="18" s="1"/>
  <c r="AZ10" i="18" s="1"/>
  <c r="AZ9" i="18" s="1"/>
  <c r="AZ8" i="18" s="1"/>
  <c r="AZ7" i="18" s="1"/>
  <c r="AZ6" i="18" s="1"/>
  <c r="AX14" i="18"/>
  <c r="AX13" i="18" s="1"/>
  <c r="AX12" i="18" s="1"/>
  <c r="AX11" i="18" s="1"/>
  <c r="AX10" i="18" s="1"/>
  <c r="AX9" i="18" s="1"/>
  <c r="AX8" i="18" s="1"/>
  <c r="AX7" i="18" s="1"/>
  <c r="AX6" i="18" s="1"/>
  <c r="AR14" i="18"/>
  <c r="AR13" i="18" s="1"/>
  <c r="AR12" i="18" s="1"/>
  <c r="AR11" i="18" s="1"/>
  <c r="AR10" i="18" s="1"/>
  <c r="AR9" i="18" s="1"/>
  <c r="AR8" i="18" s="1"/>
  <c r="AR7" i="18" s="1"/>
  <c r="AR6" i="18" s="1"/>
  <c r="AP14" i="18"/>
  <c r="AP13" i="18" s="1"/>
  <c r="AP12" i="18" s="1"/>
  <c r="AP11" i="18" s="1"/>
  <c r="AP10" i="18" s="1"/>
  <c r="AP9" i="18" s="1"/>
  <c r="AP8" i="18" s="1"/>
  <c r="AP7" i="18" s="1"/>
  <c r="AP6" i="18" s="1"/>
  <c r="AN14" i="18"/>
  <c r="AN13" i="18" s="1"/>
  <c r="AN12" i="18" s="1"/>
  <c r="AN11" i="18" s="1"/>
  <c r="AN10" i="18" s="1"/>
  <c r="AN9" i="18" s="1"/>
  <c r="AN8" i="18" s="1"/>
  <c r="AN7" i="18" s="1"/>
  <c r="AN6" i="18" s="1"/>
  <c r="AL14" i="18"/>
  <c r="AL13" i="18" s="1"/>
  <c r="AL12" i="18" s="1"/>
  <c r="AL11" i="18" s="1"/>
  <c r="AL10" i="18" s="1"/>
  <c r="AL9" i="18" s="1"/>
  <c r="AL8" i="18" s="1"/>
  <c r="AL7" i="18" s="1"/>
  <c r="AL6" i="18" s="1"/>
  <c r="AJ14" i="18"/>
  <c r="AJ13" i="18" s="1"/>
  <c r="AJ12" i="18" s="1"/>
  <c r="AJ11" i="18" s="1"/>
  <c r="AJ10" i="18" s="1"/>
  <c r="AJ9" i="18" s="1"/>
  <c r="AJ8" i="18" s="1"/>
  <c r="AJ7" i="18" s="1"/>
  <c r="AJ6" i="18" s="1"/>
  <c r="AH14" i="18"/>
  <c r="AH13" i="18" s="1"/>
  <c r="AH12" i="18" s="1"/>
  <c r="AH11" i="18" s="1"/>
  <c r="AH10" i="18" s="1"/>
  <c r="AH9" i="18" s="1"/>
  <c r="AH8" i="18" s="1"/>
  <c r="AH7" i="18" s="1"/>
  <c r="AH6" i="18" s="1"/>
  <c r="AB14" i="18"/>
  <c r="AB13" i="18" s="1"/>
  <c r="AB12" i="18" s="1"/>
  <c r="AB11" i="18" s="1"/>
  <c r="AB10" i="18" s="1"/>
  <c r="AB9" i="18" s="1"/>
  <c r="AB8" i="18" s="1"/>
  <c r="AB7" i="18" s="1"/>
  <c r="AB6" i="18" s="1"/>
  <c r="Z14" i="18"/>
  <c r="Z13" i="18" s="1"/>
  <c r="Z12" i="18" s="1"/>
  <c r="Z11" i="18" s="1"/>
  <c r="Z10" i="18" s="1"/>
  <c r="Z9" i="18" s="1"/>
  <c r="Z8" i="18" s="1"/>
  <c r="Z7" i="18" s="1"/>
  <c r="Z6" i="18" s="1"/>
  <c r="X14" i="18"/>
  <c r="X13" i="18" s="1"/>
  <c r="X12" i="18" s="1"/>
  <c r="X11" i="18" s="1"/>
  <c r="X10" i="18" s="1"/>
  <c r="X9" i="18" s="1"/>
  <c r="X8" i="18" s="1"/>
  <c r="X7" i="18" s="1"/>
  <c r="X6" i="18" s="1"/>
  <c r="V14" i="18"/>
  <c r="V13" i="18" s="1"/>
  <c r="V12" i="18" s="1"/>
  <c r="V11" i="18" s="1"/>
  <c r="V10" i="18" s="1"/>
  <c r="V9" i="18" s="1"/>
  <c r="V8" i="18" s="1"/>
  <c r="V7" i="18" s="1"/>
  <c r="V6" i="18" s="1"/>
  <c r="T14" i="18"/>
  <c r="T13" i="18" s="1"/>
  <c r="T12" i="18" s="1"/>
  <c r="T11" i="18" s="1"/>
  <c r="T10" i="18" s="1"/>
  <c r="T9" i="18" s="1"/>
  <c r="T8" i="18" s="1"/>
  <c r="T7" i="18" s="1"/>
  <c r="T6" i="18" s="1"/>
  <c r="R14" i="18"/>
  <c r="R13" i="18" s="1"/>
  <c r="R12" i="18" s="1"/>
  <c r="R11" i="18" s="1"/>
  <c r="R10" i="18" s="1"/>
  <c r="R9" i="18" s="1"/>
  <c r="R8" i="18" s="1"/>
  <c r="R7" i="18" s="1"/>
  <c r="R6" i="18" s="1"/>
  <c r="L14" i="18"/>
  <c r="L13" i="18" s="1"/>
  <c r="L12" i="18" s="1"/>
  <c r="L11" i="18" s="1"/>
  <c r="L10" i="18" s="1"/>
  <c r="L9" i="18" s="1"/>
  <c r="L8" i="18" s="1"/>
  <c r="L7" i="18" s="1"/>
  <c r="L6" i="18" s="1"/>
  <c r="J14" i="18"/>
  <c r="J13" i="18" s="1"/>
  <c r="J12" i="18" s="1"/>
  <c r="J11" i="18" s="1"/>
  <c r="J10" i="18" s="1"/>
  <c r="J9" i="18" s="1"/>
  <c r="J8" i="18" s="1"/>
  <c r="J7" i="18" s="1"/>
  <c r="J6" i="18" s="1"/>
  <c r="H14" i="18"/>
  <c r="H13" i="18" s="1"/>
  <c r="H12" i="18" s="1"/>
  <c r="H11" i="18" s="1"/>
  <c r="H10" i="18" s="1"/>
  <c r="H9" i="18" s="1"/>
  <c r="H8" i="18" s="1"/>
  <c r="H7" i="18" s="1"/>
  <c r="H6" i="18" s="1"/>
  <c r="F14" i="18"/>
  <c r="F13" i="18" s="1"/>
  <c r="F12" i="18" s="1"/>
  <c r="F11" i="18" s="1"/>
  <c r="F10" i="18" s="1"/>
  <c r="F9" i="18" s="1"/>
  <c r="F8" i="18" s="1"/>
  <c r="F7" i="18" s="1"/>
  <c r="F6" i="18" s="1"/>
  <c r="D14" i="18"/>
  <c r="D13" i="18" s="1"/>
  <c r="D12" i="18" s="1"/>
  <c r="D11" i="18" s="1"/>
  <c r="D10" i="18" s="1"/>
  <c r="D9" i="18" s="1"/>
  <c r="D8" i="18" s="1"/>
  <c r="D7" i="18" s="1"/>
  <c r="D6" i="18" s="1"/>
  <c r="B14" i="18"/>
  <c r="B13" i="18" s="1"/>
  <c r="B12" i="18" s="1"/>
  <c r="B11" i="18" s="1"/>
  <c r="B10" i="18" s="1"/>
  <c r="B9" i="18" s="1"/>
  <c r="B8" i="18" s="1"/>
  <c r="B7" i="18" s="1"/>
  <c r="B6" i="18" s="1"/>
  <c r="P6" i="18"/>
  <c r="AQ15" i="64"/>
  <c r="AQ16" i="64"/>
  <c r="AQ17" i="64"/>
  <c r="AQ18" i="64"/>
  <c r="AQ19" i="64"/>
  <c r="AQ20" i="64"/>
  <c r="AQ21" i="64"/>
  <c r="AQ22" i="64"/>
  <c r="AQ23" i="64"/>
  <c r="AQ24" i="64"/>
  <c r="AQ25" i="64"/>
  <c r="AQ26" i="64"/>
  <c r="AQ27" i="64"/>
  <c r="AQ28" i="64"/>
  <c r="AQ29" i="64"/>
  <c r="AQ30" i="64"/>
  <c r="AQ31" i="64"/>
  <c r="AQ32" i="64"/>
  <c r="AQ33" i="64"/>
  <c r="AQ52" i="64" s="1"/>
  <c r="AQ34" i="64"/>
  <c r="AQ35" i="64"/>
  <c r="AQ36" i="64"/>
  <c r="AQ37" i="64"/>
  <c r="AQ38" i="64"/>
  <c r="AQ39" i="64"/>
  <c r="AQ40" i="64"/>
  <c r="AQ41" i="64"/>
  <c r="AQ42" i="64"/>
  <c r="AQ43" i="64"/>
  <c r="AQ44" i="64"/>
  <c r="AQ45" i="64"/>
  <c r="AQ46" i="64"/>
  <c r="AQ47" i="64"/>
  <c r="AQ48" i="64"/>
  <c r="AM15" i="64"/>
  <c r="AM16" i="64"/>
  <c r="AM17" i="64"/>
  <c r="AM18" i="64"/>
  <c r="AM19" i="64"/>
  <c r="AM20" i="64"/>
  <c r="AM21" i="64"/>
  <c r="AM22" i="64"/>
  <c r="AM23" i="64"/>
  <c r="AM24" i="64"/>
  <c r="AM25" i="64"/>
  <c r="AM26" i="64"/>
  <c r="AM27" i="64"/>
  <c r="AM28" i="64"/>
  <c r="AM29" i="64"/>
  <c r="AM30" i="64"/>
  <c r="AM31" i="64"/>
  <c r="AM32" i="64"/>
  <c r="AM33" i="64"/>
  <c r="AM34" i="64"/>
  <c r="AM35" i="64"/>
  <c r="AM36" i="64"/>
  <c r="AM37" i="64"/>
  <c r="AM38" i="64"/>
  <c r="AM39" i="64"/>
  <c r="AM40" i="64"/>
  <c r="AM41" i="64"/>
  <c r="AM42" i="64"/>
  <c r="AM43" i="64"/>
  <c r="AM44" i="64"/>
  <c r="AM45" i="64"/>
  <c r="AM46" i="64"/>
  <c r="AM47" i="64"/>
  <c r="AM48" i="64"/>
  <c r="AM54" i="64" s="1"/>
  <c r="AI15" i="64"/>
  <c r="AI16" i="64"/>
  <c r="AI17" i="64"/>
  <c r="AI18" i="64"/>
  <c r="AI19" i="64"/>
  <c r="AI20" i="64"/>
  <c r="AI21" i="64"/>
  <c r="AI22" i="64"/>
  <c r="AI23" i="64"/>
  <c r="AI24" i="64"/>
  <c r="AI25" i="64"/>
  <c r="AI26" i="64"/>
  <c r="AI27" i="64"/>
  <c r="AI28" i="64"/>
  <c r="AI29" i="64"/>
  <c r="AI30" i="64"/>
  <c r="AI31" i="64"/>
  <c r="AI32" i="64"/>
  <c r="AI33" i="64"/>
  <c r="AI52" i="64" s="1"/>
  <c r="AI34" i="64"/>
  <c r="AI35" i="64"/>
  <c r="AI36" i="64"/>
  <c r="AI37" i="64"/>
  <c r="AI38" i="64"/>
  <c r="AI39" i="64"/>
  <c r="AI40" i="64"/>
  <c r="AI41" i="64"/>
  <c r="AI42" i="64"/>
  <c r="AI43" i="64"/>
  <c r="AI44" i="64"/>
  <c r="AI53" i="64" s="1"/>
  <c r="AI45" i="64"/>
  <c r="AI46" i="64"/>
  <c r="AI47" i="64"/>
  <c r="AI48" i="64"/>
  <c r="AE15" i="64"/>
  <c r="AE16" i="64"/>
  <c r="AE17" i="64"/>
  <c r="AE18" i="64"/>
  <c r="AE19" i="64"/>
  <c r="AE20" i="64"/>
  <c r="AE21" i="64"/>
  <c r="AE22" i="64"/>
  <c r="AE23" i="64"/>
  <c r="AE24" i="64"/>
  <c r="AE25" i="64"/>
  <c r="AE26" i="64"/>
  <c r="AE27" i="64"/>
  <c r="AE28" i="64"/>
  <c r="AE29" i="64"/>
  <c r="AE30" i="64"/>
  <c r="AE31" i="64"/>
  <c r="AE32" i="64"/>
  <c r="AE33" i="64"/>
  <c r="AE52" i="64" s="1"/>
  <c r="AE34" i="64"/>
  <c r="AE35" i="64"/>
  <c r="AE36" i="64"/>
  <c r="AE37" i="64"/>
  <c r="AE38" i="64"/>
  <c r="AE39" i="64"/>
  <c r="AE40" i="64"/>
  <c r="AE41" i="64"/>
  <c r="AE42" i="64"/>
  <c r="AE43" i="64"/>
  <c r="AE44" i="64"/>
  <c r="AE45" i="64"/>
  <c r="AE46" i="64"/>
  <c r="AE47" i="64"/>
  <c r="AE48" i="64"/>
  <c r="AA15" i="64"/>
  <c r="AA16" i="64"/>
  <c r="AA17" i="64"/>
  <c r="AA18" i="64"/>
  <c r="AA19" i="64"/>
  <c r="AA20" i="64"/>
  <c r="AA21" i="64"/>
  <c r="AA22" i="64"/>
  <c r="AA23" i="64"/>
  <c r="AA24" i="64"/>
  <c r="AA25" i="64"/>
  <c r="AA26" i="64"/>
  <c r="AA27" i="64"/>
  <c r="AA28" i="64"/>
  <c r="AA29" i="64"/>
  <c r="AA30" i="64"/>
  <c r="AA31" i="64"/>
  <c r="AA32" i="64"/>
  <c r="AA33" i="64"/>
  <c r="AA34" i="64"/>
  <c r="AA35" i="64"/>
  <c r="AA36" i="64"/>
  <c r="AA37" i="64"/>
  <c r="AA38" i="64"/>
  <c r="AA39" i="64"/>
  <c r="AA40" i="64"/>
  <c r="AA41" i="64"/>
  <c r="AA42" i="64"/>
  <c r="AA43" i="64"/>
  <c r="AA44" i="64"/>
  <c r="AA45" i="64"/>
  <c r="AA46" i="64"/>
  <c r="AA47" i="64"/>
  <c r="AA48" i="64"/>
  <c r="W15" i="64"/>
  <c r="W16" i="64"/>
  <c r="W17" i="64"/>
  <c r="W18" i="64"/>
  <c r="W19" i="64"/>
  <c r="W20" i="64"/>
  <c r="W21" i="64"/>
  <c r="W22" i="64"/>
  <c r="W23" i="64"/>
  <c r="W24" i="64"/>
  <c r="W25" i="64"/>
  <c r="W26" i="64"/>
  <c r="W27" i="64"/>
  <c r="W28" i="64"/>
  <c r="W29" i="64"/>
  <c r="W30" i="64"/>
  <c r="W31" i="64"/>
  <c r="W32" i="64"/>
  <c r="W33" i="64"/>
  <c r="W52" i="64" s="1"/>
  <c r="W34" i="64"/>
  <c r="W35" i="64"/>
  <c r="W36" i="64"/>
  <c r="W37" i="64"/>
  <c r="W38" i="64"/>
  <c r="W39" i="64"/>
  <c r="W40" i="64"/>
  <c r="W41" i="64"/>
  <c r="W42" i="64"/>
  <c r="W43" i="64"/>
  <c r="W44" i="64"/>
  <c r="W45" i="64"/>
  <c r="W46" i="64"/>
  <c r="W47" i="64"/>
  <c r="W48" i="64"/>
  <c r="S15" i="64"/>
  <c r="S16" i="64"/>
  <c r="S17" i="64"/>
  <c r="S18" i="64"/>
  <c r="S19" i="64"/>
  <c r="S20" i="64"/>
  <c r="S21" i="64"/>
  <c r="S22" i="64"/>
  <c r="S23" i="64"/>
  <c r="S24" i="64"/>
  <c r="S25" i="64"/>
  <c r="S26" i="64"/>
  <c r="S27" i="64"/>
  <c r="S28" i="64"/>
  <c r="S29" i="64"/>
  <c r="S30" i="64"/>
  <c r="S31" i="64"/>
  <c r="S32" i="64"/>
  <c r="S33" i="64"/>
  <c r="S52" i="64" s="1"/>
  <c r="S34" i="64"/>
  <c r="S35" i="64"/>
  <c r="S36" i="64"/>
  <c r="S37" i="64"/>
  <c r="S38" i="64"/>
  <c r="S39" i="64"/>
  <c r="S40" i="64"/>
  <c r="S41" i="64"/>
  <c r="S42" i="64"/>
  <c r="S43" i="64"/>
  <c r="S44" i="64"/>
  <c r="S53" i="64" s="1"/>
  <c r="S45" i="64"/>
  <c r="S46" i="64"/>
  <c r="S47" i="64"/>
  <c r="S48" i="64"/>
  <c r="O15" i="64"/>
  <c r="O16" i="64"/>
  <c r="O17" i="64"/>
  <c r="O18" i="64"/>
  <c r="O19" i="64"/>
  <c r="O20" i="64"/>
  <c r="O21" i="64"/>
  <c r="O22" i="64"/>
  <c r="O23" i="64"/>
  <c r="O24" i="64"/>
  <c r="O25" i="64"/>
  <c r="O26" i="64"/>
  <c r="O27" i="64"/>
  <c r="O28" i="64"/>
  <c r="O29" i="64"/>
  <c r="O30" i="64"/>
  <c r="O31" i="64"/>
  <c r="O32" i="64"/>
  <c r="O33" i="64"/>
  <c r="O34" i="64"/>
  <c r="O35" i="64"/>
  <c r="O36" i="64"/>
  <c r="O37" i="64"/>
  <c r="O38" i="64"/>
  <c r="O39" i="64"/>
  <c r="O40" i="64"/>
  <c r="O41" i="64"/>
  <c r="O42" i="64"/>
  <c r="O43" i="64"/>
  <c r="O44" i="64"/>
  <c r="O45" i="64"/>
  <c r="O46" i="64"/>
  <c r="O47" i="64"/>
  <c r="O48" i="64"/>
  <c r="K15" i="64"/>
  <c r="K16" i="64"/>
  <c r="K17" i="64"/>
  <c r="K18" i="64"/>
  <c r="K19" i="64"/>
  <c r="K20" i="64"/>
  <c r="K21" i="64"/>
  <c r="K22" i="64"/>
  <c r="K23" i="64"/>
  <c r="K24" i="64"/>
  <c r="K25" i="64"/>
  <c r="K26" i="64"/>
  <c r="K27" i="64"/>
  <c r="K28" i="64"/>
  <c r="K29" i="64"/>
  <c r="K30" i="64"/>
  <c r="K31" i="64"/>
  <c r="K32" i="64"/>
  <c r="K33" i="64"/>
  <c r="K34" i="64"/>
  <c r="K35" i="64"/>
  <c r="K36" i="64"/>
  <c r="K37" i="64"/>
  <c r="K38" i="64"/>
  <c r="K39" i="64"/>
  <c r="K40" i="64"/>
  <c r="K41" i="64"/>
  <c r="K42" i="64"/>
  <c r="K43" i="64"/>
  <c r="K44" i="64"/>
  <c r="K45" i="64"/>
  <c r="K46" i="64"/>
  <c r="K47" i="64"/>
  <c r="K48" i="64"/>
  <c r="G15" i="64"/>
  <c r="G16" i="64"/>
  <c r="G17" i="64"/>
  <c r="G18" i="64"/>
  <c r="G19" i="64"/>
  <c r="G20" i="64"/>
  <c r="G21" i="64"/>
  <c r="G22" i="64"/>
  <c r="G23" i="64"/>
  <c r="G24" i="64"/>
  <c r="G25" i="64"/>
  <c r="G26" i="64"/>
  <c r="G27" i="64"/>
  <c r="G28" i="64"/>
  <c r="G29" i="64"/>
  <c r="G30" i="64"/>
  <c r="G31" i="64"/>
  <c r="G32" i="64"/>
  <c r="G33" i="64"/>
  <c r="G52" i="64" s="1"/>
  <c r="G34" i="64"/>
  <c r="G35" i="64"/>
  <c r="G36" i="64"/>
  <c r="G37" i="64"/>
  <c r="G38" i="64"/>
  <c r="G39" i="64"/>
  <c r="G40" i="64"/>
  <c r="G41" i="64"/>
  <c r="G42" i="64"/>
  <c r="G43" i="64"/>
  <c r="G44" i="64"/>
  <c r="G45" i="64"/>
  <c r="G46" i="64"/>
  <c r="G47" i="64"/>
  <c r="G48" i="64"/>
  <c r="C7" i="64"/>
  <c r="C8" i="64"/>
  <c r="C9" i="64"/>
  <c r="C10" i="64"/>
  <c r="C11" i="64"/>
  <c r="C12" i="64"/>
  <c r="C13" i="64"/>
  <c r="C14" i="64"/>
  <c r="C15" i="64"/>
  <c r="C16" i="64"/>
  <c r="C17" i="64"/>
  <c r="C18" i="64"/>
  <c r="C19" i="64"/>
  <c r="C20" i="64"/>
  <c r="C21" i="64"/>
  <c r="C22" i="64"/>
  <c r="C23" i="64"/>
  <c r="C24" i="64"/>
  <c r="C25" i="64"/>
  <c r="C26" i="64"/>
  <c r="C27" i="64"/>
  <c r="C28" i="64"/>
  <c r="C29" i="64"/>
  <c r="C30" i="64"/>
  <c r="C31" i="64"/>
  <c r="C32" i="64"/>
  <c r="C33" i="64"/>
  <c r="C52" i="64" s="1"/>
  <c r="C34" i="64"/>
  <c r="C35" i="64"/>
  <c r="C36" i="64"/>
  <c r="C37" i="64"/>
  <c r="C38" i="64"/>
  <c r="C39" i="64"/>
  <c r="C40" i="64"/>
  <c r="C41" i="64"/>
  <c r="C42" i="64"/>
  <c r="C43" i="64"/>
  <c r="C44" i="64"/>
  <c r="C53" i="64" s="1"/>
  <c r="C45" i="64"/>
  <c r="C46" i="64"/>
  <c r="C47" i="64"/>
  <c r="C48" i="64"/>
  <c r="C6" i="64"/>
  <c r="K54" i="64" l="1"/>
  <c r="AA54" i="64"/>
  <c r="AQ54" i="64"/>
  <c r="AM52" i="64"/>
  <c r="AA52" i="64"/>
  <c r="O54" i="64"/>
  <c r="AE54" i="64"/>
  <c r="O53" i="64"/>
  <c r="AE53" i="64"/>
  <c r="K52" i="64"/>
  <c r="G53" i="64"/>
  <c r="W53" i="64"/>
  <c r="AM53" i="64"/>
  <c r="O52" i="64"/>
  <c r="S54" i="64"/>
  <c r="G54" i="64"/>
  <c r="W54" i="64"/>
  <c r="C54" i="64"/>
  <c r="K53" i="64"/>
  <c r="AA53" i="64"/>
  <c r="AI54" i="64"/>
  <c r="AQ53" i="64"/>
  <c r="C55" i="64"/>
  <c r="C51" i="64"/>
  <c r="B51" i="18"/>
  <c r="B55" i="18"/>
  <c r="V51" i="18"/>
  <c r="V55" i="18"/>
  <c r="AP55" i="18"/>
  <c r="AP51" i="18"/>
  <c r="BN55" i="18"/>
  <c r="BN51" i="18"/>
  <c r="BV51" i="18"/>
  <c r="BV55" i="18"/>
  <c r="CT55" i="18"/>
  <c r="CT51" i="18"/>
  <c r="EP55" i="18"/>
  <c r="EP51" i="18"/>
  <c r="D55" i="18"/>
  <c r="D51" i="18"/>
  <c r="AJ55" i="18"/>
  <c r="AJ51" i="18"/>
  <c r="BP51" i="18"/>
  <c r="BP55" i="18"/>
  <c r="CV51" i="18"/>
  <c r="CV55" i="18"/>
  <c r="ER51" i="18"/>
  <c r="ER55" i="18"/>
  <c r="EZ55" i="18"/>
  <c r="EZ51" i="18"/>
  <c r="FL51" i="18"/>
  <c r="FL55" i="18"/>
  <c r="J51" i="18"/>
  <c r="J55" i="18"/>
  <c r="AH55" i="18"/>
  <c r="AH51" i="18"/>
  <c r="BB51" i="18"/>
  <c r="BB55" i="18"/>
  <c r="CH51" i="18"/>
  <c r="CH55" i="18"/>
  <c r="DN51" i="18"/>
  <c r="DN55" i="18"/>
  <c r="EF51" i="18"/>
  <c r="EF55" i="18"/>
  <c r="FJ51" i="18"/>
  <c r="FJ55" i="18"/>
  <c r="X55" i="18"/>
  <c r="X51" i="18"/>
  <c r="BD51" i="18"/>
  <c r="BD55" i="18"/>
  <c r="CJ55" i="18"/>
  <c r="CJ51" i="18"/>
  <c r="DP55" i="18"/>
  <c r="DP51" i="18"/>
  <c r="F55" i="18"/>
  <c r="F51" i="18"/>
  <c r="R51" i="18"/>
  <c r="R55" i="18"/>
  <c r="Z51" i="18"/>
  <c r="Z55" i="18"/>
  <c r="AL51" i="18"/>
  <c r="AL55" i="18"/>
  <c r="AX51" i="18"/>
  <c r="AX55" i="18"/>
  <c r="BF55" i="18"/>
  <c r="BF51" i="18"/>
  <c r="BR55" i="18"/>
  <c r="BR51" i="18"/>
  <c r="CD51" i="18"/>
  <c r="CD55" i="18"/>
  <c r="CL51" i="18"/>
  <c r="CL55" i="18"/>
  <c r="CX55" i="18"/>
  <c r="CX51" i="18"/>
  <c r="DJ51" i="18"/>
  <c r="DJ55" i="18"/>
  <c r="DR51" i="18"/>
  <c r="DR55" i="18"/>
  <c r="EB55" i="18"/>
  <c r="EB51" i="18"/>
  <c r="EH55" i="18"/>
  <c r="EH51" i="18"/>
  <c r="ET51" i="18"/>
  <c r="ET55" i="18"/>
  <c r="FF55" i="18"/>
  <c r="FF51" i="18"/>
  <c r="FN55" i="18"/>
  <c r="FN51" i="18"/>
  <c r="DB55" i="18"/>
  <c r="DB51" i="18"/>
  <c r="DZ51" i="18"/>
  <c r="DZ55" i="18"/>
  <c r="EX51" i="18"/>
  <c r="EX55" i="18"/>
  <c r="L55" i="18"/>
  <c r="L51" i="18"/>
  <c r="AR51" i="18"/>
  <c r="AR55" i="18"/>
  <c r="BX51" i="18"/>
  <c r="BX55" i="18"/>
  <c r="DD55" i="18"/>
  <c r="DD51" i="18"/>
  <c r="H55" i="18"/>
  <c r="H51" i="18"/>
  <c r="T51" i="18"/>
  <c r="T55" i="18"/>
  <c r="AB55" i="18"/>
  <c r="AB51" i="18"/>
  <c r="AN51" i="18"/>
  <c r="AN55" i="18"/>
  <c r="AZ55" i="18"/>
  <c r="AZ51" i="18"/>
  <c r="BH55" i="18"/>
  <c r="BH51" i="18"/>
  <c r="BT55" i="18"/>
  <c r="BT51" i="18"/>
  <c r="CF55" i="18"/>
  <c r="CF51" i="18"/>
  <c r="CN51" i="18"/>
  <c r="CN55" i="18"/>
  <c r="CZ51" i="18"/>
  <c r="CZ55" i="18"/>
  <c r="DL55" i="18"/>
  <c r="DL51" i="18"/>
  <c r="DT55" i="18"/>
  <c r="DT51" i="18"/>
  <c r="ED55" i="18"/>
  <c r="ED51" i="18"/>
  <c r="EJ51" i="18"/>
  <c r="EJ55" i="18"/>
  <c r="EV55" i="18"/>
  <c r="EV51" i="18"/>
  <c r="FH51" i="18"/>
  <c r="FH55" i="18"/>
  <c r="FP51" i="18"/>
  <c r="FP55" i="18"/>
  <c r="G70" i="20"/>
  <c r="G69" i="20"/>
  <c r="U80" i="82"/>
  <c r="U87" i="82"/>
  <c r="D6" i="64"/>
  <c r="B4" i="189"/>
  <c r="E6" i="15"/>
  <c r="F10" i="80"/>
  <c r="F16" i="80"/>
  <c r="F5" i="80"/>
  <c r="H6" i="80"/>
  <c r="H7" i="80"/>
  <c r="H8" i="80"/>
  <c r="H9" i="80"/>
  <c r="H10" i="80"/>
  <c r="H11" i="80"/>
  <c r="H12" i="80"/>
  <c r="H13" i="80"/>
  <c r="H14" i="80"/>
  <c r="H15" i="80"/>
  <c r="H16" i="80"/>
  <c r="H5" i="80"/>
  <c r="F10" i="79"/>
  <c r="F16" i="79"/>
  <c r="F5" i="79"/>
  <c r="H6" i="79"/>
  <c r="H7" i="79"/>
  <c r="H8" i="79"/>
  <c r="H9" i="79"/>
  <c r="H10" i="79"/>
  <c r="H11" i="79"/>
  <c r="H12" i="79"/>
  <c r="H13" i="79"/>
  <c r="H14" i="79"/>
  <c r="H15" i="79"/>
  <c r="H16" i="79"/>
  <c r="H5" i="79"/>
  <c r="G10" i="78"/>
  <c r="G16" i="78"/>
  <c r="G5" i="78"/>
  <c r="I6" i="78"/>
  <c r="I7" i="78"/>
  <c r="I8" i="78"/>
  <c r="I9" i="78"/>
  <c r="I10" i="78"/>
  <c r="I11" i="78"/>
  <c r="I12" i="78"/>
  <c r="I13" i="78"/>
  <c r="I14" i="78"/>
  <c r="I15" i="78"/>
  <c r="I16" i="78"/>
  <c r="I5" i="78"/>
  <c r="F10" i="77"/>
  <c r="F16" i="77"/>
  <c r="F5" i="77"/>
  <c r="H6" i="77"/>
  <c r="H7" i="77"/>
  <c r="H8" i="77"/>
  <c r="H9" i="77"/>
  <c r="H10" i="77"/>
  <c r="H11" i="77"/>
  <c r="H12" i="77"/>
  <c r="H13" i="77"/>
  <c r="H14" i="77"/>
  <c r="H15" i="77"/>
  <c r="H16" i="77"/>
  <c r="H5" i="77"/>
  <c r="H6" i="76"/>
  <c r="H7" i="76"/>
  <c r="H8" i="76"/>
  <c r="H9" i="76"/>
  <c r="H10" i="76"/>
  <c r="H11" i="76"/>
  <c r="H12" i="76"/>
  <c r="H13" i="76"/>
  <c r="H14" i="76"/>
  <c r="H15" i="76"/>
  <c r="H16" i="76"/>
  <c r="H5" i="76"/>
  <c r="F10" i="76"/>
  <c r="F5" i="76"/>
  <c r="H10" i="75"/>
  <c r="H16" i="75"/>
  <c r="H5" i="75"/>
  <c r="H10" i="74"/>
  <c r="H16" i="74"/>
  <c r="H5" i="74"/>
  <c r="H10" i="73"/>
  <c r="H16" i="73"/>
  <c r="H5" i="73"/>
  <c r="H16" i="72"/>
  <c r="H10" i="72"/>
  <c r="H5" i="72"/>
  <c r="E6" i="71"/>
  <c r="F6" i="71" s="1"/>
  <c r="H11" i="71"/>
  <c r="D32" i="70"/>
  <c r="F43" i="13"/>
  <c r="K42" i="13"/>
  <c r="B6" i="15"/>
  <c r="E41" i="259"/>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K37" i="13"/>
  <c r="K38" i="13"/>
  <c r="K39" i="13"/>
  <c r="K40" i="13"/>
  <c r="K41" i="13"/>
  <c r="K43" i="13"/>
  <c r="K44" i="13"/>
  <c r="K45" i="13"/>
  <c r="K46" i="13"/>
  <c r="K47" i="13"/>
  <c r="K48"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U6" i="13"/>
  <c r="U7" i="13"/>
  <c r="U8" i="13"/>
  <c r="U9" i="13"/>
  <c r="U10" i="13"/>
  <c r="U11" i="13"/>
  <c r="U12" i="13"/>
  <c r="U13" i="13"/>
  <c r="U14" i="13"/>
  <c r="U15" i="13"/>
  <c r="U16" i="13"/>
  <c r="U17" i="13"/>
  <c r="U18" i="13"/>
  <c r="U19" i="13"/>
  <c r="U20" i="13"/>
  <c r="U21" i="13"/>
  <c r="U22" i="13"/>
  <c r="U23" i="13"/>
  <c r="U24" i="13"/>
  <c r="U25" i="13"/>
  <c r="U26" i="13"/>
  <c r="U27" i="13"/>
  <c r="U28" i="13"/>
  <c r="U29" i="13"/>
  <c r="U30" i="13"/>
  <c r="U31" i="13"/>
  <c r="U32" i="13"/>
  <c r="U33" i="13"/>
  <c r="U34" i="13"/>
  <c r="U35" i="13"/>
  <c r="U36" i="13"/>
  <c r="U37" i="13"/>
  <c r="U38" i="13"/>
  <c r="U39" i="13"/>
  <c r="U40" i="13"/>
  <c r="U41" i="13"/>
  <c r="U42" i="13"/>
  <c r="U43" i="13"/>
  <c r="U44" i="13"/>
  <c r="U45" i="13"/>
  <c r="U46" i="13"/>
  <c r="U47" i="13"/>
  <c r="U48" i="13"/>
  <c r="Z6" i="13"/>
  <c r="Z7" i="13"/>
  <c r="Z8" i="13"/>
  <c r="Z9" i="13"/>
  <c r="Z10" i="13"/>
  <c r="Z11" i="13"/>
  <c r="Z12" i="13"/>
  <c r="Z13" i="13"/>
  <c r="Z14" i="13"/>
  <c r="Z15" i="13"/>
  <c r="Z16" i="13"/>
  <c r="Z17" i="13"/>
  <c r="Z18" i="13"/>
  <c r="Z19" i="13"/>
  <c r="Z20" i="13"/>
  <c r="Z21" i="13"/>
  <c r="Z22" i="13"/>
  <c r="Z23" i="13"/>
  <c r="Z24" i="13"/>
  <c r="Z25" i="13"/>
  <c r="Z26" i="13"/>
  <c r="Z27" i="13"/>
  <c r="Z28" i="13"/>
  <c r="Z29" i="13"/>
  <c r="Z30" i="13"/>
  <c r="Z31" i="13"/>
  <c r="Z32" i="13"/>
  <c r="Z33" i="13"/>
  <c r="Z34" i="13"/>
  <c r="Z35" i="13"/>
  <c r="Z36" i="13"/>
  <c r="Z37" i="13"/>
  <c r="Z38" i="13"/>
  <c r="Z39" i="13"/>
  <c r="Z40" i="13"/>
  <c r="Z41" i="13"/>
  <c r="Z42" i="13"/>
  <c r="Z43" i="13"/>
  <c r="Z44" i="13"/>
  <c r="Z45" i="13"/>
  <c r="Z46" i="13"/>
  <c r="Z47" i="13"/>
  <c r="Z48" i="13"/>
  <c r="AE6" i="13"/>
  <c r="AE7" i="13"/>
  <c r="AE8" i="13"/>
  <c r="AE9" i="13"/>
  <c r="AE10" i="13"/>
  <c r="AE11" i="13"/>
  <c r="AE12" i="13"/>
  <c r="AE13" i="13"/>
  <c r="AE14" i="13"/>
  <c r="AE15" i="13"/>
  <c r="AE16" i="13"/>
  <c r="AE17" i="13"/>
  <c r="AE18" i="13"/>
  <c r="AE19" i="13"/>
  <c r="AE20" i="13"/>
  <c r="AE21" i="13"/>
  <c r="AE22" i="13"/>
  <c r="AE23" i="13"/>
  <c r="AE24" i="13"/>
  <c r="AE25" i="13"/>
  <c r="AE26" i="13"/>
  <c r="AE27" i="13"/>
  <c r="AE28" i="13"/>
  <c r="AE29" i="13"/>
  <c r="AE30" i="13"/>
  <c r="AE31" i="13"/>
  <c r="AE32" i="13"/>
  <c r="AE33" i="13"/>
  <c r="AE34" i="13"/>
  <c r="AE35" i="13"/>
  <c r="AE36" i="13"/>
  <c r="AE37" i="13"/>
  <c r="AE38" i="13"/>
  <c r="AE39" i="13"/>
  <c r="AE40" i="13"/>
  <c r="AE41" i="13"/>
  <c r="AE42" i="13"/>
  <c r="AE43" i="13"/>
  <c r="AE44" i="13"/>
  <c r="AE45" i="13"/>
  <c r="AE46" i="13"/>
  <c r="AE47" i="13"/>
  <c r="AE48" i="13"/>
  <c r="AJ6" i="13"/>
  <c r="AJ7" i="13"/>
  <c r="AJ8" i="13"/>
  <c r="AJ9" i="13"/>
  <c r="AJ10" i="13"/>
  <c r="AJ11" i="13"/>
  <c r="AJ12" i="13"/>
  <c r="AJ13" i="13"/>
  <c r="AJ14" i="13"/>
  <c r="AJ15" i="13"/>
  <c r="AJ16" i="13"/>
  <c r="AJ17" i="13"/>
  <c r="AJ18" i="13"/>
  <c r="AJ19" i="13"/>
  <c r="AJ20" i="13"/>
  <c r="AJ21" i="13"/>
  <c r="AJ22" i="13"/>
  <c r="AJ23" i="13"/>
  <c r="AJ24" i="13"/>
  <c r="AJ25" i="13"/>
  <c r="AJ26" i="13"/>
  <c r="AJ27" i="13"/>
  <c r="AJ28" i="13"/>
  <c r="AJ29" i="13"/>
  <c r="AJ30" i="13"/>
  <c r="AJ31" i="13"/>
  <c r="AJ32" i="13"/>
  <c r="AJ33" i="13"/>
  <c r="AJ34" i="13"/>
  <c r="AJ35" i="13"/>
  <c r="AJ36" i="13"/>
  <c r="AJ37" i="13"/>
  <c r="AJ38" i="13"/>
  <c r="AJ39" i="13"/>
  <c r="AJ40" i="13"/>
  <c r="AJ41" i="13"/>
  <c r="AJ42" i="13"/>
  <c r="AJ43" i="13"/>
  <c r="AJ44" i="13"/>
  <c r="AJ45" i="13"/>
  <c r="AJ46" i="13"/>
  <c r="AJ47" i="13"/>
  <c r="AJ48" i="13"/>
  <c r="AO6" i="13"/>
  <c r="AO7" i="13"/>
  <c r="AO8" i="13"/>
  <c r="AO9" i="13"/>
  <c r="AO10" i="13"/>
  <c r="AO11" i="13"/>
  <c r="AO12" i="13"/>
  <c r="AO13" i="13"/>
  <c r="AO14" i="13"/>
  <c r="AO15" i="13"/>
  <c r="AO16" i="13"/>
  <c r="AO17" i="13"/>
  <c r="AO18" i="13"/>
  <c r="AO19" i="13"/>
  <c r="AO20" i="13"/>
  <c r="AO21" i="13"/>
  <c r="AO22" i="13"/>
  <c r="AO23" i="13"/>
  <c r="AO24" i="13"/>
  <c r="AO25" i="13"/>
  <c r="AO26" i="13"/>
  <c r="AO27" i="13"/>
  <c r="AO28" i="13"/>
  <c r="AO29" i="13"/>
  <c r="AO30" i="13"/>
  <c r="AO31" i="13"/>
  <c r="AO32" i="13"/>
  <c r="AO33" i="13"/>
  <c r="AO34" i="13"/>
  <c r="AO35" i="13"/>
  <c r="AO36" i="13"/>
  <c r="AO37" i="13"/>
  <c r="AO38" i="13"/>
  <c r="AO39" i="13"/>
  <c r="AO40" i="13"/>
  <c r="AO41" i="13"/>
  <c r="AO42" i="13"/>
  <c r="AO43" i="13"/>
  <c r="AO44" i="13"/>
  <c r="AO45" i="13"/>
  <c r="AO46" i="13"/>
  <c r="AO47" i="13"/>
  <c r="AO48" i="13"/>
  <c r="AT7" i="13"/>
  <c r="AT8" i="13"/>
  <c r="AT9" i="13"/>
  <c r="AT10" i="13"/>
  <c r="AT11" i="13"/>
  <c r="AT12" i="13"/>
  <c r="AT13" i="13"/>
  <c r="AT14" i="13"/>
  <c r="AT15" i="13"/>
  <c r="AT16" i="13"/>
  <c r="AT17" i="13"/>
  <c r="AT18" i="13"/>
  <c r="AT19" i="13"/>
  <c r="AT20" i="13"/>
  <c r="AT21" i="13"/>
  <c r="AT22" i="13"/>
  <c r="AT23" i="13"/>
  <c r="AT24" i="13"/>
  <c r="AT25" i="13"/>
  <c r="AT26" i="13"/>
  <c r="AT27" i="13"/>
  <c r="AT28" i="13"/>
  <c r="AT29" i="13"/>
  <c r="AT30" i="13"/>
  <c r="AT31" i="13"/>
  <c r="AT32" i="13"/>
  <c r="AT33" i="13"/>
  <c r="AT34" i="13"/>
  <c r="AT35" i="13"/>
  <c r="AT36" i="13"/>
  <c r="AT37" i="13"/>
  <c r="AT38" i="13"/>
  <c r="AT39" i="13"/>
  <c r="AT40" i="13"/>
  <c r="AT41" i="13"/>
  <c r="AT42" i="13"/>
  <c r="AT43" i="13"/>
  <c r="AT44" i="13"/>
  <c r="AT45" i="13"/>
  <c r="AT46" i="13"/>
  <c r="AT47" i="13"/>
  <c r="AT48" i="13"/>
  <c r="AT6" i="13"/>
  <c r="BD7" i="13"/>
  <c r="BD8" i="13"/>
  <c r="BD9" i="13"/>
  <c r="BD10" i="13"/>
  <c r="BD11" i="13"/>
  <c r="BD12" i="13"/>
  <c r="BD13" i="13"/>
  <c r="BD14" i="13"/>
  <c r="BD15" i="13"/>
  <c r="BD16" i="13"/>
  <c r="BD17" i="13"/>
  <c r="BD18" i="13"/>
  <c r="BD19" i="13"/>
  <c r="BD20" i="13"/>
  <c r="BD21" i="13"/>
  <c r="BD22" i="13"/>
  <c r="BD23" i="13"/>
  <c r="BD24" i="13"/>
  <c r="BD25" i="13"/>
  <c r="BD26" i="13"/>
  <c r="BD27" i="13"/>
  <c r="BD28" i="13"/>
  <c r="BD29" i="13"/>
  <c r="BD30" i="13"/>
  <c r="BD31" i="13"/>
  <c r="BD32" i="13"/>
  <c r="BD33" i="13"/>
  <c r="BD34" i="13"/>
  <c r="BD35" i="13"/>
  <c r="BD36" i="13"/>
  <c r="BD37" i="13"/>
  <c r="BD38" i="13"/>
  <c r="BD39" i="13"/>
  <c r="BD40" i="13"/>
  <c r="BD41" i="13"/>
  <c r="BD42" i="13"/>
  <c r="BD43" i="13"/>
  <c r="BD44" i="13"/>
  <c r="BD45" i="13"/>
  <c r="BD46" i="13"/>
  <c r="BD47" i="13"/>
  <c r="BD48" i="13"/>
  <c r="BD6" i="13"/>
  <c r="J4" i="13"/>
  <c r="O4" i="13"/>
  <c r="T4" i="13"/>
  <c r="Y4" i="13"/>
  <c r="AD4" i="13"/>
  <c r="AI4" i="13"/>
  <c r="AN4" i="13"/>
  <c r="AS4" i="13"/>
  <c r="BC4" i="13"/>
  <c r="F17" i="13"/>
  <c r="W6" i="259"/>
  <c r="W7" i="259"/>
  <c r="W8" i="259"/>
  <c r="W9" i="259"/>
  <c r="W10" i="259"/>
  <c r="W11" i="259"/>
  <c r="W12" i="259"/>
  <c r="W13" i="259"/>
  <c r="W14" i="259"/>
  <c r="W15" i="259"/>
  <c r="W16" i="259"/>
  <c r="W17" i="259"/>
  <c r="W18" i="259"/>
  <c r="W19" i="259"/>
  <c r="W20" i="259"/>
  <c r="W21" i="259"/>
  <c r="W22" i="259"/>
  <c r="W23" i="259"/>
  <c r="W24" i="259"/>
  <c r="W25" i="259"/>
  <c r="W26" i="259"/>
  <c r="W27" i="259"/>
  <c r="W28" i="259"/>
  <c r="W29" i="259"/>
  <c r="W30" i="259"/>
  <c r="W31" i="259"/>
  <c r="W32" i="259"/>
  <c r="W33" i="259"/>
  <c r="W34" i="259"/>
  <c r="W35" i="259"/>
  <c r="W36" i="259"/>
  <c r="W37" i="259"/>
  <c r="W38" i="259"/>
  <c r="W39" i="259"/>
  <c r="W40" i="259"/>
  <c r="W41" i="259"/>
  <c r="W42" i="259"/>
  <c r="W43" i="259"/>
  <c r="W44" i="259"/>
  <c r="W45" i="259"/>
  <c r="W46" i="259"/>
  <c r="W47" i="259"/>
  <c r="W48" i="259"/>
  <c r="W5" i="259"/>
  <c r="U6" i="259"/>
  <c r="U7" i="259"/>
  <c r="U8" i="259"/>
  <c r="U9" i="259"/>
  <c r="U10" i="259"/>
  <c r="U11" i="259"/>
  <c r="U12" i="259"/>
  <c r="U13" i="259"/>
  <c r="U14" i="259"/>
  <c r="U15" i="259"/>
  <c r="U16" i="259"/>
  <c r="U17" i="259"/>
  <c r="U18" i="259"/>
  <c r="U19" i="259"/>
  <c r="U20" i="259"/>
  <c r="U21" i="259"/>
  <c r="U22" i="259"/>
  <c r="U23" i="259"/>
  <c r="U24" i="259"/>
  <c r="U25" i="259"/>
  <c r="U26" i="259"/>
  <c r="U27" i="259"/>
  <c r="U28" i="259"/>
  <c r="U29" i="259"/>
  <c r="U30" i="259"/>
  <c r="U31" i="259"/>
  <c r="U32" i="259"/>
  <c r="U33" i="259"/>
  <c r="U34" i="259"/>
  <c r="U35" i="259"/>
  <c r="U36" i="259"/>
  <c r="U37" i="259"/>
  <c r="U38" i="259"/>
  <c r="U39" i="259"/>
  <c r="U40" i="259"/>
  <c r="U41" i="259"/>
  <c r="U42" i="259"/>
  <c r="U43" i="259"/>
  <c r="U44" i="259"/>
  <c r="U45" i="259"/>
  <c r="U46" i="259"/>
  <c r="U47" i="259"/>
  <c r="U48" i="259"/>
  <c r="U5" i="259"/>
  <c r="S6" i="259"/>
  <c r="S7" i="259"/>
  <c r="S8" i="259"/>
  <c r="S9" i="259"/>
  <c r="S10" i="259"/>
  <c r="S11" i="259"/>
  <c r="S12" i="259"/>
  <c r="S13" i="259"/>
  <c r="S14" i="259"/>
  <c r="S15" i="259"/>
  <c r="S16" i="259"/>
  <c r="S17" i="259"/>
  <c r="S18" i="259"/>
  <c r="S19" i="259"/>
  <c r="S20" i="259"/>
  <c r="S21" i="259"/>
  <c r="S22" i="259"/>
  <c r="S23" i="259"/>
  <c r="S24" i="259"/>
  <c r="S25" i="259"/>
  <c r="S26" i="259"/>
  <c r="S27" i="259"/>
  <c r="S28" i="259"/>
  <c r="S29" i="259"/>
  <c r="S30" i="259"/>
  <c r="S31" i="259"/>
  <c r="S32" i="259"/>
  <c r="S33" i="259"/>
  <c r="S34" i="259"/>
  <c r="S35" i="259"/>
  <c r="S36" i="259"/>
  <c r="S37" i="259"/>
  <c r="S38" i="259"/>
  <c r="S39" i="259"/>
  <c r="S40" i="259"/>
  <c r="S41" i="259"/>
  <c r="S42" i="259"/>
  <c r="S43" i="259"/>
  <c r="S44" i="259"/>
  <c r="S45" i="259"/>
  <c r="S46" i="259"/>
  <c r="S47" i="259"/>
  <c r="S48" i="259"/>
  <c r="S5" i="259"/>
  <c r="Q6" i="259"/>
  <c r="Q7" i="259"/>
  <c r="Q8" i="259"/>
  <c r="Q9" i="259"/>
  <c r="Q10" i="259"/>
  <c r="Q11" i="259"/>
  <c r="Q12" i="259"/>
  <c r="Q13" i="259"/>
  <c r="Q14" i="259"/>
  <c r="Q15" i="259"/>
  <c r="Q16" i="259"/>
  <c r="Q17" i="259"/>
  <c r="Q18" i="259"/>
  <c r="Q19" i="259"/>
  <c r="Q20" i="259"/>
  <c r="Q21" i="259"/>
  <c r="Q22" i="259"/>
  <c r="Q23" i="259"/>
  <c r="Q24" i="259"/>
  <c r="Q25" i="259"/>
  <c r="Q26" i="259"/>
  <c r="Q27" i="259"/>
  <c r="Q28" i="259"/>
  <c r="Q29" i="259"/>
  <c r="Q30" i="259"/>
  <c r="Q31" i="259"/>
  <c r="Q32" i="259"/>
  <c r="Q33" i="259"/>
  <c r="Q34" i="259"/>
  <c r="Q35" i="259"/>
  <c r="Q36" i="259"/>
  <c r="Q37" i="259"/>
  <c r="Q38" i="259"/>
  <c r="Q39" i="259"/>
  <c r="Q40" i="259"/>
  <c r="Q41" i="259"/>
  <c r="Q42" i="259"/>
  <c r="Q43" i="259"/>
  <c r="Q44" i="259"/>
  <c r="Q45" i="259"/>
  <c r="Q46" i="259"/>
  <c r="Q47" i="259"/>
  <c r="Q48" i="259"/>
  <c r="Q5" i="259"/>
  <c r="O48" i="259"/>
  <c r="O6" i="259"/>
  <c r="O7" i="259"/>
  <c r="O8" i="259"/>
  <c r="O9" i="259"/>
  <c r="O10" i="259"/>
  <c r="O11" i="259"/>
  <c r="O12" i="259"/>
  <c r="O13" i="259"/>
  <c r="O14" i="259"/>
  <c r="O15" i="259"/>
  <c r="O16" i="259"/>
  <c r="O17" i="259"/>
  <c r="O18" i="259"/>
  <c r="O19" i="259"/>
  <c r="O20" i="259"/>
  <c r="O21" i="259"/>
  <c r="O22" i="259"/>
  <c r="O23" i="259"/>
  <c r="O24" i="259"/>
  <c r="O25" i="259"/>
  <c r="O26" i="259"/>
  <c r="O27" i="259"/>
  <c r="O28" i="259"/>
  <c r="O29" i="259"/>
  <c r="O30" i="259"/>
  <c r="O31" i="259"/>
  <c r="O32" i="259"/>
  <c r="O33" i="259"/>
  <c r="O34" i="259"/>
  <c r="O35" i="259"/>
  <c r="O36" i="259"/>
  <c r="O37" i="259"/>
  <c r="O38" i="259"/>
  <c r="O39" i="259"/>
  <c r="O40" i="259"/>
  <c r="O41" i="259"/>
  <c r="O42" i="259"/>
  <c r="O43" i="259"/>
  <c r="O44" i="259"/>
  <c r="O45" i="259"/>
  <c r="O46" i="259"/>
  <c r="O47" i="259"/>
  <c r="O5" i="259"/>
  <c r="M6" i="259"/>
  <c r="M7" i="259"/>
  <c r="M8" i="259"/>
  <c r="M9" i="259"/>
  <c r="M10" i="259"/>
  <c r="M11" i="259"/>
  <c r="M12" i="259"/>
  <c r="M13" i="259"/>
  <c r="M14" i="259"/>
  <c r="M15" i="259"/>
  <c r="M16" i="259"/>
  <c r="M17" i="259"/>
  <c r="M18" i="259"/>
  <c r="M19" i="259"/>
  <c r="M20" i="259"/>
  <c r="M21" i="259"/>
  <c r="M22" i="259"/>
  <c r="M23" i="259"/>
  <c r="M24" i="259"/>
  <c r="M25" i="259"/>
  <c r="M26" i="259"/>
  <c r="M27" i="259"/>
  <c r="M28" i="259"/>
  <c r="M29" i="259"/>
  <c r="M30" i="259"/>
  <c r="M31" i="259"/>
  <c r="M32" i="259"/>
  <c r="M33" i="259"/>
  <c r="M34" i="259"/>
  <c r="M35" i="259"/>
  <c r="M36" i="259"/>
  <c r="M37" i="259"/>
  <c r="M38" i="259"/>
  <c r="M39" i="259"/>
  <c r="M40" i="259"/>
  <c r="M41" i="259"/>
  <c r="M42" i="259"/>
  <c r="M43" i="259"/>
  <c r="M44" i="259"/>
  <c r="M45" i="259"/>
  <c r="M46" i="259"/>
  <c r="M47" i="259"/>
  <c r="M48" i="259"/>
  <c r="M5" i="259"/>
  <c r="K6" i="259"/>
  <c r="K7" i="259"/>
  <c r="K8" i="259"/>
  <c r="K9" i="259"/>
  <c r="K10" i="259"/>
  <c r="K11" i="259"/>
  <c r="K12" i="259"/>
  <c r="K13" i="259"/>
  <c r="K14" i="259"/>
  <c r="K15" i="259"/>
  <c r="K16" i="259"/>
  <c r="K17" i="259"/>
  <c r="K18" i="259"/>
  <c r="K19" i="259"/>
  <c r="K20" i="259"/>
  <c r="K21" i="259"/>
  <c r="K22" i="259"/>
  <c r="K23" i="259"/>
  <c r="K24" i="259"/>
  <c r="K25" i="259"/>
  <c r="K26" i="259"/>
  <c r="K27" i="259"/>
  <c r="K28" i="259"/>
  <c r="K29" i="259"/>
  <c r="K30" i="259"/>
  <c r="K31" i="259"/>
  <c r="K32" i="259"/>
  <c r="K33" i="259"/>
  <c r="K34" i="259"/>
  <c r="K35" i="259"/>
  <c r="K36" i="259"/>
  <c r="K37" i="259"/>
  <c r="K38" i="259"/>
  <c r="K39" i="259"/>
  <c r="K40" i="259"/>
  <c r="K41" i="259"/>
  <c r="K42" i="259"/>
  <c r="K43" i="259"/>
  <c r="K44" i="259"/>
  <c r="K45" i="259"/>
  <c r="K46" i="259"/>
  <c r="K47" i="259"/>
  <c r="K48" i="259"/>
  <c r="K5" i="259"/>
  <c r="I6" i="259"/>
  <c r="I7" i="259"/>
  <c r="I8" i="259"/>
  <c r="I9" i="259"/>
  <c r="I10" i="259"/>
  <c r="I11" i="259"/>
  <c r="I12" i="259"/>
  <c r="I13" i="259"/>
  <c r="I14" i="259"/>
  <c r="I15" i="259"/>
  <c r="I16" i="259"/>
  <c r="I17" i="259"/>
  <c r="I18" i="259"/>
  <c r="I19" i="259"/>
  <c r="I20" i="259"/>
  <c r="I21" i="259"/>
  <c r="I22" i="259"/>
  <c r="I23" i="259"/>
  <c r="I24" i="259"/>
  <c r="I25" i="259"/>
  <c r="I26" i="259"/>
  <c r="I27" i="259"/>
  <c r="I28" i="259"/>
  <c r="I29" i="259"/>
  <c r="I30" i="259"/>
  <c r="I31" i="259"/>
  <c r="I32" i="259"/>
  <c r="I33" i="259"/>
  <c r="I34" i="259"/>
  <c r="I35" i="259"/>
  <c r="I36" i="259"/>
  <c r="I37" i="259"/>
  <c r="I38" i="259"/>
  <c r="I39" i="259"/>
  <c r="I40" i="259"/>
  <c r="I41" i="259"/>
  <c r="I42" i="259"/>
  <c r="I43" i="259"/>
  <c r="I44" i="259"/>
  <c r="I45" i="259"/>
  <c r="I46" i="259"/>
  <c r="I47" i="259"/>
  <c r="I48" i="259"/>
  <c r="I5" i="259"/>
  <c r="G6" i="259"/>
  <c r="G7" i="259"/>
  <c r="G8" i="259"/>
  <c r="G9" i="259"/>
  <c r="G10" i="259"/>
  <c r="G11" i="259"/>
  <c r="G12" i="259"/>
  <c r="G13" i="259"/>
  <c r="G14" i="259"/>
  <c r="G15" i="259"/>
  <c r="G16" i="259"/>
  <c r="G17" i="259"/>
  <c r="G18" i="259"/>
  <c r="G19" i="259"/>
  <c r="G20" i="259"/>
  <c r="G21" i="259"/>
  <c r="G22" i="259"/>
  <c r="G23" i="259"/>
  <c r="G24" i="259"/>
  <c r="G25" i="259"/>
  <c r="G26" i="259"/>
  <c r="G27" i="259"/>
  <c r="G28" i="259"/>
  <c r="G29" i="259"/>
  <c r="G30" i="259"/>
  <c r="G31" i="259"/>
  <c r="G32" i="259"/>
  <c r="G33" i="259"/>
  <c r="G34" i="259"/>
  <c r="G35" i="259"/>
  <c r="G36" i="259"/>
  <c r="G37" i="259"/>
  <c r="G38" i="259"/>
  <c r="G39" i="259"/>
  <c r="G40" i="259"/>
  <c r="G41" i="259"/>
  <c r="G42" i="259"/>
  <c r="G43" i="259"/>
  <c r="G44" i="259"/>
  <c r="G45" i="259"/>
  <c r="G46" i="259"/>
  <c r="G47" i="259"/>
  <c r="G48" i="259"/>
  <c r="G5" i="259"/>
  <c r="E7" i="259"/>
  <c r="E8" i="259"/>
  <c r="E9" i="259"/>
  <c r="E10" i="259"/>
  <c r="E11" i="259"/>
  <c r="E12" i="259"/>
  <c r="E13" i="259"/>
  <c r="E14" i="259"/>
  <c r="E15" i="259"/>
  <c r="E16" i="259"/>
  <c r="E17" i="259"/>
  <c r="E18" i="259"/>
  <c r="E19" i="259"/>
  <c r="E20" i="259"/>
  <c r="E21" i="259"/>
  <c r="E22" i="259"/>
  <c r="E23" i="259"/>
  <c r="E24" i="259"/>
  <c r="E25" i="259"/>
  <c r="E26" i="259"/>
  <c r="E27" i="259"/>
  <c r="E28" i="259"/>
  <c r="E29" i="259"/>
  <c r="E30" i="259"/>
  <c r="E31" i="259"/>
  <c r="E32" i="259"/>
  <c r="E33" i="259"/>
  <c r="E34" i="259"/>
  <c r="E35" i="259"/>
  <c r="E36" i="259"/>
  <c r="E37" i="259"/>
  <c r="E38" i="259"/>
  <c r="E39" i="259"/>
  <c r="E40" i="259"/>
  <c r="E42" i="259"/>
  <c r="E43" i="259"/>
  <c r="E44" i="259"/>
  <c r="E45" i="259"/>
  <c r="E46" i="259"/>
  <c r="E47" i="259"/>
  <c r="E48" i="259"/>
  <c r="E6" i="259"/>
  <c r="E5" i="259"/>
  <c r="H6" i="1" s="1"/>
  <c r="H101" i="70"/>
  <c r="H102" i="70" s="1"/>
  <c r="H118" i="70"/>
  <c r="H119" i="70" s="1"/>
  <c r="H120" i="70" s="1"/>
  <c r="H121" i="70" s="1"/>
  <c r="V45" i="34"/>
  <c r="AZ5" i="34"/>
  <c r="AZ6" i="34"/>
  <c r="AZ7" i="34"/>
  <c r="AZ8" i="34"/>
  <c r="AZ9" i="34"/>
  <c r="AZ10" i="34"/>
  <c r="AZ11" i="34"/>
  <c r="AZ12" i="34"/>
  <c r="AZ13" i="34"/>
  <c r="AZ14" i="34"/>
  <c r="AZ15" i="34"/>
  <c r="AZ16" i="34"/>
  <c r="AZ17" i="34"/>
  <c r="AZ18" i="34"/>
  <c r="AZ19" i="34"/>
  <c r="AZ20" i="34"/>
  <c r="AZ21" i="34"/>
  <c r="AZ22" i="34"/>
  <c r="AZ23" i="34"/>
  <c r="AZ24" i="34"/>
  <c r="AZ25" i="34"/>
  <c r="AZ26" i="34"/>
  <c r="AZ27" i="34"/>
  <c r="AZ28" i="34"/>
  <c r="AZ29" i="34"/>
  <c r="AZ30" i="34"/>
  <c r="AZ31" i="34"/>
  <c r="AZ32" i="34"/>
  <c r="AZ51" i="34" s="1"/>
  <c r="AZ33" i="34"/>
  <c r="AZ34" i="34"/>
  <c r="AZ35" i="34"/>
  <c r="AZ36" i="34"/>
  <c r="AZ37" i="34"/>
  <c r="AZ38" i="34"/>
  <c r="AZ39" i="34"/>
  <c r="AZ40" i="34"/>
  <c r="AZ41" i="34"/>
  <c r="AZ42" i="34"/>
  <c r="AZ43" i="34"/>
  <c r="AZ44" i="34"/>
  <c r="C42" i="34"/>
  <c r="E42" i="34" s="1"/>
  <c r="BT47" i="34"/>
  <c r="BM47" i="34"/>
  <c r="BF47" i="34"/>
  <c r="AY47" i="34"/>
  <c r="AR47" i="34"/>
  <c r="AK47" i="34"/>
  <c r="AD47" i="34"/>
  <c r="W47" i="34"/>
  <c r="P47" i="34"/>
  <c r="O47" i="34"/>
  <c r="I47" i="34"/>
  <c r="B47" i="34"/>
  <c r="C7" i="7"/>
  <c r="B13" i="7"/>
  <c r="D56" i="70"/>
  <c r="C47" i="35"/>
  <c r="C46" i="35"/>
  <c r="C6" i="9"/>
  <c r="B46" i="31"/>
  <c r="C8" i="7"/>
  <c r="C46" i="34"/>
  <c r="E8" i="16"/>
  <c r="B49" i="7"/>
  <c r="AQ47" i="3"/>
  <c r="AR47" i="3" s="1"/>
  <c r="AS47" i="3" s="1"/>
  <c r="AQ48" i="3"/>
  <c r="E16" i="70"/>
  <c r="B57" i="70"/>
  <c r="G49" i="5"/>
  <c r="G48" i="5"/>
  <c r="AM47" i="3"/>
  <c r="AN47" i="3" s="1"/>
  <c r="AO47" i="3" s="1"/>
  <c r="AM48" i="3"/>
  <c r="AI47" i="3"/>
  <c r="AJ47" i="3" s="1"/>
  <c r="AK47" i="3" s="1"/>
  <c r="AI48" i="3"/>
  <c r="AE47" i="3"/>
  <c r="AF47" i="3" s="1"/>
  <c r="AG47" i="3" s="1"/>
  <c r="AE48" i="3"/>
  <c r="AA47" i="3"/>
  <c r="AB47" i="3" s="1"/>
  <c r="AC47" i="3" s="1"/>
  <c r="AA48" i="3"/>
  <c r="W47" i="3"/>
  <c r="X47" i="3" s="1"/>
  <c r="Y47" i="3" s="1"/>
  <c r="W48" i="3"/>
  <c r="S47" i="3"/>
  <c r="T47" i="3" s="1"/>
  <c r="U47" i="3" s="1"/>
  <c r="S48" i="3"/>
  <c r="O47" i="3"/>
  <c r="P47" i="3" s="1"/>
  <c r="Q47" i="3" s="1"/>
  <c r="O48" i="3"/>
  <c r="K47" i="3"/>
  <c r="L47" i="3" s="1"/>
  <c r="M47" i="3" s="1"/>
  <c r="K48" i="3"/>
  <c r="G47" i="3"/>
  <c r="H47" i="3" s="1"/>
  <c r="I47" i="3" s="1"/>
  <c r="G48" i="3"/>
  <c r="G46" i="3"/>
  <c r="C47" i="3"/>
  <c r="C48" i="3"/>
  <c r="D48" i="3" s="1"/>
  <c r="C46" i="3"/>
  <c r="D46" i="3" s="1"/>
  <c r="H103" i="70" l="1"/>
  <c r="H104" i="70" s="1"/>
  <c r="H105" i="70" s="1"/>
  <c r="H106" i="70" s="1"/>
  <c r="W53" i="34"/>
  <c r="W54" i="34"/>
  <c r="I54" i="34"/>
  <c r="I53" i="34"/>
  <c r="AD53" i="34"/>
  <c r="AD54" i="34"/>
  <c r="BF53" i="34"/>
  <c r="BF54" i="34"/>
  <c r="AZ50" i="34"/>
  <c r="AK54" i="34"/>
  <c r="AK53" i="34"/>
  <c r="BN47" i="34"/>
  <c r="BM54" i="34"/>
  <c r="BM53" i="34"/>
  <c r="AZ52" i="34"/>
  <c r="P53" i="34"/>
  <c r="P54" i="34"/>
  <c r="AR53" i="34"/>
  <c r="AR54" i="34"/>
  <c r="BT53" i="34"/>
  <c r="BT54" i="34"/>
  <c r="AY53" i="34"/>
  <c r="AY54" i="34"/>
  <c r="B52" i="31"/>
  <c r="B53" i="31"/>
  <c r="D47" i="3"/>
  <c r="E47" i="3" s="1"/>
  <c r="L48" i="3"/>
  <c r="T48" i="3"/>
  <c r="AB48" i="3"/>
  <c r="AJ48" i="3"/>
  <c r="AR48" i="3"/>
  <c r="H48" i="3"/>
  <c r="P48" i="3"/>
  <c r="X48" i="3"/>
  <c r="AF48" i="3"/>
  <c r="AN48" i="3"/>
  <c r="B53" i="34"/>
  <c r="B54" i="34"/>
  <c r="G71" i="20"/>
  <c r="G72" i="20" s="1"/>
  <c r="G74" i="20" s="1"/>
  <c r="D43" i="71"/>
  <c r="D53" i="70"/>
  <c r="H122" i="70"/>
  <c r="H123" i="70" s="1"/>
  <c r="B48" i="29"/>
  <c r="B48" i="15"/>
  <c r="C82" i="11"/>
  <c r="B48" i="9"/>
  <c r="D49" i="7"/>
  <c r="E49" i="7" s="1"/>
  <c r="D48" i="7"/>
  <c r="E48" i="7" s="1"/>
  <c r="D47" i="80"/>
  <c r="B47" i="79"/>
  <c r="E47" i="78"/>
  <c r="D47" i="78"/>
  <c r="B47" i="78"/>
  <c r="D39" i="76"/>
  <c r="D47" i="76"/>
  <c r="B47" i="75"/>
  <c r="D47" i="74"/>
  <c r="D47" i="73"/>
  <c r="E49" i="25"/>
  <c r="G49" i="25"/>
  <c r="K49" i="2" s="1"/>
  <c r="L47" i="28"/>
  <c r="K47" i="28"/>
  <c r="J47" i="28"/>
  <c r="I47" i="28"/>
  <c r="H47" i="28"/>
  <c r="G47" i="28"/>
  <c r="F47" i="28"/>
  <c r="E47" i="28"/>
  <c r="D47" i="28"/>
  <c r="C47" i="28"/>
  <c r="B47" i="28"/>
  <c r="B46" i="28"/>
  <c r="B25" i="28"/>
  <c r="AH49" i="23"/>
  <c r="AE49" i="23"/>
  <c r="J49" i="23"/>
  <c r="D49" i="23"/>
  <c r="D48" i="29" s="1"/>
  <c r="J23" i="23"/>
  <c r="M23" i="23"/>
  <c r="P23" i="23"/>
  <c r="S23" i="23"/>
  <c r="V23" i="23"/>
  <c r="Y23" i="23"/>
  <c r="AB23" i="23"/>
  <c r="AE23" i="23"/>
  <c r="AH23" i="23"/>
  <c r="J24" i="23"/>
  <c r="M24" i="23"/>
  <c r="P24" i="23"/>
  <c r="S24" i="23"/>
  <c r="V24" i="23"/>
  <c r="Y24" i="23"/>
  <c r="AB24" i="23"/>
  <c r="AE24" i="23"/>
  <c r="AH24" i="23"/>
  <c r="J25" i="23"/>
  <c r="M25" i="23"/>
  <c r="P25" i="23"/>
  <c r="S25" i="23"/>
  <c r="V25" i="23"/>
  <c r="Y25" i="23"/>
  <c r="AB25" i="23"/>
  <c r="AE25" i="23"/>
  <c r="AH25" i="23"/>
  <c r="J26" i="23"/>
  <c r="M26" i="23"/>
  <c r="P26" i="23"/>
  <c r="S26" i="23"/>
  <c r="V26" i="23"/>
  <c r="Y26" i="23"/>
  <c r="AB26" i="23"/>
  <c r="AE26" i="23"/>
  <c r="AH26" i="23"/>
  <c r="J27" i="23"/>
  <c r="M27" i="23"/>
  <c r="P27" i="23"/>
  <c r="S27" i="23"/>
  <c r="V27" i="23"/>
  <c r="Y27" i="23"/>
  <c r="AB27" i="23"/>
  <c r="AE27" i="23"/>
  <c r="AH27" i="23"/>
  <c r="J28" i="23"/>
  <c r="M28" i="23"/>
  <c r="P28" i="23"/>
  <c r="S28" i="23"/>
  <c r="V28" i="23"/>
  <c r="Y28" i="23"/>
  <c r="AB28" i="23"/>
  <c r="AE28" i="23"/>
  <c r="AH28" i="23"/>
  <c r="J29" i="23"/>
  <c r="M29" i="23"/>
  <c r="P29" i="23"/>
  <c r="S29" i="23"/>
  <c r="V29" i="23"/>
  <c r="Y29" i="23"/>
  <c r="AB29" i="23"/>
  <c r="AE29" i="23"/>
  <c r="AH29" i="23"/>
  <c r="J30" i="23"/>
  <c r="M30" i="23"/>
  <c r="P30" i="23"/>
  <c r="S30" i="23"/>
  <c r="V30" i="23"/>
  <c r="Y30" i="23"/>
  <c r="AB30" i="23"/>
  <c r="AE30" i="23"/>
  <c r="AH30" i="23"/>
  <c r="J31" i="23"/>
  <c r="M31" i="23"/>
  <c r="P31" i="23"/>
  <c r="S31" i="23"/>
  <c r="V31" i="23"/>
  <c r="Y31" i="23"/>
  <c r="AB31" i="23"/>
  <c r="AE31" i="23"/>
  <c r="AH31" i="23"/>
  <c r="J32" i="23"/>
  <c r="M32" i="23"/>
  <c r="P32" i="23"/>
  <c r="S32" i="23"/>
  <c r="V32" i="23"/>
  <c r="Y32" i="23"/>
  <c r="AB32" i="23"/>
  <c r="AE32" i="23"/>
  <c r="AH32" i="23"/>
  <c r="J33" i="23"/>
  <c r="M33" i="23"/>
  <c r="P33" i="23"/>
  <c r="S33" i="23"/>
  <c r="V33" i="23"/>
  <c r="Y33" i="23"/>
  <c r="AB33" i="23"/>
  <c r="AE33" i="23"/>
  <c r="AH33" i="23"/>
  <c r="J34" i="23"/>
  <c r="M34" i="23"/>
  <c r="P34" i="23"/>
  <c r="S34" i="23"/>
  <c r="V34" i="23"/>
  <c r="Y34" i="23"/>
  <c r="AB34" i="23"/>
  <c r="AE34" i="23"/>
  <c r="AH34" i="23"/>
  <c r="J35" i="23"/>
  <c r="M35" i="23"/>
  <c r="P35" i="23"/>
  <c r="S35" i="23"/>
  <c r="V35" i="23"/>
  <c r="Y35" i="23"/>
  <c r="AB35" i="23"/>
  <c r="AE35" i="23"/>
  <c r="AH35" i="23"/>
  <c r="J36" i="23"/>
  <c r="M36" i="23"/>
  <c r="P36" i="23"/>
  <c r="S36" i="23"/>
  <c r="V36" i="23"/>
  <c r="Y36" i="23"/>
  <c r="AB36" i="23"/>
  <c r="AE36" i="23"/>
  <c r="AH36" i="23"/>
  <c r="J37" i="23"/>
  <c r="M37" i="23"/>
  <c r="P37" i="23"/>
  <c r="S37" i="23"/>
  <c r="V37" i="23"/>
  <c r="Y37" i="23"/>
  <c r="AB37" i="23"/>
  <c r="AE37" i="23"/>
  <c r="AH37" i="23"/>
  <c r="J38" i="23"/>
  <c r="M38" i="23"/>
  <c r="P38" i="23"/>
  <c r="S38" i="23"/>
  <c r="V38" i="23"/>
  <c r="Y38" i="23"/>
  <c r="AB38" i="23"/>
  <c r="AE38" i="23"/>
  <c r="AH38" i="23"/>
  <c r="J39" i="23"/>
  <c r="M39" i="23"/>
  <c r="P39" i="23"/>
  <c r="S39" i="23"/>
  <c r="V39" i="23"/>
  <c r="Y39" i="23"/>
  <c r="AB39" i="23"/>
  <c r="AE39" i="23"/>
  <c r="AH39" i="23"/>
  <c r="J40" i="23"/>
  <c r="M40" i="23"/>
  <c r="P40" i="23"/>
  <c r="S40" i="23"/>
  <c r="V40" i="23"/>
  <c r="Y40" i="23"/>
  <c r="AB40" i="23"/>
  <c r="AE40" i="23"/>
  <c r="AH40" i="23"/>
  <c r="J41" i="23"/>
  <c r="M41" i="23"/>
  <c r="P41" i="23"/>
  <c r="S41" i="23"/>
  <c r="V41" i="23"/>
  <c r="Y41" i="23"/>
  <c r="AB41" i="23"/>
  <c r="AE41" i="23"/>
  <c r="AH41" i="23"/>
  <c r="J42" i="23"/>
  <c r="M42" i="23"/>
  <c r="P42" i="23"/>
  <c r="S42" i="23"/>
  <c r="V42" i="23"/>
  <c r="Y42" i="23"/>
  <c r="AB42" i="23"/>
  <c r="AE42" i="23"/>
  <c r="AH42" i="23"/>
  <c r="J43" i="23"/>
  <c r="M43" i="23"/>
  <c r="P43" i="23"/>
  <c r="S43" i="23"/>
  <c r="V43" i="23"/>
  <c r="Y43" i="23"/>
  <c r="AB43" i="23"/>
  <c r="AE43" i="23"/>
  <c r="AH43" i="23"/>
  <c r="J44" i="23"/>
  <c r="M44" i="23"/>
  <c r="P44" i="23"/>
  <c r="S44" i="23"/>
  <c r="V44" i="23"/>
  <c r="Y44" i="23"/>
  <c r="AB44" i="23"/>
  <c r="AE44" i="23"/>
  <c r="AH44" i="23"/>
  <c r="J45" i="23"/>
  <c r="M45" i="23"/>
  <c r="P45" i="23"/>
  <c r="S45" i="23"/>
  <c r="V45" i="23"/>
  <c r="Y45" i="23"/>
  <c r="AB45" i="23"/>
  <c r="AE45" i="23"/>
  <c r="AH45" i="23"/>
  <c r="J46" i="23"/>
  <c r="M46" i="23"/>
  <c r="P46" i="23"/>
  <c r="S46" i="23"/>
  <c r="V46" i="23"/>
  <c r="Y46" i="23"/>
  <c r="AB46" i="23"/>
  <c r="AE46" i="23"/>
  <c r="AH46" i="23"/>
  <c r="J47" i="23"/>
  <c r="M47" i="23"/>
  <c r="P47" i="23"/>
  <c r="AF46" i="29" s="1"/>
  <c r="S47" i="23"/>
  <c r="AM46" i="29" s="1"/>
  <c r="V47" i="23"/>
  <c r="AT46" i="29" s="1"/>
  <c r="Y47" i="23"/>
  <c r="AB47" i="23"/>
  <c r="BH46" i="29" s="1"/>
  <c r="AE47" i="23"/>
  <c r="BO46" i="29" s="1"/>
  <c r="AH47" i="23"/>
  <c r="J48" i="23"/>
  <c r="M48" i="23"/>
  <c r="Y47" i="29" s="1"/>
  <c r="P48" i="23"/>
  <c r="AF47" i="29" s="1"/>
  <c r="S48" i="23"/>
  <c r="V48" i="23"/>
  <c r="Y48" i="23"/>
  <c r="AB48" i="23"/>
  <c r="BH47" i="29" s="1"/>
  <c r="AE48" i="23"/>
  <c r="BO47" i="29" s="1"/>
  <c r="AH48" i="23"/>
  <c r="M49" i="23"/>
  <c r="P49" i="23"/>
  <c r="AF48" i="29" s="1"/>
  <c r="S49" i="23"/>
  <c r="V49" i="23"/>
  <c r="Y49" i="23"/>
  <c r="BA48" i="29" s="1"/>
  <c r="AB49" i="23"/>
  <c r="G23" i="23"/>
  <c r="G24" i="23"/>
  <c r="G25" i="23"/>
  <c r="G26" i="23"/>
  <c r="G27" i="23"/>
  <c r="G28" i="23"/>
  <c r="G29" i="23"/>
  <c r="G30" i="23"/>
  <c r="G31" i="23"/>
  <c r="G32" i="23"/>
  <c r="G33" i="23"/>
  <c r="G34" i="23"/>
  <c r="G35" i="23"/>
  <c r="G36" i="23"/>
  <c r="G37" i="23"/>
  <c r="G38" i="23"/>
  <c r="G39" i="23"/>
  <c r="G40" i="23"/>
  <c r="G41" i="23"/>
  <c r="G42" i="23"/>
  <c r="G43" i="23"/>
  <c r="G44" i="23"/>
  <c r="G45" i="23"/>
  <c r="G46" i="23"/>
  <c r="G47" i="23"/>
  <c r="G48" i="23"/>
  <c r="K47" i="29" s="1"/>
  <c r="BA47" i="29"/>
  <c r="G49" i="23"/>
  <c r="R48" i="29"/>
  <c r="AT48" i="29"/>
  <c r="AZ47" i="20"/>
  <c r="E7" i="16"/>
  <c r="C49" i="16"/>
  <c r="C63" i="11"/>
  <c r="C62" i="11"/>
  <c r="F47" i="14"/>
  <c r="H9" i="7"/>
  <c r="D9" i="7"/>
  <c r="B7" i="7"/>
  <c r="BO6" i="1"/>
  <c r="BI6" i="1"/>
  <c r="BJ6" i="1"/>
  <c r="AL48" i="1"/>
  <c r="AF48" i="1"/>
  <c r="Z48" i="1"/>
  <c r="T48" i="1"/>
  <c r="N48" i="1"/>
  <c r="H48" i="1"/>
  <c r="G46" i="1"/>
  <c r="G48" i="1"/>
  <c r="C48" i="259"/>
  <c r="C47" i="259"/>
  <c r="I57" i="70" s="1"/>
  <c r="H46" i="36"/>
  <c r="C45" i="259"/>
  <c r="I55" i="70" s="1"/>
  <c r="D48" i="36"/>
  <c r="H48" i="36"/>
  <c r="L48" i="36"/>
  <c r="P48" i="36"/>
  <c r="T48" i="36"/>
  <c r="X48" i="36"/>
  <c r="AB48" i="36"/>
  <c r="AF48" i="36"/>
  <c r="AJ48" i="36"/>
  <c r="AN48" i="36"/>
  <c r="AR48" i="36"/>
  <c r="C48" i="35"/>
  <c r="D48" i="35"/>
  <c r="H48" i="35"/>
  <c r="I48" i="35"/>
  <c r="M48" i="35"/>
  <c r="N48" i="35"/>
  <c r="R48" i="35"/>
  <c r="S48" i="35"/>
  <c r="W48" i="35"/>
  <c r="X48" i="35"/>
  <c r="AB48" i="35"/>
  <c r="AC48" i="35"/>
  <c r="AG48" i="35"/>
  <c r="AH48" i="35"/>
  <c r="AL48" i="35"/>
  <c r="AM48" i="35"/>
  <c r="AQ48" i="35"/>
  <c r="AR48" i="35"/>
  <c r="AV48" i="35"/>
  <c r="AW48" i="35"/>
  <c r="BA48" i="35"/>
  <c r="BB48" i="35"/>
  <c r="I48" i="29"/>
  <c r="P48" i="29"/>
  <c r="W48" i="29"/>
  <c r="AD48" i="29"/>
  <c r="AK48" i="29"/>
  <c r="AR48" i="29"/>
  <c r="AY48" i="29"/>
  <c r="BF48" i="29"/>
  <c r="BM48" i="29"/>
  <c r="BT48" i="29"/>
  <c r="B47" i="29"/>
  <c r="G48" i="58"/>
  <c r="Q48" i="58"/>
  <c r="AA48" i="58"/>
  <c r="AK48" i="58"/>
  <c r="AU48" i="58"/>
  <c r="BE48" i="58"/>
  <c r="BO48" i="58"/>
  <c r="BY48" i="58"/>
  <c r="CI48" i="58"/>
  <c r="CS48" i="58"/>
  <c r="DC48" i="58"/>
  <c r="C46" i="189"/>
  <c r="F46" i="189"/>
  <c r="G46" i="189"/>
  <c r="H46" i="189"/>
  <c r="I46" i="189"/>
  <c r="J46" i="189"/>
  <c r="D46" i="189"/>
  <c r="L46" i="189"/>
  <c r="C47" i="34"/>
  <c r="H47" i="34"/>
  <c r="J47" i="34"/>
  <c r="Q47" i="34"/>
  <c r="V47" i="34"/>
  <c r="X47" i="34"/>
  <c r="AC47" i="34"/>
  <c r="AE47" i="34"/>
  <c r="AJ47" i="34"/>
  <c r="AL47" i="34"/>
  <c r="AQ47" i="34"/>
  <c r="AS47" i="34"/>
  <c r="AX47" i="34"/>
  <c r="AZ47" i="34"/>
  <c r="BE47" i="34"/>
  <c r="BG47" i="34"/>
  <c r="BL47" i="34"/>
  <c r="BS47" i="34"/>
  <c r="BU47" i="34"/>
  <c r="BZ47" i="34"/>
  <c r="AR48" i="21"/>
  <c r="AN48" i="21"/>
  <c r="AJ48" i="21"/>
  <c r="AF48" i="21"/>
  <c r="AB48" i="21"/>
  <c r="X48" i="21"/>
  <c r="T48" i="21"/>
  <c r="P48" i="21"/>
  <c r="L48" i="21"/>
  <c r="H48" i="21"/>
  <c r="E49" i="16"/>
  <c r="F49" i="16" s="1"/>
  <c r="G49" i="16" s="1"/>
  <c r="E48" i="15"/>
  <c r="I48" i="15"/>
  <c r="M48" i="15"/>
  <c r="Q48" i="15"/>
  <c r="U48" i="15"/>
  <c r="Y48" i="15"/>
  <c r="AC48" i="15"/>
  <c r="AG48" i="15"/>
  <c r="AK48" i="15"/>
  <c r="AO48" i="15"/>
  <c r="AS48" i="15"/>
  <c r="C48" i="15"/>
  <c r="F48" i="13"/>
  <c r="AY48" i="13"/>
  <c r="B46" i="10"/>
  <c r="D107" i="10"/>
  <c r="D47" i="10" s="1"/>
  <c r="E107" i="10"/>
  <c r="F47" i="10" s="1"/>
  <c r="F107" i="10"/>
  <c r="H47" i="10" s="1"/>
  <c r="G107" i="10"/>
  <c r="J47" i="10" s="1"/>
  <c r="K47" i="10" s="1"/>
  <c r="AQ48" i="19" s="1"/>
  <c r="H107" i="10"/>
  <c r="L47" i="10" s="1"/>
  <c r="I107" i="10"/>
  <c r="N47" i="10" s="1"/>
  <c r="O47" i="10" s="1"/>
  <c r="BK48" i="19" s="1"/>
  <c r="J107" i="10"/>
  <c r="P47" i="10" s="1"/>
  <c r="Q47" i="10" s="1"/>
  <c r="BU48" i="19" s="1"/>
  <c r="K107" i="10"/>
  <c r="R47" i="10" s="1"/>
  <c r="S47" i="10" s="1"/>
  <c r="CE48" i="19" s="1"/>
  <c r="L107" i="10"/>
  <c r="T47" i="10" s="1"/>
  <c r="M107" i="10"/>
  <c r="V47" i="10" s="1"/>
  <c r="C107" i="10"/>
  <c r="B47" i="10" s="1"/>
  <c r="C47" i="10" s="1"/>
  <c r="C48" i="19" s="1"/>
  <c r="C48" i="9"/>
  <c r="F48" i="9"/>
  <c r="I48" i="9"/>
  <c r="L48" i="9"/>
  <c r="O48" i="9"/>
  <c r="R48" i="9"/>
  <c r="U48" i="9"/>
  <c r="X48" i="9"/>
  <c r="AA48" i="9"/>
  <c r="AD48" i="9"/>
  <c r="AG48" i="9"/>
  <c r="H48" i="9"/>
  <c r="K48" i="9"/>
  <c r="N48" i="9"/>
  <c r="Q48" i="9"/>
  <c r="T48" i="9"/>
  <c r="W48" i="9"/>
  <c r="AC48" i="9"/>
  <c r="AF48" i="9"/>
  <c r="BL49" i="7"/>
  <c r="BF49" i="7"/>
  <c r="AZ49" i="7"/>
  <c r="AT49" i="7"/>
  <c r="AN49" i="7"/>
  <c r="AH49" i="7"/>
  <c r="AB49" i="7"/>
  <c r="V49" i="7"/>
  <c r="P49" i="7"/>
  <c r="J49" i="7"/>
  <c r="H49" i="7"/>
  <c r="N49" i="7"/>
  <c r="T49" i="7"/>
  <c r="Z49" i="7"/>
  <c r="AF49" i="7"/>
  <c r="AL49" i="7"/>
  <c r="AR49" i="7"/>
  <c r="AX49" i="7"/>
  <c r="BD49" i="7"/>
  <c r="BJ49" i="7"/>
  <c r="B47" i="80"/>
  <c r="B47" i="77"/>
  <c r="B47" i="76"/>
  <c r="D47" i="75"/>
  <c r="B47" i="74"/>
  <c r="B47" i="73"/>
  <c r="B47" i="72"/>
  <c r="B48" i="71"/>
  <c r="BJ48" i="1"/>
  <c r="BD48" i="1"/>
  <c r="BI48" i="1"/>
  <c r="AX48" i="1"/>
  <c r="AR48" i="1"/>
  <c r="Y48" i="1"/>
  <c r="M48" i="1"/>
  <c r="BO48" i="1"/>
  <c r="BC48" i="1"/>
  <c r="AQ48" i="1"/>
  <c r="AE48" i="1"/>
  <c r="B48" i="1"/>
  <c r="H47" i="21"/>
  <c r="L47" i="21"/>
  <c r="P47" i="21"/>
  <c r="T47" i="21"/>
  <c r="X47" i="21"/>
  <c r="AB47" i="21"/>
  <c r="AF47" i="21"/>
  <c r="AJ47" i="21"/>
  <c r="AN47" i="21"/>
  <c r="AR47" i="21"/>
  <c r="D46" i="36"/>
  <c r="L46" i="36"/>
  <c r="P46" i="36"/>
  <c r="T46" i="36"/>
  <c r="X46" i="36"/>
  <c r="AB46" i="36"/>
  <c r="AF46" i="36"/>
  <c r="AJ46" i="36"/>
  <c r="AN46" i="36"/>
  <c r="AR46" i="36"/>
  <c r="D47" i="36"/>
  <c r="H47" i="36"/>
  <c r="L47" i="36"/>
  <c r="P47" i="36"/>
  <c r="T47" i="36"/>
  <c r="X47" i="36"/>
  <c r="AB47" i="36"/>
  <c r="AF47" i="36"/>
  <c r="AJ47" i="36"/>
  <c r="AN47" i="36"/>
  <c r="AR47" i="36"/>
  <c r="D46" i="35"/>
  <c r="H46" i="35"/>
  <c r="I46" i="35"/>
  <c r="M46" i="35"/>
  <c r="N46" i="35"/>
  <c r="R46" i="35"/>
  <c r="S46" i="35"/>
  <c r="W46" i="35"/>
  <c r="X46" i="35"/>
  <c r="AB46" i="35"/>
  <c r="AC46" i="35"/>
  <c r="AG46" i="35"/>
  <c r="AH46" i="35"/>
  <c r="AL46" i="35"/>
  <c r="AM46" i="35"/>
  <c r="AQ46" i="35"/>
  <c r="AR46" i="35"/>
  <c r="AV46" i="35"/>
  <c r="AW46" i="35"/>
  <c r="BA46" i="35"/>
  <c r="BB46" i="35"/>
  <c r="D47" i="35"/>
  <c r="H47" i="35"/>
  <c r="I47" i="35"/>
  <c r="M47" i="35"/>
  <c r="N47" i="35"/>
  <c r="R47" i="35"/>
  <c r="S47" i="35"/>
  <c r="W47" i="35"/>
  <c r="X47" i="35"/>
  <c r="AB47" i="35"/>
  <c r="AC47" i="35"/>
  <c r="AG47" i="35"/>
  <c r="AH47" i="35"/>
  <c r="AL47" i="35"/>
  <c r="AM47" i="35"/>
  <c r="AV47" i="35"/>
  <c r="BB47" i="35"/>
  <c r="B46" i="29"/>
  <c r="I46" i="29"/>
  <c r="P46" i="29"/>
  <c r="W46" i="29"/>
  <c r="AD46" i="29"/>
  <c r="AK46" i="29"/>
  <c r="AR46" i="29"/>
  <c r="AY46" i="29"/>
  <c r="BF46" i="29"/>
  <c r="BM46" i="29"/>
  <c r="BT46" i="29"/>
  <c r="I47" i="29"/>
  <c r="P47" i="29"/>
  <c r="W47" i="29"/>
  <c r="AD47" i="29"/>
  <c r="AK47" i="29"/>
  <c r="AR47" i="29"/>
  <c r="AY47" i="29"/>
  <c r="BF47" i="29"/>
  <c r="BM47" i="29"/>
  <c r="BT47" i="29"/>
  <c r="G46" i="58"/>
  <c r="Q46" i="58"/>
  <c r="AA46" i="58"/>
  <c r="AK46" i="58"/>
  <c r="AU46" i="58"/>
  <c r="BE46" i="58"/>
  <c r="BO46" i="58"/>
  <c r="BY46" i="58"/>
  <c r="CI46" i="58"/>
  <c r="CS46" i="58"/>
  <c r="DC46" i="58"/>
  <c r="G47" i="58"/>
  <c r="Q47" i="58"/>
  <c r="AA47" i="58"/>
  <c r="AK47" i="58"/>
  <c r="AU47" i="58"/>
  <c r="BE47" i="58"/>
  <c r="BO47" i="58"/>
  <c r="BY47" i="58"/>
  <c r="CI47" i="58"/>
  <c r="CS47" i="58"/>
  <c r="DC47" i="58"/>
  <c r="O45" i="34"/>
  <c r="O46" i="34"/>
  <c r="V46" i="34"/>
  <c r="AC46" i="34"/>
  <c r="AJ46" i="34"/>
  <c r="AQ46" i="34"/>
  <c r="AX46" i="34"/>
  <c r="BZ46" i="34"/>
  <c r="AR47" i="35"/>
  <c r="AQ47" i="35"/>
  <c r="H46" i="34"/>
  <c r="B45" i="32"/>
  <c r="B46" i="33" s="1"/>
  <c r="E44" i="32"/>
  <c r="H45" i="33" s="1"/>
  <c r="F44" i="32"/>
  <c r="J45" i="33" s="1"/>
  <c r="E46" i="31"/>
  <c r="F46" i="31"/>
  <c r="G44" i="32"/>
  <c r="L45" i="33" s="1"/>
  <c r="H44" i="32"/>
  <c r="N45" i="33" s="1"/>
  <c r="I44" i="32"/>
  <c r="P45" i="33" s="1"/>
  <c r="J44" i="32"/>
  <c r="R45" i="33" s="1"/>
  <c r="K46" i="31"/>
  <c r="L44" i="32"/>
  <c r="V45" i="33" s="1"/>
  <c r="FT46" i="18"/>
  <c r="FT47" i="18"/>
  <c r="FT48" i="18"/>
  <c r="FD46" i="18"/>
  <c r="FD47" i="18"/>
  <c r="FD48" i="18"/>
  <c r="EN46" i="18"/>
  <c r="EN47" i="18"/>
  <c r="EN48" i="18"/>
  <c r="DX46" i="18"/>
  <c r="DX47" i="18"/>
  <c r="DX48" i="18"/>
  <c r="DH46" i="18"/>
  <c r="DH47" i="18"/>
  <c r="DH48" i="18"/>
  <c r="CR46" i="18"/>
  <c r="CR47" i="18"/>
  <c r="CR48" i="18"/>
  <c r="CB45" i="18"/>
  <c r="CB46" i="18"/>
  <c r="CB47" i="18"/>
  <c r="CB48" i="18"/>
  <c r="BL45" i="18"/>
  <c r="BL46" i="18"/>
  <c r="BL47" i="18"/>
  <c r="BL48" i="18"/>
  <c r="AV45" i="18"/>
  <c r="AV46" i="18"/>
  <c r="AV47" i="18"/>
  <c r="AV48" i="18"/>
  <c r="AF45" i="18"/>
  <c r="AF46" i="18"/>
  <c r="AF47" i="18"/>
  <c r="AF48" i="18"/>
  <c r="P46" i="18"/>
  <c r="P47" i="18"/>
  <c r="P48" i="18"/>
  <c r="B45" i="189"/>
  <c r="C45" i="189"/>
  <c r="D45" i="189"/>
  <c r="E45" i="189"/>
  <c r="F45" i="189"/>
  <c r="G45" i="189"/>
  <c r="H45" i="189"/>
  <c r="I45" i="189"/>
  <c r="J45" i="189"/>
  <c r="K45" i="189"/>
  <c r="L45" i="189"/>
  <c r="BV46" i="29"/>
  <c r="BV47" i="29"/>
  <c r="BV48" i="29"/>
  <c r="BO48" i="29"/>
  <c r="AT47" i="29"/>
  <c r="AM47" i="29"/>
  <c r="AM48" i="29"/>
  <c r="Y46" i="29"/>
  <c r="R46" i="29"/>
  <c r="R47" i="29"/>
  <c r="K46" i="29"/>
  <c r="K48" i="29"/>
  <c r="D47" i="23"/>
  <c r="D46" i="29" s="1"/>
  <c r="D48" i="23"/>
  <c r="D47" i="29" s="1"/>
  <c r="B46" i="80"/>
  <c r="B46" i="79"/>
  <c r="B46" i="78"/>
  <c r="D46" i="78"/>
  <c r="B46" i="77"/>
  <c r="B46" i="76"/>
  <c r="B46" i="75"/>
  <c r="B46" i="73"/>
  <c r="B46" i="74"/>
  <c r="B46" i="72"/>
  <c r="B47" i="71"/>
  <c r="AS47" i="25"/>
  <c r="CT47" i="2" s="1"/>
  <c r="AS48" i="25"/>
  <c r="AS49" i="25"/>
  <c r="CT49" i="2" s="1"/>
  <c r="AQ47" i="25"/>
  <c r="CN47" i="2" s="1"/>
  <c r="AQ48" i="25"/>
  <c r="CN48" i="2" s="1"/>
  <c r="AQ49" i="25"/>
  <c r="CN49" i="2" s="1"/>
  <c r="AO47" i="25"/>
  <c r="CK47" i="2" s="1"/>
  <c r="AO48" i="25"/>
  <c r="CK48" i="2" s="1"/>
  <c r="AO49" i="25"/>
  <c r="CK49" i="2" s="1"/>
  <c r="AM47" i="25"/>
  <c r="CE47" i="2" s="1"/>
  <c r="AM48" i="25"/>
  <c r="CE48" i="2" s="1"/>
  <c r="AM49" i="25"/>
  <c r="CE49" i="2" s="1"/>
  <c r="AK47" i="25"/>
  <c r="CB47" i="2" s="1"/>
  <c r="AK48" i="25"/>
  <c r="AK49" i="25"/>
  <c r="CB49" i="2" s="1"/>
  <c r="AI47" i="25"/>
  <c r="BV47" i="2" s="1"/>
  <c r="AI48" i="25"/>
  <c r="BV48" i="2" s="1"/>
  <c r="AI49" i="25"/>
  <c r="BV49" i="2" s="1"/>
  <c r="AG47" i="25"/>
  <c r="BS47" i="2" s="1"/>
  <c r="AG48" i="25"/>
  <c r="BS48" i="2" s="1"/>
  <c r="AG49" i="25"/>
  <c r="BS49" i="2" s="1"/>
  <c r="AE47" i="25"/>
  <c r="BM47" i="2" s="1"/>
  <c r="AE48" i="25"/>
  <c r="BM48" i="2" s="1"/>
  <c r="AE49" i="25"/>
  <c r="AC47" i="25"/>
  <c r="BJ47" i="2" s="1"/>
  <c r="AC48" i="25"/>
  <c r="AC49" i="25"/>
  <c r="BJ49" i="2" s="1"/>
  <c r="AA47" i="25"/>
  <c r="BD47" i="2" s="1"/>
  <c r="AA48" i="25"/>
  <c r="BD48" i="2" s="1"/>
  <c r="AA49" i="25"/>
  <c r="BD49" i="2" s="1"/>
  <c r="Y47" i="25"/>
  <c r="BA47" i="2" s="1"/>
  <c r="Y48" i="25"/>
  <c r="BA48" i="2" s="1"/>
  <c r="Y49" i="25"/>
  <c r="BA49" i="2" s="1"/>
  <c r="W46" i="25"/>
  <c r="W47" i="25"/>
  <c r="AU47" i="2" s="1"/>
  <c r="W48" i="25"/>
  <c r="AU48" i="2" s="1"/>
  <c r="W49" i="25"/>
  <c r="AU49" i="2" s="1"/>
  <c r="U46" i="25"/>
  <c r="U47" i="25"/>
  <c r="AR47" i="2" s="1"/>
  <c r="U48" i="25"/>
  <c r="U49" i="25"/>
  <c r="AR49" i="2" s="1"/>
  <c r="S46" i="25"/>
  <c r="S47" i="25"/>
  <c r="AL47" i="2" s="1"/>
  <c r="S48" i="25"/>
  <c r="AL48" i="2" s="1"/>
  <c r="S49" i="25"/>
  <c r="AL49" i="2" s="1"/>
  <c r="Q46" i="25"/>
  <c r="Q47" i="25"/>
  <c r="AI47" i="2" s="1"/>
  <c r="Q48" i="25"/>
  <c r="Q49" i="25"/>
  <c r="AI49" i="2" s="1"/>
  <c r="O46" i="25"/>
  <c r="O47" i="25"/>
  <c r="AC47" i="2" s="1"/>
  <c r="O48" i="25"/>
  <c r="AC48" i="2" s="1"/>
  <c r="O49" i="25"/>
  <c r="M46" i="25"/>
  <c r="M47" i="25"/>
  <c r="Z47" i="2" s="1"/>
  <c r="M48" i="25"/>
  <c r="Z48" i="2" s="1"/>
  <c r="M49" i="25"/>
  <c r="Z49" i="2" s="1"/>
  <c r="K47" i="25"/>
  <c r="T47" i="2" s="1"/>
  <c r="K48" i="25"/>
  <c r="T48" i="2" s="1"/>
  <c r="K49" i="25"/>
  <c r="T49" i="2" s="1"/>
  <c r="I46" i="25"/>
  <c r="I47" i="25"/>
  <c r="Q47" i="2" s="1"/>
  <c r="I48" i="25"/>
  <c r="Q48" i="2" s="1"/>
  <c r="I49" i="25"/>
  <c r="Q49" i="2" s="1"/>
  <c r="G47" i="25"/>
  <c r="K47" i="2" s="1"/>
  <c r="G48" i="25"/>
  <c r="K48" i="2" s="1"/>
  <c r="E47" i="25"/>
  <c r="H47" i="2" s="1"/>
  <c r="E48" i="25"/>
  <c r="H48" i="2" s="1"/>
  <c r="H49" i="2"/>
  <c r="C47" i="25"/>
  <c r="B47" i="2" s="1"/>
  <c r="C48" i="25"/>
  <c r="C49" i="25"/>
  <c r="B49" i="2" s="1"/>
  <c r="BZ45" i="34"/>
  <c r="BS45" i="34"/>
  <c r="BL45" i="34"/>
  <c r="BE45" i="34"/>
  <c r="AX45" i="34"/>
  <c r="AQ45" i="34"/>
  <c r="AJ45" i="34"/>
  <c r="AC45" i="34"/>
  <c r="H45" i="34"/>
  <c r="BU46" i="34"/>
  <c r="BU45" i="34"/>
  <c r="BN46" i="34"/>
  <c r="BN45" i="34"/>
  <c r="BG46" i="34"/>
  <c r="BG45" i="34"/>
  <c r="AZ46" i="34"/>
  <c r="AZ45" i="34"/>
  <c r="AS46" i="34"/>
  <c r="AS45" i="34"/>
  <c r="AL46" i="34"/>
  <c r="AL45" i="34"/>
  <c r="AE46" i="34"/>
  <c r="AE45" i="34"/>
  <c r="X46" i="34"/>
  <c r="X45" i="34"/>
  <c r="Q46" i="34"/>
  <c r="Q45" i="34"/>
  <c r="J46" i="34"/>
  <c r="J45" i="34"/>
  <c r="C45" i="34"/>
  <c r="B44" i="32"/>
  <c r="B45" i="33" s="1"/>
  <c r="B44" i="28"/>
  <c r="E46" i="29" s="1"/>
  <c r="C44" i="28"/>
  <c r="L46" i="29" s="1"/>
  <c r="D44" i="28"/>
  <c r="S46" i="29" s="1"/>
  <c r="E44" i="28"/>
  <c r="Z46" i="29" s="1"/>
  <c r="F44" i="28"/>
  <c r="AG46" i="29" s="1"/>
  <c r="G44" i="28"/>
  <c r="AN46" i="29" s="1"/>
  <c r="H44" i="28"/>
  <c r="AU46" i="29" s="1"/>
  <c r="I44" i="28"/>
  <c r="BB46" i="29" s="1"/>
  <c r="J44" i="28"/>
  <c r="BI46" i="29" s="1"/>
  <c r="K44" i="28"/>
  <c r="BP46" i="29" s="1"/>
  <c r="L44" i="28"/>
  <c r="BW46" i="29" s="1"/>
  <c r="B45" i="28"/>
  <c r="E47" i="29" s="1"/>
  <c r="C45" i="28"/>
  <c r="L47" i="29" s="1"/>
  <c r="D45" i="28"/>
  <c r="S47" i="29" s="1"/>
  <c r="E45" i="28"/>
  <c r="Z47" i="29" s="1"/>
  <c r="F45" i="28"/>
  <c r="AG47" i="29" s="1"/>
  <c r="G45" i="28"/>
  <c r="AN47" i="29" s="1"/>
  <c r="H45" i="28"/>
  <c r="AU47" i="29" s="1"/>
  <c r="I45" i="28"/>
  <c r="BB47" i="29" s="1"/>
  <c r="J45" i="28"/>
  <c r="BI47" i="29" s="1"/>
  <c r="K45" i="28"/>
  <c r="BP47" i="29" s="1"/>
  <c r="L45" i="28"/>
  <c r="BW47" i="29" s="1"/>
  <c r="C46" i="28"/>
  <c r="D46" i="28"/>
  <c r="E46" i="28"/>
  <c r="F46" i="28"/>
  <c r="G46" i="28"/>
  <c r="H46" i="28"/>
  <c r="I46" i="28"/>
  <c r="J46" i="28"/>
  <c r="K46" i="28"/>
  <c r="L46" i="28"/>
  <c r="AR46" i="21"/>
  <c r="AN46" i="21"/>
  <c r="AJ46" i="21"/>
  <c r="AF46" i="21"/>
  <c r="AB46" i="21"/>
  <c r="X46" i="21"/>
  <c r="T46" i="21"/>
  <c r="P46" i="21"/>
  <c r="L46" i="21"/>
  <c r="H46" i="21"/>
  <c r="E48" i="16"/>
  <c r="F48" i="16" s="1"/>
  <c r="G48" i="16" s="1"/>
  <c r="H48" i="16" s="1"/>
  <c r="O47" i="19" s="1"/>
  <c r="I48" i="16"/>
  <c r="J48" i="16" s="1"/>
  <c r="K48" i="16" s="1"/>
  <c r="L48" i="16" s="1"/>
  <c r="Y47" i="19" s="1"/>
  <c r="M48" i="16"/>
  <c r="N48" i="16" s="1"/>
  <c r="O48" i="16" s="1"/>
  <c r="P48" i="16" s="1"/>
  <c r="AI47" i="19" s="1"/>
  <c r="Q48" i="16"/>
  <c r="R48" i="16" s="1"/>
  <c r="S48" i="16" s="1"/>
  <c r="T48" i="16" s="1"/>
  <c r="U48" i="16"/>
  <c r="V48" i="16" s="1"/>
  <c r="W48" i="16" s="1"/>
  <c r="Y48" i="16"/>
  <c r="Z48" i="16" s="1"/>
  <c r="AA48" i="16" s="1"/>
  <c r="AB48" i="16" s="1"/>
  <c r="AC48" i="16"/>
  <c r="AD48" i="16" s="1"/>
  <c r="AE48" i="16" s="1"/>
  <c r="AG48" i="16"/>
  <c r="AH48" i="16" s="1"/>
  <c r="AI48" i="16" s="1"/>
  <c r="AK48" i="16"/>
  <c r="AL48" i="16" s="1"/>
  <c r="AM48" i="16" s="1"/>
  <c r="AN48" i="16" s="1"/>
  <c r="CQ47" i="19" s="1"/>
  <c r="AO48" i="16"/>
  <c r="AP48" i="16" s="1"/>
  <c r="AQ48" i="16" s="1"/>
  <c r="AR48" i="16" s="1"/>
  <c r="DA47" i="19" s="1"/>
  <c r="C48" i="16"/>
  <c r="D48" i="16" s="1"/>
  <c r="E47" i="19" s="1"/>
  <c r="B47" i="15"/>
  <c r="E47" i="15"/>
  <c r="I47" i="15"/>
  <c r="M47" i="15"/>
  <c r="Q47" i="15"/>
  <c r="U47" i="15"/>
  <c r="Y47" i="15"/>
  <c r="AC47" i="15"/>
  <c r="AG47" i="15"/>
  <c r="AK47" i="15"/>
  <c r="AO47" i="15"/>
  <c r="AS47" i="15"/>
  <c r="F46" i="14"/>
  <c r="F47" i="13"/>
  <c r="AY47" i="13"/>
  <c r="D46" i="10"/>
  <c r="E46" i="10" s="1"/>
  <c r="F46" i="10"/>
  <c r="G46" i="10" s="1"/>
  <c r="W47" i="19" s="1"/>
  <c r="H46" i="10"/>
  <c r="I46" i="10" s="1"/>
  <c r="AG47" i="19" s="1"/>
  <c r="J46" i="10"/>
  <c r="L46" i="10"/>
  <c r="M46" i="10" s="1"/>
  <c r="BA47" i="19" s="1"/>
  <c r="N46" i="10"/>
  <c r="O46" i="10" s="1"/>
  <c r="P46" i="10"/>
  <c r="Q46" i="10" s="1"/>
  <c r="BU47" i="19" s="1"/>
  <c r="R46" i="10"/>
  <c r="S46" i="10" s="1"/>
  <c r="T46" i="10"/>
  <c r="U46" i="10" s="1"/>
  <c r="V46" i="10"/>
  <c r="W46" i="10" s="1"/>
  <c r="CY47" i="19" s="1"/>
  <c r="B47" i="9"/>
  <c r="C47" i="9"/>
  <c r="E47" i="9"/>
  <c r="F47" i="9"/>
  <c r="H47" i="9"/>
  <c r="I47" i="9"/>
  <c r="K47" i="9"/>
  <c r="L47" i="9"/>
  <c r="N47" i="9"/>
  <c r="O47" i="9"/>
  <c r="Q47" i="9"/>
  <c r="R47" i="9"/>
  <c r="T47" i="9"/>
  <c r="U47" i="9"/>
  <c r="W47" i="9"/>
  <c r="X47" i="9"/>
  <c r="Z47" i="9"/>
  <c r="AA47" i="9"/>
  <c r="AC47" i="9"/>
  <c r="AD47" i="9"/>
  <c r="AF47" i="9"/>
  <c r="AG47" i="9"/>
  <c r="H48" i="7"/>
  <c r="J48" i="7"/>
  <c r="K48" i="7" s="1"/>
  <c r="N48" i="7"/>
  <c r="P48" i="7"/>
  <c r="Q48" i="7" s="1"/>
  <c r="T48" i="7"/>
  <c r="V48" i="7"/>
  <c r="W48" i="7" s="1"/>
  <c r="Z48" i="7"/>
  <c r="AB48" i="7"/>
  <c r="AC48" i="7" s="1"/>
  <c r="AF48" i="7"/>
  <c r="AH48" i="7"/>
  <c r="AI48" i="7" s="1"/>
  <c r="AL48" i="7"/>
  <c r="AN48" i="7"/>
  <c r="AO48" i="7" s="1"/>
  <c r="AR48" i="7"/>
  <c r="AT48" i="7"/>
  <c r="AU48" i="7" s="1"/>
  <c r="AX48" i="7"/>
  <c r="AZ48" i="7"/>
  <c r="BA48" i="7" s="1"/>
  <c r="BD48" i="7"/>
  <c r="BF48" i="7"/>
  <c r="BG48" i="7" s="1"/>
  <c r="BJ48" i="7"/>
  <c r="BL48" i="7"/>
  <c r="BM48" i="7" s="1"/>
  <c r="B48" i="7"/>
  <c r="B56" i="70"/>
  <c r="AW47" i="1"/>
  <c r="BT47" i="58" s="1"/>
  <c r="AQ47" i="1"/>
  <c r="AK47" i="1"/>
  <c r="AZ47" i="58" s="1"/>
  <c r="AE47" i="1"/>
  <c r="AP47" i="58" s="1"/>
  <c r="Y47" i="1"/>
  <c r="AF47" i="58" s="1"/>
  <c r="S47" i="1"/>
  <c r="V47" i="58" s="1"/>
  <c r="M47" i="1"/>
  <c r="BO47" i="1"/>
  <c r="BI46" i="1"/>
  <c r="CN46" i="58" s="1"/>
  <c r="BI47" i="1"/>
  <c r="CN47" i="58" s="1"/>
  <c r="BD47" i="1"/>
  <c r="BC46" i="1"/>
  <c r="CD46" i="58" s="1"/>
  <c r="BC47" i="1"/>
  <c r="Y48" i="5" s="1"/>
  <c r="AL46" i="1"/>
  <c r="AL47" i="1"/>
  <c r="T47" i="1"/>
  <c r="Z47" i="1"/>
  <c r="AB47" i="1" s="1"/>
  <c r="N44" i="1"/>
  <c r="H44" i="1"/>
  <c r="H47" i="1"/>
  <c r="J47" i="1" s="1"/>
  <c r="G47" i="1"/>
  <c r="B47" i="58" s="1"/>
  <c r="BJ47" i="1"/>
  <c r="BJ46" i="1"/>
  <c r="BD46" i="1"/>
  <c r="AX47" i="1"/>
  <c r="AX46" i="1"/>
  <c r="AR47" i="1"/>
  <c r="AR46" i="1"/>
  <c r="AF47" i="1"/>
  <c r="AF46" i="1"/>
  <c r="Z46" i="1"/>
  <c r="Z45" i="1"/>
  <c r="T46" i="1"/>
  <c r="N47" i="1"/>
  <c r="N46" i="1"/>
  <c r="N45" i="1"/>
  <c r="H46" i="1"/>
  <c r="H45" i="1"/>
  <c r="C6" i="259"/>
  <c r="I16" i="70" s="1"/>
  <c r="C7" i="259"/>
  <c r="I17" i="70" s="1"/>
  <c r="C8" i="259"/>
  <c r="I18" i="70" s="1"/>
  <c r="C9" i="259"/>
  <c r="I19" i="70" s="1"/>
  <c r="C10" i="259"/>
  <c r="I20" i="70" s="1"/>
  <c r="C11" i="259"/>
  <c r="I21" i="70" s="1"/>
  <c r="C12" i="259"/>
  <c r="I22" i="70" s="1"/>
  <c r="C13" i="259"/>
  <c r="I23" i="70" s="1"/>
  <c r="C14" i="259"/>
  <c r="I24" i="70" s="1"/>
  <c r="C15" i="259"/>
  <c r="I25" i="70" s="1"/>
  <c r="C16" i="259"/>
  <c r="I26" i="70" s="1"/>
  <c r="C17" i="259"/>
  <c r="I27" i="70" s="1"/>
  <c r="C18" i="259"/>
  <c r="I28" i="70" s="1"/>
  <c r="C19" i="259"/>
  <c r="I29" i="70" s="1"/>
  <c r="C20" i="259"/>
  <c r="I30" i="70" s="1"/>
  <c r="C21" i="259"/>
  <c r="I31" i="70" s="1"/>
  <c r="C22" i="259"/>
  <c r="I32" i="70" s="1"/>
  <c r="C23" i="259"/>
  <c r="I33" i="70" s="1"/>
  <c r="C24" i="259"/>
  <c r="I34" i="70" s="1"/>
  <c r="C25" i="259"/>
  <c r="I35" i="70" s="1"/>
  <c r="C26" i="259"/>
  <c r="I36" i="70" s="1"/>
  <c r="C27" i="259"/>
  <c r="I37" i="70" s="1"/>
  <c r="C28" i="259"/>
  <c r="I38" i="70" s="1"/>
  <c r="C29" i="259"/>
  <c r="I39" i="70" s="1"/>
  <c r="C30" i="259"/>
  <c r="I40" i="70" s="1"/>
  <c r="C31" i="259"/>
  <c r="I41" i="70" s="1"/>
  <c r="C32" i="259"/>
  <c r="I42" i="70" s="1"/>
  <c r="C33" i="259"/>
  <c r="I43" i="70" s="1"/>
  <c r="C34" i="259"/>
  <c r="I44" i="70" s="1"/>
  <c r="C35" i="259"/>
  <c r="I45" i="70" s="1"/>
  <c r="C36" i="259"/>
  <c r="I46" i="70" s="1"/>
  <c r="C37" i="259"/>
  <c r="I47" i="70" s="1"/>
  <c r="C38" i="259"/>
  <c r="I48" i="70" s="1"/>
  <c r="C39" i="259"/>
  <c r="I49" i="70" s="1"/>
  <c r="C40" i="259"/>
  <c r="I50" i="70" s="1"/>
  <c r="C41" i="259"/>
  <c r="I51" i="70" s="1"/>
  <c r="C42" i="259"/>
  <c r="I52" i="70" s="1"/>
  <c r="C43" i="259"/>
  <c r="I53" i="70" s="1"/>
  <c r="C44" i="259"/>
  <c r="B46" i="1"/>
  <c r="D46" i="1" s="1"/>
  <c r="C46" i="259"/>
  <c r="C5" i="259"/>
  <c r="BI48" i="29" l="1"/>
  <c r="AG48" i="29"/>
  <c r="BB48" i="29"/>
  <c r="BC48" i="29" s="1"/>
  <c r="Z48" i="29"/>
  <c r="BP48" i="29"/>
  <c r="AN48" i="29"/>
  <c r="BW48" i="29"/>
  <c r="AU48" i="29"/>
  <c r="S48" i="29"/>
  <c r="D54" i="73"/>
  <c r="H49" i="16"/>
  <c r="AZ53" i="34"/>
  <c r="AZ54" i="34"/>
  <c r="F53" i="31"/>
  <c r="F52" i="31"/>
  <c r="L53" i="31"/>
  <c r="L52" i="31"/>
  <c r="E52" i="31"/>
  <c r="E53" i="31"/>
  <c r="K53" i="31"/>
  <c r="K52" i="31"/>
  <c r="E55" i="15"/>
  <c r="B55" i="15"/>
  <c r="BG49" i="7"/>
  <c r="W49" i="7"/>
  <c r="AU49" i="7"/>
  <c r="K49" i="7"/>
  <c r="AI49" i="7"/>
  <c r="D54" i="76"/>
  <c r="D54" i="75"/>
  <c r="D54" i="74"/>
  <c r="B48" i="58"/>
  <c r="G55" i="1"/>
  <c r="D48" i="1"/>
  <c r="B55" i="1"/>
  <c r="AP48" i="58"/>
  <c r="K49" i="5"/>
  <c r="CN48" i="58"/>
  <c r="BI55" i="1"/>
  <c r="J48" i="1"/>
  <c r="H54" i="1"/>
  <c r="H55" i="1"/>
  <c r="CD48" i="58"/>
  <c r="BJ55" i="1"/>
  <c r="CX48" i="58"/>
  <c r="BO55" i="1"/>
  <c r="U49" i="5"/>
  <c r="AF48" i="58"/>
  <c r="P48" i="1"/>
  <c r="N54" i="1"/>
  <c r="AN48" i="1"/>
  <c r="E48" i="3"/>
  <c r="P55" i="18"/>
  <c r="AO48" i="3"/>
  <c r="AG48" i="3"/>
  <c r="Y48" i="3"/>
  <c r="Q48" i="3"/>
  <c r="I48" i="3"/>
  <c r="AS48" i="3"/>
  <c r="AK48" i="3"/>
  <c r="AC48" i="3"/>
  <c r="U48" i="3"/>
  <c r="M48" i="3"/>
  <c r="B56" i="7"/>
  <c r="AA49" i="5"/>
  <c r="D48" i="9"/>
  <c r="B48" i="19" s="1"/>
  <c r="B45" i="1"/>
  <c r="I54" i="70"/>
  <c r="CX47" i="58"/>
  <c r="AC48" i="5"/>
  <c r="B6" i="1"/>
  <c r="D6" i="1" s="1"/>
  <c r="I15" i="70"/>
  <c r="H26" i="70"/>
  <c r="H20" i="70"/>
  <c r="H25" i="70"/>
  <c r="H21" i="70"/>
  <c r="H24" i="70"/>
  <c r="H19" i="70"/>
  <c r="H16" i="70"/>
  <c r="H22" i="70"/>
  <c r="H18" i="70"/>
  <c r="H17" i="70"/>
  <c r="H23" i="70"/>
  <c r="B47" i="1"/>
  <c r="D47" i="1" s="1"/>
  <c r="I56" i="70"/>
  <c r="J48" i="9"/>
  <c r="G73" i="20"/>
  <c r="D69" i="20"/>
  <c r="D70" i="20"/>
  <c r="J46" i="31"/>
  <c r="I46" i="31"/>
  <c r="H45" i="32"/>
  <c r="N46" i="33" s="1"/>
  <c r="K44" i="32"/>
  <c r="T45" i="33" s="1"/>
  <c r="G46" i="31"/>
  <c r="L46" i="32"/>
  <c r="D46" i="31"/>
  <c r="D45" i="32"/>
  <c r="F46" i="33" s="1"/>
  <c r="C45" i="32"/>
  <c r="D46" i="33" s="1"/>
  <c r="C46" i="31"/>
  <c r="E46" i="32"/>
  <c r="H47" i="33" s="1"/>
  <c r="L45" i="32"/>
  <c r="V46" i="33" s="1"/>
  <c r="F45" i="32"/>
  <c r="J46" i="33" s="1"/>
  <c r="H46" i="31"/>
  <c r="E45" i="32"/>
  <c r="H46" i="33" s="1"/>
  <c r="K45" i="32"/>
  <c r="T46" i="33" s="1"/>
  <c r="D44" i="32"/>
  <c r="F45" i="33" s="1"/>
  <c r="J45" i="32"/>
  <c r="R46" i="33" s="1"/>
  <c r="C44" i="32"/>
  <c r="D45" i="33" s="1"/>
  <c r="E46" i="189"/>
  <c r="B46" i="189"/>
  <c r="K46" i="189"/>
  <c r="F46" i="32"/>
  <c r="J47" i="33" s="1"/>
  <c r="K46" i="32"/>
  <c r="T47" i="33" s="1"/>
  <c r="B46" i="32"/>
  <c r="B47" i="33" s="1"/>
  <c r="M46" i="29"/>
  <c r="L48" i="29"/>
  <c r="T47" i="29"/>
  <c r="BX46" i="29"/>
  <c r="BJ46" i="29"/>
  <c r="AH47" i="29"/>
  <c r="BQ46" i="29"/>
  <c r="BX47" i="29"/>
  <c r="AO46" i="29"/>
  <c r="T46" i="29"/>
  <c r="AO47" i="29"/>
  <c r="E48" i="29"/>
  <c r="AV46" i="29"/>
  <c r="AA46" i="29"/>
  <c r="BC47" i="29"/>
  <c r="BA46" i="29"/>
  <c r="BC46" i="29" s="1"/>
  <c r="AH48" i="29"/>
  <c r="AO48" i="29"/>
  <c r="Y48" i="29"/>
  <c r="BH48" i="29"/>
  <c r="T48" i="29"/>
  <c r="AV48" i="29"/>
  <c r="BX48" i="29"/>
  <c r="BQ48" i="29"/>
  <c r="M48" i="29"/>
  <c r="D48" i="15"/>
  <c r="C47" i="15"/>
  <c r="D47" i="15" s="1"/>
  <c r="F47" i="15" s="1"/>
  <c r="G47" i="15" s="1"/>
  <c r="D47" i="19" s="1"/>
  <c r="Z48" i="9"/>
  <c r="D47" i="9"/>
  <c r="B47" i="19" s="1"/>
  <c r="M47" i="9"/>
  <c r="AF47" i="19" s="1"/>
  <c r="G47" i="9"/>
  <c r="L47" i="19" s="1"/>
  <c r="AB47" i="9"/>
  <c r="CD47" i="19" s="1"/>
  <c r="V47" i="9"/>
  <c r="BJ47" i="19" s="1"/>
  <c r="AH48" i="9"/>
  <c r="V48" i="9"/>
  <c r="Y48" i="9"/>
  <c r="AE48" i="9"/>
  <c r="S48" i="9"/>
  <c r="G48" i="9"/>
  <c r="M48" i="9"/>
  <c r="P48" i="9"/>
  <c r="AC49" i="7"/>
  <c r="BA49" i="7"/>
  <c r="BM49" i="7"/>
  <c r="AO49" i="7"/>
  <c r="Q49" i="7"/>
  <c r="AC49" i="5"/>
  <c r="AA48" i="5"/>
  <c r="BM49" i="2"/>
  <c r="AC49" i="2"/>
  <c r="CD47" i="58"/>
  <c r="Y49" i="5"/>
  <c r="W48" i="5"/>
  <c r="BJ48" i="58"/>
  <c r="Q48" i="5"/>
  <c r="Q49" i="5"/>
  <c r="O49" i="5"/>
  <c r="O48" i="5"/>
  <c r="M48" i="5"/>
  <c r="L48" i="58"/>
  <c r="I48" i="5"/>
  <c r="I49" i="5"/>
  <c r="AA47" i="29"/>
  <c r="BQ47" i="29"/>
  <c r="F46" i="29"/>
  <c r="AV47" i="29"/>
  <c r="AH46" i="29"/>
  <c r="M47" i="29"/>
  <c r="BJ47" i="29"/>
  <c r="F47" i="29"/>
  <c r="D49" i="16"/>
  <c r="Y49" i="16"/>
  <c r="AO49" i="16"/>
  <c r="Q49" i="16"/>
  <c r="AG49" i="16"/>
  <c r="I49" i="16"/>
  <c r="AK49" i="16"/>
  <c r="AC49" i="16"/>
  <c r="U49" i="16"/>
  <c r="M49" i="16"/>
  <c r="M47" i="10"/>
  <c r="BA48" i="19" s="1"/>
  <c r="I47" i="10"/>
  <c r="AG48" i="19" s="1"/>
  <c r="G47" i="10"/>
  <c r="W48" i="19" s="1"/>
  <c r="W47" i="10"/>
  <c r="CY48" i="19" s="1"/>
  <c r="U47" i="10"/>
  <c r="CO48" i="19" s="1"/>
  <c r="E47" i="10"/>
  <c r="M48" i="19" s="1"/>
  <c r="Y47" i="9"/>
  <c r="BT47" i="19" s="1"/>
  <c r="AE47" i="9"/>
  <c r="CN47" i="19" s="1"/>
  <c r="P47" i="9"/>
  <c r="AP47" i="19" s="1"/>
  <c r="AH47" i="9"/>
  <c r="CX47" i="19" s="1"/>
  <c r="AF48" i="16"/>
  <c r="BW47" i="19" s="1"/>
  <c r="X48" i="16"/>
  <c r="BC47" i="19" s="1"/>
  <c r="AJ48" i="16"/>
  <c r="CG47" i="19" s="1"/>
  <c r="V48" i="1"/>
  <c r="CT48" i="2"/>
  <c r="CE47" i="19"/>
  <c r="U48" i="5"/>
  <c r="BJ47" i="58"/>
  <c r="AH48" i="1"/>
  <c r="BM47" i="19"/>
  <c r="BK47" i="19"/>
  <c r="AI48" i="2"/>
  <c r="B48" i="2"/>
  <c r="BJ48" i="2"/>
  <c r="L47" i="58"/>
  <c r="K48" i="5"/>
  <c r="CO47" i="19"/>
  <c r="AR48" i="2"/>
  <c r="M47" i="19"/>
  <c r="AS47" i="19"/>
  <c r="AB48" i="1"/>
  <c r="K46" i="10"/>
  <c r="S48" i="1"/>
  <c r="CB48" i="2"/>
  <c r="S48" i="5"/>
  <c r="AW48" i="1"/>
  <c r="AK48" i="1"/>
  <c r="AH47" i="1"/>
  <c r="V47" i="1"/>
  <c r="AN47" i="1"/>
  <c r="P47" i="1"/>
  <c r="BA47" i="35"/>
  <c r="AW47" i="35"/>
  <c r="BL46" i="34"/>
  <c r="BE46" i="34"/>
  <c r="BS46" i="34"/>
  <c r="J47" i="9"/>
  <c r="S47" i="9"/>
  <c r="U47" i="16"/>
  <c r="V47" i="16" s="1"/>
  <c r="Y47" i="16"/>
  <c r="AC47" i="16"/>
  <c r="AD47" i="16" s="1"/>
  <c r="AG47" i="16"/>
  <c r="AH47" i="16" s="1"/>
  <c r="AK47" i="16"/>
  <c r="AL47" i="16" s="1"/>
  <c r="AO47" i="16"/>
  <c r="AP47" i="16" s="1"/>
  <c r="Q47" i="16"/>
  <c r="I47" i="16"/>
  <c r="M47" i="16"/>
  <c r="N47" i="16" s="1"/>
  <c r="E47" i="16"/>
  <c r="F47" i="16" s="1"/>
  <c r="G47" i="16" s="1"/>
  <c r="H47" i="16" s="1"/>
  <c r="O46" i="19" s="1"/>
  <c r="E46" i="16"/>
  <c r="F46" i="16" s="1"/>
  <c r="G46" i="16" s="1"/>
  <c r="H46" i="16" s="1"/>
  <c r="C47" i="16"/>
  <c r="D47" i="16" s="1"/>
  <c r="E46" i="19" s="1"/>
  <c r="C46" i="16"/>
  <c r="F7" i="16"/>
  <c r="C7" i="16"/>
  <c r="C56" i="16" s="1"/>
  <c r="F77" i="64"/>
  <c r="D173" i="82"/>
  <c r="G173" i="82"/>
  <c r="Q46" i="15"/>
  <c r="U46" i="15"/>
  <c r="Y46" i="15"/>
  <c r="AC46" i="15"/>
  <c r="AG46" i="15"/>
  <c r="AK46" i="15"/>
  <c r="AO46" i="15"/>
  <c r="AS46" i="15"/>
  <c r="M46" i="15"/>
  <c r="I46" i="15"/>
  <c r="E46" i="15"/>
  <c r="E45" i="15"/>
  <c r="B46" i="15"/>
  <c r="H70" i="11"/>
  <c r="F45" i="14"/>
  <c r="F44" i="14"/>
  <c r="F6" i="14"/>
  <c r="F7" i="14"/>
  <c r="F8" i="14"/>
  <c r="F9" i="14"/>
  <c r="F10" i="14"/>
  <c r="F11" i="14"/>
  <c r="F12" i="14"/>
  <c r="F13" i="14"/>
  <c r="F14" i="14"/>
  <c r="F15" i="14"/>
  <c r="F16" i="14"/>
  <c r="F17" i="14"/>
  <c r="F18" i="14"/>
  <c r="F19" i="14"/>
  <c r="F20" i="14"/>
  <c r="F21" i="14"/>
  <c r="F22" i="14"/>
  <c r="F23" i="14"/>
  <c r="F24" i="14"/>
  <c r="F25" i="14"/>
  <c r="F26" i="14"/>
  <c r="F27" i="14"/>
  <c r="F28" i="14"/>
  <c r="F29" i="14"/>
  <c r="F30" i="14"/>
  <c r="F31" i="14"/>
  <c r="F32" i="14"/>
  <c r="F33" i="14"/>
  <c r="F34" i="14"/>
  <c r="F35" i="14"/>
  <c r="F36" i="14"/>
  <c r="F37" i="14"/>
  <c r="F38" i="14"/>
  <c r="F39" i="14"/>
  <c r="F40" i="14"/>
  <c r="F41" i="14"/>
  <c r="F42" i="14"/>
  <c r="F43" i="14"/>
  <c r="AY46" i="13"/>
  <c r="F46" i="13"/>
  <c r="F45" i="13"/>
  <c r="B44" i="189"/>
  <c r="C44" i="189"/>
  <c r="D44" i="189"/>
  <c r="E44" i="189"/>
  <c r="F44" i="189"/>
  <c r="G44" i="189"/>
  <c r="H44" i="189"/>
  <c r="I44" i="189"/>
  <c r="J44" i="189"/>
  <c r="K44" i="189"/>
  <c r="L44" i="189"/>
  <c r="B43" i="189"/>
  <c r="V45" i="10"/>
  <c r="V6" i="10"/>
  <c r="V7" i="10"/>
  <c r="V8" i="10"/>
  <c r="V9" i="10"/>
  <c r="V10" i="10"/>
  <c r="V11" i="10"/>
  <c r="V12" i="10"/>
  <c r="V13" i="10"/>
  <c r="V14" i="10"/>
  <c r="V15" i="10"/>
  <c r="V16" i="10"/>
  <c r="V17" i="10"/>
  <c r="V18" i="10"/>
  <c r="V19" i="10"/>
  <c r="V20" i="10"/>
  <c r="V21" i="10"/>
  <c r="V22" i="10"/>
  <c r="V23" i="10"/>
  <c r="V24" i="10"/>
  <c r="V25" i="10"/>
  <c r="V26" i="10"/>
  <c r="V27" i="10"/>
  <c r="V28" i="10"/>
  <c r="V29" i="10"/>
  <c r="V30" i="10"/>
  <c r="V31" i="10"/>
  <c r="V32" i="10"/>
  <c r="V33" i="10"/>
  <c r="V34" i="10"/>
  <c r="V35" i="10"/>
  <c r="V36" i="10"/>
  <c r="V37" i="10"/>
  <c r="V38" i="10"/>
  <c r="V39" i="10"/>
  <c r="V40" i="10"/>
  <c r="V41" i="10"/>
  <c r="V42" i="10"/>
  <c r="V43" i="10"/>
  <c r="V44" i="10"/>
  <c r="T45" i="10"/>
  <c r="U45" i="10" s="1"/>
  <c r="CO46" i="19" s="1"/>
  <c r="T6" i="10"/>
  <c r="T7" i="10"/>
  <c r="T8" i="10"/>
  <c r="T9" i="10"/>
  <c r="T10" i="10"/>
  <c r="T11" i="10"/>
  <c r="T12" i="10"/>
  <c r="T13" i="10"/>
  <c r="T14" i="10"/>
  <c r="T15" i="10"/>
  <c r="T16" i="10"/>
  <c r="T17" i="10"/>
  <c r="T18" i="10"/>
  <c r="T19" i="10"/>
  <c r="T20" i="10"/>
  <c r="T21" i="10"/>
  <c r="T22" i="10"/>
  <c r="T23" i="10"/>
  <c r="T24" i="10"/>
  <c r="T25" i="10"/>
  <c r="T26" i="10"/>
  <c r="T27" i="10"/>
  <c r="T28" i="10"/>
  <c r="T29" i="10"/>
  <c r="T30" i="10"/>
  <c r="T31" i="10"/>
  <c r="T32" i="10"/>
  <c r="T33" i="10"/>
  <c r="T34" i="10"/>
  <c r="T35" i="10"/>
  <c r="T36" i="10"/>
  <c r="T37" i="10"/>
  <c r="T38" i="10"/>
  <c r="T39" i="10"/>
  <c r="T40" i="10"/>
  <c r="T41" i="10"/>
  <c r="T42" i="10"/>
  <c r="T43" i="10"/>
  <c r="T44" i="10"/>
  <c r="R45" i="10"/>
  <c r="S45" i="10" s="1"/>
  <c r="CE46" i="19" s="1"/>
  <c r="R6" i="10"/>
  <c r="R7" i="10"/>
  <c r="R8" i="10"/>
  <c r="R9" i="10"/>
  <c r="R10" i="10"/>
  <c r="R11" i="10"/>
  <c r="R12" i="10"/>
  <c r="R13" i="10"/>
  <c r="R14" i="10"/>
  <c r="R15" i="10"/>
  <c r="R16" i="10"/>
  <c r="R17" i="10"/>
  <c r="R18" i="10"/>
  <c r="R19" i="10"/>
  <c r="R20" i="10"/>
  <c r="R21" i="10"/>
  <c r="R22" i="10"/>
  <c r="R23" i="10"/>
  <c r="R24" i="10"/>
  <c r="R25" i="10"/>
  <c r="R26" i="10"/>
  <c r="R27" i="10"/>
  <c r="R28" i="10"/>
  <c r="R29" i="10"/>
  <c r="R30" i="10"/>
  <c r="R31" i="10"/>
  <c r="R32" i="10"/>
  <c r="R33" i="10"/>
  <c r="R34" i="10"/>
  <c r="R35" i="10"/>
  <c r="R36" i="10"/>
  <c r="R37" i="10"/>
  <c r="R38" i="10"/>
  <c r="R39" i="10"/>
  <c r="R40" i="10"/>
  <c r="R41" i="10"/>
  <c r="R42" i="10"/>
  <c r="R43" i="10"/>
  <c r="R44" i="10"/>
  <c r="P45" i="10"/>
  <c r="Q45" i="10" s="1"/>
  <c r="BU46" i="19" s="1"/>
  <c r="P6" i="10"/>
  <c r="P7" i="10"/>
  <c r="P8" i="10"/>
  <c r="P9" i="10"/>
  <c r="P10" i="10"/>
  <c r="P11" i="10"/>
  <c r="P12" i="10"/>
  <c r="P13" i="10"/>
  <c r="P14" i="10"/>
  <c r="P15" i="10"/>
  <c r="P16" i="10"/>
  <c r="P17" i="10"/>
  <c r="P18" i="10"/>
  <c r="P19" i="10"/>
  <c r="P20" i="10"/>
  <c r="P21" i="10"/>
  <c r="P22" i="10"/>
  <c r="P23" i="10"/>
  <c r="P24" i="10"/>
  <c r="P25" i="10"/>
  <c r="P26" i="10"/>
  <c r="P27" i="10"/>
  <c r="P28" i="10"/>
  <c r="P29" i="10"/>
  <c r="P30" i="10"/>
  <c r="P31" i="10"/>
  <c r="P32" i="10"/>
  <c r="P33" i="10"/>
  <c r="P34" i="10"/>
  <c r="P35" i="10"/>
  <c r="P36" i="10"/>
  <c r="P37" i="10"/>
  <c r="P38" i="10"/>
  <c r="P39" i="10"/>
  <c r="P40" i="10"/>
  <c r="P41" i="10"/>
  <c r="P42" i="10"/>
  <c r="P43" i="10"/>
  <c r="P44" i="10"/>
  <c r="N45" i="10"/>
  <c r="O45" i="10" s="1"/>
  <c r="BK46" i="19" s="1"/>
  <c r="N6" i="10"/>
  <c r="N7" i="10"/>
  <c r="N8" i="10"/>
  <c r="N9" i="10"/>
  <c r="N10" i="10"/>
  <c r="N11" i="10"/>
  <c r="N12" i="10"/>
  <c r="N13" i="10"/>
  <c r="N14" i="10"/>
  <c r="N15" i="10"/>
  <c r="N16" i="10"/>
  <c r="N17" i="10"/>
  <c r="N18" i="10"/>
  <c r="N19" i="10"/>
  <c r="N20" i="10"/>
  <c r="N21" i="10"/>
  <c r="N22" i="10"/>
  <c r="N23" i="10"/>
  <c r="N24" i="10"/>
  <c r="N25" i="10"/>
  <c r="N26" i="10"/>
  <c r="N27" i="10"/>
  <c r="N28" i="10"/>
  <c r="N29" i="10"/>
  <c r="N30" i="10"/>
  <c r="N31" i="10"/>
  <c r="N32" i="10"/>
  <c r="N33" i="10"/>
  <c r="N34" i="10"/>
  <c r="N35" i="10"/>
  <c r="N36" i="10"/>
  <c r="N37" i="10"/>
  <c r="N38" i="10"/>
  <c r="N39" i="10"/>
  <c r="N40" i="10"/>
  <c r="N41" i="10"/>
  <c r="N42" i="10"/>
  <c r="N43" i="10"/>
  <c r="N44" i="10"/>
  <c r="L45" i="10"/>
  <c r="M45" i="10" s="1"/>
  <c r="BA46" i="19" s="1"/>
  <c r="L6" i="10"/>
  <c r="L7" i="10"/>
  <c r="L8" i="10"/>
  <c r="L9" i="10"/>
  <c r="L10" i="10"/>
  <c r="L11" i="10"/>
  <c r="L12" i="10"/>
  <c r="L13" i="10"/>
  <c r="L14" i="10"/>
  <c r="L15" i="10"/>
  <c r="L16" i="10"/>
  <c r="L17" i="10"/>
  <c r="L18" i="10"/>
  <c r="L19" i="10"/>
  <c r="L20" i="10"/>
  <c r="L21" i="10"/>
  <c r="L22" i="10"/>
  <c r="L23" i="10"/>
  <c r="L24" i="10"/>
  <c r="L25" i="10"/>
  <c r="L26" i="10"/>
  <c r="L27" i="10"/>
  <c r="L28" i="10"/>
  <c r="L29" i="10"/>
  <c r="L30" i="10"/>
  <c r="L31" i="10"/>
  <c r="L32" i="10"/>
  <c r="L33" i="10"/>
  <c r="L34" i="10"/>
  <c r="L35" i="10"/>
  <c r="L36" i="10"/>
  <c r="L37" i="10"/>
  <c r="L38" i="10"/>
  <c r="L39" i="10"/>
  <c r="L40" i="10"/>
  <c r="L41" i="10"/>
  <c r="L42" i="10"/>
  <c r="L43" i="10"/>
  <c r="L44" i="10"/>
  <c r="J45" i="10"/>
  <c r="K45" i="10" s="1"/>
  <c r="AQ46" i="19" s="1"/>
  <c r="J6" i="10"/>
  <c r="J7" i="10"/>
  <c r="J8" i="10"/>
  <c r="J9" i="10"/>
  <c r="J10" i="10"/>
  <c r="J11" i="10"/>
  <c r="J12" i="10"/>
  <c r="J13" i="10"/>
  <c r="J14" i="10"/>
  <c r="J15" i="10"/>
  <c r="J16" i="10"/>
  <c r="J17" i="10"/>
  <c r="J18" i="10"/>
  <c r="J19" i="10"/>
  <c r="J20" i="10"/>
  <c r="J21" i="10"/>
  <c r="J22" i="10"/>
  <c r="J23" i="10"/>
  <c r="J24" i="10"/>
  <c r="J25" i="10"/>
  <c r="J26" i="10"/>
  <c r="J27" i="10"/>
  <c r="J28" i="10"/>
  <c r="J29" i="10"/>
  <c r="J30" i="10"/>
  <c r="J31" i="10"/>
  <c r="J32" i="10"/>
  <c r="J33" i="10"/>
  <c r="J34" i="10"/>
  <c r="J35" i="10"/>
  <c r="J36" i="10"/>
  <c r="J37" i="10"/>
  <c r="J38" i="10"/>
  <c r="J39" i="10"/>
  <c r="J40" i="10"/>
  <c r="J41" i="10"/>
  <c r="J42" i="10"/>
  <c r="J43" i="10"/>
  <c r="J44" i="10"/>
  <c r="H6" i="10"/>
  <c r="H7" i="10"/>
  <c r="H8" i="10"/>
  <c r="H9" i="10"/>
  <c r="H10" i="10"/>
  <c r="H11" i="10"/>
  <c r="H12" i="10"/>
  <c r="H13" i="10"/>
  <c r="H14" i="10"/>
  <c r="H15" i="10"/>
  <c r="H16" i="10"/>
  <c r="H17" i="10"/>
  <c r="H18" i="10"/>
  <c r="H19" i="10"/>
  <c r="H20" i="10"/>
  <c r="H21" i="10"/>
  <c r="H22" i="10"/>
  <c r="H23" i="10"/>
  <c r="H24" i="10"/>
  <c r="H25" i="10"/>
  <c r="H26" i="10"/>
  <c r="H27" i="10"/>
  <c r="H28" i="10"/>
  <c r="H29" i="10"/>
  <c r="H30" i="10"/>
  <c r="H31" i="10"/>
  <c r="H32" i="10"/>
  <c r="H33" i="10"/>
  <c r="H34" i="10"/>
  <c r="H35" i="10"/>
  <c r="H36" i="10"/>
  <c r="H37" i="10"/>
  <c r="H38" i="10"/>
  <c r="H39" i="10"/>
  <c r="H40" i="10"/>
  <c r="H41" i="10"/>
  <c r="H42" i="10"/>
  <c r="H43" i="10"/>
  <c r="H44" i="10"/>
  <c r="H45" i="10"/>
  <c r="I45" i="10" s="1"/>
  <c r="AG46" i="19" s="1"/>
  <c r="F6" i="10"/>
  <c r="F7" i="10"/>
  <c r="F8" i="10"/>
  <c r="F9" i="10"/>
  <c r="F10" i="10"/>
  <c r="F11" i="10"/>
  <c r="F12" i="10"/>
  <c r="F13" i="10"/>
  <c r="F14" i="10"/>
  <c r="F15" i="10"/>
  <c r="F16" i="10"/>
  <c r="F17" i="10"/>
  <c r="F18" i="10"/>
  <c r="F19" i="10"/>
  <c r="F20" i="10"/>
  <c r="F21" i="10"/>
  <c r="F22" i="10"/>
  <c r="F23" i="10"/>
  <c r="F24" i="10"/>
  <c r="F25" i="10"/>
  <c r="F26" i="10"/>
  <c r="F27" i="10"/>
  <c r="F28" i="10"/>
  <c r="F29" i="10"/>
  <c r="F30" i="10"/>
  <c r="F31" i="10"/>
  <c r="F32" i="10"/>
  <c r="F33" i="10"/>
  <c r="F34" i="10"/>
  <c r="F35" i="10"/>
  <c r="F36" i="10"/>
  <c r="F37" i="10"/>
  <c r="F38" i="10"/>
  <c r="F39" i="10"/>
  <c r="F40" i="10"/>
  <c r="F41" i="10"/>
  <c r="F42" i="10"/>
  <c r="F43" i="10"/>
  <c r="F44" i="10"/>
  <c r="F45" i="10"/>
  <c r="G45" i="10" s="1"/>
  <c r="W46" i="19" s="1"/>
  <c r="D6" i="10"/>
  <c r="D7" i="10"/>
  <c r="D8" i="10"/>
  <c r="D9" i="10"/>
  <c r="D10" i="10"/>
  <c r="D11" i="10"/>
  <c r="D12" i="10"/>
  <c r="D13" i="10"/>
  <c r="D14" i="10"/>
  <c r="D15" i="10"/>
  <c r="D16" i="10"/>
  <c r="D17" i="10"/>
  <c r="D18" i="10"/>
  <c r="D19" i="10"/>
  <c r="D20" i="10"/>
  <c r="D21" i="10"/>
  <c r="D22" i="10"/>
  <c r="D23" i="10"/>
  <c r="D24" i="10"/>
  <c r="D25" i="10"/>
  <c r="D26" i="10"/>
  <c r="D27" i="10"/>
  <c r="D28" i="10"/>
  <c r="D29" i="10"/>
  <c r="D30" i="10"/>
  <c r="D31" i="10"/>
  <c r="D32" i="10"/>
  <c r="D33" i="10"/>
  <c r="D34" i="10"/>
  <c r="D35" i="10"/>
  <c r="D36" i="10"/>
  <c r="D37" i="10"/>
  <c r="D38" i="10"/>
  <c r="D39" i="10"/>
  <c r="D40" i="10"/>
  <c r="D41" i="10"/>
  <c r="D42" i="10"/>
  <c r="D43" i="10"/>
  <c r="D44" i="10"/>
  <c r="D45" i="10"/>
  <c r="E45" i="10" s="1"/>
  <c r="M46" i="19" s="1"/>
  <c r="B6" i="10"/>
  <c r="B7" i="10"/>
  <c r="C7" i="10" s="1"/>
  <c r="B8" i="10"/>
  <c r="B9" i="10"/>
  <c r="B10" i="10"/>
  <c r="B11" i="10"/>
  <c r="B12" i="10"/>
  <c r="B13" i="10"/>
  <c r="B14" i="10"/>
  <c r="B15" i="10"/>
  <c r="B16" i="10"/>
  <c r="B17" i="10"/>
  <c r="B18" i="10"/>
  <c r="B19" i="10"/>
  <c r="B20" i="10"/>
  <c r="B21" i="10"/>
  <c r="B22" i="10"/>
  <c r="B23" i="10"/>
  <c r="B24" i="10"/>
  <c r="B25" i="10"/>
  <c r="B26" i="10"/>
  <c r="B27" i="10"/>
  <c r="B28" i="10"/>
  <c r="B29" i="10"/>
  <c r="B30" i="10"/>
  <c r="B31" i="10"/>
  <c r="B32" i="10"/>
  <c r="B33" i="10"/>
  <c r="B34" i="10"/>
  <c r="B35" i="10"/>
  <c r="B36" i="10"/>
  <c r="B37" i="10"/>
  <c r="B38" i="10"/>
  <c r="B39" i="10"/>
  <c r="B40" i="10"/>
  <c r="B41" i="10"/>
  <c r="B42" i="10"/>
  <c r="B43" i="10"/>
  <c r="B44" i="10"/>
  <c r="B45" i="10"/>
  <c r="C45" i="10" s="1"/>
  <c r="C46" i="19" s="1"/>
  <c r="AF7" i="9"/>
  <c r="AG7" i="9"/>
  <c r="AF8" i="9"/>
  <c r="AG8" i="9"/>
  <c r="AF9" i="9"/>
  <c r="AG9" i="9"/>
  <c r="AF10" i="9"/>
  <c r="AG10" i="9"/>
  <c r="AF11" i="9"/>
  <c r="AG11" i="9"/>
  <c r="AF12" i="9"/>
  <c r="AG12" i="9"/>
  <c r="AF13" i="9"/>
  <c r="AG13" i="9"/>
  <c r="AF14" i="9"/>
  <c r="AG14" i="9"/>
  <c r="AF15" i="9"/>
  <c r="AG15" i="9"/>
  <c r="AF16" i="9"/>
  <c r="AG16" i="9"/>
  <c r="AF17" i="9"/>
  <c r="AG17" i="9"/>
  <c r="AF18" i="9"/>
  <c r="AG18" i="9"/>
  <c r="AF19" i="9"/>
  <c r="AG19" i="9"/>
  <c r="AF20" i="9"/>
  <c r="AG20" i="9"/>
  <c r="AF21" i="9"/>
  <c r="AG21" i="9"/>
  <c r="AF22" i="9"/>
  <c r="AG22" i="9"/>
  <c r="AF23" i="9"/>
  <c r="AG23" i="9"/>
  <c r="AF24" i="9"/>
  <c r="AG24" i="9"/>
  <c r="AF25" i="9"/>
  <c r="AG25" i="9"/>
  <c r="AF26" i="9"/>
  <c r="AG26" i="9"/>
  <c r="AF27" i="9"/>
  <c r="AG27" i="9"/>
  <c r="AF28" i="9"/>
  <c r="AG28" i="9"/>
  <c r="AF29" i="9"/>
  <c r="AG29" i="9"/>
  <c r="AF30" i="9"/>
  <c r="AG30" i="9"/>
  <c r="AF31" i="9"/>
  <c r="AG31" i="9"/>
  <c r="AF32" i="9"/>
  <c r="AG32" i="9"/>
  <c r="AF33" i="9"/>
  <c r="AF52" i="9" s="1"/>
  <c r="AG33" i="9"/>
  <c r="AG52" i="9" s="1"/>
  <c r="AF34" i="9"/>
  <c r="AG34" i="9"/>
  <c r="AF35" i="9"/>
  <c r="AG35" i="9"/>
  <c r="AF36" i="9"/>
  <c r="AG36" i="9"/>
  <c r="AF37" i="9"/>
  <c r="AG37" i="9"/>
  <c r="AF38" i="9"/>
  <c r="AG38" i="9"/>
  <c r="AF39" i="9"/>
  <c r="AG39" i="9"/>
  <c r="AF40" i="9"/>
  <c r="AG40" i="9"/>
  <c r="AF41" i="9"/>
  <c r="AG41" i="9"/>
  <c r="AF42" i="9"/>
  <c r="AG42" i="9"/>
  <c r="AF43" i="9"/>
  <c r="AG43" i="9"/>
  <c r="AF44" i="9"/>
  <c r="AG44" i="9"/>
  <c r="AF45" i="9"/>
  <c r="AG45" i="9"/>
  <c r="AF46" i="9"/>
  <c r="AG46" i="9"/>
  <c r="AC7" i="9"/>
  <c r="AD7" i="9"/>
  <c r="AC8" i="9"/>
  <c r="AD8" i="9"/>
  <c r="AC9" i="9"/>
  <c r="AD9" i="9"/>
  <c r="AC10" i="9"/>
  <c r="AD10" i="9"/>
  <c r="AC11" i="9"/>
  <c r="AD11" i="9"/>
  <c r="AC12" i="9"/>
  <c r="AD12" i="9"/>
  <c r="AC13" i="9"/>
  <c r="AD13" i="9"/>
  <c r="AC14" i="9"/>
  <c r="AD14" i="9"/>
  <c r="AC15" i="9"/>
  <c r="AD15" i="9"/>
  <c r="AC16" i="9"/>
  <c r="AD16" i="9"/>
  <c r="AC17" i="9"/>
  <c r="AD17" i="9"/>
  <c r="AC18" i="9"/>
  <c r="AD18" i="9"/>
  <c r="AC19" i="9"/>
  <c r="AD19" i="9"/>
  <c r="AC20" i="9"/>
  <c r="AD20" i="9"/>
  <c r="AC21" i="9"/>
  <c r="AD21" i="9"/>
  <c r="AC22" i="9"/>
  <c r="AD22" i="9"/>
  <c r="AC23" i="9"/>
  <c r="AD23" i="9"/>
  <c r="AC24" i="9"/>
  <c r="AD24" i="9"/>
  <c r="AC25" i="9"/>
  <c r="AD25" i="9"/>
  <c r="AC26" i="9"/>
  <c r="AD26" i="9"/>
  <c r="AC27" i="9"/>
  <c r="AD27" i="9"/>
  <c r="AC28" i="9"/>
  <c r="AD28" i="9"/>
  <c r="AC29" i="9"/>
  <c r="AD29" i="9"/>
  <c r="AC30" i="9"/>
  <c r="AD30" i="9"/>
  <c r="AC31" i="9"/>
  <c r="AD31" i="9"/>
  <c r="AC32" i="9"/>
  <c r="AD32" i="9"/>
  <c r="AC33" i="9"/>
  <c r="AC52" i="9" s="1"/>
  <c r="AD33" i="9"/>
  <c r="AD52" i="9" s="1"/>
  <c r="AC34" i="9"/>
  <c r="AD34" i="9"/>
  <c r="AC35" i="9"/>
  <c r="AD35" i="9"/>
  <c r="AC36" i="9"/>
  <c r="AD36" i="9"/>
  <c r="AC37" i="9"/>
  <c r="AD37" i="9"/>
  <c r="AC38" i="9"/>
  <c r="AD38" i="9"/>
  <c r="AC39" i="9"/>
  <c r="AD39" i="9"/>
  <c r="AC40" i="9"/>
  <c r="AD40" i="9"/>
  <c r="AC41" i="9"/>
  <c r="AD41" i="9"/>
  <c r="AC42" i="9"/>
  <c r="AD42" i="9"/>
  <c r="AC43" i="9"/>
  <c r="AD43" i="9"/>
  <c r="AC44" i="9"/>
  <c r="AD44" i="9"/>
  <c r="AC45" i="9"/>
  <c r="AD45" i="9"/>
  <c r="AC46" i="9"/>
  <c r="AD46" i="9"/>
  <c r="Z7" i="9"/>
  <c r="AA7" i="9"/>
  <c r="Z8" i="9"/>
  <c r="AA8" i="9"/>
  <c r="Z9" i="9"/>
  <c r="AA9" i="9"/>
  <c r="Z10" i="9"/>
  <c r="AA10" i="9"/>
  <c r="Z11" i="9"/>
  <c r="AA11" i="9"/>
  <c r="Z12" i="9"/>
  <c r="AA12" i="9"/>
  <c r="Z13" i="9"/>
  <c r="AA13" i="9"/>
  <c r="Z14" i="9"/>
  <c r="AA14" i="9"/>
  <c r="Z15" i="9"/>
  <c r="AA15" i="9"/>
  <c r="Z16" i="9"/>
  <c r="AA16" i="9"/>
  <c r="Z17" i="9"/>
  <c r="AA17" i="9"/>
  <c r="Z18" i="9"/>
  <c r="AA18" i="9"/>
  <c r="Z19" i="9"/>
  <c r="AA19" i="9"/>
  <c r="Z20" i="9"/>
  <c r="AA20" i="9"/>
  <c r="Z21" i="9"/>
  <c r="AA21" i="9"/>
  <c r="Z22" i="9"/>
  <c r="AA22" i="9"/>
  <c r="Z23" i="9"/>
  <c r="AA23" i="9"/>
  <c r="Z24" i="9"/>
  <c r="AA24" i="9"/>
  <c r="Z25" i="9"/>
  <c r="AA25" i="9"/>
  <c r="Z26" i="9"/>
  <c r="AA26" i="9"/>
  <c r="Z27" i="9"/>
  <c r="AA27" i="9"/>
  <c r="Z28" i="9"/>
  <c r="AA28" i="9"/>
  <c r="Z29" i="9"/>
  <c r="AA29" i="9"/>
  <c r="Z30" i="9"/>
  <c r="AA30" i="9"/>
  <c r="Z31" i="9"/>
  <c r="AA31" i="9"/>
  <c r="Z32" i="9"/>
  <c r="AA32" i="9"/>
  <c r="Z33" i="9"/>
  <c r="Z52" i="9" s="1"/>
  <c r="AA33" i="9"/>
  <c r="AA52" i="9" s="1"/>
  <c r="Z34" i="9"/>
  <c r="AA34" i="9"/>
  <c r="Z35" i="9"/>
  <c r="AA35" i="9"/>
  <c r="Z36" i="9"/>
  <c r="AA36" i="9"/>
  <c r="Z37" i="9"/>
  <c r="AA37" i="9"/>
  <c r="Z38" i="9"/>
  <c r="AA38" i="9"/>
  <c r="Z39" i="9"/>
  <c r="AA39" i="9"/>
  <c r="Z40" i="9"/>
  <c r="AA40" i="9"/>
  <c r="Z41" i="9"/>
  <c r="AA41" i="9"/>
  <c r="Z42" i="9"/>
  <c r="AA42" i="9"/>
  <c r="Z43" i="9"/>
  <c r="AA43" i="9"/>
  <c r="Z44" i="9"/>
  <c r="AA44" i="9"/>
  <c r="Z45" i="9"/>
  <c r="AA45" i="9"/>
  <c r="Z46" i="9"/>
  <c r="AA46" i="9"/>
  <c r="W7" i="9"/>
  <c r="X7" i="9"/>
  <c r="W8" i="9"/>
  <c r="X8" i="9"/>
  <c r="W9" i="9"/>
  <c r="X9" i="9"/>
  <c r="W10" i="9"/>
  <c r="X10" i="9"/>
  <c r="W11" i="9"/>
  <c r="X11" i="9"/>
  <c r="W12" i="9"/>
  <c r="X12" i="9"/>
  <c r="W13" i="9"/>
  <c r="X13" i="9"/>
  <c r="W14" i="9"/>
  <c r="X14" i="9"/>
  <c r="W15" i="9"/>
  <c r="X15" i="9"/>
  <c r="W16" i="9"/>
  <c r="X16" i="9"/>
  <c r="W17" i="9"/>
  <c r="X17" i="9"/>
  <c r="W18" i="9"/>
  <c r="X18" i="9"/>
  <c r="W19" i="9"/>
  <c r="X19" i="9"/>
  <c r="W20" i="9"/>
  <c r="X20" i="9"/>
  <c r="W21" i="9"/>
  <c r="X21" i="9"/>
  <c r="W22" i="9"/>
  <c r="X22" i="9"/>
  <c r="W23" i="9"/>
  <c r="X23" i="9"/>
  <c r="W24" i="9"/>
  <c r="X24" i="9"/>
  <c r="W25" i="9"/>
  <c r="X25" i="9"/>
  <c r="W26" i="9"/>
  <c r="X26" i="9"/>
  <c r="W27" i="9"/>
  <c r="X27" i="9"/>
  <c r="W28" i="9"/>
  <c r="X28" i="9"/>
  <c r="W29" i="9"/>
  <c r="X29" i="9"/>
  <c r="W30" i="9"/>
  <c r="X30" i="9"/>
  <c r="W31" i="9"/>
  <c r="X31" i="9"/>
  <c r="W32" i="9"/>
  <c r="X32" i="9"/>
  <c r="W33" i="9"/>
  <c r="W52" i="9" s="1"/>
  <c r="X33" i="9"/>
  <c r="X52" i="9" s="1"/>
  <c r="W34" i="9"/>
  <c r="X34" i="9"/>
  <c r="W35" i="9"/>
  <c r="X35" i="9"/>
  <c r="W36" i="9"/>
  <c r="X36" i="9"/>
  <c r="W37" i="9"/>
  <c r="X37" i="9"/>
  <c r="W38" i="9"/>
  <c r="X38" i="9"/>
  <c r="W39" i="9"/>
  <c r="X39" i="9"/>
  <c r="W40" i="9"/>
  <c r="X40" i="9"/>
  <c r="W41" i="9"/>
  <c r="X41" i="9"/>
  <c r="W42" i="9"/>
  <c r="X42" i="9"/>
  <c r="W43" i="9"/>
  <c r="X43" i="9"/>
  <c r="W44" i="9"/>
  <c r="X44" i="9"/>
  <c r="W45" i="9"/>
  <c r="X45" i="9"/>
  <c r="W46" i="9"/>
  <c r="X46" i="9"/>
  <c r="T7" i="9"/>
  <c r="U7" i="9"/>
  <c r="T8" i="9"/>
  <c r="U8" i="9"/>
  <c r="T9" i="9"/>
  <c r="U9" i="9"/>
  <c r="T10" i="9"/>
  <c r="U10" i="9"/>
  <c r="T11" i="9"/>
  <c r="U11" i="9"/>
  <c r="T12" i="9"/>
  <c r="U12" i="9"/>
  <c r="T13" i="9"/>
  <c r="U13" i="9"/>
  <c r="T14" i="9"/>
  <c r="U14" i="9"/>
  <c r="T15" i="9"/>
  <c r="U15" i="9"/>
  <c r="T16" i="9"/>
  <c r="U16" i="9"/>
  <c r="T17" i="9"/>
  <c r="U17" i="9"/>
  <c r="T18" i="9"/>
  <c r="U18" i="9"/>
  <c r="T19" i="9"/>
  <c r="U19" i="9"/>
  <c r="T20" i="9"/>
  <c r="U20" i="9"/>
  <c r="T21" i="9"/>
  <c r="U21" i="9"/>
  <c r="T22" i="9"/>
  <c r="U22" i="9"/>
  <c r="T23" i="9"/>
  <c r="U23" i="9"/>
  <c r="T24" i="9"/>
  <c r="U24" i="9"/>
  <c r="T25" i="9"/>
  <c r="U25" i="9"/>
  <c r="T26" i="9"/>
  <c r="U26" i="9"/>
  <c r="T27" i="9"/>
  <c r="U27" i="9"/>
  <c r="T28" i="9"/>
  <c r="U28" i="9"/>
  <c r="T29" i="9"/>
  <c r="U29" i="9"/>
  <c r="T30" i="9"/>
  <c r="U30" i="9"/>
  <c r="T31" i="9"/>
  <c r="U31" i="9"/>
  <c r="T32" i="9"/>
  <c r="U32" i="9"/>
  <c r="T33" i="9"/>
  <c r="T52" i="9" s="1"/>
  <c r="U33" i="9"/>
  <c r="U52" i="9" s="1"/>
  <c r="T34" i="9"/>
  <c r="U34" i="9"/>
  <c r="T35" i="9"/>
  <c r="U35" i="9"/>
  <c r="T36" i="9"/>
  <c r="U36" i="9"/>
  <c r="T37" i="9"/>
  <c r="U37" i="9"/>
  <c r="T38" i="9"/>
  <c r="U38" i="9"/>
  <c r="T39" i="9"/>
  <c r="U39" i="9"/>
  <c r="T40" i="9"/>
  <c r="U40" i="9"/>
  <c r="T41" i="9"/>
  <c r="U41" i="9"/>
  <c r="T42" i="9"/>
  <c r="U42" i="9"/>
  <c r="T43" i="9"/>
  <c r="U43" i="9"/>
  <c r="T44" i="9"/>
  <c r="U44" i="9"/>
  <c r="T45" i="9"/>
  <c r="U45" i="9"/>
  <c r="T46" i="9"/>
  <c r="U46" i="9"/>
  <c r="Q7" i="9"/>
  <c r="R7" i="9"/>
  <c r="Q8" i="9"/>
  <c r="R8" i="9"/>
  <c r="Q9" i="9"/>
  <c r="R9" i="9"/>
  <c r="Q10" i="9"/>
  <c r="R10" i="9"/>
  <c r="Q11" i="9"/>
  <c r="R11" i="9"/>
  <c r="Q12" i="9"/>
  <c r="R12" i="9"/>
  <c r="Q13" i="9"/>
  <c r="R13" i="9"/>
  <c r="Q14" i="9"/>
  <c r="R14" i="9"/>
  <c r="Q15" i="9"/>
  <c r="R15" i="9"/>
  <c r="Q16" i="9"/>
  <c r="R16" i="9"/>
  <c r="Q17" i="9"/>
  <c r="R17" i="9"/>
  <c r="Q18" i="9"/>
  <c r="R18" i="9"/>
  <c r="Q19" i="9"/>
  <c r="R19" i="9"/>
  <c r="Q20" i="9"/>
  <c r="R20" i="9"/>
  <c r="Q21" i="9"/>
  <c r="R21" i="9"/>
  <c r="Q22" i="9"/>
  <c r="R22" i="9"/>
  <c r="Q23" i="9"/>
  <c r="R23" i="9"/>
  <c r="Q24" i="9"/>
  <c r="R24" i="9"/>
  <c r="Q25" i="9"/>
  <c r="R25" i="9"/>
  <c r="Q26" i="9"/>
  <c r="R26" i="9"/>
  <c r="Q27" i="9"/>
  <c r="R27" i="9"/>
  <c r="Q28" i="9"/>
  <c r="R28" i="9"/>
  <c r="Q29" i="9"/>
  <c r="R29" i="9"/>
  <c r="Q30" i="9"/>
  <c r="R30" i="9"/>
  <c r="Q31" i="9"/>
  <c r="R31" i="9"/>
  <c r="Q32" i="9"/>
  <c r="R32" i="9"/>
  <c r="Q33" i="9"/>
  <c r="Q52" i="9" s="1"/>
  <c r="R33" i="9"/>
  <c r="R52" i="9" s="1"/>
  <c r="Q34" i="9"/>
  <c r="R34" i="9"/>
  <c r="Q35" i="9"/>
  <c r="R35" i="9"/>
  <c r="Q36" i="9"/>
  <c r="R36" i="9"/>
  <c r="Q37" i="9"/>
  <c r="R37" i="9"/>
  <c r="Q38" i="9"/>
  <c r="R38" i="9"/>
  <c r="Q39" i="9"/>
  <c r="R39" i="9"/>
  <c r="Q40" i="9"/>
  <c r="R40" i="9"/>
  <c r="Q41" i="9"/>
  <c r="R41" i="9"/>
  <c r="Q42" i="9"/>
  <c r="R42" i="9"/>
  <c r="Q43" i="9"/>
  <c r="R43" i="9"/>
  <c r="Q44" i="9"/>
  <c r="R44" i="9"/>
  <c r="Q45" i="9"/>
  <c r="R45" i="9"/>
  <c r="Q46" i="9"/>
  <c r="R46" i="9"/>
  <c r="N7" i="9"/>
  <c r="O7" i="9"/>
  <c r="N8" i="9"/>
  <c r="O8" i="9"/>
  <c r="N9" i="9"/>
  <c r="O9" i="9"/>
  <c r="N10" i="9"/>
  <c r="O10" i="9"/>
  <c r="N11" i="9"/>
  <c r="O11" i="9"/>
  <c r="N12" i="9"/>
  <c r="O12" i="9"/>
  <c r="N13" i="9"/>
  <c r="O13" i="9"/>
  <c r="N14" i="9"/>
  <c r="O14" i="9"/>
  <c r="N15" i="9"/>
  <c r="O15" i="9"/>
  <c r="N16" i="9"/>
  <c r="O16" i="9"/>
  <c r="N17" i="9"/>
  <c r="O17" i="9"/>
  <c r="N18" i="9"/>
  <c r="O18" i="9"/>
  <c r="N19" i="9"/>
  <c r="O19" i="9"/>
  <c r="N20" i="9"/>
  <c r="O20" i="9"/>
  <c r="N21" i="9"/>
  <c r="O21" i="9"/>
  <c r="N22" i="9"/>
  <c r="O22" i="9"/>
  <c r="N23" i="9"/>
  <c r="O23" i="9"/>
  <c r="N24" i="9"/>
  <c r="O24" i="9"/>
  <c r="N25" i="9"/>
  <c r="O25" i="9"/>
  <c r="N26" i="9"/>
  <c r="O26" i="9"/>
  <c r="N27" i="9"/>
  <c r="O27" i="9"/>
  <c r="N28" i="9"/>
  <c r="O28" i="9"/>
  <c r="N29" i="9"/>
  <c r="O29" i="9"/>
  <c r="N30" i="9"/>
  <c r="O30" i="9"/>
  <c r="N31" i="9"/>
  <c r="O31" i="9"/>
  <c r="N32" i="9"/>
  <c r="O32" i="9"/>
  <c r="N33" i="9"/>
  <c r="N52" i="9" s="1"/>
  <c r="O33" i="9"/>
  <c r="O52" i="9" s="1"/>
  <c r="N34" i="9"/>
  <c r="O34" i="9"/>
  <c r="N35" i="9"/>
  <c r="O35" i="9"/>
  <c r="N36" i="9"/>
  <c r="O36" i="9"/>
  <c r="N37" i="9"/>
  <c r="O37" i="9"/>
  <c r="N38" i="9"/>
  <c r="O38" i="9"/>
  <c r="N39" i="9"/>
  <c r="O39" i="9"/>
  <c r="N40" i="9"/>
  <c r="O40" i="9"/>
  <c r="N41" i="9"/>
  <c r="O41" i="9"/>
  <c r="N42" i="9"/>
  <c r="O42" i="9"/>
  <c r="N43" i="9"/>
  <c r="O43" i="9"/>
  <c r="N44" i="9"/>
  <c r="O44" i="9"/>
  <c r="N45" i="9"/>
  <c r="O45" i="9"/>
  <c r="N46" i="9"/>
  <c r="O46" i="9"/>
  <c r="K7" i="9"/>
  <c r="L7" i="9"/>
  <c r="K8" i="9"/>
  <c r="L8" i="9"/>
  <c r="K9" i="9"/>
  <c r="L9" i="9"/>
  <c r="K10" i="9"/>
  <c r="L10" i="9"/>
  <c r="K11" i="9"/>
  <c r="L11" i="9"/>
  <c r="K12" i="9"/>
  <c r="L12" i="9"/>
  <c r="K13" i="9"/>
  <c r="L13" i="9"/>
  <c r="K14" i="9"/>
  <c r="L14" i="9"/>
  <c r="K15" i="9"/>
  <c r="L15" i="9"/>
  <c r="K16" i="9"/>
  <c r="L16" i="9"/>
  <c r="K17" i="9"/>
  <c r="L17" i="9"/>
  <c r="K18" i="9"/>
  <c r="L18" i="9"/>
  <c r="K19" i="9"/>
  <c r="L19" i="9"/>
  <c r="K20" i="9"/>
  <c r="L20" i="9"/>
  <c r="K21" i="9"/>
  <c r="L21" i="9"/>
  <c r="K22" i="9"/>
  <c r="L22" i="9"/>
  <c r="K23" i="9"/>
  <c r="L23" i="9"/>
  <c r="K24" i="9"/>
  <c r="L24" i="9"/>
  <c r="K25" i="9"/>
  <c r="L25" i="9"/>
  <c r="K26" i="9"/>
  <c r="L26" i="9"/>
  <c r="K27" i="9"/>
  <c r="L27" i="9"/>
  <c r="K28" i="9"/>
  <c r="L28" i="9"/>
  <c r="K29" i="9"/>
  <c r="L29" i="9"/>
  <c r="K30" i="9"/>
  <c r="L30" i="9"/>
  <c r="K31" i="9"/>
  <c r="L31" i="9"/>
  <c r="K32" i="9"/>
  <c r="L32" i="9"/>
  <c r="K33" i="9"/>
  <c r="K52" i="9" s="1"/>
  <c r="L33" i="9"/>
  <c r="L52" i="9" s="1"/>
  <c r="K34" i="9"/>
  <c r="L34" i="9"/>
  <c r="K35" i="9"/>
  <c r="L35" i="9"/>
  <c r="K36" i="9"/>
  <c r="L36" i="9"/>
  <c r="K37" i="9"/>
  <c r="L37" i="9"/>
  <c r="K38" i="9"/>
  <c r="L38" i="9"/>
  <c r="K39" i="9"/>
  <c r="L39" i="9"/>
  <c r="K40" i="9"/>
  <c r="L40" i="9"/>
  <c r="K41" i="9"/>
  <c r="L41" i="9"/>
  <c r="K42" i="9"/>
  <c r="L42" i="9"/>
  <c r="K43" i="9"/>
  <c r="L43" i="9"/>
  <c r="K44" i="9"/>
  <c r="L44" i="9"/>
  <c r="K45" i="9"/>
  <c r="L45" i="9"/>
  <c r="K46" i="9"/>
  <c r="L46" i="9"/>
  <c r="H7" i="9"/>
  <c r="I7" i="9"/>
  <c r="H8" i="9"/>
  <c r="I8" i="9"/>
  <c r="H9" i="9"/>
  <c r="I9" i="9"/>
  <c r="H10" i="9"/>
  <c r="I10" i="9"/>
  <c r="H11" i="9"/>
  <c r="I11" i="9"/>
  <c r="H12" i="9"/>
  <c r="I12" i="9"/>
  <c r="H13" i="9"/>
  <c r="I13" i="9"/>
  <c r="H14" i="9"/>
  <c r="I14" i="9"/>
  <c r="H15" i="9"/>
  <c r="I15" i="9"/>
  <c r="H16" i="9"/>
  <c r="I16" i="9"/>
  <c r="H17" i="9"/>
  <c r="I17" i="9"/>
  <c r="H18" i="9"/>
  <c r="I18" i="9"/>
  <c r="H19" i="9"/>
  <c r="I19" i="9"/>
  <c r="H20" i="9"/>
  <c r="I20" i="9"/>
  <c r="H21" i="9"/>
  <c r="I21" i="9"/>
  <c r="H22" i="9"/>
  <c r="I22" i="9"/>
  <c r="H23" i="9"/>
  <c r="I23" i="9"/>
  <c r="H24" i="9"/>
  <c r="I24" i="9"/>
  <c r="H25" i="9"/>
  <c r="I25" i="9"/>
  <c r="H26" i="9"/>
  <c r="I26" i="9"/>
  <c r="H27" i="9"/>
  <c r="I27" i="9"/>
  <c r="H28" i="9"/>
  <c r="I28" i="9"/>
  <c r="H29" i="9"/>
  <c r="I29" i="9"/>
  <c r="H30" i="9"/>
  <c r="I30" i="9"/>
  <c r="H31" i="9"/>
  <c r="I31" i="9"/>
  <c r="H32" i="9"/>
  <c r="I32" i="9"/>
  <c r="H33" i="9"/>
  <c r="H52" i="9" s="1"/>
  <c r="I33" i="9"/>
  <c r="I52" i="9" s="1"/>
  <c r="H34" i="9"/>
  <c r="I34" i="9"/>
  <c r="H35" i="9"/>
  <c r="I35" i="9"/>
  <c r="H36" i="9"/>
  <c r="I36" i="9"/>
  <c r="H37" i="9"/>
  <c r="I37" i="9"/>
  <c r="H38" i="9"/>
  <c r="I38" i="9"/>
  <c r="H39" i="9"/>
  <c r="I39" i="9"/>
  <c r="H40" i="9"/>
  <c r="I40" i="9"/>
  <c r="H41" i="9"/>
  <c r="I41" i="9"/>
  <c r="H42" i="9"/>
  <c r="I42" i="9"/>
  <c r="H43" i="9"/>
  <c r="I43" i="9"/>
  <c r="H44" i="9"/>
  <c r="I44" i="9"/>
  <c r="H45" i="9"/>
  <c r="I45" i="9"/>
  <c r="H46" i="9"/>
  <c r="I46" i="9"/>
  <c r="E7" i="9"/>
  <c r="F7" i="9"/>
  <c r="E8" i="9"/>
  <c r="F8" i="9"/>
  <c r="E9" i="9"/>
  <c r="F9" i="9"/>
  <c r="E10" i="9"/>
  <c r="F10" i="9"/>
  <c r="E11" i="9"/>
  <c r="F11" i="9"/>
  <c r="E12" i="9"/>
  <c r="F12" i="9"/>
  <c r="E13" i="9"/>
  <c r="F13" i="9"/>
  <c r="E14" i="9"/>
  <c r="F14" i="9"/>
  <c r="E15" i="9"/>
  <c r="F15" i="9"/>
  <c r="E16" i="9"/>
  <c r="F16" i="9"/>
  <c r="E17" i="9"/>
  <c r="F17" i="9"/>
  <c r="E18" i="9"/>
  <c r="F18" i="9"/>
  <c r="E19" i="9"/>
  <c r="F19" i="9"/>
  <c r="E20" i="9"/>
  <c r="F20" i="9"/>
  <c r="E21" i="9"/>
  <c r="F21" i="9"/>
  <c r="E22" i="9"/>
  <c r="F22" i="9"/>
  <c r="E23" i="9"/>
  <c r="F23" i="9"/>
  <c r="E24" i="9"/>
  <c r="F24" i="9"/>
  <c r="E25" i="9"/>
  <c r="F25" i="9"/>
  <c r="E26" i="9"/>
  <c r="F26" i="9"/>
  <c r="E27" i="9"/>
  <c r="F27" i="9"/>
  <c r="E28" i="9"/>
  <c r="F28" i="9"/>
  <c r="E29" i="9"/>
  <c r="F29" i="9"/>
  <c r="E30" i="9"/>
  <c r="F30" i="9"/>
  <c r="E31" i="9"/>
  <c r="F31" i="9"/>
  <c r="E32" i="9"/>
  <c r="F32" i="9"/>
  <c r="E33" i="9"/>
  <c r="E52" i="9" s="1"/>
  <c r="F33" i="9"/>
  <c r="F52" i="9" s="1"/>
  <c r="E34" i="9"/>
  <c r="F34" i="9"/>
  <c r="E35" i="9"/>
  <c r="F35" i="9"/>
  <c r="E36" i="9"/>
  <c r="F36" i="9"/>
  <c r="E37" i="9"/>
  <c r="F37" i="9"/>
  <c r="E38" i="9"/>
  <c r="F38" i="9"/>
  <c r="E39" i="9"/>
  <c r="F39" i="9"/>
  <c r="E40" i="9"/>
  <c r="F40" i="9"/>
  <c r="E41" i="9"/>
  <c r="F41" i="9"/>
  <c r="E42" i="9"/>
  <c r="F42" i="9"/>
  <c r="E43" i="9"/>
  <c r="F43" i="9"/>
  <c r="E44" i="9"/>
  <c r="F44" i="9"/>
  <c r="E45" i="9"/>
  <c r="F45" i="9"/>
  <c r="F46" i="9"/>
  <c r="C7" i="9"/>
  <c r="C8" i="9"/>
  <c r="C9" i="9"/>
  <c r="C10" i="9"/>
  <c r="C11" i="9"/>
  <c r="C12" i="9"/>
  <c r="C13" i="9"/>
  <c r="C14" i="9"/>
  <c r="C15" i="9"/>
  <c r="C16" i="9"/>
  <c r="C17" i="9"/>
  <c r="C18" i="9"/>
  <c r="C19" i="9"/>
  <c r="C20" i="9"/>
  <c r="C21" i="9"/>
  <c r="C22" i="9"/>
  <c r="C23" i="9"/>
  <c r="C24" i="9"/>
  <c r="C25" i="9"/>
  <c r="C51" i="9" s="1"/>
  <c r="C26" i="9"/>
  <c r="C27" i="9"/>
  <c r="C28" i="9"/>
  <c r="C29" i="9"/>
  <c r="C30" i="9"/>
  <c r="C31" i="9"/>
  <c r="C32" i="9"/>
  <c r="C33" i="9"/>
  <c r="C52" i="9" s="1"/>
  <c r="C34" i="9"/>
  <c r="C35" i="9"/>
  <c r="C36" i="9"/>
  <c r="C37" i="9"/>
  <c r="C38" i="9"/>
  <c r="C39" i="9"/>
  <c r="C40" i="9"/>
  <c r="C41" i="9"/>
  <c r="C42" i="9"/>
  <c r="C43" i="9"/>
  <c r="C44" i="9"/>
  <c r="C54" i="9" s="1"/>
  <c r="C45" i="9"/>
  <c r="C46" i="9"/>
  <c r="B7" i="9"/>
  <c r="B8" i="9"/>
  <c r="B9" i="9"/>
  <c r="B10" i="9"/>
  <c r="D10" i="9" s="1"/>
  <c r="B11" i="9"/>
  <c r="B12" i="9"/>
  <c r="B13" i="9"/>
  <c r="B14" i="9"/>
  <c r="B15" i="9"/>
  <c r="B16" i="9"/>
  <c r="D16" i="9" s="1"/>
  <c r="B17" i="9"/>
  <c r="B18" i="9"/>
  <c r="B19" i="9"/>
  <c r="D19" i="9" s="1"/>
  <c r="B20" i="9"/>
  <c r="B21" i="9"/>
  <c r="B22" i="9"/>
  <c r="D22" i="9" s="1"/>
  <c r="B23" i="9"/>
  <c r="B24" i="9"/>
  <c r="B25" i="9"/>
  <c r="B26" i="9"/>
  <c r="B27" i="9"/>
  <c r="B28" i="9"/>
  <c r="B29" i="9"/>
  <c r="B30" i="9"/>
  <c r="B31" i="9"/>
  <c r="B32" i="9"/>
  <c r="B33" i="9"/>
  <c r="B52" i="9" s="1"/>
  <c r="B34" i="9"/>
  <c r="D34" i="9" s="1"/>
  <c r="B35" i="9"/>
  <c r="B36" i="9"/>
  <c r="B37" i="9"/>
  <c r="B38" i="9"/>
  <c r="B39" i="9"/>
  <c r="B40" i="9"/>
  <c r="D40" i="9" s="1"/>
  <c r="B41" i="9"/>
  <c r="B42" i="9"/>
  <c r="B43" i="9"/>
  <c r="D43" i="9" s="1"/>
  <c r="B44" i="9"/>
  <c r="B45" i="9"/>
  <c r="B46" i="9"/>
  <c r="B6" i="9"/>
  <c r="D6" i="9" s="1"/>
  <c r="BJ8" i="7"/>
  <c r="BK8" i="7"/>
  <c r="BL8" i="7"/>
  <c r="BM8" i="7" s="1"/>
  <c r="BJ9" i="7"/>
  <c r="BK9" i="7"/>
  <c r="BL9" i="7"/>
  <c r="BM9" i="7" s="1"/>
  <c r="BJ10" i="7"/>
  <c r="BK10" i="7"/>
  <c r="BL10" i="7"/>
  <c r="BM10" i="7" s="1"/>
  <c r="BJ11" i="7"/>
  <c r="BK11" i="7"/>
  <c r="BL11" i="7"/>
  <c r="BM11" i="7" s="1"/>
  <c r="BJ12" i="7"/>
  <c r="BK12" i="7"/>
  <c r="BL12" i="7"/>
  <c r="BM12" i="7" s="1"/>
  <c r="BJ13" i="7"/>
  <c r="BK13" i="7"/>
  <c r="BL13" i="7"/>
  <c r="BM13" i="7" s="1"/>
  <c r="BJ14" i="7"/>
  <c r="BK14" i="7"/>
  <c r="BL14" i="7"/>
  <c r="BM14" i="7" s="1"/>
  <c r="BJ15" i="7"/>
  <c r="BK15" i="7"/>
  <c r="BL15" i="7"/>
  <c r="BM15" i="7" s="1"/>
  <c r="BJ16" i="7"/>
  <c r="BK16" i="7"/>
  <c r="BL16" i="7"/>
  <c r="BM16" i="7" s="1"/>
  <c r="BJ17" i="7"/>
  <c r="BK17" i="7"/>
  <c r="BL17" i="7"/>
  <c r="BM17" i="7" s="1"/>
  <c r="BJ18" i="7"/>
  <c r="BK18" i="7"/>
  <c r="BL18" i="7"/>
  <c r="BM18" i="7" s="1"/>
  <c r="BJ19" i="7"/>
  <c r="BK19" i="7"/>
  <c r="BL19" i="7"/>
  <c r="BM19" i="7" s="1"/>
  <c r="BJ20" i="7"/>
  <c r="BK20" i="7"/>
  <c r="BL20" i="7"/>
  <c r="BM20" i="7" s="1"/>
  <c r="BJ21" i="7"/>
  <c r="BK21" i="7"/>
  <c r="BL21" i="7"/>
  <c r="BM21" i="7" s="1"/>
  <c r="BJ22" i="7"/>
  <c r="BK22" i="7"/>
  <c r="BL22" i="7"/>
  <c r="BM22" i="7" s="1"/>
  <c r="BJ23" i="7"/>
  <c r="BK23" i="7"/>
  <c r="BL23" i="7"/>
  <c r="BM23" i="7" s="1"/>
  <c r="BJ24" i="7"/>
  <c r="BK24" i="7"/>
  <c r="BL24" i="7"/>
  <c r="BM24" i="7" s="1"/>
  <c r="BJ25" i="7"/>
  <c r="BK25" i="7"/>
  <c r="BL25" i="7"/>
  <c r="BM25" i="7" s="1"/>
  <c r="BJ26" i="7"/>
  <c r="BK26" i="7"/>
  <c r="BL26" i="7"/>
  <c r="BJ27" i="7"/>
  <c r="BK27" i="7"/>
  <c r="BL27" i="7"/>
  <c r="BM27" i="7" s="1"/>
  <c r="BJ28" i="7"/>
  <c r="BK28" i="7"/>
  <c r="BL28" i="7"/>
  <c r="BM28" i="7" s="1"/>
  <c r="BJ29" i="7"/>
  <c r="BK29" i="7"/>
  <c r="BL29" i="7"/>
  <c r="BM29" i="7" s="1"/>
  <c r="BJ30" i="7"/>
  <c r="BK30" i="7"/>
  <c r="BL30" i="7"/>
  <c r="BM30" i="7" s="1"/>
  <c r="BJ31" i="7"/>
  <c r="BK31" i="7"/>
  <c r="BL31" i="7"/>
  <c r="BM31" i="7" s="1"/>
  <c r="BJ32" i="7"/>
  <c r="BK32" i="7"/>
  <c r="BL32" i="7"/>
  <c r="BM32" i="7" s="1"/>
  <c r="BJ33" i="7"/>
  <c r="BK33" i="7"/>
  <c r="BL33" i="7"/>
  <c r="BM33" i="7" s="1"/>
  <c r="BJ34" i="7"/>
  <c r="BJ53" i="7" s="1"/>
  <c r="BK34" i="7"/>
  <c r="BK53" i="7" s="1"/>
  <c r="BL34" i="7"/>
  <c r="BJ35" i="7"/>
  <c r="BK35" i="7"/>
  <c r="BL35" i="7"/>
  <c r="BM35" i="7" s="1"/>
  <c r="BJ36" i="7"/>
  <c r="BL36" i="7"/>
  <c r="BM36" i="7" s="1"/>
  <c r="BJ37" i="7"/>
  <c r="BL37" i="7"/>
  <c r="BM37" i="7" s="1"/>
  <c r="BJ38" i="7"/>
  <c r="BL38" i="7"/>
  <c r="BM38" i="7" s="1"/>
  <c r="BJ39" i="7"/>
  <c r="BL39" i="7"/>
  <c r="BM39" i="7" s="1"/>
  <c r="BJ40" i="7"/>
  <c r="BL40" i="7"/>
  <c r="BM40" i="7" s="1"/>
  <c r="BJ41" i="7"/>
  <c r="BL41" i="7"/>
  <c r="BM41" i="7" s="1"/>
  <c r="BJ42" i="7"/>
  <c r="BL42" i="7"/>
  <c r="BM42" i="7" s="1"/>
  <c r="BJ43" i="7"/>
  <c r="BL43" i="7"/>
  <c r="BM43" i="7" s="1"/>
  <c r="BJ44" i="7"/>
  <c r="BL44" i="7"/>
  <c r="BM44" i="7" s="1"/>
  <c r="BJ45" i="7"/>
  <c r="BJ54" i="7" s="1"/>
  <c r="BL45" i="7"/>
  <c r="BJ46" i="7"/>
  <c r="BL46" i="7"/>
  <c r="BM46" i="7" s="1"/>
  <c r="BJ47" i="7"/>
  <c r="BL47" i="7"/>
  <c r="BM47" i="7" s="1"/>
  <c r="BD8" i="7"/>
  <c r="BE8" i="7"/>
  <c r="BF8" i="7"/>
  <c r="BG8" i="7" s="1"/>
  <c r="BD9" i="7"/>
  <c r="BE9" i="7"/>
  <c r="BF9" i="7"/>
  <c r="BG9" i="7" s="1"/>
  <c r="BD10" i="7"/>
  <c r="BE10" i="7"/>
  <c r="BF10" i="7"/>
  <c r="BG10" i="7" s="1"/>
  <c r="BD11" i="7"/>
  <c r="BE11" i="7"/>
  <c r="BF11" i="7"/>
  <c r="BG11" i="7" s="1"/>
  <c r="BD12" i="7"/>
  <c r="BE12" i="7"/>
  <c r="BF12" i="7"/>
  <c r="BG12" i="7" s="1"/>
  <c r="BD13" i="7"/>
  <c r="BE13" i="7"/>
  <c r="BF13" i="7"/>
  <c r="BG13" i="7" s="1"/>
  <c r="BD14" i="7"/>
  <c r="BE14" i="7"/>
  <c r="BF14" i="7"/>
  <c r="BG14" i="7" s="1"/>
  <c r="BD15" i="7"/>
  <c r="BE15" i="7"/>
  <c r="BF15" i="7"/>
  <c r="BG15" i="7" s="1"/>
  <c r="BD16" i="7"/>
  <c r="BE16" i="7"/>
  <c r="BF16" i="7"/>
  <c r="BG16" i="7" s="1"/>
  <c r="BD17" i="7"/>
  <c r="BE17" i="7"/>
  <c r="BF17" i="7"/>
  <c r="BG17" i="7" s="1"/>
  <c r="BD18" i="7"/>
  <c r="BE18" i="7"/>
  <c r="BF18" i="7"/>
  <c r="BG18" i="7" s="1"/>
  <c r="BD19" i="7"/>
  <c r="BE19" i="7"/>
  <c r="BF19" i="7"/>
  <c r="BG19" i="7" s="1"/>
  <c r="BD20" i="7"/>
  <c r="BE20" i="7"/>
  <c r="BF20" i="7"/>
  <c r="BG20" i="7" s="1"/>
  <c r="BD21" i="7"/>
  <c r="BE21" i="7"/>
  <c r="BF21" i="7"/>
  <c r="BG21" i="7" s="1"/>
  <c r="BD22" i="7"/>
  <c r="BE22" i="7"/>
  <c r="BF22" i="7"/>
  <c r="BG22" i="7" s="1"/>
  <c r="BD23" i="7"/>
  <c r="BE23" i="7"/>
  <c r="BF23" i="7"/>
  <c r="BG23" i="7" s="1"/>
  <c r="BD24" i="7"/>
  <c r="BE24" i="7"/>
  <c r="BF24" i="7"/>
  <c r="BG24" i="7" s="1"/>
  <c r="BD25" i="7"/>
  <c r="BE25" i="7"/>
  <c r="BF25" i="7"/>
  <c r="BG25" i="7" s="1"/>
  <c r="BD26" i="7"/>
  <c r="BE26" i="7"/>
  <c r="BF26" i="7"/>
  <c r="BD27" i="7"/>
  <c r="BE27" i="7"/>
  <c r="BF27" i="7"/>
  <c r="BG27" i="7" s="1"/>
  <c r="BD28" i="7"/>
  <c r="BE28" i="7"/>
  <c r="BF28" i="7"/>
  <c r="BG28" i="7" s="1"/>
  <c r="BD29" i="7"/>
  <c r="BE29" i="7"/>
  <c r="BF29" i="7"/>
  <c r="BG29" i="7" s="1"/>
  <c r="BD30" i="7"/>
  <c r="BE30" i="7"/>
  <c r="BF30" i="7"/>
  <c r="BG30" i="7" s="1"/>
  <c r="BD31" i="7"/>
  <c r="BE31" i="7"/>
  <c r="BF31" i="7"/>
  <c r="BG31" i="7" s="1"/>
  <c r="BD32" i="7"/>
  <c r="BE32" i="7"/>
  <c r="BF32" i="7"/>
  <c r="BG32" i="7" s="1"/>
  <c r="BD33" i="7"/>
  <c r="BE33" i="7"/>
  <c r="BF33" i="7"/>
  <c r="BG33" i="7" s="1"/>
  <c r="BD34" i="7"/>
  <c r="BD53" i="7" s="1"/>
  <c r="BE34" i="7"/>
  <c r="BE53" i="7" s="1"/>
  <c r="BF34" i="7"/>
  <c r="BD35" i="7"/>
  <c r="BE35" i="7"/>
  <c r="BF35" i="7"/>
  <c r="BG35" i="7" s="1"/>
  <c r="BD36" i="7"/>
  <c r="BF36" i="7"/>
  <c r="BG36" i="7" s="1"/>
  <c r="BD37" i="7"/>
  <c r="BF37" i="7"/>
  <c r="BG37" i="7" s="1"/>
  <c r="BD38" i="7"/>
  <c r="BF38" i="7"/>
  <c r="BG38" i="7" s="1"/>
  <c r="BD39" i="7"/>
  <c r="BF39" i="7"/>
  <c r="BG39" i="7" s="1"/>
  <c r="BD40" i="7"/>
  <c r="BF40" i="7"/>
  <c r="BG40" i="7" s="1"/>
  <c r="BD41" i="7"/>
  <c r="BF41" i="7"/>
  <c r="BG41" i="7" s="1"/>
  <c r="BD42" i="7"/>
  <c r="BF42" i="7"/>
  <c r="BG42" i="7" s="1"/>
  <c r="BD43" i="7"/>
  <c r="BF43" i="7"/>
  <c r="BG43" i="7" s="1"/>
  <c r="BD44" i="7"/>
  <c r="BF44" i="7"/>
  <c r="BG44" i="7" s="1"/>
  <c r="BD45" i="7"/>
  <c r="BD54" i="7" s="1"/>
  <c r="BF45" i="7"/>
  <c r="BD46" i="7"/>
  <c r="BF46" i="7"/>
  <c r="BG46" i="7" s="1"/>
  <c r="BD47" i="7"/>
  <c r="BF47" i="7"/>
  <c r="BG47" i="7" s="1"/>
  <c r="AX8" i="7"/>
  <c r="AY8" i="7"/>
  <c r="AZ8" i="7"/>
  <c r="BA8" i="7" s="1"/>
  <c r="AX9" i="7"/>
  <c r="AY9" i="7"/>
  <c r="AZ9" i="7"/>
  <c r="BA9" i="7" s="1"/>
  <c r="AX10" i="7"/>
  <c r="AY10" i="7"/>
  <c r="AZ10" i="7"/>
  <c r="BA10" i="7" s="1"/>
  <c r="AX11" i="7"/>
  <c r="AY11" i="7"/>
  <c r="AZ11" i="7"/>
  <c r="BA11" i="7" s="1"/>
  <c r="AX12" i="7"/>
  <c r="AY12" i="7"/>
  <c r="AZ12" i="7"/>
  <c r="BA12" i="7" s="1"/>
  <c r="AX13" i="7"/>
  <c r="AY13" i="7"/>
  <c r="AZ13" i="7"/>
  <c r="BA13" i="7" s="1"/>
  <c r="AX14" i="7"/>
  <c r="AY14" i="7"/>
  <c r="AZ14" i="7"/>
  <c r="BA14" i="7" s="1"/>
  <c r="AX15" i="7"/>
  <c r="AY15" i="7"/>
  <c r="AZ15" i="7"/>
  <c r="BA15" i="7" s="1"/>
  <c r="AX16" i="7"/>
  <c r="AY16" i="7"/>
  <c r="AZ16" i="7"/>
  <c r="BA16" i="7" s="1"/>
  <c r="AX17" i="7"/>
  <c r="AY17" i="7"/>
  <c r="AZ17" i="7"/>
  <c r="BA17" i="7" s="1"/>
  <c r="AX18" i="7"/>
  <c r="AY18" i="7"/>
  <c r="AZ18" i="7"/>
  <c r="BA18" i="7" s="1"/>
  <c r="AX19" i="7"/>
  <c r="AY19" i="7"/>
  <c r="AZ19" i="7"/>
  <c r="BA19" i="7" s="1"/>
  <c r="AX20" i="7"/>
  <c r="AY20" i="7"/>
  <c r="AZ20" i="7"/>
  <c r="BA20" i="7" s="1"/>
  <c r="AX21" i="7"/>
  <c r="AY21" i="7"/>
  <c r="AZ21" i="7"/>
  <c r="BA21" i="7" s="1"/>
  <c r="AX22" i="7"/>
  <c r="AY22" i="7"/>
  <c r="AZ22" i="7"/>
  <c r="BA22" i="7" s="1"/>
  <c r="AX23" i="7"/>
  <c r="AY23" i="7"/>
  <c r="AZ23" i="7"/>
  <c r="BA23" i="7" s="1"/>
  <c r="AX24" i="7"/>
  <c r="AY24" i="7"/>
  <c r="AZ24" i="7"/>
  <c r="BA24" i="7" s="1"/>
  <c r="AX25" i="7"/>
  <c r="AY25" i="7"/>
  <c r="AZ25" i="7"/>
  <c r="BA25" i="7" s="1"/>
  <c r="AX26" i="7"/>
  <c r="AY26" i="7"/>
  <c r="AZ26" i="7"/>
  <c r="AX27" i="7"/>
  <c r="AY27" i="7"/>
  <c r="AZ27" i="7"/>
  <c r="BA27" i="7" s="1"/>
  <c r="AX28" i="7"/>
  <c r="AY28" i="7"/>
  <c r="AZ28" i="7"/>
  <c r="BA28" i="7" s="1"/>
  <c r="AX29" i="7"/>
  <c r="AY29" i="7"/>
  <c r="AZ29" i="7"/>
  <c r="BA29" i="7" s="1"/>
  <c r="AX30" i="7"/>
  <c r="AY30" i="7"/>
  <c r="AZ30" i="7"/>
  <c r="BA30" i="7" s="1"/>
  <c r="AX31" i="7"/>
  <c r="AY31" i="7"/>
  <c r="AZ31" i="7"/>
  <c r="BA31" i="7" s="1"/>
  <c r="AX32" i="7"/>
  <c r="AY32" i="7"/>
  <c r="AZ32" i="7"/>
  <c r="BA32" i="7" s="1"/>
  <c r="AX33" i="7"/>
  <c r="AY33" i="7"/>
  <c r="AZ33" i="7"/>
  <c r="BA33" i="7" s="1"/>
  <c r="AX34" i="7"/>
  <c r="AX53" i="7" s="1"/>
  <c r="AY34" i="7"/>
  <c r="AY53" i="7" s="1"/>
  <c r="AZ34" i="7"/>
  <c r="AX35" i="7"/>
  <c r="AY35" i="7"/>
  <c r="AZ35" i="7"/>
  <c r="BA35" i="7" s="1"/>
  <c r="AX36" i="7"/>
  <c r="AZ36" i="7"/>
  <c r="BA36" i="7" s="1"/>
  <c r="AX37" i="7"/>
  <c r="AZ37" i="7"/>
  <c r="BA37" i="7" s="1"/>
  <c r="AX38" i="7"/>
  <c r="AZ38" i="7"/>
  <c r="BA38" i="7" s="1"/>
  <c r="AX39" i="7"/>
  <c r="AZ39" i="7"/>
  <c r="BA39" i="7" s="1"/>
  <c r="AX40" i="7"/>
  <c r="AZ40" i="7"/>
  <c r="BA40" i="7" s="1"/>
  <c r="AX41" i="7"/>
  <c r="AZ41" i="7"/>
  <c r="BA41" i="7" s="1"/>
  <c r="AX42" i="7"/>
  <c r="AZ42" i="7"/>
  <c r="BA42" i="7" s="1"/>
  <c r="AX43" i="7"/>
  <c r="AZ43" i="7"/>
  <c r="BA43" i="7" s="1"/>
  <c r="AX44" i="7"/>
  <c r="AZ44" i="7"/>
  <c r="BA44" i="7" s="1"/>
  <c r="AX45" i="7"/>
  <c r="AX54" i="7" s="1"/>
  <c r="AZ45" i="7"/>
  <c r="AX46" i="7"/>
  <c r="AZ46" i="7"/>
  <c r="BA46" i="7" s="1"/>
  <c r="AX47" i="7"/>
  <c r="AZ47" i="7"/>
  <c r="BA47" i="7" s="1"/>
  <c r="AT47" i="7"/>
  <c r="AU47" i="7" s="1"/>
  <c r="AR47" i="7"/>
  <c r="AR8" i="7"/>
  <c r="AS8" i="7"/>
  <c r="AT8" i="7"/>
  <c r="AU8" i="7" s="1"/>
  <c r="AR9" i="7"/>
  <c r="AS9" i="7"/>
  <c r="AT9" i="7"/>
  <c r="AU9" i="7" s="1"/>
  <c r="AR10" i="7"/>
  <c r="AS10" i="7"/>
  <c r="AT10" i="7"/>
  <c r="AU10" i="7" s="1"/>
  <c r="AR11" i="7"/>
  <c r="AS11" i="7"/>
  <c r="AT11" i="7"/>
  <c r="AU11" i="7" s="1"/>
  <c r="AR12" i="7"/>
  <c r="AS12" i="7"/>
  <c r="AT12" i="7"/>
  <c r="AU12" i="7" s="1"/>
  <c r="AR13" i="7"/>
  <c r="AS13" i="7"/>
  <c r="AT13" i="7"/>
  <c r="AU13" i="7" s="1"/>
  <c r="AR14" i="7"/>
  <c r="AS14" i="7"/>
  <c r="AT14" i="7"/>
  <c r="AU14" i="7" s="1"/>
  <c r="AR15" i="7"/>
  <c r="AS15" i="7"/>
  <c r="AT15" i="7"/>
  <c r="AU15" i="7" s="1"/>
  <c r="AR16" i="7"/>
  <c r="AS16" i="7"/>
  <c r="AT16" i="7"/>
  <c r="AU16" i="7" s="1"/>
  <c r="AR17" i="7"/>
  <c r="AS17" i="7"/>
  <c r="AT17" i="7"/>
  <c r="AU17" i="7" s="1"/>
  <c r="AR18" i="7"/>
  <c r="AS18" i="7"/>
  <c r="AT18" i="7"/>
  <c r="AU18" i="7" s="1"/>
  <c r="AR19" i="7"/>
  <c r="AS19" i="7"/>
  <c r="AT19" i="7"/>
  <c r="AU19" i="7" s="1"/>
  <c r="AR20" i="7"/>
  <c r="AS20" i="7"/>
  <c r="AT20" i="7"/>
  <c r="AU20" i="7" s="1"/>
  <c r="AR21" i="7"/>
  <c r="AS21" i="7"/>
  <c r="AT21" i="7"/>
  <c r="AU21" i="7" s="1"/>
  <c r="AR22" i="7"/>
  <c r="AS22" i="7"/>
  <c r="AT22" i="7"/>
  <c r="AU22" i="7" s="1"/>
  <c r="AR23" i="7"/>
  <c r="AS23" i="7"/>
  <c r="AT23" i="7"/>
  <c r="AU23" i="7" s="1"/>
  <c r="AR24" i="7"/>
  <c r="AS24" i="7"/>
  <c r="AT24" i="7"/>
  <c r="AU24" i="7" s="1"/>
  <c r="AR25" i="7"/>
  <c r="AS25" i="7"/>
  <c r="AT25" i="7"/>
  <c r="AU25" i="7" s="1"/>
  <c r="AR26" i="7"/>
  <c r="AS26" i="7"/>
  <c r="AT26" i="7"/>
  <c r="AR27" i="7"/>
  <c r="AS27" i="7"/>
  <c r="AT27" i="7"/>
  <c r="AU27" i="7" s="1"/>
  <c r="AR28" i="7"/>
  <c r="AS28" i="7"/>
  <c r="AT28" i="7"/>
  <c r="AU28" i="7" s="1"/>
  <c r="AR29" i="7"/>
  <c r="AS29" i="7"/>
  <c r="AT29" i="7"/>
  <c r="AU29" i="7" s="1"/>
  <c r="AR30" i="7"/>
  <c r="AS30" i="7"/>
  <c r="AT30" i="7"/>
  <c r="AU30" i="7" s="1"/>
  <c r="AR31" i="7"/>
  <c r="AS31" i="7"/>
  <c r="AT31" i="7"/>
  <c r="AU31" i="7" s="1"/>
  <c r="AR32" i="7"/>
  <c r="AS32" i="7"/>
  <c r="AT32" i="7"/>
  <c r="AU32" i="7" s="1"/>
  <c r="AR33" i="7"/>
  <c r="AS33" i="7"/>
  <c r="AT33" i="7"/>
  <c r="AU33" i="7" s="1"/>
  <c r="AR34" i="7"/>
  <c r="AR53" i="7" s="1"/>
  <c r="AS34" i="7"/>
  <c r="AS53" i="7" s="1"/>
  <c r="AT34" i="7"/>
  <c r="AR35" i="7"/>
  <c r="AS35" i="7"/>
  <c r="AT35" i="7"/>
  <c r="AU35" i="7" s="1"/>
  <c r="AR36" i="7"/>
  <c r="AT36" i="7"/>
  <c r="AU36" i="7" s="1"/>
  <c r="AR37" i="7"/>
  <c r="AT37" i="7"/>
  <c r="AU37" i="7" s="1"/>
  <c r="AR38" i="7"/>
  <c r="AT38" i="7"/>
  <c r="AU38" i="7" s="1"/>
  <c r="AR39" i="7"/>
  <c r="AT39" i="7"/>
  <c r="AU39" i="7" s="1"/>
  <c r="AR40" i="7"/>
  <c r="AT40" i="7"/>
  <c r="AU40" i="7" s="1"/>
  <c r="AR41" i="7"/>
  <c r="AT41" i="7"/>
  <c r="AU41" i="7" s="1"/>
  <c r="AR42" i="7"/>
  <c r="AT42" i="7"/>
  <c r="AU42" i="7" s="1"/>
  <c r="AR43" i="7"/>
  <c r="AT43" i="7"/>
  <c r="AU43" i="7" s="1"/>
  <c r="AR44" i="7"/>
  <c r="AT44" i="7"/>
  <c r="AU44" i="7" s="1"/>
  <c r="AR45" i="7"/>
  <c r="AR54" i="7" s="1"/>
  <c r="AT45" i="7"/>
  <c r="AR46" i="7"/>
  <c r="AT46" i="7"/>
  <c r="AU46" i="7" s="1"/>
  <c r="AL8" i="7"/>
  <c r="AM8" i="7"/>
  <c r="AN8" i="7"/>
  <c r="AO8" i="7" s="1"/>
  <c r="AL9" i="7"/>
  <c r="AM9" i="7"/>
  <c r="AN9" i="7"/>
  <c r="AO9" i="7" s="1"/>
  <c r="AL10" i="7"/>
  <c r="AM10" i="7"/>
  <c r="AN10" i="7"/>
  <c r="AO10" i="7" s="1"/>
  <c r="AL11" i="7"/>
  <c r="AM11" i="7"/>
  <c r="AN11" i="7"/>
  <c r="AO11" i="7" s="1"/>
  <c r="AL12" i="7"/>
  <c r="AM12" i="7"/>
  <c r="AN12" i="7"/>
  <c r="AO12" i="7" s="1"/>
  <c r="AL13" i="7"/>
  <c r="AM13" i="7"/>
  <c r="AN13" i="7"/>
  <c r="AO13" i="7" s="1"/>
  <c r="AL14" i="7"/>
  <c r="AM14" i="7"/>
  <c r="AN14" i="7"/>
  <c r="AO14" i="7" s="1"/>
  <c r="AL15" i="7"/>
  <c r="AM15" i="7"/>
  <c r="AN15" i="7"/>
  <c r="AO15" i="7" s="1"/>
  <c r="AL16" i="7"/>
  <c r="AM16" i="7"/>
  <c r="AN16" i="7"/>
  <c r="AO16" i="7" s="1"/>
  <c r="AL17" i="7"/>
  <c r="AM17" i="7"/>
  <c r="AN17" i="7"/>
  <c r="AO17" i="7" s="1"/>
  <c r="AL18" i="7"/>
  <c r="AM18" i="7"/>
  <c r="AN18" i="7"/>
  <c r="AO18" i="7" s="1"/>
  <c r="AL19" i="7"/>
  <c r="AM19" i="7"/>
  <c r="AN19" i="7"/>
  <c r="AO19" i="7" s="1"/>
  <c r="AL20" i="7"/>
  <c r="AM20" i="7"/>
  <c r="AN20" i="7"/>
  <c r="AO20" i="7" s="1"/>
  <c r="AL21" i="7"/>
  <c r="AM21" i="7"/>
  <c r="AN21" i="7"/>
  <c r="AO21" i="7" s="1"/>
  <c r="AL22" i="7"/>
  <c r="AM22" i="7"/>
  <c r="AN22" i="7"/>
  <c r="AO22" i="7" s="1"/>
  <c r="AL23" i="7"/>
  <c r="AM23" i="7"/>
  <c r="AN23" i="7"/>
  <c r="AO23" i="7" s="1"/>
  <c r="AL24" i="7"/>
  <c r="AM24" i="7"/>
  <c r="AN24" i="7"/>
  <c r="AO24" i="7" s="1"/>
  <c r="AL25" i="7"/>
  <c r="AM25" i="7"/>
  <c r="AN25" i="7"/>
  <c r="AO25" i="7" s="1"/>
  <c r="AL26" i="7"/>
  <c r="AM26" i="7"/>
  <c r="AN26" i="7"/>
  <c r="AL27" i="7"/>
  <c r="AM27" i="7"/>
  <c r="AN27" i="7"/>
  <c r="AO27" i="7" s="1"/>
  <c r="AL28" i="7"/>
  <c r="AM28" i="7"/>
  <c r="AN28" i="7"/>
  <c r="AO28" i="7" s="1"/>
  <c r="AL29" i="7"/>
  <c r="AM29" i="7"/>
  <c r="AN29" i="7"/>
  <c r="AO29" i="7" s="1"/>
  <c r="AL30" i="7"/>
  <c r="AM30" i="7"/>
  <c r="AN30" i="7"/>
  <c r="AO30" i="7" s="1"/>
  <c r="AL31" i="7"/>
  <c r="AM31" i="7"/>
  <c r="AN31" i="7"/>
  <c r="AO31" i="7" s="1"/>
  <c r="AL32" i="7"/>
  <c r="AM32" i="7"/>
  <c r="AN32" i="7"/>
  <c r="AO32" i="7" s="1"/>
  <c r="AL33" i="7"/>
  <c r="AM33" i="7"/>
  <c r="AN33" i="7"/>
  <c r="AO33" i="7" s="1"/>
  <c r="AL34" i="7"/>
  <c r="AL53" i="7" s="1"/>
  <c r="AM34" i="7"/>
  <c r="AM53" i="7" s="1"/>
  <c r="AN34" i="7"/>
  <c r="AL35" i="7"/>
  <c r="AM35" i="7"/>
  <c r="AN35" i="7"/>
  <c r="AO35" i="7" s="1"/>
  <c r="AL36" i="7"/>
  <c r="AN36" i="7"/>
  <c r="AO36" i="7" s="1"/>
  <c r="AL37" i="7"/>
  <c r="AN37" i="7"/>
  <c r="AO37" i="7" s="1"/>
  <c r="AL38" i="7"/>
  <c r="AN38" i="7"/>
  <c r="AO38" i="7" s="1"/>
  <c r="AL39" i="7"/>
  <c r="AN39" i="7"/>
  <c r="AO39" i="7" s="1"/>
  <c r="AL40" i="7"/>
  <c r="AN40" i="7"/>
  <c r="AO40" i="7" s="1"/>
  <c r="AL41" i="7"/>
  <c r="AN41" i="7"/>
  <c r="AO41" i="7" s="1"/>
  <c r="AL42" i="7"/>
  <c r="AN42" i="7"/>
  <c r="AO42" i="7" s="1"/>
  <c r="AL43" i="7"/>
  <c r="AN43" i="7"/>
  <c r="AO43" i="7" s="1"/>
  <c r="AL44" i="7"/>
  <c r="AN44" i="7"/>
  <c r="AO44" i="7" s="1"/>
  <c r="AL45" i="7"/>
  <c r="AL54" i="7" s="1"/>
  <c r="AN45" i="7"/>
  <c r="AL46" i="7"/>
  <c r="AN46" i="7"/>
  <c r="AO46" i="7" s="1"/>
  <c r="AL47" i="7"/>
  <c r="AN47" i="7"/>
  <c r="AO47" i="7" s="1"/>
  <c r="AF8" i="7"/>
  <c r="AG8" i="7"/>
  <c r="AH8" i="7"/>
  <c r="AI8" i="7" s="1"/>
  <c r="AF9" i="7"/>
  <c r="AG9" i="7"/>
  <c r="AH9" i="7"/>
  <c r="AI9" i="7" s="1"/>
  <c r="AF10" i="7"/>
  <c r="AG10" i="7"/>
  <c r="AH10" i="7"/>
  <c r="AI10" i="7" s="1"/>
  <c r="AF11" i="7"/>
  <c r="AG11" i="7"/>
  <c r="AH11" i="7"/>
  <c r="AI11" i="7" s="1"/>
  <c r="AF12" i="7"/>
  <c r="AG12" i="7"/>
  <c r="AH12" i="7"/>
  <c r="AI12" i="7" s="1"/>
  <c r="AF13" i="7"/>
  <c r="AG13" i="7"/>
  <c r="AH13" i="7"/>
  <c r="AI13" i="7" s="1"/>
  <c r="AF14" i="7"/>
  <c r="AG14" i="7"/>
  <c r="AH14" i="7"/>
  <c r="AI14" i="7" s="1"/>
  <c r="AF15" i="7"/>
  <c r="AG15" i="7"/>
  <c r="AH15" i="7"/>
  <c r="AI15" i="7" s="1"/>
  <c r="AF16" i="7"/>
  <c r="AG16" i="7"/>
  <c r="AH16" i="7"/>
  <c r="AI16" i="7" s="1"/>
  <c r="AF17" i="7"/>
  <c r="AG17" i="7"/>
  <c r="AH17" i="7"/>
  <c r="AI17" i="7" s="1"/>
  <c r="AF18" i="7"/>
  <c r="AG18" i="7"/>
  <c r="AH18" i="7"/>
  <c r="AI18" i="7" s="1"/>
  <c r="AF19" i="7"/>
  <c r="AG19" i="7"/>
  <c r="AH19" i="7"/>
  <c r="AI19" i="7" s="1"/>
  <c r="AF20" i="7"/>
  <c r="AG20" i="7"/>
  <c r="AH20" i="7"/>
  <c r="AI20" i="7" s="1"/>
  <c r="AF21" i="7"/>
  <c r="AG21" i="7"/>
  <c r="AH21" i="7"/>
  <c r="AI21" i="7" s="1"/>
  <c r="AF22" i="7"/>
  <c r="AG22" i="7"/>
  <c r="AH22" i="7"/>
  <c r="AI22" i="7" s="1"/>
  <c r="AF23" i="7"/>
  <c r="AG23" i="7"/>
  <c r="AH23" i="7"/>
  <c r="AI23" i="7" s="1"/>
  <c r="AF24" i="7"/>
  <c r="AG24" i="7"/>
  <c r="AH24" i="7"/>
  <c r="AI24" i="7" s="1"/>
  <c r="AF25" i="7"/>
  <c r="AG25" i="7"/>
  <c r="AH25" i="7"/>
  <c r="AI25" i="7" s="1"/>
  <c r="AF26" i="7"/>
  <c r="AG26" i="7"/>
  <c r="AH26" i="7"/>
  <c r="AF27" i="7"/>
  <c r="AG27" i="7"/>
  <c r="AH27" i="7"/>
  <c r="AI27" i="7" s="1"/>
  <c r="AF28" i="7"/>
  <c r="AG28" i="7"/>
  <c r="AH28" i="7"/>
  <c r="AI28" i="7" s="1"/>
  <c r="AF29" i="7"/>
  <c r="AG29" i="7"/>
  <c r="AH29" i="7"/>
  <c r="AI29" i="7" s="1"/>
  <c r="AF30" i="7"/>
  <c r="AG30" i="7"/>
  <c r="AH30" i="7"/>
  <c r="AI30" i="7" s="1"/>
  <c r="AF31" i="7"/>
  <c r="AG31" i="7"/>
  <c r="AH31" i="7"/>
  <c r="AI31" i="7" s="1"/>
  <c r="AF32" i="7"/>
  <c r="AG32" i="7"/>
  <c r="AH32" i="7"/>
  <c r="AI32" i="7" s="1"/>
  <c r="AF33" i="7"/>
  <c r="AG33" i="7"/>
  <c r="AH33" i="7"/>
  <c r="AI33" i="7" s="1"/>
  <c r="AF34" i="7"/>
  <c r="AF53" i="7" s="1"/>
  <c r="AG34" i="7"/>
  <c r="AG53" i="7" s="1"/>
  <c r="AH34" i="7"/>
  <c r="AF35" i="7"/>
  <c r="AG35" i="7"/>
  <c r="AH35" i="7"/>
  <c r="AI35" i="7" s="1"/>
  <c r="AF36" i="7"/>
  <c r="AH36" i="7"/>
  <c r="AI36" i="7" s="1"/>
  <c r="AF37" i="7"/>
  <c r="AH37" i="7"/>
  <c r="AI37" i="7" s="1"/>
  <c r="AF38" i="7"/>
  <c r="AH38" i="7"/>
  <c r="AI38" i="7" s="1"/>
  <c r="AF39" i="7"/>
  <c r="AH39" i="7"/>
  <c r="AI39" i="7" s="1"/>
  <c r="AF40" i="7"/>
  <c r="AH40" i="7"/>
  <c r="AI40" i="7" s="1"/>
  <c r="AF41" i="7"/>
  <c r="AH41" i="7"/>
  <c r="AI41" i="7" s="1"/>
  <c r="AF42" i="7"/>
  <c r="AH42" i="7"/>
  <c r="AI42" i="7" s="1"/>
  <c r="AF43" i="7"/>
  <c r="AH43" i="7"/>
  <c r="AI43" i="7" s="1"/>
  <c r="AF44" i="7"/>
  <c r="AH44" i="7"/>
  <c r="AI44" i="7" s="1"/>
  <c r="AF45" i="7"/>
  <c r="AF54" i="7" s="1"/>
  <c r="AH45" i="7"/>
  <c r="AF46" i="7"/>
  <c r="AH46" i="7"/>
  <c r="AI46" i="7" s="1"/>
  <c r="AF47" i="7"/>
  <c r="AH47" i="7"/>
  <c r="AI47" i="7" s="1"/>
  <c r="Z8" i="7"/>
  <c r="AA8" i="7"/>
  <c r="AB8" i="7"/>
  <c r="AC8" i="7" s="1"/>
  <c r="Z9" i="7"/>
  <c r="AA9" i="7"/>
  <c r="AB9" i="7"/>
  <c r="AC9" i="7" s="1"/>
  <c r="Z10" i="7"/>
  <c r="AA10" i="7"/>
  <c r="AB10" i="7"/>
  <c r="AC10" i="7" s="1"/>
  <c r="Z11" i="7"/>
  <c r="AA11" i="7"/>
  <c r="AB11" i="7"/>
  <c r="AC11" i="7" s="1"/>
  <c r="Z12" i="7"/>
  <c r="AA12" i="7"/>
  <c r="AB12" i="7"/>
  <c r="AC12" i="7" s="1"/>
  <c r="Z13" i="7"/>
  <c r="AA13" i="7"/>
  <c r="AB13" i="7"/>
  <c r="AC13" i="7" s="1"/>
  <c r="Z14" i="7"/>
  <c r="AA14" i="7"/>
  <c r="AB14" i="7"/>
  <c r="AC14" i="7" s="1"/>
  <c r="Z15" i="7"/>
  <c r="AA15" i="7"/>
  <c r="AB15" i="7"/>
  <c r="AC15" i="7" s="1"/>
  <c r="Z16" i="7"/>
  <c r="AA16" i="7"/>
  <c r="AB16" i="7"/>
  <c r="AC16" i="7" s="1"/>
  <c r="Z17" i="7"/>
  <c r="AA17" i="7"/>
  <c r="AB17" i="7"/>
  <c r="AC17" i="7" s="1"/>
  <c r="Z18" i="7"/>
  <c r="AA18" i="7"/>
  <c r="AB18" i="7"/>
  <c r="AC18" i="7" s="1"/>
  <c r="Z19" i="7"/>
  <c r="AA19" i="7"/>
  <c r="AB19" i="7"/>
  <c r="AC19" i="7" s="1"/>
  <c r="Z20" i="7"/>
  <c r="AA20" i="7"/>
  <c r="AB20" i="7"/>
  <c r="AC20" i="7" s="1"/>
  <c r="Z21" i="7"/>
  <c r="AA21" i="7"/>
  <c r="AB21" i="7"/>
  <c r="AC21" i="7" s="1"/>
  <c r="Z22" i="7"/>
  <c r="AA22" i="7"/>
  <c r="AB22" i="7"/>
  <c r="AC22" i="7" s="1"/>
  <c r="Z23" i="7"/>
  <c r="AA23" i="7"/>
  <c r="AB23" i="7"/>
  <c r="AC23" i="7" s="1"/>
  <c r="Z24" i="7"/>
  <c r="AA24" i="7"/>
  <c r="AB24" i="7"/>
  <c r="AC24" i="7" s="1"/>
  <c r="Z25" i="7"/>
  <c r="AA25" i="7"/>
  <c r="AB25" i="7"/>
  <c r="AC25" i="7" s="1"/>
  <c r="Z26" i="7"/>
  <c r="AA26" i="7"/>
  <c r="AB26" i="7"/>
  <c r="Z27" i="7"/>
  <c r="AA27" i="7"/>
  <c r="AB27" i="7"/>
  <c r="AC27" i="7" s="1"/>
  <c r="Z28" i="7"/>
  <c r="AA28" i="7"/>
  <c r="AB28" i="7"/>
  <c r="AC28" i="7" s="1"/>
  <c r="Z29" i="7"/>
  <c r="AA29" i="7"/>
  <c r="AB29" i="7"/>
  <c r="AC29" i="7" s="1"/>
  <c r="Z30" i="7"/>
  <c r="AA30" i="7"/>
  <c r="AB30" i="7"/>
  <c r="AC30" i="7" s="1"/>
  <c r="Z31" i="7"/>
  <c r="AA31" i="7"/>
  <c r="AB31" i="7"/>
  <c r="AC31" i="7" s="1"/>
  <c r="Z32" i="7"/>
  <c r="AA32" i="7"/>
  <c r="AB32" i="7"/>
  <c r="AC32" i="7" s="1"/>
  <c r="Z33" i="7"/>
  <c r="AA33" i="7"/>
  <c r="AB33" i="7"/>
  <c r="AC33" i="7" s="1"/>
  <c r="Z34" i="7"/>
  <c r="Z53" i="7" s="1"/>
  <c r="AA34" i="7"/>
  <c r="AA53" i="7" s="1"/>
  <c r="AB34" i="7"/>
  <c r="Z35" i="7"/>
  <c r="AA35" i="7"/>
  <c r="AB35" i="7"/>
  <c r="AC35" i="7" s="1"/>
  <c r="Z36" i="7"/>
  <c r="AB36" i="7"/>
  <c r="AC36" i="7" s="1"/>
  <c r="Z37" i="7"/>
  <c r="AB37" i="7"/>
  <c r="AC37" i="7" s="1"/>
  <c r="Z38" i="7"/>
  <c r="AB38" i="7"/>
  <c r="AC38" i="7" s="1"/>
  <c r="Z39" i="7"/>
  <c r="AB39" i="7"/>
  <c r="AC39" i="7" s="1"/>
  <c r="Z40" i="7"/>
  <c r="AB40" i="7"/>
  <c r="AC40" i="7" s="1"/>
  <c r="Z41" i="7"/>
  <c r="AB41" i="7"/>
  <c r="AC41" i="7" s="1"/>
  <c r="Z42" i="7"/>
  <c r="AB42" i="7"/>
  <c r="AC42" i="7" s="1"/>
  <c r="Z43" i="7"/>
  <c r="AB43" i="7"/>
  <c r="AC43" i="7" s="1"/>
  <c r="Z44" i="7"/>
  <c r="AB44" i="7"/>
  <c r="AC44" i="7" s="1"/>
  <c r="Z45" i="7"/>
  <c r="Z54" i="7" s="1"/>
  <c r="AB45" i="7"/>
  <c r="AB55" i="7" s="1"/>
  <c r="Z46" i="7"/>
  <c r="AB46" i="7"/>
  <c r="AC46" i="7" s="1"/>
  <c r="Z47" i="7"/>
  <c r="AB47" i="7"/>
  <c r="AC47" i="7" s="1"/>
  <c r="T7" i="7"/>
  <c r="T56" i="7" s="1"/>
  <c r="T8" i="7"/>
  <c r="U8" i="7"/>
  <c r="V8" i="7"/>
  <c r="W8" i="7" s="1"/>
  <c r="T9" i="7"/>
  <c r="U9" i="7"/>
  <c r="V9" i="7"/>
  <c r="W9" i="7" s="1"/>
  <c r="T10" i="7"/>
  <c r="U10" i="7"/>
  <c r="V10" i="7"/>
  <c r="W10" i="7" s="1"/>
  <c r="T11" i="7"/>
  <c r="U11" i="7"/>
  <c r="V11" i="7"/>
  <c r="W11" i="7" s="1"/>
  <c r="T12" i="7"/>
  <c r="U12" i="7"/>
  <c r="V12" i="7"/>
  <c r="W12" i="7" s="1"/>
  <c r="T13" i="7"/>
  <c r="U13" i="7"/>
  <c r="V13" i="7"/>
  <c r="W13" i="7" s="1"/>
  <c r="T14" i="7"/>
  <c r="U14" i="7"/>
  <c r="V14" i="7"/>
  <c r="W14" i="7" s="1"/>
  <c r="T15" i="7"/>
  <c r="U15" i="7"/>
  <c r="V15" i="7"/>
  <c r="W15" i="7" s="1"/>
  <c r="T16" i="7"/>
  <c r="U16" i="7"/>
  <c r="V16" i="7"/>
  <c r="W16" i="7" s="1"/>
  <c r="T17" i="7"/>
  <c r="U17" i="7"/>
  <c r="V17" i="7"/>
  <c r="W17" i="7" s="1"/>
  <c r="T18" i="7"/>
  <c r="U18" i="7"/>
  <c r="V18" i="7"/>
  <c r="W18" i="7" s="1"/>
  <c r="T19" i="7"/>
  <c r="U19" i="7"/>
  <c r="V19" i="7"/>
  <c r="W19" i="7" s="1"/>
  <c r="T20" i="7"/>
  <c r="U20" i="7"/>
  <c r="V20" i="7"/>
  <c r="W20" i="7" s="1"/>
  <c r="T21" i="7"/>
  <c r="U21" i="7"/>
  <c r="V21" i="7"/>
  <c r="W21" i="7" s="1"/>
  <c r="T22" i="7"/>
  <c r="U22" i="7"/>
  <c r="V22" i="7"/>
  <c r="W22" i="7" s="1"/>
  <c r="T23" i="7"/>
  <c r="U23" i="7"/>
  <c r="V23" i="7"/>
  <c r="W23" i="7" s="1"/>
  <c r="T24" i="7"/>
  <c r="U24" i="7"/>
  <c r="V24" i="7"/>
  <c r="W24" i="7" s="1"/>
  <c r="T25" i="7"/>
  <c r="U25" i="7"/>
  <c r="V25" i="7"/>
  <c r="W25" i="7" s="1"/>
  <c r="T26" i="7"/>
  <c r="U26" i="7"/>
  <c r="V26" i="7"/>
  <c r="T27" i="7"/>
  <c r="U27" i="7"/>
  <c r="V27" i="7"/>
  <c r="W27" i="7" s="1"/>
  <c r="T28" i="7"/>
  <c r="U28" i="7"/>
  <c r="V28" i="7"/>
  <c r="W28" i="7" s="1"/>
  <c r="T29" i="7"/>
  <c r="U29" i="7"/>
  <c r="V29" i="7"/>
  <c r="W29" i="7" s="1"/>
  <c r="T30" i="7"/>
  <c r="U30" i="7"/>
  <c r="V30" i="7"/>
  <c r="W30" i="7" s="1"/>
  <c r="T31" i="7"/>
  <c r="U31" i="7"/>
  <c r="V31" i="7"/>
  <c r="W31" i="7" s="1"/>
  <c r="T32" i="7"/>
  <c r="U32" i="7"/>
  <c r="V32" i="7"/>
  <c r="W32" i="7" s="1"/>
  <c r="T33" i="7"/>
  <c r="U33" i="7"/>
  <c r="V33" i="7"/>
  <c r="W33" i="7" s="1"/>
  <c r="T34" i="7"/>
  <c r="T53" i="7" s="1"/>
  <c r="U34" i="7"/>
  <c r="U53" i="7" s="1"/>
  <c r="V34" i="7"/>
  <c r="T35" i="7"/>
  <c r="U35" i="7"/>
  <c r="V35" i="7"/>
  <c r="W35" i="7" s="1"/>
  <c r="T36" i="7"/>
  <c r="V36" i="7"/>
  <c r="W36" i="7" s="1"/>
  <c r="T37" i="7"/>
  <c r="V37" i="7"/>
  <c r="W37" i="7" s="1"/>
  <c r="T38" i="7"/>
  <c r="V38" i="7"/>
  <c r="W38" i="7" s="1"/>
  <c r="T39" i="7"/>
  <c r="V39" i="7"/>
  <c r="W39" i="7" s="1"/>
  <c r="T40" i="7"/>
  <c r="V40" i="7"/>
  <c r="W40" i="7" s="1"/>
  <c r="T41" i="7"/>
  <c r="V41" i="7"/>
  <c r="W41" i="7" s="1"/>
  <c r="T42" i="7"/>
  <c r="V42" i="7"/>
  <c r="W42" i="7" s="1"/>
  <c r="T43" i="7"/>
  <c r="V43" i="7"/>
  <c r="W43" i="7" s="1"/>
  <c r="T44" i="7"/>
  <c r="V44" i="7"/>
  <c r="W44" i="7" s="1"/>
  <c r="T45" i="7"/>
  <c r="T54" i="7" s="1"/>
  <c r="V45" i="7"/>
  <c r="V55" i="7" s="1"/>
  <c r="T46" i="7"/>
  <c r="V46" i="7"/>
  <c r="W46" i="7" s="1"/>
  <c r="T47" i="7"/>
  <c r="V47" i="7"/>
  <c r="W47" i="7" s="1"/>
  <c r="N8" i="7"/>
  <c r="O8" i="7"/>
  <c r="P8" i="7"/>
  <c r="Q8" i="7" s="1"/>
  <c r="N9" i="7"/>
  <c r="O9" i="7"/>
  <c r="P9" i="7"/>
  <c r="Q9" i="7" s="1"/>
  <c r="N10" i="7"/>
  <c r="O10" i="7"/>
  <c r="P10" i="7"/>
  <c r="Q10" i="7" s="1"/>
  <c r="N11" i="7"/>
  <c r="O11" i="7"/>
  <c r="P11" i="7"/>
  <c r="Q11" i="7" s="1"/>
  <c r="N12" i="7"/>
  <c r="O12" i="7"/>
  <c r="P12" i="7"/>
  <c r="Q12" i="7" s="1"/>
  <c r="N13" i="7"/>
  <c r="O13" i="7"/>
  <c r="P13" i="7"/>
  <c r="Q13" i="7" s="1"/>
  <c r="N14" i="7"/>
  <c r="O14" i="7"/>
  <c r="P14" i="7"/>
  <c r="Q14" i="7" s="1"/>
  <c r="N15" i="7"/>
  <c r="O15" i="7"/>
  <c r="P15" i="7"/>
  <c r="Q15" i="7" s="1"/>
  <c r="N16" i="7"/>
  <c r="O16" i="7"/>
  <c r="P16" i="7"/>
  <c r="Q16" i="7" s="1"/>
  <c r="N17" i="7"/>
  <c r="O17" i="7"/>
  <c r="P17" i="7"/>
  <c r="Q17" i="7" s="1"/>
  <c r="N18" i="7"/>
  <c r="O18" i="7"/>
  <c r="P18" i="7"/>
  <c r="Q18" i="7" s="1"/>
  <c r="N19" i="7"/>
  <c r="O19" i="7"/>
  <c r="P19" i="7"/>
  <c r="Q19" i="7" s="1"/>
  <c r="N20" i="7"/>
  <c r="O20" i="7"/>
  <c r="P20" i="7"/>
  <c r="Q20" i="7" s="1"/>
  <c r="N21" i="7"/>
  <c r="O21" i="7"/>
  <c r="P21" i="7"/>
  <c r="Q21" i="7" s="1"/>
  <c r="N22" i="7"/>
  <c r="O22" i="7"/>
  <c r="P22" i="7"/>
  <c r="Q22" i="7" s="1"/>
  <c r="N23" i="7"/>
  <c r="O23" i="7"/>
  <c r="P23" i="7"/>
  <c r="Q23" i="7" s="1"/>
  <c r="N24" i="7"/>
  <c r="O24" i="7"/>
  <c r="P24" i="7"/>
  <c r="Q24" i="7" s="1"/>
  <c r="N25" i="7"/>
  <c r="O25" i="7"/>
  <c r="P25" i="7"/>
  <c r="Q25" i="7" s="1"/>
  <c r="N26" i="7"/>
  <c r="O26" i="7"/>
  <c r="P26" i="7"/>
  <c r="N27" i="7"/>
  <c r="O27" i="7"/>
  <c r="P27" i="7"/>
  <c r="Q27" i="7" s="1"/>
  <c r="N28" i="7"/>
  <c r="O28" i="7"/>
  <c r="P28" i="7"/>
  <c r="Q28" i="7" s="1"/>
  <c r="N29" i="7"/>
  <c r="O29" i="7"/>
  <c r="P29" i="7"/>
  <c r="Q29" i="7" s="1"/>
  <c r="N30" i="7"/>
  <c r="O30" i="7"/>
  <c r="P30" i="7"/>
  <c r="Q30" i="7" s="1"/>
  <c r="N31" i="7"/>
  <c r="O31" i="7"/>
  <c r="P31" i="7"/>
  <c r="Q31" i="7" s="1"/>
  <c r="N32" i="7"/>
  <c r="O32" i="7"/>
  <c r="P32" i="7"/>
  <c r="Q32" i="7" s="1"/>
  <c r="N33" i="7"/>
  <c r="O33" i="7"/>
  <c r="P33" i="7"/>
  <c r="Q33" i="7" s="1"/>
  <c r="N34" i="7"/>
  <c r="N53" i="7" s="1"/>
  <c r="O34" i="7"/>
  <c r="O53" i="7" s="1"/>
  <c r="P34" i="7"/>
  <c r="N35" i="7"/>
  <c r="O35" i="7"/>
  <c r="P35" i="7"/>
  <c r="Q35" i="7" s="1"/>
  <c r="N36" i="7"/>
  <c r="P36" i="7"/>
  <c r="Q36" i="7" s="1"/>
  <c r="N37" i="7"/>
  <c r="P37" i="7"/>
  <c r="Q37" i="7" s="1"/>
  <c r="N38" i="7"/>
  <c r="P38" i="7"/>
  <c r="Q38" i="7" s="1"/>
  <c r="N39" i="7"/>
  <c r="P39" i="7"/>
  <c r="Q39" i="7" s="1"/>
  <c r="N40" i="7"/>
  <c r="P40" i="7"/>
  <c r="Q40" i="7" s="1"/>
  <c r="N41" i="7"/>
  <c r="P41" i="7"/>
  <c r="Q41" i="7" s="1"/>
  <c r="N42" i="7"/>
  <c r="P42" i="7"/>
  <c r="Q42" i="7" s="1"/>
  <c r="N43" i="7"/>
  <c r="P43" i="7"/>
  <c r="Q43" i="7" s="1"/>
  <c r="N44" i="7"/>
  <c r="P44" i="7"/>
  <c r="Q44" i="7" s="1"/>
  <c r="N45" i="7"/>
  <c r="N54" i="7" s="1"/>
  <c r="P45" i="7"/>
  <c r="N46" i="7"/>
  <c r="P46" i="7"/>
  <c r="Q46" i="7" s="1"/>
  <c r="N47" i="7"/>
  <c r="P47" i="7"/>
  <c r="Q47" i="7" s="1"/>
  <c r="I7" i="7"/>
  <c r="J47" i="7"/>
  <c r="K47" i="7" s="1"/>
  <c r="H47" i="7"/>
  <c r="J46" i="7"/>
  <c r="K46" i="7" s="1"/>
  <c r="H46" i="7"/>
  <c r="J45" i="7"/>
  <c r="J55" i="7" s="1"/>
  <c r="H45" i="7"/>
  <c r="J44" i="7"/>
  <c r="K44" i="7" s="1"/>
  <c r="H44" i="7"/>
  <c r="J43" i="7"/>
  <c r="K43" i="7" s="1"/>
  <c r="H43" i="7"/>
  <c r="J42" i="7"/>
  <c r="K42" i="7" s="1"/>
  <c r="H42" i="7"/>
  <c r="J41" i="7"/>
  <c r="K41" i="7" s="1"/>
  <c r="H41" i="7"/>
  <c r="J40" i="7"/>
  <c r="K40" i="7" s="1"/>
  <c r="H40" i="7"/>
  <c r="J39" i="7"/>
  <c r="K39" i="7" s="1"/>
  <c r="H39" i="7"/>
  <c r="J38" i="7"/>
  <c r="K38" i="7" s="1"/>
  <c r="H38" i="7"/>
  <c r="J37" i="7"/>
  <c r="K37" i="7" s="1"/>
  <c r="H37" i="7"/>
  <c r="J36" i="7"/>
  <c r="K36" i="7" s="1"/>
  <c r="H36" i="7"/>
  <c r="J35" i="7"/>
  <c r="K35" i="7" s="1"/>
  <c r="I35" i="7"/>
  <c r="H35" i="7"/>
  <c r="J34" i="7"/>
  <c r="I34" i="7"/>
  <c r="H34" i="7"/>
  <c r="J33" i="7"/>
  <c r="K33" i="7" s="1"/>
  <c r="I33" i="7"/>
  <c r="H33" i="7"/>
  <c r="J32" i="7"/>
  <c r="K32" i="7" s="1"/>
  <c r="I32" i="7"/>
  <c r="H32" i="7"/>
  <c r="J31" i="7"/>
  <c r="K31" i="7" s="1"/>
  <c r="I31" i="7"/>
  <c r="H31" i="7"/>
  <c r="J30" i="7"/>
  <c r="K30" i="7" s="1"/>
  <c r="I30" i="7"/>
  <c r="H30" i="7"/>
  <c r="J29" i="7"/>
  <c r="K29" i="7" s="1"/>
  <c r="I29" i="7"/>
  <c r="H29" i="7"/>
  <c r="J28" i="7"/>
  <c r="K28" i="7" s="1"/>
  <c r="I28" i="7"/>
  <c r="H28" i="7"/>
  <c r="J27" i="7"/>
  <c r="K27" i="7" s="1"/>
  <c r="I27" i="7"/>
  <c r="H27" i="7"/>
  <c r="J26" i="7"/>
  <c r="I26" i="7"/>
  <c r="H26" i="7"/>
  <c r="J25" i="7"/>
  <c r="K25" i="7" s="1"/>
  <c r="I25" i="7"/>
  <c r="H25" i="7"/>
  <c r="J24" i="7"/>
  <c r="K24" i="7" s="1"/>
  <c r="I24" i="7"/>
  <c r="H24" i="7"/>
  <c r="J23" i="7"/>
  <c r="K23" i="7" s="1"/>
  <c r="I23" i="7"/>
  <c r="H23" i="7"/>
  <c r="J22" i="7"/>
  <c r="K22" i="7" s="1"/>
  <c r="I22" i="7"/>
  <c r="H22" i="7"/>
  <c r="J21" i="7"/>
  <c r="K21" i="7" s="1"/>
  <c r="I21" i="7"/>
  <c r="H21" i="7"/>
  <c r="J20" i="7"/>
  <c r="K20" i="7" s="1"/>
  <c r="I20" i="7"/>
  <c r="H20" i="7"/>
  <c r="J19" i="7"/>
  <c r="K19" i="7" s="1"/>
  <c r="I19" i="7"/>
  <c r="H19" i="7"/>
  <c r="J18" i="7"/>
  <c r="K18" i="7" s="1"/>
  <c r="I18" i="7"/>
  <c r="H18" i="7"/>
  <c r="J17" i="7"/>
  <c r="K17" i="7" s="1"/>
  <c r="I17" i="7"/>
  <c r="H17" i="7"/>
  <c r="J16" i="7"/>
  <c r="K16" i="7" s="1"/>
  <c r="I16" i="7"/>
  <c r="H16" i="7"/>
  <c r="J15" i="7"/>
  <c r="K15" i="7" s="1"/>
  <c r="I15" i="7"/>
  <c r="H15" i="7"/>
  <c r="J14" i="7"/>
  <c r="K14" i="7" s="1"/>
  <c r="I14" i="7"/>
  <c r="H14" i="7"/>
  <c r="J13" i="7"/>
  <c r="K13" i="7" s="1"/>
  <c r="I13" i="7"/>
  <c r="H13" i="7"/>
  <c r="J12" i="7"/>
  <c r="K12" i="7" s="1"/>
  <c r="I12" i="7"/>
  <c r="H12" i="7"/>
  <c r="J11" i="7"/>
  <c r="K11" i="7" s="1"/>
  <c r="I11" i="7"/>
  <c r="H11" i="7"/>
  <c r="J10" i="7"/>
  <c r="K10" i="7" s="1"/>
  <c r="I10" i="7"/>
  <c r="H10" i="7"/>
  <c r="J9" i="7"/>
  <c r="K9" i="7" s="1"/>
  <c r="I9" i="7"/>
  <c r="J8" i="7"/>
  <c r="K8" i="7" s="1"/>
  <c r="I8" i="7"/>
  <c r="H8" i="7"/>
  <c r="D8" i="7"/>
  <c r="E8" i="7" s="1"/>
  <c r="E9" i="7"/>
  <c r="D10" i="7"/>
  <c r="E10" i="7" s="1"/>
  <c r="D11" i="7"/>
  <c r="E11" i="7" s="1"/>
  <c r="D12" i="7"/>
  <c r="E12" i="7" s="1"/>
  <c r="D13" i="7"/>
  <c r="E13" i="7" s="1"/>
  <c r="D14" i="7"/>
  <c r="E14" i="7" s="1"/>
  <c r="D15" i="7"/>
  <c r="E15" i="7" s="1"/>
  <c r="D16" i="7"/>
  <c r="E16" i="7" s="1"/>
  <c r="D17" i="7"/>
  <c r="E17" i="7" s="1"/>
  <c r="D18" i="7"/>
  <c r="E18" i="7" s="1"/>
  <c r="D19" i="7"/>
  <c r="E19" i="7" s="1"/>
  <c r="D20" i="7"/>
  <c r="E20" i="7" s="1"/>
  <c r="D21" i="7"/>
  <c r="E21" i="7" s="1"/>
  <c r="D22" i="7"/>
  <c r="E22" i="7" s="1"/>
  <c r="D23" i="7"/>
  <c r="E23" i="7" s="1"/>
  <c r="D24" i="7"/>
  <c r="E24" i="7" s="1"/>
  <c r="D25" i="7"/>
  <c r="E25" i="7" s="1"/>
  <c r="D26" i="7"/>
  <c r="D27" i="7"/>
  <c r="E27" i="7" s="1"/>
  <c r="D28" i="7"/>
  <c r="E28" i="7" s="1"/>
  <c r="D29" i="7"/>
  <c r="E29" i="7" s="1"/>
  <c r="D30" i="7"/>
  <c r="E30" i="7" s="1"/>
  <c r="D31" i="7"/>
  <c r="E31" i="7" s="1"/>
  <c r="D32" i="7"/>
  <c r="E32" i="7" s="1"/>
  <c r="D33" i="7"/>
  <c r="E33" i="7" s="1"/>
  <c r="D34" i="7"/>
  <c r="D35" i="7"/>
  <c r="E35" i="7" s="1"/>
  <c r="D36" i="7"/>
  <c r="E36" i="7" s="1"/>
  <c r="D37" i="7"/>
  <c r="E37" i="7" s="1"/>
  <c r="D38" i="7"/>
  <c r="E38" i="7" s="1"/>
  <c r="D39" i="7"/>
  <c r="E39" i="7" s="1"/>
  <c r="D40" i="7"/>
  <c r="E40" i="7" s="1"/>
  <c r="D41" i="7"/>
  <c r="E41" i="7" s="1"/>
  <c r="D42" i="7"/>
  <c r="E42" i="7" s="1"/>
  <c r="D43" i="7"/>
  <c r="E43" i="7" s="1"/>
  <c r="D44" i="7"/>
  <c r="E44" i="7" s="1"/>
  <c r="D45" i="7"/>
  <c r="D55" i="7" s="1"/>
  <c r="D46" i="7"/>
  <c r="E46" i="7" s="1"/>
  <c r="D47" i="7"/>
  <c r="D7" i="7"/>
  <c r="D56" i="7" s="1"/>
  <c r="C9" i="7"/>
  <c r="C10" i="7"/>
  <c r="C11" i="7"/>
  <c r="C12" i="7"/>
  <c r="C13" i="7"/>
  <c r="C14" i="7"/>
  <c r="C15" i="7"/>
  <c r="C16" i="7"/>
  <c r="C17" i="7"/>
  <c r="C18" i="7"/>
  <c r="C19" i="7"/>
  <c r="C20" i="7"/>
  <c r="C21" i="7"/>
  <c r="C22" i="7"/>
  <c r="C23" i="7"/>
  <c r="C24" i="7"/>
  <c r="C25" i="7"/>
  <c r="C26" i="7"/>
  <c r="C52" i="7" s="1"/>
  <c r="C27" i="7"/>
  <c r="C28" i="7"/>
  <c r="C29" i="7"/>
  <c r="C30" i="7"/>
  <c r="C31" i="7"/>
  <c r="C32" i="7"/>
  <c r="C33" i="7"/>
  <c r="C34" i="7"/>
  <c r="C53" i="7" s="1"/>
  <c r="C35" i="7"/>
  <c r="B8" i="7"/>
  <c r="B9" i="7"/>
  <c r="B10" i="7"/>
  <c r="B11" i="7"/>
  <c r="B12" i="7"/>
  <c r="B14" i="7"/>
  <c r="B15" i="7"/>
  <c r="B16" i="7"/>
  <c r="B17" i="7"/>
  <c r="B18" i="7"/>
  <c r="B19" i="7"/>
  <c r="B20" i="7"/>
  <c r="B21" i="7"/>
  <c r="B22" i="7"/>
  <c r="B23" i="7"/>
  <c r="B24" i="7"/>
  <c r="B25" i="7"/>
  <c r="B26" i="7"/>
  <c r="B52" i="7" s="1"/>
  <c r="B27" i="7"/>
  <c r="B28" i="7"/>
  <c r="B29" i="7"/>
  <c r="B30" i="7"/>
  <c r="B31" i="7"/>
  <c r="B32" i="7"/>
  <c r="B33" i="7"/>
  <c r="B34" i="7"/>
  <c r="B53" i="7" s="1"/>
  <c r="B35" i="7"/>
  <c r="B36" i="7"/>
  <c r="B37" i="7"/>
  <c r="B38" i="7"/>
  <c r="B39" i="7"/>
  <c r="B40" i="7"/>
  <c r="B41" i="7"/>
  <c r="B42" i="7"/>
  <c r="B43" i="7"/>
  <c r="B44" i="7"/>
  <c r="B45" i="7"/>
  <c r="B46" i="7"/>
  <c r="B47" i="7"/>
  <c r="D45" i="78"/>
  <c r="B45" i="80"/>
  <c r="B45" i="79"/>
  <c r="B45" i="78"/>
  <c r="B45" i="77"/>
  <c r="B45" i="76"/>
  <c r="B45" i="75"/>
  <c r="B45" i="74"/>
  <c r="B45" i="73"/>
  <c r="B45" i="72"/>
  <c r="B46" i="71"/>
  <c r="B7" i="71"/>
  <c r="B8" i="71"/>
  <c r="B9" i="71"/>
  <c r="B10" i="71"/>
  <c r="B11" i="71"/>
  <c r="B12" i="71"/>
  <c r="B13" i="71"/>
  <c r="B14" i="71"/>
  <c r="B15" i="71"/>
  <c r="B16" i="71"/>
  <c r="B17" i="71"/>
  <c r="B18" i="71"/>
  <c r="B19" i="71"/>
  <c r="B20" i="71"/>
  <c r="B21" i="71"/>
  <c r="B22" i="71"/>
  <c r="B23" i="71"/>
  <c r="B24" i="71"/>
  <c r="B25" i="71"/>
  <c r="B26" i="71"/>
  <c r="B27" i="71"/>
  <c r="B28" i="71"/>
  <c r="B29" i="71"/>
  <c r="B30" i="71"/>
  <c r="B31" i="71"/>
  <c r="B32" i="71"/>
  <c r="B33" i="71"/>
  <c r="B52" i="71" s="1"/>
  <c r="B34" i="71"/>
  <c r="B35" i="71"/>
  <c r="B36" i="71"/>
  <c r="B37" i="71"/>
  <c r="B38" i="71"/>
  <c r="B39" i="71"/>
  <c r="B40" i="71"/>
  <c r="B41" i="71"/>
  <c r="B42" i="71"/>
  <c r="B43" i="71"/>
  <c r="B44" i="71"/>
  <c r="B54" i="71" s="1"/>
  <c r="B45" i="71"/>
  <c r="B6" i="71"/>
  <c r="B55" i="71" s="1"/>
  <c r="V47" i="33" l="1"/>
  <c r="L52" i="32"/>
  <c r="L53" i="32"/>
  <c r="O48" i="19"/>
  <c r="E48" i="19"/>
  <c r="J52" i="31"/>
  <c r="J53" i="31"/>
  <c r="H52" i="31"/>
  <c r="H53" i="31"/>
  <c r="C53" i="31"/>
  <c r="C52" i="31"/>
  <c r="I46" i="32"/>
  <c r="P47" i="33" s="1"/>
  <c r="I52" i="31"/>
  <c r="I53" i="31"/>
  <c r="G53" i="31"/>
  <c r="G52" i="31"/>
  <c r="D53" i="31"/>
  <c r="D52" i="31"/>
  <c r="J46" i="32"/>
  <c r="R47" i="33" s="1"/>
  <c r="F48" i="15"/>
  <c r="T52" i="7"/>
  <c r="I52" i="7"/>
  <c r="BD55" i="7"/>
  <c r="BJ55" i="7"/>
  <c r="AR55" i="7"/>
  <c r="H53" i="7"/>
  <c r="H54" i="7"/>
  <c r="AO45" i="7"/>
  <c r="AO55" i="7" s="1"/>
  <c r="AN54" i="7"/>
  <c r="BG45" i="7"/>
  <c r="BF54" i="7"/>
  <c r="BM45" i="7"/>
  <c r="BL54" i="7"/>
  <c r="E45" i="7"/>
  <c r="D54" i="7"/>
  <c r="AU26" i="7"/>
  <c r="AV26" i="7" s="1"/>
  <c r="AN55" i="7"/>
  <c r="K26" i="7"/>
  <c r="L26" i="7" s="1"/>
  <c r="K34" i="7"/>
  <c r="L34" i="7" s="1"/>
  <c r="J53" i="7"/>
  <c r="Q34" i="7"/>
  <c r="R34" i="7" s="1"/>
  <c r="P53" i="7"/>
  <c r="Q26" i="7"/>
  <c r="W34" i="7"/>
  <c r="X34" i="7" s="1"/>
  <c r="V53" i="7"/>
  <c r="W26" i="7"/>
  <c r="X26" i="7" s="1"/>
  <c r="AU45" i="7"/>
  <c r="AU55" i="7" s="1"/>
  <c r="AT54" i="7"/>
  <c r="AF55" i="7"/>
  <c r="AT55" i="7"/>
  <c r="AL55" i="7"/>
  <c r="Z55" i="7"/>
  <c r="E34" i="7"/>
  <c r="F34" i="7" s="1"/>
  <c r="D53" i="7"/>
  <c r="E26" i="7"/>
  <c r="F26" i="7" s="1"/>
  <c r="D52" i="7"/>
  <c r="AC45" i="7"/>
  <c r="AB54" i="7"/>
  <c r="AI45" i="7"/>
  <c r="AH54" i="7"/>
  <c r="BA45" i="7"/>
  <c r="BA55" i="7" s="1"/>
  <c r="AZ54" i="7"/>
  <c r="AZ55" i="7"/>
  <c r="H55" i="7"/>
  <c r="N55" i="7"/>
  <c r="I53" i="7"/>
  <c r="K45" i="7"/>
  <c r="K54" i="7" s="1"/>
  <c r="J54" i="7"/>
  <c r="AU34" i="7"/>
  <c r="AV34" i="7" s="1"/>
  <c r="AT53" i="7"/>
  <c r="AX55" i="7"/>
  <c r="BL55" i="7"/>
  <c r="Q45" i="7"/>
  <c r="Q54" i="7" s="1"/>
  <c r="P54" i="7"/>
  <c r="W45" i="7"/>
  <c r="V54" i="7"/>
  <c r="AC34" i="7"/>
  <c r="AD34" i="7" s="1"/>
  <c r="AB53" i="7"/>
  <c r="AC26" i="7"/>
  <c r="AD26" i="7" s="1"/>
  <c r="AI34" i="7"/>
  <c r="AJ34" i="7" s="1"/>
  <c r="AH53" i="7"/>
  <c r="AI26" i="7"/>
  <c r="AJ26" i="7" s="1"/>
  <c r="AO34" i="7"/>
  <c r="AP34" i="7" s="1"/>
  <c r="AN53" i="7"/>
  <c r="AO26" i="7"/>
  <c r="AP26" i="7" s="1"/>
  <c r="BA34" i="7"/>
  <c r="BB34" i="7" s="1"/>
  <c r="AZ53" i="7"/>
  <c r="BA26" i="7"/>
  <c r="BG34" i="7"/>
  <c r="BH34" i="7" s="1"/>
  <c r="BF53" i="7"/>
  <c r="BG26" i="7"/>
  <c r="BM34" i="7"/>
  <c r="BN34" i="7" s="1"/>
  <c r="BL53" i="7"/>
  <c r="BM26" i="7"/>
  <c r="BN26" i="7" s="1"/>
  <c r="T55" i="7"/>
  <c r="AH55" i="7"/>
  <c r="P55" i="7"/>
  <c r="BF55" i="7"/>
  <c r="B51" i="71"/>
  <c r="B53" i="71"/>
  <c r="D55" i="1"/>
  <c r="F48" i="29"/>
  <c r="B54" i="7"/>
  <c r="B55" i="7"/>
  <c r="F53" i="9"/>
  <c r="I53" i="9"/>
  <c r="L53" i="9"/>
  <c r="O53" i="9"/>
  <c r="R53" i="9"/>
  <c r="U53" i="9"/>
  <c r="X53" i="9"/>
  <c r="AA53" i="9"/>
  <c r="AD53" i="9"/>
  <c r="AG53" i="9"/>
  <c r="B51" i="9"/>
  <c r="E53" i="9"/>
  <c r="H53" i="9"/>
  <c r="K53" i="9"/>
  <c r="N53" i="9"/>
  <c r="Q53" i="9"/>
  <c r="T53" i="9"/>
  <c r="W53" i="9"/>
  <c r="Z53" i="9"/>
  <c r="AC53" i="9"/>
  <c r="AF53" i="9"/>
  <c r="T54" i="9"/>
  <c r="AF54" i="9"/>
  <c r="B53" i="9"/>
  <c r="C53" i="9"/>
  <c r="AP48" i="19"/>
  <c r="CN48" i="19"/>
  <c r="I54" i="9"/>
  <c r="AC54" i="9"/>
  <c r="AA54" i="9"/>
  <c r="AD54" i="9"/>
  <c r="E54" i="9"/>
  <c r="F54" i="9"/>
  <c r="L48" i="19"/>
  <c r="BJ48" i="19"/>
  <c r="AB48" i="9"/>
  <c r="Z54" i="9"/>
  <c r="V48" i="19"/>
  <c r="AG54" i="9"/>
  <c r="L54" i="9"/>
  <c r="AZ48" i="19"/>
  <c r="CX48" i="19"/>
  <c r="N54" i="9"/>
  <c r="O54" i="9"/>
  <c r="R54" i="9"/>
  <c r="X54" i="9"/>
  <c r="AF48" i="19"/>
  <c r="BT48" i="19"/>
  <c r="U54" i="9"/>
  <c r="B54" i="9"/>
  <c r="H54" i="9"/>
  <c r="K54" i="9"/>
  <c r="Q54" i="9"/>
  <c r="W54" i="9"/>
  <c r="M14" i="9"/>
  <c r="S10" i="9"/>
  <c r="V30" i="9"/>
  <c r="V12" i="9"/>
  <c r="AH34" i="9"/>
  <c r="D45" i="9"/>
  <c r="D33" i="9"/>
  <c r="D21" i="9"/>
  <c r="D9" i="9"/>
  <c r="G23" i="9"/>
  <c r="V22" i="9"/>
  <c r="AH26" i="9"/>
  <c r="D44" i="9"/>
  <c r="D54" i="9" s="1"/>
  <c r="D38" i="9"/>
  <c r="D32" i="9"/>
  <c r="D26" i="9"/>
  <c r="D20" i="9"/>
  <c r="D14" i="9"/>
  <c r="D8" i="9"/>
  <c r="D42" i="9"/>
  <c r="D30" i="9"/>
  <c r="D24" i="9"/>
  <c r="D18" i="9"/>
  <c r="H15" i="70"/>
  <c r="D35" i="9"/>
  <c r="D17" i="9"/>
  <c r="V38" i="9"/>
  <c r="AH30" i="9"/>
  <c r="G75" i="20"/>
  <c r="T6" i="20" s="1"/>
  <c r="D71" i="20"/>
  <c r="D72" i="20" s="1"/>
  <c r="D73" i="20" s="1"/>
  <c r="F9" i="7"/>
  <c r="G9" i="7" s="1"/>
  <c r="B55" i="9"/>
  <c r="F14" i="64"/>
  <c r="G14" i="64" s="1"/>
  <c r="F9" i="64"/>
  <c r="F6" i="64"/>
  <c r="G6" i="64" s="1"/>
  <c r="C46" i="32"/>
  <c r="D47" i="33" s="1"/>
  <c r="G46" i="32"/>
  <c r="L47" i="33" s="1"/>
  <c r="I45" i="32"/>
  <c r="P46" i="33" s="1"/>
  <c r="G45" i="32"/>
  <c r="L46" i="33" s="1"/>
  <c r="D46" i="32"/>
  <c r="F47" i="33" s="1"/>
  <c r="H46" i="32"/>
  <c r="N47" i="33" s="1"/>
  <c r="BJ48" i="29"/>
  <c r="AA48" i="29"/>
  <c r="J22" i="9"/>
  <c r="M30" i="9"/>
  <c r="P38" i="9"/>
  <c r="P10" i="9"/>
  <c r="AE18" i="9"/>
  <c r="AE10" i="9"/>
  <c r="AH38" i="9"/>
  <c r="J7" i="9"/>
  <c r="M39" i="9"/>
  <c r="S35" i="9"/>
  <c r="AB31" i="9"/>
  <c r="AE17" i="9"/>
  <c r="AE9" i="9"/>
  <c r="AH45" i="9"/>
  <c r="G11" i="9"/>
  <c r="M15" i="9"/>
  <c r="V43" i="9"/>
  <c r="V35" i="9"/>
  <c r="Y35" i="9"/>
  <c r="G46" i="9"/>
  <c r="L46" i="19" s="1"/>
  <c r="G30" i="9"/>
  <c r="G26" i="9"/>
  <c r="M31" i="9"/>
  <c r="P39" i="9"/>
  <c r="P15" i="9"/>
  <c r="V31" i="9"/>
  <c r="Y37" i="9"/>
  <c r="G39" i="9"/>
  <c r="Y46" i="9"/>
  <c r="BT46" i="19" s="1"/>
  <c r="J31" i="9"/>
  <c r="S42" i="9"/>
  <c r="S19" i="9"/>
  <c r="S17" i="9"/>
  <c r="AB30" i="9"/>
  <c r="G14" i="9"/>
  <c r="J15" i="9"/>
  <c r="S32" i="9"/>
  <c r="Y38" i="9"/>
  <c r="Y14" i="9"/>
  <c r="AB46" i="9"/>
  <c r="CD46" i="19" s="1"/>
  <c r="AB19" i="9"/>
  <c r="AE23" i="9"/>
  <c r="J38" i="9"/>
  <c r="V46" i="9"/>
  <c r="BJ46" i="19" s="1"/>
  <c r="AB23" i="9"/>
  <c r="AE41" i="9"/>
  <c r="AE37" i="9"/>
  <c r="AE29" i="9"/>
  <c r="AE25" i="9"/>
  <c r="V14" i="9"/>
  <c r="J23" i="9"/>
  <c r="M7" i="9"/>
  <c r="P29" i="9"/>
  <c r="S26" i="9"/>
  <c r="Y19" i="9"/>
  <c r="AB14" i="9"/>
  <c r="AE22" i="9"/>
  <c r="AH33" i="9"/>
  <c r="L12" i="7"/>
  <c r="M12" i="7" s="1"/>
  <c r="L15" i="7"/>
  <c r="M15" i="7" s="1"/>
  <c r="BT48" i="58"/>
  <c r="W49" i="5"/>
  <c r="AZ48" i="58"/>
  <c r="S49" i="5"/>
  <c r="V48" i="58"/>
  <c r="M49" i="5"/>
  <c r="AP49" i="16"/>
  <c r="N49" i="16"/>
  <c r="V49" i="16"/>
  <c r="J49" i="16"/>
  <c r="Z49" i="16"/>
  <c r="AD49" i="16"/>
  <c r="AL49" i="16"/>
  <c r="AH49" i="16"/>
  <c r="R49" i="16"/>
  <c r="C46" i="15"/>
  <c r="D46" i="15" s="1"/>
  <c r="F46" i="15" s="1"/>
  <c r="G46" i="15" s="1"/>
  <c r="D46" i="19" s="1"/>
  <c r="AE15" i="9"/>
  <c r="M13" i="9"/>
  <c r="AE42" i="9"/>
  <c r="J36" i="9"/>
  <c r="J32" i="9"/>
  <c r="M46" i="9"/>
  <c r="AF46" i="19" s="1"/>
  <c r="M42" i="9"/>
  <c r="M23" i="9"/>
  <c r="P9" i="9"/>
  <c r="AB43" i="9"/>
  <c r="AB35" i="9"/>
  <c r="AH37" i="9"/>
  <c r="AE11" i="9"/>
  <c r="M16" i="9"/>
  <c r="AB32" i="9"/>
  <c r="AE38" i="9"/>
  <c r="J13" i="9"/>
  <c r="J9" i="9"/>
  <c r="Y45" i="9"/>
  <c r="Y30" i="9"/>
  <c r="Y26" i="9"/>
  <c r="Y22" i="9"/>
  <c r="AH35" i="9"/>
  <c r="M9" i="9"/>
  <c r="P18" i="9"/>
  <c r="AB29" i="9"/>
  <c r="AE26" i="9"/>
  <c r="G45" i="9"/>
  <c r="G41" i="9"/>
  <c r="AH28" i="9"/>
  <c r="M20" i="9"/>
  <c r="P26" i="9"/>
  <c r="AB25" i="9"/>
  <c r="S13" i="9"/>
  <c r="V27" i="9"/>
  <c r="V11" i="9"/>
  <c r="AB7" i="9"/>
  <c r="AE39" i="9"/>
  <c r="AH25" i="9"/>
  <c r="AH17" i="9"/>
  <c r="AH13" i="9"/>
  <c r="X19" i="7"/>
  <c r="Y19" i="7" s="1"/>
  <c r="AV31" i="7"/>
  <c r="AW31" i="7" s="1"/>
  <c r="R35" i="7"/>
  <c r="S35" i="7" s="1"/>
  <c r="E7" i="7"/>
  <c r="E56" i="7" s="1"/>
  <c r="AV20" i="7"/>
  <c r="AW20" i="7" s="1"/>
  <c r="L14" i="7"/>
  <c r="M14" i="7" s="1"/>
  <c r="V47" i="19"/>
  <c r="AQ47" i="19"/>
  <c r="AZ47" i="19"/>
  <c r="O47" i="16"/>
  <c r="P47" i="16" s="1"/>
  <c r="AI46" i="19" s="1"/>
  <c r="AM47" i="16"/>
  <c r="AN47" i="16" s="1"/>
  <c r="CQ46" i="19" s="1"/>
  <c r="AI47" i="16"/>
  <c r="AJ47" i="16" s="1"/>
  <c r="CG46" i="19" s="1"/>
  <c r="AE47" i="16"/>
  <c r="AF47" i="16" s="1"/>
  <c r="BW46" i="19" s="1"/>
  <c r="R47" i="16"/>
  <c r="W47" i="16"/>
  <c r="X47" i="16" s="1"/>
  <c r="BC46" i="19" s="1"/>
  <c r="AQ47" i="16"/>
  <c r="AR47" i="16" s="1"/>
  <c r="DA46" i="19" s="1"/>
  <c r="J47" i="16"/>
  <c r="Z47" i="16"/>
  <c r="D7" i="9"/>
  <c r="J35" i="9"/>
  <c r="P7" i="9"/>
  <c r="Y18" i="9"/>
  <c r="AH31" i="9"/>
  <c r="AH12" i="9"/>
  <c r="G44" i="9"/>
  <c r="G54" i="9" s="1"/>
  <c r="G29" i="9"/>
  <c r="S27" i="9"/>
  <c r="Y29" i="9"/>
  <c r="D29" i="9"/>
  <c r="S46" i="9"/>
  <c r="AZ46" i="19" s="1"/>
  <c r="D28" i="9"/>
  <c r="P13" i="9"/>
  <c r="V18" i="9"/>
  <c r="AE40" i="9"/>
  <c r="D27" i="9"/>
  <c r="D11" i="9"/>
  <c r="M21" i="9"/>
  <c r="M17" i="9"/>
  <c r="S45" i="9"/>
  <c r="S41" i="9"/>
  <c r="S37" i="9"/>
  <c r="Y12" i="9"/>
  <c r="AB33" i="9"/>
  <c r="AB26" i="9"/>
  <c r="AB11" i="9"/>
  <c r="AE43" i="9"/>
  <c r="D31" i="9"/>
  <c r="D15" i="9"/>
  <c r="S16" i="9"/>
  <c r="Y33" i="9"/>
  <c r="AH24" i="9"/>
  <c r="AH16" i="9"/>
  <c r="G40" i="9"/>
  <c r="Y36" i="9"/>
  <c r="Y25" i="9"/>
  <c r="AH46" i="9"/>
  <c r="CX46" i="19" s="1"/>
  <c r="V37" i="9"/>
  <c r="D36" i="9"/>
  <c r="P24" i="9"/>
  <c r="S30" i="9"/>
  <c r="S7" i="9"/>
  <c r="V40" i="9"/>
  <c r="AE36" i="9"/>
  <c r="AE28" i="9"/>
  <c r="J14" i="9"/>
  <c r="J10" i="9"/>
  <c r="P46" i="9"/>
  <c r="AP46" i="19" s="1"/>
  <c r="P23" i="9"/>
  <c r="P19" i="9"/>
  <c r="P12" i="9"/>
  <c r="AB44" i="9"/>
  <c r="AB40" i="9"/>
  <c r="AB22" i="9"/>
  <c r="AE16" i="9"/>
  <c r="AH36" i="9"/>
  <c r="D39" i="9"/>
  <c r="D23" i="9"/>
  <c r="Y44" i="9"/>
  <c r="Y53" i="9" s="1"/>
  <c r="AH20" i="9"/>
  <c r="AH8" i="9"/>
  <c r="G25" i="9"/>
  <c r="G10" i="9"/>
  <c r="S31" i="9"/>
  <c r="V41" i="9"/>
  <c r="V7" i="9"/>
  <c r="AE14" i="9"/>
  <c r="AH42" i="9"/>
  <c r="D37" i="9"/>
  <c r="D13" i="9"/>
  <c r="AB12" i="9"/>
  <c r="D12" i="9"/>
  <c r="P20" i="9"/>
  <c r="S34" i="9"/>
  <c r="S22" i="9"/>
  <c r="V29" i="9"/>
  <c r="AE32" i="9"/>
  <c r="D41" i="9"/>
  <c r="D25" i="9"/>
  <c r="D51" i="9" s="1"/>
  <c r="G7" i="9"/>
  <c r="AB39" i="9"/>
  <c r="AB18" i="9"/>
  <c r="AE30" i="9"/>
  <c r="E47" i="7"/>
  <c r="X21" i="7"/>
  <c r="Y21" i="7" s="1"/>
  <c r="BH9" i="7"/>
  <c r="BI9" i="7" s="1"/>
  <c r="R27" i="7"/>
  <c r="S27" i="7" s="1"/>
  <c r="F24" i="7"/>
  <c r="G24" i="7" s="1"/>
  <c r="AV25" i="7"/>
  <c r="AW25" i="7" s="1"/>
  <c r="BB8" i="7"/>
  <c r="BC8" i="7" s="1"/>
  <c r="BH32" i="7"/>
  <c r="BI32" i="7" s="1"/>
  <c r="BH30" i="7"/>
  <c r="BI30" i="7" s="1"/>
  <c r="BH28" i="7"/>
  <c r="BI28" i="7" s="1"/>
  <c r="X35" i="7"/>
  <c r="Y35" i="7" s="1"/>
  <c r="AV17" i="7"/>
  <c r="AW17" i="7" s="1"/>
  <c r="R11" i="7"/>
  <c r="S11" i="7" s="1"/>
  <c r="AV35" i="7"/>
  <c r="AW35" i="7" s="1"/>
  <c r="BH11" i="7"/>
  <c r="BI11" i="7" s="1"/>
  <c r="AV21" i="7"/>
  <c r="AW21" i="7" s="1"/>
  <c r="F23" i="7"/>
  <c r="G23" i="7" s="1"/>
  <c r="AV27" i="7"/>
  <c r="AW27" i="7" s="1"/>
  <c r="AV9" i="7"/>
  <c r="AW9" i="7" s="1"/>
  <c r="BB24" i="7"/>
  <c r="BC24" i="7" s="1"/>
  <c r="BB10" i="7"/>
  <c r="BC10" i="7" s="1"/>
  <c r="AV23" i="7"/>
  <c r="AW23" i="7" s="1"/>
  <c r="F22" i="7"/>
  <c r="G22" i="7" s="1"/>
  <c r="L24" i="7"/>
  <c r="M24" i="7" s="1"/>
  <c r="L29" i="7"/>
  <c r="M29" i="7" s="1"/>
  <c r="AV29" i="7"/>
  <c r="AW29" i="7" s="1"/>
  <c r="AV13" i="7"/>
  <c r="AW13" i="7" s="1"/>
  <c r="AV11" i="7"/>
  <c r="AW11" i="7" s="1"/>
  <c r="G43" i="9"/>
  <c r="G28" i="9"/>
  <c r="G24" i="9"/>
  <c r="G13" i="9"/>
  <c r="G9" i="9"/>
  <c r="J34" i="9"/>
  <c r="J12" i="9"/>
  <c r="J8" i="9"/>
  <c r="M45" i="9"/>
  <c r="M41" i="9"/>
  <c r="M19" i="9"/>
  <c r="M12" i="9"/>
  <c r="M8" i="9"/>
  <c r="P22" i="9"/>
  <c r="P11" i="9"/>
  <c r="S40" i="9"/>
  <c r="S36" i="9"/>
  <c r="S25" i="9"/>
  <c r="S21" i="9"/>
  <c r="V39" i="9"/>
  <c r="V28" i="9"/>
  <c r="V21" i="9"/>
  <c r="V17" i="9"/>
  <c r="V10" i="9"/>
  <c r="Y28" i="9"/>
  <c r="Y24" i="9"/>
  <c r="Y17" i="9"/>
  <c r="AB42" i="9"/>
  <c r="AB28" i="9"/>
  <c r="AB24" i="9"/>
  <c r="AB17" i="9"/>
  <c r="AE46" i="9"/>
  <c r="CN46" i="19" s="1"/>
  <c r="AE27" i="9"/>
  <c r="AE20" i="9"/>
  <c r="AH23" i="9"/>
  <c r="AH19" i="9"/>
  <c r="AH15" i="9"/>
  <c r="AH11" i="9"/>
  <c r="AH7" i="9"/>
  <c r="G35" i="9"/>
  <c r="G31" i="9"/>
  <c r="G20" i="9"/>
  <c r="G16" i="9"/>
  <c r="J45" i="9"/>
  <c r="J41" i="9"/>
  <c r="J30" i="9"/>
  <c r="J26" i="9"/>
  <c r="J19" i="9"/>
  <c r="M37" i="9"/>
  <c r="M33" i="9"/>
  <c r="M26" i="9"/>
  <c r="P44" i="9"/>
  <c r="P40" i="9"/>
  <c r="P37" i="9"/>
  <c r="P33" i="9"/>
  <c r="S43" i="9"/>
  <c r="S28" i="9"/>
  <c r="V24" i="9"/>
  <c r="V13" i="9"/>
  <c r="Y42" i="9"/>
  <c r="Y31" i="9"/>
  <c r="Y20" i="9"/>
  <c r="Y13" i="9"/>
  <c r="Y9" i="9"/>
  <c r="AB38" i="9"/>
  <c r="AB20" i="9"/>
  <c r="AB13" i="9"/>
  <c r="AB9" i="9"/>
  <c r="AE34" i="9"/>
  <c r="AE12" i="9"/>
  <c r="G36" i="9"/>
  <c r="G21" i="9"/>
  <c r="J46" i="9"/>
  <c r="V46" i="19" s="1"/>
  <c r="J27" i="9"/>
  <c r="M38" i="9"/>
  <c r="P41" i="9"/>
  <c r="S44" i="9"/>
  <c r="S54" i="9" s="1"/>
  <c r="S29" i="9"/>
  <c r="V25" i="9"/>
  <c r="Y43" i="9"/>
  <c r="AE24" i="9"/>
  <c r="G42" i="9"/>
  <c r="G27" i="9"/>
  <c r="G12" i="9"/>
  <c r="G8" i="9"/>
  <c r="J37" i="9"/>
  <c r="J33" i="9"/>
  <c r="J11" i="9"/>
  <c r="M44" i="9"/>
  <c r="M40" i="9"/>
  <c r="M22" i="9"/>
  <c r="M18" i="9"/>
  <c r="M11" i="9"/>
  <c r="P25" i="9"/>
  <c r="P21" i="9"/>
  <c r="P14" i="9"/>
  <c r="S39" i="9"/>
  <c r="S24" i="9"/>
  <c r="S20" i="9"/>
  <c r="S9" i="9"/>
  <c r="V42" i="9"/>
  <c r="V20" i="9"/>
  <c r="V16" i="9"/>
  <c r="V9" i="9"/>
  <c r="Y27" i="9"/>
  <c r="Y23" i="9"/>
  <c r="Y16" i="9"/>
  <c r="AB45" i="9"/>
  <c r="AB41" i="9"/>
  <c r="AB34" i="9"/>
  <c r="AB27" i="9"/>
  <c r="AB16" i="9"/>
  <c r="AE19" i="9"/>
  <c r="AE8" i="9"/>
  <c r="AH44" i="9"/>
  <c r="AH40" i="9"/>
  <c r="AH22" i="9"/>
  <c r="AH18" i="9"/>
  <c r="AH14" i="9"/>
  <c r="AH10" i="9"/>
  <c r="G32" i="9"/>
  <c r="G17" i="9"/>
  <c r="J42" i="9"/>
  <c r="J20" i="9"/>
  <c r="P45" i="9"/>
  <c r="V32" i="9"/>
  <c r="Y32" i="9"/>
  <c r="AB21" i="9"/>
  <c r="G38" i="9"/>
  <c r="G34" i="9"/>
  <c r="G19" i="9"/>
  <c r="G15" i="9"/>
  <c r="J44" i="9"/>
  <c r="J54" i="9" s="1"/>
  <c r="J40" i="9"/>
  <c r="J29" i="9"/>
  <c r="J25" i="9"/>
  <c r="J18" i="9"/>
  <c r="M36" i="9"/>
  <c r="M32" i="9"/>
  <c r="M29" i="9"/>
  <c r="M25" i="9"/>
  <c r="P43" i="9"/>
  <c r="P36" i="9"/>
  <c r="P32" i="9"/>
  <c r="P28" i="9"/>
  <c r="P17" i="9"/>
  <c r="S12" i="9"/>
  <c r="V45" i="9"/>
  <c r="V34" i="9"/>
  <c r="V23" i="9"/>
  <c r="Y41" i="9"/>
  <c r="Y34" i="9"/>
  <c r="Y8" i="9"/>
  <c r="AB37" i="9"/>
  <c r="AB8" i="9"/>
  <c r="M34" i="9"/>
  <c r="P30" i="9"/>
  <c r="P8" i="9"/>
  <c r="S14" i="9"/>
  <c r="Y39" i="9"/>
  <c r="Y21" i="9"/>
  <c r="AB10" i="9"/>
  <c r="AE31" i="9"/>
  <c r="M43" i="9"/>
  <c r="M10" i="9"/>
  <c r="S38" i="9"/>
  <c r="S23" i="9"/>
  <c r="S8" i="9"/>
  <c r="V19" i="9"/>
  <c r="V15" i="9"/>
  <c r="V8" i="9"/>
  <c r="Y15" i="9"/>
  <c r="AB15" i="9"/>
  <c r="AE44" i="9"/>
  <c r="AE54" i="9" s="1"/>
  <c r="AE7" i="9"/>
  <c r="AH43" i="9"/>
  <c r="AH39" i="9"/>
  <c r="AH32" i="9"/>
  <c r="J16" i="9"/>
  <c r="M27" i="9"/>
  <c r="P34" i="9"/>
  <c r="S33" i="9"/>
  <c r="S52" i="9" s="1"/>
  <c r="S18" i="9"/>
  <c r="V36" i="9"/>
  <c r="Y10" i="9"/>
  <c r="AE35" i="9"/>
  <c r="AH27" i="9"/>
  <c r="G37" i="9"/>
  <c r="G33" i="9"/>
  <c r="G52" i="9" s="1"/>
  <c r="G22" i="9"/>
  <c r="G18" i="9"/>
  <c r="J43" i="9"/>
  <c r="J39" i="9"/>
  <c r="J28" i="9"/>
  <c r="J24" i="9"/>
  <c r="J21" i="9"/>
  <c r="J17" i="9"/>
  <c r="M35" i="9"/>
  <c r="M28" i="9"/>
  <c r="M24" i="9"/>
  <c r="P42" i="9"/>
  <c r="P35" i="9"/>
  <c r="P31" i="9"/>
  <c r="P27" i="9"/>
  <c r="P16" i="9"/>
  <c r="S15" i="9"/>
  <c r="S11" i="9"/>
  <c r="V44" i="9"/>
  <c r="V33" i="9"/>
  <c r="V26" i="9"/>
  <c r="Y40" i="9"/>
  <c r="Y11" i="9"/>
  <c r="Y7" i="9"/>
  <c r="AB36" i="9"/>
  <c r="D46" i="9"/>
  <c r="B46" i="19" s="1"/>
  <c r="AE45" i="9"/>
  <c r="AE13" i="9"/>
  <c r="AH21" i="9"/>
  <c r="AE33" i="9"/>
  <c r="AH41" i="9"/>
  <c r="AH9" i="9"/>
  <c r="AE21" i="9"/>
  <c r="AH29" i="9"/>
  <c r="F32" i="7"/>
  <c r="G32" i="7" s="1"/>
  <c r="AV19" i="7"/>
  <c r="AW19" i="7" s="1"/>
  <c r="F16" i="7"/>
  <c r="G16" i="7" s="1"/>
  <c r="F30" i="7"/>
  <c r="G30" i="7" s="1"/>
  <c r="F33" i="7"/>
  <c r="G33" i="7" s="1"/>
  <c r="AV15" i="7"/>
  <c r="AW15" i="7" s="1"/>
  <c r="F8" i="7"/>
  <c r="G8" i="7" s="1"/>
  <c r="AV33" i="7"/>
  <c r="AW33" i="7" s="1"/>
  <c r="F31" i="7"/>
  <c r="G31" i="7" s="1"/>
  <c r="F14" i="7"/>
  <c r="G14" i="7" s="1"/>
  <c r="F17" i="7"/>
  <c r="G17" i="7" s="1"/>
  <c r="F15" i="7"/>
  <c r="G15" i="7" s="1"/>
  <c r="L8" i="7"/>
  <c r="M8" i="7" s="1"/>
  <c r="L13" i="7"/>
  <c r="M13" i="7" s="1"/>
  <c r="F25" i="7"/>
  <c r="G25" i="7" s="1"/>
  <c r="L21" i="7"/>
  <c r="M21" i="7" s="1"/>
  <c r="L31" i="7"/>
  <c r="M31" i="7" s="1"/>
  <c r="AP33" i="7"/>
  <c r="AQ33" i="7" s="1"/>
  <c r="AP25" i="7"/>
  <c r="AQ25" i="7" s="1"/>
  <c r="AP19" i="7"/>
  <c r="AQ19" i="7" s="1"/>
  <c r="AP13" i="7"/>
  <c r="AQ13" i="7" s="1"/>
  <c r="AV22" i="7"/>
  <c r="AW22" i="7" s="1"/>
  <c r="BB12" i="7"/>
  <c r="BC12" i="7" s="1"/>
  <c r="X23" i="7"/>
  <c r="Y23" i="7" s="1"/>
  <c r="AD31" i="7"/>
  <c r="AE31" i="7" s="1"/>
  <c r="AD23" i="7"/>
  <c r="AE23" i="7" s="1"/>
  <c r="AD17" i="7"/>
  <c r="AE17" i="7" s="1"/>
  <c r="AD11" i="7"/>
  <c r="AE11" i="7" s="1"/>
  <c r="AJ27" i="7"/>
  <c r="AK27" i="7" s="1"/>
  <c r="AJ13" i="7"/>
  <c r="AK13" i="7" s="1"/>
  <c r="AP35" i="7"/>
  <c r="AQ35" i="7" s="1"/>
  <c r="BB14" i="7"/>
  <c r="BC14" i="7" s="1"/>
  <c r="BH21" i="7"/>
  <c r="BI21" i="7" s="1"/>
  <c r="X11" i="7"/>
  <c r="Y11" i="7" s="1"/>
  <c r="AP27" i="7"/>
  <c r="AQ27" i="7" s="1"/>
  <c r="AP17" i="7"/>
  <c r="AQ17" i="7" s="1"/>
  <c r="BH17" i="7"/>
  <c r="BI17" i="7" s="1"/>
  <c r="AD29" i="7"/>
  <c r="AE29" i="7" s="1"/>
  <c r="AD21" i="7"/>
  <c r="AE21" i="7" s="1"/>
  <c r="AD13" i="7"/>
  <c r="AE13" i="7" s="1"/>
  <c r="AJ35" i="7"/>
  <c r="AK35" i="7" s="1"/>
  <c r="AJ25" i="7"/>
  <c r="AK25" i="7" s="1"/>
  <c r="AJ17" i="7"/>
  <c r="AK17" i="7" s="1"/>
  <c r="BB28" i="7"/>
  <c r="BC28" i="7" s="1"/>
  <c r="L30" i="7"/>
  <c r="M30" i="7" s="1"/>
  <c r="R31" i="7"/>
  <c r="S31" i="7" s="1"/>
  <c r="R17" i="7"/>
  <c r="S17" i="7" s="1"/>
  <c r="AV30" i="7"/>
  <c r="AW30" i="7" s="1"/>
  <c r="AV14" i="7"/>
  <c r="AW14" i="7" s="1"/>
  <c r="AP31" i="7"/>
  <c r="AQ31" i="7" s="1"/>
  <c r="AP23" i="7"/>
  <c r="AQ23" i="7" s="1"/>
  <c r="AP15" i="7"/>
  <c r="AQ15" i="7" s="1"/>
  <c r="R13" i="7"/>
  <c r="S13" i="7" s="1"/>
  <c r="X9" i="7"/>
  <c r="Y9" i="7" s="1"/>
  <c r="AD33" i="7"/>
  <c r="AE33" i="7" s="1"/>
  <c r="AD25" i="7"/>
  <c r="AE25" i="7" s="1"/>
  <c r="AD15" i="7"/>
  <c r="AE15" i="7" s="1"/>
  <c r="AJ29" i="7"/>
  <c r="AK29" i="7" s="1"/>
  <c r="AJ21" i="7"/>
  <c r="AK21" i="7" s="1"/>
  <c r="AV24" i="7"/>
  <c r="AW24" i="7" s="1"/>
  <c r="X25" i="7"/>
  <c r="Y25" i="7" s="1"/>
  <c r="BB30" i="7"/>
  <c r="BC30" i="7" s="1"/>
  <c r="R33" i="7"/>
  <c r="S33" i="7" s="1"/>
  <c r="R19" i="7"/>
  <c r="S19" i="7" s="1"/>
  <c r="AP9" i="7"/>
  <c r="AQ9" i="7" s="1"/>
  <c r="AV32" i="7"/>
  <c r="AW32" i="7" s="1"/>
  <c r="AV16" i="7"/>
  <c r="AW16" i="7" s="1"/>
  <c r="AP29" i="7"/>
  <c r="AQ29" i="7" s="1"/>
  <c r="AP21" i="7"/>
  <c r="AQ21" i="7" s="1"/>
  <c r="BH15" i="7"/>
  <c r="BI15" i="7" s="1"/>
  <c r="AD35" i="7"/>
  <c r="AE35" i="7" s="1"/>
  <c r="AD27" i="7"/>
  <c r="AE27" i="7" s="1"/>
  <c r="AD19" i="7"/>
  <c r="AE19" i="7" s="1"/>
  <c r="AD9" i="7"/>
  <c r="AE9" i="7" s="1"/>
  <c r="AJ33" i="7"/>
  <c r="AK33" i="7" s="1"/>
  <c r="AJ23" i="7"/>
  <c r="AK23" i="7" s="1"/>
  <c r="BH19" i="7"/>
  <c r="BI19" i="7" s="1"/>
  <c r="R29" i="7"/>
  <c r="S29" i="7" s="1"/>
  <c r="AV10" i="7"/>
  <c r="AW10" i="7" s="1"/>
  <c r="BB16" i="7"/>
  <c r="BC16" i="7" s="1"/>
  <c r="R15" i="7"/>
  <c r="S15" i="7" s="1"/>
  <c r="X27" i="7"/>
  <c r="Y27" i="7" s="1"/>
  <c r="AV28" i="7"/>
  <c r="AW28" i="7" s="1"/>
  <c r="AV12" i="7"/>
  <c r="AW12" i="7" s="1"/>
  <c r="BB32" i="7"/>
  <c r="BC32" i="7" s="1"/>
  <c r="L23" i="7"/>
  <c r="M23" i="7" s="1"/>
  <c r="L28" i="7"/>
  <c r="M28" i="7" s="1"/>
  <c r="AP11" i="7"/>
  <c r="AQ11" i="7" s="1"/>
  <c r="AV18" i="7"/>
  <c r="AW18" i="7" s="1"/>
  <c r="BH13" i="7"/>
  <c r="BI13" i="7" s="1"/>
  <c r="BB9" i="7"/>
  <c r="BC9" i="7" s="1"/>
  <c r="BH33" i="7"/>
  <c r="BI33" i="7" s="1"/>
  <c r="BH29" i="7"/>
  <c r="BI29" i="7" s="1"/>
  <c r="BH25" i="7"/>
  <c r="BI25" i="7" s="1"/>
  <c r="R21" i="7"/>
  <c r="S21" i="7" s="1"/>
  <c r="X13" i="7"/>
  <c r="Y13" i="7" s="1"/>
  <c r="BN35" i="7"/>
  <c r="BO35" i="7" s="1"/>
  <c r="BN33" i="7"/>
  <c r="BO33" i="7" s="1"/>
  <c r="BN31" i="7"/>
  <c r="BO31" i="7" s="1"/>
  <c r="BN29" i="7"/>
  <c r="BO29" i="7" s="1"/>
  <c r="BN27" i="7"/>
  <c r="BO27" i="7" s="1"/>
  <c r="BN25" i="7"/>
  <c r="BO25" i="7" s="1"/>
  <c r="BN23" i="7"/>
  <c r="BO23" i="7" s="1"/>
  <c r="BN17" i="7"/>
  <c r="BO17" i="7" s="1"/>
  <c r="BN13" i="7"/>
  <c r="BO13" i="7" s="1"/>
  <c r="BH35" i="7"/>
  <c r="BI35" i="7" s="1"/>
  <c r="BH31" i="7"/>
  <c r="BI31" i="7" s="1"/>
  <c r="BH27" i="7"/>
  <c r="BI27" i="7" s="1"/>
  <c r="BH23" i="7"/>
  <c r="BI23" i="7" s="1"/>
  <c r="X29" i="7"/>
  <c r="Y29" i="7" s="1"/>
  <c r="BB18" i="7"/>
  <c r="BC18" i="7" s="1"/>
  <c r="BN11" i="7"/>
  <c r="BO11" i="7" s="1"/>
  <c r="L10" i="7"/>
  <c r="M10" i="7" s="1"/>
  <c r="R23" i="7"/>
  <c r="S23" i="7" s="1"/>
  <c r="X31" i="7"/>
  <c r="Y31" i="7" s="1"/>
  <c r="X15" i="7"/>
  <c r="Y15" i="7" s="1"/>
  <c r="BB20" i="7"/>
  <c r="BC20" i="7" s="1"/>
  <c r="BN15" i="7"/>
  <c r="BO15" i="7" s="1"/>
  <c r="F18" i="7"/>
  <c r="G18" i="7" s="1"/>
  <c r="F10" i="7"/>
  <c r="G10" i="7" s="1"/>
  <c r="L22" i="7"/>
  <c r="M22" i="7" s="1"/>
  <c r="R25" i="7"/>
  <c r="S25" i="7" s="1"/>
  <c r="R9" i="7"/>
  <c r="S9" i="7" s="1"/>
  <c r="X33" i="7"/>
  <c r="Y33" i="7" s="1"/>
  <c r="X17" i="7"/>
  <c r="Y17" i="7" s="1"/>
  <c r="BB22" i="7"/>
  <c r="BC22" i="7" s="1"/>
  <c r="BB35" i="7"/>
  <c r="BC35" i="7" s="1"/>
  <c r="BB31" i="7"/>
  <c r="BC31" i="7" s="1"/>
  <c r="BB27" i="7"/>
  <c r="BC27" i="7" s="1"/>
  <c r="BB23" i="7"/>
  <c r="BC23" i="7" s="1"/>
  <c r="BB19" i="7"/>
  <c r="BC19" i="7" s="1"/>
  <c r="BB15" i="7"/>
  <c r="BC15" i="7" s="1"/>
  <c r="BB11" i="7"/>
  <c r="BC11" i="7" s="1"/>
  <c r="BN21" i="7"/>
  <c r="BO21" i="7" s="1"/>
  <c r="F29" i="7"/>
  <c r="G29" i="7" s="1"/>
  <c r="F21" i="7"/>
  <c r="G21" i="7" s="1"/>
  <c r="F13" i="7"/>
  <c r="G13" i="7" s="1"/>
  <c r="L20" i="7"/>
  <c r="M20" i="7" s="1"/>
  <c r="AJ31" i="7"/>
  <c r="AK31" i="7" s="1"/>
  <c r="AJ19" i="7"/>
  <c r="AK19" i="7" s="1"/>
  <c r="AJ15" i="7"/>
  <c r="AK15" i="7" s="1"/>
  <c r="AJ11" i="7"/>
  <c r="AK11" i="7" s="1"/>
  <c r="AJ9" i="7"/>
  <c r="AK9" i="7" s="1"/>
  <c r="F20" i="7"/>
  <c r="G20" i="7" s="1"/>
  <c r="L18" i="7"/>
  <c r="M18" i="7" s="1"/>
  <c r="AV8" i="7"/>
  <c r="AW8" i="7" s="1"/>
  <c r="BB33" i="7"/>
  <c r="BC33" i="7" s="1"/>
  <c r="BB29" i="7"/>
  <c r="BC29" i="7" s="1"/>
  <c r="BB25" i="7"/>
  <c r="BC25" i="7" s="1"/>
  <c r="BB21" i="7"/>
  <c r="BC21" i="7" s="1"/>
  <c r="BB17" i="7"/>
  <c r="BC17" i="7" s="1"/>
  <c r="BB13" i="7"/>
  <c r="BC13" i="7" s="1"/>
  <c r="BN19" i="7"/>
  <c r="BO19" i="7" s="1"/>
  <c r="F28" i="7"/>
  <c r="G28" i="7" s="1"/>
  <c r="F12" i="7"/>
  <c r="G12" i="7" s="1"/>
  <c r="F35" i="7"/>
  <c r="G35" i="7" s="1"/>
  <c r="F27" i="7"/>
  <c r="G27" i="7" s="1"/>
  <c r="F19" i="7"/>
  <c r="G19" i="7" s="1"/>
  <c r="F11" i="7"/>
  <c r="G11" i="7" s="1"/>
  <c r="L16" i="7"/>
  <c r="M16" i="7" s="1"/>
  <c r="L32" i="7"/>
  <c r="M32" i="7" s="1"/>
  <c r="BH24" i="7"/>
  <c r="BI24" i="7" s="1"/>
  <c r="BH22" i="7"/>
  <c r="BI22" i="7" s="1"/>
  <c r="BH20" i="7"/>
  <c r="BI20" i="7" s="1"/>
  <c r="BH18" i="7"/>
  <c r="BI18" i="7" s="1"/>
  <c r="BH16" i="7"/>
  <c r="BI16" i="7" s="1"/>
  <c r="BH14" i="7"/>
  <c r="BI14" i="7" s="1"/>
  <c r="BH12" i="7"/>
  <c r="BI12" i="7" s="1"/>
  <c r="BH10" i="7"/>
  <c r="BI10" i="7" s="1"/>
  <c r="BH8" i="7"/>
  <c r="BI8" i="7" s="1"/>
  <c r="BN32" i="7"/>
  <c r="BO32" i="7" s="1"/>
  <c r="BN30" i="7"/>
  <c r="BO30" i="7" s="1"/>
  <c r="BN28" i="7"/>
  <c r="BO28" i="7" s="1"/>
  <c r="BN24" i="7"/>
  <c r="BO24" i="7" s="1"/>
  <c r="BN22" i="7"/>
  <c r="BO22" i="7" s="1"/>
  <c r="BN20" i="7"/>
  <c r="BO20" i="7" s="1"/>
  <c r="BN18" i="7"/>
  <c r="BO18" i="7" s="1"/>
  <c r="BN16" i="7"/>
  <c r="BO16" i="7" s="1"/>
  <c r="BN14" i="7"/>
  <c r="BO14" i="7" s="1"/>
  <c r="BN12" i="7"/>
  <c r="BO12" i="7" s="1"/>
  <c r="R32" i="7"/>
  <c r="S32" i="7" s="1"/>
  <c r="R30" i="7"/>
  <c r="S30" i="7" s="1"/>
  <c r="R28" i="7"/>
  <c r="S28" i="7" s="1"/>
  <c r="R24" i="7"/>
  <c r="S24" i="7" s="1"/>
  <c r="R22" i="7"/>
  <c r="S22" i="7" s="1"/>
  <c r="R20" i="7"/>
  <c r="S20" i="7" s="1"/>
  <c r="R18" i="7"/>
  <c r="S18" i="7" s="1"/>
  <c r="R16" i="7"/>
  <c r="S16" i="7" s="1"/>
  <c r="R14" i="7"/>
  <c r="S14" i="7" s="1"/>
  <c r="R12" i="7"/>
  <c r="S12" i="7" s="1"/>
  <c r="R10" i="7"/>
  <c r="S10" i="7" s="1"/>
  <c r="R8" i="7"/>
  <c r="S8" i="7" s="1"/>
  <c r="X32" i="7"/>
  <c r="Y32" i="7" s="1"/>
  <c r="X30" i="7"/>
  <c r="Y30" i="7" s="1"/>
  <c r="X28" i="7"/>
  <c r="Y28" i="7" s="1"/>
  <c r="X24" i="7"/>
  <c r="Y24" i="7" s="1"/>
  <c r="X22" i="7"/>
  <c r="Y22" i="7" s="1"/>
  <c r="X20" i="7"/>
  <c r="Y20" i="7" s="1"/>
  <c r="X18" i="7"/>
  <c r="Y18" i="7" s="1"/>
  <c r="X16" i="7"/>
  <c r="Y16" i="7" s="1"/>
  <c r="X14" i="7"/>
  <c r="Y14" i="7" s="1"/>
  <c r="X12" i="7"/>
  <c r="Y12" i="7" s="1"/>
  <c r="X10" i="7"/>
  <c r="Y10" i="7" s="1"/>
  <c r="X8" i="7"/>
  <c r="Y8" i="7" s="1"/>
  <c r="BN8" i="7"/>
  <c r="BO8" i="7" s="1"/>
  <c r="AD32" i="7"/>
  <c r="AE32" i="7" s="1"/>
  <c r="AD30" i="7"/>
  <c r="AE30" i="7" s="1"/>
  <c r="AD28" i="7"/>
  <c r="AE28" i="7" s="1"/>
  <c r="AD24" i="7"/>
  <c r="AE24" i="7" s="1"/>
  <c r="AD22" i="7"/>
  <c r="AE22" i="7" s="1"/>
  <c r="AD20" i="7"/>
  <c r="AE20" i="7" s="1"/>
  <c r="AD18" i="7"/>
  <c r="AE18" i="7" s="1"/>
  <c r="AD16" i="7"/>
  <c r="AE16" i="7" s="1"/>
  <c r="AD14" i="7"/>
  <c r="AE14" i="7" s="1"/>
  <c r="AD12" i="7"/>
  <c r="AE12" i="7" s="1"/>
  <c r="AD10" i="7"/>
  <c r="AE10" i="7" s="1"/>
  <c r="AD8" i="7"/>
  <c r="AE8" i="7" s="1"/>
  <c r="AJ32" i="7"/>
  <c r="AK32" i="7" s="1"/>
  <c r="AJ30" i="7"/>
  <c r="AK30" i="7" s="1"/>
  <c r="AJ28" i="7"/>
  <c r="AK28" i="7" s="1"/>
  <c r="AJ24" i="7"/>
  <c r="AK24" i="7" s="1"/>
  <c r="AJ22" i="7"/>
  <c r="AK22" i="7" s="1"/>
  <c r="AJ20" i="7"/>
  <c r="AK20" i="7" s="1"/>
  <c r="AJ18" i="7"/>
  <c r="AK18" i="7" s="1"/>
  <c r="AJ16" i="7"/>
  <c r="AK16" i="7" s="1"/>
  <c r="AJ14" i="7"/>
  <c r="AK14" i="7" s="1"/>
  <c r="AJ12" i="7"/>
  <c r="AK12" i="7" s="1"/>
  <c r="AJ10" i="7"/>
  <c r="AK10" i="7" s="1"/>
  <c r="AJ8" i="7"/>
  <c r="AK8" i="7" s="1"/>
  <c r="AP32" i="7"/>
  <c r="AQ32" i="7" s="1"/>
  <c r="AP30" i="7"/>
  <c r="AQ30" i="7" s="1"/>
  <c r="AP28" i="7"/>
  <c r="AQ28" i="7" s="1"/>
  <c r="AP24" i="7"/>
  <c r="AQ24" i="7" s="1"/>
  <c r="AP22" i="7"/>
  <c r="AQ22" i="7" s="1"/>
  <c r="AP20" i="7"/>
  <c r="AQ20" i="7" s="1"/>
  <c r="AP18" i="7"/>
  <c r="AQ18" i="7" s="1"/>
  <c r="AP16" i="7"/>
  <c r="AQ16" i="7" s="1"/>
  <c r="AP14" i="7"/>
  <c r="AQ14" i="7" s="1"/>
  <c r="AP12" i="7"/>
  <c r="AQ12" i="7" s="1"/>
  <c r="AP10" i="7"/>
  <c r="AQ10" i="7" s="1"/>
  <c r="AP8" i="7"/>
  <c r="AQ8" i="7" s="1"/>
  <c r="BN10" i="7"/>
  <c r="BO10" i="7" s="1"/>
  <c r="W45" i="10"/>
  <c r="CY46" i="19" s="1"/>
  <c r="BN9" i="7"/>
  <c r="BO9" i="7" s="1"/>
  <c r="L11" i="7"/>
  <c r="M11" i="7" s="1"/>
  <c r="L19" i="7"/>
  <c r="M19" i="7" s="1"/>
  <c r="L27" i="7"/>
  <c r="M27" i="7" s="1"/>
  <c r="L35" i="7"/>
  <c r="M35" i="7" s="1"/>
  <c r="L9" i="7"/>
  <c r="M9" i="7" s="1"/>
  <c r="L17" i="7"/>
  <c r="M17" i="7" s="1"/>
  <c r="L25" i="7"/>
  <c r="M25" i="7" s="1"/>
  <c r="L33" i="7"/>
  <c r="M33" i="7" s="1"/>
  <c r="B55" i="70"/>
  <c r="B16" i="70"/>
  <c r="B17" i="70"/>
  <c r="B18" i="70"/>
  <c r="B19" i="70"/>
  <c r="B20" i="70"/>
  <c r="B21" i="70"/>
  <c r="B22" i="70"/>
  <c r="B23" i="70"/>
  <c r="B24" i="70"/>
  <c r="B25" i="70"/>
  <c r="B26" i="70"/>
  <c r="B27" i="70"/>
  <c r="B28" i="70"/>
  <c r="B29" i="70"/>
  <c r="B30" i="70"/>
  <c r="B31" i="70"/>
  <c r="B32" i="70"/>
  <c r="B33" i="70"/>
  <c r="B34" i="70"/>
  <c r="B35" i="70"/>
  <c r="B36" i="70"/>
  <c r="B37" i="70"/>
  <c r="B38" i="70"/>
  <c r="B39" i="70"/>
  <c r="B40" i="70"/>
  <c r="B41" i="70"/>
  <c r="B42" i="70"/>
  <c r="B61" i="70" s="1"/>
  <c r="B43" i="70"/>
  <c r="B44" i="70"/>
  <c r="B45" i="70"/>
  <c r="B46" i="70"/>
  <c r="B47" i="70"/>
  <c r="B48" i="70"/>
  <c r="B49" i="70"/>
  <c r="B50" i="70"/>
  <c r="B51" i="70"/>
  <c r="B52" i="70"/>
  <c r="B53" i="70"/>
  <c r="B54" i="70"/>
  <c r="B15" i="70"/>
  <c r="B64" i="70" s="1"/>
  <c r="G47" i="5"/>
  <c r="AQ46" i="3"/>
  <c r="AM46" i="3"/>
  <c r="AI46" i="3"/>
  <c r="AE46" i="3"/>
  <c r="AA46" i="3"/>
  <c r="W46" i="3"/>
  <c r="S46" i="3"/>
  <c r="O46" i="3"/>
  <c r="K46" i="3"/>
  <c r="BO46" i="1"/>
  <c r="AA47" i="5"/>
  <c r="Y47" i="5"/>
  <c r="AW46" i="1"/>
  <c r="AQ46" i="1"/>
  <c r="AE46" i="1"/>
  <c r="AP46" i="58" s="1"/>
  <c r="AK46" i="1"/>
  <c r="Y46" i="1"/>
  <c r="S46" i="1"/>
  <c r="M47" i="5" s="1"/>
  <c r="M46" i="1"/>
  <c r="BO7" i="1"/>
  <c r="AN46" i="1"/>
  <c r="AB46" i="1"/>
  <c r="AH46" i="1"/>
  <c r="V46" i="1"/>
  <c r="P46" i="1"/>
  <c r="J46" i="1"/>
  <c r="D45" i="1"/>
  <c r="G26" i="1"/>
  <c r="D55" i="21"/>
  <c r="F51" i="64" l="1"/>
  <c r="F55" i="64"/>
  <c r="G9" i="64"/>
  <c r="G48" i="15"/>
  <c r="D48" i="19" s="1"/>
  <c r="AH53" i="9"/>
  <c r="W54" i="7"/>
  <c r="AI54" i="7"/>
  <c r="K53" i="7"/>
  <c r="AU53" i="7"/>
  <c r="AC54" i="7"/>
  <c r="BM54" i="7"/>
  <c r="BO26" i="7"/>
  <c r="AQ26" i="7"/>
  <c r="AQ34" i="7"/>
  <c r="AP53" i="7"/>
  <c r="AE26" i="7"/>
  <c r="AE34" i="7"/>
  <c r="AD53" i="7"/>
  <c r="G34" i="7"/>
  <c r="F53" i="7"/>
  <c r="AW34" i="7"/>
  <c r="AV53" i="7"/>
  <c r="AW26" i="7"/>
  <c r="BB26" i="7"/>
  <c r="E52" i="7"/>
  <c r="AI55" i="7"/>
  <c r="Y26" i="7"/>
  <c r="Y34" i="7"/>
  <c r="X53" i="7"/>
  <c r="R26" i="7"/>
  <c r="R53" i="7" s="1"/>
  <c r="S34" i="7"/>
  <c r="BO34" i="7"/>
  <c r="BO53" i="7" s="1"/>
  <c r="BN53" i="7"/>
  <c r="BC34" i="7"/>
  <c r="BM53" i="7"/>
  <c r="BG53" i="7"/>
  <c r="BA53" i="7"/>
  <c r="BA54" i="7"/>
  <c r="AU54" i="7"/>
  <c r="W53" i="7"/>
  <c r="Q53" i="7"/>
  <c r="E54" i="7"/>
  <c r="E55" i="7"/>
  <c r="Q55" i="7"/>
  <c r="BG54" i="7"/>
  <c r="AO54" i="7"/>
  <c r="M34" i="7"/>
  <c r="L53" i="7"/>
  <c r="G26" i="7"/>
  <c r="M26" i="7"/>
  <c r="AK26" i="7"/>
  <c r="AK34" i="7"/>
  <c r="AJ53" i="7"/>
  <c r="BH26" i="7"/>
  <c r="BH53" i="7" s="1"/>
  <c r="BI34" i="7"/>
  <c r="AO53" i="7"/>
  <c r="AI53" i="7"/>
  <c r="AC53" i="7"/>
  <c r="K55" i="7"/>
  <c r="E53" i="7"/>
  <c r="W55" i="7"/>
  <c r="BM55" i="7"/>
  <c r="BG55" i="7"/>
  <c r="AC55" i="7"/>
  <c r="B60" i="70"/>
  <c r="B62" i="70"/>
  <c r="B63" i="70"/>
  <c r="F7" i="7"/>
  <c r="F52" i="7" s="1"/>
  <c r="AE52" i="9"/>
  <c r="AB53" i="9"/>
  <c r="M53" i="9"/>
  <c r="P53" i="9"/>
  <c r="P52" i="9"/>
  <c r="AH52" i="9"/>
  <c r="Y54" i="9"/>
  <c r="V53" i="9"/>
  <c r="D52" i="9"/>
  <c r="AE53" i="9"/>
  <c r="M52" i="9"/>
  <c r="Y52" i="9"/>
  <c r="D53" i="9"/>
  <c r="V54" i="9"/>
  <c r="P54" i="9"/>
  <c r="J52" i="9"/>
  <c r="AB52" i="9"/>
  <c r="CD48" i="19"/>
  <c r="AB54" i="9"/>
  <c r="V52" i="9"/>
  <c r="J53" i="9"/>
  <c r="S53" i="9"/>
  <c r="G53" i="9"/>
  <c r="M54" i="9"/>
  <c r="AH54" i="9"/>
  <c r="O33" i="20"/>
  <c r="J10" i="20"/>
  <c r="Y31" i="20"/>
  <c r="AS23" i="20"/>
  <c r="AD12" i="20"/>
  <c r="BC16" i="20"/>
  <c r="AD20" i="20"/>
  <c r="AN19" i="20"/>
  <c r="BC17" i="20"/>
  <c r="AD45" i="20"/>
  <c r="T21" i="20"/>
  <c r="AN27" i="20"/>
  <c r="Y32" i="20"/>
  <c r="AI22" i="20"/>
  <c r="AS43" i="20"/>
  <c r="AN41" i="20"/>
  <c r="AX19" i="20"/>
  <c r="T33" i="20"/>
  <c r="AD43" i="20"/>
  <c r="AX46" i="20"/>
  <c r="E35" i="20"/>
  <c r="E44" i="20"/>
  <c r="AI17" i="20"/>
  <c r="BC33" i="20"/>
  <c r="AI40" i="20"/>
  <c r="Y13" i="20"/>
  <c r="AI41" i="20"/>
  <c r="T16" i="20"/>
  <c r="BC12" i="20"/>
  <c r="AS6" i="20"/>
  <c r="AD15" i="20"/>
  <c r="AN14" i="20"/>
  <c r="BC10" i="20"/>
  <c r="AS24" i="20"/>
  <c r="BC45" i="20"/>
  <c r="Y7" i="20"/>
  <c r="AI26" i="20"/>
  <c r="AN47" i="20"/>
  <c r="AX25" i="20"/>
  <c r="AX47" i="20"/>
  <c r="BC25" i="20"/>
  <c r="BC46" i="20"/>
  <c r="T35" i="20"/>
  <c r="T19" i="20"/>
  <c r="Y46" i="20"/>
  <c r="Y30" i="20"/>
  <c r="Y14" i="20"/>
  <c r="AD14" i="20"/>
  <c r="AD30" i="20"/>
  <c r="AD46" i="20"/>
  <c r="AI19" i="20"/>
  <c r="AI35" i="20"/>
  <c r="AN8" i="20"/>
  <c r="AN24" i="20"/>
  <c r="AN40" i="20"/>
  <c r="AS13" i="20"/>
  <c r="AS45" i="20"/>
  <c r="AX34" i="20"/>
  <c r="BC7" i="20"/>
  <c r="BC23" i="20"/>
  <c r="BC39" i="20"/>
  <c r="O16" i="20"/>
  <c r="J39" i="20"/>
  <c r="AD39" i="20"/>
  <c r="BC22" i="20"/>
  <c r="AI25" i="20"/>
  <c r="T34" i="20"/>
  <c r="Y20" i="20"/>
  <c r="AI34" i="20"/>
  <c r="AX17" i="20"/>
  <c r="Y24" i="20"/>
  <c r="AX33" i="20"/>
  <c r="AX52" i="20" s="1"/>
  <c r="AI18" i="20"/>
  <c r="T46" i="20"/>
  <c r="AD36" i="20"/>
  <c r="AN43" i="20"/>
  <c r="BC42" i="20"/>
  <c r="AS40" i="20"/>
  <c r="BC18" i="20"/>
  <c r="T12" i="20"/>
  <c r="Y12" i="20"/>
  <c r="AI21" i="20"/>
  <c r="AN21" i="20"/>
  <c r="AS20" i="20"/>
  <c r="AX20" i="20"/>
  <c r="BC20" i="20"/>
  <c r="T39" i="20"/>
  <c r="T7" i="20"/>
  <c r="Y18" i="20"/>
  <c r="AD26" i="20"/>
  <c r="AI15" i="20"/>
  <c r="AI47" i="20"/>
  <c r="AN36" i="20"/>
  <c r="AS25" i="20"/>
  <c r="AS51" i="20" s="1"/>
  <c r="AX14" i="20"/>
  <c r="BC19" i="20"/>
  <c r="J21" i="20"/>
  <c r="J32" i="20"/>
  <c r="J23" i="20"/>
  <c r="Y16" i="20"/>
  <c r="AS44" i="20"/>
  <c r="AD25" i="20"/>
  <c r="BC37" i="20"/>
  <c r="Y41" i="20"/>
  <c r="AI13" i="20"/>
  <c r="AS28" i="20"/>
  <c r="BC28" i="20"/>
  <c r="AI9" i="20"/>
  <c r="T8" i="20"/>
  <c r="AI33" i="20"/>
  <c r="AI52" i="20" s="1"/>
  <c r="T40" i="20"/>
  <c r="Y25" i="20"/>
  <c r="AI29" i="20"/>
  <c r="AX11" i="20"/>
  <c r="AN46" i="20"/>
  <c r="AX24" i="20"/>
  <c r="BC24" i="20"/>
  <c r="T28" i="20"/>
  <c r="Y28" i="20"/>
  <c r="AD27" i="20"/>
  <c r="AI48" i="20"/>
  <c r="AS26" i="20"/>
  <c r="AX18" i="20"/>
  <c r="E26" i="20"/>
  <c r="O48" i="20"/>
  <c r="J46" i="20"/>
  <c r="E37" i="20"/>
  <c r="J16" i="20"/>
  <c r="E31" i="20"/>
  <c r="E28" i="20"/>
  <c r="J7" i="20"/>
  <c r="T24" i="20"/>
  <c r="AD9" i="20"/>
  <c r="AI24" i="20"/>
  <c r="AN34" i="20"/>
  <c r="AX23" i="20"/>
  <c r="T42" i="20"/>
  <c r="Y29" i="20"/>
  <c r="AD40" i="20"/>
  <c r="AN18" i="20"/>
  <c r="AX16" i="20"/>
  <c r="T48" i="20"/>
  <c r="T20" i="20"/>
  <c r="Y35" i="20"/>
  <c r="AD7" i="20"/>
  <c r="AD35" i="20"/>
  <c r="AI20" i="20"/>
  <c r="AN6" i="20"/>
  <c r="AN39" i="20"/>
  <c r="AS39" i="20"/>
  <c r="AX39" i="20"/>
  <c r="BC38" i="20"/>
  <c r="T9" i="20"/>
  <c r="AD17" i="20"/>
  <c r="AI30" i="20"/>
  <c r="AS34" i="20"/>
  <c r="BC44" i="20"/>
  <c r="BC53" i="20" s="1"/>
  <c r="Y36" i="20"/>
  <c r="AD33" i="20"/>
  <c r="AD52" i="20" s="1"/>
  <c r="AI46" i="20"/>
  <c r="AS27" i="20"/>
  <c r="BC26" i="20"/>
  <c r="T32" i="20"/>
  <c r="Y47" i="20"/>
  <c r="Y19" i="20"/>
  <c r="AD23" i="20"/>
  <c r="AI8" i="20"/>
  <c r="AI36" i="20"/>
  <c r="AN22" i="20"/>
  <c r="AS22" i="20"/>
  <c r="AX21" i="20"/>
  <c r="BC21" i="20"/>
  <c r="AN30" i="20"/>
  <c r="AS8" i="20"/>
  <c r="AS30" i="20"/>
  <c r="AX8" i="20"/>
  <c r="AX29" i="20"/>
  <c r="BC8" i="20"/>
  <c r="BC29" i="20"/>
  <c r="T44" i="20"/>
  <c r="T53" i="20" s="1"/>
  <c r="T22" i="20"/>
  <c r="Y44" i="20"/>
  <c r="Y23" i="20"/>
  <c r="AD11" i="20"/>
  <c r="AD32" i="20"/>
  <c r="AI10" i="20"/>
  <c r="AI32" i="20"/>
  <c r="AN10" i="20"/>
  <c r="AN31" i="20"/>
  <c r="AS10" i="20"/>
  <c r="AS31" i="20"/>
  <c r="AX9" i="20"/>
  <c r="AX31" i="20"/>
  <c r="BC9" i="20"/>
  <c r="BC30" i="20"/>
  <c r="T47" i="20"/>
  <c r="T31" i="20"/>
  <c r="T15" i="20"/>
  <c r="Y42" i="20"/>
  <c r="Y26" i="20"/>
  <c r="Y10" i="20"/>
  <c r="AD18" i="20"/>
  <c r="AD34" i="20"/>
  <c r="AI7" i="20"/>
  <c r="AI23" i="20"/>
  <c r="AI39" i="20"/>
  <c r="AN12" i="20"/>
  <c r="AN28" i="20"/>
  <c r="AN44" i="20"/>
  <c r="AS17" i="20"/>
  <c r="AS33" i="20"/>
  <c r="AS52" i="20" s="1"/>
  <c r="AX6" i="20"/>
  <c r="AX22" i="20"/>
  <c r="AX38" i="20"/>
  <c r="BC11" i="20"/>
  <c r="BC27" i="20"/>
  <c r="BC43" i="20"/>
  <c r="J37" i="20"/>
  <c r="J48" i="20"/>
  <c r="O27" i="20"/>
  <c r="O18" i="20"/>
  <c r="AN9" i="20"/>
  <c r="T14" i="20"/>
  <c r="AS16" i="20"/>
  <c r="Y48" i="20"/>
  <c r="AI6" i="20"/>
  <c r="AS18" i="20"/>
  <c r="T30" i="20"/>
  <c r="AN17" i="20"/>
  <c r="Y8" i="20"/>
  <c r="AX27" i="20"/>
  <c r="T18" i="20"/>
  <c r="AD8" i="20"/>
  <c r="AN7" i="20"/>
  <c r="AX43" i="20"/>
  <c r="AS19" i="20"/>
  <c r="AX40" i="20"/>
  <c r="BC40" i="20"/>
  <c r="Y33" i="20"/>
  <c r="AD21" i="20"/>
  <c r="AI42" i="20"/>
  <c r="AN42" i="20"/>
  <c r="AS42" i="20"/>
  <c r="AX41" i="20"/>
  <c r="BC41" i="20"/>
  <c r="T23" i="20"/>
  <c r="Y34" i="20"/>
  <c r="AD10" i="20"/>
  <c r="AD42" i="20"/>
  <c r="AI31" i="20"/>
  <c r="AN20" i="20"/>
  <c r="AS9" i="20"/>
  <c r="AS41" i="20"/>
  <c r="AX30" i="20"/>
  <c r="BC35" i="20"/>
  <c r="E42" i="20"/>
  <c r="O9" i="20"/>
  <c r="O11" i="20"/>
  <c r="T37" i="20"/>
  <c r="AN23" i="20"/>
  <c r="Y43" i="20"/>
  <c r="AS38" i="20"/>
  <c r="T26" i="20"/>
  <c r="AD28" i="20"/>
  <c r="AN29" i="20"/>
  <c r="AX28" i="20"/>
  <c r="Y9" i="20"/>
  <c r="AN45" i="20"/>
  <c r="AD19" i="20"/>
  <c r="AX48" i="20"/>
  <c r="T10" i="20"/>
  <c r="AD44" i="20"/>
  <c r="AD53" i="20" s="1"/>
  <c r="AS11" i="20"/>
  <c r="AN25" i="20"/>
  <c r="AS46" i="20"/>
  <c r="AX45" i="20"/>
  <c r="Y6" i="20"/>
  <c r="AD48" i="20"/>
  <c r="AN26" i="20"/>
  <c r="AS47" i="20"/>
  <c r="AS29" i="20"/>
  <c r="E10" i="20"/>
  <c r="O32" i="20"/>
  <c r="J14" i="20"/>
  <c r="E21" i="20"/>
  <c r="O43" i="20"/>
  <c r="J42" i="20"/>
  <c r="E12" i="20"/>
  <c r="O34" i="20"/>
  <c r="Y45" i="20"/>
  <c r="AD24" i="20"/>
  <c r="AI38" i="20"/>
  <c r="AS12" i="20"/>
  <c r="AX44" i="20"/>
  <c r="T29" i="20"/>
  <c r="Y15" i="20"/>
  <c r="AI12" i="20"/>
  <c r="AN38" i="20"/>
  <c r="AX37" i="20"/>
  <c r="T41" i="20"/>
  <c r="T13" i="20"/>
  <c r="Y27" i="20"/>
  <c r="AD13" i="20"/>
  <c r="AD41" i="20"/>
  <c r="AI28" i="20"/>
  <c r="AN13" i="20"/>
  <c r="AS7" i="20"/>
  <c r="AX7" i="20"/>
  <c r="BC6" i="20"/>
  <c r="T45" i="20"/>
  <c r="Y37" i="20"/>
  <c r="AD31" i="20"/>
  <c r="AI45" i="20"/>
  <c r="AX12" i="20"/>
  <c r="T36" i="20"/>
  <c r="Y21" i="20"/>
  <c r="AD47" i="20"/>
  <c r="AN11" i="20"/>
  <c r="AS48" i="20"/>
  <c r="BC48" i="20"/>
  <c r="T25" i="20"/>
  <c r="T51" i="20" s="1"/>
  <c r="Y40" i="20"/>
  <c r="Y11" i="20"/>
  <c r="AD29" i="20"/>
  <c r="AI14" i="20"/>
  <c r="AI44" i="20"/>
  <c r="AI53" i="20" s="1"/>
  <c r="AN33" i="20"/>
  <c r="AN52" i="20" s="1"/>
  <c r="AS32" i="20"/>
  <c r="AX32" i="20"/>
  <c r="BC32" i="20"/>
  <c r="AN35" i="20"/>
  <c r="AS14" i="20"/>
  <c r="AS35" i="20"/>
  <c r="AX13" i="20"/>
  <c r="AX35" i="20"/>
  <c r="BC13" i="20"/>
  <c r="BC34" i="20"/>
  <c r="T38" i="20"/>
  <c r="T17" i="20"/>
  <c r="Y39" i="20"/>
  <c r="Y17" i="20"/>
  <c r="AD16" i="20"/>
  <c r="AD37" i="20"/>
  <c r="AI16" i="20"/>
  <c r="AI37" i="20"/>
  <c r="AN15" i="20"/>
  <c r="AN37" i="20"/>
  <c r="AS15" i="20"/>
  <c r="AS36" i="20"/>
  <c r="AX15" i="20"/>
  <c r="AX36" i="20"/>
  <c r="BC14" i="20"/>
  <c r="BC36" i="20"/>
  <c r="T43" i="20"/>
  <c r="T27" i="20"/>
  <c r="T11" i="20"/>
  <c r="Y38" i="20"/>
  <c r="Y22" i="20"/>
  <c r="AD6" i="20"/>
  <c r="AD22" i="20"/>
  <c r="AD38" i="20"/>
  <c r="AI11" i="20"/>
  <c r="AI27" i="20"/>
  <c r="AI43" i="20"/>
  <c r="AN16" i="20"/>
  <c r="AN32" i="20"/>
  <c r="AN48" i="20"/>
  <c r="AS21" i="20"/>
  <c r="AS37" i="20"/>
  <c r="AX10" i="20"/>
  <c r="AX26" i="20"/>
  <c r="AX42" i="20"/>
  <c r="BC15" i="20"/>
  <c r="BC31" i="20"/>
  <c r="BC47" i="20"/>
  <c r="E38" i="20"/>
  <c r="E22" i="20"/>
  <c r="J6" i="20"/>
  <c r="J33" i="20"/>
  <c r="J17" i="20"/>
  <c r="O44" i="20"/>
  <c r="O53" i="20" s="1"/>
  <c r="O28" i="20"/>
  <c r="O12" i="20"/>
  <c r="E27" i="20"/>
  <c r="J38" i="20"/>
  <c r="O6" i="20"/>
  <c r="O29" i="20"/>
  <c r="E6" i="20"/>
  <c r="E33" i="20"/>
  <c r="E17" i="20"/>
  <c r="J44" i="20"/>
  <c r="J53" i="20" s="1"/>
  <c r="J28" i="20"/>
  <c r="J12" i="20"/>
  <c r="O39" i="20"/>
  <c r="O23" i="20"/>
  <c r="O7" i="20"/>
  <c r="E23" i="20"/>
  <c r="J34" i="20"/>
  <c r="O37" i="20"/>
  <c r="E40" i="20"/>
  <c r="E24" i="20"/>
  <c r="E8" i="20"/>
  <c r="J35" i="20"/>
  <c r="J19" i="20"/>
  <c r="O46" i="20"/>
  <c r="O30" i="20"/>
  <c r="O14" i="20"/>
  <c r="O17" i="20"/>
  <c r="E34" i="20"/>
  <c r="E18" i="20"/>
  <c r="J45" i="20"/>
  <c r="J29" i="20"/>
  <c r="J13" i="20"/>
  <c r="O40" i="20"/>
  <c r="O24" i="20"/>
  <c r="O8" i="20"/>
  <c r="E19" i="20"/>
  <c r="J30" i="20"/>
  <c r="O45" i="20"/>
  <c r="O25" i="20"/>
  <c r="O51" i="20" s="1"/>
  <c r="E45" i="20"/>
  <c r="E29" i="20"/>
  <c r="E13" i="20"/>
  <c r="J40" i="20"/>
  <c r="J24" i="20"/>
  <c r="J8" i="20"/>
  <c r="O35" i="20"/>
  <c r="O19" i="20"/>
  <c r="E47" i="20"/>
  <c r="E15" i="20"/>
  <c r="J26" i="20"/>
  <c r="O13" i="20"/>
  <c r="E36" i="20"/>
  <c r="E20" i="20"/>
  <c r="J47" i="20"/>
  <c r="J31" i="20"/>
  <c r="J15" i="20"/>
  <c r="O42" i="20"/>
  <c r="O26" i="20"/>
  <c r="O10" i="20"/>
  <c r="E46" i="20"/>
  <c r="E30" i="20"/>
  <c r="E14" i="20"/>
  <c r="J41" i="20"/>
  <c r="J25" i="20"/>
  <c r="J51" i="20" s="1"/>
  <c r="J9" i="20"/>
  <c r="O36" i="20"/>
  <c r="O20" i="20"/>
  <c r="E43" i="20"/>
  <c r="E11" i="20"/>
  <c r="J22" i="20"/>
  <c r="O41" i="20"/>
  <c r="O21" i="20"/>
  <c r="E41" i="20"/>
  <c r="E25" i="20"/>
  <c r="E9" i="20"/>
  <c r="J36" i="20"/>
  <c r="J20" i="20"/>
  <c r="O47" i="20"/>
  <c r="O31" i="20"/>
  <c r="O15" i="20"/>
  <c r="E39" i="20"/>
  <c r="E7" i="20"/>
  <c r="J18" i="20"/>
  <c r="E48" i="20"/>
  <c r="E32" i="20"/>
  <c r="E16" i="20"/>
  <c r="J43" i="20"/>
  <c r="J27" i="20"/>
  <c r="J11" i="20"/>
  <c r="O38" i="20"/>
  <c r="O22" i="20"/>
  <c r="K49" i="16"/>
  <c r="AM49" i="16"/>
  <c r="W49" i="16"/>
  <c r="O49" i="16"/>
  <c r="S49" i="16"/>
  <c r="AA49" i="16"/>
  <c r="AI49" i="16"/>
  <c r="AE49" i="16"/>
  <c r="AQ49" i="16"/>
  <c r="O47" i="5"/>
  <c r="AF46" i="58"/>
  <c r="U47" i="5"/>
  <c r="BJ46" i="58"/>
  <c r="Q47" i="5"/>
  <c r="V46" i="58"/>
  <c r="S47" i="5"/>
  <c r="AZ46" i="58"/>
  <c r="W47" i="5"/>
  <c r="BT46" i="58"/>
  <c r="I47" i="5"/>
  <c r="B46" i="58"/>
  <c r="AC47" i="5"/>
  <c r="CX46" i="58"/>
  <c r="K47" i="5"/>
  <c r="L46" i="58"/>
  <c r="H46" i="3"/>
  <c r="AN46" i="3"/>
  <c r="L46" i="3"/>
  <c r="AR46" i="3"/>
  <c r="P46" i="3"/>
  <c r="T46" i="3"/>
  <c r="X46" i="3"/>
  <c r="AB46" i="3"/>
  <c r="AF46" i="3"/>
  <c r="AJ46" i="3"/>
  <c r="S47" i="16"/>
  <c r="T47" i="16" s="1"/>
  <c r="AS46" i="19" s="1"/>
  <c r="K47" i="16"/>
  <c r="L47" i="16" s="1"/>
  <c r="Y46" i="19" s="1"/>
  <c r="AA47" i="16"/>
  <c r="AB47" i="16" s="1"/>
  <c r="BM46" i="19" s="1"/>
  <c r="E6" i="64"/>
  <c r="G51" i="64" l="1"/>
  <c r="G55" i="64"/>
  <c r="E52" i="20"/>
  <c r="AN53" i="20"/>
  <c r="AS53" i="20"/>
  <c r="O52" i="20"/>
  <c r="AK53" i="7"/>
  <c r="Y53" i="7"/>
  <c r="AQ53" i="7"/>
  <c r="G53" i="7"/>
  <c r="AW53" i="7"/>
  <c r="AE53" i="7"/>
  <c r="M53" i="7"/>
  <c r="BC26" i="7"/>
  <c r="BC53" i="7" s="1"/>
  <c r="BI26" i="7"/>
  <c r="BI53" i="7" s="1"/>
  <c r="S26" i="7"/>
  <c r="S53" i="7" s="1"/>
  <c r="BB53" i="7"/>
  <c r="O55" i="20"/>
  <c r="O54" i="20"/>
  <c r="AI55" i="20"/>
  <c r="AI54" i="20"/>
  <c r="BC51" i="20"/>
  <c r="Y51" i="20"/>
  <c r="E51" i="20"/>
  <c r="J52" i="20"/>
  <c r="AN55" i="20"/>
  <c r="AN54" i="20"/>
  <c r="AS54" i="20"/>
  <c r="AS55" i="20"/>
  <c r="Y52" i="20"/>
  <c r="J54" i="20"/>
  <c r="J55" i="20"/>
  <c r="AX51" i="20"/>
  <c r="E54" i="20"/>
  <c r="E55" i="20"/>
  <c r="Y54" i="20"/>
  <c r="Y55" i="20"/>
  <c r="BC55" i="20"/>
  <c r="BC54" i="20"/>
  <c r="BC52" i="20"/>
  <c r="AX53" i="20"/>
  <c r="AD55" i="20"/>
  <c r="AD54" i="20"/>
  <c r="AN51" i="20"/>
  <c r="AX54" i="20"/>
  <c r="AX55" i="20"/>
  <c r="Y53" i="20"/>
  <c r="T55" i="20"/>
  <c r="T54" i="20"/>
  <c r="AD51" i="20"/>
  <c r="AI51" i="20"/>
  <c r="E53" i="20"/>
  <c r="T52" i="20"/>
  <c r="AR49" i="16"/>
  <c r="T49" i="16"/>
  <c r="L49" i="16"/>
  <c r="AF49" i="16"/>
  <c r="P49" i="16"/>
  <c r="AJ49" i="16"/>
  <c r="X49" i="16"/>
  <c r="AB49" i="16"/>
  <c r="AN49" i="16"/>
  <c r="Y46" i="3"/>
  <c r="E46" i="3"/>
  <c r="U46" i="3"/>
  <c r="M46" i="3"/>
  <c r="AG46" i="3"/>
  <c r="AO46" i="3"/>
  <c r="Q46" i="3"/>
  <c r="AC46" i="3"/>
  <c r="AK46" i="3"/>
  <c r="AS46" i="3"/>
  <c r="I46" i="3"/>
  <c r="F76" i="64"/>
  <c r="Y7" i="16"/>
  <c r="D7" i="16"/>
  <c r="D56" i="16" s="1"/>
  <c r="CG48" i="19" l="1"/>
  <c r="BC48" i="19"/>
  <c r="AI48" i="19"/>
  <c r="DA48" i="19"/>
  <c r="Y48" i="19"/>
  <c r="AS48" i="19"/>
  <c r="CQ48" i="19"/>
  <c r="BM48" i="19"/>
  <c r="BW48" i="19"/>
  <c r="D7" i="64"/>
  <c r="Z7" i="16"/>
  <c r="N5" i="10"/>
  <c r="AA7" i="16" l="1"/>
  <c r="AA56" i="16" s="1"/>
  <c r="O5" i="10"/>
  <c r="AB7" i="16" l="1"/>
  <c r="AB56" i="16" s="1"/>
  <c r="AN45" i="36" l="1"/>
  <c r="AR45" i="36"/>
  <c r="AJ45" i="36"/>
  <c r="AF45" i="36"/>
  <c r="AB45" i="36"/>
  <c r="X45" i="36"/>
  <c r="T45" i="36"/>
  <c r="P45" i="36"/>
  <c r="L45" i="36"/>
  <c r="H45" i="36"/>
  <c r="D45" i="36"/>
  <c r="BB45" i="35"/>
  <c r="BA45" i="35"/>
  <c r="AW45" i="35"/>
  <c r="AV45" i="35"/>
  <c r="AR45" i="35"/>
  <c r="AQ45" i="35"/>
  <c r="AM45" i="35"/>
  <c r="AL45" i="35"/>
  <c r="AH45" i="35"/>
  <c r="AG45" i="35"/>
  <c r="AC45" i="35"/>
  <c r="AB45" i="35"/>
  <c r="X45" i="35"/>
  <c r="W45" i="35"/>
  <c r="S45" i="35"/>
  <c r="R45" i="35"/>
  <c r="N45" i="35"/>
  <c r="M45" i="35"/>
  <c r="I45" i="35"/>
  <c r="C38" i="35"/>
  <c r="C39" i="35"/>
  <c r="C40" i="35"/>
  <c r="C41" i="35"/>
  <c r="C42" i="35"/>
  <c r="C43" i="35"/>
  <c r="C44" i="35"/>
  <c r="C45" i="35"/>
  <c r="H45" i="35"/>
  <c r="D45" i="35"/>
  <c r="BT45" i="29"/>
  <c r="BM45" i="29"/>
  <c r="BF45" i="29"/>
  <c r="AY45" i="29"/>
  <c r="AR45" i="29"/>
  <c r="AK45" i="29"/>
  <c r="AD45" i="29"/>
  <c r="W45" i="29"/>
  <c r="P45" i="29"/>
  <c r="I45" i="29"/>
  <c r="B45" i="29"/>
  <c r="L43" i="32"/>
  <c r="V44" i="33" s="1"/>
  <c r="K43" i="32"/>
  <c r="T44" i="33" s="1"/>
  <c r="J43" i="32"/>
  <c r="R44" i="33" s="1"/>
  <c r="I43" i="32"/>
  <c r="P44" i="33" s="1"/>
  <c r="H43" i="32"/>
  <c r="N44" i="33" s="1"/>
  <c r="G43" i="32"/>
  <c r="L44" i="33" s="1"/>
  <c r="F43" i="32"/>
  <c r="J44" i="33" s="1"/>
  <c r="E43" i="32"/>
  <c r="H44" i="33" s="1"/>
  <c r="D43" i="32"/>
  <c r="F44" i="33" s="1"/>
  <c r="C43" i="32"/>
  <c r="D44" i="33" s="1"/>
  <c r="B43" i="32"/>
  <c r="B44" i="33" s="1"/>
  <c r="C44" i="34"/>
  <c r="H44" i="34"/>
  <c r="DC45" i="58"/>
  <c r="CS45" i="58"/>
  <c r="CI45" i="58"/>
  <c r="BY45" i="58"/>
  <c r="BO45" i="58"/>
  <c r="BE45" i="58"/>
  <c r="AU45" i="58"/>
  <c r="AK45" i="58"/>
  <c r="AA45" i="58"/>
  <c r="Q45" i="58"/>
  <c r="G45" i="58"/>
  <c r="AY41" i="13"/>
  <c r="AY42" i="13"/>
  <c r="AY43" i="13"/>
  <c r="AY44" i="13"/>
  <c r="AY45" i="13"/>
  <c r="C54" i="35" l="1"/>
  <c r="G45" i="5"/>
  <c r="O36" i="7" l="1"/>
  <c r="R36" i="7" s="1"/>
  <c r="S36" i="7" s="1"/>
  <c r="D44" i="78"/>
  <c r="B44" i="80"/>
  <c r="B44" i="79"/>
  <c r="B44" i="78"/>
  <c r="B44" i="77"/>
  <c r="B44" i="76"/>
  <c r="B44" i="75"/>
  <c r="B44" i="74"/>
  <c r="B44" i="73"/>
  <c r="B44" i="72"/>
  <c r="L43" i="28"/>
  <c r="BW45" i="29" s="1"/>
  <c r="K43" i="28"/>
  <c r="BP45" i="29" s="1"/>
  <c r="J43" i="28"/>
  <c r="BI45" i="29" s="1"/>
  <c r="I43" i="28"/>
  <c r="BB45" i="29" s="1"/>
  <c r="H43" i="28"/>
  <c r="AU45" i="29" s="1"/>
  <c r="G43" i="28"/>
  <c r="AN45" i="29" s="1"/>
  <c r="F43" i="28"/>
  <c r="AG45" i="29" s="1"/>
  <c r="E43" i="28"/>
  <c r="Z45" i="29" s="1"/>
  <c r="D43" i="28"/>
  <c r="S45" i="29" s="1"/>
  <c r="C43" i="28"/>
  <c r="L45" i="29" s="1"/>
  <c r="B43" i="28"/>
  <c r="E45" i="29" s="1"/>
  <c r="BV45" i="29"/>
  <c r="BO45" i="29"/>
  <c r="BH45" i="29"/>
  <c r="BA45" i="29"/>
  <c r="AT45" i="29"/>
  <c r="AM45" i="29"/>
  <c r="AF45" i="29"/>
  <c r="Y45" i="29"/>
  <c r="R45" i="29"/>
  <c r="K45" i="29"/>
  <c r="D46" i="23"/>
  <c r="D45" i="29" s="1"/>
  <c r="BC45" i="29" l="1"/>
  <c r="AA45" i="29"/>
  <c r="AH45" i="29"/>
  <c r="O37" i="7"/>
  <c r="R37" i="7" s="1"/>
  <c r="S37" i="7" s="1"/>
  <c r="AV45" i="29"/>
  <c r="AO45" i="29"/>
  <c r="F45" i="29"/>
  <c r="BJ45" i="29"/>
  <c r="M45" i="29"/>
  <c r="BQ45" i="29"/>
  <c r="T45" i="29"/>
  <c r="BX45" i="29"/>
  <c r="M45" i="15"/>
  <c r="I45" i="15"/>
  <c r="B45" i="15"/>
  <c r="AY39" i="13"/>
  <c r="F25" i="13"/>
  <c r="AS45" i="15"/>
  <c r="AO45" i="15"/>
  <c r="AK45" i="15"/>
  <c r="AG45" i="15"/>
  <c r="AC45" i="15"/>
  <c r="Y45" i="15"/>
  <c r="U45" i="15"/>
  <c r="Q45" i="15"/>
  <c r="FT45" i="18"/>
  <c r="FD45" i="18"/>
  <c r="EN45" i="18"/>
  <c r="DX45" i="18"/>
  <c r="DH45" i="18"/>
  <c r="CR45" i="18"/>
  <c r="P45" i="18"/>
  <c r="P44" i="18"/>
  <c r="AO46" i="16"/>
  <c r="AK46" i="16"/>
  <c r="AL46" i="16" s="1"/>
  <c r="AG46" i="16"/>
  <c r="AC46" i="16"/>
  <c r="AD46" i="16" s="1"/>
  <c r="Y46" i="16"/>
  <c r="U46" i="16"/>
  <c r="V46" i="16" s="1"/>
  <c r="Q46" i="16"/>
  <c r="M46" i="16"/>
  <c r="N46" i="16" s="1"/>
  <c r="I46" i="16"/>
  <c r="E45" i="16"/>
  <c r="D46" i="16"/>
  <c r="E45" i="19" s="1"/>
  <c r="AR45" i="21"/>
  <c r="AN45" i="21"/>
  <c r="AJ45" i="21"/>
  <c r="AF45" i="21"/>
  <c r="AB45" i="21"/>
  <c r="X45" i="21"/>
  <c r="T45" i="21"/>
  <c r="P45" i="21"/>
  <c r="L45" i="21"/>
  <c r="H45" i="21"/>
  <c r="BZ44" i="34"/>
  <c r="BU44" i="34"/>
  <c r="BN44" i="34"/>
  <c r="BS44" i="34"/>
  <c r="BL44" i="34"/>
  <c r="BG44" i="34"/>
  <c r="BE44" i="34"/>
  <c r="AX44" i="34"/>
  <c r="AS44" i="34"/>
  <c r="AQ44" i="34"/>
  <c r="AL44" i="34"/>
  <c r="AJ44" i="34"/>
  <c r="AC44" i="34"/>
  <c r="AE44" i="34"/>
  <c r="X44" i="34"/>
  <c r="V44" i="34"/>
  <c r="Q44" i="34"/>
  <c r="O44" i="34"/>
  <c r="J44" i="34"/>
  <c r="AS46" i="25"/>
  <c r="AQ46" i="25"/>
  <c r="AO46" i="25"/>
  <c r="AM46" i="25"/>
  <c r="AK46" i="25"/>
  <c r="AI46" i="25"/>
  <c r="AG46" i="25"/>
  <c r="AE46" i="25"/>
  <c r="AC46" i="25"/>
  <c r="AA46" i="25"/>
  <c r="Y46" i="25"/>
  <c r="AC46" i="2"/>
  <c r="O45" i="25"/>
  <c r="K46" i="25"/>
  <c r="Q46" i="2"/>
  <c r="G46" i="25"/>
  <c r="E46" i="25"/>
  <c r="C46" i="25"/>
  <c r="P54" i="18" l="1"/>
  <c r="O38" i="7"/>
  <c r="R38" i="7" s="1"/>
  <c r="S38" i="7" s="1"/>
  <c r="B46" i="2"/>
  <c r="CB46" i="2"/>
  <c r="AU46" i="2"/>
  <c r="CE46" i="2"/>
  <c r="AL46" i="2"/>
  <c r="T46" i="2"/>
  <c r="BA46" i="2"/>
  <c r="Z46" i="2"/>
  <c r="BD46" i="2"/>
  <c r="CN46" i="2"/>
  <c r="BS46" i="2"/>
  <c r="H46" i="2"/>
  <c r="BV46" i="2"/>
  <c r="AR46" i="2"/>
  <c r="BM46" i="2"/>
  <c r="AI46" i="2"/>
  <c r="BJ46" i="2"/>
  <c r="CT46" i="2"/>
  <c r="CK46" i="2"/>
  <c r="K46" i="2"/>
  <c r="J46" i="16"/>
  <c r="R46" i="16"/>
  <c r="S46" i="16" s="1"/>
  <c r="T46" i="16" s="1"/>
  <c r="AS45" i="19" s="1"/>
  <c r="Z46" i="16"/>
  <c r="AH46" i="16"/>
  <c r="AP46" i="16"/>
  <c r="AQ46" i="16" s="1"/>
  <c r="AR46" i="16" s="1"/>
  <c r="W46" i="16"/>
  <c r="X46" i="16" s="1"/>
  <c r="BC45" i="19" s="1"/>
  <c r="AM46" i="16"/>
  <c r="AN46" i="16" s="1"/>
  <c r="O46" i="16"/>
  <c r="P46" i="16" s="1"/>
  <c r="AE46" i="16"/>
  <c r="AF46" i="16" s="1"/>
  <c r="C45" i="3"/>
  <c r="D45" i="3" s="1"/>
  <c r="O39" i="7" l="1"/>
  <c r="R39" i="7" s="1"/>
  <c r="S39" i="7" s="1"/>
  <c r="DA45" i="19"/>
  <c r="BW45" i="19"/>
  <c r="AI45" i="19"/>
  <c r="CQ45" i="19"/>
  <c r="O45" i="19"/>
  <c r="K46" i="16"/>
  <c r="L46" i="16" s="1"/>
  <c r="AI46" i="16"/>
  <c r="AA46" i="16"/>
  <c r="L43" i="189"/>
  <c r="K43" i="189"/>
  <c r="J43" i="189"/>
  <c r="I43" i="189"/>
  <c r="H43" i="189"/>
  <c r="G43" i="189"/>
  <c r="F43" i="189"/>
  <c r="E43" i="189"/>
  <c r="D43" i="189"/>
  <c r="C43" i="189"/>
  <c r="C45" i="15"/>
  <c r="D45" i="15" s="1"/>
  <c r="F45" i="15" s="1"/>
  <c r="W44" i="10"/>
  <c r="CY45" i="19" s="1"/>
  <c r="U44" i="10"/>
  <c r="CO45" i="19" s="1"/>
  <c r="S44" i="10"/>
  <c r="CE45" i="19" s="1"/>
  <c r="Q44" i="10"/>
  <c r="BU45" i="19" s="1"/>
  <c r="O44" i="10"/>
  <c r="BK45" i="19" s="1"/>
  <c r="M44" i="10"/>
  <c r="BA45" i="19" s="1"/>
  <c r="K44" i="10"/>
  <c r="AQ45" i="19" s="1"/>
  <c r="I44" i="10"/>
  <c r="AG45" i="19" s="1"/>
  <c r="G44" i="10"/>
  <c r="W45" i="19" s="1"/>
  <c r="E44" i="10"/>
  <c r="M45" i="19" s="1"/>
  <c r="C44" i="10"/>
  <c r="C45" i="19" s="1"/>
  <c r="L45" i="19"/>
  <c r="G46" i="5"/>
  <c r="AQ45" i="3"/>
  <c r="AR45" i="3" s="1"/>
  <c r="AS45" i="3" s="1"/>
  <c r="AM45" i="3"/>
  <c r="AN45" i="3" s="1"/>
  <c r="AO45" i="3" s="1"/>
  <c r="AI45" i="3"/>
  <c r="AJ45" i="3" s="1"/>
  <c r="AK45" i="3" s="1"/>
  <c r="AE45" i="3"/>
  <c r="AF45" i="3" s="1"/>
  <c r="AG45" i="3" s="1"/>
  <c r="AA45" i="3"/>
  <c r="AB45" i="3" s="1"/>
  <c r="AC45" i="3" s="1"/>
  <c r="W45" i="3"/>
  <c r="X45" i="3" s="1"/>
  <c r="Y45" i="3" s="1"/>
  <c r="S45" i="3"/>
  <c r="O45" i="3"/>
  <c r="P45" i="3" s="1"/>
  <c r="Q45" i="3" s="1"/>
  <c r="K45" i="3"/>
  <c r="L45" i="3" s="1"/>
  <c r="M45" i="3" s="1"/>
  <c r="G45" i="3"/>
  <c r="H45" i="3" s="1"/>
  <c r="I45" i="3" s="1"/>
  <c r="BO45" i="1"/>
  <c r="BI45" i="1"/>
  <c r="BJ45" i="1"/>
  <c r="BD45" i="1"/>
  <c r="BC45" i="1"/>
  <c r="AX45" i="1"/>
  <c r="AW45" i="1"/>
  <c r="AW44" i="1"/>
  <c r="AR45" i="1"/>
  <c r="AQ45" i="1"/>
  <c r="AL45" i="1"/>
  <c r="AK45" i="1"/>
  <c r="AF45" i="1"/>
  <c r="AH45" i="1" s="1"/>
  <c r="AE45" i="1"/>
  <c r="Y45" i="1"/>
  <c r="Y44" i="1"/>
  <c r="T45" i="1"/>
  <c r="V45" i="1" s="1"/>
  <c r="S45" i="1"/>
  <c r="M46" i="5" s="1"/>
  <c r="M45" i="1"/>
  <c r="K46" i="5" s="1"/>
  <c r="M44" i="1"/>
  <c r="G45" i="1"/>
  <c r="I46" i="5" s="1"/>
  <c r="P45" i="1"/>
  <c r="J45" i="1"/>
  <c r="F44" i="13"/>
  <c r="M54" i="1" l="1"/>
  <c r="AW54" i="1"/>
  <c r="Y54" i="1"/>
  <c r="O40" i="7"/>
  <c r="R40" i="7" s="1"/>
  <c r="S40" i="7" s="1"/>
  <c r="T45" i="3"/>
  <c r="U45" i="3" s="1"/>
  <c r="AP45" i="19"/>
  <c r="B45" i="58"/>
  <c r="AP45" i="58"/>
  <c r="Q46" i="5"/>
  <c r="BJ45" i="19"/>
  <c r="L45" i="58"/>
  <c r="AF45" i="58"/>
  <c r="O46" i="5"/>
  <c r="AZ45" i="19"/>
  <c r="BT45" i="19"/>
  <c r="CN45" i="19"/>
  <c r="CX45" i="58"/>
  <c r="AC46" i="5"/>
  <c r="AF45" i="19"/>
  <c r="Y45" i="19"/>
  <c r="BT45" i="58"/>
  <c r="W46" i="5"/>
  <c r="CD45" i="58"/>
  <c r="Y46" i="5"/>
  <c r="AZ45" i="58"/>
  <c r="S46" i="5"/>
  <c r="B45" i="19"/>
  <c r="V45" i="58"/>
  <c r="CX45" i="19"/>
  <c r="BJ45" i="58"/>
  <c r="U46" i="5"/>
  <c r="CN45" i="58"/>
  <c r="AA46" i="5"/>
  <c r="V45" i="19"/>
  <c r="AN45" i="1"/>
  <c r="AB45" i="1"/>
  <c r="AB46" i="16"/>
  <c r="BM45" i="19" s="1"/>
  <c r="AJ46" i="16"/>
  <c r="M44" i="15"/>
  <c r="Q44" i="15"/>
  <c r="U44" i="15"/>
  <c r="Y44" i="15"/>
  <c r="AC44" i="15"/>
  <c r="AG44" i="15"/>
  <c r="AK44" i="15"/>
  <c r="AO44" i="15"/>
  <c r="AS44" i="15"/>
  <c r="AC45" i="2"/>
  <c r="AS45" i="25"/>
  <c r="AQ45" i="25"/>
  <c r="AO45" i="25"/>
  <c r="AM45" i="25"/>
  <c r="AK45" i="25"/>
  <c r="AI45" i="25"/>
  <c r="AG45" i="25"/>
  <c r="AE45" i="25"/>
  <c r="AC45" i="25"/>
  <c r="AA45" i="25"/>
  <c r="Y45" i="25"/>
  <c r="Y44" i="25"/>
  <c r="W45" i="25"/>
  <c r="U45" i="25"/>
  <c r="S45" i="25"/>
  <c r="Q45" i="25"/>
  <c r="M45" i="25"/>
  <c r="K45" i="25"/>
  <c r="AR44" i="36"/>
  <c r="AN44" i="36"/>
  <c r="AJ44" i="36"/>
  <c r="AF44" i="36"/>
  <c r="AB44" i="36"/>
  <c r="X44" i="36"/>
  <c r="T44" i="36"/>
  <c r="P44" i="36"/>
  <c r="L44" i="36"/>
  <c r="H44" i="36"/>
  <c r="D44" i="36"/>
  <c r="R44" i="35"/>
  <c r="S44" i="35"/>
  <c r="W44" i="35"/>
  <c r="X44" i="35"/>
  <c r="AB44" i="35"/>
  <c r="AC44" i="35"/>
  <c r="AG44" i="35"/>
  <c r="AH44" i="35"/>
  <c r="AL44" i="35"/>
  <c r="AM44" i="35"/>
  <c r="AQ44" i="35"/>
  <c r="AR44" i="35"/>
  <c r="AV44" i="35"/>
  <c r="AW44" i="35"/>
  <c r="BA44" i="35"/>
  <c r="BB44" i="35"/>
  <c r="D44" i="35"/>
  <c r="H44" i="35"/>
  <c r="I44" i="35"/>
  <c r="M44" i="35"/>
  <c r="N44" i="35"/>
  <c r="D43" i="35"/>
  <c r="H43" i="35"/>
  <c r="I43" i="35"/>
  <c r="R43" i="35"/>
  <c r="S43" i="35"/>
  <c r="W43" i="35"/>
  <c r="X43" i="35"/>
  <c r="AB43" i="35"/>
  <c r="AC43" i="35"/>
  <c r="AG43" i="35"/>
  <c r="AH43" i="35"/>
  <c r="AL43" i="35"/>
  <c r="AM43" i="35"/>
  <c r="AQ43" i="35"/>
  <c r="AR43" i="35"/>
  <c r="AV43" i="35"/>
  <c r="AW43" i="35"/>
  <c r="BA43" i="35"/>
  <c r="BB43" i="35"/>
  <c r="BZ43" i="34"/>
  <c r="BS43" i="34"/>
  <c r="BL43" i="34"/>
  <c r="BE43" i="34"/>
  <c r="AX43" i="34"/>
  <c r="AQ43" i="34"/>
  <c r="AJ43" i="34"/>
  <c r="AC43" i="34"/>
  <c r="V43" i="34"/>
  <c r="O43" i="34"/>
  <c r="BU43" i="34"/>
  <c r="BN43" i="34"/>
  <c r="BG43" i="34"/>
  <c r="AS43" i="34"/>
  <c r="AL43" i="34"/>
  <c r="AE43" i="34"/>
  <c r="X43" i="34"/>
  <c r="Q43" i="34"/>
  <c r="H43" i="34"/>
  <c r="B42" i="32"/>
  <c r="C42" i="32"/>
  <c r="D43" i="33" s="1"/>
  <c r="D42" i="32"/>
  <c r="F43" i="33" s="1"/>
  <c r="E42" i="32"/>
  <c r="H43" i="33" s="1"/>
  <c r="F42" i="32"/>
  <c r="G42" i="32"/>
  <c r="H42" i="32"/>
  <c r="I42" i="32"/>
  <c r="J42" i="32"/>
  <c r="K42" i="32"/>
  <c r="T43" i="33" s="1"/>
  <c r="L42" i="32"/>
  <c r="V43" i="33" s="1"/>
  <c r="P44" i="29"/>
  <c r="W44" i="29"/>
  <c r="AD44" i="29"/>
  <c r="AK44" i="29"/>
  <c r="AR44" i="29"/>
  <c r="AY44" i="29"/>
  <c r="BF44" i="29"/>
  <c r="BM44" i="29"/>
  <c r="BT44" i="29"/>
  <c r="C42" i="28"/>
  <c r="D42" i="28"/>
  <c r="E42" i="28"/>
  <c r="F42" i="28"/>
  <c r="G42" i="28"/>
  <c r="H42" i="28"/>
  <c r="I42" i="28"/>
  <c r="J42" i="28"/>
  <c r="K42" i="28"/>
  <c r="L42" i="28"/>
  <c r="B42" i="28"/>
  <c r="AR44" i="21"/>
  <c r="AN44" i="21"/>
  <c r="AJ44" i="21"/>
  <c r="AF44" i="21"/>
  <c r="AB44" i="21"/>
  <c r="X44" i="21"/>
  <c r="T44" i="21"/>
  <c r="P44" i="21"/>
  <c r="L44" i="21"/>
  <c r="J53" i="28" l="1"/>
  <c r="B53" i="28"/>
  <c r="I53" i="28"/>
  <c r="E53" i="28"/>
  <c r="F53" i="28"/>
  <c r="L53" i="28"/>
  <c r="H53" i="28"/>
  <c r="D53" i="28"/>
  <c r="K53" i="28"/>
  <c r="G53" i="28"/>
  <c r="C53" i="28"/>
  <c r="BU53" i="34"/>
  <c r="Q53" i="34"/>
  <c r="AS53" i="34"/>
  <c r="O53" i="34"/>
  <c r="AQ53" i="34"/>
  <c r="BS53" i="34"/>
  <c r="AJ53" i="34"/>
  <c r="X53" i="34"/>
  <c r="BG53" i="34"/>
  <c r="V53" i="34"/>
  <c r="AX53" i="34"/>
  <c r="BZ53" i="34"/>
  <c r="H53" i="34"/>
  <c r="AL53" i="34"/>
  <c r="BL53" i="34"/>
  <c r="AE53" i="34"/>
  <c r="BN53" i="34"/>
  <c r="AC53" i="34"/>
  <c r="BE53" i="34"/>
  <c r="Q54" i="15"/>
  <c r="AS54" i="15"/>
  <c r="M54" i="15"/>
  <c r="AO54" i="15"/>
  <c r="Y54" i="15"/>
  <c r="AG54" i="15"/>
  <c r="AC54" i="15"/>
  <c r="AK54" i="15"/>
  <c r="U54" i="15"/>
  <c r="AR54" i="36"/>
  <c r="AF54" i="36"/>
  <c r="D54" i="36"/>
  <c r="T54" i="36"/>
  <c r="AJ54" i="36"/>
  <c r="L54" i="36"/>
  <c r="AB54" i="36"/>
  <c r="P54" i="36"/>
  <c r="H54" i="36"/>
  <c r="X54" i="36"/>
  <c r="AN54" i="36"/>
  <c r="V53" i="33"/>
  <c r="F53" i="33"/>
  <c r="T53" i="33"/>
  <c r="D53" i="33"/>
  <c r="H53" i="33"/>
  <c r="BF54" i="29"/>
  <c r="AY54" i="29"/>
  <c r="W54" i="29"/>
  <c r="BT54" i="29"/>
  <c r="AR54" i="29"/>
  <c r="P54" i="29"/>
  <c r="BM54" i="29"/>
  <c r="AK54" i="29"/>
  <c r="AD54" i="29"/>
  <c r="H54" i="35"/>
  <c r="AW54" i="35"/>
  <c r="AM54" i="35"/>
  <c r="AC54" i="35"/>
  <c r="S54" i="35"/>
  <c r="N54" i="35"/>
  <c r="D54" i="35"/>
  <c r="AV54" i="35"/>
  <c r="AL54" i="35"/>
  <c r="AB54" i="35"/>
  <c r="R54" i="35"/>
  <c r="M54" i="35"/>
  <c r="BB54" i="35"/>
  <c r="AR54" i="35"/>
  <c r="AH54" i="35"/>
  <c r="X54" i="35"/>
  <c r="I54" i="35"/>
  <c r="BA54" i="35"/>
  <c r="AQ54" i="35"/>
  <c r="AG54" i="35"/>
  <c r="W54" i="35"/>
  <c r="AR54" i="21"/>
  <c r="AF54" i="21"/>
  <c r="T54" i="21"/>
  <c r="AJ54" i="21"/>
  <c r="L54" i="21"/>
  <c r="AB54" i="21"/>
  <c r="P54" i="21"/>
  <c r="X54" i="21"/>
  <c r="AN54" i="21"/>
  <c r="Y44" i="29"/>
  <c r="BH44" i="29"/>
  <c r="AM44" i="29"/>
  <c r="BO44" i="29"/>
  <c r="BA44" i="29"/>
  <c r="AF44" i="29"/>
  <c r="R44" i="29"/>
  <c r="AT44" i="29"/>
  <c r="BV44" i="29"/>
  <c r="O41" i="7"/>
  <c r="R41" i="7" s="1"/>
  <c r="S41" i="7" s="1"/>
  <c r="BM45" i="2"/>
  <c r="BV45" i="2"/>
  <c r="AU45" i="2"/>
  <c r="CB45" i="2"/>
  <c r="CE45" i="2"/>
  <c r="BA45" i="2"/>
  <c r="CK45" i="2"/>
  <c r="BD45" i="2"/>
  <c r="AI45" i="2"/>
  <c r="AR45" i="2"/>
  <c r="T45" i="2"/>
  <c r="CN45" i="2"/>
  <c r="Z45" i="2"/>
  <c r="BJ45" i="2"/>
  <c r="CT45" i="2"/>
  <c r="AL45" i="2"/>
  <c r="BS45" i="2"/>
  <c r="CG45" i="19"/>
  <c r="BI44" i="29"/>
  <c r="Z44" i="29"/>
  <c r="BW44" i="29"/>
  <c r="AU44" i="29"/>
  <c r="S44" i="29"/>
  <c r="AG44" i="29"/>
  <c r="BB44" i="29"/>
  <c r="BP44" i="29"/>
  <c r="AN44" i="29"/>
  <c r="R43" i="33"/>
  <c r="P43" i="33"/>
  <c r="N43" i="33"/>
  <c r="L43" i="33"/>
  <c r="J43" i="33"/>
  <c r="CR44" i="18"/>
  <c r="DH44" i="18"/>
  <c r="DX44" i="18"/>
  <c r="EN44" i="18"/>
  <c r="FD44" i="18"/>
  <c r="FT44" i="18"/>
  <c r="CB44" i="18"/>
  <c r="BL44" i="18"/>
  <c r="AV44" i="18"/>
  <c r="I45" i="16"/>
  <c r="J45" i="16" s="1"/>
  <c r="K45" i="16" s="1"/>
  <c r="M45" i="16"/>
  <c r="N45" i="16" s="1"/>
  <c r="O45" i="16" s="1"/>
  <c r="Q45" i="16"/>
  <c r="R45" i="16" s="1"/>
  <c r="S45" i="16" s="1"/>
  <c r="U45" i="16"/>
  <c r="V45" i="16" s="1"/>
  <c r="W45" i="16" s="1"/>
  <c r="Y45" i="16"/>
  <c r="Z45" i="16" s="1"/>
  <c r="AA45" i="16" s="1"/>
  <c r="AC45" i="16"/>
  <c r="AD45" i="16" s="1"/>
  <c r="AE45" i="16" s="1"/>
  <c r="AG45" i="16"/>
  <c r="AH45" i="16" s="1"/>
  <c r="AI45" i="16" s="1"/>
  <c r="AK45" i="16"/>
  <c r="AL45" i="16" s="1"/>
  <c r="AM45" i="16" s="1"/>
  <c r="AO45" i="16"/>
  <c r="AP45" i="16" s="1"/>
  <c r="AQ45" i="16" s="1"/>
  <c r="F45" i="16"/>
  <c r="G45" i="16" s="1"/>
  <c r="C45" i="16"/>
  <c r="C43" i="10"/>
  <c r="E43" i="10"/>
  <c r="G43" i="10"/>
  <c r="W44" i="19" s="1"/>
  <c r="I43" i="10"/>
  <c r="AG44" i="19" s="1"/>
  <c r="K43" i="10"/>
  <c r="AQ44" i="19" s="1"/>
  <c r="M43" i="10"/>
  <c r="BA44" i="19" s="1"/>
  <c r="O43" i="10"/>
  <c r="BK44" i="19" s="1"/>
  <c r="Q43" i="10"/>
  <c r="BU44" i="19" s="1"/>
  <c r="S43" i="10"/>
  <c r="CE44" i="19" s="1"/>
  <c r="U43" i="10"/>
  <c r="CO44" i="19" s="1"/>
  <c r="W43" i="10"/>
  <c r="CY44" i="19" s="1"/>
  <c r="B43" i="80"/>
  <c r="B43" i="79"/>
  <c r="D43" i="78"/>
  <c r="B43" i="78"/>
  <c r="B43" i="77"/>
  <c r="B43" i="76"/>
  <c r="B43" i="75"/>
  <c r="B43" i="74"/>
  <c r="B43" i="73"/>
  <c r="B43" i="72"/>
  <c r="AQ44" i="3"/>
  <c r="AM44" i="3"/>
  <c r="AI44" i="3"/>
  <c r="AE44" i="3"/>
  <c r="AA44" i="3"/>
  <c r="W44" i="3"/>
  <c r="S44" i="3"/>
  <c r="O44" i="3"/>
  <c r="K44" i="3"/>
  <c r="C44" i="3"/>
  <c r="D44" i="3" s="1"/>
  <c r="B53" i="73" l="1"/>
  <c r="B53" i="72"/>
  <c r="L45" i="16"/>
  <c r="K55" i="16"/>
  <c r="H45" i="16"/>
  <c r="G55" i="16"/>
  <c r="AF45" i="16"/>
  <c r="AE55" i="16"/>
  <c r="P45" i="16"/>
  <c r="O55" i="16"/>
  <c r="AR45" i="16"/>
  <c r="AQ55" i="16"/>
  <c r="AB45" i="16"/>
  <c r="AA55" i="16"/>
  <c r="AN45" i="16"/>
  <c r="AM55" i="16"/>
  <c r="X45" i="16"/>
  <c r="W55" i="16"/>
  <c r="D45" i="16"/>
  <c r="C55" i="16"/>
  <c r="AJ45" i="16"/>
  <c r="AI55" i="16"/>
  <c r="T45" i="16"/>
  <c r="S55" i="16"/>
  <c r="B53" i="75"/>
  <c r="B53" i="74"/>
  <c r="W54" i="3"/>
  <c r="DX54" i="18"/>
  <c r="K54" i="3"/>
  <c r="AA54" i="3"/>
  <c r="AQ54" i="3"/>
  <c r="FT54" i="18"/>
  <c r="DH54" i="18"/>
  <c r="C54" i="3"/>
  <c r="AM54" i="3"/>
  <c r="CB54" i="18"/>
  <c r="AE54" i="3"/>
  <c r="AV54" i="18"/>
  <c r="FD54" i="18"/>
  <c r="CR54" i="18"/>
  <c r="O54" i="3"/>
  <c r="S54" i="3"/>
  <c r="AI54" i="3"/>
  <c r="BL54" i="18"/>
  <c r="EN54" i="18"/>
  <c r="P53" i="33"/>
  <c r="J53" i="33"/>
  <c r="R53" i="33"/>
  <c r="L53" i="33"/>
  <c r="N53" i="33"/>
  <c r="BP54" i="29"/>
  <c r="AU54" i="29"/>
  <c r="AT54" i="29"/>
  <c r="BO54" i="29"/>
  <c r="BB54" i="29"/>
  <c r="BW54" i="29"/>
  <c r="R54" i="29"/>
  <c r="AM54" i="29"/>
  <c r="AG54" i="29"/>
  <c r="Z54" i="29"/>
  <c r="AF54" i="29"/>
  <c r="BH54" i="29"/>
  <c r="AN54" i="29"/>
  <c r="S54" i="29"/>
  <c r="BI54" i="29"/>
  <c r="BV54" i="29"/>
  <c r="BA54" i="29"/>
  <c r="Y54" i="29"/>
  <c r="BK54" i="19"/>
  <c r="BU54" i="19"/>
  <c r="AG54" i="19"/>
  <c r="CY54" i="19"/>
  <c r="CO54" i="19"/>
  <c r="BA54" i="19"/>
  <c r="W54" i="19"/>
  <c r="CE54" i="19"/>
  <c r="AQ54" i="19"/>
  <c r="BX44" i="29"/>
  <c r="BJ44" i="29"/>
  <c r="AA44" i="29"/>
  <c r="AH44" i="29"/>
  <c r="BC44" i="29"/>
  <c r="AO44" i="29"/>
  <c r="T44" i="29"/>
  <c r="BQ44" i="29"/>
  <c r="AV44" i="29"/>
  <c r="AB44" i="3"/>
  <c r="AF44" i="3"/>
  <c r="AJ44" i="3"/>
  <c r="AN44" i="3"/>
  <c r="L44" i="3"/>
  <c r="AR44" i="3"/>
  <c r="P44" i="3"/>
  <c r="T44" i="3"/>
  <c r="X44" i="3"/>
  <c r="O42" i="7"/>
  <c r="R42" i="7" s="1"/>
  <c r="S42" i="7" s="1"/>
  <c r="G45" i="15"/>
  <c r="D45" i="19" s="1"/>
  <c r="B43" i="33"/>
  <c r="H44" i="21"/>
  <c r="G44" i="3"/>
  <c r="CG44" i="19" l="1"/>
  <c r="CG54" i="19" s="1"/>
  <c r="AJ55" i="16"/>
  <c r="BM44" i="19"/>
  <c r="BM54" i="19" s="1"/>
  <c r="AB55" i="16"/>
  <c r="H55" i="16"/>
  <c r="AS44" i="19"/>
  <c r="AS54" i="19" s="1"/>
  <c r="T55" i="16"/>
  <c r="CQ44" i="19"/>
  <c r="CQ54" i="19" s="1"/>
  <c r="AN55" i="16"/>
  <c r="BW44" i="19"/>
  <c r="BW54" i="19" s="1"/>
  <c r="AF55" i="16"/>
  <c r="BC44" i="19"/>
  <c r="BC54" i="19" s="1"/>
  <c r="X55" i="16"/>
  <c r="AI44" i="19"/>
  <c r="AI54" i="19" s="1"/>
  <c r="P55" i="16"/>
  <c r="D55" i="16"/>
  <c r="DA44" i="19"/>
  <c r="DA54" i="19" s="1"/>
  <c r="AR55" i="16"/>
  <c r="Y44" i="19"/>
  <c r="Y54" i="19" s="1"/>
  <c r="L55" i="16"/>
  <c r="AJ54" i="3"/>
  <c r="P54" i="3"/>
  <c r="G54" i="3"/>
  <c r="AF54" i="3"/>
  <c r="D54" i="3"/>
  <c r="AR54" i="3"/>
  <c r="X54" i="3"/>
  <c r="L54" i="3"/>
  <c r="T54" i="3"/>
  <c r="AN54" i="3"/>
  <c r="AB54" i="3"/>
  <c r="AO54" i="29"/>
  <c r="BJ54" i="29"/>
  <c r="AV54" i="29"/>
  <c r="BC54" i="29"/>
  <c r="BX54" i="29"/>
  <c r="BQ54" i="29"/>
  <c r="AH54" i="29"/>
  <c r="T54" i="29"/>
  <c r="AA54" i="29"/>
  <c r="B53" i="33"/>
  <c r="D54" i="21"/>
  <c r="H54" i="21"/>
  <c r="Q44" i="3"/>
  <c r="AS44" i="3"/>
  <c r="AK44" i="3"/>
  <c r="E44" i="3"/>
  <c r="H44" i="3"/>
  <c r="Y44" i="3"/>
  <c r="M44" i="3"/>
  <c r="AG44" i="3"/>
  <c r="U44" i="3"/>
  <c r="AO44" i="3"/>
  <c r="AC44" i="3"/>
  <c r="O43" i="7"/>
  <c r="R43" i="7" s="1"/>
  <c r="S43" i="7" s="1"/>
  <c r="CN44" i="19"/>
  <c r="AF44" i="19"/>
  <c r="AZ44" i="19"/>
  <c r="BJ44" i="19"/>
  <c r="CX44" i="19"/>
  <c r="V44" i="19"/>
  <c r="AP44" i="19"/>
  <c r="BT44" i="19"/>
  <c r="I44" i="29"/>
  <c r="B44" i="29"/>
  <c r="B44" i="19"/>
  <c r="C44" i="19"/>
  <c r="L44" i="19"/>
  <c r="M44" i="19"/>
  <c r="B42" i="189"/>
  <c r="C42" i="189"/>
  <c r="D42" i="189"/>
  <c r="E42" i="189"/>
  <c r="F42" i="189"/>
  <c r="G42" i="189"/>
  <c r="H42" i="189"/>
  <c r="I42" i="189"/>
  <c r="J42" i="189"/>
  <c r="K42" i="189"/>
  <c r="L42" i="189"/>
  <c r="I45" i="25"/>
  <c r="E45" i="25"/>
  <c r="G45" i="25"/>
  <c r="C45" i="25"/>
  <c r="J43" i="34"/>
  <c r="C43" i="34"/>
  <c r="E44" i="29"/>
  <c r="D45" i="23"/>
  <c r="D44" i="29" s="1"/>
  <c r="O44" i="19"/>
  <c r="AF44" i="18"/>
  <c r="E44" i="15"/>
  <c r="I44" i="15"/>
  <c r="C53" i="34" l="1"/>
  <c r="J53" i="34"/>
  <c r="I54" i="15"/>
  <c r="E54" i="15"/>
  <c r="AF54" i="18"/>
  <c r="M54" i="3"/>
  <c r="Y54" i="3"/>
  <c r="U54" i="3"/>
  <c r="H54" i="3"/>
  <c r="Q54" i="3"/>
  <c r="AC54" i="3"/>
  <c r="AK54" i="3"/>
  <c r="AO54" i="3"/>
  <c r="AS54" i="3"/>
  <c r="AG54" i="3"/>
  <c r="E54" i="3"/>
  <c r="E54" i="29"/>
  <c r="D54" i="29"/>
  <c r="I54" i="29"/>
  <c r="L54" i="19"/>
  <c r="CX54" i="19"/>
  <c r="CN54" i="19"/>
  <c r="BT54" i="19"/>
  <c r="B54" i="19"/>
  <c r="AP54" i="19"/>
  <c r="AZ54" i="19"/>
  <c r="C54" i="19"/>
  <c r="BJ54" i="19"/>
  <c r="O54" i="19"/>
  <c r="M54" i="19"/>
  <c r="V54" i="19"/>
  <c r="AF54" i="19"/>
  <c r="B54" i="29"/>
  <c r="I44" i="3"/>
  <c r="O44" i="7"/>
  <c r="R44" i="7" s="1"/>
  <c r="S44" i="7" s="1"/>
  <c r="K44" i="29"/>
  <c r="I79" i="11"/>
  <c r="M43" i="14" s="1"/>
  <c r="Q45" i="2"/>
  <c r="H45" i="2"/>
  <c r="B45" i="2"/>
  <c r="C44" i="15"/>
  <c r="K45" i="2"/>
  <c r="L44" i="29"/>
  <c r="F44" i="29"/>
  <c r="C54" i="15" l="1"/>
  <c r="I54" i="3"/>
  <c r="F54" i="29"/>
  <c r="K54" i="29"/>
  <c r="L54" i="29"/>
  <c r="O45" i="7"/>
  <c r="L79" i="11"/>
  <c r="P43" i="14" s="1"/>
  <c r="C79" i="11"/>
  <c r="G43" i="14" s="1"/>
  <c r="H79" i="11"/>
  <c r="L43" i="14" s="1"/>
  <c r="B79" i="11"/>
  <c r="J79" i="11"/>
  <c r="N43" i="14" s="1"/>
  <c r="D79" i="11"/>
  <c r="H43" i="14" s="1"/>
  <c r="F79" i="11"/>
  <c r="J43" i="14" s="1"/>
  <c r="G79" i="11"/>
  <c r="K43" i="14" s="1"/>
  <c r="E79" i="11"/>
  <c r="I43" i="14" s="1"/>
  <c r="K79" i="11"/>
  <c r="O43" i="14" s="1"/>
  <c r="M44" i="29"/>
  <c r="E44" i="19"/>
  <c r="BO44" i="1"/>
  <c r="BI44" i="1"/>
  <c r="BC44" i="1"/>
  <c r="AQ44" i="1"/>
  <c r="AK44" i="1"/>
  <c r="AE44" i="1"/>
  <c r="S44" i="1"/>
  <c r="G44" i="1"/>
  <c r="BJ44" i="1"/>
  <c r="BD44" i="1"/>
  <c r="AX44" i="1"/>
  <c r="AR44" i="1"/>
  <c r="AL44" i="1"/>
  <c r="AF44" i="1"/>
  <c r="Z44" i="1"/>
  <c r="T44" i="1"/>
  <c r="B44" i="1"/>
  <c r="R45" i="7" l="1"/>
  <c r="O54" i="7"/>
  <c r="AX54" i="1"/>
  <c r="BC54" i="1"/>
  <c r="AF54" i="1"/>
  <c r="BD54" i="1"/>
  <c r="AE54" i="1"/>
  <c r="BI54" i="1"/>
  <c r="B54" i="1"/>
  <c r="AN44" i="1"/>
  <c r="AL54" i="1"/>
  <c r="BJ54" i="1"/>
  <c r="AK54" i="1"/>
  <c r="BO54" i="1"/>
  <c r="AB44" i="1"/>
  <c r="Z54" i="1"/>
  <c r="S54" i="1"/>
  <c r="V44" i="1"/>
  <c r="T54" i="1"/>
  <c r="AR54" i="1"/>
  <c r="G54" i="1"/>
  <c r="AQ54" i="1"/>
  <c r="M54" i="29"/>
  <c r="E54" i="19"/>
  <c r="B81" i="11"/>
  <c r="C81" i="11"/>
  <c r="G45" i="14" s="1"/>
  <c r="F81" i="11"/>
  <c r="J45" i="14" s="1"/>
  <c r="L81" i="11"/>
  <c r="P45" i="14" s="1"/>
  <c r="J81" i="11"/>
  <c r="N45" i="14" s="1"/>
  <c r="K81" i="11"/>
  <c r="O45" i="14" s="1"/>
  <c r="I81" i="11"/>
  <c r="M45" i="14" s="1"/>
  <c r="H81" i="11"/>
  <c r="L45" i="14" s="1"/>
  <c r="E81" i="11"/>
  <c r="I45" i="14" s="1"/>
  <c r="G81" i="11"/>
  <c r="K45" i="14" s="1"/>
  <c r="D81" i="11"/>
  <c r="H45" i="14" s="1"/>
  <c r="B80" i="11"/>
  <c r="C80" i="11"/>
  <c r="G44" i="14" s="1"/>
  <c r="O46" i="7"/>
  <c r="R46" i="7" s="1"/>
  <c r="S46" i="7" s="1"/>
  <c r="J80" i="11"/>
  <c r="N44" i="14" s="1"/>
  <c r="D80" i="11"/>
  <c r="H44" i="14" s="1"/>
  <c r="H80" i="11"/>
  <c r="L44" i="14" s="1"/>
  <c r="D44" i="1"/>
  <c r="J44" i="1"/>
  <c r="I80" i="11"/>
  <c r="M44" i="14" s="1"/>
  <c r="E80" i="11"/>
  <c r="I44" i="14" s="1"/>
  <c r="L80" i="11"/>
  <c r="P44" i="14" s="1"/>
  <c r="K80" i="11"/>
  <c r="O44" i="14" s="1"/>
  <c r="G80" i="11"/>
  <c r="K44" i="14" s="1"/>
  <c r="F80" i="11"/>
  <c r="J44" i="14" s="1"/>
  <c r="CD44" i="58"/>
  <c r="Y45" i="5"/>
  <c r="P44" i="1"/>
  <c r="M45" i="5"/>
  <c r="V44" i="58"/>
  <c r="CX44" i="58"/>
  <c r="AC45" i="5"/>
  <c r="AF44" i="58"/>
  <c r="O45" i="5"/>
  <c r="BT44" i="58"/>
  <c r="W45" i="5"/>
  <c r="AA45" i="5"/>
  <c r="CN44" i="58"/>
  <c r="L44" i="58"/>
  <c r="K45" i="5"/>
  <c r="AP44" i="58"/>
  <c r="Q45" i="5"/>
  <c r="AH44" i="1"/>
  <c r="S45" i="5"/>
  <c r="AZ44" i="58"/>
  <c r="BJ44" i="58"/>
  <c r="U45" i="5"/>
  <c r="B44" i="58"/>
  <c r="I45" i="5"/>
  <c r="S45" i="7" l="1"/>
  <c r="S54" i="7" s="1"/>
  <c r="R54" i="7"/>
  <c r="AB54" i="1"/>
  <c r="AH54" i="1"/>
  <c r="J54" i="1"/>
  <c r="P54" i="1"/>
  <c r="AN54" i="1"/>
  <c r="D54" i="1"/>
  <c r="V54" i="1"/>
  <c r="B54" i="58"/>
  <c r="V54" i="58"/>
  <c r="BT54" i="58"/>
  <c r="AZ54" i="58"/>
  <c r="L54" i="58"/>
  <c r="AF54" i="58"/>
  <c r="AP54" i="58"/>
  <c r="CN54" i="58"/>
  <c r="CD54" i="58"/>
  <c r="BJ54" i="58"/>
  <c r="CX54" i="58"/>
  <c r="B82" i="11"/>
  <c r="G46" i="14"/>
  <c r="G82" i="11"/>
  <c r="K46" i="14" s="1"/>
  <c r="H82" i="11"/>
  <c r="L46" i="14" s="1"/>
  <c r="J82" i="11"/>
  <c r="N46" i="14" s="1"/>
  <c r="F82" i="11"/>
  <c r="J46" i="14" s="1"/>
  <c r="E82" i="11"/>
  <c r="I46" i="14" s="1"/>
  <c r="I82" i="11"/>
  <c r="M46" i="14" s="1"/>
  <c r="K82" i="11"/>
  <c r="O46" i="14" s="1"/>
  <c r="L82" i="11"/>
  <c r="P46" i="14" s="1"/>
  <c r="D82" i="11"/>
  <c r="H46" i="14" s="1"/>
  <c r="D83" i="11"/>
  <c r="H47" i="14" s="1"/>
  <c r="O47" i="7"/>
  <c r="R47" i="7" s="1"/>
  <c r="S47" i="7" s="1"/>
  <c r="X46" i="58" s="1"/>
  <c r="G44" i="58"/>
  <c r="G54" i="58" l="1"/>
  <c r="B83" i="11"/>
  <c r="C83" i="11"/>
  <c r="G47" i="14" s="1"/>
  <c r="G83" i="11"/>
  <c r="K47" i="14" s="1"/>
  <c r="F83" i="11"/>
  <c r="J47" i="14" s="1"/>
  <c r="K83" i="11"/>
  <c r="O47" i="14" s="1"/>
  <c r="J83" i="11"/>
  <c r="N47" i="14" s="1"/>
  <c r="H83" i="11"/>
  <c r="L47" i="14" s="1"/>
  <c r="E83" i="11"/>
  <c r="I47" i="14" s="1"/>
  <c r="L83" i="11"/>
  <c r="P47" i="14" s="1"/>
  <c r="I83" i="11"/>
  <c r="M47" i="14" s="1"/>
  <c r="O48" i="7"/>
  <c r="R48" i="7" s="1"/>
  <c r="O49" i="7"/>
  <c r="D27" i="70"/>
  <c r="D23" i="71"/>
  <c r="D18" i="71" s="1"/>
  <c r="D19" i="71" s="1"/>
  <c r="D28" i="70" l="1"/>
  <c r="R49" i="7"/>
  <c r="O55" i="7"/>
  <c r="S48" i="7"/>
  <c r="X47" i="58" s="1"/>
  <c r="S49" i="7" l="1"/>
  <c r="R55" i="7"/>
  <c r="S55" i="7" l="1"/>
  <c r="X48" i="58"/>
  <c r="G7" i="16"/>
  <c r="G56" i="16" s="1"/>
  <c r="G6" i="58"/>
  <c r="G55" i="58" s="1"/>
  <c r="H7" i="16" l="1"/>
  <c r="H56" i="16" s="1"/>
  <c r="O6" i="19" l="1"/>
  <c r="O55" i="19" s="1"/>
  <c r="J15" i="70"/>
  <c r="B6" i="6" l="1"/>
  <c r="C6" i="6" s="1"/>
  <c r="E6" i="58" s="1"/>
  <c r="E16" i="76" l="1"/>
  <c r="F16" i="76" s="1"/>
  <c r="E16" i="73"/>
  <c r="F16" i="73" s="1"/>
  <c r="E17" i="71"/>
  <c r="F17" i="71" l="1"/>
  <c r="H17" i="71" s="1"/>
  <c r="D8" i="64"/>
  <c r="E7" i="64"/>
  <c r="U137" i="82"/>
  <c r="U128" i="82"/>
  <c r="U119" i="82"/>
  <c r="U110" i="82"/>
  <c r="U101" i="82"/>
  <c r="U92" i="82"/>
  <c r="D42" i="71"/>
  <c r="D41" i="71"/>
  <c r="D40" i="71"/>
  <c r="D39" i="71"/>
  <c r="D38" i="71"/>
  <c r="D37" i="71"/>
  <c r="D36" i="71"/>
  <c r="D35" i="71"/>
  <c r="D34" i="71"/>
  <c r="D33" i="71"/>
  <c r="D32" i="71"/>
  <c r="D31" i="71"/>
  <c r="D30" i="71"/>
  <c r="D29" i="71"/>
  <c r="D28" i="71"/>
  <c r="D27" i="71"/>
  <c r="D26" i="71"/>
  <c r="D25" i="71"/>
  <c r="D51" i="71" s="1"/>
  <c r="D24" i="71"/>
  <c r="G12" i="71"/>
  <c r="H12" i="71" s="1"/>
  <c r="E11" i="71"/>
  <c r="F11" i="71" s="1"/>
  <c r="J11" i="71"/>
  <c r="G7" i="71"/>
  <c r="H7" i="71" s="1"/>
  <c r="J6" i="71"/>
  <c r="D49" i="70"/>
  <c r="D44" i="70"/>
  <c r="H13" i="70"/>
  <c r="J13" i="70" s="1"/>
  <c r="D39" i="70"/>
  <c r="J19" i="70"/>
  <c r="J16" i="70"/>
  <c r="H12" i="70"/>
  <c r="J12" i="70" s="1"/>
  <c r="C9" i="70"/>
  <c r="C8" i="70" s="1"/>
  <c r="C7" i="70" s="1"/>
  <c r="C6" i="70" s="1"/>
  <c r="C5" i="70" s="1"/>
  <c r="E6" i="70"/>
  <c r="F6" i="70" s="1"/>
  <c r="F5" i="70"/>
  <c r="E10" i="72"/>
  <c r="F10" i="72" s="1"/>
  <c r="E5" i="72"/>
  <c r="F5" i="72" s="1"/>
  <c r="D52" i="71" l="1"/>
  <c r="E12" i="71"/>
  <c r="F12" i="71" s="1"/>
  <c r="G8" i="71"/>
  <c r="J7" i="71"/>
  <c r="J17" i="70"/>
  <c r="D29" i="70"/>
  <c r="J12" i="71"/>
  <c r="E6" i="72"/>
  <c r="F6" i="72" s="1"/>
  <c r="J18" i="70"/>
  <c r="J20" i="70"/>
  <c r="E7" i="71"/>
  <c r="F7" i="71" s="1"/>
  <c r="J17" i="71"/>
  <c r="G13" i="71"/>
  <c r="H13" i="71" s="1"/>
  <c r="H6" i="70"/>
  <c r="J6" i="70" s="1"/>
  <c r="E7" i="70"/>
  <c r="H8" i="70"/>
  <c r="J8" i="70" s="1"/>
  <c r="H11" i="70"/>
  <c r="J11" i="70" s="1"/>
  <c r="E17" i="70"/>
  <c r="H10" i="70"/>
  <c r="J10" i="70" s="1"/>
  <c r="H14" i="70"/>
  <c r="J14" i="70" s="1"/>
  <c r="H5" i="70"/>
  <c r="J5" i="70" s="1"/>
  <c r="H7" i="70"/>
  <c r="J7" i="70" s="1"/>
  <c r="H9" i="70"/>
  <c r="J9" i="70" s="1"/>
  <c r="D30" i="70" l="1"/>
  <c r="D31" i="70"/>
  <c r="H8" i="71"/>
  <c r="J8" i="71" s="1"/>
  <c r="G9" i="71"/>
  <c r="E7" i="72"/>
  <c r="F7" i="72" s="1"/>
  <c r="E8" i="71"/>
  <c r="F8" i="71" s="1"/>
  <c r="E13" i="71"/>
  <c r="F13" i="71" s="1"/>
  <c r="J13" i="71"/>
  <c r="G14" i="71"/>
  <c r="H14" i="71" s="1"/>
  <c r="E18" i="70"/>
  <c r="E8" i="70"/>
  <c r="F7" i="70"/>
  <c r="H9" i="71" l="1"/>
  <c r="J9" i="71" s="1"/>
  <c r="G10" i="71"/>
  <c r="H10" i="71" s="1"/>
  <c r="J10" i="71" s="1"/>
  <c r="E8" i="72"/>
  <c r="F8" i="72" s="1"/>
  <c r="E14" i="71"/>
  <c r="F14" i="71" s="1"/>
  <c r="E9" i="71"/>
  <c r="F9" i="71" s="1"/>
  <c r="D20" i="71"/>
  <c r="D21" i="71" s="1"/>
  <c r="J14" i="71"/>
  <c r="G15" i="71"/>
  <c r="H15" i="71" s="1"/>
  <c r="E19" i="70"/>
  <c r="F8" i="70"/>
  <c r="E9" i="70"/>
  <c r="E9" i="72" l="1"/>
  <c r="F9" i="72" s="1"/>
  <c r="E15" i="71"/>
  <c r="F15" i="71" s="1"/>
  <c r="E10" i="71"/>
  <c r="F10" i="71" s="1"/>
  <c r="J15" i="71"/>
  <c r="G16" i="71"/>
  <c r="H16" i="71" s="1"/>
  <c r="E10" i="70"/>
  <c r="F9" i="70"/>
  <c r="J16" i="71" l="1"/>
  <c r="E16" i="71"/>
  <c r="F16" i="71" s="1"/>
  <c r="D22" i="71"/>
  <c r="E11" i="70"/>
  <c r="F10" i="70"/>
  <c r="E12" i="70" l="1"/>
  <c r="F11" i="70"/>
  <c r="E13" i="70" l="1"/>
  <c r="F12" i="70"/>
  <c r="E14" i="70" l="1"/>
  <c r="F14" i="70" s="1"/>
  <c r="F13" i="70"/>
  <c r="N18" i="1" l="1"/>
  <c r="N34" i="1"/>
  <c r="N42" i="1"/>
  <c r="BJ7" i="1"/>
  <c r="BJ8" i="1"/>
  <c r="BJ9" i="1"/>
  <c r="BJ10" i="1"/>
  <c r="BJ11" i="1"/>
  <c r="BJ12" i="1"/>
  <c r="BJ13" i="1"/>
  <c r="BJ14" i="1"/>
  <c r="BJ15" i="1"/>
  <c r="BJ16" i="1"/>
  <c r="BJ17" i="1"/>
  <c r="BJ18" i="1"/>
  <c r="BJ19" i="1"/>
  <c r="BJ20" i="1"/>
  <c r="BJ21" i="1"/>
  <c r="BJ22" i="1"/>
  <c r="BJ23" i="1"/>
  <c r="BJ24" i="1"/>
  <c r="BJ25" i="1"/>
  <c r="BJ51" i="1" s="1"/>
  <c r="BJ26" i="1"/>
  <c r="BJ27" i="1"/>
  <c r="BJ28" i="1"/>
  <c r="BJ29" i="1"/>
  <c r="BJ30" i="1"/>
  <c r="BJ31" i="1"/>
  <c r="BJ32" i="1"/>
  <c r="BJ33" i="1"/>
  <c r="BJ34" i="1"/>
  <c r="BJ35" i="1"/>
  <c r="BJ36" i="1"/>
  <c r="BJ37" i="1"/>
  <c r="BJ38" i="1"/>
  <c r="BJ39" i="1"/>
  <c r="BJ40" i="1"/>
  <c r="BJ41" i="1"/>
  <c r="BJ42" i="1"/>
  <c r="BJ43" i="1"/>
  <c r="BD7" i="1"/>
  <c r="BD8" i="1"/>
  <c r="BD9" i="1"/>
  <c r="BD10" i="1"/>
  <c r="BD11" i="1"/>
  <c r="BD12" i="1"/>
  <c r="BD13" i="1"/>
  <c r="BD14" i="1"/>
  <c r="BD15" i="1"/>
  <c r="BD16" i="1"/>
  <c r="BD17" i="1"/>
  <c r="BD18" i="1"/>
  <c r="BD19" i="1"/>
  <c r="BD20" i="1"/>
  <c r="BD21" i="1"/>
  <c r="BD22" i="1"/>
  <c r="BD23" i="1"/>
  <c r="BD24" i="1"/>
  <c r="BD25" i="1"/>
  <c r="BD51" i="1" s="1"/>
  <c r="BD26" i="1"/>
  <c r="BD27" i="1"/>
  <c r="BD28" i="1"/>
  <c r="BD29" i="1"/>
  <c r="BD30" i="1"/>
  <c r="BD31" i="1"/>
  <c r="BD32" i="1"/>
  <c r="BD33" i="1"/>
  <c r="BD34" i="1"/>
  <c r="BD35" i="1"/>
  <c r="BD36" i="1"/>
  <c r="BD37" i="1"/>
  <c r="BD38" i="1"/>
  <c r="BD39" i="1"/>
  <c r="BD40" i="1"/>
  <c r="BD41" i="1"/>
  <c r="BD42" i="1"/>
  <c r="BD43" i="1"/>
  <c r="BD6" i="1"/>
  <c r="BD55" i="1" s="1"/>
  <c r="AX7" i="1"/>
  <c r="AX8" i="1"/>
  <c r="AX9" i="1"/>
  <c r="AX10" i="1"/>
  <c r="AX11" i="1"/>
  <c r="AX12" i="1"/>
  <c r="AX13" i="1"/>
  <c r="AX14" i="1"/>
  <c r="AX15" i="1"/>
  <c r="AX16" i="1"/>
  <c r="AX17" i="1"/>
  <c r="AX18" i="1"/>
  <c r="AX19" i="1"/>
  <c r="AX20" i="1"/>
  <c r="AX21" i="1"/>
  <c r="AX22" i="1"/>
  <c r="AX23" i="1"/>
  <c r="AX24" i="1"/>
  <c r="AX25" i="1"/>
  <c r="AX26" i="1"/>
  <c r="AX27" i="1"/>
  <c r="AX28" i="1"/>
  <c r="AX29" i="1"/>
  <c r="AX30" i="1"/>
  <c r="AX31" i="1"/>
  <c r="AX32" i="1"/>
  <c r="AX33" i="1"/>
  <c r="AX34" i="1"/>
  <c r="AX35" i="1"/>
  <c r="AX36" i="1"/>
  <c r="AX37" i="1"/>
  <c r="AX38" i="1"/>
  <c r="AX39" i="1"/>
  <c r="AX40" i="1"/>
  <c r="AX41" i="1"/>
  <c r="AX42" i="1"/>
  <c r="AX43" i="1"/>
  <c r="AX6" i="1"/>
  <c r="AX55" i="1" s="1"/>
  <c r="AR7" i="1"/>
  <c r="AR8" i="1"/>
  <c r="AR9" i="1"/>
  <c r="AR10" i="1"/>
  <c r="AR11" i="1"/>
  <c r="AR12" i="1"/>
  <c r="AR13" i="1"/>
  <c r="AR14" i="1"/>
  <c r="AR15" i="1"/>
  <c r="AR16" i="1"/>
  <c r="AR17" i="1"/>
  <c r="AR18" i="1"/>
  <c r="AR19" i="1"/>
  <c r="AR20" i="1"/>
  <c r="AR21" i="1"/>
  <c r="AR22" i="1"/>
  <c r="AR23" i="1"/>
  <c r="AR24" i="1"/>
  <c r="AR25" i="1"/>
  <c r="AR51" i="1" s="1"/>
  <c r="AR26" i="1"/>
  <c r="AR27" i="1"/>
  <c r="AR28" i="1"/>
  <c r="AR29" i="1"/>
  <c r="AR30" i="1"/>
  <c r="AR31" i="1"/>
  <c r="AR32" i="1"/>
  <c r="AR33" i="1"/>
  <c r="AR34" i="1"/>
  <c r="AR35" i="1"/>
  <c r="AR36" i="1"/>
  <c r="AR37" i="1"/>
  <c r="AR38" i="1"/>
  <c r="AR39" i="1"/>
  <c r="AR40" i="1"/>
  <c r="AR41" i="1"/>
  <c r="AR42" i="1"/>
  <c r="AR43" i="1"/>
  <c r="AR6" i="1"/>
  <c r="AR55" i="1" s="1"/>
  <c r="AL7" i="1"/>
  <c r="AL8" i="1"/>
  <c r="AL9" i="1"/>
  <c r="AL10" i="1"/>
  <c r="AL11" i="1"/>
  <c r="AL12" i="1"/>
  <c r="AL13" i="1"/>
  <c r="AL14" i="1"/>
  <c r="AL15" i="1"/>
  <c r="AL16" i="1"/>
  <c r="AL17" i="1"/>
  <c r="AL18" i="1"/>
  <c r="AL19" i="1"/>
  <c r="AL20" i="1"/>
  <c r="AL21" i="1"/>
  <c r="AL22" i="1"/>
  <c r="AL23" i="1"/>
  <c r="AL24" i="1"/>
  <c r="AL25" i="1"/>
  <c r="AL26" i="1"/>
  <c r="AL27" i="1"/>
  <c r="AL28" i="1"/>
  <c r="AL29" i="1"/>
  <c r="AL30" i="1"/>
  <c r="AL31" i="1"/>
  <c r="AL32" i="1"/>
  <c r="AL33" i="1"/>
  <c r="AL34" i="1"/>
  <c r="AL35" i="1"/>
  <c r="AL36" i="1"/>
  <c r="AL37" i="1"/>
  <c r="AL38" i="1"/>
  <c r="AL39" i="1"/>
  <c r="AL40" i="1"/>
  <c r="AL41" i="1"/>
  <c r="AL42" i="1"/>
  <c r="AL43" i="1"/>
  <c r="AL6" i="1"/>
  <c r="AL55" i="1" s="1"/>
  <c r="AF7" i="1"/>
  <c r="AF8" i="1"/>
  <c r="AF9" i="1"/>
  <c r="AF10" i="1"/>
  <c r="AF11" i="1"/>
  <c r="AF12" i="1"/>
  <c r="AF13" i="1"/>
  <c r="AF14" i="1"/>
  <c r="AF15" i="1"/>
  <c r="AF16" i="1"/>
  <c r="AF17" i="1"/>
  <c r="AF18" i="1"/>
  <c r="AF19" i="1"/>
  <c r="AF20" i="1"/>
  <c r="AF21" i="1"/>
  <c r="AF22" i="1"/>
  <c r="AF23" i="1"/>
  <c r="AF24" i="1"/>
  <c r="AF25" i="1"/>
  <c r="AF51" i="1" s="1"/>
  <c r="AF26" i="1"/>
  <c r="AF27" i="1"/>
  <c r="AF28" i="1"/>
  <c r="AF29" i="1"/>
  <c r="AF30" i="1"/>
  <c r="AF31" i="1"/>
  <c r="AF32" i="1"/>
  <c r="AF33" i="1"/>
  <c r="AF34" i="1"/>
  <c r="AF35" i="1"/>
  <c r="AF36" i="1"/>
  <c r="AF37" i="1"/>
  <c r="AF38" i="1"/>
  <c r="AF39" i="1"/>
  <c r="AF40" i="1"/>
  <c r="AF41" i="1"/>
  <c r="AF42" i="1"/>
  <c r="AF43" i="1"/>
  <c r="AF6" i="1"/>
  <c r="AF55" i="1" s="1"/>
  <c r="Z7" i="1"/>
  <c r="Z8" i="1"/>
  <c r="Z9" i="1"/>
  <c r="Z10" i="1"/>
  <c r="Z11" i="1"/>
  <c r="Z12" i="1"/>
  <c r="Z13" i="1"/>
  <c r="Z14" i="1"/>
  <c r="Z15" i="1"/>
  <c r="Z16" i="1"/>
  <c r="Z17" i="1"/>
  <c r="Z18" i="1"/>
  <c r="Z19" i="1"/>
  <c r="Z20" i="1"/>
  <c r="Z21" i="1"/>
  <c r="Z22" i="1"/>
  <c r="Z23" i="1"/>
  <c r="Z24" i="1"/>
  <c r="Z25" i="1"/>
  <c r="Z26" i="1"/>
  <c r="Z27" i="1"/>
  <c r="Z28" i="1"/>
  <c r="Z29" i="1"/>
  <c r="Z30" i="1"/>
  <c r="Z31" i="1"/>
  <c r="Z32" i="1"/>
  <c r="Z33" i="1"/>
  <c r="Z34" i="1"/>
  <c r="Z35" i="1"/>
  <c r="Z36" i="1"/>
  <c r="Z37" i="1"/>
  <c r="Z38" i="1"/>
  <c r="Z39" i="1"/>
  <c r="Z40" i="1"/>
  <c r="Z41" i="1"/>
  <c r="Z42" i="1"/>
  <c r="Z43" i="1"/>
  <c r="Z6" i="1"/>
  <c r="Z55" i="1" s="1"/>
  <c r="T7" i="1"/>
  <c r="T8" i="1"/>
  <c r="T9" i="1"/>
  <c r="T10" i="1"/>
  <c r="T11" i="1"/>
  <c r="T12" i="1"/>
  <c r="T13" i="1"/>
  <c r="T14" i="1"/>
  <c r="T15" i="1"/>
  <c r="T16" i="1"/>
  <c r="T17" i="1"/>
  <c r="T18" i="1"/>
  <c r="T19" i="1"/>
  <c r="T20" i="1"/>
  <c r="T21" i="1"/>
  <c r="T22" i="1"/>
  <c r="T23" i="1"/>
  <c r="T24" i="1"/>
  <c r="T25" i="1"/>
  <c r="T51" i="1" s="1"/>
  <c r="T26" i="1"/>
  <c r="T27" i="1"/>
  <c r="T28" i="1"/>
  <c r="T29" i="1"/>
  <c r="T30" i="1"/>
  <c r="T31" i="1"/>
  <c r="T32" i="1"/>
  <c r="T33" i="1"/>
  <c r="T34" i="1"/>
  <c r="T35" i="1"/>
  <c r="T36" i="1"/>
  <c r="T37" i="1"/>
  <c r="T38" i="1"/>
  <c r="T39" i="1"/>
  <c r="T40" i="1"/>
  <c r="T41" i="1"/>
  <c r="T42" i="1"/>
  <c r="T43" i="1"/>
  <c r="T6" i="1"/>
  <c r="T55" i="1" s="1"/>
  <c r="N7" i="1"/>
  <c r="N8" i="1"/>
  <c r="N9" i="1"/>
  <c r="N10" i="1"/>
  <c r="N11" i="1"/>
  <c r="N12" i="1"/>
  <c r="N13" i="1"/>
  <c r="N14" i="1"/>
  <c r="N15" i="1"/>
  <c r="N16" i="1"/>
  <c r="N17" i="1"/>
  <c r="N19" i="1"/>
  <c r="N20" i="1"/>
  <c r="N21" i="1"/>
  <c r="N22" i="1"/>
  <c r="N23" i="1"/>
  <c r="N24" i="1"/>
  <c r="N25" i="1"/>
  <c r="N51" i="1" s="1"/>
  <c r="N26" i="1"/>
  <c r="N27" i="1"/>
  <c r="N28" i="1"/>
  <c r="N29" i="1"/>
  <c r="N30" i="1"/>
  <c r="N31" i="1"/>
  <c r="N32" i="1"/>
  <c r="N33" i="1"/>
  <c r="N35" i="1"/>
  <c r="N36" i="1"/>
  <c r="N37" i="1"/>
  <c r="N38" i="1"/>
  <c r="N39" i="1"/>
  <c r="N40" i="1"/>
  <c r="N41" i="1"/>
  <c r="N43" i="1"/>
  <c r="N6" i="1"/>
  <c r="N55" i="1" s="1"/>
  <c r="N52" i="1" l="1"/>
  <c r="N53" i="1"/>
  <c r="T52" i="1"/>
  <c r="T53" i="1"/>
  <c r="AF52" i="1"/>
  <c r="AF53" i="1"/>
  <c r="BJ52" i="1"/>
  <c r="BJ53" i="1"/>
  <c r="AR52" i="1"/>
  <c r="AR53" i="1"/>
  <c r="BD52" i="1"/>
  <c r="BD53" i="1"/>
  <c r="Z52" i="1"/>
  <c r="Z53" i="1"/>
  <c r="Z51" i="1"/>
  <c r="AL52" i="1"/>
  <c r="AL53" i="1"/>
  <c r="AL51" i="1"/>
  <c r="AX52" i="1"/>
  <c r="AX53" i="1"/>
  <c r="AX51" i="1"/>
  <c r="BL48" i="1"/>
  <c r="BL6" i="1"/>
  <c r="BF48" i="1"/>
  <c r="AZ48" i="1"/>
  <c r="AT48" i="1"/>
  <c r="AT46" i="1"/>
  <c r="AT47" i="1"/>
  <c r="BL47" i="1"/>
  <c r="BL46" i="1"/>
  <c r="BF46" i="1"/>
  <c r="BF47" i="1"/>
  <c r="AZ46" i="1"/>
  <c r="AZ47" i="1"/>
  <c r="BL44" i="1"/>
  <c r="BL45" i="1"/>
  <c r="AZ44" i="1"/>
  <c r="AZ45" i="1"/>
  <c r="AT44" i="1"/>
  <c r="AT45" i="1"/>
  <c r="BF44" i="1"/>
  <c r="BF45" i="1"/>
  <c r="J6" i="1"/>
  <c r="J55" i="1" s="1"/>
  <c r="H7" i="1"/>
  <c r="H8" i="1"/>
  <c r="H9" i="1"/>
  <c r="H10" i="1"/>
  <c r="H11" i="1"/>
  <c r="H12" i="1"/>
  <c r="H13" i="1"/>
  <c r="H14" i="1"/>
  <c r="H15" i="1"/>
  <c r="H16" i="1"/>
  <c r="H17" i="1"/>
  <c r="H18" i="1"/>
  <c r="H19" i="1"/>
  <c r="H20" i="1"/>
  <c r="H21" i="1"/>
  <c r="H22" i="1"/>
  <c r="H23" i="1"/>
  <c r="H24" i="1"/>
  <c r="H25" i="1"/>
  <c r="H51" i="1" s="1"/>
  <c r="H26" i="1"/>
  <c r="H27" i="1"/>
  <c r="H28" i="1"/>
  <c r="H29" i="1"/>
  <c r="H30" i="1"/>
  <c r="H31" i="1"/>
  <c r="H32" i="1"/>
  <c r="H33" i="1"/>
  <c r="H34" i="1"/>
  <c r="H35" i="1"/>
  <c r="H36" i="1"/>
  <c r="H37" i="1"/>
  <c r="H38" i="1"/>
  <c r="H39" i="1"/>
  <c r="H40" i="1"/>
  <c r="H41" i="1"/>
  <c r="H42" i="1"/>
  <c r="H43" i="1"/>
  <c r="B8" i="1"/>
  <c r="D8" i="1" s="1"/>
  <c r="B9" i="1"/>
  <c r="D9" i="1" s="1"/>
  <c r="B10" i="1"/>
  <c r="B11" i="1"/>
  <c r="B12" i="1"/>
  <c r="B13" i="1"/>
  <c r="B14" i="1"/>
  <c r="D14" i="1" s="1"/>
  <c r="B15" i="1"/>
  <c r="B16" i="1"/>
  <c r="B17" i="1"/>
  <c r="B18" i="1"/>
  <c r="D18" i="1" s="1"/>
  <c r="B19" i="1"/>
  <c r="B20" i="1"/>
  <c r="B21" i="1"/>
  <c r="B22" i="1"/>
  <c r="B23" i="1"/>
  <c r="B24" i="1"/>
  <c r="B25" i="1"/>
  <c r="B51" i="1" s="1"/>
  <c r="B26" i="1"/>
  <c r="B27" i="1"/>
  <c r="B28" i="1"/>
  <c r="B29" i="1"/>
  <c r="D29" i="1" s="1"/>
  <c r="B30" i="1"/>
  <c r="B31" i="1"/>
  <c r="B32" i="1"/>
  <c r="B33" i="1"/>
  <c r="B34" i="1"/>
  <c r="D34" i="1" s="1"/>
  <c r="B35" i="1"/>
  <c r="B36" i="1"/>
  <c r="B37" i="1"/>
  <c r="D37" i="1" s="1"/>
  <c r="B38" i="1"/>
  <c r="B39" i="1"/>
  <c r="D39" i="1" s="1"/>
  <c r="B40" i="1"/>
  <c r="B41" i="1"/>
  <c r="B42" i="1"/>
  <c r="B43" i="1"/>
  <c r="D43" i="1" s="1"/>
  <c r="B7" i="1"/>
  <c r="U82" i="82"/>
  <c r="F7" i="5" l="1"/>
  <c r="B52" i="1"/>
  <c r="B53" i="1"/>
  <c r="H52" i="1"/>
  <c r="H53" i="1"/>
  <c r="AT54" i="1"/>
  <c r="BL54" i="1"/>
  <c r="BL55" i="1"/>
  <c r="BF54" i="1"/>
  <c r="AZ54" i="1"/>
  <c r="F11" i="5"/>
  <c r="F17" i="5"/>
  <c r="F12" i="5"/>
  <c r="F18" i="5"/>
  <c r="F13" i="5"/>
  <c r="F19" i="5"/>
  <c r="F10" i="5"/>
  <c r="F16" i="5"/>
  <c r="F15" i="5"/>
  <c r="F20" i="5"/>
  <c r="F8" i="5"/>
  <c r="F9" i="5"/>
  <c r="F14" i="5"/>
  <c r="B4" i="32" l="1"/>
  <c r="B9" i="32"/>
  <c r="U6" i="10" l="1"/>
  <c r="W6" i="10"/>
  <c r="U7" i="10"/>
  <c r="W7" i="10"/>
  <c r="U8" i="10"/>
  <c r="W8" i="10"/>
  <c r="U9" i="10"/>
  <c r="W9" i="10"/>
  <c r="U10" i="10"/>
  <c r="W10" i="10"/>
  <c r="U11" i="10"/>
  <c r="W11" i="10"/>
  <c r="U12" i="10"/>
  <c r="W12" i="10"/>
  <c r="U13" i="10"/>
  <c r="W13" i="10"/>
  <c r="U14" i="10"/>
  <c r="W14" i="10"/>
  <c r="U15" i="10"/>
  <c r="W15" i="10"/>
  <c r="U16" i="10"/>
  <c r="W16" i="10"/>
  <c r="U17" i="10"/>
  <c r="W17" i="10"/>
  <c r="U18" i="10"/>
  <c r="W18" i="10"/>
  <c r="U19" i="10"/>
  <c r="W19" i="10"/>
  <c r="U20" i="10"/>
  <c r="W20" i="10"/>
  <c r="U21" i="10"/>
  <c r="W21" i="10"/>
  <c r="U22" i="10"/>
  <c r="W22" i="10"/>
  <c r="U23" i="10"/>
  <c r="W23" i="10"/>
  <c r="U24" i="10"/>
  <c r="W24" i="10"/>
  <c r="U25" i="10"/>
  <c r="W25" i="10"/>
  <c r="U26" i="10"/>
  <c r="W26" i="10"/>
  <c r="U27" i="10"/>
  <c r="W27" i="10"/>
  <c r="U28" i="10"/>
  <c r="W28" i="10"/>
  <c r="U29" i="10"/>
  <c r="W29" i="10"/>
  <c r="U30" i="10"/>
  <c r="W30" i="10"/>
  <c r="U31" i="10"/>
  <c r="W31" i="10"/>
  <c r="U32" i="10"/>
  <c r="W32" i="10"/>
  <c r="U33" i="10"/>
  <c r="W33" i="10"/>
  <c r="U34" i="10"/>
  <c r="W34" i="10"/>
  <c r="U35" i="10"/>
  <c r="W35" i="10"/>
  <c r="U36" i="10"/>
  <c r="W36" i="10"/>
  <c r="U37" i="10"/>
  <c r="W37" i="10"/>
  <c r="U38" i="10"/>
  <c r="W38" i="10"/>
  <c r="U39" i="10"/>
  <c r="W39" i="10"/>
  <c r="U40" i="10"/>
  <c r="W40" i="10"/>
  <c r="U41" i="10"/>
  <c r="W41" i="10"/>
  <c r="U42" i="10"/>
  <c r="W42" i="10"/>
  <c r="V5" i="10"/>
  <c r="T5" i="10"/>
  <c r="C6" i="10"/>
  <c r="E6" i="10"/>
  <c r="G6" i="10"/>
  <c r="I6" i="10"/>
  <c r="K6" i="10"/>
  <c r="M6" i="10"/>
  <c r="O6" i="10"/>
  <c r="Q6" i="10"/>
  <c r="S6" i="10"/>
  <c r="E7" i="10"/>
  <c r="G7" i="10"/>
  <c r="I7" i="10"/>
  <c r="K7" i="10"/>
  <c r="M7" i="10"/>
  <c r="O7" i="10"/>
  <c r="Q7" i="10"/>
  <c r="S7" i="10"/>
  <c r="C8" i="10"/>
  <c r="E8" i="10"/>
  <c r="G8" i="10"/>
  <c r="I8" i="10"/>
  <c r="K8" i="10"/>
  <c r="M8" i="10"/>
  <c r="O8" i="10"/>
  <c r="Q8" i="10"/>
  <c r="S8" i="10"/>
  <c r="C9" i="10"/>
  <c r="E9" i="10"/>
  <c r="G9" i="10"/>
  <c r="I9" i="10"/>
  <c r="K9" i="10"/>
  <c r="M9" i="10"/>
  <c r="O9" i="10"/>
  <c r="Q9" i="10"/>
  <c r="S9" i="10"/>
  <c r="C10" i="10"/>
  <c r="E10" i="10"/>
  <c r="G10" i="10"/>
  <c r="I10" i="10"/>
  <c r="K10" i="10"/>
  <c r="M10" i="10"/>
  <c r="O10" i="10"/>
  <c r="Q10" i="10"/>
  <c r="S10" i="10"/>
  <c r="C11" i="10"/>
  <c r="E11" i="10"/>
  <c r="G11" i="10"/>
  <c r="I11" i="10"/>
  <c r="K11" i="10"/>
  <c r="M11" i="10"/>
  <c r="O11" i="10"/>
  <c r="Q11" i="10"/>
  <c r="S11" i="10"/>
  <c r="C12" i="10"/>
  <c r="E12" i="10"/>
  <c r="G12" i="10"/>
  <c r="I12" i="10"/>
  <c r="K12" i="10"/>
  <c r="M12" i="10"/>
  <c r="O12" i="10"/>
  <c r="Q12" i="10"/>
  <c r="S12" i="10"/>
  <c r="C13" i="10"/>
  <c r="E13" i="10"/>
  <c r="G13" i="10"/>
  <c r="I13" i="10"/>
  <c r="K13" i="10"/>
  <c r="M13" i="10"/>
  <c r="O13" i="10"/>
  <c r="Q13" i="10"/>
  <c r="S13" i="10"/>
  <c r="C14" i="10"/>
  <c r="E14" i="10"/>
  <c r="G14" i="10"/>
  <c r="I14" i="10"/>
  <c r="K14" i="10"/>
  <c r="M14" i="10"/>
  <c r="O14" i="10"/>
  <c r="Q14" i="10"/>
  <c r="S14" i="10"/>
  <c r="C15" i="10"/>
  <c r="E15" i="10"/>
  <c r="G15" i="10"/>
  <c r="I15" i="10"/>
  <c r="K15" i="10"/>
  <c r="M15" i="10"/>
  <c r="O15" i="10"/>
  <c r="Q15" i="10"/>
  <c r="S15" i="10"/>
  <c r="C16" i="10"/>
  <c r="E16" i="10"/>
  <c r="G16" i="10"/>
  <c r="I16" i="10"/>
  <c r="K16" i="10"/>
  <c r="M16" i="10"/>
  <c r="O16" i="10"/>
  <c r="Q16" i="10"/>
  <c r="S16" i="10"/>
  <c r="C17" i="10"/>
  <c r="E17" i="10"/>
  <c r="G17" i="10"/>
  <c r="I17" i="10"/>
  <c r="K17" i="10"/>
  <c r="M17" i="10"/>
  <c r="O17" i="10"/>
  <c r="Q17" i="10"/>
  <c r="S17" i="10"/>
  <c r="C18" i="10"/>
  <c r="E18" i="10"/>
  <c r="G18" i="10"/>
  <c r="I18" i="10"/>
  <c r="K18" i="10"/>
  <c r="M18" i="10"/>
  <c r="O18" i="10"/>
  <c r="Q18" i="10"/>
  <c r="S18" i="10"/>
  <c r="C19" i="10"/>
  <c r="E19" i="10"/>
  <c r="G19" i="10"/>
  <c r="I19" i="10"/>
  <c r="K19" i="10"/>
  <c r="M19" i="10"/>
  <c r="O19" i="10"/>
  <c r="Q19" i="10"/>
  <c r="S19" i="10"/>
  <c r="C20" i="10"/>
  <c r="E20" i="10"/>
  <c r="G20" i="10"/>
  <c r="I20" i="10"/>
  <c r="K20" i="10"/>
  <c r="M20" i="10"/>
  <c r="O20" i="10"/>
  <c r="Q20" i="10"/>
  <c r="S20" i="10"/>
  <c r="C21" i="10"/>
  <c r="E21" i="10"/>
  <c r="G21" i="10"/>
  <c r="I21" i="10"/>
  <c r="K21" i="10"/>
  <c r="M21" i="10"/>
  <c r="O21" i="10"/>
  <c r="Q21" i="10"/>
  <c r="S21" i="10"/>
  <c r="C22" i="10"/>
  <c r="E22" i="10"/>
  <c r="G22" i="10"/>
  <c r="I22" i="10"/>
  <c r="K22" i="10"/>
  <c r="M22" i="10"/>
  <c r="O22" i="10"/>
  <c r="Q22" i="10"/>
  <c r="S22" i="10"/>
  <c r="C23" i="10"/>
  <c r="E23" i="10"/>
  <c r="G23" i="10"/>
  <c r="I23" i="10"/>
  <c r="K23" i="10"/>
  <c r="M23" i="10"/>
  <c r="O23" i="10"/>
  <c r="Q23" i="10"/>
  <c r="S23" i="10"/>
  <c r="C24" i="10"/>
  <c r="E24" i="10"/>
  <c r="G24" i="10"/>
  <c r="I24" i="10"/>
  <c r="K24" i="10"/>
  <c r="M24" i="10"/>
  <c r="O24" i="10"/>
  <c r="Q24" i="10"/>
  <c r="S24" i="10"/>
  <c r="C25" i="10"/>
  <c r="E25" i="10"/>
  <c r="G25" i="10"/>
  <c r="I25" i="10"/>
  <c r="K25" i="10"/>
  <c r="M25" i="10"/>
  <c r="O25" i="10"/>
  <c r="Q25" i="10"/>
  <c r="S25" i="10"/>
  <c r="C26" i="10"/>
  <c r="E26" i="10"/>
  <c r="G26" i="10"/>
  <c r="I26" i="10"/>
  <c r="K26" i="10"/>
  <c r="M26" i="10"/>
  <c r="O26" i="10"/>
  <c r="Q26" i="10"/>
  <c r="S26" i="10"/>
  <c r="C27" i="10"/>
  <c r="E27" i="10"/>
  <c r="G27" i="10"/>
  <c r="I27" i="10"/>
  <c r="K27" i="10"/>
  <c r="M27" i="10"/>
  <c r="O27" i="10"/>
  <c r="Q27" i="10"/>
  <c r="S27" i="10"/>
  <c r="C28" i="10"/>
  <c r="E28" i="10"/>
  <c r="G28" i="10"/>
  <c r="I28" i="10"/>
  <c r="K28" i="10"/>
  <c r="M28" i="10"/>
  <c r="O28" i="10"/>
  <c r="Q28" i="10"/>
  <c r="S28" i="10"/>
  <c r="C29" i="10"/>
  <c r="E29" i="10"/>
  <c r="G29" i="10"/>
  <c r="I29" i="10"/>
  <c r="K29" i="10"/>
  <c r="M29" i="10"/>
  <c r="O29" i="10"/>
  <c r="Q29" i="10"/>
  <c r="S29" i="10"/>
  <c r="C30" i="10"/>
  <c r="E30" i="10"/>
  <c r="G30" i="10"/>
  <c r="I30" i="10"/>
  <c r="K30" i="10"/>
  <c r="M30" i="10"/>
  <c r="O30" i="10"/>
  <c r="Q30" i="10"/>
  <c r="S30" i="10"/>
  <c r="C31" i="10"/>
  <c r="E31" i="10"/>
  <c r="G31" i="10"/>
  <c r="I31" i="10"/>
  <c r="K31" i="10"/>
  <c r="M31" i="10"/>
  <c r="O31" i="10"/>
  <c r="Q31" i="10"/>
  <c r="S31" i="10"/>
  <c r="C32" i="10"/>
  <c r="E32" i="10"/>
  <c r="G32" i="10"/>
  <c r="I32" i="10"/>
  <c r="K32" i="10"/>
  <c r="M32" i="10"/>
  <c r="O32" i="10"/>
  <c r="Q32" i="10"/>
  <c r="S32" i="10"/>
  <c r="C33" i="10"/>
  <c r="E33" i="10"/>
  <c r="G33" i="10"/>
  <c r="I33" i="10"/>
  <c r="K33" i="10"/>
  <c r="M33" i="10"/>
  <c r="O33" i="10"/>
  <c r="Q33" i="10"/>
  <c r="S33" i="10"/>
  <c r="C34" i="10"/>
  <c r="E34" i="10"/>
  <c r="G34" i="10"/>
  <c r="I34" i="10"/>
  <c r="K34" i="10"/>
  <c r="M34" i="10"/>
  <c r="O34" i="10"/>
  <c r="Q34" i="10"/>
  <c r="S34" i="10"/>
  <c r="C35" i="10"/>
  <c r="E35" i="10"/>
  <c r="G35" i="10"/>
  <c r="I35" i="10"/>
  <c r="K35" i="10"/>
  <c r="M35" i="10"/>
  <c r="O35" i="10"/>
  <c r="Q35" i="10"/>
  <c r="S35" i="10"/>
  <c r="C36" i="10"/>
  <c r="E36" i="10"/>
  <c r="G36" i="10"/>
  <c r="I36" i="10"/>
  <c r="K36" i="10"/>
  <c r="M36" i="10"/>
  <c r="O36" i="10"/>
  <c r="Q36" i="10"/>
  <c r="S36" i="10"/>
  <c r="C37" i="10"/>
  <c r="E37" i="10"/>
  <c r="G37" i="10"/>
  <c r="I37" i="10"/>
  <c r="K37" i="10"/>
  <c r="M37" i="10"/>
  <c r="O37" i="10"/>
  <c r="Q37" i="10"/>
  <c r="S37" i="10"/>
  <c r="C38" i="10"/>
  <c r="E38" i="10"/>
  <c r="G38" i="10"/>
  <c r="I38" i="10"/>
  <c r="K38" i="10"/>
  <c r="M38" i="10"/>
  <c r="O38" i="10"/>
  <c r="Q38" i="10"/>
  <c r="S38" i="10"/>
  <c r="C39" i="10"/>
  <c r="E39" i="10"/>
  <c r="G39" i="10"/>
  <c r="I39" i="10"/>
  <c r="K39" i="10"/>
  <c r="M39" i="10"/>
  <c r="O39" i="10"/>
  <c r="Q39" i="10"/>
  <c r="S39" i="10"/>
  <c r="C40" i="10"/>
  <c r="E40" i="10"/>
  <c r="G40" i="10"/>
  <c r="I40" i="10"/>
  <c r="K40" i="10"/>
  <c r="M40" i="10"/>
  <c r="O40" i="10"/>
  <c r="Q40" i="10"/>
  <c r="S40" i="10"/>
  <c r="C41" i="10"/>
  <c r="E41" i="10"/>
  <c r="G41" i="10"/>
  <c r="I41" i="10"/>
  <c r="K41" i="10"/>
  <c r="M41" i="10"/>
  <c r="O41" i="10"/>
  <c r="Q41" i="10"/>
  <c r="S41" i="10"/>
  <c r="C42" i="10"/>
  <c r="C43" i="19" s="1"/>
  <c r="E42" i="10"/>
  <c r="M43" i="19" s="1"/>
  <c r="G42" i="10"/>
  <c r="I42" i="10"/>
  <c r="K42" i="10"/>
  <c r="M42" i="10"/>
  <c r="O42" i="10"/>
  <c r="Q42" i="10"/>
  <c r="S42" i="10"/>
  <c r="J5" i="10"/>
  <c r="H5" i="10"/>
  <c r="D5" i="10"/>
  <c r="B5" i="10"/>
  <c r="R5" i="10"/>
  <c r="P5" i="10"/>
  <c r="L5" i="10"/>
  <c r="F5" i="10"/>
  <c r="BL7" i="7"/>
  <c r="BJ7" i="7"/>
  <c r="BF7" i="7"/>
  <c r="BD7" i="7"/>
  <c r="AZ7" i="7"/>
  <c r="AX7" i="7"/>
  <c r="AT7" i="7"/>
  <c r="AR7" i="7"/>
  <c r="AN7" i="7"/>
  <c r="AL7" i="7"/>
  <c r="AH7" i="7"/>
  <c r="AF7" i="7"/>
  <c r="AB7" i="7"/>
  <c r="Z7" i="7"/>
  <c r="V7" i="7"/>
  <c r="P7" i="7"/>
  <c r="N7" i="7"/>
  <c r="J7" i="7"/>
  <c r="H7" i="7"/>
  <c r="AG6" i="9"/>
  <c r="AF6" i="9"/>
  <c r="AD6" i="9"/>
  <c r="AC6" i="9"/>
  <c r="AA6" i="9"/>
  <c r="Z6" i="9"/>
  <c r="X6" i="9"/>
  <c r="W6" i="9"/>
  <c r="U6" i="9"/>
  <c r="T6" i="9"/>
  <c r="R6" i="9"/>
  <c r="Q6" i="9"/>
  <c r="O6" i="9"/>
  <c r="N6" i="9"/>
  <c r="K6" i="9"/>
  <c r="L6" i="9"/>
  <c r="I6" i="9"/>
  <c r="H6" i="9"/>
  <c r="L43" i="19"/>
  <c r="F6" i="9"/>
  <c r="E6" i="9"/>
  <c r="C55" i="9"/>
  <c r="D7" i="1"/>
  <c r="Z56" i="7" l="1"/>
  <c r="Z52" i="7"/>
  <c r="AX56" i="7"/>
  <c r="AX52" i="7"/>
  <c r="AB56" i="7"/>
  <c r="AB52" i="7"/>
  <c r="AZ56" i="7"/>
  <c r="AZ52" i="7"/>
  <c r="P56" i="7"/>
  <c r="P52" i="7"/>
  <c r="AF56" i="7"/>
  <c r="AF52" i="7"/>
  <c r="AR56" i="7"/>
  <c r="AR52" i="7"/>
  <c r="BD56" i="7"/>
  <c r="BD52" i="7"/>
  <c r="J56" i="7"/>
  <c r="J52" i="7"/>
  <c r="AL56" i="7"/>
  <c r="AL52" i="7"/>
  <c r="BJ56" i="7"/>
  <c r="BJ52" i="7"/>
  <c r="N56" i="7"/>
  <c r="N52" i="7"/>
  <c r="AN56" i="7"/>
  <c r="AN52" i="7"/>
  <c r="BL56" i="7"/>
  <c r="BL52" i="7"/>
  <c r="H56" i="7"/>
  <c r="H52" i="7"/>
  <c r="V56" i="7"/>
  <c r="V52" i="7"/>
  <c r="AH56" i="7"/>
  <c r="AH52" i="7"/>
  <c r="AT56" i="7"/>
  <c r="AT52" i="7"/>
  <c r="BF56" i="7"/>
  <c r="BF52" i="7"/>
  <c r="K55" i="9"/>
  <c r="K51" i="9"/>
  <c r="X55" i="9"/>
  <c r="X51" i="9"/>
  <c r="T55" i="9"/>
  <c r="T51" i="9"/>
  <c r="AF55" i="9"/>
  <c r="AF51" i="9"/>
  <c r="E55" i="9"/>
  <c r="E51" i="9"/>
  <c r="I55" i="9"/>
  <c r="I51" i="9"/>
  <c r="O55" i="9"/>
  <c r="O51" i="9"/>
  <c r="U55" i="9"/>
  <c r="U51" i="9"/>
  <c r="AA55" i="9"/>
  <c r="AA51" i="9"/>
  <c r="AG55" i="9"/>
  <c r="AG51" i="9"/>
  <c r="R55" i="9"/>
  <c r="R51" i="9"/>
  <c r="AD55" i="9"/>
  <c r="AD51" i="9"/>
  <c r="H55" i="9"/>
  <c r="H51" i="9"/>
  <c r="N55" i="9"/>
  <c r="N51" i="9"/>
  <c r="Z55" i="9"/>
  <c r="Z51" i="9"/>
  <c r="F55" i="9"/>
  <c r="F51" i="9"/>
  <c r="L55" i="9"/>
  <c r="L51" i="9"/>
  <c r="Q55" i="9"/>
  <c r="Q51" i="9"/>
  <c r="W55" i="9"/>
  <c r="W51" i="9"/>
  <c r="AC55" i="9"/>
  <c r="AC51" i="9"/>
  <c r="D55" i="9"/>
  <c r="Q5" i="10"/>
  <c r="V6" i="9"/>
  <c r="W7" i="7"/>
  <c r="AC7" i="7"/>
  <c r="Q7" i="7"/>
  <c r="K7" i="7"/>
  <c r="AI7" i="7"/>
  <c r="AO7" i="7"/>
  <c r="AU7" i="7"/>
  <c r="BA7" i="7"/>
  <c r="BG7" i="7"/>
  <c r="BM7" i="7"/>
  <c r="AI56" i="7" l="1"/>
  <c r="AI52" i="7"/>
  <c r="K56" i="7"/>
  <c r="K52" i="7"/>
  <c r="AU56" i="7"/>
  <c r="AU52" i="7"/>
  <c r="Q56" i="7"/>
  <c r="Q52" i="7"/>
  <c r="BG56" i="7"/>
  <c r="BG52" i="7"/>
  <c r="W56" i="7"/>
  <c r="W52" i="7"/>
  <c r="BA56" i="7"/>
  <c r="BA52" i="7"/>
  <c r="BM56" i="7"/>
  <c r="BM52" i="7"/>
  <c r="AO56" i="7"/>
  <c r="AO52" i="7"/>
  <c r="AC56" i="7"/>
  <c r="AC52" i="7"/>
  <c r="V55" i="9"/>
  <c r="V51" i="9"/>
  <c r="B6" i="19"/>
  <c r="B55" i="19" s="1"/>
  <c r="D15" i="64"/>
  <c r="E15" i="64" s="1"/>
  <c r="D11" i="64"/>
  <c r="E11" i="64" s="1"/>
  <c r="D19" i="64"/>
  <c r="E19" i="64" s="1"/>
  <c r="D23" i="64"/>
  <c r="E23" i="64" s="1"/>
  <c r="D27" i="64"/>
  <c r="E27" i="64" s="1"/>
  <c r="D31" i="64"/>
  <c r="E31" i="64" s="1"/>
  <c r="D35" i="64"/>
  <c r="E35" i="64" s="1"/>
  <c r="D39" i="64"/>
  <c r="E39" i="64" s="1"/>
  <c r="D20" i="64"/>
  <c r="E20" i="64" s="1"/>
  <c r="D32" i="64"/>
  <c r="E32" i="64" s="1"/>
  <c r="D10" i="64"/>
  <c r="E10" i="64" s="1"/>
  <c r="D14" i="64"/>
  <c r="E14" i="64" s="1"/>
  <c r="D18" i="64"/>
  <c r="E18" i="64" s="1"/>
  <c r="D22" i="64"/>
  <c r="E22" i="64" s="1"/>
  <c r="D26" i="64"/>
  <c r="E26" i="64" s="1"/>
  <c r="D30" i="64"/>
  <c r="E30" i="64" s="1"/>
  <c r="D34" i="64"/>
  <c r="E34" i="64" s="1"/>
  <c r="D38" i="64"/>
  <c r="E38" i="64" s="1"/>
  <c r="E8" i="64"/>
  <c r="D28" i="64"/>
  <c r="D9" i="64"/>
  <c r="E9" i="64" s="1"/>
  <c r="D13" i="64"/>
  <c r="E13" i="64" s="1"/>
  <c r="D17" i="64"/>
  <c r="E17" i="64" s="1"/>
  <c r="D21" i="64"/>
  <c r="E21" i="64" s="1"/>
  <c r="D25" i="64"/>
  <c r="D29" i="64"/>
  <c r="E29" i="64" s="1"/>
  <c r="D33" i="64"/>
  <c r="D37" i="64"/>
  <c r="E37" i="64" s="1"/>
  <c r="D41" i="64"/>
  <c r="E41" i="64" s="1"/>
  <c r="D12" i="64"/>
  <c r="E12" i="64" s="1"/>
  <c r="D24" i="64"/>
  <c r="E24" i="64" s="1"/>
  <c r="D36" i="64"/>
  <c r="D16" i="64"/>
  <c r="E16" i="64" s="1"/>
  <c r="D40" i="64"/>
  <c r="E40" i="64" s="1"/>
  <c r="E25" i="64" l="1"/>
  <c r="E51" i="64" s="1"/>
  <c r="D51" i="64"/>
  <c r="E33" i="64"/>
  <c r="E52" i="64" s="1"/>
  <c r="D52" i="64"/>
  <c r="E36" i="64"/>
  <c r="E28" i="64"/>
  <c r="B5" i="32"/>
  <c r="B6" i="33" s="1"/>
  <c r="C5" i="32"/>
  <c r="D6" i="33" s="1"/>
  <c r="D5" i="32"/>
  <c r="F6" i="33" s="1"/>
  <c r="E5" i="32"/>
  <c r="H6" i="33" s="1"/>
  <c r="F5" i="32"/>
  <c r="J6" i="33" s="1"/>
  <c r="G5" i="32"/>
  <c r="L6" i="33" s="1"/>
  <c r="H5" i="32"/>
  <c r="N6" i="33" s="1"/>
  <c r="I5" i="32"/>
  <c r="P6" i="33" s="1"/>
  <c r="J5" i="32"/>
  <c r="R6" i="33" s="1"/>
  <c r="K5" i="32"/>
  <c r="T6" i="33" s="1"/>
  <c r="L5" i="32"/>
  <c r="V6" i="33" s="1"/>
  <c r="B6" i="32"/>
  <c r="B7" i="33" s="1"/>
  <c r="C6" i="32"/>
  <c r="D7" i="33" s="1"/>
  <c r="D6" i="32"/>
  <c r="F7" i="33" s="1"/>
  <c r="E6" i="32"/>
  <c r="H7" i="33" s="1"/>
  <c r="F6" i="32"/>
  <c r="J7" i="33" s="1"/>
  <c r="G6" i="32"/>
  <c r="L7" i="33" s="1"/>
  <c r="H6" i="32"/>
  <c r="N7" i="33" s="1"/>
  <c r="I6" i="32"/>
  <c r="P7" i="33" s="1"/>
  <c r="J6" i="32"/>
  <c r="R7" i="33" s="1"/>
  <c r="K6" i="32"/>
  <c r="T7" i="33" s="1"/>
  <c r="L6" i="32"/>
  <c r="V7" i="33" s="1"/>
  <c r="B7" i="32"/>
  <c r="B8" i="33" s="1"/>
  <c r="C7" i="32"/>
  <c r="D8" i="33" s="1"/>
  <c r="D7" i="32"/>
  <c r="F8" i="33" s="1"/>
  <c r="E7" i="32"/>
  <c r="H8" i="33" s="1"/>
  <c r="F7" i="32"/>
  <c r="J8" i="33" s="1"/>
  <c r="G7" i="32"/>
  <c r="L8" i="33" s="1"/>
  <c r="H7" i="32"/>
  <c r="N8" i="33" s="1"/>
  <c r="I7" i="32"/>
  <c r="P8" i="33" s="1"/>
  <c r="J7" i="32"/>
  <c r="R8" i="33" s="1"/>
  <c r="K7" i="32"/>
  <c r="T8" i="33" s="1"/>
  <c r="L7" i="32"/>
  <c r="V8" i="33" s="1"/>
  <c r="B8" i="32"/>
  <c r="B9" i="33" s="1"/>
  <c r="C8" i="32"/>
  <c r="D9" i="33" s="1"/>
  <c r="D8" i="32"/>
  <c r="F9" i="33" s="1"/>
  <c r="E8" i="32"/>
  <c r="H9" i="33" s="1"/>
  <c r="F8" i="32"/>
  <c r="J9" i="33" s="1"/>
  <c r="G8" i="32"/>
  <c r="L9" i="33" s="1"/>
  <c r="H8" i="32"/>
  <c r="N9" i="33" s="1"/>
  <c r="I8" i="32"/>
  <c r="P9" i="33" s="1"/>
  <c r="J8" i="32"/>
  <c r="R9" i="33" s="1"/>
  <c r="K8" i="32"/>
  <c r="T9" i="33" s="1"/>
  <c r="L8" i="32"/>
  <c r="V9" i="33" s="1"/>
  <c r="B10" i="33"/>
  <c r="C9" i="32"/>
  <c r="D10" i="33" s="1"/>
  <c r="D9" i="32"/>
  <c r="F10" i="33" s="1"/>
  <c r="E9" i="32"/>
  <c r="H10" i="33" s="1"/>
  <c r="F9" i="32"/>
  <c r="J10" i="33" s="1"/>
  <c r="G9" i="32"/>
  <c r="L10" i="33" s="1"/>
  <c r="H9" i="32"/>
  <c r="N10" i="33" s="1"/>
  <c r="I9" i="32"/>
  <c r="P10" i="33" s="1"/>
  <c r="J9" i="32"/>
  <c r="R10" i="33" s="1"/>
  <c r="K9" i="32"/>
  <c r="T10" i="33" s="1"/>
  <c r="L9" i="32"/>
  <c r="V10" i="33" s="1"/>
  <c r="B10" i="32"/>
  <c r="B11" i="33" s="1"/>
  <c r="C10" i="32"/>
  <c r="D11" i="33" s="1"/>
  <c r="D10" i="32"/>
  <c r="F11" i="33" s="1"/>
  <c r="E10" i="32"/>
  <c r="H11" i="33" s="1"/>
  <c r="F10" i="32"/>
  <c r="J11" i="33" s="1"/>
  <c r="G10" i="32"/>
  <c r="L11" i="33" s="1"/>
  <c r="H10" i="32"/>
  <c r="N11" i="33" s="1"/>
  <c r="I10" i="32"/>
  <c r="P11" i="33" s="1"/>
  <c r="J10" i="32"/>
  <c r="R11" i="33" s="1"/>
  <c r="K10" i="32"/>
  <c r="T11" i="33" s="1"/>
  <c r="L10" i="32"/>
  <c r="V11" i="33" s="1"/>
  <c r="B11" i="32"/>
  <c r="B12" i="33" s="1"/>
  <c r="C11" i="32"/>
  <c r="D12" i="33" s="1"/>
  <c r="D11" i="32"/>
  <c r="F12" i="33" s="1"/>
  <c r="E11" i="32"/>
  <c r="H12" i="33" s="1"/>
  <c r="F11" i="32"/>
  <c r="J12" i="33" s="1"/>
  <c r="G11" i="32"/>
  <c r="L12" i="33" s="1"/>
  <c r="H11" i="32"/>
  <c r="N12" i="33" s="1"/>
  <c r="I11" i="32"/>
  <c r="P12" i="33" s="1"/>
  <c r="J11" i="32"/>
  <c r="R12" i="33" s="1"/>
  <c r="K11" i="32"/>
  <c r="T12" i="33" s="1"/>
  <c r="L11" i="32"/>
  <c r="V12" i="33" s="1"/>
  <c r="B12" i="32"/>
  <c r="B13" i="33" s="1"/>
  <c r="C12" i="32"/>
  <c r="D13" i="33" s="1"/>
  <c r="D12" i="32"/>
  <c r="F13" i="33" s="1"/>
  <c r="E12" i="32"/>
  <c r="H13" i="33" s="1"/>
  <c r="F12" i="32"/>
  <c r="J13" i="33" s="1"/>
  <c r="G12" i="32"/>
  <c r="L13" i="33" s="1"/>
  <c r="H12" i="32"/>
  <c r="N13" i="33" s="1"/>
  <c r="I12" i="32"/>
  <c r="P13" i="33" s="1"/>
  <c r="J12" i="32"/>
  <c r="R13" i="33" s="1"/>
  <c r="K12" i="32"/>
  <c r="T13" i="33" s="1"/>
  <c r="L12" i="32"/>
  <c r="V13" i="33" s="1"/>
  <c r="B13" i="32"/>
  <c r="B14" i="33" s="1"/>
  <c r="C13" i="32"/>
  <c r="D14" i="33" s="1"/>
  <c r="D13" i="32"/>
  <c r="F14" i="33" s="1"/>
  <c r="E13" i="32"/>
  <c r="H14" i="33" s="1"/>
  <c r="F13" i="32"/>
  <c r="J14" i="33" s="1"/>
  <c r="G13" i="32"/>
  <c r="L14" i="33" s="1"/>
  <c r="H13" i="32"/>
  <c r="N14" i="33" s="1"/>
  <c r="I13" i="32"/>
  <c r="P14" i="33" s="1"/>
  <c r="J13" i="32"/>
  <c r="R14" i="33" s="1"/>
  <c r="K13" i="32"/>
  <c r="T14" i="33" s="1"/>
  <c r="L13" i="32"/>
  <c r="V14" i="33" s="1"/>
  <c r="B14" i="32"/>
  <c r="B15" i="33" s="1"/>
  <c r="C14" i="32"/>
  <c r="D15" i="33" s="1"/>
  <c r="D14" i="32"/>
  <c r="F15" i="33" s="1"/>
  <c r="E14" i="32"/>
  <c r="H15" i="33" s="1"/>
  <c r="F14" i="32"/>
  <c r="J15" i="33" s="1"/>
  <c r="G14" i="32"/>
  <c r="L15" i="33" s="1"/>
  <c r="H14" i="32"/>
  <c r="N15" i="33" s="1"/>
  <c r="I14" i="32"/>
  <c r="P15" i="33" s="1"/>
  <c r="J14" i="32"/>
  <c r="R15" i="33" s="1"/>
  <c r="K14" i="32"/>
  <c r="T15" i="33" s="1"/>
  <c r="L14" i="32"/>
  <c r="V15" i="33" s="1"/>
  <c r="B15" i="32"/>
  <c r="B16" i="33" s="1"/>
  <c r="C15" i="32"/>
  <c r="D16" i="33" s="1"/>
  <c r="D15" i="32"/>
  <c r="F16" i="33" s="1"/>
  <c r="E15" i="32"/>
  <c r="H16" i="33" s="1"/>
  <c r="F15" i="32"/>
  <c r="J16" i="33" s="1"/>
  <c r="G15" i="32"/>
  <c r="L16" i="33" s="1"/>
  <c r="H15" i="32"/>
  <c r="N16" i="33" s="1"/>
  <c r="I15" i="32"/>
  <c r="P16" i="33" s="1"/>
  <c r="J15" i="32"/>
  <c r="R16" i="33" s="1"/>
  <c r="K15" i="32"/>
  <c r="T16" i="33" s="1"/>
  <c r="L15" i="32"/>
  <c r="V16" i="33" s="1"/>
  <c r="B16" i="32"/>
  <c r="B17" i="33" s="1"/>
  <c r="C16" i="32"/>
  <c r="D17" i="33" s="1"/>
  <c r="D16" i="32"/>
  <c r="F17" i="33" s="1"/>
  <c r="E16" i="32"/>
  <c r="H17" i="33" s="1"/>
  <c r="F16" i="32"/>
  <c r="J17" i="33" s="1"/>
  <c r="G16" i="32"/>
  <c r="L17" i="33" s="1"/>
  <c r="H16" i="32"/>
  <c r="N17" i="33" s="1"/>
  <c r="I16" i="32"/>
  <c r="P17" i="33" s="1"/>
  <c r="J16" i="32"/>
  <c r="R17" i="33" s="1"/>
  <c r="K16" i="32"/>
  <c r="T17" i="33" s="1"/>
  <c r="L16" i="32"/>
  <c r="V17" i="33" s="1"/>
  <c r="B17" i="32"/>
  <c r="B18" i="33" s="1"/>
  <c r="C17" i="32"/>
  <c r="D18" i="33" s="1"/>
  <c r="D17" i="32"/>
  <c r="F18" i="33" s="1"/>
  <c r="E17" i="32"/>
  <c r="H18" i="33" s="1"/>
  <c r="F17" i="32"/>
  <c r="J18" i="33" s="1"/>
  <c r="G17" i="32"/>
  <c r="L18" i="33" s="1"/>
  <c r="H17" i="32"/>
  <c r="N18" i="33" s="1"/>
  <c r="I17" i="32"/>
  <c r="P18" i="33" s="1"/>
  <c r="J17" i="32"/>
  <c r="R18" i="33" s="1"/>
  <c r="K17" i="32"/>
  <c r="T18" i="33" s="1"/>
  <c r="L17" i="32"/>
  <c r="V18" i="33" s="1"/>
  <c r="B18" i="32"/>
  <c r="B19" i="33" s="1"/>
  <c r="C18" i="32"/>
  <c r="D19" i="33" s="1"/>
  <c r="D18" i="32"/>
  <c r="F19" i="33" s="1"/>
  <c r="E18" i="32"/>
  <c r="H19" i="33" s="1"/>
  <c r="F18" i="32"/>
  <c r="J19" i="33" s="1"/>
  <c r="G18" i="32"/>
  <c r="L19" i="33" s="1"/>
  <c r="H18" i="32"/>
  <c r="N19" i="33" s="1"/>
  <c r="I18" i="32"/>
  <c r="P19" i="33" s="1"/>
  <c r="J18" i="32"/>
  <c r="R19" i="33" s="1"/>
  <c r="K18" i="32"/>
  <c r="T19" i="33" s="1"/>
  <c r="L18" i="32"/>
  <c r="V19" i="33" s="1"/>
  <c r="B19" i="32"/>
  <c r="B20" i="33" s="1"/>
  <c r="C19" i="32"/>
  <c r="D20" i="33" s="1"/>
  <c r="D19" i="32"/>
  <c r="F20" i="33" s="1"/>
  <c r="E19" i="32"/>
  <c r="H20" i="33" s="1"/>
  <c r="F19" i="32"/>
  <c r="J20" i="33" s="1"/>
  <c r="G19" i="32"/>
  <c r="L20" i="33" s="1"/>
  <c r="H19" i="32"/>
  <c r="N20" i="33" s="1"/>
  <c r="I19" i="32"/>
  <c r="P20" i="33" s="1"/>
  <c r="J19" i="32"/>
  <c r="R20" i="33" s="1"/>
  <c r="K19" i="32"/>
  <c r="T20" i="33" s="1"/>
  <c r="L19" i="32"/>
  <c r="V20" i="33" s="1"/>
  <c r="B20" i="32"/>
  <c r="B21" i="33" s="1"/>
  <c r="C20" i="32"/>
  <c r="D21" i="33" s="1"/>
  <c r="D20" i="32"/>
  <c r="F21" i="33" s="1"/>
  <c r="E20" i="32"/>
  <c r="H21" i="33" s="1"/>
  <c r="F20" i="32"/>
  <c r="J21" i="33" s="1"/>
  <c r="G20" i="32"/>
  <c r="L21" i="33" s="1"/>
  <c r="H20" i="32"/>
  <c r="N21" i="33" s="1"/>
  <c r="I20" i="32"/>
  <c r="P21" i="33" s="1"/>
  <c r="J20" i="32"/>
  <c r="R21" i="33" s="1"/>
  <c r="K20" i="32"/>
  <c r="T21" i="33" s="1"/>
  <c r="L20" i="32"/>
  <c r="V21" i="33" s="1"/>
  <c r="B21" i="32"/>
  <c r="B22" i="33" s="1"/>
  <c r="C21" i="32"/>
  <c r="D22" i="33" s="1"/>
  <c r="D21" i="32"/>
  <c r="F22" i="33" s="1"/>
  <c r="E21" i="32"/>
  <c r="H22" i="33" s="1"/>
  <c r="F21" i="32"/>
  <c r="J22" i="33" s="1"/>
  <c r="G21" i="32"/>
  <c r="L22" i="33" s="1"/>
  <c r="H21" i="32"/>
  <c r="N22" i="33" s="1"/>
  <c r="I21" i="32"/>
  <c r="P22" i="33" s="1"/>
  <c r="J21" i="32"/>
  <c r="R22" i="33" s="1"/>
  <c r="K21" i="32"/>
  <c r="T22" i="33" s="1"/>
  <c r="L21" i="32"/>
  <c r="V22" i="33" s="1"/>
  <c r="B22" i="32"/>
  <c r="B23" i="33" s="1"/>
  <c r="C22" i="32"/>
  <c r="D23" i="33" s="1"/>
  <c r="D22" i="32"/>
  <c r="F23" i="33" s="1"/>
  <c r="E22" i="32"/>
  <c r="H23" i="33" s="1"/>
  <c r="F22" i="32"/>
  <c r="J23" i="33" s="1"/>
  <c r="G22" i="32"/>
  <c r="L23" i="33" s="1"/>
  <c r="H22" i="32"/>
  <c r="N23" i="33" s="1"/>
  <c r="I22" i="32"/>
  <c r="P23" i="33" s="1"/>
  <c r="J22" i="32"/>
  <c r="R23" i="33" s="1"/>
  <c r="K22" i="32"/>
  <c r="T23" i="33" s="1"/>
  <c r="L22" i="32"/>
  <c r="V23" i="33" s="1"/>
  <c r="B23" i="32"/>
  <c r="B24" i="33" s="1"/>
  <c r="C23" i="32"/>
  <c r="D24" i="33" s="1"/>
  <c r="D23" i="32"/>
  <c r="F24" i="33" s="1"/>
  <c r="E23" i="32"/>
  <c r="H24" i="33" s="1"/>
  <c r="F23" i="32"/>
  <c r="J24" i="33" s="1"/>
  <c r="G23" i="32"/>
  <c r="L24" i="33" s="1"/>
  <c r="H23" i="32"/>
  <c r="N24" i="33" s="1"/>
  <c r="I23" i="32"/>
  <c r="P24" i="33" s="1"/>
  <c r="J23" i="32"/>
  <c r="R24" i="33" s="1"/>
  <c r="K23" i="32"/>
  <c r="T24" i="33" s="1"/>
  <c r="L23" i="32"/>
  <c r="V24" i="33" s="1"/>
  <c r="B24" i="32"/>
  <c r="B25" i="33" s="1"/>
  <c r="C24" i="32"/>
  <c r="D25" i="33" s="1"/>
  <c r="D24" i="32"/>
  <c r="F25" i="33" s="1"/>
  <c r="E24" i="32"/>
  <c r="H25" i="33" s="1"/>
  <c r="F24" i="32"/>
  <c r="J25" i="33" s="1"/>
  <c r="G24" i="32"/>
  <c r="L25" i="33" s="1"/>
  <c r="H24" i="32"/>
  <c r="N25" i="33" s="1"/>
  <c r="I24" i="32"/>
  <c r="P25" i="33" s="1"/>
  <c r="J24" i="32"/>
  <c r="R25" i="33" s="1"/>
  <c r="K24" i="32"/>
  <c r="T25" i="33" s="1"/>
  <c r="L24" i="32"/>
  <c r="V25" i="33" s="1"/>
  <c r="B25" i="32"/>
  <c r="B26" i="33" s="1"/>
  <c r="C25" i="32"/>
  <c r="D26" i="33" s="1"/>
  <c r="D25" i="32"/>
  <c r="F26" i="33" s="1"/>
  <c r="E25" i="32"/>
  <c r="H26" i="33" s="1"/>
  <c r="F25" i="32"/>
  <c r="J26" i="33" s="1"/>
  <c r="G25" i="32"/>
  <c r="L26" i="33" s="1"/>
  <c r="H25" i="32"/>
  <c r="N26" i="33" s="1"/>
  <c r="I25" i="32"/>
  <c r="P26" i="33" s="1"/>
  <c r="J25" i="32"/>
  <c r="R26" i="33" s="1"/>
  <c r="K25" i="32"/>
  <c r="T26" i="33" s="1"/>
  <c r="L25" i="32"/>
  <c r="V26" i="33" s="1"/>
  <c r="B26" i="32"/>
  <c r="B27" i="33" s="1"/>
  <c r="C26" i="32"/>
  <c r="D27" i="33" s="1"/>
  <c r="D26" i="32"/>
  <c r="F27" i="33" s="1"/>
  <c r="E26" i="32"/>
  <c r="H27" i="33" s="1"/>
  <c r="F26" i="32"/>
  <c r="J27" i="33" s="1"/>
  <c r="G26" i="32"/>
  <c r="L27" i="33" s="1"/>
  <c r="H26" i="32"/>
  <c r="N27" i="33" s="1"/>
  <c r="I26" i="32"/>
  <c r="P27" i="33" s="1"/>
  <c r="J26" i="32"/>
  <c r="R27" i="33" s="1"/>
  <c r="K26" i="32"/>
  <c r="T27" i="33" s="1"/>
  <c r="L26" i="32"/>
  <c r="V27" i="33" s="1"/>
  <c r="B27" i="32"/>
  <c r="B28" i="33" s="1"/>
  <c r="C27" i="32"/>
  <c r="D28" i="33" s="1"/>
  <c r="D27" i="32"/>
  <c r="F28" i="33" s="1"/>
  <c r="E27" i="32"/>
  <c r="H28" i="33" s="1"/>
  <c r="F27" i="32"/>
  <c r="J28" i="33" s="1"/>
  <c r="G27" i="32"/>
  <c r="L28" i="33" s="1"/>
  <c r="H27" i="32"/>
  <c r="N28" i="33" s="1"/>
  <c r="I27" i="32"/>
  <c r="P28" i="33" s="1"/>
  <c r="J27" i="32"/>
  <c r="R28" i="33" s="1"/>
  <c r="K27" i="32"/>
  <c r="T28" i="33" s="1"/>
  <c r="L27" i="32"/>
  <c r="V28" i="33" s="1"/>
  <c r="B28" i="32"/>
  <c r="B29" i="33" s="1"/>
  <c r="C28" i="32"/>
  <c r="D29" i="33" s="1"/>
  <c r="D28" i="32"/>
  <c r="F29" i="33" s="1"/>
  <c r="E28" i="32"/>
  <c r="H29" i="33" s="1"/>
  <c r="F28" i="32"/>
  <c r="J29" i="33" s="1"/>
  <c r="G28" i="32"/>
  <c r="L29" i="33" s="1"/>
  <c r="H28" i="32"/>
  <c r="N29" i="33" s="1"/>
  <c r="I28" i="32"/>
  <c r="P29" i="33" s="1"/>
  <c r="J28" i="32"/>
  <c r="R29" i="33" s="1"/>
  <c r="K28" i="32"/>
  <c r="T29" i="33" s="1"/>
  <c r="L28" i="32"/>
  <c r="V29" i="33" s="1"/>
  <c r="B29" i="32"/>
  <c r="B30" i="33" s="1"/>
  <c r="C29" i="32"/>
  <c r="D30" i="33" s="1"/>
  <c r="D29" i="32"/>
  <c r="F30" i="33" s="1"/>
  <c r="E29" i="32"/>
  <c r="H30" i="33" s="1"/>
  <c r="F29" i="32"/>
  <c r="J30" i="33" s="1"/>
  <c r="G29" i="32"/>
  <c r="L30" i="33" s="1"/>
  <c r="H29" i="32"/>
  <c r="N30" i="33" s="1"/>
  <c r="I29" i="32"/>
  <c r="P30" i="33" s="1"/>
  <c r="J29" i="32"/>
  <c r="R30" i="33" s="1"/>
  <c r="K29" i="32"/>
  <c r="T30" i="33" s="1"/>
  <c r="L29" i="32"/>
  <c r="V30" i="33" s="1"/>
  <c r="B30" i="32"/>
  <c r="B31" i="33" s="1"/>
  <c r="C30" i="32"/>
  <c r="D31" i="33" s="1"/>
  <c r="D30" i="32"/>
  <c r="F31" i="33" s="1"/>
  <c r="E30" i="32"/>
  <c r="H31" i="33" s="1"/>
  <c r="F30" i="32"/>
  <c r="J31" i="33" s="1"/>
  <c r="G30" i="32"/>
  <c r="L31" i="33" s="1"/>
  <c r="H30" i="32"/>
  <c r="N31" i="33" s="1"/>
  <c r="I30" i="32"/>
  <c r="P31" i="33" s="1"/>
  <c r="J30" i="32"/>
  <c r="R31" i="33" s="1"/>
  <c r="K30" i="32"/>
  <c r="T31" i="33" s="1"/>
  <c r="L30" i="32"/>
  <c r="V31" i="33" s="1"/>
  <c r="B31" i="32"/>
  <c r="B32" i="33" s="1"/>
  <c r="C31" i="32"/>
  <c r="D32" i="33" s="1"/>
  <c r="D31" i="32"/>
  <c r="F32" i="33" s="1"/>
  <c r="E31" i="32"/>
  <c r="H32" i="33" s="1"/>
  <c r="F31" i="32"/>
  <c r="J32" i="33" s="1"/>
  <c r="G31" i="32"/>
  <c r="L32" i="33" s="1"/>
  <c r="H31" i="32"/>
  <c r="N32" i="33" s="1"/>
  <c r="I31" i="32"/>
  <c r="P32" i="33" s="1"/>
  <c r="J31" i="32"/>
  <c r="R32" i="33" s="1"/>
  <c r="K31" i="32"/>
  <c r="T32" i="33" s="1"/>
  <c r="L31" i="32"/>
  <c r="V32" i="33" s="1"/>
  <c r="B32" i="32"/>
  <c r="B33" i="33" s="1"/>
  <c r="C32" i="32"/>
  <c r="D33" i="33" s="1"/>
  <c r="D32" i="32"/>
  <c r="F33" i="33" s="1"/>
  <c r="E32" i="32"/>
  <c r="H33" i="33" s="1"/>
  <c r="F32" i="32"/>
  <c r="J33" i="33" s="1"/>
  <c r="G32" i="32"/>
  <c r="L33" i="33" s="1"/>
  <c r="H32" i="32"/>
  <c r="N33" i="33" s="1"/>
  <c r="I32" i="32"/>
  <c r="P33" i="33" s="1"/>
  <c r="J32" i="32"/>
  <c r="R33" i="33" s="1"/>
  <c r="K32" i="32"/>
  <c r="T33" i="33" s="1"/>
  <c r="L32" i="32"/>
  <c r="V33" i="33" s="1"/>
  <c r="B33" i="32"/>
  <c r="B34" i="33" s="1"/>
  <c r="C33" i="32"/>
  <c r="D34" i="33" s="1"/>
  <c r="D33" i="32"/>
  <c r="F34" i="33" s="1"/>
  <c r="E33" i="32"/>
  <c r="H34" i="33" s="1"/>
  <c r="F33" i="32"/>
  <c r="J34" i="33" s="1"/>
  <c r="G33" i="32"/>
  <c r="L34" i="33" s="1"/>
  <c r="H33" i="32"/>
  <c r="N34" i="33" s="1"/>
  <c r="I33" i="32"/>
  <c r="P34" i="33" s="1"/>
  <c r="J33" i="32"/>
  <c r="R34" i="33" s="1"/>
  <c r="K33" i="32"/>
  <c r="T34" i="33" s="1"/>
  <c r="L33" i="32"/>
  <c r="V34" i="33" s="1"/>
  <c r="B34" i="32"/>
  <c r="B35" i="33" s="1"/>
  <c r="C34" i="32"/>
  <c r="D35" i="33" s="1"/>
  <c r="D34" i="32"/>
  <c r="F35" i="33" s="1"/>
  <c r="E34" i="32"/>
  <c r="H35" i="33" s="1"/>
  <c r="F34" i="32"/>
  <c r="J35" i="33" s="1"/>
  <c r="G34" i="32"/>
  <c r="L35" i="33" s="1"/>
  <c r="H34" i="32"/>
  <c r="N35" i="33" s="1"/>
  <c r="I34" i="32"/>
  <c r="P35" i="33" s="1"/>
  <c r="J34" i="32"/>
  <c r="R35" i="33" s="1"/>
  <c r="K34" i="32"/>
  <c r="T35" i="33" s="1"/>
  <c r="L34" i="32"/>
  <c r="V35" i="33" s="1"/>
  <c r="B35" i="32"/>
  <c r="B36" i="33" s="1"/>
  <c r="C35" i="32"/>
  <c r="D36" i="33" s="1"/>
  <c r="D35" i="32"/>
  <c r="F36" i="33" s="1"/>
  <c r="E35" i="32"/>
  <c r="H36" i="33" s="1"/>
  <c r="F35" i="32"/>
  <c r="J36" i="33" s="1"/>
  <c r="G35" i="32"/>
  <c r="L36" i="33" s="1"/>
  <c r="H35" i="32"/>
  <c r="N36" i="33" s="1"/>
  <c r="I35" i="32"/>
  <c r="P36" i="33" s="1"/>
  <c r="J35" i="32"/>
  <c r="R36" i="33" s="1"/>
  <c r="K35" i="32"/>
  <c r="T36" i="33" s="1"/>
  <c r="L35" i="32"/>
  <c r="V36" i="33" s="1"/>
  <c r="B36" i="32"/>
  <c r="B37" i="33" s="1"/>
  <c r="C36" i="32"/>
  <c r="D37" i="33" s="1"/>
  <c r="D36" i="32"/>
  <c r="F37" i="33" s="1"/>
  <c r="E36" i="32"/>
  <c r="H37" i="33" s="1"/>
  <c r="F36" i="32"/>
  <c r="J37" i="33" s="1"/>
  <c r="G36" i="32"/>
  <c r="L37" i="33" s="1"/>
  <c r="H36" i="32"/>
  <c r="N37" i="33" s="1"/>
  <c r="I36" i="32"/>
  <c r="P37" i="33" s="1"/>
  <c r="J36" i="32"/>
  <c r="R37" i="33" s="1"/>
  <c r="K36" i="32"/>
  <c r="T37" i="33" s="1"/>
  <c r="L36" i="32"/>
  <c r="V37" i="33" s="1"/>
  <c r="B37" i="32"/>
  <c r="B38" i="33" s="1"/>
  <c r="C37" i="32"/>
  <c r="D38" i="33" s="1"/>
  <c r="D37" i="32"/>
  <c r="F38" i="33" s="1"/>
  <c r="E37" i="32"/>
  <c r="H38" i="33" s="1"/>
  <c r="F37" i="32"/>
  <c r="J38" i="33" s="1"/>
  <c r="G37" i="32"/>
  <c r="L38" i="33" s="1"/>
  <c r="H37" i="32"/>
  <c r="N38" i="33" s="1"/>
  <c r="I37" i="32"/>
  <c r="P38" i="33" s="1"/>
  <c r="J37" i="32"/>
  <c r="R38" i="33" s="1"/>
  <c r="K37" i="32"/>
  <c r="T38" i="33" s="1"/>
  <c r="L37" i="32"/>
  <c r="V38" i="33" s="1"/>
  <c r="B38" i="32"/>
  <c r="B39" i="33" s="1"/>
  <c r="C38" i="32"/>
  <c r="D39" i="33" s="1"/>
  <c r="D38" i="32"/>
  <c r="F39" i="33" s="1"/>
  <c r="E38" i="32"/>
  <c r="H39" i="33" s="1"/>
  <c r="F38" i="32"/>
  <c r="J39" i="33" s="1"/>
  <c r="G38" i="32"/>
  <c r="L39" i="33" s="1"/>
  <c r="H38" i="32"/>
  <c r="N39" i="33" s="1"/>
  <c r="I38" i="32"/>
  <c r="P39" i="33" s="1"/>
  <c r="J38" i="32"/>
  <c r="R39" i="33" s="1"/>
  <c r="K38" i="32"/>
  <c r="T39" i="33" s="1"/>
  <c r="L38" i="32"/>
  <c r="V39" i="33" s="1"/>
  <c r="B39" i="32"/>
  <c r="B40" i="33" s="1"/>
  <c r="C39" i="32"/>
  <c r="D40" i="33" s="1"/>
  <c r="D39" i="32"/>
  <c r="F40" i="33" s="1"/>
  <c r="E39" i="32"/>
  <c r="H40" i="33" s="1"/>
  <c r="F39" i="32"/>
  <c r="J40" i="33" s="1"/>
  <c r="G39" i="32"/>
  <c r="L40" i="33" s="1"/>
  <c r="H39" i="32"/>
  <c r="N40" i="33" s="1"/>
  <c r="I39" i="32"/>
  <c r="P40" i="33" s="1"/>
  <c r="J39" i="32"/>
  <c r="R40" i="33" s="1"/>
  <c r="K39" i="32"/>
  <c r="T40" i="33" s="1"/>
  <c r="L39" i="32"/>
  <c r="V40" i="33" s="1"/>
  <c r="B40" i="32"/>
  <c r="B41" i="33" s="1"/>
  <c r="C40" i="32"/>
  <c r="D41" i="33" s="1"/>
  <c r="D40" i="32"/>
  <c r="F41" i="33" s="1"/>
  <c r="E40" i="32"/>
  <c r="H41" i="33" s="1"/>
  <c r="F40" i="32"/>
  <c r="J41" i="33" s="1"/>
  <c r="G40" i="32"/>
  <c r="L41" i="33" s="1"/>
  <c r="H40" i="32"/>
  <c r="N41" i="33" s="1"/>
  <c r="I40" i="32"/>
  <c r="P41" i="33" s="1"/>
  <c r="J40" i="32"/>
  <c r="R41" i="33" s="1"/>
  <c r="K40" i="32"/>
  <c r="T41" i="33" s="1"/>
  <c r="L40" i="32"/>
  <c r="V41" i="33" s="1"/>
  <c r="B41" i="32"/>
  <c r="B42" i="33" s="1"/>
  <c r="C41" i="32"/>
  <c r="D42" i="33" s="1"/>
  <c r="D41" i="32"/>
  <c r="F42" i="33" s="1"/>
  <c r="E41" i="32"/>
  <c r="F41" i="32"/>
  <c r="G41" i="32"/>
  <c r="L42" i="33" s="1"/>
  <c r="H41" i="32"/>
  <c r="N42" i="33" s="1"/>
  <c r="I41" i="32"/>
  <c r="J41" i="32"/>
  <c r="K41" i="32"/>
  <c r="T42" i="33" s="1"/>
  <c r="L41" i="32"/>
  <c r="V42" i="33" s="1"/>
  <c r="C4" i="32"/>
  <c r="D4" i="32"/>
  <c r="E4" i="32"/>
  <c r="F4" i="32"/>
  <c r="G4" i="32"/>
  <c r="H4" i="32"/>
  <c r="I4" i="32"/>
  <c r="J4" i="32"/>
  <c r="K4" i="32"/>
  <c r="L4" i="32"/>
  <c r="B5" i="33"/>
  <c r="B54" i="33" s="1"/>
  <c r="AR43" i="36"/>
  <c r="AN43" i="36"/>
  <c r="AJ43" i="36"/>
  <c r="AF43" i="36"/>
  <c r="AB43" i="36"/>
  <c r="X43" i="36"/>
  <c r="T43" i="36"/>
  <c r="P43" i="36"/>
  <c r="L43" i="36"/>
  <c r="H43" i="36"/>
  <c r="D43" i="36"/>
  <c r="B43" i="29"/>
  <c r="I43" i="29"/>
  <c r="P43" i="29"/>
  <c r="W43" i="29"/>
  <c r="AD43" i="29"/>
  <c r="AK43" i="29"/>
  <c r="AR43" i="29"/>
  <c r="AY43" i="29"/>
  <c r="BF43" i="29"/>
  <c r="BM43" i="29"/>
  <c r="BT43" i="29"/>
  <c r="E44" i="16"/>
  <c r="F44" i="16" s="1"/>
  <c r="G44" i="16" s="1"/>
  <c r="H44" i="16" s="1"/>
  <c r="C44" i="16"/>
  <c r="D44" i="16" s="1"/>
  <c r="E43" i="19" s="1"/>
  <c r="I44" i="16"/>
  <c r="J44" i="16" s="1"/>
  <c r="K44" i="16" s="1"/>
  <c r="L44" i="16" s="1"/>
  <c r="Y43" i="19" s="1"/>
  <c r="M44" i="16"/>
  <c r="Q44" i="16"/>
  <c r="R44" i="16" s="1"/>
  <c r="S44" i="16" s="1"/>
  <c r="T44" i="16" s="1"/>
  <c r="U44" i="16"/>
  <c r="V44" i="16" s="1"/>
  <c r="W44" i="16" s="1"/>
  <c r="X44" i="16" s="1"/>
  <c r="BC43" i="19" s="1"/>
  <c r="Y44" i="16"/>
  <c r="Z44" i="16" s="1"/>
  <c r="AA44" i="16" s="1"/>
  <c r="AB44" i="16" s="1"/>
  <c r="AC44" i="16"/>
  <c r="AG44" i="16"/>
  <c r="AH44" i="16" s="1"/>
  <c r="AI44" i="16" s="1"/>
  <c r="AJ44" i="16" s="1"/>
  <c r="AK44" i="16"/>
  <c r="AL44" i="16" s="1"/>
  <c r="AM44" i="16" s="1"/>
  <c r="AN44" i="16" s="1"/>
  <c r="CQ43" i="19" s="1"/>
  <c r="AO44" i="16"/>
  <c r="AP44" i="16" s="1"/>
  <c r="AQ44" i="16" s="1"/>
  <c r="AR44" i="16" s="1"/>
  <c r="FT43" i="18"/>
  <c r="FD43" i="18"/>
  <c r="EN43" i="18"/>
  <c r="DX43" i="18"/>
  <c r="DH43" i="18"/>
  <c r="CR43" i="18"/>
  <c r="CB43" i="18"/>
  <c r="BL43" i="18"/>
  <c r="AV43" i="18"/>
  <c r="AF43" i="18"/>
  <c r="P43" i="18"/>
  <c r="E43" i="15"/>
  <c r="I43" i="15"/>
  <c r="M43" i="15"/>
  <c r="Q43" i="15"/>
  <c r="U43" i="15"/>
  <c r="Y43" i="15"/>
  <c r="AC43" i="15"/>
  <c r="AG43" i="15"/>
  <c r="AK43" i="15"/>
  <c r="AO43" i="15"/>
  <c r="AS43" i="15"/>
  <c r="CY43" i="19"/>
  <c r="CE43" i="19"/>
  <c r="BK43" i="19"/>
  <c r="AQ43" i="19"/>
  <c r="W43" i="19"/>
  <c r="AG43" i="19"/>
  <c r="BU43" i="19"/>
  <c r="T51" i="33" l="1"/>
  <c r="T52" i="33"/>
  <c r="D51" i="33"/>
  <c r="D52" i="33"/>
  <c r="R51" i="33"/>
  <c r="R52" i="33"/>
  <c r="P51" i="33"/>
  <c r="P52" i="33"/>
  <c r="H51" i="33"/>
  <c r="H52" i="33"/>
  <c r="L51" i="33"/>
  <c r="L52" i="33"/>
  <c r="J51" i="33"/>
  <c r="J52" i="33"/>
  <c r="V51" i="33"/>
  <c r="V52" i="33"/>
  <c r="N51" i="33"/>
  <c r="N52" i="33"/>
  <c r="F51" i="33"/>
  <c r="F52" i="33"/>
  <c r="B51" i="33"/>
  <c r="B52" i="33"/>
  <c r="B50" i="33"/>
  <c r="F5" i="33"/>
  <c r="F54" i="33" s="1"/>
  <c r="N5" i="33"/>
  <c r="N54" i="33" s="1"/>
  <c r="V5" i="33"/>
  <c r="V54" i="33" s="1"/>
  <c r="T5" i="33"/>
  <c r="T54" i="33" s="1"/>
  <c r="R5" i="33"/>
  <c r="R54" i="33" s="1"/>
  <c r="P5" i="33"/>
  <c r="P54" i="33" s="1"/>
  <c r="L5" i="33"/>
  <c r="L54" i="33" s="1"/>
  <c r="J5" i="33"/>
  <c r="J54" i="33" s="1"/>
  <c r="D5" i="33"/>
  <c r="D54" i="33" s="1"/>
  <c r="H5" i="33"/>
  <c r="H54" i="33" s="1"/>
  <c r="AF43" i="19"/>
  <c r="BT43" i="19"/>
  <c r="AD44" i="16"/>
  <c r="N44" i="16"/>
  <c r="BA43" i="19"/>
  <c r="CO43" i="19"/>
  <c r="DA43" i="19"/>
  <c r="BM43" i="19"/>
  <c r="H42" i="33"/>
  <c r="P42" i="33"/>
  <c r="CG43" i="19"/>
  <c r="AS43" i="19"/>
  <c r="J42" i="33"/>
  <c r="R42" i="33"/>
  <c r="R50" i="33" l="1"/>
  <c r="V50" i="33"/>
  <c r="F50" i="33"/>
  <c r="D50" i="33"/>
  <c r="H50" i="33"/>
  <c r="N50" i="33"/>
  <c r="J50" i="33"/>
  <c r="T50" i="33"/>
  <c r="P50" i="33"/>
  <c r="L50" i="33"/>
  <c r="D62" i="33"/>
  <c r="D63" i="33"/>
  <c r="AE44" i="16"/>
  <c r="AF44" i="16" s="1"/>
  <c r="BW43" i="19" s="1"/>
  <c r="O44" i="16"/>
  <c r="P44" i="16" s="1"/>
  <c r="AI43" i="19" s="1"/>
  <c r="O43" i="19"/>
  <c r="V43" i="19"/>
  <c r="BJ43" i="19"/>
  <c r="AZ43" i="19"/>
  <c r="B43" i="19"/>
  <c r="CX43" i="19"/>
  <c r="CN43" i="19"/>
  <c r="AP43" i="19"/>
  <c r="B43" i="15" l="1"/>
  <c r="C44" i="25"/>
  <c r="B44" i="2" s="1"/>
  <c r="E44" i="25"/>
  <c r="H44" i="2" s="1"/>
  <c r="G44" i="25"/>
  <c r="K44" i="2" s="1"/>
  <c r="I44" i="25"/>
  <c r="Q44" i="2" s="1"/>
  <c r="K44" i="25"/>
  <c r="T44" i="2" s="1"/>
  <c r="M44" i="25"/>
  <c r="Z44" i="2" s="1"/>
  <c r="O44" i="25"/>
  <c r="AC44" i="2" s="1"/>
  <c r="Q44" i="25"/>
  <c r="AI44" i="2" s="1"/>
  <c r="S44" i="25"/>
  <c r="AL44" i="2" s="1"/>
  <c r="U44" i="25"/>
  <c r="AR44" i="2" s="1"/>
  <c r="W44" i="25"/>
  <c r="AU44" i="2" s="1"/>
  <c r="BA44" i="2"/>
  <c r="AA44" i="25"/>
  <c r="BD44" i="2" s="1"/>
  <c r="AC44" i="25"/>
  <c r="BJ44" i="2" s="1"/>
  <c r="AE44" i="25"/>
  <c r="BM44" i="2" s="1"/>
  <c r="AG44" i="25"/>
  <c r="BS44" i="2" s="1"/>
  <c r="AI44" i="25"/>
  <c r="BV44" i="2" s="1"/>
  <c r="AK44" i="25"/>
  <c r="CB44" i="2" s="1"/>
  <c r="AM44" i="25"/>
  <c r="CE44" i="2" s="1"/>
  <c r="AO44" i="25"/>
  <c r="CK44" i="2" s="1"/>
  <c r="AQ44" i="25"/>
  <c r="CN44" i="2" s="1"/>
  <c r="AS44" i="25"/>
  <c r="CT44" i="2" s="1"/>
  <c r="BZ42" i="34"/>
  <c r="BU42" i="34"/>
  <c r="BS42" i="34"/>
  <c r="BN42" i="34"/>
  <c r="BL42" i="34"/>
  <c r="BG42" i="34"/>
  <c r="BE42" i="34"/>
  <c r="AX42" i="34"/>
  <c r="AS42" i="34"/>
  <c r="AQ42" i="34"/>
  <c r="AL42" i="34"/>
  <c r="AJ42" i="34"/>
  <c r="AE42" i="34"/>
  <c r="AC42" i="34"/>
  <c r="X42" i="34"/>
  <c r="Q42" i="34"/>
  <c r="O42" i="34"/>
  <c r="H42" i="34"/>
  <c r="N43" i="35"/>
  <c r="M43" i="35"/>
  <c r="J42" i="34"/>
  <c r="B41" i="189"/>
  <c r="C41" i="189"/>
  <c r="D41" i="189"/>
  <c r="E41" i="189"/>
  <c r="F41" i="189"/>
  <c r="G41" i="189"/>
  <c r="H41" i="189"/>
  <c r="I41" i="189"/>
  <c r="J41" i="189"/>
  <c r="K41" i="189"/>
  <c r="L41" i="189"/>
  <c r="AR43" i="21"/>
  <c r="AN43" i="21"/>
  <c r="AJ43" i="21"/>
  <c r="AF43" i="21"/>
  <c r="AB43" i="21"/>
  <c r="X43" i="21"/>
  <c r="T43" i="21"/>
  <c r="P43" i="21"/>
  <c r="L43" i="21"/>
  <c r="H43" i="21"/>
  <c r="BV43" i="29"/>
  <c r="BO43" i="29"/>
  <c r="BH43" i="29"/>
  <c r="BA43" i="29"/>
  <c r="AT43" i="29"/>
  <c r="AM43" i="29"/>
  <c r="AF43" i="29"/>
  <c r="Y43" i="29"/>
  <c r="R43" i="29"/>
  <c r="K43" i="29"/>
  <c r="D44" i="23"/>
  <c r="D43" i="29" s="1"/>
  <c r="B41" i="28"/>
  <c r="E43" i="29" s="1"/>
  <c r="C41" i="28"/>
  <c r="L43" i="29" s="1"/>
  <c r="D41" i="28"/>
  <c r="S43" i="29" s="1"/>
  <c r="E41" i="28"/>
  <c r="Z43" i="29" s="1"/>
  <c r="F41" i="28"/>
  <c r="AG43" i="29" s="1"/>
  <c r="G41" i="28"/>
  <c r="AN43" i="29" s="1"/>
  <c r="H41" i="28"/>
  <c r="AU43" i="29" s="1"/>
  <c r="I41" i="28"/>
  <c r="BB43" i="29" s="1"/>
  <c r="J41" i="28"/>
  <c r="BI43" i="29" s="1"/>
  <c r="K41" i="28"/>
  <c r="BP43" i="29" s="1"/>
  <c r="L41" i="28"/>
  <c r="BW43" i="29" s="1"/>
  <c r="B42" i="80"/>
  <c r="B42" i="79"/>
  <c r="D42" i="78"/>
  <c r="B42" i="78"/>
  <c r="B42" i="77"/>
  <c r="B42" i="76"/>
  <c r="B42" i="75"/>
  <c r="B42" i="74"/>
  <c r="B42" i="73"/>
  <c r="B42" i="72"/>
  <c r="D33" i="70"/>
  <c r="G44" i="5"/>
  <c r="D42" i="80" l="1"/>
  <c r="D42" i="79"/>
  <c r="E42" i="78"/>
  <c r="D42" i="77"/>
  <c r="D42" i="74"/>
  <c r="D42" i="72"/>
  <c r="B44" i="15"/>
  <c r="D42" i="76"/>
  <c r="D42" i="75"/>
  <c r="D42" i="73"/>
  <c r="V42" i="34"/>
  <c r="BQ43" i="29"/>
  <c r="M43" i="29"/>
  <c r="AV43" i="29"/>
  <c r="BC43" i="29"/>
  <c r="AA43" i="29"/>
  <c r="AO43" i="29"/>
  <c r="BX43" i="29"/>
  <c r="T43" i="29"/>
  <c r="BJ43" i="29"/>
  <c r="AH43" i="29"/>
  <c r="F43" i="29"/>
  <c r="AQ43" i="3"/>
  <c r="AM43" i="3"/>
  <c r="AI43" i="3"/>
  <c r="AE43" i="3"/>
  <c r="AA43" i="3"/>
  <c r="W43" i="3"/>
  <c r="S43" i="3"/>
  <c r="O43" i="3"/>
  <c r="K43" i="3"/>
  <c r="G43" i="3"/>
  <c r="C43" i="3"/>
  <c r="D43" i="3" s="1"/>
  <c r="BL43" i="1"/>
  <c r="B54" i="15" l="1"/>
  <c r="AJ43" i="3"/>
  <c r="T43" i="3"/>
  <c r="X43" i="3"/>
  <c r="Y43" i="3" s="1"/>
  <c r="AB43" i="3"/>
  <c r="AF43" i="3"/>
  <c r="H43" i="3"/>
  <c r="I43" i="3" s="1"/>
  <c r="AN43" i="3"/>
  <c r="L43" i="3"/>
  <c r="AR43" i="3"/>
  <c r="AS43" i="3" s="1"/>
  <c r="P43" i="3"/>
  <c r="Q43" i="3" s="1"/>
  <c r="D43" i="72"/>
  <c r="D43" i="73"/>
  <c r="D43" i="74"/>
  <c r="D43" i="75"/>
  <c r="D43" i="76"/>
  <c r="D43" i="77"/>
  <c r="E43" i="78"/>
  <c r="D43" i="79"/>
  <c r="D43" i="80"/>
  <c r="D44" i="71"/>
  <c r="D53" i="71" s="1"/>
  <c r="D44" i="15"/>
  <c r="AA42" i="58"/>
  <c r="G42" i="58"/>
  <c r="BY42" i="58"/>
  <c r="CI42" i="58"/>
  <c r="DC42" i="58"/>
  <c r="Q42" i="58"/>
  <c r="AU42" i="58"/>
  <c r="BO42" i="58"/>
  <c r="BE42" i="58"/>
  <c r="AK42" i="58"/>
  <c r="CS42" i="58"/>
  <c r="BF7" i="1"/>
  <c r="BF8" i="1"/>
  <c r="BF9" i="1"/>
  <c r="BF10" i="1"/>
  <c r="BF11" i="1"/>
  <c r="BF12" i="1"/>
  <c r="BF13" i="1"/>
  <c r="BF14" i="1"/>
  <c r="BF15" i="1"/>
  <c r="BF16" i="1"/>
  <c r="BF17" i="1"/>
  <c r="BF18" i="1"/>
  <c r="BF19" i="1"/>
  <c r="BF20" i="1"/>
  <c r="BF21" i="1"/>
  <c r="BF22" i="1"/>
  <c r="BF23" i="1"/>
  <c r="BF24" i="1"/>
  <c r="BF25" i="1"/>
  <c r="BF26" i="1"/>
  <c r="BF27" i="1"/>
  <c r="BF28" i="1"/>
  <c r="BF29" i="1"/>
  <c r="BF30" i="1"/>
  <c r="BF31" i="1"/>
  <c r="BF32" i="1"/>
  <c r="BF33" i="1"/>
  <c r="BF34" i="1"/>
  <c r="BF35" i="1"/>
  <c r="BF36" i="1"/>
  <c r="BF37" i="1"/>
  <c r="BF38" i="1"/>
  <c r="BF39" i="1"/>
  <c r="BF40" i="1"/>
  <c r="BF41" i="1"/>
  <c r="BF42" i="1"/>
  <c r="BF43" i="1"/>
  <c r="AZ7" i="1"/>
  <c r="AZ8" i="1"/>
  <c r="AZ9" i="1"/>
  <c r="AZ10" i="1"/>
  <c r="AZ11" i="1"/>
  <c r="AZ12" i="1"/>
  <c r="AZ13" i="1"/>
  <c r="AZ14" i="1"/>
  <c r="AZ15" i="1"/>
  <c r="AZ16" i="1"/>
  <c r="AZ17" i="1"/>
  <c r="AZ18" i="1"/>
  <c r="AZ19" i="1"/>
  <c r="AZ20" i="1"/>
  <c r="AZ21" i="1"/>
  <c r="AZ22" i="1"/>
  <c r="AZ23" i="1"/>
  <c r="AZ24" i="1"/>
  <c r="AZ25" i="1"/>
  <c r="AZ26" i="1"/>
  <c r="AZ27" i="1"/>
  <c r="AZ28" i="1"/>
  <c r="AZ29" i="1"/>
  <c r="AZ30" i="1"/>
  <c r="AZ31" i="1"/>
  <c r="AZ32" i="1"/>
  <c r="AZ33" i="1"/>
  <c r="AZ34" i="1"/>
  <c r="AZ35" i="1"/>
  <c r="AZ36" i="1"/>
  <c r="AZ37" i="1"/>
  <c r="AZ38" i="1"/>
  <c r="AZ39" i="1"/>
  <c r="AZ40" i="1"/>
  <c r="AZ41" i="1"/>
  <c r="AZ42" i="1"/>
  <c r="AZ43" i="1"/>
  <c r="AN7" i="1"/>
  <c r="AN8" i="1"/>
  <c r="AN9" i="1"/>
  <c r="AN10" i="1"/>
  <c r="AN11" i="1"/>
  <c r="AN12" i="1"/>
  <c r="AN13" i="1"/>
  <c r="AN14" i="1"/>
  <c r="AN15" i="1"/>
  <c r="AN16" i="1"/>
  <c r="AN17" i="1"/>
  <c r="AN18" i="1"/>
  <c r="AN19" i="1"/>
  <c r="AN20" i="1"/>
  <c r="AN21" i="1"/>
  <c r="AN22" i="1"/>
  <c r="AN23" i="1"/>
  <c r="AN24" i="1"/>
  <c r="AN25" i="1"/>
  <c r="AN26" i="1"/>
  <c r="AN27" i="1"/>
  <c r="AN28" i="1"/>
  <c r="AN29" i="1"/>
  <c r="AN30" i="1"/>
  <c r="AN31" i="1"/>
  <c r="AN32" i="1"/>
  <c r="AN33" i="1"/>
  <c r="AN34" i="1"/>
  <c r="AN35" i="1"/>
  <c r="AN36" i="1"/>
  <c r="AN37" i="1"/>
  <c r="AN38" i="1"/>
  <c r="AN39" i="1"/>
  <c r="AN40" i="1"/>
  <c r="AN41" i="1"/>
  <c r="AN42" i="1"/>
  <c r="AN43" i="1"/>
  <c r="AT7" i="1"/>
  <c r="AT8" i="1"/>
  <c r="AT9" i="1"/>
  <c r="AT10" i="1"/>
  <c r="AT11" i="1"/>
  <c r="AT12" i="1"/>
  <c r="AT13" i="1"/>
  <c r="AT14" i="1"/>
  <c r="AT15" i="1"/>
  <c r="AT16" i="1"/>
  <c r="AT17" i="1"/>
  <c r="AT18" i="1"/>
  <c r="AT19" i="1"/>
  <c r="AT20" i="1"/>
  <c r="AT21" i="1"/>
  <c r="AT22" i="1"/>
  <c r="AT23" i="1"/>
  <c r="AT24" i="1"/>
  <c r="AT25" i="1"/>
  <c r="AT26" i="1"/>
  <c r="AT27" i="1"/>
  <c r="AT28" i="1"/>
  <c r="AT29" i="1"/>
  <c r="AT30" i="1"/>
  <c r="AT31" i="1"/>
  <c r="AT32" i="1"/>
  <c r="AT33" i="1"/>
  <c r="AT34" i="1"/>
  <c r="AT35" i="1"/>
  <c r="AT36" i="1"/>
  <c r="AT37" i="1"/>
  <c r="AT38" i="1"/>
  <c r="AT39" i="1"/>
  <c r="AT40" i="1"/>
  <c r="AT41" i="1"/>
  <c r="AT42" i="1"/>
  <c r="AT43" i="1"/>
  <c r="AH7" i="1"/>
  <c r="AH8" i="1"/>
  <c r="AH9" i="1"/>
  <c r="AH10" i="1"/>
  <c r="AH11" i="1"/>
  <c r="AH12" i="1"/>
  <c r="AH13" i="1"/>
  <c r="AH14" i="1"/>
  <c r="AH15" i="1"/>
  <c r="AH16" i="1"/>
  <c r="AH17" i="1"/>
  <c r="AH18" i="1"/>
  <c r="AH19" i="1"/>
  <c r="AH20" i="1"/>
  <c r="AH21" i="1"/>
  <c r="AH22" i="1"/>
  <c r="AH23" i="1"/>
  <c r="AH24" i="1"/>
  <c r="AH25" i="1"/>
  <c r="AH26" i="1"/>
  <c r="AH27" i="1"/>
  <c r="AH28" i="1"/>
  <c r="AH29" i="1"/>
  <c r="AH30" i="1"/>
  <c r="AH31" i="1"/>
  <c r="AH32" i="1"/>
  <c r="AH33" i="1"/>
  <c r="AH34" i="1"/>
  <c r="AH35" i="1"/>
  <c r="AH36" i="1"/>
  <c r="AH37" i="1"/>
  <c r="AH38" i="1"/>
  <c r="AH39" i="1"/>
  <c r="AH40" i="1"/>
  <c r="AH41" i="1"/>
  <c r="AH42" i="1"/>
  <c r="AH43" i="1"/>
  <c r="AB7" i="1"/>
  <c r="AB8" i="1"/>
  <c r="AB9" i="1"/>
  <c r="AB10" i="1"/>
  <c r="AB11" i="1"/>
  <c r="AB12" i="1"/>
  <c r="AB13" i="1"/>
  <c r="AB14" i="1"/>
  <c r="AB15" i="1"/>
  <c r="AB16" i="1"/>
  <c r="AB17" i="1"/>
  <c r="AB18" i="1"/>
  <c r="AB19" i="1"/>
  <c r="AB20" i="1"/>
  <c r="AB21" i="1"/>
  <c r="AB22" i="1"/>
  <c r="AB23" i="1"/>
  <c r="AB24" i="1"/>
  <c r="AB25" i="1"/>
  <c r="AB26" i="1"/>
  <c r="AB27" i="1"/>
  <c r="AB28" i="1"/>
  <c r="AB29" i="1"/>
  <c r="AB30" i="1"/>
  <c r="AB31" i="1"/>
  <c r="AB32" i="1"/>
  <c r="AB33" i="1"/>
  <c r="AB34" i="1"/>
  <c r="AB35" i="1"/>
  <c r="AB36" i="1"/>
  <c r="AB37" i="1"/>
  <c r="AB38" i="1"/>
  <c r="AB39" i="1"/>
  <c r="AB40" i="1"/>
  <c r="AB41" i="1"/>
  <c r="AB42" i="1"/>
  <c r="AB43" i="1"/>
  <c r="V7" i="1"/>
  <c r="V8" i="1"/>
  <c r="V9" i="1"/>
  <c r="V10" i="1"/>
  <c r="V11" i="1"/>
  <c r="V12" i="1"/>
  <c r="V13" i="1"/>
  <c r="V14" i="1"/>
  <c r="V15" i="1"/>
  <c r="V16" i="1"/>
  <c r="V17" i="1"/>
  <c r="V18" i="1"/>
  <c r="V19" i="1"/>
  <c r="V20" i="1"/>
  <c r="V21" i="1"/>
  <c r="V22" i="1"/>
  <c r="V23" i="1"/>
  <c r="V24" i="1"/>
  <c r="V25" i="1"/>
  <c r="V26" i="1"/>
  <c r="V27" i="1"/>
  <c r="V28" i="1"/>
  <c r="V29" i="1"/>
  <c r="V30" i="1"/>
  <c r="V31" i="1"/>
  <c r="V32" i="1"/>
  <c r="V33" i="1"/>
  <c r="V34" i="1"/>
  <c r="V35" i="1"/>
  <c r="V36" i="1"/>
  <c r="V37" i="1"/>
  <c r="V38" i="1"/>
  <c r="V39" i="1"/>
  <c r="V40" i="1"/>
  <c r="V41" i="1"/>
  <c r="V42" i="1"/>
  <c r="V43" i="1"/>
  <c r="P7" i="1"/>
  <c r="P8" i="1"/>
  <c r="P9" i="1"/>
  <c r="P10" i="1"/>
  <c r="P11" i="1"/>
  <c r="P12" i="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J7" i="1"/>
  <c r="J8" i="1"/>
  <c r="J9" i="1"/>
  <c r="J10" i="1"/>
  <c r="J11" i="1"/>
  <c r="J12" i="1"/>
  <c r="J13" i="1"/>
  <c r="J14" i="1"/>
  <c r="J15" i="1"/>
  <c r="J16" i="1"/>
  <c r="J17" i="1"/>
  <c r="J18" i="1"/>
  <c r="J19" i="1"/>
  <c r="J20" i="1"/>
  <c r="J21" i="1"/>
  <c r="J22" i="1"/>
  <c r="J23" i="1"/>
  <c r="J24" i="1"/>
  <c r="J25" i="1"/>
  <c r="J51" i="1" s="1"/>
  <c r="J26" i="1"/>
  <c r="J27" i="1"/>
  <c r="J28" i="1"/>
  <c r="J29" i="1"/>
  <c r="J30" i="1"/>
  <c r="J31" i="1"/>
  <c r="J32" i="1"/>
  <c r="J33" i="1"/>
  <c r="J34" i="1"/>
  <c r="J35" i="1"/>
  <c r="J36" i="1"/>
  <c r="J37" i="1"/>
  <c r="J38" i="1"/>
  <c r="J39" i="1"/>
  <c r="J40" i="1"/>
  <c r="J41" i="1"/>
  <c r="J42" i="1"/>
  <c r="J43" i="1"/>
  <c r="D10" i="1"/>
  <c r="D11" i="1"/>
  <c r="D12" i="1"/>
  <c r="D13" i="1"/>
  <c r="D15" i="1"/>
  <c r="D16" i="1"/>
  <c r="D17" i="1"/>
  <c r="D19" i="1"/>
  <c r="D20" i="1"/>
  <c r="D21" i="1"/>
  <c r="D22" i="1"/>
  <c r="D23" i="1"/>
  <c r="D24" i="1"/>
  <c r="D25" i="1"/>
  <c r="D51" i="1" s="1"/>
  <c r="D26" i="1"/>
  <c r="D27" i="1"/>
  <c r="D28" i="1"/>
  <c r="D30" i="1"/>
  <c r="D31" i="1"/>
  <c r="D32" i="1"/>
  <c r="D33" i="1"/>
  <c r="D35" i="1"/>
  <c r="D36" i="1"/>
  <c r="D38" i="1"/>
  <c r="D40" i="1"/>
  <c r="D41" i="1"/>
  <c r="D42" i="1"/>
  <c r="D53" i="73" l="1"/>
  <c r="F44" i="15"/>
  <c r="D54" i="15"/>
  <c r="D53" i="76"/>
  <c r="D53" i="75"/>
  <c r="D53" i="74"/>
  <c r="BF52" i="1"/>
  <c r="BF53" i="1"/>
  <c r="P52" i="1"/>
  <c r="P53" i="1"/>
  <c r="AT52" i="1"/>
  <c r="AT53" i="1"/>
  <c r="V52" i="1"/>
  <c r="V53" i="1"/>
  <c r="AN52" i="1"/>
  <c r="AN53" i="1"/>
  <c r="J52" i="1"/>
  <c r="J53" i="1"/>
  <c r="AH52" i="1"/>
  <c r="AH53" i="1"/>
  <c r="D52" i="1"/>
  <c r="D53" i="1"/>
  <c r="AB52" i="1"/>
  <c r="AB53" i="1"/>
  <c r="AZ52" i="1"/>
  <c r="AZ53" i="1"/>
  <c r="D44" i="80"/>
  <c r="D44" i="79"/>
  <c r="E44" i="78"/>
  <c r="D44" i="77"/>
  <c r="D44" i="75"/>
  <c r="D44" i="74"/>
  <c r="D44" i="73"/>
  <c r="D45" i="71"/>
  <c r="D44" i="72"/>
  <c r="M43" i="3"/>
  <c r="AK43" i="3"/>
  <c r="AO43" i="3"/>
  <c r="AC43" i="3"/>
  <c r="AG43" i="3"/>
  <c r="E43" i="3"/>
  <c r="U43" i="3"/>
  <c r="D44" i="76"/>
  <c r="AK43" i="58"/>
  <c r="BO44" i="58"/>
  <c r="DC44" i="58"/>
  <c r="BY44" i="58"/>
  <c r="CI44" i="58"/>
  <c r="CS44" i="58"/>
  <c r="Q44" i="58"/>
  <c r="AQ20" i="1"/>
  <c r="S18" i="1"/>
  <c r="S11" i="1"/>
  <c r="AE33" i="1"/>
  <c r="AE9" i="1"/>
  <c r="S42" i="1"/>
  <c r="V42" i="58" s="1"/>
  <c r="S34" i="1"/>
  <c r="AE40" i="1"/>
  <c r="AE32" i="1"/>
  <c r="AE24" i="1"/>
  <c r="AE8" i="1"/>
  <c r="AQ43" i="1"/>
  <c r="AQ35" i="1"/>
  <c r="AQ27" i="1"/>
  <c r="AQ19" i="1"/>
  <c r="AQ11" i="1"/>
  <c r="AQ7" i="1"/>
  <c r="G8" i="1"/>
  <c r="S33" i="1"/>
  <c r="S25" i="1"/>
  <c r="S17" i="1"/>
  <c r="S9" i="1"/>
  <c r="AE39" i="1"/>
  <c r="AE23" i="1"/>
  <c r="AE15" i="1"/>
  <c r="AE7" i="1"/>
  <c r="AQ42" i="1"/>
  <c r="BJ42" i="58" s="1"/>
  <c r="AQ38" i="1"/>
  <c r="AQ34" i="1"/>
  <c r="AE29" i="1"/>
  <c r="AE21" i="1"/>
  <c r="AQ40" i="1"/>
  <c r="AQ36" i="1"/>
  <c r="AQ32" i="1"/>
  <c r="S38" i="1"/>
  <c r="S30" i="1"/>
  <c r="S26" i="1"/>
  <c r="S22" i="1"/>
  <c r="M23" i="5" s="1"/>
  <c r="Y43" i="1"/>
  <c r="AE36" i="1"/>
  <c r="AE28" i="1"/>
  <c r="AE12" i="1"/>
  <c r="AQ39" i="1"/>
  <c r="AQ31" i="1"/>
  <c r="AQ23" i="1"/>
  <c r="AQ15" i="1"/>
  <c r="M43" i="1"/>
  <c r="S40" i="1"/>
  <c r="S36" i="1"/>
  <c r="S32" i="1"/>
  <c r="S28" i="1"/>
  <c r="S20" i="1"/>
  <c r="S8" i="1"/>
  <c r="AE42" i="1"/>
  <c r="AP42" i="58" s="1"/>
  <c r="AE38" i="1"/>
  <c r="AE34" i="1"/>
  <c r="AE30" i="1"/>
  <c r="AE22" i="1"/>
  <c r="AE14" i="1"/>
  <c r="AK43" i="1"/>
  <c r="AQ41" i="1"/>
  <c r="AQ37" i="1"/>
  <c r="AQ33" i="1"/>
  <c r="AQ29" i="1"/>
  <c r="AQ25" i="1"/>
  <c r="AQ21" i="1"/>
  <c r="AQ17" i="1"/>
  <c r="AQ13" i="1"/>
  <c r="AQ9" i="1"/>
  <c r="BI43" i="1"/>
  <c r="S16" i="1"/>
  <c r="S39" i="1"/>
  <c r="S35" i="1"/>
  <c r="S31" i="1"/>
  <c r="S27" i="1"/>
  <c r="S23" i="1"/>
  <c r="S19" i="1"/>
  <c r="S15" i="1"/>
  <c r="S7" i="1"/>
  <c r="AE41" i="1"/>
  <c r="AE37" i="1"/>
  <c r="AE25" i="1"/>
  <c r="AE17" i="1"/>
  <c r="AE13" i="1"/>
  <c r="AQ28" i="1"/>
  <c r="AQ24" i="1"/>
  <c r="AQ16" i="1"/>
  <c r="AQ12" i="1"/>
  <c r="AQ8" i="1"/>
  <c r="S14" i="1"/>
  <c r="S10" i="1"/>
  <c r="AE20" i="1"/>
  <c r="AE16" i="1"/>
  <c r="BO43" i="58"/>
  <c r="Q43" i="58"/>
  <c r="CI43" i="58"/>
  <c r="G43" i="58"/>
  <c r="S41" i="1"/>
  <c r="S37" i="1"/>
  <c r="S29" i="1"/>
  <c r="S21" i="1"/>
  <c r="S13" i="1"/>
  <c r="AE35" i="1"/>
  <c r="AE31" i="1"/>
  <c r="AE27" i="1"/>
  <c r="AE19" i="1"/>
  <c r="AE11" i="1"/>
  <c r="AQ30" i="1"/>
  <c r="AQ26" i="1"/>
  <c r="AQ22" i="1"/>
  <c r="AQ18" i="1"/>
  <c r="AQ14" i="1"/>
  <c r="AQ10" i="1"/>
  <c r="CS43" i="58"/>
  <c r="S24" i="1"/>
  <c r="S12" i="1"/>
  <c r="AE26" i="1"/>
  <c r="AE18" i="1"/>
  <c r="AE10" i="1"/>
  <c r="BE43" i="58"/>
  <c r="DC43" i="58"/>
  <c r="BY43" i="58"/>
  <c r="AA43" i="58"/>
  <c r="G44" i="15" l="1"/>
  <c r="F54" i="15"/>
  <c r="AE52" i="1"/>
  <c r="AE53" i="1"/>
  <c r="AQ52" i="1"/>
  <c r="AQ53" i="1"/>
  <c r="S52" i="1"/>
  <c r="S53" i="1"/>
  <c r="CS54" i="58"/>
  <c r="BO54" i="58"/>
  <c r="DC54" i="58"/>
  <c r="CI54" i="58"/>
  <c r="Q54" i="58"/>
  <c r="BY54" i="58"/>
  <c r="D45" i="80"/>
  <c r="D45" i="79"/>
  <c r="E46" i="78"/>
  <c r="E45" i="78"/>
  <c r="D45" i="77"/>
  <c r="D45" i="76"/>
  <c r="D46" i="76"/>
  <c r="D46" i="75"/>
  <c r="D45" i="75"/>
  <c r="D45" i="74"/>
  <c r="D45" i="73"/>
  <c r="D46" i="71"/>
  <c r="D45" i="72"/>
  <c r="BE44" i="58"/>
  <c r="AU44" i="58"/>
  <c r="AU43" i="58"/>
  <c r="AK44" i="58"/>
  <c r="AA44" i="58"/>
  <c r="AZ43" i="58"/>
  <c r="S44" i="5"/>
  <c r="L43" i="58"/>
  <c r="K44" i="5"/>
  <c r="AF43" i="58"/>
  <c r="O44" i="5"/>
  <c r="AA44" i="5"/>
  <c r="CN43" i="58"/>
  <c r="BJ43" i="58"/>
  <c r="U44" i="5"/>
  <c r="BC43" i="1"/>
  <c r="S43" i="1"/>
  <c r="AW43" i="1"/>
  <c r="G43" i="1"/>
  <c r="AE43" i="1"/>
  <c r="D44" i="19" l="1"/>
  <c r="D54" i="19" s="1"/>
  <c r="G54" i="15"/>
  <c r="AU54" i="58"/>
  <c r="AA54" i="58"/>
  <c r="BE54" i="58"/>
  <c r="AK54" i="58"/>
  <c r="D46" i="80"/>
  <c r="D46" i="79"/>
  <c r="D47" i="79"/>
  <c r="D46" i="77"/>
  <c r="D47" i="77"/>
  <c r="D46" i="74"/>
  <c r="D46" i="73"/>
  <c r="D48" i="71"/>
  <c r="D47" i="71"/>
  <c r="D47" i="72"/>
  <c r="D46" i="72"/>
  <c r="V43" i="58"/>
  <c r="M44" i="5"/>
  <c r="B43" i="58"/>
  <c r="I44" i="5"/>
  <c r="AP43" i="58"/>
  <c r="Q44" i="5"/>
  <c r="W44" i="5"/>
  <c r="BT43" i="58"/>
  <c r="CD43" i="58"/>
  <c r="Y44" i="5"/>
  <c r="A5" i="255"/>
  <c r="A6" i="255" s="1"/>
  <c r="D54" i="72" l="1"/>
  <c r="D53" i="72"/>
  <c r="D54" i="71"/>
  <c r="D55" i="71"/>
  <c r="K78" i="11"/>
  <c r="O42" i="14" s="1"/>
  <c r="A7" i="255"/>
  <c r="F78" i="11" l="1"/>
  <c r="J42" i="14" s="1"/>
  <c r="D78" i="11"/>
  <c r="H42" i="14" s="1"/>
  <c r="I78" i="11"/>
  <c r="M42" i="14" s="1"/>
  <c r="J78" i="11"/>
  <c r="N42" i="14" s="1"/>
  <c r="E78" i="11"/>
  <c r="I42" i="14" s="1"/>
  <c r="L78" i="11"/>
  <c r="P42" i="14" s="1"/>
  <c r="C78" i="11"/>
  <c r="G42" i="14" s="1"/>
  <c r="B78" i="11"/>
  <c r="H78" i="11"/>
  <c r="L42" i="14" s="1"/>
  <c r="G78" i="11"/>
  <c r="K42" i="14" s="1"/>
  <c r="A8" i="255"/>
  <c r="A5" i="254"/>
  <c r="A6" i="254" s="1"/>
  <c r="A7" i="254" s="1"/>
  <c r="A8" i="254" s="1"/>
  <c r="A9" i="254" s="1"/>
  <c r="A10" i="254" s="1"/>
  <c r="A11" i="254" s="1"/>
  <c r="A12" i="254" s="1"/>
  <c r="A13" i="254" s="1"/>
  <c r="A14" i="254" s="1"/>
  <c r="A9" i="255" l="1"/>
  <c r="B92" i="82"/>
  <c r="BH42" i="29"/>
  <c r="AM42" i="29"/>
  <c r="AF42" i="29"/>
  <c r="R42" i="29"/>
  <c r="K42" i="29"/>
  <c r="D43" i="23"/>
  <c r="D42" i="36"/>
  <c r="H42" i="36"/>
  <c r="L42" i="36"/>
  <c r="P42" i="36"/>
  <c r="T42" i="36"/>
  <c r="X42" i="36"/>
  <c r="AB42" i="36"/>
  <c r="AF42" i="36"/>
  <c r="AJ42" i="36"/>
  <c r="AN42" i="36"/>
  <c r="AR42" i="36"/>
  <c r="D42" i="35"/>
  <c r="H42" i="35"/>
  <c r="I42" i="35"/>
  <c r="M42" i="35"/>
  <c r="N42" i="35"/>
  <c r="R42" i="35"/>
  <c r="S42" i="35"/>
  <c r="W42" i="35"/>
  <c r="X42" i="35"/>
  <c r="AB42" i="35"/>
  <c r="AC42" i="35"/>
  <c r="AG42" i="35"/>
  <c r="AH42" i="35"/>
  <c r="AL42" i="35"/>
  <c r="AM42" i="35"/>
  <c r="AQ42" i="35"/>
  <c r="AR42" i="35"/>
  <c r="AV42" i="35"/>
  <c r="AW42" i="35"/>
  <c r="BA42" i="35"/>
  <c r="BB42" i="35"/>
  <c r="B42" i="29"/>
  <c r="I42" i="29"/>
  <c r="P42" i="29"/>
  <c r="W42" i="29"/>
  <c r="AD42" i="29"/>
  <c r="AK42" i="29"/>
  <c r="AR42" i="29"/>
  <c r="AY42" i="29"/>
  <c r="BF42" i="29"/>
  <c r="BM42" i="29"/>
  <c r="BT42" i="29"/>
  <c r="B40" i="189"/>
  <c r="C40" i="189"/>
  <c r="D40" i="189"/>
  <c r="E40" i="189"/>
  <c r="F40" i="189"/>
  <c r="G40" i="189"/>
  <c r="H40" i="189"/>
  <c r="I40" i="189"/>
  <c r="J40" i="189"/>
  <c r="K40" i="189"/>
  <c r="L40" i="189"/>
  <c r="BO42" i="29" l="1"/>
  <c r="BV42" i="29"/>
  <c r="BA42" i="29"/>
  <c r="AT42" i="29"/>
  <c r="Y42" i="29"/>
  <c r="D42" i="29"/>
  <c r="A10" i="255"/>
  <c r="AS43" i="25"/>
  <c r="AQ43" i="25"/>
  <c r="CN43" i="2" s="1"/>
  <c r="AO43" i="25"/>
  <c r="CK43" i="2" s="1"/>
  <c r="AM43" i="25"/>
  <c r="AK43" i="25"/>
  <c r="AI42" i="25"/>
  <c r="AI43" i="25"/>
  <c r="AG43" i="25"/>
  <c r="AE43" i="25"/>
  <c r="AC43" i="25"/>
  <c r="AA43" i="25"/>
  <c r="BD43" i="2" s="1"/>
  <c r="Y43" i="25"/>
  <c r="W43" i="25"/>
  <c r="U43" i="25"/>
  <c r="AR43" i="2" s="1"/>
  <c r="S43" i="25"/>
  <c r="AL43" i="2" s="1"/>
  <c r="Q43" i="25"/>
  <c r="O43" i="25"/>
  <c r="M43" i="25"/>
  <c r="K43" i="25"/>
  <c r="I43" i="25"/>
  <c r="G43" i="25"/>
  <c r="E43" i="25"/>
  <c r="C43" i="25"/>
  <c r="BZ41" i="34"/>
  <c r="BU41" i="34"/>
  <c r="BS41" i="34"/>
  <c r="BN41" i="34"/>
  <c r="BL41" i="34"/>
  <c r="BG41" i="34"/>
  <c r="BE41" i="34"/>
  <c r="AX41" i="34"/>
  <c r="AS41" i="34"/>
  <c r="AQ41" i="34"/>
  <c r="AL41" i="34"/>
  <c r="AJ41" i="34"/>
  <c r="AE41" i="34"/>
  <c r="AC41" i="34"/>
  <c r="X41" i="34"/>
  <c r="V41" i="34"/>
  <c r="Q41" i="34"/>
  <c r="O41" i="34"/>
  <c r="H41" i="34"/>
  <c r="J41" i="34"/>
  <c r="C41" i="34"/>
  <c r="B40" i="28"/>
  <c r="C40" i="28"/>
  <c r="D40" i="28"/>
  <c r="E40" i="28"/>
  <c r="F40" i="28"/>
  <c r="G40" i="28"/>
  <c r="H40" i="28"/>
  <c r="I40" i="28"/>
  <c r="J40" i="28"/>
  <c r="K40" i="28"/>
  <c r="L40" i="28"/>
  <c r="X42" i="21"/>
  <c r="T42" i="21"/>
  <c r="P42" i="21"/>
  <c r="AB42" i="21"/>
  <c r="AF42" i="21"/>
  <c r="AJ42" i="21"/>
  <c r="AR42" i="21"/>
  <c r="AN42" i="21"/>
  <c r="H42" i="21"/>
  <c r="C43" i="16"/>
  <c r="D43" i="16" s="1"/>
  <c r="E43" i="16"/>
  <c r="I43" i="16"/>
  <c r="M43" i="16"/>
  <c r="N43" i="16" s="1"/>
  <c r="Q43" i="16"/>
  <c r="U43" i="16"/>
  <c r="Y43" i="16"/>
  <c r="AC43" i="16"/>
  <c r="AG43" i="16"/>
  <c r="AH43" i="16" s="1"/>
  <c r="AK43" i="16"/>
  <c r="AO43" i="16"/>
  <c r="FT42" i="18"/>
  <c r="FD42" i="18"/>
  <c r="EN42" i="18"/>
  <c r="DX42" i="18"/>
  <c r="DH42" i="18"/>
  <c r="CR42" i="18"/>
  <c r="CB42" i="18"/>
  <c r="BL42" i="18"/>
  <c r="AV42" i="18"/>
  <c r="AF42" i="18"/>
  <c r="P42" i="18"/>
  <c r="E42" i="15"/>
  <c r="I42" i="15"/>
  <c r="M42" i="15"/>
  <c r="Q42" i="15"/>
  <c r="U42" i="15"/>
  <c r="Y42" i="15"/>
  <c r="AC42" i="15"/>
  <c r="AG42" i="15"/>
  <c r="AK42" i="15"/>
  <c r="AO42" i="15"/>
  <c r="AS42" i="15"/>
  <c r="B77" i="11"/>
  <c r="C77" i="11"/>
  <c r="G41" i="14" s="1"/>
  <c r="D77" i="11"/>
  <c r="H41" i="14" s="1"/>
  <c r="E77" i="11"/>
  <c r="I41" i="14" s="1"/>
  <c r="F77" i="11"/>
  <c r="J41" i="14" s="1"/>
  <c r="G77" i="11"/>
  <c r="K41" i="14" s="1"/>
  <c r="H77" i="11"/>
  <c r="L41" i="14" s="1"/>
  <c r="I77" i="11"/>
  <c r="M41" i="14" s="1"/>
  <c r="J77" i="11"/>
  <c r="N41" i="14" s="1"/>
  <c r="K77" i="11"/>
  <c r="O41" i="14" s="1"/>
  <c r="L77" i="11"/>
  <c r="P41" i="14" s="1"/>
  <c r="C43" i="15"/>
  <c r="D43" i="15" s="1"/>
  <c r="F43" i="15" s="1"/>
  <c r="G43" i="15" s="1"/>
  <c r="D43" i="19" s="1"/>
  <c r="CY42" i="19"/>
  <c r="CO42" i="19"/>
  <c r="CE42" i="19"/>
  <c r="BU42" i="19"/>
  <c r="BK42" i="19"/>
  <c r="BA42" i="19"/>
  <c r="AQ42" i="19"/>
  <c r="AG42" i="19"/>
  <c r="W42" i="19"/>
  <c r="M42" i="19"/>
  <c r="C42" i="19"/>
  <c r="D41" i="80"/>
  <c r="B41" i="80"/>
  <c r="D41" i="79"/>
  <c r="B41" i="79"/>
  <c r="D41" i="78"/>
  <c r="E41" i="78"/>
  <c r="B41" i="78"/>
  <c r="D41" i="77"/>
  <c r="B41" i="77"/>
  <c r="D41" i="76"/>
  <c r="B41" i="76"/>
  <c r="D41" i="75"/>
  <c r="B41" i="75"/>
  <c r="D41" i="74"/>
  <c r="B41" i="74"/>
  <c r="B41" i="73"/>
  <c r="D41" i="73"/>
  <c r="D41" i="72"/>
  <c r="B41" i="72"/>
  <c r="D44" i="64" l="1"/>
  <c r="D53" i="64" s="1"/>
  <c r="F43" i="16"/>
  <c r="G43" i="16" s="1"/>
  <c r="H43" i="16" s="1"/>
  <c r="V43" i="16"/>
  <c r="W43" i="16" s="1"/>
  <c r="X43" i="16" s="1"/>
  <c r="Z43" i="16"/>
  <c r="AA43" i="16" s="1"/>
  <c r="AB43" i="16" s="1"/>
  <c r="AL43" i="16"/>
  <c r="AM43" i="16" s="1"/>
  <c r="AN43" i="16" s="1"/>
  <c r="AP43" i="16"/>
  <c r="AQ43" i="16" s="1"/>
  <c r="AR43" i="16" s="1"/>
  <c r="J43" i="16"/>
  <c r="K43" i="16" s="1"/>
  <c r="L43" i="16" s="1"/>
  <c r="AD43" i="16"/>
  <c r="AE43" i="16" s="1"/>
  <c r="AF43" i="16" s="1"/>
  <c r="R43" i="16"/>
  <c r="S43" i="16" s="1"/>
  <c r="T43" i="16" s="1"/>
  <c r="AI43" i="16"/>
  <c r="AJ43" i="16" s="1"/>
  <c r="O43" i="16"/>
  <c r="P43" i="16" s="1"/>
  <c r="B42" i="15"/>
  <c r="A11" i="255"/>
  <c r="E42" i="19"/>
  <c r="CN42" i="19"/>
  <c r="AP42" i="19"/>
  <c r="B42" i="19"/>
  <c r="BB42" i="29"/>
  <c r="Z42" i="29"/>
  <c r="Q43" i="2"/>
  <c r="AI43" i="2"/>
  <c r="BA43" i="2"/>
  <c r="CX42" i="19"/>
  <c r="AZ42" i="19"/>
  <c r="L42" i="19"/>
  <c r="BI42" i="29"/>
  <c r="AG42" i="29"/>
  <c r="E42" i="29"/>
  <c r="K43" i="2"/>
  <c r="BS43" i="2"/>
  <c r="CB43" i="2"/>
  <c r="BJ42" i="19"/>
  <c r="V42" i="19"/>
  <c r="BP42" i="29"/>
  <c r="AN42" i="29"/>
  <c r="L42" i="29"/>
  <c r="H43" i="2"/>
  <c r="Z43" i="2"/>
  <c r="AC43" i="2"/>
  <c r="AU43" i="2"/>
  <c r="BT42" i="19"/>
  <c r="AF42" i="19"/>
  <c r="BW42" i="29"/>
  <c r="AU42" i="29"/>
  <c r="S42" i="29"/>
  <c r="B43" i="2"/>
  <c r="T43" i="2"/>
  <c r="BJ43" i="2"/>
  <c r="BM43" i="2"/>
  <c r="BV43" i="2"/>
  <c r="CE43" i="2"/>
  <c r="CT43" i="2"/>
  <c r="F42" i="13"/>
  <c r="H113" i="70"/>
  <c r="D45" i="70" s="1"/>
  <c r="BC42" i="1"/>
  <c r="CD42" i="58" s="1"/>
  <c r="G43" i="5"/>
  <c r="D48" i="64" l="1"/>
  <c r="D47" i="64"/>
  <c r="D46" i="64"/>
  <c r="E46" i="64" s="1"/>
  <c r="E44" i="64"/>
  <c r="E53" i="64" s="1"/>
  <c r="D45" i="64"/>
  <c r="E45" i="64" s="1"/>
  <c r="G45" i="19" s="1"/>
  <c r="D51" i="70"/>
  <c r="D50" i="70"/>
  <c r="D42" i="64"/>
  <c r="E42" i="64" s="1"/>
  <c r="D43" i="64"/>
  <c r="H114" i="70"/>
  <c r="D46" i="70" s="1"/>
  <c r="Y43" i="5"/>
  <c r="A12" i="255"/>
  <c r="F42" i="29"/>
  <c r="BJ42" i="29"/>
  <c r="CQ42" i="19"/>
  <c r="AV42" i="29"/>
  <c r="BC42" i="19"/>
  <c r="AO42" i="29"/>
  <c r="Y42" i="19"/>
  <c r="BW42" i="19"/>
  <c r="BC42" i="29"/>
  <c r="BM42" i="19"/>
  <c r="AH42" i="29"/>
  <c r="O42" i="19"/>
  <c r="T42" i="29"/>
  <c r="BX42" i="29"/>
  <c r="M42" i="29"/>
  <c r="BQ42" i="29"/>
  <c r="AS42" i="19"/>
  <c r="DA42" i="19"/>
  <c r="AA42" i="29"/>
  <c r="AI42" i="19"/>
  <c r="CG42" i="19"/>
  <c r="AQ42" i="3"/>
  <c r="AR42" i="3" s="1"/>
  <c r="AS42" i="3" s="1"/>
  <c r="AM42" i="3"/>
  <c r="AN42" i="3" s="1"/>
  <c r="AO42" i="3" s="1"/>
  <c r="AI42" i="3"/>
  <c r="AJ42" i="3" s="1"/>
  <c r="AK42" i="3" s="1"/>
  <c r="AE42" i="3"/>
  <c r="AF42" i="3" s="1"/>
  <c r="AG42" i="3" s="1"/>
  <c r="AA42" i="3"/>
  <c r="W42" i="3"/>
  <c r="X42" i="3" s="1"/>
  <c r="Y42" i="3" s="1"/>
  <c r="S42" i="3"/>
  <c r="T42" i="3" s="1"/>
  <c r="O42" i="3"/>
  <c r="K42" i="3"/>
  <c r="G42" i="3"/>
  <c r="C42" i="3"/>
  <c r="D42" i="3" s="1"/>
  <c r="BI42" i="1"/>
  <c r="CN42" i="58" s="1"/>
  <c r="AW42" i="1"/>
  <c r="BT42" i="58" s="1"/>
  <c r="AK42" i="1"/>
  <c r="AZ42" i="58" s="1"/>
  <c r="Y42" i="1"/>
  <c r="AF42" i="58" s="1"/>
  <c r="M42" i="1"/>
  <c r="L42" i="58" s="1"/>
  <c r="G42" i="1"/>
  <c r="B42" i="58" s="1"/>
  <c r="G41" i="1"/>
  <c r="BL38" i="1"/>
  <c r="BL39" i="1"/>
  <c r="BL40" i="1"/>
  <c r="BL41" i="1"/>
  <c r="BL42" i="1"/>
  <c r="E48" i="64" l="1"/>
  <c r="D55" i="64"/>
  <c r="D54" i="64"/>
  <c r="E47" i="64"/>
  <c r="G46" i="19"/>
  <c r="L42" i="3"/>
  <c r="M42" i="3" s="1"/>
  <c r="P42" i="3"/>
  <c r="Q42" i="3" s="1"/>
  <c r="H42" i="3"/>
  <c r="G44" i="19"/>
  <c r="E43" i="64"/>
  <c r="G43" i="19" s="1"/>
  <c r="H115" i="70"/>
  <c r="D47" i="70" s="1"/>
  <c r="M43" i="5"/>
  <c r="U43" i="5"/>
  <c r="K43" i="5"/>
  <c r="S43" i="5"/>
  <c r="I43" i="5"/>
  <c r="Q43" i="5"/>
  <c r="AA43" i="5"/>
  <c r="O43" i="5"/>
  <c r="W43" i="5"/>
  <c r="A13" i="255"/>
  <c r="U42" i="3"/>
  <c r="AB42" i="3"/>
  <c r="A35" i="254"/>
  <c r="A36" i="254" s="1"/>
  <c r="A37" i="254" s="1"/>
  <c r="A38" i="254" s="1"/>
  <c r="A39" i="254" s="1"/>
  <c r="A40" i="254" s="1"/>
  <c r="A41" i="254" s="1"/>
  <c r="A42" i="254" s="1"/>
  <c r="A43" i="254" s="1"/>
  <c r="A44" i="254" s="1"/>
  <c r="A20" i="254"/>
  <c r="G54" i="19" l="1"/>
  <c r="E54" i="64"/>
  <c r="E55" i="64"/>
  <c r="D57" i="70"/>
  <c r="G47" i="19"/>
  <c r="E42" i="3"/>
  <c r="I42" i="3"/>
  <c r="D54" i="70"/>
  <c r="D52" i="70"/>
  <c r="H116" i="70"/>
  <c r="D48" i="70" s="1"/>
  <c r="A14" i="255"/>
  <c r="AC42" i="3"/>
  <c r="A21" i="254"/>
  <c r="D63" i="70" l="1"/>
  <c r="D64" i="70"/>
  <c r="D55" i="70"/>
  <c r="A22" i="254"/>
  <c r="A23" i="254" l="1"/>
  <c r="A24" i="254" l="1"/>
  <c r="A25" i="254" l="1"/>
  <c r="A26" i="254" l="1"/>
  <c r="A27" i="254" l="1"/>
  <c r="A28" i="254" l="1"/>
  <c r="A29" i="254" l="1"/>
  <c r="G42" i="5" l="1"/>
  <c r="DC41" i="58" l="1"/>
  <c r="CS41" i="58"/>
  <c r="CI41" i="58"/>
  <c r="BY41" i="58"/>
  <c r="BO41" i="58"/>
  <c r="BE41" i="58"/>
  <c r="AU41" i="58"/>
  <c r="AK41" i="58"/>
  <c r="AA41" i="58"/>
  <c r="Q41" i="58"/>
  <c r="FT6" i="18"/>
  <c r="FT55" i="18" s="1"/>
  <c r="FT7" i="18"/>
  <c r="FT8" i="18"/>
  <c r="FT9" i="18"/>
  <c r="FT10" i="18"/>
  <c r="FT11" i="18"/>
  <c r="FT12" i="18"/>
  <c r="FT13" i="18"/>
  <c r="FT14" i="18"/>
  <c r="FT15" i="18"/>
  <c r="FT16" i="18"/>
  <c r="FT17" i="18"/>
  <c r="FT18" i="18"/>
  <c r="FT19" i="18"/>
  <c r="FT20" i="18"/>
  <c r="FT21" i="18"/>
  <c r="FT22" i="18"/>
  <c r="FT23" i="18"/>
  <c r="FT24" i="18"/>
  <c r="FT25" i="18"/>
  <c r="FT26" i="18"/>
  <c r="FT27" i="18"/>
  <c r="FT28" i="18"/>
  <c r="FT29" i="18"/>
  <c r="FT30" i="18"/>
  <c r="FT31" i="18"/>
  <c r="FT32" i="18"/>
  <c r="FT33" i="18"/>
  <c r="FT34" i="18"/>
  <c r="FT35" i="18"/>
  <c r="FT36" i="18"/>
  <c r="FT37" i="18"/>
  <c r="FT38" i="18"/>
  <c r="FT39" i="18"/>
  <c r="FT40" i="18"/>
  <c r="FT41" i="18"/>
  <c r="FD41" i="18"/>
  <c r="EN41" i="18"/>
  <c r="DX41" i="18"/>
  <c r="DH41" i="18"/>
  <c r="CR41" i="18"/>
  <c r="CB41" i="18"/>
  <c r="BL41" i="18"/>
  <c r="AV41" i="18"/>
  <c r="AF41" i="18"/>
  <c r="P41" i="18"/>
  <c r="D40" i="80"/>
  <c r="D40" i="79"/>
  <c r="E40" i="78"/>
  <c r="D40" i="78"/>
  <c r="D40" i="77"/>
  <c r="D40" i="76"/>
  <c r="D40" i="75"/>
  <c r="D40" i="74"/>
  <c r="D40" i="73"/>
  <c r="D40" i="72"/>
  <c r="B40" i="80"/>
  <c r="B40" i="79"/>
  <c r="B40" i="78"/>
  <c r="B40" i="77"/>
  <c r="B40" i="76"/>
  <c r="B40" i="75"/>
  <c r="B40" i="74"/>
  <c r="B40" i="73"/>
  <c r="B40" i="72"/>
  <c r="AR41" i="36"/>
  <c r="AJ41" i="36"/>
  <c r="AF41" i="36"/>
  <c r="AB41" i="36"/>
  <c r="X41" i="36"/>
  <c r="T41" i="36"/>
  <c r="P41" i="36"/>
  <c r="L41" i="36"/>
  <c r="H41" i="36"/>
  <c r="D41" i="36"/>
  <c r="D40" i="36"/>
  <c r="AN41" i="36"/>
  <c r="BB41" i="35"/>
  <c r="BA41" i="35"/>
  <c r="AW41" i="35"/>
  <c r="AV41" i="35"/>
  <c r="AR41" i="35"/>
  <c r="AQ41" i="35"/>
  <c r="AM41" i="35"/>
  <c r="AL41" i="35"/>
  <c r="AH41" i="35"/>
  <c r="AG41" i="35"/>
  <c r="AC41" i="35"/>
  <c r="AB41" i="35"/>
  <c r="X41" i="35"/>
  <c r="W41" i="35"/>
  <c r="S41" i="35"/>
  <c r="R41" i="35"/>
  <c r="N41" i="35"/>
  <c r="M41" i="35"/>
  <c r="I41" i="35"/>
  <c r="H41" i="35"/>
  <c r="D41" i="35"/>
  <c r="BT41" i="29"/>
  <c r="BM41" i="29"/>
  <c r="BF41" i="29"/>
  <c r="AY41" i="29"/>
  <c r="AR41" i="29"/>
  <c r="AK41" i="29"/>
  <c r="AD41" i="29"/>
  <c r="W41" i="29"/>
  <c r="P41" i="29"/>
  <c r="I41" i="29"/>
  <c r="B41" i="29"/>
  <c r="AO42" i="16"/>
  <c r="AK42" i="16"/>
  <c r="AL42" i="16" s="1"/>
  <c r="AM42" i="16" s="1"/>
  <c r="AN42" i="16" s="1"/>
  <c r="AG42" i="16"/>
  <c r="AC42" i="16"/>
  <c r="AD42" i="16" s="1"/>
  <c r="AE42" i="16" s="1"/>
  <c r="AF42" i="16" s="1"/>
  <c r="Y42" i="16"/>
  <c r="U42" i="16"/>
  <c r="V42" i="16" s="1"/>
  <c r="W42" i="16" s="1"/>
  <c r="X42" i="16" s="1"/>
  <c r="Q42" i="16"/>
  <c r="M42" i="16"/>
  <c r="N42" i="16" s="1"/>
  <c r="O42" i="16" s="1"/>
  <c r="P42" i="16" s="1"/>
  <c r="I42" i="16"/>
  <c r="E42" i="16"/>
  <c r="F42" i="16" s="1"/>
  <c r="G42" i="16" s="1"/>
  <c r="H42" i="16" s="1"/>
  <c r="E41" i="16"/>
  <c r="F41" i="16" s="1"/>
  <c r="C42" i="16"/>
  <c r="AS41" i="15"/>
  <c r="AO41" i="15"/>
  <c r="AK41" i="15"/>
  <c r="AG41" i="15"/>
  <c r="AC41" i="15"/>
  <c r="Y41" i="15"/>
  <c r="U41" i="15"/>
  <c r="Q41" i="15"/>
  <c r="M41" i="15"/>
  <c r="I41" i="15"/>
  <c r="E41" i="15"/>
  <c r="B41" i="15"/>
  <c r="D76" i="11"/>
  <c r="C76" i="11"/>
  <c r="C75" i="11"/>
  <c r="E76" i="11"/>
  <c r="F76" i="11"/>
  <c r="G76" i="11"/>
  <c r="H76" i="11"/>
  <c r="I76" i="11"/>
  <c r="J76" i="11"/>
  <c r="K76" i="11"/>
  <c r="L76" i="11"/>
  <c r="B76" i="11"/>
  <c r="B64" i="11"/>
  <c r="C59" i="11"/>
  <c r="C74" i="11"/>
  <c r="D68" i="11"/>
  <c r="F75" i="11"/>
  <c r="F73" i="11"/>
  <c r="F74" i="11"/>
  <c r="F70" i="11"/>
  <c r="F71" i="11"/>
  <c r="F72" i="11"/>
  <c r="B75" i="11"/>
  <c r="F41" i="13"/>
  <c r="FT51" i="18" l="1"/>
  <c r="FT52" i="18"/>
  <c r="FT53" i="18"/>
  <c r="P40" i="14"/>
  <c r="J42" i="16"/>
  <c r="K42" i="16" s="1"/>
  <c r="L42" i="16" s="1"/>
  <c r="Y41" i="19" s="1"/>
  <c r="R42" i="16"/>
  <c r="S42" i="16" s="1"/>
  <c r="T42" i="16" s="1"/>
  <c r="AS41" i="19" s="1"/>
  <c r="Z42" i="16"/>
  <c r="AA42" i="16" s="1"/>
  <c r="AB42" i="16" s="1"/>
  <c r="BM41" i="19" s="1"/>
  <c r="AH42" i="16"/>
  <c r="AI42" i="16" s="1"/>
  <c r="AJ42" i="16" s="1"/>
  <c r="CG41" i="19" s="1"/>
  <c r="AP42" i="16"/>
  <c r="AQ42" i="16" s="1"/>
  <c r="AR42" i="16" s="1"/>
  <c r="DA41" i="19" s="1"/>
  <c r="D42" i="16"/>
  <c r="E41" i="19" s="1"/>
  <c r="O41" i="19"/>
  <c r="AI41" i="19"/>
  <c r="BC41" i="19"/>
  <c r="BW41" i="19"/>
  <c r="CQ41" i="19"/>
  <c r="H40" i="14"/>
  <c r="L40" i="14"/>
  <c r="G40" i="14"/>
  <c r="K40" i="14"/>
  <c r="O40" i="14"/>
  <c r="J40" i="14"/>
  <c r="N40" i="14"/>
  <c r="C41" i="15"/>
  <c r="D41" i="15" s="1"/>
  <c r="I40" i="14"/>
  <c r="M40" i="14"/>
  <c r="L39" i="189"/>
  <c r="K39" i="189"/>
  <c r="J39" i="189"/>
  <c r="I39" i="189"/>
  <c r="H39" i="189"/>
  <c r="G39" i="189"/>
  <c r="F39" i="189"/>
  <c r="E39" i="189"/>
  <c r="D39" i="189"/>
  <c r="C39" i="189"/>
  <c r="B39" i="189"/>
  <c r="AS42" i="25"/>
  <c r="CT42" i="2" s="1"/>
  <c r="AQ42" i="25"/>
  <c r="CN42" i="2" s="1"/>
  <c r="AO42" i="25"/>
  <c r="AM42" i="25"/>
  <c r="AK42" i="25"/>
  <c r="BV42" i="2"/>
  <c r="AG42" i="25"/>
  <c r="AE42" i="25"/>
  <c r="AC42" i="25"/>
  <c r="BJ42" i="2" s="1"/>
  <c r="AA42" i="25"/>
  <c r="BD42" i="2" s="1"/>
  <c r="Y42" i="25"/>
  <c r="BA42" i="2" s="1"/>
  <c r="W42" i="25"/>
  <c r="U42" i="25"/>
  <c r="AR42" i="2" s="1"/>
  <c r="S42" i="25"/>
  <c r="AL42" i="2" s="1"/>
  <c r="Q42" i="25"/>
  <c r="O42" i="25"/>
  <c r="M42" i="25"/>
  <c r="Z42" i="2" s="1"/>
  <c r="K42" i="25"/>
  <c r="T42" i="2" s="1"/>
  <c r="I42" i="25"/>
  <c r="G42" i="25"/>
  <c r="E42" i="25"/>
  <c r="H42" i="2" s="1"/>
  <c r="C42" i="25"/>
  <c r="B42" i="2" s="1"/>
  <c r="BZ40" i="34"/>
  <c r="BS40" i="34"/>
  <c r="BL40" i="34"/>
  <c r="BE40" i="34"/>
  <c r="AX40" i="34"/>
  <c r="AQ40" i="34"/>
  <c r="AJ40" i="34"/>
  <c r="AC40" i="34"/>
  <c r="V40" i="34"/>
  <c r="O40" i="34"/>
  <c r="H40" i="34"/>
  <c r="H39" i="34"/>
  <c r="BU40" i="34"/>
  <c r="BN40" i="34"/>
  <c r="BG40" i="34"/>
  <c r="AS40" i="34"/>
  <c r="AL40" i="34"/>
  <c r="AE40" i="34"/>
  <c r="X40" i="34"/>
  <c r="Q40" i="34"/>
  <c r="J40" i="34"/>
  <c r="C40" i="34"/>
  <c r="L39" i="28"/>
  <c r="K39" i="28"/>
  <c r="J39" i="28"/>
  <c r="I39" i="28"/>
  <c r="H39" i="28"/>
  <c r="G39" i="28"/>
  <c r="F39" i="28"/>
  <c r="E39" i="28"/>
  <c r="D39" i="28"/>
  <c r="C39" i="28"/>
  <c r="B39" i="28"/>
  <c r="D42" i="23"/>
  <c r="AR41" i="21"/>
  <c r="AN41" i="21"/>
  <c r="AJ41" i="21"/>
  <c r="AF41" i="21"/>
  <c r="AB41" i="21"/>
  <c r="AB40" i="21"/>
  <c r="C42" i="15" l="1"/>
  <c r="S41" i="29"/>
  <c r="AU41" i="29"/>
  <c r="BW41" i="29"/>
  <c r="L41" i="29"/>
  <c r="AN41" i="29"/>
  <c r="BP41" i="29"/>
  <c r="E41" i="29"/>
  <c r="AG41" i="29"/>
  <c r="BI41" i="29"/>
  <c r="Z41" i="29"/>
  <c r="BB41" i="29"/>
  <c r="BV41" i="29"/>
  <c r="BO41" i="29"/>
  <c r="BH41" i="29"/>
  <c r="BA41" i="29"/>
  <c r="AT41" i="29"/>
  <c r="AM41" i="29"/>
  <c r="AF41" i="29"/>
  <c r="Y41" i="29"/>
  <c r="R41" i="29"/>
  <c r="K41" i="29"/>
  <c r="D41" i="29"/>
  <c r="CE42" i="2"/>
  <c r="Q42" i="2"/>
  <c r="AI42" i="2"/>
  <c r="CK42" i="2"/>
  <c r="BS42" i="2"/>
  <c r="K42" i="2"/>
  <c r="AC42" i="2"/>
  <c r="AU42" i="2"/>
  <c r="BM42" i="2"/>
  <c r="CB42" i="2"/>
  <c r="F41" i="15"/>
  <c r="AG41" i="19"/>
  <c r="BU41" i="19"/>
  <c r="W41" i="19"/>
  <c r="BK41" i="19"/>
  <c r="CY41" i="19"/>
  <c r="M41" i="19"/>
  <c r="BA41" i="19"/>
  <c r="CO41" i="19"/>
  <c r="C41" i="19"/>
  <c r="AQ41" i="19"/>
  <c r="CE41" i="19"/>
  <c r="CX41" i="19"/>
  <c r="B41" i="19"/>
  <c r="AP41" i="19"/>
  <c r="AZ41" i="19"/>
  <c r="AF41" i="19"/>
  <c r="V41" i="19"/>
  <c r="BT41" i="19"/>
  <c r="CN41" i="19"/>
  <c r="L41" i="19"/>
  <c r="BJ41" i="19"/>
  <c r="X41" i="21"/>
  <c r="T41" i="21"/>
  <c r="P41" i="21"/>
  <c r="H41" i="21"/>
  <c r="G41" i="58"/>
  <c r="D42" i="15" l="1"/>
  <c r="BX41" i="29"/>
  <c r="BQ41" i="29"/>
  <c r="BJ41" i="29"/>
  <c r="BC41" i="29"/>
  <c r="AV41" i="29"/>
  <c r="AO41" i="29"/>
  <c r="AH41" i="29"/>
  <c r="AA41" i="29"/>
  <c r="T41" i="29"/>
  <c r="M41" i="29"/>
  <c r="F41" i="29"/>
  <c r="D74" i="20"/>
  <c r="G41" i="15"/>
  <c r="F42" i="15" l="1"/>
  <c r="G42" i="15" s="1"/>
  <c r="D75" i="20"/>
  <c r="C7" i="20" s="1"/>
  <c r="F7" i="20" s="1"/>
  <c r="B7" i="22" s="1"/>
  <c r="D41" i="19"/>
  <c r="AQ41" i="3"/>
  <c r="AM41" i="3"/>
  <c r="AI41" i="3"/>
  <c r="AE41" i="3"/>
  <c r="AA41" i="3"/>
  <c r="W41" i="3"/>
  <c r="S41" i="3"/>
  <c r="O41" i="3"/>
  <c r="K41" i="3"/>
  <c r="G41" i="3"/>
  <c r="C41" i="3"/>
  <c r="D41" i="3" s="1"/>
  <c r="BI41" i="1"/>
  <c r="BC41" i="1"/>
  <c r="AW41" i="1"/>
  <c r="AK41" i="1"/>
  <c r="Y41" i="1"/>
  <c r="M41" i="1"/>
  <c r="B6" i="58"/>
  <c r="B55" i="58" s="1"/>
  <c r="AZ6" i="1"/>
  <c r="AT6" i="1"/>
  <c r="AN6" i="1"/>
  <c r="AH6" i="1"/>
  <c r="AB6" i="1"/>
  <c r="V6" i="1"/>
  <c r="P6" i="1"/>
  <c r="AN55" i="1" l="1"/>
  <c r="AN51" i="1"/>
  <c r="AT55" i="1"/>
  <c r="AT51" i="1"/>
  <c r="AB55" i="1"/>
  <c r="AB51" i="1"/>
  <c r="AZ55" i="1"/>
  <c r="AZ51" i="1"/>
  <c r="P55" i="1"/>
  <c r="P51" i="1"/>
  <c r="V55" i="1"/>
  <c r="V51" i="1"/>
  <c r="AH55" i="1"/>
  <c r="AH51" i="1"/>
  <c r="M6" i="20"/>
  <c r="P6" i="20" s="1"/>
  <c r="H6" i="22" s="1"/>
  <c r="M22" i="20"/>
  <c r="P22" i="20" s="1"/>
  <c r="H22" i="22" s="1"/>
  <c r="M38" i="20"/>
  <c r="P38" i="20" s="1"/>
  <c r="H38" i="22" s="1"/>
  <c r="M33" i="20"/>
  <c r="M19" i="20"/>
  <c r="P19" i="20" s="1"/>
  <c r="H19" i="22" s="1"/>
  <c r="M35" i="20"/>
  <c r="P35" i="20" s="1"/>
  <c r="H35" i="22" s="1"/>
  <c r="M13" i="20"/>
  <c r="P13" i="20" s="1"/>
  <c r="H13" i="22" s="1"/>
  <c r="M8" i="20"/>
  <c r="P8" i="20" s="1"/>
  <c r="H8" i="22" s="1"/>
  <c r="M24" i="20"/>
  <c r="P24" i="20" s="1"/>
  <c r="H24" i="22" s="1"/>
  <c r="M40" i="20"/>
  <c r="P40" i="20" s="1"/>
  <c r="H40" i="22" s="1"/>
  <c r="M25" i="20"/>
  <c r="M39" i="20"/>
  <c r="P39" i="20" s="1"/>
  <c r="H39" i="22" s="1"/>
  <c r="M12" i="20"/>
  <c r="P12" i="20" s="1"/>
  <c r="H12" i="22" s="1"/>
  <c r="M44" i="20"/>
  <c r="M47" i="20"/>
  <c r="P47" i="20" s="1"/>
  <c r="H47" i="22" s="1"/>
  <c r="M20" i="20"/>
  <c r="P20" i="20" s="1"/>
  <c r="H20" i="22" s="1"/>
  <c r="M9" i="20"/>
  <c r="P9" i="20" s="1"/>
  <c r="H9" i="22" s="1"/>
  <c r="M10" i="20"/>
  <c r="P10" i="20" s="1"/>
  <c r="H10" i="22" s="1"/>
  <c r="M26" i="20"/>
  <c r="P26" i="20" s="1"/>
  <c r="H26" i="22" s="1"/>
  <c r="M42" i="20"/>
  <c r="P42" i="20" s="1"/>
  <c r="H42" i="22" s="1"/>
  <c r="M7" i="20"/>
  <c r="P7" i="20" s="1"/>
  <c r="H7" i="22" s="1"/>
  <c r="M23" i="20"/>
  <c r="P23" i="20" s="1"/>
  <c r="H23" i="22" s="1"/>
  <c r="M21" i="20"/>
  <c r="P21" i="20" s="1"/>
  <c r="H21" i="22" s="1"/>
  <c r="M28" i="20"/>
  <c r="P28" i="20" s="1"/>
  <c r="H28" i="22" s="1"/>
  <c r="M37" i="20"/>
  <c r="P37" i="20" s="1"/>
  <c r="H37" i="22" s="1"/>
  <c r="M14" i="20"/>
  <c r="P14" i="20" s="1"/>
  <c r="H14" i="22" s="1"/>
  <c r="M30" i="20"/>
  <c r="P30" i="20" s="1"/>
  <c r="H30" i="22" s="1"/>
  <c r="M46" i="20"/>
  <c r="P46" i="20" s="1"/>
  <c r="H46" i="22" s="1"/>
  <c r="M11" i="20"/>
  <c r="P11" i="20" s="1"/>
  <c r="H11" i="22" s="1"/>
  <c r="M27" i="20"/>
  <c r="P27" i="20" s="1"/>
  <c r="H27" i="22" s="1"/>
  <c r="M43" i="20"/>
  <c r="M29" i="20"/>
  <c r="P29" i="20" s="1"/>
  <c r="H29" i="22" s="1"/>
  <c r="M16" i="20"/>
  <c r="P16" i="20" s="1"/>
  <c r="H16" i="22" s="1"/>
  <c r="M32" i="20"/>
  <c r="P32" i="20" s="1"/>
  <c r="H32" i="22" s="1"/>
  <c r="M48" i="20"/>
  <c r="M45" i="20"/>
  <c r="M18" i="20"/>
  <c r="P18" i="20" s="1"/>
  <c r="H18" i="22" s="1"/>
  <c r="M34" i="20"/>
  <c r="P34" i="20" s="1"/>
  <c r="H34" i="22" s="1"/>
  <c r="M17" i="20"/>
  <c r="P17" i="20" s="1"/>
  <c r="H17" i="22" s="1"/>
  <c r="M15" i="20"/>
  <c r="P15" i="20" s="1"/>
  <c r="H15" i="22" s="1"/>
  <c r="M31" i="20"/>
  <c r="P31" i="20" s="1"/>
  <c r="H31" i="22" s="1"/>
  <c r="M41" i="20"/>
  <c r="P41" i="20" s="1"/>
  <c r="H41" i="22" s="1"/>
  <c r="M36" i="20"/>
  <c r="P36" i="20" s="1"/>
  <c r="H36" i="22" s="1"/>
  <c r="AV47" i="20"/>
  <c r="AY47" i="20" s="1"/>
  <c r="AC47" i="22" s="1"/>
  <c r="H47" i="20"/>
  <c r="K47" i="20" s="1"/>
  <c r="E47" i="22" s="1"/>
  <c r="AQ48" i="20"/>
  <c r="AL48" i="20"/>
  <c r="BA47" i="20"/>
  <c r="BD47" i="20" s="1"/>
  <c r="AF47" i="22" s="1"/>
  <c r="AG48" i="20"/>
  <c r="AQ47" i="20"/>
  <c r="AT47" i="20" s="1"/>
  <c r="Z47" i="22" s="1"/>
  <c r="W48" i="20"/>
  <c r="AB48" i="20"/>
  <c r="W47" i="20"/>
  <c r="Z47" i="20" s="1"/>
  <c r="N47" i="22" s="1"/>
  <c r="AB47" i="20"/>
  <c r="AG47" i="20"/>
  <c r="AJ47" i="20" s="1"/>
  <c r="T47" i="22" s="1"/>
  <c r="C48" i="20"/>
  <c r="R48" i="20"/>
  <c r="C47" i="20"/>
  <c r="F47" i="20" s="1"/>
  <c r="B47" i="22" s="1"/>
  <c r="R47" i="20"/>
  <c r="U47" i="20" s="1"/>
  <c r="K47" i="22" s="1"/>
  <c r="AV48" i="20"/>
  <c r="H48" i="20"/>
  <c r="BA48" i="20"/>
  <c r="AL47" i="20"/>
  <c r="AO47" i="20" s="1"/>
  <c r="W47" i="22" s="1"/>
  <c r="C45" i="20"/>
  <c r="AL46" i="20"/>
  <c r="AO46" i="20" s="1"/>
  <c r="W46" i="22" s="1"/>
  <c r="AQ46" i="20"/>
  <c r="AT46" i="20" s="1"/>
  <c r="Z46" i="22" s="1"/>
  <c r="W46" i="20"/>
  <c r="Z46" i="20" s="1"/>
  <c r="N46" i="22" s="1"/>
  <c r="AB46" i="20"/>
  <c r="AV46" i="20"/>
  <c r="AY46" i="20" s="1"/>
  <c r="AC46" i="22" s="1"/>
  <c r="H46" i="20"/>
  <c r="K46" i="20" s="1"/>
  <c r="E46" i="22" s="1"/>
  <c r="C46" i="20"/>
  <c r="F46" i="20" s="1"/>
  <c r="B46" i="22" s="1"/>
  <c r="AG46" i="20"/>
  <c r="AJ46" i="20" s="1"/>
  <c r="T46" i="22" s="1"/>
  <c r="R46" i="20"/>
  <c r="U46" i="20" s="1"/>
  <c r="K46" i="22" s="1"/>
  <c r="BA46" i="20"/>
  <c r="BD46" i="20" s="1"/>
  <c r="AF46" i="22" s="1"/>
  <c r="AR41" i="3"/>
  <c r="P41" i="3"/>
  <c r="AB41" i="3"/>
  <c r="AN41" i="3"/>
  <c r="AO41" i="3" s="1"/>
  <c r="AF41" i="3"/>
  <c r="L41" i="3"/>
  <c r="X41" i="3"/>
  <c r="C44" i="20"/>
  <c r="AG6" i="20"/>
  <c r="AJ6" i="20" s="1"/>
  <c r="T6" i="22" s="1"/>
  <c r="C42" i="20"/>
  <c r="F42" i="20" s="1"/>
  <c r="B42" i="22" s="1"/>
  <c r="AG42" i="20"/>
  <c r="C43" i="20"/>
  <c r="H45" i="20"/>
  <c r="H43" i="20"/>
  <c r="H42" i="20"/>
  <c r="K42" i="20" s="1"/>
  <c r="E42" i="22" s="1"/>
  <c r="H44" i="20"/>
  <c r="H41" i="20"/>
  <c r="K41" i="20" s="1"/>
  <c r="E41" i="22" s="1"/>
  <c r="AB44" i="20"/>
  <c r="AQ45" i="20"/>
  <c r="R45" i="20"/>
  <c r="AG45" i="20"/>
  <c r="R44" i="20"/>
  <c r="BA44" i="20"/>
  <c r="AV45" i="20"/>
  <c r="AL44" i="20"/>
  <c r="AV44" i="20"/>
  <c r="AL45" i="20"/>
  <c r="W44" i="20"/>
  <c r="AQ44" i="20"/>
  <c r="AG44" i="20"/>
  <c r="W45" i="20"/>
  <c r="AB45" i="20"/>
  <c r="X45" i="22" s="1"/>
  <c r="BA45" i="20"/>
  <c r="W43" i="20"/>
  <c r="BA43" i="20"/>
  <c r="AL43" i="20"/>
  <c r="AG43" i="20"/>
  <c r="AV43" i="20"/>
  <c r="R43" i="20"/>
  <c r="AB43" i="20"/>
  <c r="X43" i="22" s="1"/>
  <c r="AQ43" i="20"/>
  <c r="AQ41" i="20"/>
  <c r="C41" i="20"/>
  <c r="F41" i="20" s="1"/>
  <c r="B41" i="22" s="1"/>
  <c r="AB41" i="20"/>
  <c r="AL42" i="20"/>
  <c r="AO42" i="20" s="1"/>
  <c r="W42" i="22" s="1"/>
  <c r="AV42" i="20"/>
  <c r="AY42" i="20" s="1"/>
  <c r="AC42" i="22" s="1"/>
  <c r="AQ42" i="20"/>
  <c r="AT42" i="20" s="1"/>
  <c r="Z42" i="22" s="1"/>
  <c r="R42" i="20"/>
  <c r="U42" i="20" s="1"/>
  <c r="K42" i="22" s="1"/>
  <c r="AB42" i="20"/>
  <c r="W42" i="20"/>
  <c r="Z42" i="20" s="1"/>
  <c r="N42" i="22" s="1"/>
  <c r="W41" i="20"/>
  <c r="Z41" i="20" s="1"/>
  <c r="N41" i="22" s="1"/>
  <c r="AL41" i="20"/>
  <c r="AO41" i="20" s="1"/>
  <c r="W41" i="22" s="1"/>
  <c r="BA41" i="20"/>
  <c r="BD41" i="20" s="1"/>
  <c r="AF41" i="22" s="1"/>
  <c r="C40" i="20"/>
  <c r="F40" i="20" s="1"/>
  <c r="B40" i="22" s="1"/>
  <c r="R41" i="20"/>
  <c r="U41" i="20" s="1"/>
  <c r="K41" i="22" s="1"/>
  <c r="AG41" i="20"/>
  <c r="AJ41" i="20" s="1"/>
  <c r="T41" i="22" s="1"/>
  <c r="AV41" i="20"/>
  <c r="AY41" i="20" s="1"/>
  <c r="AC41" i="22" s="1"/>
  <c r="BA42" i="20"/>
  <c r="BD42" i="20" s="1"/>
  <c r="AF42" i="22" s="1"/>
  <c r="AA42" i="5"/>
  <c r="CN41" i="58"/>
  <c r="Y42" i="5"/>
  <c r="CD41" i="58"/>
  <c r="W42" i="5"/>
  <c r="BT41" i="58"/>
  <c r="U42" i="5"/>
  <c r="BJ41" i="58"/>
  <c r="S42" i="5"/>
  <c r="AZ41" i="58"/>
  <c r="Q42" i="5"/>
  <c r="AP41" i="58"/>
  <c r="O42" i="5"/>
  <c r="AF41" i="58"/>
  <c r="M42" i="5"/>
  <c r="V41" i="58"/>
  <c r="K42" i="5"/>
  <c r="L41" i="58"/>
  <c r="B41" i="58"/>
  <c r="I42" i="5"/>
  <c r="H41" i="3"/>
  <c r="T41" i="3"/>
  <c r="AJ41" i="3"/>
  <c r="AR40" i="36"/>
  <c r="AM38" i="36"/>
  <c r="AM34" i="36"/>
  <c r="AM35" i="36" s="1"/>
  <c r="AM31" i="36"/>
  <c r="AM29" i="36"/>
  <c r="AM23" i="36"/>
  <c r="AM24" i="36" s="1"/>
  <c r="AM25" i="36" s="1"/>
  <c r="AF40" i="36"/>
  <c r="P40" i="36"/>
  <c r="H40" i="36"/>
  <c r="BT40" i="29"/>
  <c r="BM40" i="29"/>
  <c r="BF40" i="29"/>
  <c r="AY40" i="29"/>
  <c r="AR40" i="29"/>
  <c r="AK40" i="29"/>
  <c r="AD40" i="29"/>
  <c r="W40" i="29"/>
  <c r="P40" i="29"/>
  <c r="I40" i="29"/>
  <c r="B40" i="29"/>
  <c r="L38" i="189"/>
  <c r="K38" i="189"/>
  <c r="J38" i="189"/>
  <c r="I38" i="189"/>
  <c r="H38" i="189"/>
  <c r="G38" i="189"/>
  <c r="F38" i="189"/>
  <c r="E38" i="189"/>
  <c r="D38" i="189"/>
  <c r="C38" i="189"/>
  <c r="B38" i="189"/>
  <c r="AS41" i="25"/>
  <c r="CT41" i="2" s="1"/>
  <c r="AQ41" i="25"/>
  <c r="CN41" i="2" s="1"/>
  <c r="AO41" i="25"/>
  <c r="CK41" i="2" s="1"/>
  <c r="AM41" i="25"/>
  <c r="CE41" i="2" s="1"/>
  <c r="AK41" i="25"/>
  <c r="AI41" i="25"/>
  <c r="BV41" i="2" s="1"/>
  <c r="AG41" i="25"/>
  <c r="BS41" i="2" s="1"/>
  <c r="AE41" i="25"/>
  <c r="AC41" i="25"/>
  <c r="AA41" i="25"/>
  <c r="BD41" i="2" s="1"/>
  <c r="Y41" i="25"/>
  <c r="BA41" i="2" s="1"/>
  <c r="W41" i="25"/>
  <c r="AU41" i="2" s="1"/>
  <c r="U41" i="25"/>
  <c r="S41" i="25"/>
  <c r="AL41" i="2" s="1"/>
  <c r="Q41" i="25"/>
  <c r="AI41" i="2" s="1"/>
  <c r="O41" i="25"/>
  <c r="M41" i="25"/>
  <c r="K41" i="25"/>
  <c r="T41" i="2" s="1"/>
  <c r="I41" i="25"/>
  <c r="Q41" i="2" s="1"/>
  <c r="G41" i="25"/>
  <c r="K41" i="2" s="1"/>
  <c r="E41" i="25"/>
  <c r="C41" i="25"/>
  <c r="B41" i="2" s="1"/>
  <c r="BU39" i="34"/>
  <c r="BB40" i="35"/>
  <c r="BZ39" i="34"/>
  <c r="BS39" i="34"/>
  <c r="BN39" i="34"/>
  <c r="AW40" i="35"/>
  <c r="BG39" i="34"/>
  <c r="AQ40" i="35"/>
  <c r="AM40" i="35"/>
  <c r="BE39" i="34"/>
  <c r="AS39" i="34"/>
  <c r="AH40" i="35"/>
  <c r="AX39" i="34"/>
  <c r="AL39" i="34"/>
  <c r="AC40" i="35"/>
  <c r="AE39" i="34"/>
  <c r="W40" i="35"/>
  <c r="X39" i="34"/>
  <c r="AC39" i="34"/>
  <c r="S40" i="35"/>
  <c r="R40" i="35"/>
  <c r="Q39" i="34"/>
  <c r="H40" i="35"/>
  <c r="J39" i="34"/>
  <c r="C39" i="34"/>
  <c r="L38" i="28"/>
  <c r="K38" i="28"/>
  <c r="BP40" i="29" s="1"/>
  <c r="J38" i="28"/>
  <c r="BI40" i="29" s="1"/>
  <c r="I38" i="28"/>
  <c r="H38" i="28"/>
  <c r="G38" i="28"/>
  <c r="AN40" i="29" s="1"/>
  <c r="F38" i="28"/>
  <c r="AG40" i="29" s="1"/>
  <c r="E38" i="28"/>
  <c r="D38" i="28"/>
  <c r="C38" i="28"/>
  <c r="L40" i="29" s="1"/>
  <c r="B38" i="28"/>
  <c r="E40" i="29" s="1"/>
  <c r="AT40" i="29"/>
  <c r="R40" i="29"/>
  <c r="D41" i="23"/>
  <c r="AN40" i="21"/>
  <c r="AJ40" i="21"/>
  <c r="X40" i="21"/>
  <c r="T40" i="21"/>
  <c r="H40" i="21"/>
  <c r="AO41" i="16"/>
  <c r="AO40" i="16"/>
  <c r="AO39" i="16"/>
  <c r="AO38" i="16"/>
  <c r="AO37" i="16"/>
  <c r="AO36" i="16"/>
  <c r="AO35" i="16"/>
  <c r="AO34" i="16"/>
  <c r="AO33" i="16"/>
  <c r="AO32" i="16"/>
  <c r="AO31" i="16"/>
  <c r="AO30" i="16"/>
  <c r="AO29" i="16"/>
  <c r="AO28" i="16"/>
  <c r="AO27" i="16"/>
  <c r="AO26" i="16"/>
  <c r="AO25" i="16"/>
  <c r="AO24" i="16"/>
  <c r="AO23" i="16"/>
  <c r="AO22" i="16"/>
  <c r="AO21" i="16"/>
  <c r="AO20" i="16"/>
  <c r="AO19" i="16"/>
  <c r="AO18" i="16"/>
  <c r="AO17" i="16"/>
  <c r="AO16" i="16"/>
  <c r="AO15" i="16"/>
  <c r="AO14" i="16"/>
  <c r="AO13" i="16"/>
  <c r="AO12" i="16"/>
  <c r="AO11" i="16"/>
  <c r="AO10" i="16"/>
  <c r="AO9" i="16"/>
  <c r="AO8" i="16"/>
  <c r="AO7" i="16"/>
  <c r="AK41" i="16"/>
  <c r="AK40" i="16"/>
  <c r="AK39" i="16"/>
  <c r="AK38" i="16"/>
  <c r="AK37" i="16"/>
  <c r="AK36" i="16"/>
  <c r="AK35" i="16"/>
  <c r="AK34" i="16"/>
  <c r="AK33" i="16"/>
  <c r="AK32" i="16"/>
  <c r="AK31" i="16"/>
  <c r="AK30" i="16"/>
  <c r="AK29" i="16"/>
  <c r="AK28" i="16"/>
  <c r="AK27" i="16"/>
  <c r="AK26" i="16"/>
  <c r="AK25" i="16"/>
  <c r="AK24" i="16"/>
  <c r="AK23" i="16"/>
  <c r="AK22" i="16"/>
  <c r="AK21" i="16"/>
  <c r="AK20" i="16"/>
  <c r="AK19" i="16"/>
  <c r="AK18" i="16"/>
  <c r="AK17" i="16"/>
  <c r="AK16" i="16"/>
  <c r="AK15" i="16"/>
  <c r="AK14" i="16"/>
  <c r="AK13" i="16"/>
  <c r="AK12" i="16"/>
  <c r="AK11" i="16"/>
  <c r="AK10" i="16"/>
  <c r="AK9" i="16"/>
  <c r="AK8" i="16"/>
  <c r="AK7" i="16"/>
  <c r="AG41" i="16"/>
  <c r="AG40" i="16"/>
  <c r="AG39" i="16"/>
  <c r="AG38" i="16"/>
  <c r="AG37" i="16"/>
  <c r="AG36" i="16"/>
  <c r="AG35" i="16"/>
  <c r="AG34" i="16"/>
  <c r="AG33" i="16"/>
  <c r="AG32" i="16"/>
  <c r="AG31" i="16"/>
  <c r="AG30" i="16"/>
  <c r="AG29" i="16"/>
  <c r="AG28" i="16"/>
  <c r="AG27" i="16"/>
  <c r="AG26" i="16"/>
  <c r="AG25" i="16"/>
  <c r="AG24" i="16"/>
  <c r="AG23" i="16"/>
  <c r="AG22" i="16"/>
  <c r="AG21" i="16"/>
  <c r="AG20" i="16"/>
  <c r="AG19" i="16"/>
  <c r="AG18" i="16"/>
  <c r="AG17" i="16"/>
  <c r="AG16" i="16"/>
  <c r="AG15" i="16"/>
  <c r="AG14" i="16"/>
  <c r="AG13" i="16"/>
  <c r="AG12" i="16"/>
  <c r="AG11" i="16"/>
  <c r="AG10" i="16"/>
  <c r="AG9" i="16"/>
  <c r="AG8" i="16"/>
  <c r="AG7" i="16"/>
  <c r="AC41" i="16"/>
  <c r="AC40" i="16"/>
  <c r="AC39" i="16"/>
  <c r="AC38" i="16"/>
  <c r="AC37" i="16"/>
  <c r="AC36" i="16"/>
  <c r="AC35" i="16"/>
  <c r="AC34" i="16"/>
  <c r="AC33" i="16"/>
  <c r="AC32" i="16"/>
  <c r="AC31" i="16"/>
  <c r="AC30" i="16"/>
  <c r="AC29" i="16"/>
  <c r="AC28" i="16"/>
  <c r="AC27" i="16"/>
  <c r="AC26" i="16"/>
  <c r="AC25" i="16"/>
  <c r="AC24" i="16"/>
  <c r="AC23" i="16"/>
  <c r="AC22" i="16"/>
  <c r="AC21" i="16"/>
  <c r="AC20" i="16"/>
  <c r="AC19" i="16"/>
  <c r="AC18" i="16"/>
  <c r="AC17" i="16"/>
  <c r="AC16" i="16"/>
  <c r="AC15" i="16"/>
  <c r="AC14" i="16"/>
  <c r="AC13" i="16"/>
  <c r="AC12" i="16"/>
  <c r="AC11" i="16"/>
  <c r="AC10" i="16"/>
  <c r="AC9" i="16"/>
  <c r="AC8" i="16"/>
  <c r="AC7" i="16"/>
  <c r="Y41" i="16"/>
  <c r="Y40" i="16"/>
  <c r="Y39" i="16"/>
  <c r="Y38" i="16"/>
  <c r="Y37" i="16"/>
  <c r="Y36" i="16"/>
  <c r="Y35" i="16"/>
  <c r="Y34" i="16"/>
  <c r="Y33" i="16"/>
  <c r="Y32" i="16"/>
  <c r="Y31" i="16"/>
  <c r="Y30" i="16"/>
  <c r="Y29" i="16"/>
  <c r="Y28" i="16"/>
  <c r="Y27" i="16"/>
  <c r="Y26" i="16"/>
  <c r="Y25" i="16"/>
  <c r="Y24" i="16"/>
  <c r="Y23" i="16"/>
  <c r="Y22" i="16"/>
  <c r="Y21" i="16"/>
  <c r="Y20" i="16"/>
  <c r="Y19" i="16"/>
  <c r="Y18" i="16"/>
  <c r="Y17" i="16"/>
  <c r="Y16" i="16"/>
  <c r="Y15" i="16"/>
  <c r="Y14" i="16"/>
  <c r="Y13" i="16"/>
  <c r="Y12" i="16"/>
  <c r="Y11" i="16"/>
  <c r="Y10" i="16"/>
  <c r="Y9" i="16"/>
  <c r="Y8" i="16"/>
  <c r="U41" i="16"/>
  <c r="U40" i="16"/>
  <c r="U39" i="16"/>
  <c r="U38" i="16"/>
  <c r="U37" i="16"/>
  <c r="U36" i="16"/>
  <c r="U35" i="16"/>
  <c r="U34" i="16"/>
  <c r="U33" i="16"/>
  <c r="U32" i="16"/>
  <c r="U31" i="16"/>
  <c r="U30" i="16"/>
  <c r="U29" i="16"/>
  <c r="U28" i="16"/>
  <c r="U27" i="16"/>
  <c r="U26" i="16"/>
  <c r="U25" i="16"/>
  <c r="U24" i="16"/>
  <c r="U23" i="16"/>
  <c r="U22" i="16"/>
  <c r="U21" i="16"/>
  <c r="U20" i="16"/>
  <c r="U19" i="16"/>
  <c r="U18" i="16"/>
  <c r="U17" i="16"/>
  <c r="U16" i="16"/>
  <c r="U15" i="16"/>
  <c r="U14" i="16"/>
  <c r="U13" i="16"/>
  <c r="U12" i="16"/>
  <c r="U11" i="16"/>
  <c r="U10" i="16"/>
  <c r="U9" i="16"/>
  <c r="U8" i="16"/>
  <c r="U7" i="16"/>
  <c r="Q41" i="16"/>
  <c r="Q40" i="16"/>
  <c r="Q39" i="16"/>
  <c r="Q38" i="16"/>
  <c r="Q37" i="16"/>
  <c r="Q36" i="16"/>
  <c r="Q35" i="16"/>
  <c r="Q34" i="16"/>
  <c r="Q33" i="16"/>
  <c r="Q32" i="16"/>
  <c r="Q31" i="16"/>
  <c r="Q30" i="16"/>
  <c r="Q29" i="16"/>
  <c r="Q28" i="16"/>
  <c r="Q27" i="16"/>
  <c r="Q26" i="16"/>
  <c r="Q25" i="16"/>
  <c r="Q24" i="16"/>
  <c r="Q23" i="16"/>
  <c r="Q22" i="16"/>
  <c r="Q21" i="16"/>
  <c r="Q20" i="16"/>
  <c r="Q19" i="16"/>
  <c r="Q18" i="16"/>
  <c r="Q17" i="16"/>
  <c r="Q16" i="16"/>
  <c r="Q15" i="16"/>
  <c r="Q14" i="16"/>
  <c r="Q13" i="16"/>
  <c r="Q12" i="16"/>
  <c r="Q11" i="16"/>
  <c r="Q10" i="16"/>
  <c r="Q9" i="16"/>
  <c r="Q8" i="16"/>
  <c r="Q7" i="16"/>
  <c r="M41" i="16"/>
  <c r="M40" i="16"/>
  <c r="M39" i="16"/>
  <c r="M38" i="16"/>
  <c r="M37" i="16"/>
  <c r="M36" i="16"/>
  <c r="M35" i="16"/>
  <c r="M34" i="16"/>
  <c r="M33" i="16"/>
  <c r="M32" i="16"/>
  <c r="M31" i="16"/>
  <c r="M30" i="16"/>
  <c r="M29" i="16"/>
  <c r="M28" i="16"/>
  <c r="M27" i="16"/>
  <c r="M26" i="16"/>
  <c r="M25" i="16"/>
  <c r="M24" i="16"/>
  <c r="M23" i="16"/>
  <c r="M22" i="16"/>
  <c r="M21" i="16"/>
  <c r="M20" i="16"/>
  <c r="M19" i="16"/>
  <c r="M18" i="16"/>
  <c r="M17" i="16"/>
  <c r="M16" i="16"/>
  <c r="M15" i="16"/>
  <c r="M14" i="16"/>
  <c r="M13" i="16"/>
  <c r="M12" i="16"/>
  <c r="M11" i="16"/>
  <c r="M10" i="16"/>
  <c r="M9" i="16"/>
  <c r="M8" i="16"/>
  <c r="M7" i="16"/>
  <c r="I41" i="16"/>
  <c r="I40" i="16"/>
  <c r="I39" i="16"/>
  <c r="I38" i="16"/>
  <c r="I37" i="16"/>
  <c r="I36" i="16"/>
  <c r="I35" i="16"/>
  <c r="I34" i="16"/>
  <c r="I33" i="16"/>
  <c r="I32" i="16"/>
  <c r="I31" i="16"/>
  <c r="I30" i="16"/>
  <c r="I29" i="16"/>
  <c r="I28" i="16"/>
  <c r="I27" i="16"/>
  <c r="I26" i="16"/>
  <c r="I25" i="16"/>
  <c r="I24" i="16"/>
  <c r="I23" i="16"/>
  <c r="I22" i="16"/>
  <c r="I21" i="16"/>
  <c r="I20" i="16"/>
  <c r="I19" i="16"/>
  <c r="I18" i="16"/>
  <c r="I17" i="16"/>
  <c r="I16" i="16"/>
  <c r="I15" i="16"/>
  <c r="I14" i="16"/>
  <c r="I13" i="16"/>
  <c r="I12" i="16"/>
  <c r="I11" i="16"/>
  <c r="I10" i="16"/>
  <c r="I9" i="16"/>
  <c r="I8" i="16"/>
  <c r="I7" i="16"/>
  <c r="E40" i="16"/>
  <c r="E39" i="16"/>
  <c r="E38" i="16"/>
  <c r="E37" i="16"/>
  <c r="E36" i="16"/>
  <c r="E35" i="16"/>
  <c r="E34" i="16"/>
  <c r="E33" i="16"/>
  <c r="E32" i="16"/>
  <c r="E31" i="16"/>
  <c r="E30" i="16"/>
  <c r="E29" i="16"/>
  <c r="E28" i="16"/>
  <c r="E27" i="16"/>
  <c r="E26" i="16"/>
  <c r="E25" i="16"/>
  <c r="E24" i="16"/>
  <c r="E23" i="16"/>
  <c r="E22" i="16"/>
  <c r="E21" i="16"/>
  <c r="E20" i="16"/>
  <c r="E19" i="16"/>
  <c r="E18" i="16"/>
  <c r="E17" i="16"/>
  <c r="E16" i="16"/>
  <c r="E15" i="16"/>
  <c r="E14" i="16"/>
  <c r="E13" i="16"/>
  <c r="E12" i="16"/>
  <c r="E11" i="16"/>
  <c r="F11" i="16" s="1"/>
  <c r="E10" i="16"/>
  <c r="E9" i="16"/>
  <c r="C41" i="16"/>
  <c r="FD40" i="18"/>
  <c r="EN40" i="18"/>
  <c r="DX40" i="18"/>
  <c r="DH40" i="18"/>
  <c r="CR40" i="18"/>
  <c r="CB40" i="18"/>
  <c r="BL40" i="18"/>
  <c r="AV40" i="18"/>
  <c r="AF40" i="18"/>
  <c r="P40" i="18"/>
  <c r="AM26" i="36" l="1"/>
  <c r="AM27" i="36" s="1"/>
  <c r="AM51" i="36"/>
  <c r="AM52" i="36"/>
  <c r="AY48" i="20"/>
  <c r="AV54" i="20"/>
  <c r="AB54" i="20"/>
  <c r="P33" i="20"/>
  <c r="M52" i="20"/>
  <c r="AO48" i="20"/>
  <c r="AL54" i="20"/>
  <c r="M54" i="20"/>
  <c r="M55" i="20"/>
  <c r="P25" i="20"/>
  <c r="M51" i="20"/>
  <c r="BD44" i="20"/>
  <c r="BD48" i="20"/>
  <c r="BA54" i="20"/>
  <c r="AT48" i="20"/>
  <c r="AQ54" i="20"/>
  <c r="P44" i="20"/>
  <c r="M53" i="20"/>
  <c r="AT44" i="20"/>
  <c r="AO44" i="20"/>
  <c r="F44" i="20"/>
  <c r="F48" i="20"/>
  <c r="C54" i="20"/>
  <c r="Z44" i="20"/>
  <c r="K44" i="20"/>
  <c r="Z48" i="20"/>
  <c r="W54" i="20"/>
  <c r="AJ44" i="20"/>
  <c r="AY44" i="20"/>
  <c r="U44" i="20"/>
  <c r="K48" i="20"/>
  <c r="H54" i="20"/>
  <c r="U48" i="20"/>
  <c r="R54" i="20"/>
  <c r="AJ48" i="20"/>
  <c r="AG54" i="20"/>
  <c r="AG55" i="20"/>
  <c r="AE42" i="20"/>
  <c r="Q42" i="22" s="1"/>
  <c r="X42" i="22"/>
  <c r="AE47" i="20"/>
  <c r="Q47" i="22" s="1"/>
  <c r="X47" i="22"/>
  <c r="AE48" i="20"/>
  <c r="X48" i="22"/>
  <c r="AE46" i="20"/>
  <c r="Q46" i="22" s="1"/>
  <c r="X46" i="22"/>
  <c r="AE44" i="20"/>
  <c r="X44" i="22"/>
  <c r="AE41" i="20"/>
  <c r="Q41" i="22" s="1"/>
  <c r="X41" i="22"/>
  <c r="AT43" i="20"/>
  <c r="Z43" i="22" s="1"/>
  <c r="BD45" i="20"/>
  <c r="AF45" i="22" s="1"/>
  <c r="AJ45" i="20"/>
  <c r="T45" i="22" s="1"/>
  <c r="AE43" i="20"/>
  <c r="Q43" i="22" s="1"/>
  <c r="AO43" i="20"/>
  <c r="W43" i="22" s="1"/>
  <c r="AE45" i="20"/>
  <c r="Q45" i="22" s="1"/>
  <c r="AY45" i="20"/>
  <c r="AC45" i="22" s="1"/>
  <c r="U45" i="20"/>
  <c r="K45" i="22" s="1"/>
  <c r="F43" i="20"/>
  <c r="B43" i="22" s="1"/>
  <c r="P48" i="20"/>
  <c r="P43" i="20"/>
  <c r="H43" i="22" s="1"/>
  <c r="AJ43" i="20"/>
  <c r="T43" i="22" s="1"/>
  <c r="K45" i="20"/>
  <c r="E45" i="22" s="1"/>
  <c r="U43" i="20"/>
  <c r="K43" i="22" s="1"/>
  <c r="BD43" i="20"/>
  <c r="AF43" i="22" s="1"/>
  <c r="Z45" i="20"/>
  <c r="N45" i="22" s="1"/>
  <c r="AO45" i="20"/>
  <c r="W45" i="22" s="1"/>
  <c r="AT45" i="20"/>
  <c r="Z45" i="22" s="1"/>
  <c r="AJ42" i="20"/>
  <c r="T42" i="22" s="1"/>
  <c r="F45" i="20"/>
  <c r="B45" i="22" s="1"/>
  <c r="P45" i="20"/>
  <c r="H45" i="22" s="1"/>
  <c r="AT41" i="20"/>
  <c r="Z41" i="22" s="1"/>
  <c r="AY43" i="20"/>
  <c r="AC43" i="22" s="1"/>
  <c r="Z43" i="20"/>
  <c r="N43" i="22" s="1"/>
  <c r="K43" i="20"/>
  <c r="E43" i="22" s="1"/>
  <c r="Y41" i="3"/>
  <c r="M41" i="3"/>
  <c r="AC41" i="3"/>
  <c r="AG41" i="3"/>
  <c r="AS41" i="3"/>
  <c r="Q41" i="3"/>
  <c r="R7" i="16"/>
  <c r="S6" i="1"/>
  <c r="D42" i="19"/>
  <c r="U41" i="3"/>
  <c r="I41" i="3"/>
  <c r="AK41" i="3"/>
  <c r="E41" i="3"/>
  <c r="BA40" i="29"/>
  <c r="K40" i="29"/>
  <c r="BO40" i="29"/>
  <c r="Y40" i="29"/>
  <c r="AM40" i="29"/>
  <c r="I40" i="35"/>
  <c r="X40" i="35"/>
  <c r="AV40" i="35"/>
  <c r="AR40" i="21"/>
  <c r="D41" i="16"/>
  <c r="P40" i="21"/>
  <c r="AF40" i="21"/>
  <c r="D40" i="29"/>
  <c r="AF40" i="29"/>
  <c r="BH40" i="29"/>
  <c r="Z40" i="29"/>
  <c r="BB40" i="29"/>
  <c r="N40" i="35"/>
  <c r="AB40" i="35"/>
  <c r="AR40" i="35"/>
  <c r="H41" i="2"/>
  <c r="Z41" i="2"/>
  <c r="AR41" i="2"/>
  <c r="BJ41" i="2"/>
  <c r="CB41" i="2"/>
  <c r="D40" i="35"/>
  <c r="J41" i="16"/>
  <c r="N41" i="16"/>
  <c r="R41" i="16"/>
  <c r="V41" i="16"/>
  <c r="Z41" i="16"/>
  <c r="AD41" i="16"/>
  <c r="AH41" i="16"/>
  <c r="AL41" i="16"/>
  <c r="AP41" i="16"/>
  <c r="AQ39" i="34"/>
  <c r="S40" i="29"/>
  <c r="T40" i="29" s="1"/>
  <c r="AU40" i="29"/>
  <c r="AV40" i="29" s="1"/>
  <c r="BW40" i="29"/>
  <c r="AG40" i="35"/>
  <c r="BA40" i="35"/>
  <c r="T40" i="36"/>
  <c r="AJ40" i="36"/>
  <c r="AJ39" i="34"/>
  <c r="BL39" i="34"/>
  <c r="AC41" i="2"/>
  <c r="BM41" i="2"/>
  <c r="AL40" i="35"/>
  <c r="X40" i="36"/>
  <c r="AN40" i="36"/>
  <c r="O39" i="34"/>
  <c r="L40" i="36"/>
  <c r="AB40" i="36"/>
  <c r="S55" i="1" l="1"/>
  <c r="S51" i="1"/>
  <c r="Q44" i="22"/>
  <c r="Q48" i="22"/>
  <c r="Q54" i="22" s="1"/>
  <c r="AE54" i="20"/>
  <c r="E48" i="22"/>
  <c r="K54" i="20"/>
  <c r="E44" i="22"/>
  <c r="Z48" i="22"/>
  <c r="AT54" i="20"/>
  <c r="W48" i="22"/>
  <c r="AO54" i="20"/>
  <c r="K48" i="22"/>
  <c r="U54" i="20"/>
  <c r="AC44" i="22"/>
  <c r="B48" i="22"/>
  <c r="F54" i="20"/>
  <c r="W44" i="22"/>
  <c r="H44" i="22"/>
  <c r="P53" i="20"/>
  <c r="AF44" i="22"/>
  <c r="T48" i="22"/>
  <c r="AJ55" i="20"/>
  <c r="AJ54" i="20"/>
  <c r="N48" i="22"/>
  <c r="Z54" i="20"/>
  <c r="N44" i="22"/>
  <c r="H33" i="22"/>
  <c r="P52" i="20"/>
  <c r="H48" i="22"/>
  <c r="P55" i="20"/>
  <c r="P54" i="20"/>
  <c r="K44" i="22"/>
  <c r="T44" i="22"/>
  <c r="B44" i="22"/>
  <c r="Z44" i="22"/>
  <c r="AF48" i="22"/>
  <c r="BD54" i="20"/>
  <c r="H25" i="22"/>
  <c r="H51" i="22" s="1"/>
  <c r="P51" i="20"/>
  <c r="AC48" i="22"/>
  <c r="AC54" i="22" s="1"/>
  <c r="AY54" i="20"/>
  <c r="X54" i="22"/>
  <c r="S7" i="16"/>
  <c r="S56" i="16" s="1"/>
  <c r="AM41" i="16"/>
  <c r="W41" i="16"/>
  <c r="E40" i="19"/>
  <c r="AA40" i="29"/>
  <c r="BC40" i="29"/>
  <c r="AQ41" i="16"/>
  <c r="AA41" i="16"/>
  <c r="K41" i="16"/>
  <c r="BJ40" i="29"/>
  <c r="AH40" i="29"/>
  <c r="F40" i="29"/>
  <c r="G41" i="16"/>
  <c r="BQ40" i="29"/>
  <c r="AE41" i="16"/>
  <c r="O41" i="16"/>
  <c r="BV40" i="29"/>
  <c r="AO40" i="29"/>
  <c r="AI41" i="16"/>
  <c r="S41" i="16"/>
  <c r="M40" i="29"/>
  <c r="AS40" i="15"/>
  <c r="AO40" i="15"/>
  <c r="AK40" i="15"/>
  <c r="AG40" i="15"/>
  <c r="AC40" i="15"/>
  <c r="Y40" i="15"/>
  <c r="U40" i="15"/>
  <c r="Q40" i="15"/>
  <c r="M40" i="15"/>
  <c r="I40" i="15"/>
  <c r="E40" i="15"/>
  <c r="B40" i="15"/>
  <c r="L75" i="11"/>
  <c r="K75" i="11"/>
  <c r="J75" i="11"/>
  <c r="I75" i="11"/>
  <c r="H75" i="11"/>
  <c r="G75" i="11"/>
  <c r="E75" i="11"/>
  <c r="D75" i="11"/>
  <c r="L74" i="11"/>
  <c r="K74" i="11"/>
  <c r="J74" i="11"/>
  <c r="I74" i="11"/>
  <c r="H74" i="11"/>
  <c r="G74" i="11"/>
  <c r="E74" i="11"/>
  <c r="D74" i="11"/>
  <c r="L73" i="11"/>
  <c r="K73" i="11"/>
  <c r="J73" i="11"/>
  <c r="I73" i="11"/>
  <c r="H73" i="11"/>
  <c r="G73" i="11"/>
  <c r="E73" i="11"/>
  <c r="D73" i="11"/>
  <c r="C73" i="11"/>
  <c r="L72" i="11"/>
  <c r="K72" i="11"/>
  <c r="J72" i="11"/>
  <c r="I72" i="11"/>
  <c r="H72" i="11"/>
  <c r="G72" i="11"/>
  <c r="E72" i="11"/>
  <c r="D72" i="11"/>
  <c r="C72" i="11"/>
  <c r="L71" i="11"/>
  <c r="K71" i="11"/>
  <c r="J71" i="11"/>
  <c r="I71" i="11"/>
  <c r="H71" i="11"/>
  <c r="G71" i="11"/>
  <c r="E71" i="11"/>
  <c r="D71" i="11"/>
  <c r="C71" i="11"/>
  <c r="L70" i="11"/>
  <c r="K70" i="11"/>
  <c r="J70" i="11"/>
  <c r="I70" i="11"/>
  <c r="G70" i="11"/>
  <c r="E70" i="11"/>
  <c r="D70" i="11"/>
  <c r="C70" i="11"/>
  <c r="L69" i="11"/>
  <c r="K69" i="11"/>
  <c r="J69" i="11"/>
  <c r="I69" i="11"/>
  <c r="H69" i="11"/>
  <c r="G69" i="11"/>
  <c r="F69" i="11"/>
  <c r="E69" i="11"/>
  <c r="D69" i="11"/>
  <c r="C69" i="11"/>
  <c r="L68" i="11"/>
  <c r="K68" i="11"/>
  <c r="J68" i="11"/>
  <c r="I68" i="11"/>
  <c r="H68" i="11"/>
  <c r="G68" i="11"/>
  <c r="F68" i="11"/>
  <c r="E68" i="11"/>
  <c r="C68" i="11"/>
  <c r="L67" i="11"/>
  <c r="K67" i="11"/>
  <c r="J67" i="11"/>
  <c r="I67" i="11"/>
  <c r="H67" i="11"/>
  <c r="G67" i="11"/>
  <c r="F67" i="11"/>
  <c r="E67" i="11"/>
  <c r="D67" i="11"/>
  <c r="C67" i="11"/>
  <c r="L66" i="11"/>
  <c r="K66" i="11"/>
  <c r="J66" i="11"/>
  <c r="I66" i="11"/>
  <c r="H66" i="11"/>
  <c r="G66" i="11"/>
  <c r="F66" i="11"/>
  <c r="E66" i="11"/>
  <c r="D66" i="11"/>
  <c r="C66" i="11"/>
  <c r="L65" i="11"/>
  <c r="K65" i="11"/>
  <c r="J65" i="11"/>
  <c r="I65" i="11"/>
  <c r="H65" i="11"/>
  <c r="G65" i="11"/>
  <c r="F65" i="11"/>
  <c r="E65" i="11"/>
  <c r="D65" i="11"/>
  <c r="C65" i="11"/>
  <c r="L64" i="11"/>
  <c r="K64" i="11"/>
  <c r="J64" i="11"/>
  <c r="I64" i="11"/>
  <c r="H64" i="11"/>
  <c r="G64" i="11"/>
  <c r="F64" i="11"/>
  <c r="E64" i="11"/>
  <c r="D64" i="11"/>
  <c r="C64" i="11"/>
  <c r="L63" i="11"/>
  <c r="K63" i="11"/>
  <c r="J63" i="11"/>
  <c r="I63" i="11"/>
  <c r="H63" i="11"/>
  <c r="G63" i="11"/>
  <c r="F63" i="11"/>
  <c r="E63" i="11"/>
  <c r="D63" i="11"/>
  <c r="L62" i="11"/>
  <c r="K62" i="11"/>
  <c r="J62" i="11"/>
  <c r="I62" i="11"/>
  <c r="H62" i="11"/>
  <c r="G62" i="11"/>
  <c r="F62" i="11"/>
  <c r="E62" i="11"/>
  <c r="D62" i="11"/>
  <c r="L61" i="11"/>
  <c r="K61" i="11"/>
  <c r="J61" i="11"/>
  <c r="I61" i="11"/>
  <c r="H61" i="11"/>
  <c r="G61" i="11"/>
  <c r="F61" i="11"/>
  <c r="E61" i="11"/>
  <c r="D61" i="11"/>
  <c r="C61" i="11"/>
  <c r="L60" i="11"/>
  <c r="K60" i="11"/>
  <c r="J60" i="11"/>
  <c r="I60" i="11"/>
  <c r="H60" i="11"/>
  <c r="G60" i="11"/>
  <c r="F60" i="11"/>
  <c r="E60" i="11"/>
  <c r="D60" i="11"/>
  <c r="C60" i="11"/>
  <c r="L59" i="11"/>
  <c r="K59" i="11"/>
  <c r="J59" i="11"/>
  <c r="I59" i="11"/>
  <c r="H59" i="11"/>
  <c r="G59" i="11"/>
  <c r="F59" i="11"/>
  <c r="E59" i="11"/>
  <c r="D59" i="11"/>
  <c r="L58" i="11"/>
  <c r="K58" i="11"/>
  <c r="J58" i="11"/>
  <c r="I58" i="11"/>
  <c r="H58" i="11"/>
  <c r="G58" i="11"/>
  <c r="F58" i="11"/>
  <c r="E58" i="11"/>
  <c r="D58" i="11"/>
  <c r="C58" i="11"/>
  <c r="L57" i="11"/>
  <c r="K57" i="11"/>
  <c r="J57" i="11"/>
  <c r="I57" i="11"/>
  <c r="H57" i="11"/>
  <c r="G57" i="11"/>
  <c r="F57" i="11"/>
  <c r="E57" i="11"/>
  <c r="D57" i="11"/>
  <c r="G39" i="14"/>
  <c r="F40" i="13"/>
  <c r="B54" i="22" l="1"/>
  <c r="H54" i="22"/>
  <c r="N54" i="22"/>
  <c r="K54" i="22"/>
  <c r="H55" i="22"/>
  <c r="AF54" i="22"/>
  <c r="H52" i="22"/>
  <c r="T54" i="22"/>
  <c r="T55" i="22"/>
  <c r="H53" i="22"/>
  <c r="Z54" i="22"/>
  <c r="W54" i="22"/>
  <c r="E54" i="22"/>
  <c r="C40" i="15"/>
  <c r="D40" i="15" s="1"/>
  <c r="F40" i="15" s="1"/>
  <c r="G40" i="15" s="1"/>
  <c r="D40" i="19" s="1"/>
  <c r="P41" i="16"/>
  <c r="H41" i="16"/>
  <c r="K39" i="14"/>
  <c r="O39" i="14"/>
  <c r="T41" i="16"/>
  <c r="AB41" i="16"/>
  <c r="X41" i="16"/>
  <c r="J39" i="14"/>
  <c r="N39" i="14"/>
  <c r="BX40" i="29"/>
  <c r="AF41" i="16"/>
  <c r="I39" i="14"/>
  <c r="M39" i="14"/>
  <c r="AJ41" i="16"/>
  <c r="L41" i="16"/>
  <c r="AR41" i="16"/>
  <c r="AN41" i="16"/>
  <c r="H39" i="14"/>
  <c r="L39" i="14"/>
  <c r="P39" i="14"/>
  <c r="BW40" i="19" l="1"/>
  <c r="O40" i="19"/>
  <c r="DA40" i="19"/>
  <c r="CG40" i="19"/>
  <c r="BM40" i="19"/>
  <c r="AI40" i="19"/>
  <c r="CQ40" i="19"/>
  <c r="Y40" i="19"/>
  <c r="BC40" i="19"/>
  <c r="AS40" i="19"/>
  <c r="CY40" i="19"/>
  <c r="CO40" i="19"/>
  <c r="CE40" i="19"/>
  <c r="BU40" i="19"/>
  <c r="BK40" i="19"/>
  <c r="BA40" i="19"/>
  <c r="AQ40" i="19"/>
  <c r="AG40" i="19"/>
  <c r="W40" i="19"/>
  <c r="M40" i="19"/>
  <c r="C40" i="19"/>
  <c r="CX40" i="19"/>
  <c r="CN40" i="19"/>
  <c r="BT40" i="19"/>
  <c r="BJ40" i="19"/>
  <c r="AZ40" i="19"/>
  <c r="AP40" i="19"/>
  <c r="AF40" i="19"/>
  <c r="V40" i="19"/>
  <c r="L40" i="19"/>
  <c r="B40" i="19"/>
  <c r="D39" i="78"/>
  <c r="B39" i="80"/>
  <c r="B39" i="79"/>
  <c r="B39" i="78"/>
  <c r="B39" i="77"/>
  <c r="B39" i="76"/>
  <c r="B39" i="75"/>
  <c r="B39" i="74"/>
  <c r="B39" i="73"/>
  <c r="B39" i="72"/>
  <c r="G41" i="5"/>
  <c r="DC40" i="58"/>
  <c r="CS40" i="58"/>
  <c r="CI40" i="58"/>
  <c r="BY40" i="58"/>
  <c r="BO40" i="58"/>
  <c r="BE40" i="58"/>
  <c r="AU40" i="58"/>
  <c r="AK40" i="58"/>
  <c r="AA40" i="58"/>
  <c r="Q40" i="58"/>
  <c r="AQ40" i="3"/>
  <c r="AR40" i="3" s="1"/>
  <c r="AS40" i="3" s="1"/>
  <c r="AM40" i="3"/>
  <c r="AI40" i="3"/>
  <c r="AJ40" i="3" s="1"/>
  <c r="AK40" i="3" s="1"/>
  <c r="AE40" i="3"/>
  <c r="AA40" i="3"/>
  <c r="AB40" i="3" s="1"/>
  <c r="AC40" i="3" s="1"/>
  <c r="W40" i="3"/>
  <c r="S40" i="3"/>
  <c r="T40" i="3" s="1"/>
  <c r="U40" i="3" s="1"/>
  <c r="O40" i="3"/>
  <c r="K40" i="3"/>
  <c r="L40" i="3" s="1"/>
  <c r="M40" i="3" s="1"/>
  <c r="G40" i="3"/>
  <c r="C40" i="3"/>
  <c r="BI40" i="1"/>
  <c r="CN40" i="58" s="1"/>
  <c r="BC40" i="1"/>
  <c r="CD40" i="58" s="1"/>
  <c r="AW40" i="1"/>
  <c r="BT40" i="58" s="1"/>
  <c r="BJ40" i="58"/>
  <c r="AK40" i="1"/>
  <c r="AZ40" i="58" s="1"/>
  <c r="AP40" i="58"/>
  <c r="Y40" i="1"/>
  <c r="AF40" i="58" s="1"/>
  <c r="V40" i="58"/>
  <c r="M40" i="1"/>
  <c r="L40" i="58" s="1"/>
  <c r="G40" i="1"/>
  <c r="B40" i="58" s="1"/>
  <c r="I69" i="72"/>
  <c r="I66" i="72"/>
  <c r="J66" i="72"/>
  <c r="K66" i="72" s="1"/>
  <c r="I67" i="72"/>
  <c r="J67" i="72"/>
  <c r="I68" i="72"/>
  <c r="J68" i="72"/>
  <c r="J69" i="72"/>
  <c r="F86" i="64"/>
  <c r="F85" i="64"/>
  <c r="F84" i="64"/>
  <c r="F83" i="64"/>
  <c r="AD6" i="64" s="1"/>
  <c r="F82" i="64"/>
  <c r="F81" i="64"/>
  <c r="F80" i="64"/>
  <c r="F79" i="64"/>
  <c r="F78" i="64"/>
  <c r="J14" i="64" s="1"/>
  <c r="AE6" i="64" l="1"/>
  <c r="AD51" i="64"/>
  <c r="AD55" i="64"/>
  <c r="D40" i="3"/>
  <c r="E40" i="3" s="1"/>
  <c r="AP14" i="64"/>
  <c r="AQ14" i="64" s="1"/>
  <c r="AP7" i="64"/>
  <c r="AQ7" i="64" s="1"/>
  <c r="N14" i="64"/>
  <c r="O14" i="64" s="1"/>
  <c r="N10" i="64"/>
  <c r="O10" i="64" s="1"/>
  <c r="F17" i="80"/>
  <c r="E17" i="80" s="1"/>
  <c r="F18" i="71"/>
  <c r="E18" i="71" s="1"/>
  <c r="G40" i="58"/>
  <c r="K69" i="72"/>
  <c r="P40" i="3"/>
  <c r="AF40" i="3"/>
  <c r="O41" i="5"/>
  <c r="W41" i="5"/>
  <c r="M41" i="5"/>
  <c r="U41" i="5"/>
  <c r="H40" i="3"/>
  <c r="X40" i="3"/>
  <c r="AN40" i="3"/>
  <c r="K41" i="5"/>
  <c r="S41" i="5"/>
  <c r="AA41" i="5"/>
  <c r="I41" i="5"/>
  <c r="Q41" i="5"/>
  <c r="Y41" i="5"/>
  <c r="K67" i="72"/>
  <c r="E71" i="72" s="1"/>
  <c r="K68" i="72"/>
  <c r="BK7" i="7"/>
  <c r="BK52" i="7" s="1"/>
  <c r="BE7" i="7"/>
  <c r="BE52" i="7" s="1"/>
  <c r="AY7" i="7"/>
  <c r="AY52" i="7" s="1"/>
  <c r="AS7" i="7"/>
  <c r="AS52" i="7" s="1"/>
  <c r="AM7" i="7"/>
  <c r="AM52" i="7" s="1"/>
  <c r="AG7" i="7"/>
  <c r="AG52" i="7" s="1"/>
  <c r="AA7" i="7"/>
  <c r="AA52" i="7" s="1"/>
  <c r="U7" i="7"/>
  <c r="U52" i="7" s="1"/>
  <c r="O7" i="7"/>
  <c r="C36" i="7"/>
  <c r="F36" i="7" s="1"/>
  <c r="G36" i="7" s="1"/>
  <c r="AE51" i="64" l="1"/>
  <c r="AE55" i="64"/>
  <c r="O52" i="7"/>
  <c r="O56" i="7"/>
  <c r="L7" i="7"/>
  <c r="L52" i="7" s="1"/>
  <c r="G18" i="71"/>
  <c r="H18" i="71"/>
  <c r="F19" i="71"/>
  <c r="E19" i="71" s="1"/>
  <c r="C37" i="7"/>
  <c r="F37" i="7" s="1"/>
  <c r="G37" i="7" s="1"/>
  <c r="I40" i="3"/>
  <c r="Q40" i="3"/>
  <c r="Y40" i="3"/>
  <c r="AG40" i="3"/>
  <c r="AO40" i="3"/>
  <c r="M7" i="7" l="1"/>
  <c r="M52" i="7" s="1"/>
  <c r="G19" i="71"/>
  <c r="H19" i="71"/>
  <c r="J18" i="71"/>
  <c r="F20" i="71"/>
  <c r="E20" i="71" s="1"/>
  <c r="C21" i="12"/>
  <c r="AR7" i="36"/>
  <c r="AR8" i="36"/>
  <c r="AR9" i="36"/>
  <c r="AR10" i="36"/>
  <c r="AR11" i="36"/>
  <c r="AR12" i="36"/>
  <c r="AR13" i="36"/>
  <c r="AR14" i="36"/>
  <c r="AR15" i="36"/>
  <c r="AR16" i="36"/>
  <c r="AR17" i="36"/>
  <c r="AR18" i="36"/>
  <c r="AR19" i="36"/>
  <c r="AR20" i="36"/>
  <c r="AR21" i="36"/>
  <c r="AR22" i="36"/>
  <c r="AR23" i="36"/>
  <c r="AR24" i="36"/>
  <c r="AR25" i="36"/>
  <c r="AR26" i="36"/>
  <c r="AR27" i="36"/>
  <c r="AR28" i="36"/>
  <c r="AR29" i="36"/>
  <c r="AR30" i="36"/>
  <c r="AR31" i="36"/>
  <c r="AR32" i="36"/>
  <c r="AR33" i="36"/>
  <c r="AR34" i="36"/>
  <c r="AR35" i="36"/>
  <c r="AR36" i="36"/>
  <c r="AR37" i="36"/>
  <c r="AR38" i="36"/>
  <c r="AR6" i="36"/>
  <c r="AR55" i="36" s="1"/>
  <c r="AN7" i="36"/>
  <c r="AN8" i="36"/>
  <c r="AN9" i="36"/>
  <c r="AN10" i="36"/>
  <c r="AN11" i="36"/>
  <c r="AN12" i="36"/>
  <c r="AN13" i="36"/>
  <c r="AN14" i="36"/>
  <c r="AN15" i="36"/>
  <c r="AN16" i="36"/>
  <c r="AN17" i="36"/>
  <c r="AN18" i="36"/>
  <c r="AN19" i="36"/>
  <c r="AN20" i="36"/>
  <c r="AN21" i="36"/>
  <c r="AN22" i="36"/>
  <c r="AN28" i="36"/>
  <c r="AN30" i="36"/>
  <c r="AN32" i="36"/>
  <c r="AN33" i="36"/>
  <c r="AN36" i="36"/>
  <c r="AN37" i="36"/>
  <c r="AN6" i="36"/>
  <c r="AN55" i="36" s="1"/>
  <c r="AN35" i="36"/>
  <c r="AN29" i="36"/>
  <c r="AN23" i="36"/>
  <c r="AJ7" i="36"/>
  <c r="AJ8" i="36"/>
  <c r="AJ9" i="36"/>
  <c r="AJ10" i="36"/>
  <c r="AJ11" i="36"/>
  <c r="AJ12" i="36"/>
  <c r="AJ13" i="36"/>
  <c r="AJ14" i="36"/>
  <c r="AJ15" i="36"/>
  <c r="AJ16" i="36"/>
  <c r="AJ17" i="36"/>
  <c r="AJ18" i="36"/>
  <c r="AJ19" i="36"/>
  <c r="AJ20" i="36"/>
  <c r="AJ21" i="36"/>
  <c r="AJ22" i="36"/>
  <c r="AJ23" i="36"/>
  <c r="AJ24" i="36"/>
  <c r="AJ25" i="36"/>
  <c r="AJ26" i="36"/>
  <c r="AJ27" i="36"/>
  <c r="AJ28" i="36"/>
  <c r="AJ29" i="36"/>
  <c r="AJ30" i="36"/>
  <c r="AJ31" i="36"/>
  <c r="AJ32" i="36"/>
  <c r="AJ33" i="36"/>
  <c r="AJ34" i="36"/>
  <c r="AJ35" i="36"/>
  <c r="AJ36" i="36"/>
  <c r="AJ37" i="36"/>
  <c r="AJ38" i="36"/>
  <c r="AJ6" i="36"/>
  <c r="AJ55" i="36" s="1"/>
  <c r="AF7" i="36"/>
  <c r="AF8" i="36"/>
  <c r="AF9" i="36"/>
  <c r="AF10" i="36"/>
  <c r="AF11" i="36"/>
  <c r="AF12" i="36"/>
  <c r="AF13" i="36"/>
  <c r="AF14" i="36"/>
  <c r="AF15" i="36"/>
  <c r="AF16" i="36"/>
  <c r="AF17" i="36"/>
  <c r="AF18" i="36"/>
  <c r="AF19" i="36"/>
  <c r="AF20" i="36"/>
  <c r="AF21" i="36"/>
  <c r="AF22" i="36"/>
  <c r="AF23" i="36"/>
  <c r="AF24" i="36"/>
  <c r="AF25" i="36"/>
  <c r="AF26" i="36"/>
  <c r="AF27" i="36"/>
  <c r="AF28" i="36"/>
  <c r="AF29" i="36"/>
  <c r="AF30" i="36"/>
  <c r="AF31" i="36"/>
  <c r="AF32" i="36"/>
  <c r="AF33" i="36"/>
  <c r="AF34" i="36"/>
  <c r="AF35" i="36"/>
  <c r="AF36" i="36"/>
  <c r="AF37" i="36"/>
  <c r="AF38" i="36"/>
  <c r="AF6" i="36"/>
  <c r="AF55" i="36" s="1"/>
  <c r="AB7" i="36"/>
  <c r="AB8" i="36"/>
  <c r="AB9" i="36"/>
  <c r="AB10" i="36"/>
  <c r="AB11" i="36"/>
  <c r="AB12" i="36"/>
  <c r="AB13" i="36"/>
  <c r="AB14" i="36"/>
  <c r="AB15" i="36"/>
  <c r="AB16" i="36"/>
  <c r="AB17" i="36"/>
  <c r="AB18" i="36"/>
  <c r="AB19" i="36"/>
  <c r="AB20" i="36"/>
  <c r="AB21" i="36"/>
  <c r="AB22" i="36"/>
  <c r="AB23" i="36"/>
  <c r="AB24" i="36"/>
  <c r="AB25" i="36"/>
  <c r="AB26" i="36"/>
  <c r="AB27" i="36"/>
  <c r="AB28" i="36"/>
  <c r="AB29" i="36"/>
  <c r="AB30" i="36"/>
  <c r="AB31" i="36"/>
  <c r="AB32" i="36"/>
  <c r="AB33" i="36"/>
  <c r="AB34" i="36"/>
  <c r="AB35" i="36"/>
  <c r="AB36" i="36"/>
  <c r="AB37" i="36"/>
  <c r="AB38" i="36"/>
  <c r="AB6" i="36"/>
  <c r="AB55" i="36" s="1"/>
  <c r="X7" i="36"/>
  <c r="X8" i="36"/>
  <c r="X9" i="36"/>
  <c r="X10" i="36"/>
  <c r="X11" i="36"/>
  <c r="X12" i="36"/>
  <c r="X13" i="36"/>
  <c r="X14" i="36"/>
  <c r="X15" i="36"/>
  <c r="X16" i="36"/>
  <c r="X17" i="36"/>
  <c r="X18" i="36"/>
  <c r="X19" i="36"/>
  <c r="X20" i="36"/>
  <c r="X21" i="36"/>
  <c r="X22" i="36"/>
  <c r="X23" i="36"/>
  <c r="X24" i="36"/>
  <c r="X25" i="36"/>
  <c r="X26" i="36"/>
  <c r="X27" i="36"/>
  <c r="X28" i="36"/>
  <c r="X29" i="36"/>
  <c r="X30" i="36"/>
  <c r="X31" i="36"/>
  <c r="X32" i="36"/>
  <c r="X33" i="36"/>
  <c r="X34" i="36"/>
  <c r="X35" i="36"/>
  <c r="X36" i="36"/>
  <c r="X37" i="36"/>
  <c r="X38" i="36"/>
  <c r="X6" i="36"/>
  <c r="X55" i="36" s="1"/>
  <c r="T7" i="36"/>
  <c r="T8" i="36"/>
  <c r="T9" i="36"/>
  <c r="T10" i="36"/>
  <c r="T11" i="36"/>
  <c r="T12" i="36"/>
  <c r="T13" i="36"/>
  <c r="T14" i="36"/>
  <c r="T15" i="36"/>
  <c r="T16" i="36"/>
  <c r="T17" i="36"/>
  <c r="T18" i="36"/>
  <c r="T19" i="36"/>
  <c r="T20" i="36"/>
  <c r="T21" i="36"/>
  <c r="T22" i="36"/>
  <c r="T23" i="36"/>
  <c r="T24" i="36"/>
  <c r="T25" i="36"/>
  <c r="T26" i="36"/>
  <c r="T27" i="36"/>
  <c r="T28" i="36"/>
  <c r="T29" i="36"/>
  <c r="T30" i="36"/>
  <c r="T31" i="36"/>
  <c r="T32" i="36"/>
  <c r="T33" i="36"/>
  <c r="T34" i="36"/>
  <c r="T35" i="36"/>
  <c r="T36" i="36"/>
  <c r="T37" i="36"/>
  <c r="T38" i="36"/>
  <c r="T6" i="36"/>
  <c r="T55" i="36" s="1"/>
  <c r="P7" i="36"/>
  <c r="P8" i="36"/>
  <c r="P9" i="36"/>
  <c r="P10" i="36"/>
  <c r="P11" i="36"/>
  <c r="P12" i="36"/>
  <c r="P13" i="36"/>
  <c r="P14" i="36"/>
  <c r="P15" i="36"/>
  <c r="P16" i="36"/>
  <c r="P17" i="36"/>
  <c r="P18" i="36"/>
  <c r="P19" i="36"/>
  <c r="P20" i="36"/>
  <c r="P21" i="36"/>
  <c r="P22" i="36"/>
  <c r="P23" i="36"/>
  <c r="P24" i="36"/>
  <c r="P25" i="36"/>
  <c r="P26" i="36"/>
  <c r="P27" i="36"/>
  <c r="P28" i="36"/>
  <c r="P29" i="36"/>
  <c r="P30" i="36"/>
  <c r="P31" i="36"/>
  <c r="P32" i="36"/>
  <c r="P33" i="36"/>
  <c r="P34" i="36"/>
  <c r="P35" i="36"/>
  <c r="P36" i="36"/>
  <c r="P37" i="36"/>
  <c r="P38" i="36"/>
  <c r="P6" i="36"/>
  <c r="P55" i="36" s="1"/>
  <c r="L7" i="36"/>
  <c r="L9" i="36"/>
  <c r="L10" i="36"/>
  <c r="L11" i="36"/>
  <c r="L12" i="36"/>
  <c r="L13" i="36"/>
  <c r="L14" i="36"/>
  <c r="L15" i="36"/>
  <c r="L16" i="36"/>
  <c r="L17" i="36"/>
  <c r="L18" i="36"/>
  <c r="L20" i="36"/>
  <c r="L21" i="36"/>
  <c r="L22" i="36"/>
  <c r="L23" i="36"/>
  <c r="L24" i="36"/>
  <c r="L25" i="36"/>
  <c r="L26" i="36"/>
  <c r="L27" i="36"/>
  <c r="L28" i="36"/>
  <c r="L29" i="36"/>
  <c r="L30" i="36"/>
  <c r="L31" i="36"/>
  <c r="L32" i="36"/>
  <c r="L33" i="36"/>
  <c r="L34" i="36"/>
  <c r="L35" i="36"/>
  <c r="L36" i="36"/>
  <c r="L37" i="36"/>
  <c r="L38" i="36"/>
  <c r="L6" i="36"/>
  <c r="L55" i="36" s="1"/>
  <c r="L19" i="36"/>
  <c r="L8" i="36"/>
  <c r="H7" i="36"/>
  <c r="H8" i="36"/>
  <c r="H9" i="36"/>
  <c r="H10" i="36"/>
  <c r="H11" i="36"/>
  <c r="H12" i="36"/>
  <c r="H13" i="36"/>
  <c r="H14" i="36"/>
  <c r="H15" i="36"/>
  <c r="H16" i="36"/>
  <c r="H17" i="36"/>
  <c r="H18" i="36"/>
  <c r="H19" i="36"/>
  <c r="H21" i="36"/>
  <c r="H22" i="36"/>
  <c r="H23" i="36"/>
  <c r="H24" i="36"/>
  <c r="H25" i="36"/>
  <c r="H26" i="36"/>
  <c r="H27" i="36"/>
  <c r="H28" i="36"/>
  <c r="H29" i="36"/>
  <c r="H30" i="36"/>
  <c r="H31" i="36"/>
  <c r="H32" i="36"/>
  <c r="H33" i="36"/>
  <c r="H34" i="36"/>
  <c r="H35" i="36"/>
  <c r="H36" i="36"/>
  <c r="H37" i="36"/>
  <c r="H38" i="36"/>
  <c r="H6" i="36"/>
  <c r="H55" i="36" s="1"/>
  <c r="H20" i="36"/>
  <c r="D7" i="36"/>
  <c r="D8" i="36"/>
  <c r="D9" i="36"/>
  <c r="D10" i="36"/>
  <c r="D11" i="36"/>
  <c r="D12" i="36"/>
  <c r="D13" i="36"/>
  <c r="D14" i="36"/>
  <c r="D15" i="36"/>
  <c r="D16" i="36"/>
  <c r="D17" i="36"/>
  <c r="D18" i="36"/>
  <c r="D19" i="36"/>
  <c r="D20" i="36"/>
  <c r="D21" i="36"/>
  <c r="D22" i="36"/>
  <c r="D23" i="36"/>
  <c r="D24" i="36"/>
  <c r="D25" i="36"/>
  <c r="D26" i="36"/>
  <c r="D27" i="36"/>
  <c r="D28" i="36"/>
  <c r="D29" i="36"/>
  <c r="D30" i="36"/>
  <c r="D31" i="36"/>
  <c r="D32" i="36"/>
  <c r="D33" i="36"/>
  <c r="D34" i="36"/>
  <c r="D35" i="36"/>
  <c r="D36" i="36"/>
  <c r="D37" i="36"/>
  <c r="D38" i="36"/>
  <c r="D6" i="36"/>
  <c r="D55" i="36" s="1"/>
  <c r="BL22" i="34"/>
  <c r="BZ6" i="34"/>
  <c r="BZ7" i="34"/>
  <c r="BZ8" i="34"/>
  <c r="BZ9" i="34"/>
  <c r="BZ10" i="34"/>
  <c r="BZ11" i="34"/>
  <c r="BZ12" i="34"/>
  <c r="BZ13" i="34"/>
  <c r="BZ14" i="34"/>
  <c r="BZ15" i="34"/>
  <c r="BZ16" i="34"/>
  <c r="BZ17" i="34"/>
  <c r="BZ18" i="34"/>
  <c r="BZ19" i="34"/>
  <c r="BZ20" i="34"/>
  <c r="BZ21" i="34"/>
  <c r="BZ22" i="34"/>
  <c r="BZ23" i="34"/>
  <c r="BZ24" i="34"/>
  <c r="BZ25" i="34"/>
  <c r="BZ26" i="34"/>
  <c r="BZ27" i="34"/>
  <c r="BZ28" i="34"/>
  <c r="BZ29" i="34"/>
  <c r="BZ30" i="34"/>
  <c r="BZ31" i="34"/>
  <c r="BZ32" i="34"/>
  <c r="BZ33" i="34"/>
  <c r="BZ34" i="34"/>
  <c r="BZ35" i="34"/>
  <c r="BZ36" i="34"/>
  <c r="BZ37" i="34"/>
  <c r="BZ5" i="34"/>
  <c r="BZ54" i="34" s="1"/>
  <c r="BA39" i="35"/>
  <c r="BU38" i="34"/>
  <c r="BS6" i="34"/>
  <c r="BS7" i="34"/>
  <c r="BS8" i="34"/>
  <c r="BS9" i="34"/>
  <c r="BS10" i="34"/>
  <c r="BS11" i="34"/>
  <c r="BS12" i="34"/>
  <c r="BS13" i="34"/>
  <c r="BS14" i="34"/>
  <c r="BS15" i="34"/>
  <c r="BS16" i="34"/>
  <c r="BS17" i="34"/>
  <c r="BS18" i="34"/>
  <c r="BS19" i="34"/>
  <c r="BS20" i="34"/>
  <c r="BS21" i="34"/>
  <c r="BS22" i="34"/>
  <c r="BS23" i="34"/>
  <c r="BS24" i="34"/>
  <c r="BS25" i="34"/>
  <c r="BS26" i="34"/>
  <c r="BS27" i="34"/>
  <c r="BS28" i="34"/>
  <c r="BS29" i="34"/>
  <c r="BS30" i="34"/>
  <c r="BS31" i="34"/>
  <c r="BS32" i="34"/>
  <c r="BS33" i="34"/>
  <c r="BS34" i="34"/>
  <c r="BS35" i="34"/>
  <c r="BS36" i="34"/>
  <c r="BS37" i="34"/>
  <c r="BS5" i="34"/>
  <c r="BS54" i="34" s="1"/>
  <c r="AW39" i="35"/>
  <c r="BN38" i="34"/>
  <c r="BL6" i="34"/>
  <c r="BL7" i="34"/>
  <c r="BL8" i="34"/>
  <c r="BL9" i="34"/>
  <c r="BL10" i="34"/>
  <c r="BL11" i="34"/>
  <c r="BL12" i="34"/>
  <c r="BL13" i="34"/>
  <c r="BL14" i="34"/>
  <c r="BL15" i="34"/>
  <c r="BL16" i="34"/>
  <c r="BL17" i="34"/>
  <c r="BL18" i="34"/>
  <c r="BL19" i="34"/>
  <c r="BL20" i="34"/>
  <c r="BL21" i="34"/>
  <c r="BL23" i="34"/>
  <c r="BL24" i="34"/>
  <c r="BL25" i="34"/>
  <c r="BL26" i="34"/>
  <c r="BL27" i="34"/>
  <c r="BL28" i="34"/>
  <c r="BL29" i="34"/>
  <c r="BL30" i="34"/>
  <c r="BL31" i="34"/>
  <c r="BL32" i="34"/>
  <c r="BL33" i="34"/>
  <c r="BL34" i="34"/>
  <c r="BL35" i="34"/>
  <c r="BL36" i="34"/>
  <c r="BL37" i="34"/>
  <c r="BL5" i="34"/>
  <c r="BL54" i="34" s="1"/>
  <c r="AQ39" i="35"/>
  <c r="BG38" i="34"/>
  <c r="BE6" i="34"/>
  <c r="BE7" i="34"/>
  <c r="BE8" i="34"/>
  <c r="BE9" i="34"/>
  <c r="BE10" i="34"/>
  <c r="BE11" i="34"/>
  <c r="BE12" i="34"/>
  <c r="BE13" i="34"/>
  <c r="BE14" i="34"/>
  <c r="BE15" i="34"/>
  <c r="BE16" i="34"/>
  <c r="BE17" i="34"/>
  <c r="BE18" i="34"/>
  <c r="BE19" i="34"/>
  <c r="BE20" i="34"/>
  <c r="BE21" i="34"/>
  <c r="BE22" i="34"/>
  <c r="BE23" i="34"/>
  <c r="BE24" i="34"/>
  <c r="BE25" i="34"/>
  <c r="BE26" i="34"/>
  <c r="BE27" i="34"/>
  <c r="BE28" i="34"/>
  <c r="BE29" i="34"/>
  <c r="BE30" i="34"/>
  <c r="BE31" i="34"/>
  <c r="BE32" i="34"/>
  <c r="BE33" i="34"/>
  <c r="BE34" i="34"/>
  <c r="BE35" i="34"/>
  <c r="BE36" i="34"/>
  <c r="BE37" i="34"/>
  <c r="BE5" i="34"/>
  <c r="BE54" i="34" s="1"/>
  <c r="AM39" i="35"/>
  <c r="AL39" i="35"/>
  <c r="AH39" i="35"/>
  <c r="AG39" i="35"/>
  <c r="AX6" i="34"/>
  <c r="AX7" i="34"/>
  <c r="AX8" i="34"/>
  <c r="AX9" i="34"/>
  <c r="AX10" i="34"/>
  <c r="AX11" i="34"/>
  <c r="AX12" i="34"/>
  <c r="AX13" i="34"/>
  <c r="AX14" i="34"/>
  <c r="AX15" i="34"/>
  <c r="AX16" i="34"/>
  <c r="AX17" i="34"/>
  <c r="AX18" i="34"/>
  <c r="AX19" i="34"/>
  <c r="AX20" i="34"/>
  <c r="AX21" i="34"/>
  <c r="AX22" i="34"/>
  <c r="AX23" i="34"/>
  <c r="AX24" i="34"/>
  <c r="AX25" i="34"/>
  <c r="AX26" i="34"/>
  <c r="AX27" i="34"/>
  <c r="AX28" i="34"/>
  <c r="AX29" i="34"/>
  <c r="AX30" i="34"/>
  <c r="AX31" i="34"/>
  <c r="AX32" i="34"/>
  <c r="AX33" i="34"/>
  <c r="AX34" i="34"/>
  <c r="AX35" i="34"/>
  <c r="AX36" i="34"/>
  <c r="AX37" i="34"/>
  <c r="AX5" i="34"/>
  <c r="AX54" i="34" s="1"/>
  <c r="AS38" i="34"/>
  <c r="AQ6" i="34"/>
  <c r="AQ7" i="34"/>
  <c r="AQ8" i="34"/>
  <c r="AQ9" i="34"/>
  <c r="AQ10" i="34"/>
  <c r="AQ11" i="34"/>
  <c r="AQ12" i="34"/>
  <c r="AQ13" i="34"/>
  <c r="AQ14" i="34"/>
  <c r="AQ15" i="34"/>
  <c r="AQ16" i="34"/>
  <c r="AQ17" i="34"/>
  <c r="AQ18" i="34"/>
  <c r="AQ19" i="34"/>
  <c r="AQ20" i="34"/>
  <c r="AQ21" i="34"/>
  <c r="AQ22" i="34"/>
  <c r="AQ23" i="34"/>
  <c r="AQ24" i="34"/>
  <c r="AQ25" i="34"/>
  <c r="AQ26" i="34"/>
  <c r="AQ27" i="34"/>
  <c r="AQ28" i="34"/>
  <c r="AQ29" i="34"/>
  <c r="AQ30" i="34"/>
  <c r="AQ31" i="34"/>
  <c r="AQ32" i="34"/>
  <c r="AQ33" i="34"/>
  <c r="AQ34" i="34"/>
  <c r="AQ35" i="34"/>
  <c r="AQ36" i="34"/>
  <c r="AQ37" i="34"/>
  <c r="AQ5" i="34"/>
  <c r="AQ54" i="34" s="1"/>
  <c r="AC39" i="35"/>
  <c r="AB39" i="35"/>
  <c r="AL38" i="34"/>
  <c r="AJ6" i="34"/>
  <c r="AJ7" i="34"/>
  <c r="AJ8" i="34"/>
  <c r="AJ9" i="34"/>
  <c r="AJ10" i="34"/>
  <c r="AJ11" i="34"/>
  <c r="AJ12" i="34"/>
  <c r="AJ13" i="34"/>
  <c r="AJ14" i="34"/>
  <c r="AJ15" i="34"/>
  <c r="AJ16" i="34"/>
  <c r="AJ17" i="34"/>
  <c r="AJ18" i="34"/>
  <c r="AJ19" i="34"/>
  <c r="AJ20" i="34"/>
  <c r="AJ21" i="34"/>
  <c r="AJ22" i="34"/>
  <c r="AJ23" i="34"/>
  <c r="AJ24" i="34"/>
  <c r="AJ25" i="34"/>
  <c r="AJ26" i="34"/>
  <c r="AJ27" i="34"/>
  <c r="AJ28" i="34"/>
  <c r="AJ29" i="34"/>
  <c r="AJ30" i="34"/>
  <c r="AJ31" i="34"/>
  <c r="AJ32" i="34"/>
  <c r="AJ33" i="34"/>
  <c r="AJ34" i="34"/>
  <c r="AJ35" i="34"/>
  <c r="AJ36" i="34"/>
  <c r="AJ37" i="34"/>
  <c r="AJ38" i="34"/>
  <c r="AJ5" i="34"/>
  <c r="AJ54" i="34" s="1"/>
  <c r="X39" i="35"/>
  <c r="W39" i="35"/>
  <c r="AE38" i="34"/>
  <c r="AC6" i="34"/>
  <c r="AC7" i="34"/>
  <c r="AC8" i="34"/>
  <c r="AC9" i="34"/>
  <c r="AC10" i="34"/>
  <c r="AC11" i="34"/>
  <c r="AC12" i="34"/>
  <c r="AC13" i="34"/>
  <c r="AC14" i="34"/>
  <c r="AC15" i="34"/>
  <c r="AC16" i="34"/>
  <c r="AC17" i="34"/>
  <c r="AC18" i="34"/>
  <c r="AC19" i="34"/>
  <c r="AC20" i="34"/>
  <c r="AC21" i="34"/>
  <c r="AC22" i="34"/>
  <c r="AC23" i="34"/>
  <c r="AC24" i="34"/>
  <c r="AC25" i="34"/>
  <c r="AC26" i="34"/>
  <c r="AC27" i="34"/>
  <c r="AC28" i="34"/>
  <c r="AC29" i="34"/>
  <c r="AC30" i="34"/>
  <c r="AC31" i="34"/>
  <c r="AC32" i="34"/>
  <c r="AC33" i="34"/>
  <c r="AC34" i="34"/>
  <c r="AC35" i="34"/>
  <c r="AC36" i="34"/>
  <c r="AC37" i="34"/>
  <c r="AC5" i="34"/>
  <c r="AC54" i="34" s="1"/>
  <c r="S39" i="35"/>
  <c r="R39" i="35"/>
  <c r="X38" i="34"/>
  <c r="V6" i="34"/>
  <c r="V7" i="34"/>
  <c r="V8" i="34"/>
  <c r="V9" i="34"/>
  <c r="V10" i="34"/>
  <c r="V11" i="34"/>
  <c r="V12" i="34"/>
  <c r="V13" i="34"/>
  <c r="V14" i="34"/>
  <c r="V15" i="34"/>
  <c r="V16" i="34"/>
  <c r="V17" i="34"/>
  <c r="V18" i="34"/>
  <c r="V19" i="34"/>
  <c r="V20" i="34"/>
  <c r="V21" i="34"/>
  <c r="V22" i="34"/>
  <c r="V23" i="34"/>
  <c r="V24" i="34"/>
  <c r="V25" i="34"/>
  <c r="V26" i="34"/>
  <c r="V27" i="34"/>
  <c r="V28" i="34"/>
  <c r="V29" i="34"/>
  <c r="V30" i="34"/>
  <c r="V31" i="34"/>
  <c r="V32" i="34"/>
  <c r="V33" i="34"/>
  <c r="V34" i="34"/>
  <c r="V35" i="34"/>
  <c r="V37" i="34"/>
  <c r="V5" i="34"/>
  <c r="V54" i="34" s="1"/>
  <c r="N39" i="35"/>
  <c r="V36" i="34"/>
  <c r="Q38" i="34"/>
  <c r="I39" i="35"/>
  <c r="O6" i="34"/>
  <c r="O7" i="34"/>
  <c r="O8" i="34"/>
  <c r="O9" i="34"/>
  <c r="O10" i="34"/>
  <c r="O11" i="34"/>
  <c r="O12" i="34"/>
  <c r="O13" i="34"/>
  <c r="O14" i="34"/>
  <c r="O15" i="34"/>
  <c r="O16" i="34"/>
  <c r="O17" i="34"/>
  <c r="O18" i="34"/>
  <c r="O19" i="34"/>
  <c r="O20" i="34"/>
  <c r="O21" i="34"/>
  <c r="O22" i="34"/>
  <c r="O23" i="34"/>
  <c r="O24" i="34"/>
  <c r="O25" i="34"/>
  <c r="O26" i="34"/>
  <c r="O27" i="34"/>
  <c r="O28" i="34"/>
  <c r="O29" i="34"/>
  <c r="O30" i="34"/>
  <c r="O31" i="34"/>
  <c r="O32" i="34"/>
  <c r="O33" i="34"/>
  <c r="O34" i="34"/>
  <c r="O35" i="34"/>
  <c r="O36" i="34"/>
  <c r="O37" i="34"/>
  <c r="O5" i="34"/>
  <c r="O54" i="34" s="1"/>
  <c r="H39" i="35"/>
  <c r="J38" i="34"/>
  <c r="AX51" i="34" l="1"/>
  <c r="AX52" i="34"/>
  <c r="AX50" i="34"/>
  <c r="BL51" i="34"/>
  <c r="BL52" i="34"/>
  <c r="BL50" i="34"/>
  <c r="O51" i="34"/>
  <c r="O52" i="34"/>
  <c r="O50" i="34"/>
  <c r="V51" i="34"/>
  <c r="V52" i="34"/>
  <c r="V50" i="34"/>
  <c r="AC51" i="34"/>
  <c r="AC52" i="34"/>
  <c r="AC50" i="34"/>
  <c r="BE51" i="34"/>
  <c r="BE52" i="34"/>
  <c r="BE50" i="34"/>
  <c r="BZ51" i="34"/>
  <c r="BZ52" i="34"/>
  <c r="BZ50" i="34"/>
  <c r="AJ51" i="34"/>
  <c r="AJ52" i="34"/>
  <c r="AJ50" i="34"/>
  <c r="AQ51" i="34"/>
  <c r="AQ52" i="34"/>
  <c r="AQ50" i="34"/>
  <c r="BS51" i="34"/>
  <c r="BS52" i="34"/>
  <c r="BS50" i="34"/>
  <c r="D51" i="36"/>
  <c r="L51" i="36"/>
  <c r="T51" i="36"/>
  <c r="AJ51" i="36"/>
  <c r="L52" i="36"/>
  <c r="L53" i="36"/>
  <c r="AJ52" i="36"/>
  <c r="AJ53" i="36"/>
  <c r="X52" i="36"/>
  <c r="X53" i="36"/>
  <c r="X51" i="36"/>
  <c r="AN53" i="36"/>
  <c r="T52" i="36"/>
  <c r="T53" i="36"/>
  <c r="H52" i="36"/>
  <c r="H53" i="36"/>
  <c r="H51" i="36"/>
  <c r="AB52" i="36"/>
  <c r="AB53" i="36"/>
  <c r="AB51" i="36"/>
  <c r="D52" i="36"/>
  <c r="D53" i="36"/>
  <c r="P52" i="36"/>
  <c r="P53" i="36"/>
  <c r="P51" i="36"/>
  <c r="AF52" i="36"/>
  <c r="AF53" i="36"/>
  <c r="AF51" i="36"/>
  <c r="AR52" i="36"/>
  <c r="AR53" i="36"/>
  <c r="AR51" i="36"/>
  <c r="G20" i="71"/>
  <c r="H20" i="71"/>
  <c r="J19" i="71"/>
  <c r="F21" i="71"/>
  <c r="E21" i="71" s="1"/>
  <c r="BB39" i="35"/>
  <c r="BS38" i="34"/>
  <c r="AR39" i="35"/>
  <c r="AN31" i="36"/>
  <c r="AX38" i="34"/>
  <c r="AQ38" i="34"/>
  <c r="BL38" i="34"/>
  <c r="BZ38" i="34"/>
  <c r="O38" i="34"/>
  <c r="AV39" i="35"/>
  <c r="AC38" i="34"/>
  <c r="BE38" i="34"/>
  <c r="AN38" i="36"/>
  <c r="AN34" i="36"/>
  <c r="H11" i="34"/>
  <c r="H12" i="34"/>
  <c r="H13" i="34"/>
  <c r="H14" i="34"/>
  <c r="H15" i="34"/>
  <c r="H16" i="34"/>
  <c r="H17" i="34"/>
  <c r="H18" i="34"/>
  <c r="H19" i="34"/>
  <c r="H20" i="34"/>
  <c r="H21" i="34"/>
  <c r="H22" i="34"/>
  <c r="H23" i="34"/>
  <c r="H24" i="34"/>
  <c r="H25" i="34"/>
  <c r="H26" i="34"/>
  <c r="H27" i="34"/>
  <c r="H28" i="34"/>
  <c r="H29" i="34"/>
  <c r="H30" i="34"/>
  <c r="H31" i="34"/>
  <c r="H32" i="34"/>
  <c r="H33" i="34"/>
  <c r="H34" i="34"/>
  <c r="H35" i="34"/>
  <c r="H36" i="34"/>
  <c r="H37" i="34"/>
  <c r="H5" i="34"/>
  <c r="H54" i="34" s="1"/>
  <c r="H6" i="34"/>
  <c r="H7" i="34"/>
  <c r="H8" i="34"/>
  <c r="H9" i="34"/>
  <c r="H10" i="34"/>
  <c r="C38" i="34"/>
  <c r="B39" i="29"/>
  <c r="I39" i="29"/>
  <c r="P39" i="29"/>
  <c r="W39" i="29"/>
  <c r="AD39" i="29"/>
  <c r="AK39" i="29"/>
  <c r="AR39" i="29"/>
  <c r="AY39" i="29"/>
  <c r="BF39" i="29"/>
  <c r="BM39" i="29"/>
  <c r="BT39" i="29"/>
  <c r="B37" i="28"/>
  <c r="E39" i="29" s="1"/>
  <c r="C37" i="28"/>
  <c r="L39" i="29" s="1"/>
  <c r="D37" i="28"/>
  <c r="S39" i="29" s="1"/>
  <c r="E37" i="28"/>
  <c r="Z39" i="29" s="1"/>
  <c r="F37" i="28"/>
  <c r="AG39" i="29" s="1"/>
  <c r="G37" i="28"/>
  <c r="AN39" i="29" s="1"/>
  <c r="H37" i="28"/>
  <c r="AU39" i="29" s="1"/>
  <c r="I37" i="28"/>
  <c r="BB39" i="29" s="1"/>
  <c r="J37" i="28"/>
  <c r="BI39" i="29" s="1"/>
  <c r="K37" i="28"/>
  <c r="BP39" i="29" s="1"/>
  <c r="L37" i="28"/>
  <c r="BW39" i="29" s="1"/>
  <c r="C19" i="27"/>
  <c r="C18" i="27" s="1"/>
  <c r="C17" i="27" s="1"/>
  <c r="C16" i="27" s="1"/>
  <c r="C15" i="27" s="1"/>
  <c r="C14" i="27" s="1"/>
  <c r="C13" i="27" s="1"/>
  <c r="C12" i="27" s="1"/>
  <c r="C11" i="27" s="1"/>
  <c r="C10" i="27" s="1"/>
  <c r="C9" i="27" s="1"/>
  <c r="C8" i="27" s="1"/>
  <c r="C7" i="27" s="1"/>
  <c r="C6" i="27" s="1"/>
  <c r="C5" i="27" s="1"/>
  <c r="C4" i="27" s="1"/>
  <c r="D19" i="27"/>
  <c r="D18" i="27" s="1"/>
  <c r="D17" i="27" s="1"/>
  <c r="D16" i="27" s="1"/>
  <c r="D15" i="27" s="1"/>
  <c r="D14" i="27" s="1"/>
  <c r="D13" i="27" s="1"/>
  <c r="D12" i="27" s="1"/>
  <c r="D11" i="27" s="1"/>
  <c r="D10" i="27" s="1"/>
  <c r="D9" i="27" s="1"/>
  <c r="D8" i="27" s="1"/>
  <c r="D7" i="27" s="1"/>
  <c r="D6" i="27" s="1"/>
  <c r="D5" i="27" s="1"/>
  <c r="D4" i="27" s="1"/>
  <c r="E19" i="27"/>
  <c r="E18" i="27" s="1"/>
  <c r="E17" i="27" s="1"/>
  <c r="E16" i="27" s="1"/>
  <c r="E15" i="27" s="1"/>
  <c r="E14" i="27" s="1"/>
  <c r="E13" i="27" s="1"/>
  <c r="E12" i="27" s="1"/>
  <c r="E11" i="27" s="1"/>
  <c r="E10" i="27" s="1"/>
  <c r="E9" i="27" s="1"/>
  <c r="E8" i="27" s="1"/>
  <c r="E7" i="27" s="1"/>
  <c r="E6" i="27" s="1"/>
  <c r="E5" i="27" s="1"/>
  <c r="E4" i="27" s="1"/>
  <c r="F19" i="27"/>
  <c r="F18" i="27" s="1"/>
  <c r="F17" i="27" s="1"/>
  <c r="F16" i="27" s="1"/>
  <c r="F15" i="27" s="1"/>
  <c r="F14" i="27" s="1"/>
  <c r="F13" i="27" s="1"/>
  <c r="F12" i="27" s="1"/>
  <c r="F11" i="27" s="1"/>
  <c r="F10" i="27" s="1"/>
  <c r="F9" i="27" s="1"/>
  <c r="F8" i="27" s="1"/>
  <c r="F7" i="27" s="1"/>
  <c r="F6" i="27" s="1"/>
  <c r="F5" i="27" s="1"/>
  <c r="F4" i="27" s="1"/>
  <c r="G19" i="27"/>
  <c r="G18" i="27" s="1"/>
  <c r="G17" i="27" s="1"/>
  <c r="G16" i="27" s="1"/>
  <c r="G15" i="27" s="1"/>
  <c r="G14" i="27" s="1"/>
  <c r="G13" i="27" s="1"/>
  <c r="G12" i="27" s="1"/>
  <c r="G11" i="27" s="1"/>
  <c r="G10" i="27" s="1"/>
  <c r="G9" i="27" s="1"/>
  <c r="G8" i="27" s="1"/>
  <c r="G7" i="27" s="1"/>
  <c r="G6" i="27" s="1"/>
  <c r="G5" i="27" s="1"/>
  <c r="G4" i="27" s="1"/>
  <c r="H19" i="27"/>
  <c r="H18" i="27" s="1"/>
  <c r="H17" i="27" s="1"/>
  <c r="H16" i="27" s="1"/>
  <c r="H15" i="27" s="1"/>
  <c r="H14" i="27" s="1"/>
  <c r="H13" i="27" s="1"/>
  <c r="H12" i="27" s="1"/>
  <c r="H11" i="27" s="1"/>
  <c r="H10" i="27" s="1"/>
  <c r="H9" i="27" s="1"/>
  <c r="H8" i="27" s="1"/>
  <c r="H7" i="27" s="1"/>
  <c r="H6" i="27" s="1"/>
  <c r="H5" i="27" s="1"/>
  <c r="H4" i="27" s="1"/>
  <c r="I19" i="27"/>
  <c r="I18" i="27" s="1"/>
  <c r="I17" i="27" s="1"/>
  <c r="I16" i="27" s="1"/>
  <c r="I15" i="27" s="1"/>
  <c r="I14" i="27" s="1"/>
  <c r="I13" i="27" s="1"/>
  <c r="I12" i="27" s="1"/>
  <c r="I11" i="27" s="1"/>
  <c r="I10" i="27" s="1"/>
  <c r="I9" i="27" s="1"/>
  <c r="I8" i="27" s="1"/>
  <c r="I7" i="27" s="1"/>
  <c r="I6" i="27" s="1"/>
  <c r="I5" i="27" s="1"/>
  <c r="I4" i="27" s="1"/>
  <c r="J19" i="27"/>
  <c r="J18" i="27" s="1"/>
  <c r="J17" i="27" s="1"/>
  <c r="J16" i="27" s="1"/>
  <c r="J15" i="27" s="1"/>
  <c r="J14" i="27" s="1"/>
  <c r="J13" i="27" s="1"/>
  <c r="J12" i="27" s="1"/>
  <c r="J11" i="27" s="1"/>
  <c r="J10" i="27" s="1"/>
  <c r="J9" i="27" s="1"/>
  <c r="J8" i="27" s="1"/>
  <c r="J7" i="27" s="1"/>
  <c r="J6" i="27" s="1"/>
  <c r="J5" i="27" s="1"/>
  <c r="J4" i="27" s="1"/>
  <c r="K19" i="27"/>
  <c r="K18" i="27" s="1"/>
  <c r="K17" i="27" s="1"/>
  <c r="K16" i="27" s="1"/>
  <c r="K15" i="27" s="1"/>
  <c r="K14" i="27" s="1"/>
  <c r="K13" i="27" s="1"/>
  <c r="K12" i="27" s="1"/>
  <c r="K11" i="27" s="1"/>
  <c r="K10" i="27" s="1"/>
  <c r="K9" i="27" s="1"/>
  <c r="K8" i="27" s="1"/>
  <c r="K7" i="27" s="1"/>
  <c r="K6" i="27" s="1"/>
  <c r="K5" i="27" s="1"/>
  <c r="K4" i="27" s="1"/>
  <c r="L19" i="27"/>
  <c r="L18" i="27" s="1"/>
  <c r="L17" i="27" s="1"/>
  <c r="L16" i="27" s="1"/>
  <c r="L15" i="27" s="1"/>
  <c r="L14" i="27" s="1"/>
  <c r="L13" i="27" s="1"/>
  <c r="L12" i="27" s="1"/>
  <c r="L11" i="27" s="1"/>
  <c r="L10" i="27" s="1"/>
  <c r="L9" i="27" s="1"/>
  <c r="L8" i="27" s="1"/>
  <c r="L7" i="27" s="1"/>
  <c r="L6" i="27" s="1"/>
  <c r="L5" i="27" s="1"/>
  <c r="L4" i="27" s="1"/>
  <c r="B19" i="27"/>
  <c r="B18" i="27" s="1"/>
  <c r="B17" i="27" s="1"/>
  <c r="B16" i="27" s="1"/>
  <c r="B15" i="27" s="1"/>
  <c r="B14" i="27" s="1"/>
  <c r="B13" i="27" s="1"/>
  <c r="AR7" i="21"/>
  <c r="AR8" i="21"/>
  <c r="AR9" i="21"/>
  <c r="AR10" i="21"/>
  <c r="AR11" i="21"/>
  <c r="AR12" i="21"/>
  <c r="AR13" i="21"/>
  <c r="AR14" i="21"/>
  <c r="AR15" i="21"/>
  <c r="AR16" i="21"/>
  <c r="AR17" i="21"/>
  <c r="AR18" i="21"/>
  <c r="AR19" i="21"/>
  <c r="AR20" i="21"/>
  <c r="AR21" i="21"/>
  <c r="AR22" i="21"/>
  <c r="AR23" i="21"/>
  <c r="AR24" i="21"/>
  <c r="AR25" i="21"/>
  <c r="AR51" i="21" s="1"/>
  <c r="AR26" i="21"/>
  <c r="AR27" i="21"/>
  <c r="AR28" i="21"/>
  <c r="AR29" i="21"/>
  <c r="AR30" i="21"/>
  <c r="AR31" i="21"/>
  <c r="AR32" i="21"/>
  <c r="AR33" i="21"/>
  <c r="AR34" i="21"/>
  <c r="AR35" i="21"/>
  <c r="AR36" i="21"/>
  <c r="AR37" i="21"/>
  <c r="AR38" i="21"/>
  <c r="AR6" i="21"/>
  <c r="AR55" i="21" s="1"/>
  <c r="AN7" i="21"/>
  <c r="AN8" i="21"/>
  <c r="AN9" i="21"/>
  <c r="AN10" i="21"/>
  <c r="AN11" i="21"/>
  <c r="AN12" i="21"/>
  <c r="AN13" i="21"/>
  <c r="AN14" i="21"/>
  <c r="AN15" i="21"/>
  <c r="AN16" i="21"/>
  <c r="AN17" i="21"/>
  <c r="AN18" i="21"/>
  <c r="AN19" i="21"/>
  <c r="AN20" i="21"/>
  <c r="AN21" i="21"/>
  <c r="AN22" i="21"/>
  <c r="AN23" i="21"/>
  <c r="AN24" i="21"/>
  <c r="AN25" i="21"/>
  <c r="AN51" i="21" s="1"/>
  <c r="AN26" i="21"/>
  <c r="AN27" i="21"/>
  <c r="AN28" i="21"/>
  <c r="AN29" i="21"/>
  <c r="AN30" i="21"/>
  <c r="AN31" i="21"/>
  <c r="AN32" i="21"/>
  <c r="AN33" i="21"/>
  <c r="AN34" i="21"/>
  <c r="AN35" i="21"/>
  <c r="AN36" i="21"/>
  <c r="AN37" i="21"/>
  <c r="AN38" i="21"/>
  <c r="AN6" i="21"/>
  <c r="AN55" i="21" s="1"/>
  <c r="AN39" i="21"/>
  <c r="AJ7" i="21"/>
  <c r="AJ8" i="21"/>
  <c r="AJ9" i="21"/>
  <c r="AJ10" i="21"/>
  <c r="AJ11" i="21"/>
  <c r="AJ12" i="21"/>
  <c r="AJ13" i="21"/>
  <c r="AJ14" i="21"/>
  <c r="AJ15" i="21"/>
  <c r="AJ16" i="21"/>
  <c r="AJ17" i="21"/>
  <c r="AJ18" i="21"/>
  <c r="AJ19" i="21"/>
  <c r="AJ20" i="21"/>
  <c r="AJ21" i="21"/>
  <c r="AJ22" i="21"/>
  <c r="AJ23" i="21"/>
  <c r="AJ24" i="21"/>
  <c r="AJ25" i="21"/>
  <c r="AJ26" i="21"/>
  <c r="AJ27" i="21"/>
  <c r="AJ28" i="21"/>
  <c r="AJ29" i="21"/>
  <c r="AJ30" i="21"/>
  <c r="AJ31" i="21"/>
  <c r="AJ32" i="21"/>
  <c r="AJ33" i="21"/>
  <c r="AJ34" i="21"/>
  <c r="AJ35" i="21"/>
  <c r="AJ36" i="21"/>
  <c r="AJ37" i="21"/>
  <c r="AJ38" i="21"/>
  <c r="AJ6" i="21"/>
  <c r="AJ55" i="21" s="1"/>
  <c r="AJ39" i="21"/>
  <c r="AF7" i="21"/>
  <c r="AF8" i="21"/>
  <c r="AF9" i="21"/>
  <c r="AF10" i="21"/>
  <c r="AF11" i="21"/>
  <c r="AF12" i="21"/>
  <c r="AF13" i="21"/>
  <c r="AF14" i="21"/>
  <c r="AF15" i="21"/>
  <c r="AF16" i="21"/>
  <c r="AF17" i="21"/>
  <c r="AF18" i="21"/>
  <c r="AF19" i="21"/>
  <c r="AF20" i="21"/>
  <c r="AF21" i="21"/>
  <c r="AF22" i="21"/>
  <c r="AF23" i="21"/>
  <c r="AF24" i="21"/>
  <c r="AF25" i="21"/>
  <c r="AF51" i="21" s="1"/>
  <c r="AF26" i="21"/>
  <c r="AF27" i="21"/>
  <c r="AF28" i="21"/>
  <c r="AF29" i="21"/>
  <c r="AF30" i="21"/>
  <c r="AF31" i="21"/>
  <c r="AF32" i="21"/>
  <c r="AF33" i="21"/>
  <c r="AF34" i="21"/>
  <c r="AF35" i="21"/>
  <c r="AF36" i="21"/>
  <c r="AF37" i="21"/>
  <c r="AF38" i="21"/>
  <c r="AF6" i="21"/>
  <c r="AF55" i="21" s="1"/>
  <c r="AB7" i="21"/>
  <c r="AB8" i="21"/>
  <c r="AB9" i="21"/>
  <c r="AB10" i="21"/>
  <c r="AB11" i="21"/>
  <c r="AB12" i="21"/>
  <c r="AB13" i="21"/>
  <c r="AB14" i="21"/>
  <c r="AB15" i="21"/>
  <c r="AB16" i="21"/>
  <c r="AB17" i="21"/>
  <c r="AB18" i="21"/>
  <c r="AB19" i="21"/>
  <c r="AB20" i="21"/>
  <c r="AB21" i="21"/>
  <c r="AB22" i="21"/>
  <c r="AB23" i="21"/>
  <c r="AB24" i="21"/>
  <c r="AB25" i="21"/>
  <c r="AB26" i="21"/>
  <c r="AB27" i="21"/>
  <c r="AB28" i="21"/>
  <c r="AB29" i="21"/>
  <c r="AB30" i="21"/>
  <c r="AB31" i="21"/>
  <c r="AB32" i="21"/>
  <c r="AB33" i="21"/>
  <c r="AB34" i="21"/>
  <c r="AB35" i="21"/>
  <c r="AB36" i="21"/>
  <c r="AB37" i="21"/>
  <c r="AB38" i="21"/>
  <c r="AB6" i="21"/>
  <c r="AB55" i="21" s="1"/>
  <c r="X7" i="21"/>
  <c r="X8" i="21"/>
  <c r="X9" i="21"/>
  <c r="X10" i="21"/>
  <c r="X11" i="21"/>
  <c r="X12" i="21"/>
  <c r="X13" i="21"/>
  <c r="X14" i="21"/>
  <c r="X15" i="21"/>
  <c r="X16" i="21"/>
  <c r="X17" i="21"/>
  <c r="X18" i="21"/>
  <c r="X19" i="21"/>
  <c r="X20" i="21"/>
  <c r="X21" i="21"/>
  <c r="X22" i="21"/>
  <c r="X23" i="21"/>
  <c r="X24" i="21"/>
  <c r="X25" i="21"/>
  <c r="X26" i="21"/>
  <c r="X27" i="21"/>
  <c r="X28" i="21"/>
  <c r="X29" i="21"/>
  <c r="X30" i="21"/>
  <c r="X31" i="21"/>
  <c r="X32" i="21"/>
  <c r="X33" i="21"/>
  <c r="X34" i="21"/>
  <c r="X35" i="21"/>
  <c r="X36" i="21"/>
  <c r="X37" i="21"/>
  <c r="X38" i="21"/>
  <c r="X6" i="21"/>
  <c r="X55" i="21" s="1"/>
  <c r="T7" i="21"/>
  <c r="T8" i="21"/>
  <c r="T9" i="21"/>
  <c r="T10" i="21"/>
  <c r="T11" i="21"/>
  <c r="T12" i="21"/>
  <c r="T13" i="21"/>
  <c r="T14" i="21"/>
  <c r="T15" i="21"/>
  <c r="T16" i="21"/>
  <c r="T17" i="21"/>
  <c r="T18" i="21"/>
  <c r="T19" i="21"/>
  <c r="T20" i="21"/>
  <c r="T21" i="21"/>
  <c r="T22" i="21"/>
  <c r="T23" i="21"/>
  <c r="T24" i="21"/>
  <c r="T25" i="21"/>
  <c r="T51" i="21" s="1"/>
  <c r="T26" i="21"/>
  <c r="T27" i="21"/>
  <c r="T28" i="21"/>
  <c r="T29" i="21"/>
  <c r="T30" i="21"/>
  <c r="T31" i="21"/>
  <c r="T32" i="21"/>
  <c r="T33" i="21"/>
  <c r="T34" i="21"/>
  <c r="T35" i="21"/>
  <c r="T36" i="21"/>
  <c r="T37" i="21"/>
  <c r="T38" i="21"/>
  <c r="T6" i="21"/>
  <c r="T55" i="21" s="1"/>
  <c r="P7" i="21"/>
  <c r="P8" i="21"/>
  <c r="P9" i="21"/>
  <c r="P10" i="21"/>
  <c r="P11" i="21"/>
  <c r="P12" i="21"/>
  <c r="P13" i="21"/>
  <c r="P14" i="21"/>
  <c r="P15" i="21"/>
  <c r="P16" i="21"/>
  <c r="P17" i="21"/>
  <c r="P18" i="21"/>
  <c r="P19" i="21"/>
  <c r="P20" i="21"/>
  <c r="P21" i="21"/>
  <c r="P22" i="21"/>
  <c r="P23" i="21"/>
  <c r="P24" i="21"/>
  <c r="P25" i="21"/>
  <c r="P51" i="21" s="1"/>
  <c r="P26" i="21"/>
  <c r="P27" i="21"/>
  <c r="P28" i="21"/>
  <c r="P29" i="21"/>
  <c r="P30" i="21"/>
  <c r="P31" i="21"/>
  <c r="P32" i="21"/>
  <c r="P33" i="21"/>
  <c r="P34" i="21"/>
  <c r="P35" i="21"/>
  <c r="P36" i="21"/>
  <c r="P37" i="21"/>
  <c r="P38" i="21"/>
  <c r="P6" i="21"/>
  <c r="P55" i="21" s="1"/>
  <c r="L7" i="21"/>
  <c r="L8" i="21"/>
  <c r="L9" i="21"/>
  <c r="L10" i="21"/>
  <c r="L11" i="21"/>
  <c r="L12" i="21"/>
  <c r="L13" i="21"/>
  <c r="L14" i="21"/>
  <c r="L15" i="21"/>
  <c r="L16" i="21"/>
  <c r="L17" i="21"/>
  <c r="L18" i="21"/>
  <c r="L19" i="21"/>
  <c r="L20" i="21"/>
  <c r="L21" i="21"/>
  <c r="L22" i="21"/>
  <c r="L23" i="21"/>
  <c r="L24" i="21"/>
  <c r="L25" i="21"/>
  <c r="L26" i="21"/>
  <c r="L27" i="21"/>
  <c r="L28" i="21"/>
  <c r="L29" i="21"/>
  <c r="L30" i="21"/>
  <c r="L31" i="21"/>
  <c r="L32" i="21"/>
  <c r="L33" i="21"/>
  <c r="L34" i="21"/>
  <c r="L35" i="21"/>
  <c r="L36" i="21"/>
  <c r="L37" i="21"/>
  <c r="L38" i="21"/>
  <c r="L6" i="21"/>
  <c r="L55" i="21" s="1"/>
  <c r="L39" i="21"/>
  <c r="L40" i="21" s="1"/>
  <c r="L41" i="21" s="1"/>
  <c r="H39" i="21"/>
  <c r="H7" i="21"/>
  <c r="H8" i="21"/>
  <c r="H9" i="21"/>
  <c r="H10" i="21"/>
  <c r="H11" i="21"/>
  <c r="H12" i="21"/>
  <c r="H13" i="21"/>
  <c r="H14" i="21"/>
  <c r="H15" i="21"/>
  <c r="H16" i="21"/>
  <c r="H17" i="21"/>
  <c r="H18" i="21"/>
  <c r="H19" i="21"/>
  <c r="H20" i="21"/>
  <c r="H21" i="21"/>
  <c r="H22" i="21"/>
  <c r="H23" i="21"/>
  <c r="H24" i="21"/>
  <c r="H25" i="21"/>
  <c r="H51" i="21" s="1"/>
  <c r="H26" i="21"/>
  <c r="H27" i="21"/>
  <c r="H28" i="21"/>
  <c r="H29" i="21"/>
  <c r="H30" i="21"/>
  <c r="H31" i="21"/>
  <c r="H32" i="21"/>
  <c r="H33" i="21"/>
  <c r="H34" i="21"/>
  <c r="H35" i="21"/>
  <c r="H36" i="21"/>
  <c r="H37" i="21"/>
  <c r="H38" i="21"/>
  <c r="H6" i="21"/>
  <c r="H55" i="21" s="1"/>
  <c r="D51" i="21"/>
  <c r="AL40" i="16"/>
  <c r="AM40" i="16" s="1"/>
  <c r="C40" i="16"/>
  <c r="D40" i="16" s="1"/>
  <c r="E39" i="19" s="1"/>
  <c r="FD39" i="18"/>
  <c r="EN39" i="18"/>
  <c r="DX39" i="18"/>
  <c r="DH39" i="18"/>
  <c r="CR39" i="18"/>
  <c r="CB39" i="18"/>
  <c r="BL39" i="18"/>
  <c r="AV39" i="18"/>
  <c r="AF39" i="18"/>
  <c r="P39" i="18"/>
  <c r="H51" i="34" l="1"/>
  <c r="H52" i="34"/>
  <c r="H50" i="34"/>
  <c r="T52" i="21"/>
  <c r="T53" i="21"/>
  <c r="X52" i="21"/>
  <c r="X53" i="21"/>
  <c r="X51" i="21"/>
  <c r="AJ52" i="21"/>
  <c r="AJ53" i="21"/>
  <c r="AJ51" i="21"/>
  <c r="H52" i="21"/>
  <c r="H53" i="21"/>
  <c r="P52" i="21"/>
  <c r="P53" i="21"/>
  <c r="AF52" i="21"/>
  <c r="AF53" i="21"/>
  <c r="AN52" i="21"/>
  <c r="AN53" i="21"/>
  <c r="AR52" i="21"/>
  <c r="AR53" i="21"/>
  <c r="D52" i="21"/>
  <c r="D53" i="21"/>
  <c r="L52" i="21"/>
  <c r="L53" i="21"/>
  <c r="L51" i="21"/>
  <c r="AB52" i="21"/>
  <c r="AB53" i="21"/>
  <c r="AB51" i="21"/>
  <c r="B12" i="27"/>
  <c r="B11" i="27" s="1"/>
  <c r="B10" i="27" s="1"/>
  <c r="B9" i="27" s="1"/>
  <c r="G21" i="71"/>
  <c r="H21" i="71"/>
  <c r="J20" i="71"/>
  <c r="F22" i="71"/>
  <c r="E22" i="71" s="1"/>
  <c r="L42" i="21"/>
  <c r="X39" i="21"/>
  <c r="AR39" i="21"/>
  <c r="K39" i="29"/>
  <c r="M39" i="29" s="1"/>
  <c r="AM39" i="29"/>
  <c r="AO39" i="29" s="1"/>
  <c r="BO39" i="29"/>
  <c r="BQ39" i="29" s="1"/>
  <c r="AN24" i="36"/>
  <c r="P39" i="21"/>
  <c r="D40" i="23"/>
  <c r="H38" i="34"/>
  <c r="D39" i="35"/>
  <c r="AF39" i="21"/>
  <c r="AB39" i="21"/>
  <c r="T39" i="21"/>
  <c r="AN40" i="16"/>
  <c r="H173" i="82"/>
  <c r="F173" i="82"/>
  <c r="E173" i="82"/>
  <c r="B173" i="82"/>
  <c r="H164" i="82"/>
  <c r="G164" i="82"/>
  <c r="F164" i="82"/>
  <c r="E164" i="82"/>
  <c r="D164" i="82"/>
  <c r="B164" i="82"/>
  <c r="H155" i="82"/>
  <c r="G155" i="82"/>
  <c r="F155" i="82"/>
  <c r="E155" i="82"/>
  <c r="D155" i="82"/>
  <c r="B155" i="82"/>
  <c r="H146" i="82"/>
  <c r="G146" i="82"/>
  <c r="F146" i="82"/>
  <c r="E146" i="82"/>
  <c r="D146" i="82"/>
  <c r="B146" i="82"/>
  <c r="H137" i="82"/>
  <c r="G137" i="82"/>
  <c r="F137" i="82"/>
  <c r="E137" i="82"/>
  <c r="D137" i="82"/>
  <c r="B137" i="82"/>
  <c r="H128" i="82"/>
  <c r="G128" i="82"/>
  <c r="F128" i="82"/>
  <c r="E128" i="82"/>
  <c r="D128" i="82"/>
  <c r="B128" i="82"/>
  <c r="H119" i="82"/>
  <c r="G119" i="82"/>
  <c r="F119" i="82"/>
  <c r="E119" i="82"/>
  <c r="D119" i="82"/>
  <c r="B119" i="82"/>
  <c r="H110" i="82"/>
  <c r="G110" i="82"/>
  <c r="F110" i="82"/>
  <c r="E110" i="82"/>
  <c r="D110" i="82"/>
  <c r="B110" i="82"/>
  <c r="H101" i="82"/>
  <c r="G101" i="82"/>
  <c r="F101" i="82"/>
  <c r="E101" i="82"/>
  <c r="D101" i="82"/>
  <c r="B101" i="82"/>
  <c r="H92" i="82"/>
  <c r="G92" i="82"/>
  <c r="F92" i="82"/>
  <c r="E92" i="82"/>
  <c r="D92" i="82"/>
  <c r="H83" i="82"/>
  <c r="G83" i="82"/>
  <c r="F83" i="82"/>
  <c r="E83" i="82"/>
  <c r="D83" i="82"/>
  <c r="U169" i="82"/>
  <c r="U170" i="82"/>
  <c r="U171" i="82"/>
  <c r="U172" i="82"/>
  <c r="U168" i="82"/>
  <c r="U160" i="82"/>
  <c r="U161" i="82"/>
  <c r="U162" i="82"/>
  <c r="U163" i="82"/>
  <c r="U159" i="82"/>
  <c r="U151" i="82"/>
  <c r="U152" i="82"/>
  <c r="U153" i="82"/>
  <c r="U154" i="82"/>
  <c r="U150" i="82"/>
  <c r="U142" i="82"/>
  <c r="U143" i="82"/>
  <c r="U144" i="82"/>
  <c r="U145" i="82"/>
  <c r="U141" i="82"/>
  <c r="U133" i="82"/>
  <c r="U134" i="82"/>
  <c r="U135" i="82"/>
  <c r="U136" i="82"/>
  <c r="U132" i="82"/>
  <c r="U124" i="82"/>
  <c r="U125" i="82"/>
  <c r="U126" i="82"/>
  <c r="U127" i="82"/>
  <c r="U123" i="82"/>
  <c r="U115" i="82"/>
  <c r="U116" i="82"/>
  <c r="U117" i="82"/>
  <c r="U118" i="82"/>
  <c r="U114" i="82"/>
  <c r="U106" i="82"/>
  <c r="U107" i="82"/>
  <c r="U108" i="82"/>
  <c r="U109" i="82"/>
  <c r="U105" i="82"/>
  <c r="U97" i="82"/>
  <c r="U98" i="82"/>
  <c r="U99" i="82"/>
  <c r="U100" i="82"/>
  <c r="U96" i="82"/>
  <c r="U88" i="82"/>
  <c r="U89" i="82"/>
  <c r="U90" i="82"/>
  <c r="U91" i="82"/>
  <c r="M82" i="82"/>
  <c r="M83" i="82" s="1"/>
  <c r="C5" i="82" s="1"/>
  <c r="U81" i="82"/>
  <c r="U79" i="82"/>
  <c r="M79" i="82" s="1"/>
  <c r="G39" i="58"/>
  <c r="Q39" i="58"/>
  <c r="AA39" i="58"/>
  <c r="AK39" i="58"/>
  <c r="AU39" i="58"/>
  <c r="BE39" i="58"/>
  <c r="BO39" i="58"/>
  <c r="BY39" i="58"/>
  <c r="CI39" i="58"/>
  <c r="CS39" i="58"/>
  <c r="DC39" i="58"/>
  <c r="AS40" i="25"/>
  <c r="CT40" i="2" s="1"/>
  <c r="AQ40" i="25"/>
  <c r="CN40" i="2" s="1"/>
  <c r="AO40" i="25"/>
  <c r="CK40" i="2" s="1"/>
  <c r="AM40" i="25"/>
  <c r="CE40" i="2" s="1"/>
  <c r="AK40" i="25"/>
  <c r="CB40" i="2" s="1"/>
  <c r="AI40" i="25"/>
  <c r="BV40" i="2" s="1"/>
  <c r="AG40" i="25"/>
  <c r="BS40" i="2" s="1"/>
  <c r="AE40" i="25"/>
  <c r="BM40" i="2" s="1"/>
  <c r="AC40" i="25"/>
  <c r="BJ40" i="2" s="1"/>
  <c r="AA40" i="25"/>
  <c r="BD40" i="2" s="1"/>
  <c r="Y40" i="25"/>
  <c r="BA40" i="2" s="1"/>
  <c r="W40" i="25"/>
  <c r="AU40" i="2" s="1"/>
  <c r="U40" i="25"/>
  <c r="AR40" i="2" s="1"/>
  <c r="S40" i="25"/>
  <c r="AL40" i="2" s="1"/>
  <c r="Q40" i="25"/>
  <c r="AI40" i="2" s="1"/>
  <c r="O40" i="25"/>
  <c r="AC40" i="2" s="1"/>
  <c r="M40" i="25"/>
  <c r="Z40" i="2" s="1"/>
  <c r="K40" i="25"/>
  <c r="T40" i="2" s="1"/>
  <c r="I40" i="25"/>
  <c r="Q40" i="2" s="1"/>
  <c r="G40" i="25"/>
  <c r="K40" i="2" s="1"/>
  <c r="E40" i="25"/>
  <c r="H40" i="2" s="1"/>
  <c r="C40" i="25"/>
  <c r="B40" i="2" s="1"/>
  <c r="B37" i="189"/>
  <c r="C37" i="189"/>
  <c r="D37" i="189"/>
  <c r="E37" i="189"/>
  <c r="F37" i="189"/>
  <c r="G37" i="189"/>
  <c r="H37" i="189"/>
  <c r="I37" i="189"/>
  <c r="J37" i="189"/>
  <c r="K37" i="189"/>
  <c r="L37" i="189"/>
  <c r="M39" i="15"/>
  <c r="Q39" i="15"/>
  <c r="U39" i="15"/>
  <c r="Y39" i="15"/>
  <c r="AC39" i="15"/>
  <c r="AG39" i="15"/>
  <c r="AK39" i="15"/>
  <c r="AO39" i="15"/>
  <c r="AS39" i="15"/>
  <c r="I39" i="15"/>
  <c r="E39" i="15"/>
  <c r="L56" i="11"/>
  <c r="L55" i="11" s="1"/>
  <c r="L54" i="11" s="1"/>
  <c r="L53" i="11" s="1"/>
  <c r="L52" i="11" s="1"/>
  <c r="L51" i="11" s="1"/>
  <c r="L50" i="11" s="1"/>
  <c r="L49" i="11" s="1"/>
  <c r="L48" i="11" s="1"/>
  <c r="L47" i="11" s="1"/>
  <c r="L46" i="11" s="1"/>
  <c r="L45" i="11" s="1"/>
  <c r="L44" i="11" s="1"/>
  <c r="L43" i="11" s="1"/>
  <c r="L42" i="11" s="1"/>
  <c r="L41" i="11" s="1"/>
  <c r="K56" i="11"/>
  <c r="K55" i="11" s="1"/>
  <c r="K54" i="11" s="1"/>
  <c r="K53" i="11" s="1"/>
  <c r="K52" i="11" s="1"/>
  <c r="K51" i="11" s="1"/>
  <c r="K50" i="11" s="1"/>
  <c r="K49" i="11" s="1"/>
  <c r="K48" i="11" s="1"/>
  <c r="K47" i="11" s="1"/>
  <c r="K46" i="11" s="1"/>
  <c r="K45" i="11" s="1"/>
  <c r="K44" i="11" s="1"/>
  <c r="K43" i="11" s="1"/>
  <c r="K42" i="11" s="1"/>
  <c r="K41" i="11" s="1"/>
  <c r="J56" i="11"/>
  <c r="J55" i="11" s="1"/>
  <c r="J54" i="11" s="1"/>
  <c r="J53" i="11" s="1"/>
  <c r="J52" i="11" s="1"/>
  <c r="J51" i="11" s="1"/>
  <c r="J50" i="11" s="1"/>
  <c r="J49" i="11" s="1"/>
  <c r="J48" i="11" s="1"/>
  <c r="I56" i="11"/>
  <c r="I55" i="11" s="1"/>
  <c r="I54" i="11" s="1"/>
  <c r="I53" i="11" s="1"/>
  <c r="I52" i="11" s="1"/>
  <c r="I51" i="11" s="1"/>
  <c r="I50" i="11" s="1"/>
  <c r="I49" i="11" s="1"/>
  <c r="I48" i="11" s="1"/>
  <c r="I47" i="11" s="1"/>
  <c r="I46" i="11" s="1"/>
  <c r="I45" i="11" s="1"/>
  <c r="I44" i="11" s="1"/>
  <c r="I43" i="11" s="1"/>
  <c r="I42" i="11" s="1"/>
  <c r="I41" i="11" s="1"/>
  <c r="H56" i="11"/>
  <c r="H55" i="11" s="1"/>
  <c r="H54" i="11" s="1"/>
  <c r="H53" i="11" s="1"/>
  <c r="H52" i="11" s="1"/>
  <c r="H51" i="11" s="1"/>
  <c r="H50" i="11" s="1"/>
  <c r="H49" i="11" s="1"/>
  <c r="H48" i="11" s="1"/>
  <c r="H47" i="11" s="1"/>
  <c r="H46" i="11" s="1"/>
  <c r="H45" i="11" s="1"/>
  <c r="H44" i="11" s="1"/>
  <c r="H43" i="11" s="1"/>
  <c r="H42" i="11" s="1"/>
  <c r="H41" i="11" s="1"/>
  <c r="G56" i="11"/>
  <c r="G55" i="11" s="1"/>
  <c r="G54" i="11" s="1"/>
  <c r="G53" i="11" s="1"/>
  <c r="G52" i="11" s="1"/>
  <c r="G51" i="11" s="1"/>
  <c r="G50" i="11" s="1"/>
  <c r="G49" i="11" s="1"/>
  <c r="G48" i="11" s="1"/>
  <c r="G47" i="11" s="1"/>
  <c r="G46" i="11" s="1"/>
  <c r="G45" i="11" s="1"/>
  <c r="G44" i="11" s="1"/>
  <c r="G43" i="11" s="1"/>
  <c r="G42" i="11" s="1"/>
  <c r="G41" i="11" s="1"/>
  <c r="F56" i="11"/>
  <c r="F55" i="11" s="1"/>
  <c r="F54" i="11" s="1"/>
  <c r="F53" i="11" s="1"/>
  <c r="F52" i="11" s="1"/>
  <c r="F51" i="11" s="1"/>
  <c r="F50" i="11" s="1"/>
  <c r="F49" i="11" s="1"/>
  <c r="F48" i="11" s="1"/>
  <c r="F47" i="11" s="1"/>
  <c r="F46" i="11" s="1"/>
  <c r="F45" i="11" s="1"/>
  <c r="F44" i="11" s="1"/>
  <c r="F43" i="11" s="1"/>
  <c r="F42" i="11" s="1"/>
  <c r="F41" i="11" s="1"/>
  <c r="E56" i="11"/>
  <c r="E55" i="11" s="1"/>
  <c r="E54" i="11" s="1"/>
  <c r="E53" i="11" s="1"/>
  <c r="E52" i="11" s="1"/>
  <c r="E51" i="11" s="1"/>
  <c r="E50" i="11" s="1"/>
  <c r="E49" i="11" s="1"/>
  <c r="E48" i="11" s="1"/>
  <c r="E47" i="11" s="1"/>
  <c r="E46" i="11" s="1"/>
  <c r="E45" i="11" s="1"/>
  <c r="E44" i="11" s="1"/>
  <c r="E43" i="11" s="1"/>
  <c r="E42" i="11" s="1"/>
  <c r="E41" i="11" s="1"/>
  <c r="D56" i="11"/>
  <c r="D55" i="11" s="1"/>
  <c r="D54" i="11" s="1"/>
  <c r="D53" i="11" s="1"/>
  <c r="D52" i="11" s="1"/>
  <c r="D51" i="11" s="1"/>
  <c r="D50" i="11" s="1"/>
  <c r="D49" i="11" s="1"/>
  <c r="D48" i="11" s="1"/>
  <c r="D47" i="11" s="1"/>
  <c r="D46" i="11" s="1"/>
  <c r="D45" i="11" s="1"/>
  <c r="D44" i="11" s="1"/>
  <c r="C57" i="11"/>
  <c r="C56" i="11" s="1"/>
  <c r="C55" i="11" s="1"/>
  <c r="C54" i="11" s="1"/>
  <c r="C53" i="11" s="1"/>
  <c r="C52" i="11" s="1"/>
  <c r="C51" i="11" s="1"/>
  <c r="C50" i="11" s="1"/>
  <c r="C49" i="11" s="1"/>
  <c r="C48" i="11" s="1"/>
  <c r="B58" i="11"/>
  <c r="B59" i="11"/>
  <c r="B60" i="11"/>
  <c r="B61" i="11"/>
  <c r="B62" i="11"/>
  <c r="B63" i="11"/>
  <c r="B65" i="11"/>
  <c r="B66" i="11"/>
  <c r="B67" i="11"/>
  <c r="B68" i="11"/>
  <c r="B69" i="11"/>
  <c r="B70" i="11"/>
  <c r="B71" i="11"/>
  <c r="B72" i="11"/>
  <c r="B73" i="11"/>
  <c r="B74" i="11"/>
  <c r="B57" i="11"/>
  <c r="B56" i="11" s="1"/>
  <c r="B55" i="11" s="1"/>
  <c r="B54" i="11" s="1"/>
  <c r="B53" i="11" s="1"/>
  <c r="B52" i="11" s="1"/>
  <c r="B51" i="11" s="1"/>
  <c r="B50" i="11" s="1"/>
  <c r="B49" i="11" s="1"/>
  <c r="B48" i="11" s="1"/>
  <c r="B47" i="11" s="1"/>
  <c r="B46" i="11" s="1"/>
  <c r="B45" i="11" s="1"/>
  <c r="B44" i="11" s="1"/>
  <c r="B43" i="11" s="1"/>
  <c r="B42" i="11" s="1"/>
  <c r="B41" i="11" s="1"/>
  <c r="F5" i="14"/>
  <c r="B39" i="15"/>
  <c r="C39" i="19"/>
  <c r="M39" i="19"/>
  <c r="W39" i="19"/>
  <c r="AG39" i="19"/>
  <c r="AQ39" i="19"/>
  <c r="BA39" i="19"/>
  <c r="BK39" i="19"/>
  <c r="BU39" i="19"/>
  <c r="CE39" i="19"/>
  <c r="CO39" i="19"/>
  <c r="CY39" i="19"/>
  <c r="S5" i="10"/>
  <c r="U5" i="10"/>
  <c r="W5" i="10"/>
  <c r="CX39" i="19"/>
  <c r="CN39" i="19"/>
  <c r="BT39" i="19"/>
  <c r="BJ39" i="19"/>
  <c r="AZ39" i="19"/>
  <c r="AP39" i="19"/>
  <c r="AF39" i="19"/>
  <c r="V39" i="19"/>
  <c r="L39" i="19"/>
  <c r="B39" i="19"/>
  <c r="B38" i="73"/>
  <c r="B38" i="74"/>
  <c r="B38" i="75"/>
  <c r="B38" i="76"/>
  <c r="B38" i="77"/>
  <c r="B38" i="78"/>
  <c r="D38" i="78"/>
  <c r="B38" i="79"/>
  <c r="B38" i="80"/>
  <c r="B38" i="72"/>
  <c r="G40" i="5"/>
  <c r="D63" i="21" l="1"/>
  <c r="D64" i="21"/>
  <c r="B8" i="27"/>
  <c r="B7" i="27" s="1"/>
  <c r="B6" i="27" s="1"/>
  <c r="B5" i="27" s="1"/>
  <c r="B4" i="27" s="1"/>
  <c r="C47" i="11"/>
  <c r="C46" i="11" s="1"/>
  <c r="C45" i="11" s="1"/>
  <c r="C44" i="11" s="1"/>
  <c r="C43" i="11" s="1"/>
  <c r="C42" i="11" s="1"/>
  <c r="C41" i="11" s="1"/>
  <c r="G5" i="14" s="1"/>
  <c r="H6" i="15" s="1"/>
  <c r="D5" i="82"/>
  <c r="J47" i="11"/>
  <c r="J46" i="11" s="1"/>
  <c r="J45" i="11" s="1"/>
  <c r="J44" i="11" s="1"/>
  <c r="D43" i="11"/>
  <c r="D42" i="11" s="1"/>
  <c r="D41" i="11" s="1"/>
  <c r="H5" i="14" s="1"/>
  <c r="J5" i="14"/>
  <c r="L5" i="14"/>
  <c r="K5" i="14"/>
  <c r="F23" i="71"/>
  <c r="E23" i="71" s="1"/>
  <c r="G22" i="71"/>
  <c r="H22" i="71"/>
  <c r="J21" i="71"/>
  <c r="H37" i="14"/>
  <c r="AY40" i="13"/>
  <c r="Y39" i="29"/>
  <c r="AA39" i="29" s="1"/>
  <c r="BH39" i="29"/>
  <c r="BJ39" i="29" s="1"/>
  <c r="D39" i="29"/>
  <c r="F39" i="29" s="1"/>
  <c r="BA39" i="29"/>
  <c r="BC39" i="29" s="1"/>
  <c r="BV39" i="29"/>
  <c r="BX39" i="29" s="1"/>
  <c r="R39" i="29"/>
  <c r="T39" i="29" s="1"/>
  <c r="AN25" i="36"/>
  <c r="AF39" i="29"/>
  <c r="AH39" i="29" s="1"/>
  <c r="AT39" i="29"/>
  <c r="AV39" i="29" s="1"/>
  <c r="CQ39" i="19"/>
  <c r="G37" i="14"/>
  <c r="O37" i="14"/>
  <c r="M37" i="14"/>
  <c r="K37" i="14"/>
  <c r="I37" i="14"/>
  <c r="O5" i="14"/>
  <c r="M5" i="14"/>
  <c r="I5" i="14"/>
  <c r="P37" i="14"/>
  <c r="N37" i="14"/>
  <c r="L37" i="14"/>
  <c r="J37" i="14"/>
  <c r="P5" i="14"/>
  <c r="F39" i="13"/>
  <c r="B54" i="27" l="1"/>
  <c r="B50" i="27"/>
  <c r="AN51" i="36"/>
  <c r="AN52" i="36"/>
  <c r="F4" i="82"/>
  <c r="E47" i="18" s="1"/>
  <c r="E4" i="82"/>
  <c r="C6" i="18" s="1"/>
  <c r="G4" i="82"/>
  <c r="J43" i="11"/>
  <c r="J42" i="11" s="1"/>
  <c r="J41" i="11" s="1"/>
  <c r="N5" i="14" s="1"/>
  <c r="H23" i="71"/>
  <c r="G23" i="71"/>
  <c r="J22" i="71"/>
  <c r="F24" i="71"/>
  <c r="E24" i="71" s="1"/>
  <c r="G38" i="14"/>
  <c r="C39" i="15"/>
  <c r="D39" i="15" s="1"/>
  <c r="F39" i="15" s="1"/>
  <c r="G39" i="15" s="1"/>
  <c r="D39" i="19" s="1"/>
  <c r="AN27" i="36"/>
  <c r="AN26" i="36"/>
  <c r="H38" i="14"/>
  <c r="J38" i="14"/>
  <c r="O38" i="14"/>
  <c r="I38" i="14"/>
  <c r="L38" i="14"/>
  <c r="P38" i="14"/>
  <c r="N38" i="14"/>
  <c r="M38" i="14"/>
  <c r="K38" i="14"/>
  <c r="C39" i="3"/>
  <c r="D39" i="3" s="1"/>
  <c r="G39" i="3"/>
  <c r="K39" i="3"/>
  <c r="O39" i="3"/>
  <c r="S39" i="3"/>
  <c r="W39" i="3"/>
  <c r="X39" i="3" s="1"/>
  <c r="Y39" i="3" s="1"/>
  <c r="AA39" i="3"/>
  <c r="AB39" i="3" s="1"/>
  <c r="AC39" i="3" s="1"/>
  <c r="AE39" i="3"/>
  <c r="AF39" i="3" s="1"/>
  <c r="AG39" i="3" s="1"/>
  <c r="AI39" i="3"/>
  <c r="AJ39" i="3" s="1"/>
  <c r="AK39" i="3" s="1"/>
  <c r="AM39" i="3"/>
  <c r="AN39" i="3" s="1"/>
  <c r="AO39" i="3" s="1"/>
  <c r="AQ39" i="3"/>
  <c r="AR39" i="3" s="1"/>
  <c r="AS39" i="3" s="1"/>
  <c r="G39" i="1"/>
  <c r="M39" i="1"/>
  <c r="Y39" i="1"/>
  <c r="AK39" i="1"/>
  <c r="AW39" i="1"/>
  <c r="BC39" i="1"/>
  <c r="BI39" i="1"/>
  <c r="C44" i="18" l="1"/>
  <c r="C47" i="18"/>
  <c r="E48" i="18"/>
  <c r="C48" i="18"/>
  <c r="E7" i="18"/>
  <c r="E6" i="18"/>
  <c r="E55" i="18" s="1"/>
  <c r="C55" i="18"/>
  <c r="C46" i="18"/>
  <c r="C45" i="18"/>
  <c r="G47" i="18"/>
  <c r="G6" i="18"/>
  <c r="G14" i="18"/>
  <c r="G7" i="18"/>
  <c r="G8" i="18"/>
  <c r="G11" i="18"/>
  <c r="G13" i="18"/>
  <c r="G12" i="18"/>
  <c r="G10" i="18"/>
  <c r="G9" i="18"/>
  <c r="E46" i="18"/>
  <c r="G46" i="18"/>
  <c r="G45" i="18"/>
  <c r="G48" i="18"/>
  <c r="G43" i="18"/>
  <c r="G44" i="18"/>
  <c r="E45" i="18"/>
  <c r="E44" i="18"/>
  <c r="H24" i="71"/>
  <c r="G24" i="71"/>
  <c r="J23" i="71"/>
  <c r="C7" i="18"/>
  <c r="F25" i="71"/>
  <c r="E42" i="18"/>
  <c r="E41" i="18"/>
  <c r="E43" i="18"/>
  <c r="C40" i="18"/>
  <c r="C39" i="18"/>
  <c r="C43" i="18"/>
  <c r="C38" i="18"/>
  <c r="C42" i="18"/>
  <c r="C41" i="18"/>
  <c r="CD39" i="58"/>
  <c r="Y40" i="5"/>
  <c r="AP39" i="58"/>
  <c r="Q40" i="5"/>
  <c r="K40" i="5"/>
  <c r="L39" i="58"/>
  <c r="AN39" i="36"/>
  <c r="AF39" i="36"/>
  <c r="X39" i="36"/>
  <c r="P39" i="36"/>
  <c r="H39" i="36"/>
  <c r="AA40" i="5"/>
  <c r="CN39" i="58"/>
  <c r="S40" i="5"/>
  <c r="AZ39" i="58"/>
  <c r="BJ39" i="58"/>
  <c r="U40" i="5"/>
  <c r="V39" i="58"/>
  <c r="M40" i="5"/>
  <c r="AJ39" i="36"/>
  <c r="AB39" i="36"/>
  <c r="T39" i="36"/>
  <c r="L39" i="36"/>
  <c r="D39" i="36"/>
  <c r="BT39" i="58"/>
  <c r="W40" i="5"/>
  <c r="AF39" i="58"/>
  <c r="O40" i="5"/>
  <c r="B39" i="58"/>
  <c r="I40" i="5"/>
  <c r="T39" i="3"/>
  <c r="U39" i="3" s="1"/>
  <c r="P39" i="3"/>
  <c r="Q39" i="3" s="1"/>
  <c r="L39" i="3"/>
  <c r="M39" i="3" s="1"/>
  <c r="H39" i="3"/>
  <c r="I39" i="3" s="1"/>
  <c r="E39" i="3"/>
  <c r="BU37" i="34"/>
  <c r="BN37" i="34"/>
  <c r="BG37" i="34"/>
  <c r="AS37" i="34"/>
  <c r="AL37" i="34"/>
  <c r="AE37" i="34"/>
  <c r="X37" i="34"/>
  <c r="Q37" i="34"/>
  <c r="J37" i="34"/>
  <c r="C37" i="34"/>
  <c r="I38" i="29"/>
  <c r="P38" i="29"/>
  <c r="W38" i="29"/>
  <c r="AD38" i="29"/>
  <c r="AK38" i="29"/>
  <c r="AR38" i="29"/>
  <c r="AY38" i="29"/>
  <c r="BF38" i="29"/>
  <c r="BM38" i="29"/>
  <c r="BT38" i="29"/>
  <c r="D38" i="23"/>
  <c r="D39" i="23"/>
  <c r="D128" i="23"/>
  <c r="D127" i="23" s="1"/>
  <c r="D126" i="23" s="1"/>
  <c r="D125" i="23" s="1"/>
  <c r="D124" i="23" s="1"/>
  <c r="E128" i="23"/>
  <c r="E127" i="23" s="1"/>
  <c r="F128" i="23"/>
  <c r="K22" i="23" s="1"/>
  <c r="G128" i="23"/>
  <c r="G127" i="23" s="1"/>
  <c r="G126" i="23" s="1"/>
  <c r="G125" i="23" s="1"/>
  <c r="G124" i="23" s="1"/>
  <c r="G123" i="23" s="1"/>
  <c r="G122" i="23" s="1"/>
  <c r="G121" i="23" s="1"/>
  <c r="G120" i="23" s="1"/>
  <c r="G119" i="23" s="1"/>
  <c r="G118" i="23" s="1"/>
  <c r="G117" i="23" s="1"/>
  <c r="G116" i="23" s="1"/>
  <c r="G115" i="23" s="1"/>
  <c r="G114" i="23" s="1"/>
  <c r="G113" i="23" s="1"/>
  <c r="N7" i="23" s="1"/>
  <c r="H128" i="23"/>
  <c r="H127" i="23" s="1"/>
  <c r="H126" i="23" s="1"/>
  <c r="H125" i="23" s="1"/>
  <c r="H124" i="23" s="1"/>
  <c r="H123" i="23" s="1"/>
  <c r="H122" i="23" s="1"/>
  <c r="H121" i="23" s="1"/>
  <c r="H120" i="23" s="1"/>
  <c r="H119" i="23" s="1"/>
  <c r="H118" i="23" s="1"/>
  <c r="H117" i="23" s="1"/>
  <c r="H116" i="23" s="1"/>
  <c r="H115" i="23" s="1"/>
  <c r="H114" i="23" s="1"/>
  <c r="H113" i="23" s="1"/>
  <c r="Q7" i="23" s="1"/>
  <c r="I128" i="23"/>
  <c r="I127" i="23" s="1"/>
  <c r="J128" i="23"/>
  <c r="W22" i="23" s="1"/>
  <c r="K128" i="23"/>
  <c r="K127" i="23" s="1"/>
  <c r="K126" i="23" s="1"/>
  <c r="K125" i="23" s="1"/>
  <c r="K124" i="23" s="1"/>
  <c r="K123" i="23" s="1"/>
  <c r="K122" i="23" s="1"/>
  <c r="K121" i="23" s="1"/>
  <c r="K120" i="23" s="1"/>
  <c r="K119" i="23" s="1"/>
  <c r="K118" i="23" s="1"/>
  <c r="K117" i="23" s="1"/>
  <c r="K116" i="23" s="1"/>
  <c r="K115" i="23" s="1"/>
  <c r="K114" i="23" s="1"/>
  <c r="K113" i="23" s="1"/>
  <c r="Z7" i="23" s="1"/>
  <c r="L128" i="23"/>
  <c r="L127" i="23" s="1"/>
  <c r="L126" i="23" s="1"/>
  <c r="L125" i="23" s="1"/>
  <c r="L124" i="23" s="1"/>
  <c r="L123" i="23" s="1"/>
  <c r="L122" i="23" s="1"/>
  <c r="L121" i="23" s="1"/>
  <c r="L120" i="23" s="1"/>
  <c r="L119" i="23" s="1"/>
  <c r="L118" i="23" s="1"/>
  <c r="L117" i="23" s="1"/>
  <c r="L116" i="23" s="1"/>
  <c r="L115" i="23" s="1"/>
  <c r="L114" i="23" s="1"/>
  <c r="L113" i="23" s="1"/>
  <c r="AC7" i="23" s="1"/>
  <c r="M128" i="23"/>
  <c r="AF22" i="23" s="1"/>
  <c r="B22" i="23"/>
  <c r="B38" i="29"/>
  <c r="B36" i="28"/>
  <c r="E38" i="29" s="1"/>
  <c r="C36" i="28"/>
  <c r="L38" i="29" s="1"/>
  <c r="D36" i="28"/>
  <c r="S38" i="29" s="1"/>
  <c r="E36" i="28"/>
  <c r="Z38" i="29" s="1"/>
  <c r="F36" i="28"/>
  <c r="AG38" i="29" s="1"/>
  <c r="G36" i="28"/>
  <c r="AN38" i="29" s="1"/>
  <c r="H36" i="28"/>
  <c r="AU38" i="29" s="1"/>
  <c r="I36" i="28"/>
  <c r="J36" i="28"/>
  <c r="BI38" i="29" s="1"/>
  <c r="K36" i="28"/>
  <c r="BP38" i="29" s="1"/>
  <c r="L36" i="28"/>
  <c r="C39" i="16"/>
  <c r="D39" i="16" s="1"/>
  <c r="E38" i="19" s="1"/>
  <c r="C37" i="16"/>
  <c r="FD38" i="18"/>
  <c r="EN38" i="18"/>
  <c r="DX38" i="18"/>
  <c r="DH38" i="18"/>
  <c r="CR38" i="18"/>
  <c r="CB38" i="18"/>
  <c r="BL38" i="18"/>
  <c r="AV38" i="18"/>
  <c r="AF38" i="18"/>
  <c r="P38" i="18"/>
  <c r="AS39" i="25"/>
  <c r="CT39" i="2" s="1"/>
  <c r="AQ39" i="25"/>
  <c r="CN39" i="2" s="1"/>
  <c r="AO39" i="25"/>
  <c r="CK39" i="2" s="1"/>
  <c r="AM39" i="25"/>
  <c r="CE39" i="2" s="1"/>
  <c r="AK39" i="25"/>
  <c r="CB39" i="2" s="1"/>
  <c r="AI39" i="25"/>
  <c r="BV39" i="2" s="1"/>
  <c r="AG39" i="25"/>
  <c r="BS39" i="2" s="1"/>
  <c r="AE39" i="25"/>
  <c r="BM39" i="2" s="1"/>
  <c r="AC39" i="25"/>
  <c r="AA39" i="25"/>
  <c r="BD39" i="2" s="1"/>
  <c r="Y39" i="25"/>
  <c r="BA39" i="2" s="1"/>
  <c r="W39" i="25"/>
  <c r="AU39" i="2" s="1"/>
  <c r="U39" i="25"/>
  <c r="S39" i="25"/>
  <c r="AL39" i="2" s="1"/>
  <c r="Q39" i="25"/>
  <c r="AI39" i="2" s="1"/>
  <c r="O39" i="25"/>
  <c r="AC39" i="2" s="1"/>
  <c r="M39" i="25"/>
  <c r="K39" i="25"/>
  <c r="T39" i="2" s="1"/>
  <c r="I39" i="25"/>
  <c r="Q39" i="2" s="1"/>
  <c r="G39" i="25"/>
  <c r="K39" i="2" s="1"/>
  <c r="E39" i="25"/>
  <c r="C39" i="25"/>
  <c r="B39" i="2" s="1"/>
  <c r="C36" i="189"/>
  <c r="D36" i="189"/>
  <c r="E36" i="189"/>
  <c r="F36" i="189"/>
  <c r="G36" i="189"/>
  <c r="H36" i="189"/>
  <c r="I36" i="189"/>
  <c r="J36" i="189"/>
  <c r="K36" i="189"/>
  <c r="L36" i="189"/>
  <c r="B36" i="189"/>
  <c r="AO38" i="15"/>
  <c r="AS38" i="15"/>
  <c r="AK38" i="15"/>
  <c r="AG38" i="15"/>
  <c r="AC38" i="15"/>
  <c r="Y38" i="15"/>
  <c r="U38" i="15"/>
  <c r="M38" i="15"/>
  <c r="Q38" i="15"/>
  <c r="I38" i="15"/>
  <c r="C54" i="18" l="1"/>
  <c r="E54" i="18"/>
  <c r="G54" i="18"/>
  <c r="G55" i="18"/>
  <c r="E25" i="71"/>
  <c r="E51" i="71" s="1"/>
  <c r="F51" i="71"/>
  <c r="H25" i="71"/>
  <c r="H51" i="71" s="1"/>
  <c r="J24" i="71"/>
  <c r="F26" i="71"/>
  <c r="E26" i="71" s="1"/>
  <c r="D123" i="23"/>
  <c r="D122" i="23" s="1"/>
  <c r="J39" i="16"/>
  <c r="K39" i="16" s="1"/>
  <c r="L39" i="16" s="1"/>
  <c r="Y38" i="19" s="1"/>
  <c r="Z20" i="23"/>
  <c r="Z16" i="23"/>
  <c r="Z12" i="23"/>
  <c r="Z8" i="23"/>
  <c r="Z22" i="23"/>
  <c r="Z18" i="23"/>
  <c r="Z14" i="23"/>
  <c r="Z10" i="23"/>
  <c r="BV38" i="29"/>
  <c r="M127" i="23"/>
  <c r="AC21" i="23"/>
  <c r="AC19" i="23"/>
  <c r="AC17" i="23"/>
  <c r="AC15" i="23"/>
  <c r="AC13" i="23"/>
  <c r="AC11" i="23"/>
  <c r="AC9" i="23"/>
  <c r="AC22" i="23"/>
  <c r="AC20" i="23"/>
  <c r="AC18" i="23"/>
  <c r="AC16" i="23"/>
  <c r="AC14" i="23"/>
  <c r="AC12" i="23"/>
  <c r="AC10" i="23"/>
  <c r="AC8" i="23"/>
  <c r="BH38" i="29"/>
  <c r="BJ38" i="29" s="1"/>
  <c r="Z21" i="23"/>
  <c r="Z19" i="23"/>
  <c r="Z17" i="23"/>
  <c r="Z15" i="23"/>
  <c r="Z13" i="23"/>
  <c r="Z11" i="23"/>
  <c r="Z9" i="23"/>
  <c r="J127" i="23"/>
  <c r="I126" i="23"/>
  <c r="T21" i="23"/>
  <c r="AT38" i="29"/>
  <c r="AV38" i="29" s="1"/>
  <c r="T22" i="23"/>
  <c r="Q21" i="23"/>
  <c r="Q19" i="23"/>
  <c r="Q17" i="23"/>
  <c r="Q15" i="23"/>
  <c r="Q13" i="23"/>
  <c r="Q11" i="23"/>
  <c r="Q9" i="23"/>
  <c r="Q22" i="23"/>
  <c r="Q20" i="23"/>
  <c r="Q18" i="23"/>
  <c r="Q16" i="23"/>
  <c r="Q14" i="23"/>
  <c r="Q12" i="23"/>
  <c r="Q10" i="23"/>
  <c r="Q8" i="23"/>
  <c r="AF38" i="29"/>
  <c r="AH38" i="29" s="1"/>
  <c r="N22" i="23"/>
  <c r="N20" i="23"/>
  <c r="N18" i="23"/>
  <c r="N16" i="23"/>
  <c r="N14" i="23"/>
  <c r="N12" i="23"/>
  <c r="N10" i="23"/>
  <c r="N8" i="23"/>
  <c r="N21" i="23"/>
  <c r="N19" i="23"/>
  <c r="N17" i="23"/>
  <c r="N15" i="23"/>
  <c r="N13" i="23"/>
  <c r="N11" i="23"/>
  <c r="N9" i="23"/>
  <c r="Y38" i="29"/>
  <c r="AA38" i="29" s="1"/>
  <c r="F127" i="23"/>
  <c r="E126" i="23"/>
  <c r="H21" i="23"/>
  <c r="R38" i="29"/>
  <c r="T38" i="29" s="1"/>
  <c r="H22" i="23"/>
  <c r="E21" i="23"/>
  <c r="E19" i="23"/>
  <c r="E22" i="23"/>
  <c r="E20" i="23"/>
  <c r="E18" i="23"/>
  <c r="C127" i="23"/>
  <c r="B21" i="23" s="1"/>
  <c r="D38" i="29"/>
  <c r="F38" i="29" s="1"/>
  <c r="BB38" i="29"/>
  <c r="H39" i="2"/>
  <c r="AR39" i="2"/>
  <c r="Z39" i="2"/>
  <c r="BJ39" i="2"/>
  <c r="BW38" i="29"/>
  <c r="E38" i="15"/>
  <c r="B38" i="15"/>
  <c r="F38" i="13"/>
  <c r="C38" i="15" s="1"/>
  <c r="F37" i="13"/>
  <c r="CY38" i="19"/>
  <c r="CO38" i="19"/>
  <c r="CE38" i="19"/>
  <c r="BU38" i="19"/>
  <c r="BK38" i="19"/>
  <c r="BA38" i="19"/>
  <c r="AQ38" i="19"/>
  <c r="AG38" i="19"/>
  <c r="W38" i="19"/>
  <c r="M38" i="19"/>
  <c r="C38" i="19"/>
  <c r="L38" i="19"/>
  <c r="CX38" i="19"/>
  <c r="CN38" i="19"/>
  <c r="BT38" i="19"/>
  <c r="BJ38" i="19"/>
  <c r="B38" i="19"/>
  <c r="AZ38" i="19"/>
  <c r="AP38" i="19"/>
  <c r="AF38" i="19"/>
  <c r="V38" i="19"/>
  <c r="B37" i="80"/>
  <c r="B37" i="79"/>
  <c r="D37" i="78"/>
  <c r="B37" i="78"/>
  <c r="B37" i="77"/>
  <c r="H108" i="70"/>
  <c r="D40" i="70" s="1"/>
  <c r="D22" i="76"/>
  <c r="B36" i="76"/>
  <c r="B37" i="76"/>
  <c r="B37" i="75"/>
  <c r="D22" i="75"/>
  <c r="D22" i="74"/>
  <c r="B37" i="74"/>
  <c r="B36" i="73"/>
  <c r="B37" i="73"/>
  <c r="D22" i="73"/>
  <c r="B37" i="72"/>
  <c r="G39" i="5"/>
  <c r="AQ38" i="3"/>
  <c r="AM38" i="3"/>
  <c r="AI38" i="3"/>
  <c r="AE37" i="3"/>
  <c r="AE38" i="3"/>
  <c r="AA38" i="3"/>
  <c r="W38" i="3"/>
  <c r="S38" i="3"/>
  <c r="O38" i="3"/>
  <c r="K38" i="3"/>
  <c r="G38" i="3"/>
  <c r="C38" i="3"/>
  <c r="D38" i="3" s="1"/>
  <c r="BI38" i="1"/>
  <c r="AA39" i="5" s="1"/>
  <c r="BC38" i="1"/>
  <c r="Y39" i="5" s="1"/>
  <c r="AW38" i="1"/>
  <c r="BT38" i="58" s="1"/>
  <c r="U39" i="5"/>
  <c r="AK38" i="1"/>
  <c r="AZ38" i="58" s="1"/>
  <c r="AP38" i="58"/>
  <c r="Y38" i="1"/>
  <c r="AF38" i="58" s="1"/>
  <c r="V38" i="58"/>
  <c r="M38" i="1"/>
  <c r="L38" i="58" s="1"/>
  <c r="G38" i="1"/>
  <c r="B38" i="58" s="1"/>
  <c r="E22" i="12"/>
  <c r="E23" i="12" s="1"/>
  <c r="F22" i="12"/>
  <c r="F23" i="12" s="1"/>
  <c r="G21" i="12"/>
  <c r="G22" i="12" s="1"/>
  <c r="G23" i="12" s="1"/>
  <c r="H21" i="12"/>
  <c r="H22" i="12" s="1"/>
  <c r="H23" i="12" s="1"/>
  <c r="I21" i="12"/>
  <c r="I22" i="12" s="1"/>
  <c r="I23" i="12" s="1"/>
  <c r="J21" i="12"/>
  <c r="J22" i="12" s="1"/>
  <c r="J23" i="12" s="1"/>
  <c r="K21" i="12"/>
  <c r="K22" i="12" s="1"/>
  <c r="K23" i="12" s="1"/>
  <c r="L21" i="12"/>
  <c r="L22" i="12" s="1"/>
  <c r="L23" i="12" s="1"/>
  <c r="D21" i="12"/>
  <c r="E5" i="10"/>
  <c r="G5" i="10"/>
  <c r="I5" i="10"/>
  <c r="K5" i="10"/>
  <c r="M5" i="10"/>
  <c r="C5" i="10"/>
  <c r="C35" i="16"/>
  <c r="AS35" i="15"/>
  <c r="AO35" i="15"/>
  <c r="AK33" i="15"/>
  <c r="AG33" i="15"/>
  <c r="AC35" i="15"/>
  <c r="Y35" i="15"/>
  <c r="U33" i="15"/>
  <c r="Q33" i="15"/>
  <c r="M35" i="15"/>
  <c r="I35" i="15"/>
  <c r="E33" i="15"/>
  <c r="B52" i="253"/>
  <c r="BK49" i="253"/>
  <c r="BJ49" i="253"/>
  <c r="BE49" i="253"/>
  <c r="BD49" i="253"/>
  <c r="BD50" i="253" s="1"/>
  <c r="AY49" i="253"/>
  <c r="AX49" i="253"/>
  <c r="AS49" i="253"/>
  <c r="AR49" i="253"/>
  <c r="AR50" i="253" s="1"/>
  <c r="AM49" i="253"/>
  <c r="AL49" i="253"/>
  <c r="AG49" i="253"/>
  <c r="AF49" i="253"/>
  <c r="AF50" i="253" s="1"/>
  <c r="AA49" i="253"/>
  <c r="Z49" i="253"/>
  <c r="U49" i="253"/>
  <c r="T49" i="253"/>
  <c r="T50" i="253" s="1"/>
  <c r="O49" i="253"/>
  <c r="N49" i="253"/>
  <c r="I49" i="253"/>
  <c r="H49" i="253"/>
  <c r="H50" i="253" s="1"/>
  <c r="C49" i="253"/>
  <c r="D49" i="253" s="1"/>
  <c r="BK48" i="253"/>
  <c r="BL48" i="253" s="1"/>
  <c r="BE48" i="253"/>
  <c r="BF48" i="253" s="1"/>
  <c r="AY48" i="253"/>
  <c r="AZ48" i="253" s="1"/>
  <c r="AS48" i="253"/>
  <c r="AT48" i="253" s="1"/>
  <c r="AM48" i="253"/>
  <c r="AN48" i="253" s="1"/>
  <c r="AG48" i="253"/>
  <c r="AH48" i="253" s="1"/>
  <c r="AA48" i="253"/>
  <c r="AB48" i="253" s="1"/>
  <c r="U48" i="253"/>
  <c r="V48" i="253" s="1"/>
  <c r="O48" i="253"/>
  <c r="P48" i="253" s="1"/>
  <c r="I48" i="253"/>
  <c r="J48" i="253" s="1"/>
  <c r="C48" i="253"/>
  <c r="D48" i="253" s="1"/>
  <c r="BK47" i="253"/>
  <c r="BL47" i="253" s="1"/>
  <c r="BE47" i="253"/>
  <c r="BF47" i="253" s="1"/>
  <c r="AY47" i="253"/>
  <c r="AZ47" i="253" s="1"/>
  <c r="AS47" i="253"/>
  <c r="AT47" i="253" s="1"/>
  <c r="AM47" i="253"/>
  <c r="AN47" i="253" s="1"/>
  <c r="AG47" i="253"/>
  <c r="AH47" i="253" s="1"/>
  <c r="AA47" i="253"/>
  <c r="AB47" i="253" s="1"/>
  <c r="U47" i="253"/>
  <c r="V47" i="253" s="1"/>
  <c r="O47" i="253"/>
  <c r="P47" i="253" s="1"/>
  <c r="I47" i="253"/>
  <c r="J47" i="253" s="1"/>
  <c r="C47" i="253"/>
  <c r="D47" i="253" s="1"/>
  <c r="BK46" i="253"/>
  <c r="BL46" i="253" s="1"/>
  <c r="BE46" i="253"/>
  <c r="BF46" i="253" s="1"/>
  <c r="AY46" i="253"/>
  <c r="AZ46" i="253" s="1"/>
  <c r="AS46" i="253"/>
  <c r="AT46" i="253" s="1"/>
  <c r="AM46" i="253"/>
  <c r="AN46" i="253" s="1"/>
  <c r="AG46" i="253"/>
  <c r="AH46" i="253" s="1"/>
  <c r="AA46" i="253"/>
  <c r="AB46" i="253" s="1"/>
  <c r="U46" i="253"/>
  <c r="V46" i="253" s="1"/>
  <c r="O46" i="253"/>
  <c r="P46" i="253" s="1"/>
  <c r="I46" i="253"/>
  <c r="J46" i="253" s="1"/>
  <c r="C46" i="253"/>
  <c r="D46" i="253" s="1"/>
  <c r="BK45" i="253"/>
  <c r="BL45" i="253" s="1"/>
  <c r="BE45" i="253"/>
  <c r="BE44" i="253" s="1"/>
  <c r="AY45" i="253"/>
  <c r="AZ45" i="253" s="1"/>
  <c r="AS45" i="253"/>
  <c r="AM45" i="253"/>
  <c r="AN45" i="253" s="1"/>
  <c r="AG45" i="253"/>
  <c r="AH45" i="253" s="1"/>
  <c r="AA45" i="253"/>
  <c r="AB45" i="253" s="1"/>
  <c r="U45" i="253"/>
  <c r="O45" i="253"/>
  <c r="I45" i="253"/>
  <c r="J45" i="253" s="1"/>
  <c r="C45" i="253"/>
  <c r="D45" i="253" s="1"/>
  <c r="AY44" i="253"/>
  <c r="AZ44" i="253" s="1"/>
  <c r="BJ15" i="253"/>
  <c r="BJ14" i="253" s="1"/>
  <c r="BJ13" i="253" s="1"/>
  <c r="BD15" i="253"/>
  <c r="AX15" i="253"/>
  <c r="AX14" i="253" s="1"/>
  <c r="AX13" i="253" s="1"/>
  <c r="AR15" i="253"/>
  <c r="AL15" i="253"/>
  <c r="AL14" i="253" s="1"/>
  <c r="AF15" i="253"/>
  <c r="Z15" i="253"/>
  <c r="Z14" i="253" s="1"/>
  <c r="Z13" i="253" s="1"/>
  <c r="T15" i="253"/>
  <c r="N15" i="253"/>
  <c r="N14" i="253" s="1"/>
  <c r="H15" i="253"/>
  <c r="AS36" i="15"/>
  <c r="AG36" i="15"/>
  <c r="AC36" i="15"/>
  <c r="Q36" i="15"/>
  <c r="M36" i="15"/>
  <c r="AK35" i="15"/>
  <c r="U35" i="15"/>
  <c r="E35" i="15"/>
  <c r="AO34" i="15"/>
  <c r="AK34" i="15"/>
  <c r="Y34" i="15"/>
  <c r="U34" i="15"/>
  <c r="I34" i="15"/>
  <c r="AS33" i="15"/>
  <c r="AO33" i="15"/>
  <c r="AC33" i="15"/>
  <c r="M33" i="15"/>
  <c r="C34" i="16"/>
  <c r="AS32" i="15"/>
  <c r="AG32" i="15"/>
  <c r="AC32" i="15"/>
  <c r="Q32" i="15"/>
  <c r="M32" i="15"/>
  <c r="C54" i="16" l="1"/>
  <c r="AS53" i="15"/>
  <c r="M53" i="15"/>
  <c r="AC53" i="15"/>
  <c r="Q53" i="15"/>
  <c r="AG53" i="15"/>
  <c r="AO53" i="15"/>
  <c r="E53" i="15"/>
  <c r="U53" i="15"/>
  <c r="AK53" i="15"/>
  <c r="H24" i="12"/>
  <c r="H25" i="12" s="1"/>
  <c r="H26" i="12" s="1"/>
  <c r="H27" i="12" s="1"/>
  <c r="H28" i="12" s="1"/>
  <c r="H29" i="12" s="1"/>
  <c r="H49" i="12"/>
  <c r="J24" i="12"/>
  <c r="J25" i="12" s="1"/>
  <c r="J26" i="12" s="1"/>
  <c r="J27" i="12" s="1"/>
  <c r="J28" i="12" s="1"/>
  <c r="J29" i="12" s="1"/>
  <c r="J30" i="12" s="1"/>
  <c r="J31" i="12" s="1"/>
  <c r="J49" i="12"/>
  <c r="F24" i="12"/>
  <c r="F25" i="12" s="1"/>
  <c r="F26" i="12" s="1"/>
  <c r="F27" i="12" s="1"/>
  <c r="F28" i="12" s="1"/>
  <c r="F29" i="12" s="1"/>
  <c r="F30" i="12" s="1"/>
  <c r="F31" i="12" s="1"/>
  <c r="F49" i="12"/>
  <c r="I24" i="12"/>
  <c r="I25" i="12" s="1"/>
  <c r="I26" i="12" s="1"/>
  <c r="I27" i="12" s="1"/>
  <c r="I28" i="12" s="1"/>
  <c r="I29" i="12" s="1"/>
  <c r="I30" i="12" s="1"/>
  <c r="I31" i="12" s="1"/>
  <c r="I49" i="12"/>
  <c r="E24" i="12"/>
  <c r="E27" i="12" s="1"/>
  <c r="E28" i="12" s="1"/>
  <c r="E29" i="12" s="1"/>
  <c r="E30" i="12" s="1"/>
  <c r="E31" i="12" s="1"/>
  <c r="E49" i="12"/>
  <c r="L24" i="12"/>
  <c r="L25" i="12" s="1"/>
  <c r="L26" i="12" s="1"/>
  <c r="L27" i="12" s="1"/>
  <c r="L28" i="12" s="1"/>
  <c r="L29" i="12" s="1"/>
  <c r="L30" i="12" s="1"/>
  <c r="L31" i="12" s="1"/>
  <c r="L49" i="12"/>
  <c r="K24" i="12"/>
  <c r="K25" i="12" s="1"/>
  <c r="K26" i="12" s="1"/>
  <c r="K27" i="12" s="1"/>
  <c r="K28" i="12" s="1"/>
  <c r="K29" i="12" s="1"/>
  <c r="K30" i="12" s="1"/>
  <c r="K31" i="12" s="1"/>
  <c r="K49" i="12"/>
  <c r="G24" i="12"/>
  <c r="G25" i="12" s="1"/>
  <c r="G26" i="12" s="1"/>
  <c r="G27" i="12" s="1"/>
  <c r="G28" i="12" s="1"/>
  <c r="G29" i="12" s="1"/>
  <c r="G30" i="12" s="1"/>
  <c r="G31" i="12" s="1"/>
  <c r="G49" i="12"/>
  <c r="G25" i="71"/>
  <c r="G51" i="71" s="1"/>
  <c r="E17" i="23"/>
  <c r="D22" i="12"/>
  <c r="D23" i="12" s="1"/>
  <c r="D24" i="12" s="1"/>
  <c r="D25" i="12" s="1"/>
  <c r="D26" i="12" s="1"/>
  <c r="D27" i="12" s="1"/>
  <c r="D28" i="12" s="1"/>
  <c r="D29" i="12" s="1"/>
  <c r="D30" i="12" s="1"/>
  <c r="D31" i="12" s="1"/>
  <c r="D32" i="12" s="1"/>
  <c r="D33" i="12" s="1"/>
  <c r="D34" i="12" s="1"/>
  <c r="D35" i="12" s="1"/>
  <c r="D36" i="12" s="1"/>
  <c r="D37" i="12" s="1"/>
  <c r="H30" i="12"/>
  <c r="H31" i="12" s="1"/>
  <c r="H26" i="71"/>
  <c r="G26" i="71"/>
  <c r="J25" i="71"/>
  <c r="J51" i="71" s="1"/>
  <c r="F27" i="71"/>
  <c r="E27" i="71" s="1"/>
  <c r="C44" i="253"/>
  <c r="D44" i="253" s="1"/>
  <c r="C6" i="19"/>
  <c r="C55" i="19" s="1"/>
  <c r="D121" i="23"/>
  <c r="E16" i="23"/>
  <c r="AG44" i="253"/>
  <c r="AH44" i="253" s="1"/>
  <c r="H109" i="70"/>
  <c r="D41" i="70" s="1"/>
  <c r="D34" i="70"/>
  <c r="BF45" i="253"/>
  <c r="BX38" i="29"/>
  <c r="D38" i="15"/>
  <c r="F38" i="15" s="1"/>
  <c r="AY43" i="253"/>
  <c r="AA44" i="253"/>
  <c r="AA50" i="253" s="1"/>
  <c r="BK44" i="253"/>
  <c r="BL44" i="253" s="1"/>
  <c r="C126" i="23"/>
  <c r="C125" i="23" s="1"/>
  <c r="I44" i="253"/>
  <c r="J44" i="253" s="1"/>
  <c r="C43" i="253"/>
  <c r="AG43" i="253"/>
  <c r="V49" i="253"/>
  <c r="AT49" i="253"/>
  <c r="K39" i="5"/>
  <c r="J40" i="16"/>
  <c r="AM44" i="253"/>
  <c r="AM50" i="253" s="1"/>
  <c r="AY50" i="253"/>
  <c r="O39" i="5"/>
  <c r="C50" i="253"/>
  <c r="D50" i="253" s="1"/>
  <c r="CN38" i="58"/>
  <c r="M126" i="23"/>
  <c r="AF21" i="23"/>
  <c r="BO38" i="29"/>
  <c r="BQ38" i="29" s="1"/>
  <c r="J126" i="23"/>
  <c r="W21" i="23"/>
  <c r="BA38" i="29"/>
  <c r="BC38" i="29" s="1"/>
  <c r="I125" i="23"/>
  <c r="T20" i="23"/>
  <c r="AM38" i="29"/>
  <c r="AO38" i="29" s="1"/>
  <c r="F126" i="23"/>
  <c r="K21" i="23"/>
  <c r="E125" i="23"/>
  <c r="H20" i="23"/>
  <c r="K38" i="29"/>
  <c r="M38" i="29" s="1"/>
  <c r="AY38" i="13"/>
  <c r="C38" i="7"/>
  <c r="F38" i="7" s="1"/>
  <c r="G38" i="7" s="1"/>
  <c r="BJ38" i="58"/>
  <c r="CD38" i="58"/>
  <c r="W39" i="5"/>
  <c r="S39" i="5"/>
  <c r="Q39" i="5"/>
  <c r="M39" i="5"/>
  <c r="I32" i="15"/>
  <c r="I36" i="15"/>
  <c r="Q34" i="15"/>
  <c r="Y32" i="15"/>
  <c r="AO32" i="15"/>
  <c r="E32" i="15"/>
  <c r="M34" i="15"/>
  <c r="U32" i="15"/>
  <c r="E34" i="15"/>
  <c r="I33" i="15"/>
  <c r="Q35" i="15"/>
  <c r="Y33" i="15"/>
  <c r="AG35" i="15"/>
  <c r="C33" i="16"/>
  <c r="Y36" i="15"/>
  <c r="AG34" i="15"/>
  <c r="AO36" i="15"/>
  <c r="C36" i="16"/>
  <c r="E36" i="15"/>
  <c r="U36" i="15"/>
  <c r="AC34" i="15"/>
  <c r="AK32" i="15"/>
  <c r="AK36" i="15"/>
  <c r="AS34" i="15"/>
  <c r="E31" i="15"/>
  <c r="Y31" i="15"/>
  <c r="C31" i="16"/>
  <c r="E30" i="15"/>
  <c r="C32" i="16"/>
  <c r="I39" i="5"/>
  <c r="Z12" i="253"/>
  <c r="BJ12" i="253"/>
  <c r="AX12" i="253"/>
  <c r="BD14" i="253"/>
  <c r="BF44" i="253"/>
  <c r="BE43" i="253"/>
  <c r="P45" i="253"/>
  <c r="O44" i="253"/>
  <c r="O50" i="253" s="1"/>
  <c r="T14" i="253"/>
  <c r="AF14" i="253"/>
  <c r="N13" i="253"/>
  <c r="AL13" i="253"/>
  <c r="H14" i="253"/>
  <c r="AR14" i="253"/>
  <c r="N50" i="253"/>
  <c r="P49" i="253"/>
  <c r="Z50" i="253"/>
  <c r="AB49" i="253"/>
  <c r="AL50" i="253"/>
  <c r="AN49" i="253"/>
  <c r="AX50" i="253"/>
  <c r="AZ49" i="253"/>
  <c r="BJ50" i="253"/>
  <c r="BL49" i="253"/>
  <c r="V45" i="253"/>
  <c r="U44" i="253"/>
  <c r="AR52" i="253"/>
  <c r="AH43" i="253"/>
  <c r="AG42" i="253"/>
  <c r="AT45" i="253"/>
  <c r="AS44" i="253"/>
  <c r="AS50" i="253" s="1"/>
  <c r="AT50" i="253" s="1"/>
  <c r="J49" i="253"/>
  <c r="AH49" i="253"/>
  <c r="AG50" i="253"/>
  <c r="AH50" i="253" s="1"/>
  <c r="BF49" i="253"/>
  <c r="BE50" i="253"/>
  <c r="T52" i="253"/>
  <c r="H52" i="253"/>
  <c r="AF52" i="253"/>
  <c r="BD52" i="253"/>
  <c r="BF50" i="253"/>
  <c r="D60" i="70" l="1"/>
  <c r="Y53" i="15"/>
  <c r="I53" i="15"/>
  <c r="G32" i="12"/>
  <c r="G33" i="12" s="1"/>
  <c r="G34" i="12" s="1"/>
  <c r="G35" i="12" s="1"/>
  <c r="G36" i="12" s="1"/>
  <c r="G37" i="12" s="1"/>
  <c r="G38" i="12" s="1"/>
  <c r="G39" i="12" s="1"/>
  <c r="G40" i="12" s="1"/>
  <c r="G41" i="12" s="1"/>
  <c r="G42" i="12" s="1"/>
  <c r="G50" i="12"/>
  <c r="L32" i="12"/>
  <c r="L33" i="12" s="1"/>
  <c r="L34" i="12" s="1"/>
  <c r="L35" i="12" s="1"/>
  <c r="L36" i="12" s="1"/>
  <c r="L37" i="12" s="1"/>
  <c r="L38" i="12" s="1"/>
  <c r="L39" i="12" s="1"/>
  <c r="L40" i="12" s="1"/>
  <c r="L41" i="12" s="1"/>
  <c r="L42" i="12" s="1"/>
  <c r="L50" i="12"/>
  <c r="I32" i="12"/>
  <c r="I33" i="12" s="1"/>
  <c r="I34" i="12" s="1"/>
  <c r="I35" i="12" s="1"/>
  <c r="I36" i="12" s="1"/>
  <c r="I37" i="12" s="1"/>
  <c r="AF39" i="15" s="1"/>
  <c r="AH39" i="15" s="1"/>
  <c r="AI39" i="15" s="1"/>
  <c r="BV39" i="19" s="1"/>
  <c r="I50" i="12"/>
  <c r="J32" i="12"/>
  <c r="J33" i="12" s="1"/>
  <c r="J34" i="12" s="1"/>
  <c r="J35" i="12" s="1"/>
  <c r="J36" i="12" s="1"/>
  <c r="J37" i="12" s="1"/>
  <c r="J38" i="12" s="1"/>
  <c r="J39" i="12" s="1"/>
  <c r="J40" i="12" s="1"/>
  <c r="J41" i="12" s="1"/>
  <c r="J42" i="12" s="1"/>
  <c r="J50" i="12"/>
  <c r="H32" i="12"/>
  <c r="H33" i="12" s="1"/>
  <c r="H34" i="12" s="1"/>
  <c r="H35" i="12" s="1"/>
  <c r="H37" i="12" s="1"/>
  <c r="H38" i="12" s="1"/>
  <c r="H39" i="12" s="1"/>
  <c r="H40" i="12" s="1"/>
  <c r="H41" i="12" s="1"/>
  <c r="H42" i="12" s="1"/>
  <c r="AB44" i="15" s="1"/>
  <c r="H50" i="12"/>
  <c r="K32" i="12"/>
  <c r="K33" i="12" s="1"/>
  <c r="K34" i="12" s="1"/>
  <c r="K35" i="12" s="1"/>
  <c r="K36" i="12" s="1"/>
  <c r="K37" i="12" s="1"/>
  <c r="K38" i="12" s="1"/>
  <c r="K39" i="12" s="1"/>
  <c r="K40" i="12" s="1"/>
  <c r="K41" i="12" s="1"/>
  <c r="K42" i="12" s="1"/>
  <c r="K50" i="12"/>
  <c r="E32" i="12"/>
  <c r="E33" i="12" s="1"/>
  <c r="E34" i="12" s="1"/>
  <c r="E50" i="12"/>
  <c r="F32" i="12"/>
  <c r="F33" i="12" s="1"/>
  <c r="F34" i="12" s="1"/>
  <c r="F35" i="12" s="1"/>
  <c r="F36" i="12" s="1"/>
  <c r="F37" i="12" s="1"/>
  <c r="F38" i="12" s="1"/>
  <c r="F39" i="12" s="1"/>
  <c r="F40" i="12" s="1"/>
  <c r="F41" i="12" s="1"/>
  <c r="F42" i="12" s="1"/>
  <c r="F50" i="12"/>
  <c r="BK43" i="253"/>
  <c r="BK50" i="253"/>
  <c r="B20" i="23"/>
  <c r="E35" i="12"/>
  <c r="AN44" i="15"/>
  <c r="X44" i="15"/>
  <c r="AJ44" i="15"/>
  <c r="T44" i="15"/>
  <c r="AR44" i="15"/>
  <c r="G27" i="71"/>
  <c r="H27" i="71"/>
  <c r="J26" i="71"/>
  <c r="F28" i="71"/>
  <c r="E28" i="71" s="1"/>
  <c r="X43" i="15"/>
  <c r="Z43" i="15" s="1"/>
  <c r="AA43" i="15" s="1"/>
  <c r="BB43" i="19" s="1"/>
  <c r="AB43" i="15"/>
  <c r="AD43" i="15" s="1"/>
  <c r="AE43" i="15" s="1"/>
  <c r="BL43" i="19" s="1"/>
  <c r="AJ43" i="15"/>
  <c r="AL43" i="15" s="1"/>
  <c r="AM43" i="15" s="1"/>
  <c r="CF43" i="19" s="1"/>
  <c r="AR43" i="15"/>
  <c r="AT43" i="15" s="1"/>
  <c r="AU43" i="15" s="1"/>
  <c r="CZ43" i="19" s="1"/>
  <c r="I38" i="12"/>
  <c r="I39" i="12" s="1"/>
  <c r="I40" i="12" s="1"/>
  <c r="I41" i="12" s="1"/>
  <c r="I42" i="12" s="1"/>
  <c r="AN42" i="15"/>
  <c r="AP42" i="15" s="1"/>
  <c r="X42" i="15"/>
  <c r="Z42" i="15" s="1"/>
  <c r="AJ42" i="15"/>
  <c r="AL42" i="15" s="1"/>
  <c r="AB42" i="15"/>
  <c r="AD42" i="15" s="1"/>
  <c r="T42" i="15"/>
  <c r="V42" i="15" s="1"/>
  <c r="AR42" i="15"/>
  <c r="AT42" i="15" s="1"/>
  <c r="D120" i="23"/>
  <c r="E15" i="23"/>
  <c r="AJ41" i="15"/>
  <c r="X41" i="15"/>
  <c r="AN41" i="15"/>
  <c r="T41" i="15"/>
  <c r="AR41" i="15"/>
  <c r="AB41" i="15"/>
  <c r="D35" i="70"/>
  <c r="H110" i="70"/>
  <c r="T40" i="15"/>
  <c r="AR40" i="15"/>
  <c r="AB40" i="15"/>
  <c r="AJ40" i="15"/>
  <c r="X40" i="15"/>
  <c r="AN40" i="15"/>
  <c r="L39" i="15"/>
  <c r="N39" i="15" s="1"/>
  <c r="O39" i="15" s="1"/>
  <c r="X39" i="19" s="1"/>
  <c r="D38" i="12"/>
  <c r="AB44" i="253"/>
  <c r="AA43" i="253"/>
  <c r="I50" i="253"/>
  <c r="J50" i="253" s="1"/>
  <c r="AM43" i="253"/>
  <c r="AZ43" i="253"/>
  <c r="AY42" i="253"/>
  <c r="AN39" i="15"/>
  <c r="AP39" i="15" s="1"/>
  <c r="AQ39" i="15" s="1"/>
  <c r="CP39" i="19" s="1"/>
  <c r="AN44" i="253"/>
  <c r="I43" i="253"/>
  <c r="AB39" i="15"/>
  <c r="AD39" i="15" s="1"/>
  <c r="AE39" i="15" s="1"/>
  <c r="BL39" i="19" s="1"/>
  <c r="AJ39" i="15"/>
  <c r="AL39" i="15" s="1"/>
  <c r="AM39" i="15" s="1"/>
  <c r="CF39" i="19" s="1"/>
  <c r="D43" i="253"/>
  <c r="C42" i="253"/>
  <c r="X39" i="15"/>
  <c r="Z39" i="15" s="1"/>
  <c r="AA39" i="15" s="1"/>
  <c r="BB39" i="19" s="1"/>
  <c r="K40" i="16"/>
  <c r="L40" i="16" s="1"/>
  <c r="Y39" i="19" s="1"/>
  <c r="T39" i="15"/>
  <c r="V39" i="15" s="1"/>
  <c r="W39" i="15" s="1"/>
  <c r="AR39" i="19" s="1"/>
  <c r="AR39" i="15"/>
  <c r="AT39" i="15" s="1"/>
  <c r="AU39" i="15" s="1"/>
  <c r="CZ39" i="19" s="1"/>
  <c r="M125" i="23"/>
  <c r="AF20" i="23"/>
  <c r="J125" i="23"/>
  <c r="W20" i="23"/>
  <c r="I124" i="23"/>
  <c r="T19" i="23"/>
  <c r="F125" i="23"/>
  <c r="K20" i="23"/>
  <c r="E124" i="23"/>
  <c r="H19" i="23"/>
  <c r="C124" i="23"/>
  <c r="B18" i="23" s="1"/>
  <c r="B19" i="23"/>
  <c r="C39" i="7"/>
  <c r="F39" i="7" s="1"/>
  <c r="G39" i="7" s="1"/>
  <c r="G38" i="15"/>
  <c r="C38" i="16"/>
  <c r="E37" i="15"/>
  <c r="AK31" i="15"/>
  <c r="Q31" i="15"/>
  <c r="Y30" i="15"/>
  <c r="AS31" i="15"/>
  <c r="C30" i="16"/>
  <c r="E29" i="15"/>
  <c r="Y37" i="15"/>
  <c r="AO31" i="15"/>
  <c r="M31" i="15"/>
  <c r="U31" i="15"/>
  <c r="AC31" i="15"/>
  <c r="I31" i="15"/>
  <c r="AG31" i="15"/>
  <c r="Z52" i="253"/>
  <c r="AB50" i="253"/>
  <c r="AR13" i="253"/>
  <c r="T13" i="253"/>
  <c r="Z11" i="253"/>
  <c r="AL12" i="253"/>
  <c r="BF43" i="253"/>
  <c r="BE42" i="253"/>
  <c r="AT44" i="253"/>
  <c r="AS43" i="253"/>
  <c r="V44" i="253"/>
  <c r="U43" i="253"/>
  <c r="U50" i="253"/>
  <c r="BJ52" i="253"/>
  <c r="BL50" i="253"/>
  <c r="AL52" i="253"/>
  <c r="AN50" i="253"/>
  <c r="N52" i="253"/>
  <c r="P50" i="253"/>
  <c r="H13" i="253"/>
  <c r="AF13" i="253"/>
  <c r="BD13" i="253"/>
  <c r="AH42" i="253"/>
  <c r="AG41" i="253"/>
  <c r="AN43" i="253"/>
  <c r="AM42" i="253"/>
  <c r="AX52" i="253"/>
  <c r="AZ50" i="253"/>
  <c r="N12" i="253"/>
  <c r="AX11" i="253"/>
  <c r="BL43" i="253"/>
  <c r="BK42" i="253"/>
  <c r="P44" i="253"/>
  <c r="O43" i="253"/>
  <c r="BJ11" i="253"/>
  <c r="D42" i="70" l="1"/>
  <c r="T43" i="15"/>
  <c r="V43" i="15" s="1"/>
  <c r="W43" i="15" s="1"/>
  <c r="AR43" i="19" s="1"/>
  <c r="AN43" i="15"/>
  <c r="AP43" i="15" s="1"/>
  <c r="AQ43" i="15" s="1"/>
  <c r="CP43" i="19" s="1"/>
  <c r="F43" i="12"/>
  <c r="F51" i="12"/>
  <c r="K43" i="12"/>
  <c r="K51" i="12"/>
  <c r="J43" i="12"/>
  <c r="J51" i="12"/>
  <c r="L43" i="12"/>
  <c r="L51" i="12"/>
  <c r="I43" i="12"/>
  <c r="I51" i="12"/>
  <c r="H43" i="12"/>
  <c r="H51" i="12"/>
  <c r="G43" i="12"/>
  <c r="G51" i="12"/>
  <c r="AL44" i="15"/>
  <c r="V44" i="15"/>
  <c r="AD44" i="15"/>
  <c r="AP44" i="15"/>
  <c r="AT44" i="15"/>
  <c r="Z44" i="15"/>
  <c r="D61" i="70"/>
  <c r="AF45" i="15"/>
  <c r="AH45" i="15" s="1"/>
  <c r="AI45" i="15" s="1"/>
  <c r="BV45" i="19" s="1"/>
  <c r="I44" i="12"/>
  <c r="E36" i="12"/>
  <c r="E37" i="12" s="1"/>
  <c r="AF44" i="15"/>
  <c r="G28" i="71"/>
  <c r="H28" i="71"/>
  <c r="J27" i="71"/>
  <c r="F29" i="71"/>
  <c r="E29" i="71" s="1"/>
  <c r="C40" i="7"/>
  <c r="F40" i="7" s="1"/>
  <c r="G40" i="7" s="1"/>
  <c r="D38" i="58"/>
  <c r="AF43" i="15"/>
  <c r="AH43" i="15" s="1"/>
  <c r="AI43" i="15" s="1"/>
  <c r="BV43" i="19" s="1"/>
  <c r="AF42" i="15"/>
  <c r="AH42" i="15" s="1"/>
  <c r="AI42" i="15" s="1"/>
  <c r="AF41" i="15"/>
  <c r="AH41" i="15" s="1"/>
  <c r="AI41" i="15" s="1"/>
  <c r="AF40" i="15"/>
  <c r="AH40" i="15" s="1"/>
  <c r="AI40" i="15" s="1"/>
  <c r="BV40" i="19" s="1"/>
  <c r="AA42" i="15"/>
  <c r="AM42" i="15"/>
  <c r="W42" i="15"/>
  <c r="AQ42" i="15"/>
  <c r="AE42" i="15"/>
  <c r="AU42" i="15"/>
  <c r="D119" i="23"/>
  <c r="E14" i="23"/>
  <c r="AT41" i="15"/>
  <c r="Z41" i="15"/>
  <c r="AL41" i="15"/>
  <c r="L40" i="15"/>
  <c r="N40" i="15" s="1"/>
  <c r="O40" i="15" s="1"/>
  <c r="X40" i="19" s="1"/>
  <c r="D39" i="12"/>
  <c r="D40" i="12" s="1"/>
  <c r="AD41" i="15"/>
  <c r="V41" i="15"/>
  <c r="AP41" i="15"/>
  <c r="D36" i="70"/>
  <c r="H111" i="70"/>
  <c r="D43" i="70" s="1"/>
  <c r="AD40" i="15"/>
  <c r="AE40" i="15" s="1"/>
  <c r="BL40" i="19" s="1"/>
  <c r="V40" i="15"/>
  <c r="W40" i="15" s="1"/>
  <c r="AR40" i="19" s="1"/>
  <c r="AP40" i="15"/>
  <c r="AQ40" i="15" s="1"/>
  <c r="CP40" i="19" s="1"/>
  <c r="Z40" i="15"/>
  <c r="AA40" i="15" s="1"/>
  <c r="BB40" i="19" s="1"/>
  <c r="AL40" i="15"/>
  <c r="AM40" i="15" s="1"/>
  <c r="CF40" i="19" s="1"/>
  <c r="AT40" i="15"/>
  <c r="AU40" i="15" s="1"/>
  <c r="CZ40" i="19" s="1"/>
  <c r="J43" i="253"/>
  <c r="I42" i="253"/>
  <c r="AB43" i="253"/>
  <c r="AA42" i="253"/>
  <c r="AY41" i="253"/>
  <c r="AZ42" i="253"/>
  <c r="C41" i="253"/>
  <c r="D42" i="253"/>
  <c r="M124" i="23"/>
  <c r="AF19" i="23"/>
  <c r="J124" i="23"/>
  <c r="W19" i="23"/>
  <c r="I123" i="23"/>
  <c r="T18" i="23"/>
  <c r="F124" i="23"/>
  <c r="K19" i="23"/>
  <c r="E123" i="23"/>
  <c r="H18" i="23"/>
  <c r="C123" i="23"/>
  <c r="D38" i="19"/>
  <c r="AO29" i="15"/>
  <c r="U37" i="15"/>
  <c r="AO30" i="15"/>
  <c r="Y29" i="15"/>
  <c r="AS37" i="15"/>
  <c r="AG37" i="15"/>
  <c r="I30" i="15"/>
  <c r="M30" i="15"/>
  <c r="U30" i="15"/>
  <c r="AC30" i="15"/>
  <c r="M37" i="15"/>
  <c r="Q30" i="15"/>
  <c r="AG30" i="15"/>
  <c r="Q37" i="15"/>
  <c r="AK37" i="15"/>
  <c r="AC37" i="15"/>
  <c r="AS30" i="15"/>
  <c r="AK30" i="15"/>
  <c r="E28" i="15"/>
  <c r="C29" i="16"/>
  <c r="AO37" i="15"/>
  <c r="I37" i="15"/>
  <c r="BJ10" i="253"/>
  <c r="BL42" i="253"/>
  <c r="BK41" i="253"/>
  <c r="Z10" i="253"/>
  <c r="AR12" i="253"/>
  <c r="N11" i="253"/>
  <c r="AF12" i="253"/>
  <c r="AL11" i="253"/>
  <c r="P43" i="253"/>
  <c r="O42" i="253"/>
  <c r="AM41" i="253"/>
  <c r="AN42" i="253"/>
  <c r="BD12" i="253"/>
  <c r="V43" i="253"/>
  <c r="U42" i="253"/>
  <c r="AT43" i="253"/>
  <c r="AS42" i="253"/>
  <c r="BF42" i="253"/>
  <c r="BE41" i="253"/>
  <c r="T12" i="253"/>
  <c r="AX10" i="253"/>
  <c r="AH41" i="253"/>
  <c r="AG40" i="253"/>
  <c r="H12" i="253"/>
  <c r="V50" i="253"/>
  <c r="D62" i="70" l="1"/>
  <c r="AB45" i="15"/>
  <c r="AD45" i="15" s="1"/>
  <c r="AE45" i="15" s="1"/>
  <c r="BL45" i="19" s="1"/>
  <c r="H44" i="12"/>
  <c r="AR45" i="15"/>
  <c r="AT45" i="15" s="1"/>
  <c r="AU45" i="15" s="1"/>
  <c r="CZ45" i="19" s="1"/>
  <c r="L44" i="12"/>
  <c r="AN45" i="15"/>
  <c r="AP45" i="15" s="1"/>
  <c r="AQ45" i="15" s="1"/>
  <c r="CP45" i="19" s="1"/>
  <c r="K44" i="12"/>
  <c r="G44" i="12"/>
  <c r="X45" i="15"/>
  <c r="Z45" i="15" s="1"/>
  <c r="AA45" i="15" s="1"/>
  <c r="BB45" i="19" s="1"/>
  <c r="J44" i="12"/>
  <c r="AJ45" i="15"/>
  <c r="AL45" i="15" s="1"/>
  <c r="AM45" i="15" s="1"/>
  <c r="CF45" i="19" s="1"/>
  <c r="F44" i="12"/>
  <c r="T45" i="15"/>
  <c r="V45" i="15" s="1"/>
  <c r="W45" i="15" s="1"/>
  <c r="AR45" i="19" s="1"/>
  <c r="AA44" i="15"/>
  <c r="BB44" i="19" s="1"/>
  <c r="AQ44" i="15"/>
  <c r="CP44" i="19" s="1"/>
  <c r="W44" i="15"/>
  <c r="AR44" i="19" s="1"/>
  <c r="AH44" i="15"/>
  <c r="AU44" i="15"/>
  <c r="CZ44" i="19" s="1"/>
  <c r="AE44" i="15"/>
  <c r="BL44" i="19" s="1"/>
  <c r="AM44" i="15"/>
  <c r="CF44" i="19" s="1"/>
  <c r="I45" i="12"/>
  <c r="AF46" i="15"/>
  <c r="AH46" i="15" s="1"/>
  <c r="AI46" i="15" s="1"/>
  <c r="BV46" i="19" s="1"/>
  <c r="E38" i="12"/>
  <c r="P39" i="15"/>
  <c r="R39" i="15" s="1"/>
  <c r="S39" i="15" s="1"/>
  <c r="AH39" i="19" s="1"/>
  <c r="H29" i="71"/>
  <c r="G29" i="71"/>
  <c r="J28" i="71"/>
  <c r="F30" i="71"/>
  <c r="E30" i="71" s="1"/>
  <c r="D39" i="58"/>
  <c r="L42" i="15"/>
  <c r="N42" i="15" s="1"/>
  <c r="D41" i="12"/>
  <c r="D42" i="12" s="1"/>
  <c r="BL42" i="19"/>
  <c r="CP42" i="19"/>
  <c r="BB42" i="19"/>
  <c r="CZ42" i="19"/>
  <c r="BV42" i="19"/>
  <c r="AR42" i="19"/>
  <c r="CF42" i="19"/>
  <c r="D118" i="23"/>
  <c r="E13" i="23"/>
  <c r="W41" i="15"/>
  <c r="L41" i="15"/>
  <c r="AA41" i="15"/>
  <c r="AU41" i="15"/>
  <c r="AQ41" i="15"/>
  <c r="AE41" i="15"/>
  <c r="AM41" i="15"/>
  <c r="BV41" i="19"/>
  <c r="D37" i="70"/>
  <c r="J42" i="253"/>
  <c r="I41" i="253"/>
  <c r="AZ41" i="253"/>
  <c r="AY40" i="253"/>
  <c r="AB42" i="253"/>
  <c r="AA41" i="253"/>
  <c r="C40" i="253"/>
  <c r="D41" i="253"/>
  <c r="M123" i="23"/>
  <c r="AF18" i="23"/>
  <c r="J123" i="23"/>
  <c r="W18" i="23"/>
  <c r="I122" i="23"/>
  <c r="T17" i="23"/>
  <c r="F123" i="23"/>
  <c r="K18" i="23"/>
  <c r="E122" i="23"/>
  <c r="H17" i="23"/>
  <c r="C122" i="23"/>
  <c r="B17" i="23"/>
  <c r="Y28" i="15"/>
  <c r="M29" i="15"/>
  <c r="AC29" i="15"/>
  <c r="AG29" i="15"/>
  <c r="I29" i="15"/>
  <c r="E27" i="15"/>
  <c r="C28" i="16"/>
  <c r="U29" i="15"/>
  <c r="AK29" i="15"/>
  <c r="AO28" i="15"/>
  <c r="AS29" i="15"/>
  <c r="Q29" i="15"/>
  <c r="H11" i="253"/>
  <c r="AN41" i="253"/>
  <c r="AM40" i="253"/>
  <c r="AR11" i="253"/>
  <c r="AX9" i="253"/>
  <c r="BF41" i="253"/>
  <c r="BE40" i="253"/>
  <c r="U41" i="253"/>
  <c r="V42" i="253"/>
  <c r="P42" i="253"/>
  <c r="O41" i="253"/>
  <c r="AF11" i="253"/>
  <c r="BJ9" i="253"/>
  <c r="T11" i="253"/>
  <c r="BD11" i="253"/>
  <c r="AL10" i="253"/>
  <c r="N10" i="253"/>
  <c r="AH40" i="253"/>
  <c r="AG39" i="253"/>
  <c r="AT42" i="253"/>
  <c r="AS41" i="253"/>
  <c r="Z9" i="253"/>
  <c r="BL41" i="253"/>
  <c r="BK40" i="253"/>
  <c r="AR46" i="15" l="1"/>
  <c r="AT46" i="15" s="1"/>
  <c r="AU46" i="15" s="1"/>
  <c r="CZ46" i="19" s="1"/>
  <c r="F45" i="12"/>
  <c r="T46" i="15"/>
  <c r="V46" i="15" s="1"/>
  <c r="W46" i="15" s="1"/>
  <c r="AR46" i="19" s="1"/>
  <c r="G45" i="12"/>
  <c r="X46" i="15"/>
  <c r="Z46" i="15" s="1"/>
  <c r="AA46" i="15" s="1"/>
  <c r="BB46" i="19" s="1"/>
  <c r="K45" i="12"/>
  <c r="AN46" i="15"/>
  <c r="AP46" i="15" s="1"/>
  <c r="AQ46" i="15" s="1"/>
  <c r="CP46" i="19" s="1"/>
  <c r="H45" i="12"/>
  <c r="AB46" i="15"/>
  <c r="AD46" i="15" s="1"/>
  <c r="AE46" i="15" s="1"/>
  <c r="BL46" i="19" s="1"/>
  <c r="AJ46" i="15"/>
  <c r="AL46" i="15" s="1"/>
  <c r="AM46" i="15" s="1"/>
  <c r="CF46" i="19" s="1"/>
  <c r="J45" i="12"/>
  <c r="AI44" i="15"/>
  <c r="BV44" i="19" s="1"/>
  <c r="D43" i="12"/>
  <c r="D44" i="12" s="1"/>
  <c r="AF47" i="15"/>
  <c r="I46" i="12"/>
  <c r="C42" i="7"/>
  <c r="F42" i="7" s="1"/>
  <c r="G42" i="7" s="1"/>
  <c r="C41" i="7"/>
  <c r="F41" i="7" s="1"/>
  <c r="G41" i="7" s="1"/>
  <c r="D40" i="58" s="1"/>
  <c r="E39" i="12"/>
  <c r="P40" i="15"/>
  <c r="R40" i="15" s="1"/>
  <c r="S40" i="15" s="1"/>
  <c r="AH40" i="19" s="1"/>
  <c r="L43" i="15"/>
  <c r="N43" i="15" s="1"/>
  <c r="O43" i="15" s="1"/>
  <c r="X43" i="19" s="1"/>
  <c r="G30" i="71"/>
  <c r="H30" i="71"/>
  <c r="J29" i="71"/>
  <c r="F31" i="71"/>
  <c r="E31" i="71" s="1"/>
  <c r="O42" i="15"/>
  <c r="D117" i="23"/>
  <c r="E12" i="23"/>
  <c r="AR41" i="19"/>
  <c r="BL41" i="19"/>
  <c r="CZ41" i="19"/>
  <c r="N41" i="15"/>
  <c r="CP41" i="19"/>
  <c r="CF41" i="19"/>
  <c r="BB41" i="19"/>
  <c r="D38" i="70"/>
  <c r="AA40" i="253"/>
  <c r="AB41" i="253"/>
  <c r="I40" i="253"/>
  <c r="J41" i="253"/>
  <c r="AY39" i="253"/>
  <c r="AZ40" i="253"/>
  <c r="D40" i="253"/>
  <c r="C39" i="253"/>
  <c r="M122" i="23"/>
  <c r="AF17" i="23"/>
  <c r="J122" i="23"/>
  <c r="W17" i="23"/>
  <c r="I121" i="23"/>
  <c r="T16" i="23"/>
  <c r="F122" i="23"/>
  <c r="K17" i="23"/>
  <c r="E121" i="23"/>
  <c r="H16" i="23"/>
  <c r="C121" i="23"/>
  <c r="B16" i="23"/>
  <c r="I28" i="15"/>
  <c r="AO27" i="15"/>
  <c r="Q28" i="15"/>
  <c r="AC28" i="15"/>
  <c r="Y27" i="15"/>
  <c r="M28" i="15"/>
  <c r="AS28" i="15"/>
  <c r="AG28" i="15"/>
  <c r="U28" i="15"/>
  <c r="C27" i="16"/>
  <c r="E26" i="15"/>
  <c r="AK28" i="15"/>
  <c r="BL40" i="253"/>
  <c r="BK39" i="253"/>
  <c r="AH39" i="253"/>
  <c r="AG38" i="253"/>
  <c r="BD10" i="253"/>
  <c r="BE39" i="253"/>
  <c r="BF40" i="253"/>
  <c r="AR10" i="253"/>
  <c r="N9" i="253"/>
  <c r="V41" i="253"/>
  <c r="U40" i="253"/>
  <c r="T10" i="253"/>
  <c r="AL9" i="253"/>
  <c r="Z8" i="253"/>
  <c r="BJ8" i="253"/>
  <c r="P41" i="253"/>
  <c r="O40" i="253"/>
  <c r="H10" i="253"/>
  <c r="AT41" i="253"/>
  <c r="AS40" i="253"/>
  <c r="AF10" i="253"/>
  <c r="AX8" i="253"/>
  <c r="AN40" i="253"/>
  <c r="AM39" i="253"/>
  <c r="BU36" i="34"/>
  <c r="BN36" i="34"/>
  <c r="BG36" i="34"/>
  <c r="AS36" i="34"/>
  <c r="AL36" i="34"/>
  <c r="AE36" i="34"/>
  <c r="X36" i="34"/>
  <c r="Q36" i="34"/>
  <c r="J36" i="34"/>
  <c r="C36" i="34"/>
  <c r="FD37" i="18"/>
  <c r="EN37" i="18"/>
  <c r="DX37" i="18"/>
  <c r="DH37" i="18"/>
  <c r="CR37" i="18"/>
  <c r="CB37" i="18"/>
  <c r="BL37" i="18"/>
  <c r="AV37" i="18"/>
  <c r="AF37" i="18"/>
  <c r="P37" i="18"/>
  <c r="AN47" i="15" l="1"/>
  <c r="AP47" i="15" s="1"/>
  <c r="AQ47" i="15" s="1"/>
  <c r="CP47" i="19" s="1"/>
  <c r="K46" i="12"/>
  <c r="F46" i="12"/>
  <c r="T47" i="15"/>
  <c r="V47" i="15" s="1"/>
  <c r="W47" i="15" s="1"/>
  <c r="AR47" i="19" s="1"/>
  <c r="I52" i="12"/>
  <c r="I53" i="12"/>
  <c r="AJ47" i="15"/>
  <c r="AL47" i="15" s="1"/>
  <c r="AM47" i="15" s="1"/>
  <c r="CF47" i="19" s="1"/>
  <c r="J46" i="12"/>
  <c r="H46" i="12"/>
  <c r="AB47" i="15"/>
  <c r="AD47" i="15" s="1"/>
  <c r="AE47" i="15" s="1"/>
  <c r="BL47" i="19" s="1"/>
  <c r="G46" i="12"/>
  <c r="X47" i="15"/>
  <c r="Z47" i="15" s="1"/>
  <c r="AA47" i="15" s="1"/>
  <c r="BB47" i="19" s="1"/>
  <c r="L46" i="12"/>
  <c r="AR47" i="15"/>
  <c r="AT47" i="15" s="1"/>
  <c r="AU47" i="15" s="1"/>
  <c r="CZ47" i="19" s="1"/>
  <c r="AF48" i="15"/>
  <c r="L45" i="15"/>
  <c r="N45" i="15" s="1"/>
  <c r="O45" i="15" s="1"/>
  <c r="X45" i="19" s="1"/>
  <c r="AH47" i="15"/>
  <c r="AI47" i="15" s="1"/>
  <c r="BV47" i="19" s="1"/>
  <c r="D45" i="12"/>
  <c r="L46" i="15"/>
  <c r="N46" i="15" s="1"/>
  <c r="O46" i="15" s="1"/>
  <c r="X46" i="19" s="1"/>
  <c r="E40" i="12"/>
  <c r="P41" i="15"/>
  <c r="R41" i="15" s="1"/>
  <c r="S41" i="15" s="1"/>
  <c r="AH41" i="19" s="1"/>
  <c r="L44" i="15"/>
  <c r="G31" i="71"/>
  <c r="H31" i="71"/>
  <c r="J30" i="71"/>
  <c r="F32" i="71"/>
  <c r="E32" i="71" s="1"/>
  <c r="D41" i="58"/>
  <c r="C43" i="7"/>
  <c r="F43" i="7" s="1"/>
  <c r="G43" i="7" s="1"/>
  <c r="X42" i="19"/>
  <c r="D116" i="23"/>
  <c r="E11" i="23"/>
  <c r="O41" i="15"/>
  <c r="AY38" i="253"/>
  <c r="AZ39" i="253"/>
  <c r="AB40" i="253"/>
  <c r="AA39" i="253"/>
  <c r="I39" i="253"/>
  <c r="J40" i="253"/>
  <c r="D39" i="253"/>
  <c r="C38" i="253"/>
  <c r="M121" i="23"/>
  <c r="AF16" i="23"/>
  <c r="J121" i="23"/>
  <c r="W16" i="23"/>
  <c r="I120" i="23"/>
  <c r="T15" i="23"/>
  <c r="F121" i="23"/>
  <c r="K16" i="23"/>
  <c r="E120" i="23"/>
  <c r="H15" i="23"/>
  <c r="C120" i="23"/>
  <c r="B15" i="23"/>
  <c r="AO26" i="15"/>
  <c r="AG27" i="15"/>
  <c r="AS27" i="15"/>
  <c r="Q27" i="15"/>
  <c r="C26" i="16"/>
  <c r="E25" i="15"/>
  <c r="U27" i="15"/>
  <c r="Y26" i="15"/>
  <c r="I27" i="15"/>
  <c r="AK27" i="15"/>
  <c r="AC27" i="15"/>
  <c r="M27" i="15"/>
  <c r="AN39" i="253"/>
  <c r="AM38" i="253"/>
  <c r="AT40" i="253"/>
  <c r="AS39" i="253"/>
  <c r="N8" i="253"/>
  <c r="BL39" i="253"/>
  <c r="BK38" i="253"/>
  <c r="AR9" i="253"/>
  <c r="AF9" i="253"/>
  <c r="BF39" i="253"/>
  <c r="BE38" i="253"/>
  <c r="BD9" i="253"/>
  <c r="P40" i="253"/>
  <c r="O39" i="253"/>
  <c r="H9" i="253"/>
  <c r="T9" i="253"/>
  <c r="AL8" i="253"/>
  <c r="V40" i="253"/>
  <c r="U39" i="253"/>
  <c r="AH38" i="253"/>
  <c r="AG37" i="253"/>
  <c r="C52" i="16" l="1"/>
  <c r="C53" i="16"/>
  <c r="E51" i="15"/>
  <c r="E52" i="15"/>
  <c r="G53" i="12"/>
  <c r="G52" i="12"/>
  <c r="X48" i="15"/>
  <c r="F52" i="12"/>
  <c r="F53" i="12"/>
  <c r="T48" i="15"/>
  <c r="J52" i="12"/>
  <c r="J53" i="12"/>
  <c r="AJ48" i="15"/>
  <c r="AN48" i="15"/>
  <c r="K52" i="12"/>
  <c r="K53" i="12"/>
  <c r="L53" i="12"/>
  <c r="L52" i="12"/>
  <c r="AR48" i="15"/>
  <c r="H53" i="12"/>
  <c r="H52" i="12"/>
  <c r="AB48" i="15"/>
  <c r="N44" i="15"/>
  <c r="AF54" i="15"/>
  <c r="AH48" i="15"/>
  <c r="L47" i="15"/>
  <c r="D46" i="12"/>
  <c r="E41" i="12"/>
  <c r="P42" i="15"/>
  <c r="R42" i="15" s="1"/>
  <c r="S42" i="15" s="1"/>
  <c r="AH42" i="19" s="1"/>
  <c r="H32" i="71"/>
  <c r="G32" i="71"/>
  <c r="J31" i="71"/>
  <c r="F33" i="71"/>
  <c r="D115" i="23"/>
  <c r="E10" i="23"/>
  <c r="X41" i="19"/>
  <c r="J39" i="253"/>
  <c r="I38" i="253"/>
  <c r="AZ38" i="253"/>
  <c r="AY37" i="253"/>
  <c r="AB39" i="253"/>
  <c r="AA38" i="253"/>
  <c r="C37" i="253"/>
  <c r="D38" i="253"/>
  <c r="M120" i="23"/>
  <c r="AF15" i="23"/>
  <c r="J120" i="23"/>
  <c r="W15" i="23"/>
  <c r="I119" i="23"/>
  <c r="T14" i="23"/>
  <c r="F120" i="23"/>
  <c r="K15" i="23"/>
  <c r="E119" i="23"/>
  <c r="H14" i="23"/>
  <c r="C119" i="23"/>
  <c r="B14" i="23"/>
  <c r="Y25" i="15"/>
  <c r="M26" i="15"/>
  <c r="AO25" i="15"/>
  <c r="AC26" i="15"/>
  <c r="E24" i="15"/>
  <c r="C25" i="16"/>
  <c r="AG26" i="15"/>
  <c r="AK26" i="15"/>
  <c r="Q26" i="15"/>
  <c r="I26" i="15"/>
  <c r="AS26" i="15"/>
  <c r="U26" i="15"/>
  <c r="BD8" i="253"/>
  <c r="AR8" i="253"/>
  <c r="AN38" i="253"/>
  <c r="AM37" i="253"/>
  <c r="AH37" i="253"/>
  <c r="AG36" i="253"/>
  <c r="P39" i="253"/>
  <c r="O38" i="253"/>
  <c r="T8" i="253"/>
  <c r="H8" i="253"/>
  <c r="V39" i="253"/>
  <c r="U38" i="253"/>
  <c r="AF8" i="253"/>
  <c r="BF38" i="253"/>
  <c r="BE37" i="253"/>
  <c r="BL38" i="253"/>
  <c r="BK37" i="253"/>
  <c r="AS38" i="253"/>
  <c r="AT39" i="253"/>
  <c r="Y52" i="15" l="1"/>
  <c r="AO52" i="15"/>
  <c r="AR54" i="15"/>
  <c r="AT48" i="15"/>
  <c r="Z48" i="15"/>
  <c r="X54" i="15"/>
  <c r="AB54" i="15"/>
  <c r="AD48" i="15"/>
  <c r="AN54" i="15"/>
  <c r="AP48" i="15"/>
  <c r="T54" i="15"/>
  <c r="V48" i="15"/>
  <c r="AJ54" i="15"/>
  <c r="AL48" i="15"/>
  <c r="O44" i="15"/>
  <c r="X44" i="19" s="1"/>
  <c r="AI48" i="15"/>
  <c r="BV48" i="19" s="1"/>
  <c r="BV54" i="19" s="1"/>
  <c r="AH54" i="15"/>
  <c r="E33" i="71"/>
  <c r="E52" i="71" s="1"/>
  <c r="F52" i="71"/>
  <c r="L48" i="15"/>
  <c r="N47" i="15"/>
  <c r="O47" i="15" s="1"/>
  <c r="X47" i="19" s="1"/>
  <c r="C45" i="7"/>
  <c r="C54" i="7" s="1"/>
  <c r="C44" i="7"/>
  <c r="F44" i="7" s="1"/>
  <c r="G44" i="7" s="1"/>
  <c r="E42" i="12"/>
  <c r="E51" i="12" s="1"/>
  <c r="P43" i="15"/>
  <c r="R43" i="15" s="1"/>
  <c r="S43" i="15" s="1"/>
  <c r="AH43" i="19" s="1"/>
  <c r="D42" i="58"/>
  <c r="H33" i="71"/>
  <c r="H52" i="71" s="1"/>
  <c r="J32" i="71"/>
  <c r="F34" i="71"/>
  <c r="E34" i="71" s="1"/>
  <c r="D114" i="23"/>
  <c r="E9" i="23"/>
  <c r="I37" i="253"/>
  <c r="J38" i="253"/>
  <c r="AB38" i="253"/>
  <c r="AA37" i="253"/>
  <c r="AY36" i="253"/>
  <c r="AZ37" i="253"/>
  <c r="C36" i="253"/>
  <c r="D37" i="253"/>
  <c r="M119" i="23"/>
  <c r="AF14" i="23"/>
  <c r="J119" i="23"/>
  <c r="W14" i="23"/>
  <c r="I118" i="23"/>
  <c r="T13" i="23"/>
  <c r="F119" i="23"/>
  <c r="K14" i="23"/>
  <c r="E118" i="23"/>
  <c r="H13" i="23"/>
  <c r="C118" i="23"/>
  <c r="B13" i="23"/>
  <c r="AO24" i="15"/>
  <c r="AG25" i="15"/>
  <c r="I25" i="15"/>
  <c r="Q25" i="15"/>
  <c r="AC25" i="15"/>
  <c r="M25" i="15"/>
  <c r="U25" i="15"/>
  <c r="E23" i="15"/>
  <c r="C24" i="16"/>
  <c r="AK25" i="15"/>
  <c r="Y24" i="15"/>
  <c r="AS25" i="15"/>
  <c r="BF37" i="253"/>
  <c r="BE36" i="253"/>
  <c r="V38" i="253"/>
  <c r="U37" i="253"/>
  <c r="AN37" i="253"/>
  <c r="AM36" i="253"/>
  <c r="BK36" i="253"/>
  <c r="BL37" i="253"/>
  <c r="AT38" i="253"/>
  <c r="AS37" i="253"/>
  <c r="O37" i="253"/>
  <c r="P38" i="253"/>
  <c r="AG35" i="253"/>
  <c r="AH36" i="253"/>
  <c r="I52" i="15" l="1"/>
  <c r="AK52" i="15"/>
  <c r="AG52" i="15"/>
  <c r="AC52" i="15"/>
  <c r="U52" i="15"/>
  <c r="M52" i="15"/>
  <c r="AS52" i="15"/>
  <c r="Q52" i="15"/>
  <c r="AA48" i="15"/>
  <c r="Z54" i="15"/>
  <c r="AQ48" i="15"/>
  <c r="AP54" i="15"/>
  <c r="W48" i="15"/>
  <c r="V54" i="15"/>
  <c r="AE48" i="15"/>
  <c r="AD54" i="15"/>
  <c r="AT54" i="15"/>
  <c r="AU48" i="15"/>
  <c r="AM48" i="15"/>
  <c r="AL54" i="15"/>
  <c r="N48" i="15"/>
  <c r="L54" i="15"/>
  <c r="AI54" i="15"/>
  <c r="G33" i="71"/>
  <c r="G52" i="71" s="1"/>
  <c r="F45" i="7"/>
  <c r="E43" i="12"/>
  <c r="P44" i="15"/>
  <c r="D43" i="58"/>
  <c r="G34" i="71"/>
  <c r="H34" i="71"/>
  <c r="J33" i="71"/>
  <c r="J52" i="71" s="1"/>
  <c r="F35" i="71"/>
  <c r="E35" i="71" s="1"/>
  <c r="D113" i="23"/>
  <c r="E7" i="23" s="1"/>
  <c r="E8" i="23"/>
  <c r="AZ36" i="253"/>
  <c r="AY35" i="253"/>
  <c r="I36" i="253"/>
  <c r="J37" i="253"/>
  <c r="AA36" i="253"/>
  <c r="AB37" i="253"/>
  <c r="D36" i="253"/>
  <c r="C35" i="253"/>
  <c r="M118" i="23"/>
  <c r="AF13" i="23"/>
  <c r="J118" i="23"/>
  <c r="W13" i="23"/>
  <c r="I117" i="23"/>
  <c r="T12" i="23"/>
  <c r="F118" i="23"/>
  <c r="K13" i="23"/>
  <c r="E117" i="23"/>
  <c r="H12" i="23"/>
  <c r="C117" i="23"/>
  <c r="B12" i="23"/>
  <c r="AC24" i="15"/>
  <c r="I24" i="15"/>
  <c r="U24" i="15"/>
  <c r="AK24" i="15"/>
  <c r="M24" i="15"/>
  <c r="AS24" i="15"/>
  <c r="AG24" i="15"/>
  <c r="Y23" i="15"/>
  <c r="Q24" i="15"/>
  <c r="C23" i="16"/>
  <c r="E22" i="15"/>
  <c r="AO23" i="15"/>
  <c r="AH35" i="253"/>
  <c r="AG34" i="253"/>
  <c r="BL36" i="253"/>
  <c r="BK35" i="253"/>
  <c r="AT37" i="253"/>
  <c r="AS36" i="253"/>
  <c r="BF36" i="253"/>
  <c r="BE35" i="253"/>
  <c r="P37" i="253"/>
  <c r="O36" i="253"/>
  <c r="AN36" i="253"/>
  <c r="AM35" i="253"/>
  <c r="V37" i="253"/>
  <c r="U36" i="253"/>
  <c r="AM54" i="15" l="1"/>
  <c r="CF48" i="19"/>
  <c r="CF54" i="19" s="1"/>
  <c r="BL48" i="19"/>
  <c r="BL54" i="19" s="1"/>
  <c r="AE54" i="15"/>
  <c r="AQ54" i="15"/>
  <c r="CP48" i="19"/>
  <c r="CP54" i="19" s="1"/>
  <c r="AU54" i="15"/>
  <c r="CZ48" i="19"/>
  <c r="CZ54" i="19" s="1"/>
  <c r="AR48" i="19"/>
  <c r="AR54" i="19" s="1"/>
  <c r="W54" i="15"/>
  <c r="BB48" i="19"/>
  <c r="BB54" i="19" s="1"/>
  <c r="AA54" i="15"/>
  <c r="R44" i="15"/>
  <c r="O48" i="15"/>
  <c r="N54" i="15"/>
  <c r="G45" i="7"/>
  <c r="G54" i="7" s="1"/>
  <c r="F54" i="7"/>
  <c r="C46" i="7"/>
  <c r="F46" i="7" s="1"/>
  <c r="G46" i="7" s="1"/>
  <c r="P45" i="15"/>
  <c r="R45" i="15" s="1"/>
  <c r="S45" i="15" s="1"/>
  <c r="AH45" i="19" s="1"/>
  <c r="E44" i="12"/>
  <c r="C47" i="7"/>
  <c r="G35" i="71"/>
  <c r="H35" i="71"/>
  <c r="J34" i="71"/>
  <c r="F36" i="71"/>
  <c r="E36" i="71" s="1"/>
  <c r="AZ35" i="253"/>
  <c r="AY34" i="253"/>
  <c r="AA35" i="253"/>
  <c r="AB36" i="253"/>
  <c r="J36" i="253"/>
  <c r="I35" i="253"/>
  <c r="D35" i="253"/>
  <c r="C34" i="253"/>
  <c r="H37" i="35"/>
  <c r="M37" i="35"/>
  <c r="R37" i="35"/>
  <c r="W37" i="35"/>
  <c r="AB37" i="35"/>
  <c r="AG37" i="35"/>
  <c r="AL37" i="35"/>
  <c r="AQ37" i="35"/>
  <c r="AV37" i="35"/>
  <c r="BA37" i="35"/>
  <c r="I37" i="35"/>
  <c r="N37" i="35"/>
  <c r="S37" i="35"/>
  <c r="X37" i="35"/>
  <c r="AC37" i="35"/>
  <c r="AH37" i="35"/>
  <c r="AM37" i="35"/>
  <c r="AR37" i="35"/>
  <c r="AW37" i="35"/>
  <c r="BB37" i="35"/>
  <c r="M117" i="23"/>
  <c r="AF12" i="23"/>
  <c r="J117" i="23"/>
  <c r="W12" i="23"/>
  <c r="I116" i="23"/>
  <c r="T11" i="23"/>
  <c r="F117" i="23"/>
  <c r="K12" i="23"/>
  <c r="E116" i="23"/>
  <c r="H11" i="23"/>
  <c r="C116" i="23"/>
  <c r="B11" i="23"/>
  <c r="AC23" i="15"/>
  <c r="I23" i="15"/>
  <c r="AO22" i="15"/>
  <c r="AS23" i="15"/>
  <c r="Q23" i="15"/>
  <c r="AK23" i="15"/>
  <c r="M23" i="15"/>
  <c r="U23" i="15"/>
  <c r="Y22" i="15"/>
  <c r="C22" i="16"/>
  <c r="E21" i="15"/>
  <c r="AG23" i="15"/>
  <c r="V36" i="253"/>
  <c r="U35" i="253"/>
  <c r="P36" i="253"/>
  <c r="O35" i="253"/>
  <c r="BL35" i="253"/>
  <c r="BK34" i="253"/>
  <c r="AN35" i="253"/>
  <c r="AM34" i="253"/>
  <c r="BF35" i="253"/>
  <c r="BE34" i="253"/>
  <c r="AT36" i="253"/>
  <c r="AS35" i="253"/>
  <c r="AH34" i="253"/>
  <c r="AG33" i="253"/>
  <c r="I37" i="29"/>
  <c r="P37" i="29"/>
  <c r="W37" i="29"/>
  <c r="AD37" i="29"/>
  <c r="AK37" i="29"/>
  <c r="AR37" i="29"/>
  <c r="AY37" i="29"/>
  <c r="BF37" i="29"/>
  <c r="BM37" i="29"/>
  <c r="BT37" i="29"/>
  <c r="B37" i="29"/>
  <c r="G38" i="5"/>
  <c r="G35" i="1"/>
  <c r="D36" i="78"/>
  <c r="B33" i="189"/>
  <c r="C33" i="189"/>
  <c r="D33" i="189"/>
  <c r="E33" i="189"/>
  <c r="F33" i="189"/>
  <c r="G33" i="189"/>
  <c r="H33" i="189"/>
  <c r="I33" i="189"/>
  <c r="J33" i="189"/>
  <c r="K33" i="189"/>
  <c r="L33" i="189"/>
  <c r="B34" i="189"/>
  <c r="C34" i="189"/>
  <c r="D34" i="189"/>
  <c r="E34" i="189"/>
  <c r="F34" i="189"/>
  <c r="G34" i="189"/>
  <c r="H34" i="189"/>
  <c r="I34" i="189"/>
  <c r="J34" i="189"/>
  <c r="K34" i="189"/>
  <c r="L34" i="189"/>
  <c r="C35" i="189"/>
  <c r="G35" i="189"/>
  <c r="K35" i="189"/>
  <c r="L35" i="189"/>
  <c r="I35" i="189"/>
  <c r="B35" i="189"/>
  <c r="D35" i="189"/>
  <c r="H35" i="189"/>
  <c r="I36" i="7"/>
  <c r="L36" i="7" s="1"/>
  <c r="M36" i="7" s="1"/>
  <c r="U36" i="7"/>
  <c r="X36" i="7" s="1"/>
  <c r="Y36" i="7" s="1"/>
  <c r="AA36" i="7"/>
  <c r="AD36" i="7" s="1"/>
  <c r="AE36" i="7" s="1"/>
  <c r="AG36" i="7"/>
  <c r="AJ36" i="7" s="1"/>
  <c r="AK36" i="7" s="1"/>
  <c r="AM36" i="7"/>
  <c r="AP36" i="7" s="1"/>
  <c r="AQ36" i="7" s="1"/>
  <c r="AS36" i="7"/>
  <c r="AV36" i="7" s="1"/>
  <c r="AW36" i="7" s="1"/>
  <c r="AY36" i="7"/>
  <c r="BB36" i="7" s="1"/>
  <c r="BC36" i="7" s="1"/>
  <c r="BE36" i="7"/>
  <c r="BH36" i="7" s="1"/>
  <c r="BI36" i="7" s="1"/>
  <c r="BK36" i="7"/>
  <c r="BN36" i="7" s="1"/>
  <c r="BO36" i="7" s="1"/>
  <c r="D44" i="58" l="1"/>
  <c r="O54" i="15"/>
  <c r="X48" i="19"/>
  <c r="X54" i="19" s="1"/>
  <c r="S44" i="15"/>
  <c r="AH44" i="19" s="1"/>
  <c r="C48" i="7"/>
  <c r="C49" i="7"/>
  <c r="E45" i="12"/>
  <c r="P46" i="15"/>
  <c r="R46" i="15" s="1"/>
  <c r="S46" i="15" s="1"/>
  <c r="AH46" i="19" s="1"/>
  <c r="F48" i="7"/>
  <c r="F47" i="7"/>
  <c r="D45" i="58"/>
  <c r="H36" i="71"/>
  <c r="G36" i="71"/>
  <c r="J35" i="71"/>
  <c r="F37" i="71"/>
  <c r="E37" i="71" s="1"/>
  <c r="U37" i="7"/>
  <c r="X37" i="7" s="1"/>
  <c r="Y37" i="7" s="1"/>
  <c r="BK37" i="7"/>
  <c r="BN37" i="7" s="1"/>
  <c r="BO37" i="7" s="1"/>
  <c r="AM37" i="7"/>
  <c r="AP37" i="7" s="1"/>
  <c r="AQ37" i="7" s="1"/>
  <c r="AG37" i="7"/>
  <c r="AJ37" i="7" s="1"/>
  <c r="AK37" i="7" s="1"/>
  <c r="AS37" i="7"/>
  <c r="AV37" i="7" s="1"/>
  <c r="AW37" i="7" s="1"/>
  <c r="I37" i="7"/>
  <c r="L37" i="7" s="1"/>
  <c r="M37" i="7" s="1"/>
  <c r="AY37" i="7"/>
  <c r="BB37" i="7" s="1"/>
  <c r="BC37" i="7" s="1"/>
  <c r="AA37" i="7"/>
  <c r="AD37" i="7" s="1"/>
  <c r="AE37" i="7" s="1"/>
  <c r="AY33" i="253"/>
  <c r="AZ34" i="253"/>
  <c r="AB35" i="253"/>
  <c r="AA34" i="253"/>
  <c r="J35" i="253"/>
  <c r="I34" i="253"/>
  <c r="C33" i="253"/>
  <c r="D34" i="253"/>
  <c r="AR39" i="36"/>
  <c r="BB38" i="35"/>
  <c r="AW38" i="35"/>
  <c r="AR38" i="35"/>
  <c r="AM38" i="35"/>
  <c r="AH38" i="35"/>
  <c r="AC38" i="35"/>
  <c r="X38" i="35"/>
  <c r="S38" i="35"/>
  <c r="N38" i="35"/>
  <c r="I38" i="35"/>
  <c r="AV38" i="35"/>
  <c r="AL38" i="35"/>
  <c r="AB38" i="35"/>
  <c r="R38" i="35"/>
  <c r="H38" i="35"/>
  <c r="BA38" i="35"/>
  <c r="AQ38" i="35"/>
  <c r="AG38" i="35"/>
  <c r="W38" i="35"/>
  <c r="M38" i="35"/>
  <c r="M116" i="23"/>
  <c r="AF11" i="23"/>
  <c r="J116" i="23"/>
  <c r="W11" i="23"/>
  <c r="I115" i="23"/>
  <c r="T10" i="23"/>
  <c r="F116" i="23"/>
  <c r="K11" i="23"/>
  <c r="E115" i="23"/>
  <c r="H10" i="23"/>
  <c r="C115" i="23"/>
  <c r="C114" i="23" s="1"/>
  <c r="C113" i="23" s="1"/>
  <c r="B7" i="23" s="1"/>
  <c r="D7" i="23" s="1"/>
  <c r="B10" i="23"/>
  <c r="BE37" i="7"/>
  <c r="BH37" i="7" s="1"/>
  <c r="BI37" i="7" s="1"/>
  <c r="J35" i="189"/>
  <c r="E35" i="189"/>
  <c r="F35" i="189"/>
  <c r="AO21" i="15"/>
  <c r="AC22" i="15"/>
  <c r="U22" i="15"/>
  <c r="M22" i="15"/>
  <c r="I22" i="15"/>
  <c r="Q22" i="15"/>
  <c r="AK22" i="15"/>
  <c r="Y21" i="15"/>
  <c r="AS22" i="15"/>
  <c r="E20" i="15"/>
  <c r="C21" i="16"/>
  <c r="AG22" i="15"/>
  <c r="Y37" i="1"/>
  <c r="O38" i="5" s="1"/>
  <c r="AW37" i="1"/>
  <c r="W38" i="5" s="1"/>
  <c r="M37" i="1"/>
  <c r="L37" i="58" s="1"/>
  <c r="G37" i="1"/>
  <c r="I38" i="5" s="1"/>
  <c r="BJ37" i="58"/>
  <c r="BC37" i="1"/>
  <c r="AK37" i="1"/>
  <c r="BI37" i="1"/>
  <c r="AH33" i="253"/>
  <c r="AG32" i="253"/>
  <c r="BF34" i="253"/>
  <c r="BE33" i="253"/>
  <c r="AN34" i="253"/>
  <c r="AM33" i="253"/>
  <c r="U34" i="253"/>
  <c r="V35" i="253"/>
  <c r="AT35" i="253"/>
  <c r="AS34" i="253"/>
  <c r="BL34" i="253"/>
  <c r="BK33" i="253"/>
  <c r="P35" i="253"/>
  <c r="O34" i="253"/>
  <c r="C55" i="7" l="1"/>
  <c r="C56" i="7"/>
  <c r="D64" i="36"/>
  <c r="D63" i="36"/>
  <c r="F49" i="7"/>
  <c r="P47" i="15"/>
  <c r="E46" i="12"/>
  <c r="G48" i="7"/>
  <c r="D47" i="58" s="1"/>
  <c r="G47" i="7"/>
  <c r="D46" i="58" s="1"/>
  <c r="H37" i="71"/>
  <c r="G37" i="71"/>
  <c r="J36" i="71"/>
  <c r="F38" i="71"/>
  <c r="E38" i="71" s="1"/>
  <c r="U38" i="7"/>
  <c r="X38" i="7" s="1"/>
  <c r="Y38" i="7" s="1"/>
  <c r="BK38" i="7"/>
  <c r="BN38" i="7" s="1"/>
  <c r="BO38" i="7" s="1"/>
  <c r="AA38" i="7"/>
  <c r="AD38" i="7" s="1"/>
  <c r="AE38" i="7" s="1"/>
  <c r="AY38" i="7"/>
  <c r="BB38" i="7" s="1"/>
  <c r="BC38" i="7" s="1"/>
  <c r="I38" i="7"/>
  <c r="L38" i="7" s="1"/>
  <c r="M38" i="7" s="1"/>
  <c r="AG38" i="7"/>
  <c r="AJ38" i="7" s="1"/>
  <c r="AK38" i="7" s="1"/>
  <c r="AM38" i="7"/>
  <c r="AP38" i="7" s="1"/>
  <c r="AQ38" i="7" s="1"/>
  <c r="AS38" i="7"/>
  <c r="AV38" i="7" s="1"/>
  <c r="AW38" i="7" s="1"/>
  <c r="AZ33" i="253"/>
  <c r="AY32" i="253"/>
  <c r="I33" i="253"/>
  <c r="J34" i="253"/>
  <c r="AA33" i="253"/>
  <c r="AB34" i="253"/>
  <c r="C32" i="253"/>
  <c r="D33" i="253"/>
  <c r="M115" i="23"/>
  <c r="AF10" i="23"/>
  <c r="J115" i="23"/>
  <c r="W10" i="23"/>
  <c r="I114" i="23"/>
  <c r="T9" i="23"/>
  <c r="F115" i="23"/>
  <c r="K10" i="23"/>
  <c r="E114" i="23"/>
  <c r="H9" i="23"/>
  <c r="B9" i="23"/>
  <c r="D9" i="23" s="1"/>
  <c r="BE38" i="7"/>
  <c r="BH38" i="7" s="1"/>
  <c r="BI38" i="7" s="1"/>
  <c r="M21" i="15"/>
  <c r="U21" i="15"/>
  <c r="AK21" i="15"/>
  <c r="I21" i="15"/>
  <c r="AG21" i="15"/>
  <c r="AC21" i="15"/>
  <c r="AO20" i="15"/>
  <c r="Q21" i="15"/>
  <c r="C20" i="16"/>
  <c r="E19" i="15"/>
  <c r="AS21" i="15"/>
  <c r="Y20" i="15"/>
  <c r="K38" i="5"/>
  <c r="AF37" i="58"/>
  <c r="U38" i="5"/>
  <c r="BT37" i="58"/>
  <c r="B37" i="58"/>
  <c r="AZ37" i="58"/>
  <c r="S38" i="5"/>
  <c r="AP37" i="58"/>
  <c r="Q38" i="5"/>
  <c r="V37" i="58"/>
  <c r="M38" i="5"/>
  <c r="CN37" i="58"/>
  <c r="AA38" i="5"/>
  <c r="CD37" i="58"/>
  <c r="Y38" i="5"/>
  <c r="D37" i="58"/>
  <c r="V34" i="253"/>
  <c r="U33" i="253"/>
  <c r="BL33" i="253"/>
  <c r="BK32" i="253"/>
  <c r="AT34" i="253"/>
  <c r="AS33" i="253"/>
  <c r="AM32" i="253"/>
  <c r="AN33" i="253"/>
  <c r="AH32" i="253"/>
  <c r="AG31" i="253"/>
  <c r="P34" i="253"/>
  <c r="O33" i="253"/>
  <c r="BE32" i="253"/>
  <c r="BF33" i="253"/>
  <c r="D38" i="16"/>
  <c r="E37" i="19" s="1"/>
  <c r="B37" i="15"/>
  <c r="B37" i="19"/>
  <c r="L37" i="19"/>
  <c r="V37" i="19"/>
  <c r="AF37" i="19"/>
  <c r="AP37" i="19"/>
  <c r="AZ37" i="19"/>
  <c r="BJ37" i="19"/>
  <c r="BT37" i="19"/>
  <c r="CN37" i="19"/>
  <c r="CX37" i="19"/>
  <c r="E52" i="12" l="1"/>
  <c r="E53" i="12"/>
  <c r="F56" i="7"/>
  <c r="F55" i="7"/>
  <c r="P48" i="15"/>
  <c r="G49" i="7"/>
  <c r="R47" i="15"/>
  <c r="S47" i="15" s="1"/>
  <c r="AH47" i="19" s="1"/>
  <c r="H38" i="71"/>
  <c r="G38" i="71"/>
  <c r="J37" i="71"/>
  <c r="F39" i="71"/>
  <c r="E39" i="71" s="1"/>
  <c r="AH37" i="58"/>
  <c r="U39" i="7"/>
  <c r="X39" i="7" s="1"/>
  <c r="Y39" i="7" s="1"/>
  <c r="AY39" i="7"/>
  <c r="BB39" i="7" s="1"/>
  <c r="BC39" i="7" s="1"/>
  <c r="CF37" i="58"/>
  <c r="AG39" i="7"/>
  <c r="AJ39" i="7" s="1"/>
  <c r="AK39" i="7" s="1"/>
  <c r="BB37" i="58"/>
  <c r="AA39" i="7"/>
  <c r="AD39" i="7" s="1"/>
  <c r="AE39" i="7" s="1"/>
  <c r="AR37" i="58"/>
  <c r="AM39" i="7"/>
  <c r="AP39" i="7" s="1"/>
  <c r="AQ39" i="7" s="1"/>
  <c r="BL37" i="58"/>
  <c r="N37" i="58"/>
  <c r="I39" i="7"/>
  <c r="L39" i="7" s="1"/>
  <c r="M39" i="7" s="1"/>
  <c r="X37" i="58"/>
  <c r="CZ37" i="58"/>
  <c r="BK39" i="7"/>
  <c r="BN39" i="7" s="1"/>
  <c r="BO39" i="7" s="1"/>
  <c r="AS39" i="7"/>
  <c r="AV39" i="7" s="1"/>
  <c r="AW39" i="7" s="1"/>
  <c r="BV37" i="58"/>
  <c r="AB33" i="253"/>
  <c r="AA32" i="253"/>
  <c r="AY31" i="253"/>
  <c r="AZ32" i="253"/>
  <c r="I32" i="253"/>
  <c r="J33" i="253"/>
  <c r="D32" i="253"/>
  <c r="C31" i="253"/>
  <c r="M114" i="23"/>
  <c r="AF9" i="23"/>
  <c r="J114" i="23"/>
  <c r="W9" i="23"/>
  <c r="I113" i="23"/>
  <c r="T7" i="23" s="1"/>
  <c r="T8" i="23"/>
  <c r="F114" i="23"/>
  <c r="K9" i="23"/>
  <c r="E113" i="23"/>
  <c r="H7" i="23" s="1"/>
  <c r="H8" i="23"/>
  <c r="B8" i="23"/>
  <c r="F38" i="16"/>
  <c r="G38" i="16" s="1"/>
  <c r="H38" i="16" s="1"/>
  <c r="O37" i="19" s="1"/>
  <c r="BE39" i="7"/>
  <c r="BH39" i="7" s="1"/>
  <c r="BI39" i="7" s="1"/>
  <c r="CP37" i="58"/>
  <c r="F37" i="16"/>
  <c r="G37" i="16" s="1"/>
  <c r="AS20" i="15"/>
  <c r="Q20" i="15"/>
  <c r="M20" i="15"/>
  <c r="AK20" i="15"/>
  <c r="I20" i="15"/>
  <c r="AO19" i="15"/>
  <c r="AG20" i="15"/>
  <c r="Y19" i="15"/>
  <c r="C19" i="16"/>
  <c r="E18" i="15"/>
  <c r="AC20" i="15"/>
  <c r="U20" i="15"/>
  <c r="O32" i="253"/>
  <c r="P33" i="253"/>
  <c r="V33" i="253"/>
  <c r="U32" i="253"/>
  <c r="BE31" i="253"/>
  <c r="BF32" i="253"/>
  <c r="AN32" i="253"/>
  <c r="AM31" i="253"/>
  <c r="BL32" i="253"/>
  <c r="BK31" i="253"/>
  <c r="AH31" i="253"/>
  <c r="AG30" i="253"/>
  <c r="AT33" i="253"/>
  <c r="AS32" i="253"/>
  <c r="P54" i="15" l="1"/>
  <c r="D48" i="58"/>
  <c r="D54" i="58" s="1"/>
  <c r="G55" i="7"/>
  <c r="R48" i="15"/>
  <c r="G39" i="71"/>
  <c r="H39" i="71"/>
  <c r="J38" i="71"/>
  <c r="F40" i="71"/>
  <c r="E40" i="71" s="1"/>
  <c r="U40" i="7"/>
  <c r="X40" i="7" s="1"/>
  <c r="Y40" i="7" s="1"/>
  <c r="AH38" i="58"/>
  <c r="CF38" i="58"/>
  <c r="AY40" i="7"/>
  <c r="BB40" i="7" s="1"/>
  <c r="BC40" i="7" s="1"/>
  <c r="CZ38" i="58"/>
  <c r="BK40" i="7"/>
  <c r="BN40" i="7" s="1"/>
  <c r="BO40" i="7" s="1"/>
  <c r="N38" i="58"/>
  <c r="I40" i="7"/>
  <c r="L40" i="7" s="1"/>
  <c r="M40" i="7" s="1"/>
  <c r="AR38" i="58"/>
  <c r="AA40" i="7"/>
  <c r="AD40" i="7" s="1"/>
  <c r="AE40" i="7" s="1"/>
  <c r="BV38" i="58"/>
  <c r="AS40" i="7"/>
  <c r="AV40" i="7" s="1"/>
  <c r="AW40" i="7" s="1"/>
  <c r="X38" i="58"/>
  <c r="BL38" i="58"/>
  <c r="AM40" i="7"/>
  <c r="AP40" i="7" s="1"/>
  <c r="AQ40" i="7" s="1"/>
  <c r="BB38" i="58"/>
  <c r="AG40" i="7"/>
  <c r="AJ40" i="7" s="1"/>
  <c r="AK40" i="7" s="1"/>
  <c r="AB32" i="253"/>
  <c r="AA31" i="253"/>
  <c r="AZ31" i="253"/>
  <c r="AY30" i="253"/>
  <c r="J32" i="253"/>
  <c r="I31" i="253"/>
  <c r="D31" i="253"/>
  <c r="C30" i="253"/>
  <c r="F40" i="16"/>
  <c r="M113" i="23"/>
  <c r="AF7" i="23" s="1"/>
  <c r="AF8" i="23"/>
  <c r="J113" i="23"/>
  <c r="W7" i="23" s="1"/>
  <c r="W8" i="23"/>
  <c r="F113" i="23"/>
  <c r="K7" i="23" s="1"/>
  <c r="K8" i="23"/>
  <c r="F39" i="16"/>
  <c r="G39" i="16" s="1"/>
  <c r="H39" i="16" s="1"/>
  <c r="O38" i="19" s="1"/>
  <c r="BE40" i="7"/>
  <c r="BH40" i="7" s="1"/>
  <c r="BI40" i="7" s="1"/>
  <c r="CP38" i="58"/>
  <c r="AS19" i="15"/>
  <c r="C18" i="16"/>
  <c r="E17" i="15"/>
  <c r="U19" i="15"/>
  <c r="Y18" i="15"/>
  <c r="M19" i="15"/>
  <c r="AO18" i="15"/>
  <c r="Q19" i="15"/>
  <c r="AK19" i="15"/>
  <c r="AC19" i="15"/>
  <c r="I19" i="15"/>
  <c r="AG19" i="15"/>
  <c r="V32" i="253"/>
  <c r="U31" i="253"/>
  <c r="P32" i="253"/>
  <c r="O31" i="253"/>
  <c r="AT32" i="253"/>
  <c r="AS31" i="253"/>
  <c r="BK30" i="253"/>
  <c r="BL31" i="253"/>
  <c r="AG29" i="253"/>
  <c r="AH30" i="253"/>
  <c r="AN31" i="253"/>
  <c r="AM30" i="253"/>
  <c r="BF31" i="253"/>
  <c r="BE30" i="253"/>
  <c r="S48" i="15" l="1"/>
  <c r="AH48" i="19" s="1"/>
  <c r="AH54" i="19" s="1"/>
  <c r="R54" i="15"/>
  <c r="G40" i="71"/>
  <c r="H40" i="71"/>
  <c r="J39" i="71"/>
  <c r="F41" i="71"/>
  <c r="E41" i="71" s="1"/>
  <c r="BL39" i="58"/>
  <c r="BV39" i="58"/>
  <c r="N39" i="58"/>
  <c r="CF39" i="58"/>
  <c r="BB39" i="58"/>
  <c r="X39" i="58"/>
  <c r="AR39" i="58"/>
  <c r="CZ39" i="58"/>
  <c r="U41" i="7"/>
  <c r="X41" i="7" s="1"/>
  <c r="Y41" i="7" s="1"/>
  <c r="AH39" i="58"/>
  <c r="CP39" i="58"/>
  <c r="BE41" i="7"/>
  <c r="BH41" i="7" s="1"/>
  <c r="BI41" i="7" s="1"/>
  <c r="I30" i="253"/>
  <c r="J31" i="253"/>
  <c r="AA30" i="253"/>
  <c r="AB31" i="253"/>
  <c r="AY29" i="253"/>
  <c r="AZ30" i="253"/>
  <c r="C29" i="253"/>
  <c r="D30" i="253"/>
  <c r="G40" i="16"/>
  <c r="H40" i="16" s="1"/>
  <c r="O39" i="19" s="1"/>
  <c r="AS18" i="15"/>
  <c r="Q18" i="15"/>
  <c r="AC18" i="15"/>
  <c r="AO17" i="15"/>
  <c r="U18" i="15"/>
  <c r="Y17" i="15"/>
  <c r="AG18" i="15"/>
  <c r="AK18" i="15"/>
  <c r="E16" i="15"/>
  <c r="C17" i="16"/>
  <c r="I18" i="15"/>
  <c r="M18" i="15"/>
  <c r="AN30" i="253"/>
  <c r="AM29" i="253"/>
  <c r="AG28" i="253"/>
  <c r="AH29" i="253"/>
  <c r="AT31" i="253"/>
  <c r="AS30" i="253"/>
  <c r="V31" i="253"/>
  <c r="U30" i="253"/>
  <c r="BK29" i="253"/>
  <c r="BL30" i="253"/>
  <c r="BF30" i="253"/>
  <c r="BE29" i="253"/>
  <c r="P31" i="253"/>
  <c r="O30" i="253"/>
  <c r="BL35" i="1"/>
  <c r="BL32" i="1"/>
  <c r="BL33" i="1"/>
  <c r="BL34" i="1"/>
  <c r="BL36" i="1"/>
  <c r="S54" i="15" l="1"/>
  <c r="BL53" i="1"/>
  <c r="BK41" i="7"/>
  <c r="BN41" i="7" s="1"/>
  <c r="BO41" i="7" s="1"/>
  <c r="CZ40" i="58" s="1"/>
  <c r="AS41" i="7"/>
  <c r="AV41" i="7" s="1"/>
  <c r="AW41" i="7" s="1"/>
  <c r="BV40" i="58" s="1"/>
  <c r="AG41" i="7"/>
  <c r="AJ41" i="7" s="1"/>
  <c r="AK41" i="7" s="1"/>
  <c r="BB40" i="58" s="1"/>
  <c r="I41" i="7"/>
  <c r="L41" i="7" s="1"/>
  <c r="M41" i="7" s="1"/>
  <c r="N40" i="58" s="1"/>
  <c r="AA41" i="7"/>
  <c r="AD41" i="7" s="1"/>
  <c r="AE41" i="7" s="1"/>
  <c r="AR40" i="58" s="1"/>
  <c r="AS42" i="7"/>
  <c r="AV42" i="7" s="1"/>
  <c r="AW42" i="7" s="1"/>
  <c r="AM41" i="7"/>
  <c r="AP41" i="7" s="1"/>
  <c r="AQ41" i="7" s="1"/>
  <c r="BL40" i="58" s="1"/>
  <c r="AY41" i="7"/>
  <c r="BB41" i="7" s="1"/>
  <c r="BC41" i="7" s="1"/>
  <c r="CF40" i="58" s="1"/>
  <c r="AM42" i="7"/>
  <c r="AP42" i="7" s="1"/>
  <c r="AQ42" i="7" s="1"/>
  <c r="AY42" i="7"/>
  <c r="BB42" i="7" s="1"/>
  <c r="BC42" i="7" s="1"/>
  <c r="AG42" i="7"/>
  <c r="AJ42" i="7" s="1"/>
  <c r="AK42" i="7" s="1"/>
  <c r="I42" i="7"/>
  <c r="L42" i="7" s="1"/>
  <c r="M42" i="7" s="1"/>
  <c r="AA42" i="7"/>
  <c r="AD42" i="7" s="1"/>
  <c r="AE42" i="7" s="1"/>
  <c r="BK42" i="7"/>
  <c r="BN42" i="7" s="1"/>
  <c r="BO42" i="7" s="1"/>
  <c r="F42" i="71"/>
  <c r="E42" i="71" s="1"/>
  <c r="H41" i="71"/>
  <c r="G41" i="71"/>
  <c r="J40" i="71"/>
  <c r="AH40" i="58"/>
  <c r="U42" i="7"/>
  <c r="X42" i="7" s="1"/>
  <c r="Y42" i="7" s="1"/>
  <c r="X40" i="58"/>
  <c r="CP40" i="58"/>
  <c r="BE42" i="7"/>
  <c r="BH42" i="7" s="1"/>
  <c r="BI42" i="7" s="1"/>
  <c r="I29" i="253"/>
  <c r="J30" i="253"/>
  <c r="AA29" i="253"/>
  <c r="AB30" i="253"/>
  <c r="AZ29" i="253"/>
  <c r="AY28" i="253"/>
  <c r="D29" i="253"/>
  <c r="C28" i="253"/>
  <c r="E15" i="15"/>
  <c r="C16" i="16"/>
  <c r="U17" i="15"/>
  <c r="AS17" i="15"/>
  <c r="Y16" i="15"/>
  <c r="AG17" i="15"/>
  <c r="AK17" i="15"/>
  <c r="I17" i="15"/>
  <c r="AO16" i="15"/>
  <c r="Q17" i="15"/>
  <c r="M17" i="15"/>
  <c r="AC17" i="15"/>
  <c r="BF29" i="253"/>
  <c r="BE28" i="253"/>
  <c r="V30" i="253"/>
  <c r="U29" i="253"/>
  <c r="AN29" i="253"/>
  <c r="AM28" i="253"/>
  <c r="AG27" i="253"/>
  <c r="AH28" i="253"/>
  <c r="BL29" i="253"/>
  <c r="BK28" i="253"/>
  <c r="O29" i="253"/>
  <c r="P30" i="253"/>
  <c r="AT30" i="253"/>
  <c r="AS29" i="253"/>
  <c r="AS38" i="25"/>
  <c r="CT38" i="2" s="1"/>
  <c r="AQ38" i="25"/>
  <c r="CN38" i="2" s="1"/>
  <c r="AO38" i="25"/>
  <c r="CK38" i="2" s="1"/>
  <c r="AM38" i="25"/>
  <c r="CE38" i="2" s="1"/>
  <c r="AK38" i="25"/>
  <c r="CB38" i="2" s="1"/>
  <c r="AI38" i="25"/>
  <c r="BV38" i="2" s="1"/>
  <c r="AG38" i="25"/>
  <c r="AE38" i="25"/>
  <c r="BM38" i="2" s="1"/>
  <c r="AC38" i="25"/>
  <c r="BJ38" i="2" s="1"/>
  <c r="AA38" i="25"/>
  <c r="BD38" i="2" s="1"/>
  <c r="Y38" i="25"/>
  <c r="BA38" i="2" s="1"/>
  <c r="W38" i="25"/>
  <c r="AU38" i="2" s="1"/>
  <c r="U38" i="25"/>
  <c r="AR38" i="2" s="1"/>
  <c r="S38" i="25"/>
  <c r="AL38" i="2" s="1"/>
  <c r="Q38" i="25"/>
  <c r="AI38" i="2" s="1"/>
  <c r="O38" i="25"/>
  <c r="AC38" i="2" s="1"/>
  <c r="M38" i="25"/>
  <c r="Z38" i="2" s="1"/>
  <c r="K38" i="25"/>
  <c r="T38" i="2" s="1"/>
  <c r="I38" i="25"/>
  <c r="Q38" i="2" s="1"/>
  <c r="G38" i="25"/>
  <c r="K38" i="2" s="1"/>
  <c r="E38" i="25"/>
  <c r="H38" i="2" s="1"/>
  <c r="C38" i="25"/>
  <c r="B38" i="2" s="1"/>
  <c r="B35" i="28"/>
  <c r="E37" i="29" s="1"/>
  <c r="D35" i="28"/>
  <c r="S37" i="29" s="1"/>
  <c r="E35" i="28"/>
  <c r="Z37" i="29" s="1"/>
  <c r="H35" i="28"/>
  <c r="AU37" i="29" s="1"/>
  <c r="I35" i="28"/>
  <c r="BB37" i="29" s="1"/>
  <c r="L35" i="28"/>
  <c r="BW37" i="29" s="1"/>
  <c r="F35" i="28"/>
  <c r="AG37" i="29" s="1"/>
  <c r="J35" i="28"/>
  <c r="BI37" i="29" s="1"/>
  <c r="AF37" i="29"/>
  <c r="AM37" i="29"/>
  <c r="BO37" i="29"/>
  <c r="BV37" i="29"/>
  <c r="AT37" i="29"/>
  <c r="BA37" i="29"/>
  <c r="BH37" i="29"/>
  <c r="Y37" i="29"/>
  <c r="R37" i="29"/>
  <c r="K37" i="29"/>
  <c r="D37" i="29"/>
  <c r="AS43" i="7" l="1"/>
  <c r="AV43" i="7" s="1"/>
  <c r="AW43" i="7" s="1"/>
  <c r="AG43" i="7"/>
  <c r="AJ43" i="7" s="1"/>
  <c r="AK43" i="7" s="1"/>
  <c r="AY43" i="7"/>
  <c r="BB43" i="7" s="1"/>
  <c r="BC43" i="7" s="1"/>
  <c r="AA43" i="7"/>
  <c r="AD43" i="7" s="1"/>
  <c r="AE43" i="7" s="1"/>
  <c r="AM43" i="7"/>
  <c r="AP43" i="7" s="1"/>
  <c r="AQ43" i="7" s="1"/>
  <c r="BK43" i="7"/>
  <c r="BN43" i="7" s="1"/>
  <c r="BO43" i="7" s="1"/>
  <c r="I43" i="7"/>
  <c r="L43" i="7" s="1"/>
  <c r="M43" i="7" s="1"/>
  <c r="F43" i="71"/>
  <c r="G42" i="71"/>
  <c r="H42" i="71"/>
  <c r="J41" i="71"/>
  <c r="AH41" i="58"/>
  <c r="U43" i="7"/>
  <c r="X43" i="7" s="1"/>
  <c r="Y43" i="7" s="1"/>
  <c r="X42" i="58"/>
  <c r="AG44" i="7"/>
  <c r="AJ44" i="7" s="1"/>
  <c r="AK44" i="7" s="1"/>
  <c r="CF41" i="58"/>
  <c r="N41" i="58"/>
  <c r="BL41" i="58"/>
  <c r="BE43" i="7"/>
  <c r="BH43" i="7" s="1"/>
  <c r="BI43" i="7" s="1"/>
  <c r="BV41" i="58"/>
  <c r="AR41" i="58"/>
  <c r="CZ41" i="58"/>
  <c r="BB41" i="58"/>
  <c r="AZ28" i="253"/>
  <c r="AY27" i="253"/>
  <c r="AA28" i="253"/>
  <c r="AB29" i="253"/>
  <c r="J29" i="253"/>
  <c r="I28" i="253"/>
  <c r="D28" i="253"/>
  <c r="C27" i="253"/>
  <c r="K35" i="28"/>
  <c r="BP37" i="29" s="1"/>
  <c r="BQ37" i="29" s="1"/>
  <c r="G35" i="28"/>
  <c r="AN37" i="29" s="1"/>
  <c r="AO37" i="29" s="1"/>
  <c r="C35" i="28"/>
  <c r="L37" i="29" s="1"/>
  <c r="M37" i="29" s="1"/>
  <c r="I16" i="15"/>
  <c r="C15" i="16"/>
  <c r="E14" i="15"/>
  <c r="AG16" i="15"/>
  <c r="AC16" i="15"/>
  <c r="Q16" i="15"/>
  <c r="AK16" i="15"/>
  <c r="AO15" i="15"/>
  <c r="Y15" i="15"/>
  <c r="M16" i="15"/>
  <c r="AS16" i="15"/>
  <c r="U16" i="15"/>
  <c r="AT29" i="253"/>
  <c r="AS28" i="253"/>
  <c r="AN28" i="253"/>
  <c r="AM27" i="253"/>
  <c r="P29" i="253"/>
  <c r="O28" i="253"/>
  <c r="AH27" i="253"/>
  <c r="AG26" i="253"/>
  <c r="V29" i="253"/>
  <c r="U28" i="253"/>
  <c r="BL28" i="253"/>
  <c r="BK27" i="253"/>
  <c r="BF28" i="253"/>
  <c r="BE27" i="253"/>
  <c r="BJ37" i="29"/>
  <c r="BC37" i="29"/>
  <c r="AA37" i="29"/>
  <c r="F37" i="29"/>
  <c r="AH37" i="29"/>
  <c r="BX37" i="29"/>
  <c r="AV37" i="29"/>
  <c r="T37" i="29"/>
  <c r="BS38" i="2"/>
  <c r="B36" i="79"/>
  <c r="B36" i="80"/>
  <c r="B28" i="79"/>
  <c r="B29" i="79"/>
  <c r="B30" i="79"/>
  <c r="B31" i="79"/>
  <c r="B32" i="79"/>
  <c r="B33" i="79"/>
  <c r="B34" i="79"/>
  <c r="B35" i="79"/>
  <c r="B36" i="78"/>
  <c r="B36" i="77"/>
  <c r="B36" i="75"/>
  <c r="B36" i="74"/>
  <c r="B36" i="72"/>
  <c r="AQ37" i="3"/>
  <c r="AM37" i="3"/>
  <c r="AI37" i="3"/>
  <c r="AA37" i="3"/>
  <c r="W37" i="3"/>
  <c r="S37" i="3"/>
  <c r="O37" i="3"/>
  <c r="K37" i="3"/>
  <c r="G37" i="3"/>
  <c r="C37" i="3"/>
  <c r="D37" i="3" s="1"/>
  <c r="C5" i="248"/>
  <c r="D5" i="248" s="1"/>
  <c r="E5" i="248" s="1"/>
  <c r="F5" i="248" s="1"/>
  <c r="G5" i="248" s="1"/>
  <c r="H5" i="248" s="1"/>
  <c r="I5" i="248" s="1"/>
  <c r="J5" i="248" s="1"/>
  <c r="K5" i="248" s="1"/>
  <c r="L5" i="248" s="1"/>
  <c r="M5" i="248" s="1"/>
  <c r="N5" i="248" s="1"/>
  <c r="O5" i="248" s="1"/>
  <c r="C5" i="246"/>
  <c r="D5" i="246" s="1"/>
  <c r="E5" i="246" s="1"/>
  <c r="F5" i="246" s="1"/>
  <c r="G5" i="246" s="1"/>
  <c r="H5" i="246" s="1"/>
  <c r="I5" i="246" s="1"/>
  <c r="J5" i="246" s="1"/>
  <c r="K5" i="246" s="1"/>
  <c r="B6" i="245"/>
  <c r="B7" i="245" s="1"/>
  <c r="B8" i="245" s="1"/>
  <c r="B9" i="245" s="1"/>
  <c r="B10" i="245" s="1"/>
  <c r="B11" i="245" s="1"/>
  <c r="B12" i="245" s="1"/>
  <c r="B13" i="245" s="1"/>
  <c r="K40" i="246"/>
  <c r="K39" i="246"/>
  <c r="K38" i="246"/>
  <c r="K37" i="246"/>
  <c r="K36" i="246"/>
  <c r="K35" i="246"/>
  <c r="K34" i="246"/>
  <c r="K33" i="246"/>
  <c r="K32" i="246"/>
  <c r="K31" i="246"/>
  <c r="K30" i="246"/>
  <c r="K19" i="246"/>
  <c r="K20" i="246"/>
  <c r="K8" i="246" s="1"/>
  <c r="K21" i="246"/>
  <c r="K22" i="246"/>
  <c r="K23" i="246"/>
  <c r="K11" i="246" s="1"/>
  <c r="K24" i="246"/>
  <c r="K12" i="246" s="1"/>
  <c r="K25" i="246"/>
  <c r="K26" i="246"/>
  <c r="K27" i="246"/>
  <c r="K15" i="246" s="1"/>
  <c r="K28" i="246"/>
  <c r="K18" i="246"/>
  <c r="C6" i="246"/>
  <c r="D6" i="246"/>
  <c r="E6" i="246"/>
  <c r="G6" i="246"/>
  <c r="H6" i="246"/>
  <c r="I6" i="246"/>
  <c r="J6" i="246"/>
  <c r="C7" i="246"/>
  <c r="D7" i="246"/>
  <c r="E7" i="246"/>
  <c r="G7" i="246"/>
  <c r="H7" i="246"/>
  <c r="I7" i="246"/>
  <c r="J7" i="246"/>
  <c r="C8" i="246"/>
  <c r="D8" i="246"/>
  <c r="E8" i="246"/>
  <c r="G8" i="246"/>
  <c r="H8" i="246"/>
  <c r="I8" i="246"/>
  <c r="J8" i="246"/>
  <c r="C9" i="246"/>
  <c r="D9" i="246"/>
  <c r="E9" i="246"/>
  <c r="G9" i="246"/>
  <c r="H9" i="246"/>
  <c r="I9" i="246"/>
  <c r="J9" i="246"/>
  <c r="C10" i="246"/>
  <c r="D10" i="246"/>
  <c r="E10" i="246"/>
  <c r="G10" i="246"/>
  <c r="H10" i="246"/>
  <c r="I10" i="246"/>
  <c r="J10" i="246"/>
  <c r="C11" i="246"/>
  <c r="D11" i="246"/>
  <c r="E11" i="246"/>
  <c r="G11" i="246"/>
  <c r="H11" i="246"/>
  <c r="I11" i="246"/>
  <c r="J11" i="246"/>
  <c r="C12" i="246"/>
  <c r="D12" i="246"/>
  <c r="E12" i="246"/>
  <c r="G12" i="246"/>
  <c r="H12" i="246"/>
  <c r="I12" i="246"/>
  <c r="J12" i="246"/>
  <c r="C13" i="246"/>
  <c r="D13" i="246"/>
  <c r="E13" i="246"/>
  <c r="G13" i="246"/>
  <c r="H13" i="246"/>
  <c r="I13" i="246"/>
  <c r="J13" i="246"/>
  <c r="C14" i="246"/>
  <c r="D14" i="246"/>
  <c r="E14" i="246"/>
  <c r="G14" i="246"/>
  <c r="H14" i="246"/>
  <c r="I14" i="246"/>
  <c r="J14" i="246"/>
  <c r="C15" i="246"/>
  <c r="D15" i="246"/>
  <c r="E15" i="246"/>
  <c r="G15" i="246"/>
  <c r="H15" i="246"/>
  <c r="I15" i="246"/>
  <c r="J15" i="246"/>
  <c r="C16" i="246"/>
  <c r="D16" i="246"/>
  <c r="E16" i="246"/>
  <c r="G16" i="246"/>
  <c r="H16" i="246"/>
  <c r="I16" i="246"/>
  <c r="J16" i="246"/>
  <c r="B7" i="246"/>
  <c r="B8" i="246"/>
  <c r="B9" i="246"/>
  <c r="B10" i="246"/>
  <c r="B11" i="246"/>
  <c r="B12" i="246"/>
  <c r="B13" i="246"/>
  <c r="B14" i="246"/>
  <c r="B15" i="246"/>
  <c r="B16" i="246"/>
  <c r="B6" i="246"/>
  <c r="F40" i="246"/>
  <c r="F39" i="246"/>
  <c r="F38" i="246"/>
  <c r="F37" i="246"/>
  <c r="F36" i="246"/>
  <c r="F35" i="246"/>
  <c r="F34" i="246"/>
  <c r="F33" i="246"/>
  <c r="F32" i="246"/>
  <c r="F31" i="246"/>
  <c r="F30" i="246"/>
  <c r="F19" i="246"/>
  <c r="F20" i="246"/>
  <c r="F21" i="246"/>
  <c r="F22" i="246"/>
  <c r="F10" i="246" s="1"/>
  <c r="F23" i="246"/>
  <c r="F24" i="246"/>
  <c r="F12" i="246" s="1"/>
  <c r="F25" i="246"/>
  <c r="F26" i="246"/>
  <c r="F14" i="246" s="1"/>
  <c r="F27" i="246"/>
  <c r="F15" i="246" s="1"/>
  <c r="F28" i="246"/>
  <c r="F18" i="246"/>
  <c r="C11" i="247"/>
  <c r="C12" i="247" s="1"/>
  <c r="D11" i="247"/>
  <c r="D12" i="247" s="1"/>
  <c r="E11" i="247"/>
  <c r="E12" i="247" s="1"/>
  <c r="F11" i="247"/>
  <c r="F12" i="247" s="1"/>
  <c r="G11" i="247"/>
  <c r="H11" i="247"/>
  <c r="H12" i="247" s="1"/>
  <c r="I11" i="247"/>
  <c r="I12" i="247" s="1"/>
  <c r="J11" i="247"/>
  <c r="K11" i="247"/>
  <c r="K12" i="247" s="1"/>
  <c r="L11" i="247"/>
  <c r="L12" i="247" s="1"/>
  <c r="G12" i="247"/>
  <c r="J12" i="247"/>
  <c r="B11" i="247"/>
  <c r="B12" i="247" s="1"/>
  <c r="C6" i="247"/>
  <c r="C7" i="247" s="1"/>
  <c r="C8" i="247" s="1"/>
  <c r="C9" i="247" s="1"/>
  <c r="D6" i="247"/>
  <c r="E6" i="247"/>
  <c r="E7" i="247" s="1"/>
  <c r="E8" i="247" s="1"/>
  <c r="E9" i="247" s="1"/>
  <c r="F6" i="247"/>
  <c r="F7" i="247" s="1"/>
  <c r="F8" i="247" s="1"/>
  <c r="F9" i="247" s="1"/>
  <c r="G6" i="247"/>
  <c r="G7" i="247" s="1"/>
  <c r="G8" i="247" s="1"/>
  <c r="G9" i="247" s="1"/>
  <c r="H6" i="247"/>
  <c r="H7" i="247" s="1"/>
  <c r="H8" i="247" s="1"/>
  <c r="H9" i="247" s="1"/>
  <c r="I6" i="247"/>
  <c r="I7" i="247" s="1"/>
  <c r="I8" i="247" s="1"/>
  <c r="I9" i="247" s="1"/>
  <c r="J6" i="247"/>
  <c r="J7" i="247" s="1"/>
  <c r="J8" i="247" s="1"/>
  <c r="J9" i="247" s="1"/>
  <c r="K6" i="247"/>
  <c r="K7" i="247" s="1"/>
  <c r="K8" i="247" s="1"/>
  <c r="K9" i="247" s="1"/>
  <c r="L6" i="247"/>
  <c r="L7" i="247" s="1"/>
  <c r="L8" i="247" s="1"/>
  <c r="L9" i="247" s="1"/>
  <c r="D7" i="247"/>
  <c r="D8" i="247" s="1"/>
  <c r="D9" i="247" s="1"/>
  <c r="B6" i="247"/>
  <c r="B7" i="247" s="1"/>
  <c r="B8" i="247" s="1"/>
  <c r="B9" i="247" s="1"/>
  <c r="O40" i="248"/>
  <c r="O39" i="248"/>
  <c r="O38" i="248"/>
  <c r="O37" i="248"/>
  <c r="O36" i="248"/>
  <c r="O35" i="248"/>
  <c r="O34" i="248"/>
  <c r="O33" i="248"/>
  <c r="O32" i="248"/>
  <c r="O31" i="248"/>
  <c r="O30" i="248"/>
  <c r="O28" i="248"/>
  <c r="O27" i="248"/>
  <c r="O26" i="248"/>
  <c r="O25" i="248"/>
  <c r="O24" i="248"/>
  <c r="O23" i="248"/>
  <c r="O22" i="248"/>
  <c r="O21" i="248"/>
  <c r="O20" i="248"/>
  <c r="O19" i="248"/>
  <c r="O18" i="248"/>
  <c r="J40" i="248"/>
  <c r="K40" i="248" s="1"/>
  <c r="J39" i="248"/>
  <c r="K39" i="248" s="1"/>
  <c r="J38" i="248"/>
  <c r="K38" i="248" s="1"/>
  <c r="J37" i="248"/>
  <c r="K37" i="248" s="1"/>
  <c r="J36" i="248"/>
  <c r="K36" i="248" s="1"/>
  <c r="J35" i="248"/>
  <c r="K35" i="248" s="1"/>
  <c r="J34" i="248"/>
  <c r="K34" i="248" s="1"/>
  <c r="J33" i="248"/>
  <c r="K33" i="248" s="1"/>
  <c r="J32" i="248"/>
  <c r="K32" i="248" s="1"/>
  <c r="J31" i="248"/>
  <c r="K31" i="248" s="1"/>
  <c r="J30" i="248"/>
  <c r="K30" i="248" s="1"/>
  <c r="J19" i="248"/>
  <c r="K19" i="248" s="1"/>
  <c r="J20" i="248"/>
  <c r="K20" i="248" s="1"/>
  <c r="J21" i="248"/>
  <c r="K21" i="248" s="1"/>
  <c r="J22" i="248"/>
  <c r="K22" i="248" s="1"/>
  <c r="J23" i="248"/>
  <c r="K23" i="248" s="1"/>
  <c r="J24" i="248"/>
  <c r="K24" i="248" s="1"/>
  <c r="J25" i="248"/>
  <c r="K25" i="248" s="1"/>
  <c r="J26" i="248"/>
  <c r="K26" i="248" s="1"/>
  <c r="J27" i="248"/>
  <c r="K27" i="248" s="1"/>
  <c r="J28" i="248"/>
  <c r="K28" i="248" s="1"/>
  <c r="J18" i="248"/>
  <c r="K18" i="248" s="1"/>
  <c r="E40" i="248"/>
  <c r="F40" i="248" s="1"/>
  <c r="E39" i="248"/>
  <c r="F39" i="248" s="1"/>
  <c r="E38" i="248"/>
  <c r="F38" i="248" s="1"/>
  <c r="E37" i="248"/>
  <c r="F37" i="248" s="1"/>
  <c r="E36" i="248"/>
  <c r="F36" i="248" s="1"/>
  <c r="E35" i="248"/>
  <c r="F35" i="248" s="1"/>
  <c r="E34" i="248"/>
  <c r="F34" i="248" s="1"/>
  <c r="E33" i="248"/>
  <c r="F33" i="248" s="1"/>
  <c r="E32" i="248"/>
  <c r="F32" i="248" s="1"/>
  <c r="E31" i="248"/>
  <c r="F31" i="248" s="1"/>
  <c r="E30" i="248"/>
  <c r="F30" i="248" s="1"/>
  <c r="E28" i="248"/>
  <c r="F28" i="248" s="1"/>
  <c r="E27" i="248"/>
  <c r="F27" i="248" s="1"/>
  <c r="E26" i="248"/>
  <c r="F26" i="248" s="1"/>
  <c r="E25" i="248"/>
  <c r="F25" i="248" s="1"/>
  <c r="E24" i="248"/>
  <c r="F24" i="248" s="1"/>
  <c r="E23" i="248"/>
  <c r="F23" i="248" s="1"/>
  <c r="E22" i="248"/>
  <c r="F22" i="248" s="1"/>
  <c r="E21" i="248"/>
  <c r="F21" i="248" s="1"/>
  <c r="E20" i="248"/>
  <c r="F20" i="248" s="1"/>
  <c r="E19" i="248"/>
  <c r="F19" i="248" s="1"/>
  <c r="E18" i="248"/>
  <c r="F18" i="248" s="1"/>
  <c r="B7" i="248"/>
  <c r="C7" i="248"/>
  <c r="D7" i="248"/>
  <c r="G7" i="248"/>
  <c r="H7" i="248"/>
  <c r="I7" i="248"/>
  <c r="L7" i="248"/>
  <c r="M7" i="248"/>
  <c r="N7" i="248"/>
  <c r="B8" i="248"/>
  <c r="C8" i="248"/>
  <c r="D8" i="248"/>
  <c r="G8" i="248"/>
  <c r="H8" i="248"/>
  <c r="I8" i="248"/>
  <c r="L8" i="248"/>
  <c r="M8" i="248"/>
  <c r="N8" i="248"/>
  <c r="B9" i="248"/>
  <c r="C9" i="248"/>
  <c r="D9" i="248"/>
  <c r="G9" i="248"/>
  <c r="H9" i="248"/>
  <c r="I9" i="248"/>
  <c r="L9" i="248"/>
  <c r="M9" i="248"/>
  <c r="N9" i="248"/>
  <c r="B10" i="248"/>
  <c r="C10" i="248"/>
  <c r="D10" i="248"/>
  <c r="G10" i="248"/>
  <c r="H10" i="248"/>
  <c r="I10" i="248"/>
  <c r="L10" i="248"/>
  <c r="M10" i="248"/>
  <c r="N10" i="248"/>
  <c r="B11" i="248"/>
  <c r="C11" i="248"/>
  <c r="D11" i="248"/>
  <c r="G11" i="248"/>
  <c r="H11" i="248"/>
  <c r="I11" i="248"/>
  <c r="L11" i="248"/>
  <c r="M11" i="248"/>
  <c r="N11" i="248"/>
  <c r="B12" i="248"/>
  <c r="C12" i="248"/>
  <c r="D12" i="248"/>
  <c r="G12" i="248"/>
  <c r="H12" i="248"/>
  <c r="I12" i="248"/>
  <c r="L12" i="248"/>
  <c r="M12" i="248"/>
  <c r="N12" i="248"/>
  <c r="B13" i="248"/>
  <c r="C13" i="248"/>
  <c r="D13" i="248"/>
  <c r="G13" i="248"/>
  <c r="H13" i="248"/>
  <c r="I13" i="248"/>
  <c r="L13" i="248"/>
  <c r="M13" i="248"/>
  <c r="N13" i="248"/>
  <c r="B14" i="248"/>
  <c r="C14" i="248"/>
  <c r="D14" i="248"/>
  <c r="G14" i="248"/>
  <c r="H14" i="248"/>
  <c r="I14" i="248"/>
  <c r="L14" i="248"/>
  <c r="M14" i="248"/>
  <c r="N14" i="248"/>
  <c r="B15" i="248"/>
  <c r="C15" i="248"/>
  <c r="D15" i="248"/>
  <c r="G15" i="248"/>
  <c r="H15" i="248"/>
  <c r="I15" i="248"/>
  <c r="L15" i="248"/>
  <c r="M15" i="248"/>
  <c r="N15" i="248"/>
  <c r="B16" i="248"/>
  <c r="C16" i="248"/>
  <c r="D16" i="248"/>
  <c r="G16" i="248"/>
  <c r="H16" i="248"/>
  <c r="I16" i="248"/>
  <c r="L16" i="248"/>
  <c r="M16" i="248"/>
  <c r="N16" i="248"/>
  <c r="C6" i="248"/>
  <c r="D6" i="248"/>
  <c r="G6" i="248"/>
  <c r="H6" i="248"/>
  <c r="I6" i="248"/>
  <c r="L6" i="248"/>
  <c r="M6" i="248"/>
  <c r="N6" i="248"/>
  <c r="B6" i="248"/>
  <c r="C7" i="249"/>
  <c r="C8" i="249" s="1"/>
  <c r="C9" i="249" s="1"/>
  <c r="C10" i="249" s="1"/>
  <c r="D7" i="249"/>
  <c r="D8" i="249" s="1"/>
  <c r="D9" i="249" s="1"/>
  <c r="D10" i="249" s="1"/>
  <c r="E7" i="249"/>
  <c r="E8" i="249" s="1"/>
  <c r="E9" i="249" s="1"/>
  <c r="E10" i="249" s="1"/>
  <c r="F7" i="249"/>
  <c r="G7" i="249"/>
  <c r="G8" i="249" s="1"/>
  <c r="G9" i="249" s="1"/>
  <c r="G10" i="249" s="1"/>
  <c r="H7" i="249"/>
  <c r="H8" i="249" s="1"/>
  <c r="H9" i="249" s="1"/>
  <c r="H10" i="249" s="1"/>
  <c r="I7" i="249"/>
  <c r="I8" i="249" s="1"/>
  <c r="I9" i="249" s="1"/>
  <c r="I10" i="249" s="1"/>
  <c r="J7" i="249"/>
  <c r="J8" i="249" s="1"/>
  <c r="J9" i="249" s="1"/>
  <c r="J10" i="249" s="1"/>
  <c r="K7" i="249"/>
  <c r="K8" i="249" s="1"/>
  <c r="K9" i="249" s="1"/>
  <c r="K10" i="249" s="1"/>
  <c r="L7" i="249"/>
  <c r="L8" i="249" s="1"/>
  <c r="L9" i="249" s="1"/>
  <c r="L10" i="249" s="1"/>
  <c r="M7" i="249"/>
  <c r="M8" i="249" s="1"/>
  <c r="M9" i="249" s="1"/>
  <c r="M10" i="249" s="1"/>
  <c r="N7" i="249"/>
  <c r="O7" i="249"/>
  <c r="P7" i="249"/>
  <c r="P8" i="249" s="1"/>
  <c r="P9" i="249" s="1"/>
  <c r="P10" i="249" s="1"/>
  <c r="Q7" i="249"/>
  <c r="Q8" i="249" s="1"/>
  <c r="Q9" i="249" s="1"/>
  <c r="Q10" i="249" s="1"/>
  <c r="R7" i="249"/>
  <c r="R8" i="249" s="1"/>
  <c r="R9" i="249" s="1"/>
  <c r="R10" i="249" s="1"/>
  <c r="S7" i="249"/>
  <c r="T7" i="249"/>
  <c r="T8" i="249" s="1"/>
  <c r="T9" i="249" s="1"/>
  <c r="T10" i="249" s="1"/>
  <c r="U7" i="249"/>
  <c r="U8" i="249" s="1"/>
  <c r="U9" i="249" s="1"/>
  <c r="U10" i="249" s="1"/>
  <c r="V7" i="249"/>
  <c r="W7" i="249"/>
  <c r="W8" i="249" s="1"/>
  <c r="W9" i="249" s="1"/>
  <c r="W10" i="249" s="1"/>
  <c r="X7" i="249"/>
  <c r="X8" i="249" s="1"/>
  <c r="X9" i="249" s="1"/>
  <c r="X10" i="249" s="1"/>
  <c r="Y7" i="249"/>
  <c r="Y8" i="249" s="1"/>
  <c r="Y9" i="249" s="1"/>
  <c r="Y10" i="249" s="1"/>
  <c r="Z7" i="249"/>
  <c r="Z8" i="249" s="1"/>
  <c r="Z9" i="249" s="1"/>
  <c r="Z10" i="249" s="1"/>
  <c r="AA7" i="249"/>
  <c r="AA8" i="249" s="1"/>
  <c r="AA9" i="249" s="1"/>
  <c r="AA10" i="249" s="1"/>
  <c r="AB7" i="249"/>
  <c r="AB8" i="249" s="1"/>
  <c r="AB9" i="249" s="1"/>
  <c r="AB10" i="249" s="1"/>
  <c r="AC7" i="249"/>
  <c r="AC8" i="249" s="1"/>
  <c r="AC9" i="249" s="1"/>
  <c r="AC10" i="249" s="1"/>
  <c r="AD7" i="249"/>
  <c r="AD8" i="249" s="1"/>
  <c r="AD9" i="249" s="1"/>
  <c r="AD10" i="249" s="1"/>
  <c r="AE7" i="249"/>
  <c r="AE8" i="249" s="1"/>
  <c r="AE9" i="249" s="1"/>
  <c r="AE10" i="249" s="1"/>
  <c r="AF7" i="249"/>
  <c r="AF8" i="249" s="1"/>
  <c r="AF9" i="249" s="1"/>
  <c r="AF10" i="249" s="1"/>
  <c r="AG7" i="249"/>
  <c r="AH7" i="249"/>
  <c r="AH8" i="249" s="1"/>
  <c r="AH9" i="249" s="1"/>
  <c r="AH10" i="249" s="1"/>
  <c r="AI7" i="249"/>
  <c r="AI8" i="249" s="1"/>
  <c r="AI9" i="249" s="1"/>
  <c r="AI10" i="249" s="1"/>
  <c r="AJ7" i="249"/>
  <c r="AJ8" i="249" s="1"/>
  <c r="AJ9" i="249" s="1"/>
  <c r="AJ10" i="249" s="1"/>
  <c r="AK7" i="249"/>
  <c r="AK8" i="249" s="1"/>
  <c r="AK9" i="249" s="1"/>
  <c r="AK10" i="249" s="1"/>
  <c r="AL7" i="249"/>
  <c r="AM7" i="249"/>
  <c r="AM8" i="249" s="1"/>
  <c r="AM9" i="249" s="1"/>
  <c r="AM10" i="249" s="1"/>
  <c r="AN7" i="249"/>
  <c r="AN8" i="249" s="1"/>
  <c r="AN9" i="249" s="1"/>
  <c r="AN10" i="249" s="1"/>
  <c r="AO7" i="249"/>
  <c r="AO8" i="249" s="1"/>
  <c r="AO9" i="249" s="1"/>
  <c r="AO10" i="249" s="1"/>
  <c r="AP7" i="249"/>
  <c r="AP8" i="249" s="1"/>
  <c r="AP9" i="249" s="1"/>
  <c r="AP10" i="249" s="1"/>
  <c r="AQ7" i="249"/>
  <c r="AR7" i="249"/>
  <c r="AR8" i="249" s="1"/>
  <c r="AR9" i="249" s="1"/>
  <c r="AR10" i="249" s="1"/>
  <c r="AS7" i="249"/>
  <c r="AS8" i="249" s="1"/>
  <c r="AS9" i="249" s="1"/>
  <c r="AS10" i="249" s="1"/>
  <c r="F8" i="249"/>
  <c r="F9" i="249" s="1"/>
  <c r="F10" i="249" s="1"/>
  <c r="N8" i="249"/>
  <c r="O8" i="249"/>
  <c r="O9" i="249" s="1"/>
  <c r="O10" i="249" s="1"/>
  <c r="S8" i="249"/>
  <c r="V8" i="249"/>
  <c r="V9" i="249" s="1"/>
  <c r="V10" i="249" s="1"/>
  <c r="AG8" i="249"/>
  <c r="AG9" i="249" s="1"/>
  <c r="AG10" i="249" s="1"/>
  <c r="AL8" i="249"/>
  <c r="AL9" i="249" s="1"/>
  <c r="AL10" i="249" s="1"/>
  <c r="AQ8" i="249"/>
  <c r="AQ9" i="249" s="1"/>
  <c r="AQ10" i="249" s="1"/>
  <c r="N9" i="249"/>
  <c r="N10" i="249" s="1"/>
  <c r="S9" i="249"/>
  <c r="S10" i="249" s="1"/>
  <c r="B7" i="249"/>
  <c r="B8" i="249" s="1"/>
  <c r="B9" i="249" s="1"/>
  <c r="B10" i="249" s="1"/>
  <c r="C12" i="249"/>
  <c r="D12" i="249"/>
  <c r="D13" i="249" s="1"/>
  <c r="D14" i="249" s="1"/>
  <c r="D15" i="249" s="1"/>
  <c r="E12" i="249"/>
  <c r="E13" i="249" s="1"/>
  <c r="E14" i="249" s="1"/>
  <c r="E15" i="249" s="1"/>
  <c r="F12" i="249"/>
  <c r="F13" i="249" s="1"/>
  <c r="F14" i="249" s="1"/>
  <c r="F15" i="249" s="1"/>
  <c r="G12" i="249"/>
  <c r="G13" i="249" s="1"/>
  <c r="G14" i="249" s="1"/>
  <c r="G15" i="249" s="1"/>
  <c r="H12" i="249"/>
  <c r="I12" i="249"/>
  <c r="I13" i="249" s="1"/>
  <c r="I14" i="249" s="1"/>
  <c r="I15" i="249" s="1"/>
  <c r="J12" i="249"/>
  <c r="J13" i="249" s="1"/>
  <c r="J14" i="249" s="1"/>
  <c r="J15" i="249" s="1"/>
  <c r="K12" i="249"/>
  <c r="L12" i="249"/>
  <c r="L13" i="249" s="1"/>
  <c r="L14" i="249" s="1"/>
  <c r="L15" i="249" s="1"/>
  <c r="M12" i="249"/>
  <c r="M13" i="249" s="1"/>
  <c r="M14" i="249" s="1"/>
  <c r="M15" i="249" s="1"/>
  <c r="N12" i="249"/>
  <c r="N13" i="249" s="1"/>
  <c r="N14" i="249" s="1"/>
  <c r="N15" i="249" s="1"/>
  <c r="O12" i="249"/>
  <c r="P12" i="249"/>
  <c r="P13" i="249" s="1"/>
  <c r="P14" i="249" s="1"/>
  <c r="P15" i="249" s="1"/>
  <c r="Q12" i="249"/>
  <c r="Q13" i="249" s="1"/>
  <c r="Q14" i="249" s="1"/>
  <c r="Q15" i="249" s="1"/>
  <c r="R12" i="249"/>
  <c r="R13" i="249" s="1"/>
  <c r="R14" i="249" s="1"/>
  <c r="R15" i="249" s="1"/>
  <c r="S12" i="249"/>
  <c r="S13" i="249" s="1"/>
  <c r="S14" i="249" s="1"/>
  <c r="S15" i="249" s="1"/>
  <c r="T12" i="249"/>
  <c r="T13" i="249" s="1"/>
  <c r="T14" i="249" s="1"/>
  <c r="T15" i="249" s="1"/>
  <c r="U12" i="249"/>
  <c r="U13" i="249" s="1"/>
  <c r="U14" i="249" s="1"/>
  <c r="U15" i="249" s="1"/>
  <c r="V12" i="249"/>
  <c r="V13" i="249" s="1"/>
  <c r="V14" i="249" s="1"/>
  <c r="V15" i="249" s="1"/>
  <c r="W12" i="249"/>
  <c r="W13" i="249" s="1"/>
  <c r="W14" i="249" s="1"/>
  <c r="W15" i="249" s="1"/>
  <c r="X12" i="249"/>
  <c r="X13" i="249" s="1"/>
  <c r="X14" i="249" s="1"/>
  <c r="X15" i="249" s="1"/>
  <c r="Y12" i="249"/>
  <c r="Y13" i="249" s="1"/>
  <c r="Y14" i="249" s="1"/>
  <c r="Y15" i="249" s="1"/>
  <c r="Z12" i="249"/>
  <c r="Z13" i="249" s="1"/>
  <c r="Z14" i="249" s="1"/>
  <c r="Z15" i="249" s="1"/>
  <c r="AA12" i="249"/>
  <c r="AB12" i="249"/>
  <c r="AB13" i="249" s="1"/>
  <c r="AB14" i="249" s="1"/>
  <c r="AB15" i="249" s="1"/>
  <c r="AC12" i="249"/>
  <c r="AC13" i="249" s="1"/>
  <c r="AC14" i="249" s="1"/>
  <c r="AC15" i="249" s="1"/>
  <c r="AD12" i="249"/>
  <c r="AD13" i="249" s="1"/>
  <c r="AD14" i="249" s="1"/>
  <c r="AD15" i="249" s="1"/>
  <c r="AE12" i="249"/>
  <c r="AE13" i="249" s="1"/>
  <c r="AE14" i="249" s="1"/>
  <c r="AE15" i="249" s="1"/>
  <c r="AF12" i="249"/>
  <c r="AF13" i="249" s="1"/>
  <c r="AF14" i="249" s="1"/>
  <c r="AF15" i="249" s="1"/>
  <c r="AG12" i="249"/>
  <c r="AG13" i="249" s="1"/>
  <c r="AG14" i="249" s="1"/>
  <c r="AG15" i="249" s="1"/>
  <c r="AH12" i="249"/>
  <c r="AH13" i="249" s="1"/>
  <c r="AH14" i="249" s="1"/>
  <c r="AH15" i="249" s="1"/>
  <c r="AI12" i="249"/>
  <c r="AJ12" i="249"/>
  <c r="AJ13" i="249" s="1"/>
  <c r="AJ14" i="249" s="1"/>
  <c r="AJ15" i="249" s="1"/>
  <c r="AK12" i="249"/>
  <c r="AK13" i="249" s="1"/>
  <c r="AK14" i="249" s="1"/>
  <c r="AK15" i="249" s="1"/>
  <c r="AL12" i="249"/>
  <c r="AL13" i="249" s="1"/>
  <c r="AL14" i="249" s="1"/>
  <c r="AL15" i="249" s="1"/>
  <c r="AM12" i="249"/>
  <c r="AM13" i="249" s="1"/>
  <c r="AM14" i="249" s="1"/>
  <c r="AM15" i="249" s="1"/>
  <c r="AN12" i="249"/>
  <c r="AN13" i="249" s="1"/>
  <c r="AN14" i="249" s="1"/>
  <c r="AN15" i="249" s="1"/>
  <c r="AO12" i="249"/>
  <c r="AO13" i="249" s="1"/>
  <c r="AO14" i="249" s="1"/>
  <c r="AO15" i="249" s="1"/>
  <c r="AP12" i="249"/>
  <c r="AP13" i="249" s="1"/>
  <c r="AP14" i="249" s="1"/>
  <c r="AP15" i="249" s="1"/>
  <c r="AQ12" i="249"/>
  <c r="AQ13" i="249" s="1"/>
  <c r="AQ14" i="249" s="1"/>
  <c r="AQ15" i="249" s="1"/>
  <c r="AR12" i="249"/>
  <c r="AR13" i="249" s="1"/>
  <c r="AR14" i="249" s="1"/>
  <c r="AR15" i="249" s="1"/>
  <c r="AS12" i="249"/>
  <c r="AS13" i="249" s="1"/>
  <c r="AS14" i="249" s="1"/>
  <c r="AS15" i="249" s="1"/>
  <c r="C13" i="249"/>
  <c r="C14" i="249" s="1"/>
  <c r="C15" i="249" s="1"/>
  <c r="H13" i="249"/>
  <c r="H14" i="249" s="1"/>
  <c r="H15" i="249" s="1"/>
  <c r="K13" i="249"/>
  <c r="K14" i="249" s="1"/>
  <c r="K15" i="249" s="1"/>
  <c r="O13" i="249"/>
  <c r="O14" i="249" s="1"/>
  <c r="O15" i="249" s="1"/>
  <c r="AA13" i="249"/>
  <c r="AA14" i="249" s="1"/>
  <c r="AA15" i="249" s="1"/>
  <c r="AI13" i="249"/>
  <c r="AI14" i="249" s="1"/>
  <c r="AI15" i="249" s="1"/>
  <c r="B12" i="249"/>
  <c r="B13" i="249" s="1"/>
  <c r="B14" i="249" s="1"/>
  <c r="B15" i="249" s="1"/>
  <c r="C21" i="249"/>
  <c r="C22" i="249" s="1"/>
  <c r="C23" i="249" s="1"/>
  <c r="C24" i="249" s="1"/>
  <c r="C25" i="249" s="1"/>
  <c r="D21" i="249"/>
  <c r="D22" i="249" s="1"/>
  <c r="D23" i="249" s="1"/>
  <c r="D24" i="249" s="1"/>
  <c r="D25" i="249" s="1"/>
  <c r="E21" i="249"/>
  <c r="E22" i="249" s="1"/>
  <c r="E23" i="249" s="1"/>
  <c r="E24" i="249" s="1"/>
  <c r="E25" i="249" s="1"/>
  <c r="F21" i="249"/>
  <c r="G21" i="249"/>
  <c r="G22" i="249" s="1"/>
  <c r="G23" i="249" s="1"/>
  <c r="G24" i="249" s="1"/>
  <c r="G25" i="249" s="1"/>
  <c r="H21" i="249"/>
  <c r="H22" i="249" s="1"/>
  <c r="H23" i="249" s="1"/>
  <c r="H24" i="249" s="1"/>
  <c r="H25" i="249" s="1"/>
  <c r="I21" i="249"/>
  <c r="I22" i="249" s="1"/>
  <c r="I23" i="249" s="1"/>
  <c r="I24" i="249" s="1"/>
  <c r="I25" i="249" s="1"/>
  <c r="J21" i="249"/>
  <c r="J22" i="249" s="1"/>
  <c r="J23" i="249" s="1"/>
  <c r="J24" i="249" s="1"/>
  <c r="J25" i="249" s="1"/>
  <c r="K21" i="249"/>
  <c r="K22" i="249" s="1"/>
  <c r="K23" i="249" s="1"/>
  <c r="K24" i="249" s="1"/>
  <c r="K25" i="249" s="1"/>
  <c r="L21" i="249"/>
  <c r="L22" i="249" s="1"/>
  <c r="L23" i="249" s="1"/>
  <c r="L24" i="249" s="1"/>
  <c r="L25" i="249" s="1"/>
  <c r="M21" i="249"/>
  <c r="M22" i="249" s="1"/>
  <c r="M23" i="249" s="1"/>
  <c r="M24" i="249" s="1"/>
  <c r="M25" i="249" s="1"/>
  <c r="N21" i="249"/>
  <c r="O21" i="249"/>
  <c r="O22" i="249" s="1"/>
  <c r="O23" i="249" s="1"/>
  <c r="O24" i="249" s="1"/>
  <c r="O25" i="249" s="1"/>
  <c r="P21" i="249"/>
  <c r="P22" i="249" s="1"/>
  <c r="P23" i="249" s="1"/>
  <c r="P24" i="249" s="1"/>
  <c r="P25" i="249" s="1"/>
  <c r="Q21" i="249"/>
  <c r="Q22" i="249" s="1"/>
  <c r="Q23" i="249" s="1"/>
  <c r="Q24" i="249" s="1"/>
  <c r="Q25" i="249" s="1"/>
  <c r="R21" i="249"/>
  <c r="S21" i="249"/>
  <c r="S22" i="249" s="1"/>
  <c r="S23" i="249" s="1"/>
  <c r="S24" i="249" s="1"/>
  <c r="S25" i="249" s="1"/>
  <c r="T21" i="249"/>
  <c r="T22" i="249" s="1"/>
  <c r="T23" i="249" s="1"/>
  <c r="T24" i="249" s="1"/>
  <c r="T25" i="249" s="1"/>
  <c r="U21" i="249"/>
  <c r="V21" i="249"/>
  <c r="W21" i="249"/>
  <c r="W22" i="249" s="1"/>
  <c r="W23" i="249" s="1"/>
  <c r="W24" i="249" s="1"/>
  <c r="W25" i="249" s="1"/>
  <c r="X21" i="249"/>
  <c r="X22" i="249" s="1"/>
  <c r="X23" i="249" s="1"/>
  <c r="X24" i="249" s="1"/>
  <c r="X25" i="249" s="1"/>
  <c r="Y21" i="249"/>
  <c r="Y22" i="249" s="1"/>
  <c r="Y23" i="249" s="1"/>
  <c r="Y24" i="249" s="1"/>
  <c r="Y25" i="249" s="1"/>
  <c r="Z21" i="249"/>
  <c r="AA21" i="249"/>
  <c r="AA22" i="249" s="1"/>
  <c r="AA23" i="249" s="1"/>
  <c r="AA24" i="249" s="1"/>
  <c r="AA25" i="249" s="1"/>
  <c r="AB21" i="249"/>
  <c r="AB22" i="249" s="1"/>
  <c r="AB23" i="249" s="1"/>
  <c r="AB24" i="249" s="1"/>
  <c r="AB25" i="249" s="1"/>
  <c r="AC21" i="249"/>
  <c r="AC22" i="249" s="1"/>
  <c r="AC23" i="249" s="1"/>
  <c r="AC24" i="249" s="1"/>
  <c r="AC25" i="249" s="1"/>
  <c r="AD21" i="249"/>
  <c r="AE21" i="249"/>
  <c r="AE22" i="249" s="1"/>
  <c r="AE23" i="249" s="1"/>
  <c r="AE24" i="249" s="1"/>
  <c r="AE25" i="249" s="1"/>
  <c r="AF21" i="249"/>
  <c r="AF22" i="249" s="1"/>
  <c r="AF23" i="249" s="1"/>
  <c r="AF24" i="249" s="1"/>
  <c r="AF25" i="249" s="1"/>
  <c r="AG21" i="249"/>
  <c r="AH21" i="249"/>
  <c r="AI21" i="249"/>
  <c r="AI22" i="249" s="1"/>
  <c r="AI23" i="249" s="1"/>
  <c r="AI24" i="249" s="1"/>
  <c r="AI25" i="249" s="1"/>
  <c r="AJ21" i="249"/>
  <c r="AJ22" i="249" s="1"/>
  <c r="AJ23" i="249" s="1"/>
  <c r="AJ24" i="249" s="1"/>
  <c r="AJ25" i="249" s="1"/>
  <c r="AK21" i="249"/>
  <c r="AK22" i="249" s="1"/>
  <c r="AK23" i="249" s="1"/>
  <c r="AK24" i="249" s="1"/>
  <c r="AK25" i="249" s="1"/>
  <c r="AL21" i="249"/>
  <c r="AL22" i="249" s="1"/>
  <c r="AL23" i="249" s="1"/>
  <c r="AL24" i="249" s="1"/>
  <c r="AL25" i="249" s="1"/>
  <c r="AM21" i="249"/>
  <c r="AM22" i="249" s="1"/>
  <c r="AM23" i="249" s="1"/>
  <c r="AM24" i="249" s="1"/>
  <c r="AM25" i="249" s="1"/>
  <c r="AN21" i="249"/>
  <c r="AN22" i="249" s="1"/>
  <c r="AN23" i="249" s="1"/>
  <c r="AN24" i="249" s="1"/>
  <c r="AN25" i="249" s="1"/>
  <c r="AO21" i="249"/>
  <c r="AO22" i="249" s="1"/>
  <c r="AO23" i="249" s="1"/>
  <c r="AO24" i="249" s="1"/>
  <c r="AO25" i="249" s="1"/>
  <c r="AP21" i="249"/>
  <c r="AQ21" i="249"/>
  <c r="AQ22" i="249" s="1"/>
  <c r="AQ23" i="249" s="1"/>
  <c r="AQ24" i="249" s="1"/>
  <c r="AQ25" i="249" s="1"/>
  <c r="AR21" i="249"/>
  <c r="AR22" i="249" s="1"/>
  <c r="AR23" i="249" s="1"/>
  <c r="AR24" i="249" s="1"/>
  <c r="AR25" i="249" s="1"/>
  <c r="AS21" i="249"/>
  <c r="F22" i="249"/>
  <c r="F23" i="249" s="1"/>
  <c r="F24" i="249" s="1"/>
  <c r="F25" i="249" s="1"/>
  <c r="N22" i="249"/>
  <c r="N23" i="249" s="1"/>
  <c r="N24" i="249" s="1"/>
  <c r="N25" i="249" s="1"/>
  <c r="R22" i="249"/>
  <c r="R23" i="249" s="1"/>
  <c r="R24" i="249" s="1"/>
  <c r="R25" i="249" s="1"/>
  <c r="U22" i="249"/>
  <c r="U23" i="249" s="1"/>
  <c r="U24" i="249" s="1"/>
  <c r="U25" i="249" s="1"/>
  <c r="V22" i="249"/>
  <c r="V23" i="249" s="1"/>
  <c r="V24" i="249" s="1"/>
  <c r="V25" i="249" s="1"/>
  <c r="Z22" i="249"/>
  <c r="Z23" i="249" s="1"/>
  <c r="Z24" i="249" s="1"/>
  <c r="Z25" i="249" s="1"/>
  <c r="AD22" i="249"/>
  <c r="AD23" i="249" s="1"/>
  <c r="AD24" i="249" s="1"/>
  <c r="AD25" i="249" s="1"/>
  <c r="AG22" i="249"/>
  <c r="AG23" i="249" s="1"/>
  <c r="AG24" i="249" s="1"/>
  <c r="AG25" i="249" s="1"/>
  <c r="AH22" i="249"/>
  <c r="AH23" i="249" s="1"/>
  <c r="AH24" i="249" s="1"/>
  <c r="AH25" i="249" s="1"/>
  <c r="AP22" i="249"/>
  <c r="AP23" i="249" s="1"/>
  <c r="AP24" i="249" s="1"/>
  <c r="AP25" i="249" s="1"/>
  <c r="AS22" i="249"/>
  <c r="AS23" i="249" s="1"/>
  <c r="AS24" i="249" s="1"/>
  <c r="AS25" i="249" s="1"/>
  <c r="B21" i="249"/>
  <c r="B22" i="249" s="1"/>
  <c r="B23" i="249" s="1"/>
  <c r="B24" i="249" s="1"/>
  <c r="B25" i="249" s="1"/>
  <c r="D35" i="78"/>
  <c r="CS36" i="58"/>
  <c r="BE36" i="58"/>
  <c r="Q36" i="58"/>
  <c r="B36" i="15"/>
  <c r="B36" i="29"/>
  <c r="I36" i="29"/>
  <c r="P36" i="29"/>
  <c r="W36" i="29"/>
  <c r="AD36" i="29"/>
  <c r="AK36" i="29"/>
  <c r="AR36" i="29"/>
  <c r="AY36" i="29"/>
  <c r="BF36" i="29"/>
  <c r="BM36" i="29"/>
  <c r="BT36" i="29"/>
  <c r="B34" i="28"/>
  <c r="E36" i="29" s="1"/>
  <c r="C34" i="28"/>
  <c r="L36" i="29" s="1"/>
  <c r="D34" i="28"/>
  <c r="S36" i="29" s="1"/>
  <c r="E34" i="28"/>
  <c r="Z36" i="29" s="1"/>
  <c r="F34" i="28"/>
  <c r="AG36" i="29" s="1"/>
  <c r="G34" i="28"/>
  <c r="AN36" i="29" s="1"/>
  <c r="H34" i="28"/>
  <c r="AU36" i="29" s="1"/>
  <c r="I34" i="28"/>
  <c r="BB36" i="29" s="1"/>
  <c r="J34" i="28"/>
  <c r="BI36" i="29" s="1"/>
  <c r="K34" i="28"/>
  <c r="BP36" i="29" s="1"/>
  <c r="L34" i="28"/>
  <c r="BW36" i="29" s="1"/>
  <c r="D29" i="80"/>
  <c r="B35" i="80"/>
  <c r="B35" i="78"/>
  <c r="B35" i="77"/>
  <c r="B35" i="76"/>
  <c r="B35" i="75"/>
  <c r="B35" i="74"/>
  <c r="B35" i="73"/>
  <c r="B35" i="72"/>
  <c r="G101" i="70"/>
  <c r="G102" i="70" s="1"/>
  <c r="G103" i="70" s="1"/>
  <c r="G104" i="70" s="1"/>
  <c r="G105" i="70" s="1"/>
  <c r="G106" i="70" s="1"/>
  <c r="G107" i="70" s="1"/>
  <c r="G108" i="70" s="1"/>
  <c r="G109" i="70" s="1"/>
  <c r="G110" i="70" s="1"/>
  <c r="G111" i="70" s="1"/>
  <c r="G112" i="70" s="1"/>
  <c r="K16" i="246" l="1"/>
  <c r="K10" i="246"/>
  <c r="F44" i="71"/>
  <c r="E43" i="71"/>
  <c r="G43" i="71" s="1"/>
  <c r="AS44" i="7"/>
  <c r="AV44" i="7" s="1"/>
  <c r="AW44" i="7" s="1"/>
  <c r="BV43" i="58" s="1"/>
  <c r="AA45" i="7"/>
  <c r="X43" i="58"/>
  <c r="BB43" i="58"/>
  <c r="AG45" i="7"/>
  <c r="H43" i="71"/>
  <c r="J43" i="71" s="1"/>
  <c r="J42" i="71"/>
  <c r="K14" i="246"/>
  <c r="F7" i="246"/>
  <c r="AH42" i="58"/>
  <c r="U44" i="7"/>
  <c r="X44" i="7" s="1"/>
  <c r="Y44" i="7" s="1"/>
  <c r="K7" i="246"/>
  <c r="F9" i="248"/>
  <c r="F13" i="248"/>
  <c r="O8" i="248"/>
  <c r="O16" i="248"/>
  <c r="K6" i="246"/>
  <c r="J10" i="248"/>
  <c r="BE44" i="7"/>
  <c r="BH44" i="7" s="1"/>
  <c r="BI44" i="7" s="1"/>
  <c r="F7" i="248"/>
  <c r="F11" i="248"/>
  <c r="F15" i="248"/>
  <c r="O6" i="248"/>
  <c r="O14" i="248"/>
  <c r="N42" i="58"/>
  <c r="CZ42" i="58"/>
  <c r="AR42" i="58"/>
  <c r="BV42" i="58"/>
  <c r="BL42" i="58"/>
  <c r="CF42" i="58"/>
  <c r="BB42" i="58"/>
  <c r="F11" i="246"/>
  <c r="O10" i="248"/>
  <c r="CP41" i="58"/>
  <c r="O12" i="248"/>
  <c r="F16" i="246"/>
  <c r="F8" i="246"/>
  <c r="J12" i="248"/>
  <c r="X41" i="58"/>
  <c r="J8" i="248"/>
  <c r="K9" i="246"/>
  <c r="K13" i="246"/>
  <c r="F8" i="248"/>
  <c r="F12" i="248"/>
  <c r="F16" i="248"/>
  <c r="O9" i="248"/>
  <c r="O13" i="248"/>
  <c r="F6" i="246"/>
  <c r="I27" i="253"/>
  <c r="J28" i="253"/>
  <c r="AB28" i="253"/>
  <c r="AA27" i="253"/>
  <c r="J9" i="248"/>
  <c r="F13" i="246"/>
  <c r="F9" i="246"/>
  <c r="AY26" i="253"/>
  <c r="AZ27" i="253"/>
  <c r="J13" i="248"/>
  <c r="F6" i="248"/>
  <c r="F10" i="248"/>
  <c r="F14" i="248"/>
  <c r="J11" i="248"/>
  <c r="J7" i="248"/>
  <c r="O7" i="248"/>
  <c r="O11" i="248"/>
  <c r="O15" i="248"/>
  <c r="D27" i="253"/>
  <c r="C26" i="253"/>
  <c r="G38" i="58"/>
  <c r="CI38" i="58"/>
  <c r="AU38" i="58"/>
  <c r="Y14" i="15"/>
  <c r="Q15" i="15"/>
  <c r="AC15" i="15"/>
  <c r="AO14" i="15"/>
  <c r="U15" i="15"/>
  <c r="AS15" i="15"/>
  <c r="AK15" i="15"/>
  <c r="M15" i="15"/>
  <c r="C14" i="16"/>
  <c r="E13" i="15"/>
  <c r="I15" i="15"/>
  <c r="AG15" i="15"/>
  <c r="AU37" i="58"/>
  <c r="AK36" i="58"/>
  <c r="AA36" i="58"/>
  <c r="BO36" i="58"/>
  <c r="CI37" i="58"/>
  <c r="G36" i="58"/>
  <c r="BY36" i="58"/>
  <c r="DC36" i="58"/>
  <c r="CI36" i="58"/>
  <c r="AU36" i="58"/>
  <c r="L38" i="3"/>
  <c r="AB38" i="3"/>
  <c r="AR38" i="3"/>
  <c r="AJ37" i="3"/>
  <c r="AK37" i="3" s="1"/>
  <c r="H38" i="3"/>
  <c r="X38" i="3"/>
  <c r="AN38" i="3"/>
  <c r="T38" i="3"/>
  <c r="AJ38" i="3"/>
  <c r="P38" i="3"/>
  <c r="AF37" i="3"/>
  <c r="AG37" i="3" s="1"/>
  <c r="T37" i="3"/>
  <c r="U37" i="3" s="1"/>
  <c r="P37" i="3"/>
  <c r="Q37" i="3" s="1"/>
  <c r="L37" i="3"/>
  <c r="M37" i="3" s="1"/>
  <c r="AB37" i="3"/>
  <c r="AC37" i="3" s="1"/>
  <c r="H37" i="3"/>
  <c r="I37" i="3" s="1"/>
  <c r="X37" i="3"/>
  <c r="Y37" i="3" s="1"/>
  <c r="AN37" i="3"/>
  <c r="AO37" i="3" s="1"/>
  <c r="BL37" i="1"/>
  <c r="BL31" i="1"/>
  <c r="BF27" i="253"/>
  <c r="BE26" i="253"/>
  <c r="BK26" i="253"/>
  <c r="BL27" i="253"/>
  <c r="AG25" i="253"/>
  <c r="AH26" i="253"/>
  <c r="AN27" i="253"/>
  <c r="AM26" i="253"/>
  <c r="U27" i="253"/>
  <c r="V28" i="253"/>
  <c r="P28" i="253"/>
  <c r="O27" i="253"/>
  <c r="AT28" i="253"/>
  <c r="AS27" i="253"/>
  <c r="P80" i="82"/>
  <c r="Q80" i="82"/>
  <c r="R80" i="82"/>
  <c r="M80" i="82"/>
  <c r="S80" i="82"/>
  <c r="O80" i="82"/>
  <c r="R109" i="82"/>
  <c r="M109" i="82"/>
  <c r="S109" i="82"/>
  <c r="O109" i="82"/>
  <c r="P109" i="82"/>
  <c r="Q109" i="82"/>
  <c r="P108" i="82"/>
  <c r="Q108" i="82"/>
  <c r="R108" i="82"/>
  <c r="M108" i="82"/>
  <c r="S108" i="82"/>
  <c r="O108" i="82"/>
  <c r="R107" i="82"/>
  <c r="M107" i="82"/>
  <c r="S107" i="82"/>
  <c r="O107" i="82"/>
  <c r="P107" i="82"/>
  <c r="Q107" i="82"/>
  <c r="P106" i="82"/>
  <c r="Q106" i="82"/>
  <c r="R106" i="82"/>
  <c r="M106" i="82"/>
  <c r="S106" i="82"/>
  <c r="O106" i="82"/>
  <c r="R105" i="82"/>
  <c r="M105" i="82"/>
  <c r="S105" i="82"/>
  <c r="O105" i="82"/>
  <c r="P105" i="82"/>
  <c r="Q105" i="82"/>
  <c r="R127" i="82"/>
  <c r="M127" i="82"/>
  <c r="S127" i="82"/>
  <c r="O127" i="82"/>
  <c r="P127" i="82"/>
  <c r="Q127" i="82"/>
  <c r="R125" i="82"/>
  <c r="M125" i="82"/>
  <c r="S125" i="82"/>
  <c r="O125" i="82"/>
  <c r="P125" i="82"/>
  <c r="Q125" i="82"/>
  <c r="R123" i="82"/>
  <c r="M123" i="82"/>
  <c r="S123" i="82"/>
  <c r="O123" i="82"/>
  <c r="P123" i="82"/>
  <c r="Q123" i="82"/>
  <c r="R145" i="82"/>
  <c r="M145" i="82"/>
  <c r="S145" i="82"/>
  <c r="O145" i="82"/>
  <c r="P145" i="82"/>
  <c r="Q145" i="82"/>
  <c r="P144" i="82"/>
  <c r="Q144" i="82"/>
  <c r="R144" i="82"/>
  <c r="M144" i="82"/>
  <c r="S144" i="82"/>
  <c r="O144" i="82"/>
  <c r="R143" i="82"/>
  <c r="M143" i="82"/>
  <c r="S143" i="82"/>
  <c r="O143" i="82"/>
  <c r="P143" i="82"/>
  <c r="Q143" i="82"/>
  <c r="P142" i="82"/>
  <c r="Q142" i="82"/>
  <c r="R142" i="82"/>
  <c r="M142" i="82"/>
  <c r="S142" i="82"/>
  <c r="O142" i="82"/>
  <c r="R141" i="82"/>
  <c r="M141" i="82"/>
  <c r="S141" i="82"/>
  <c r="O141" i="82"/>
  <c r="P141" i="82"/>
  <c r="Q141" i="82"/>
  <c r="R81" i="82"/>
  <c r="M81" i="82"/>
  <c r="S81" i="82"/>
  <c r="O81" i="82"/>
  <c r="P81" i="82"/>
  <c r="Q81" i="82"/>
  <c r="P118" i="82"/>
  <c r="Q118" i="82"/>
  <c r="R118" i="82"/>
  <c r="M118" i="82"/>
  <c r="S118" i="82"/>
  <c r="O118" i="82"/>
  <c r="R117" i="82"/>
  <c r="M117" i="82"/>
  <c r="S117" i="82"/>
  <c r="O117" i="82"/>
  <c r="P117" i="82"/>
  <c r="Q117" i="82"/>
  <c r="P116" i="82"/>
  <c r="Q116" i="82"/>
  <c r="R116" i="82"/>
  <c r="M116" i="82"/>
  <c r="S116" i="82"/>
  <c r="O116" i="82"/>
  <c r="R115" i="82"/>
  <c r="M115" i="82"/>
  <c r="S115" i="82"/>
  <c r="O115" i="82"/>
  <c r="P115" i="82"/>
  <c r="Q115" i="82"/>
  <c r="P114" i="82"/>
  <c r="Q114" i="82"/>
  <c r="R114" i="82"/>
  <c r="M114" i="82"/>
  <c r="S114" i="82"/>
  <c r="O114" i="82"/>
  <c r="P136" i="82"/>
  <c r="Q136" i="82"/>
  <c r="R136" i="82"/>
  <c r="M136" i="82"/>
  <c r="S136" i="82"/>
  <c r="O136" i="82"/>
  <c r="P134" i="82"/>
  <c r="Q134" i="82"/>
  <c r="R134" i="82"/>
  <c r="M134" i="82"/>
  <c r="S134" i="82"/>
  <c r="O134" i="82"/>
  <c r="P132" i="82"/>
  <c r="Q132" i="82"/>
  <c r="R132" i="82"/>
  <c r="M132" i="82"/>
  <c r="S132" i="82"/>
  <c r="O132" i="82"/>
  <c r="P154" i="82"/>
  <c r="Q154" i="82"/>
  <c r="R154" i="82"/>
  <c r="M154" i="82"/>
  <c r="S154" i="82"/>
  <c r="R153" i="82"/>
  <c r="M153" i="82"/>
  <c r="S153" i="82"/>
  <c r="O153" i="82"/>
  <c r="P153" i="82"/>
  <c r="Q153" i="82"/>
  <c r="P152" i="82"/>
  <c r="Q152" i="82"/>
  <c r="R152" i="82"/>
  <c r="M152" i="82"/>
  <c r="S152" i="82"/>
  <c r="O152" i="82"/>
  <c r="R151" i="82"/>
  <c r="M151" i="82"/>
  <c r="S151" i="82"/>
  <c r="O151" i="82"/>
  <c r="P151" i="82"/>
  <c r="Q151" i="82"/>
  <c r="P150" i="82"/>
  <c r="Q150" i="82"/>
  <c r="R150" i="82"/>
  <c r="M150" i="82"/>
  <c r="S150" i="82"/>
  <c r="O150" i="82"/>
  <c r="P82" i="82"/>
  <c r="Q82" i="82"/>
  <c r="R82" i="82"/>
  <c r="S82" i="82"/>
  <c r="O82" i="82"/>
  <c r="Q78" i="82"/>
  <c r="R78" i="82"/>
  <c r="S78" i="82"/>
  <c r="R91" i="82"/>
  <c r="M91" i="82"/>
  <c r="S91" i="82"/>
  <c r="O91" i="82"/>
  <c r="P91" i="82"/>
  <c r="Q91" i="82"/>
  <c r="P90" i="82"/>
  <c r="Q90" i="82"/>
  <c r="R90" i="82"/>
  <c r="M90" i="82"/>
  <c r="S90" i="82"/>
  <c r="O90" i="82"/>
  <c r="R89" i="82"/>
  <c r="M89" i="82"/>
  <c r="S89" i="82"/>
  <c r="O89" i="82"/>
  <c r="P89" i="82"/>
  <c r="Q89" i="82"/>
  <c r="P88" i="82"/>
  <c r="Q88" i="82"/>
  <c r="R88" i="82"/>
  <c r="M88" i="82"/>
  <c r="S88" i="82"/>
  <c r="O88" i="82"/>
  <c r="R87" i="82"/>
  <c r="M87" i="82"/>
  <c r="S87" i="82"/>
  <c r="O87" i="82"/>
  <c r="P87" i="82"/>
  <c r="Q87" i="82"/>
  <c r="P126" i="82"/>
  <c r="Q126" i="82"/>
  <c r="R126" i="82"/>
  <c r="M126" i="82"/>
  <c r="S126" i="82"/>
  <c r="O126" i="82"/>
  <c r="P124" i="82"/>
  <c r="Q124" i="82"/>
  <c r="R124" i="82"/>
  <c r="M124" i="82"/>
  <c r="S124" i="82"/>
  <c r="O124" i="82"/>
  <c r="R163" i="82"/>
  <c r="M163" i="82"/>
  <c r="S163" i="82"/>
  <c r="O163" i="82"/>
  <c r="P163" i="82"/>
  <c r="Q163" i="82"/>
  <c r="P162" i="82"/>
  <c r="Q162" i="82"/>
  <c r="R162" i="82"/>
  <c r="M162" i="82"/>
  <c r="S162" i="82"/>
  <c r="O162" i="82"/>
  <c r="R161" i="82"/>
  <c r="M161" i="82"/>
  <c r="S161" i="82"/>
  <c r="O161" i="82"/>
  <c r="P161" i="82"/>
  <c r="Q161" i="82"/>
  <c r="P160" i="82"/>
  <c r="Q160" i="82"/>
  <c r="R160" i="82"/>
  <c r="M160" i="82"/>
  <c r="S160" i="82"/>
  <c r="O160" i="82"/>
  <c r="R159" i="82"/>
  <c r="M159" i="82"/>
  <c r="S159" i="82"/>
  <c r="O159" i="82"/>
  <c r="P159" i="82"/>
  <c r="Q159" i="82"/>
  <c r="R79" i="82"/>
  <c r="S79" i="82"/>
  <c r="O79" i="82"/>
  <c r="P79" i="82"/>
  <c r="Q79" i="82"/>
  <c r="P100" i="82"/>
  <c r="Q100" i="82"/>
  <c r="R100" i="82"/>
  <c r="M100" i="82"/>
  <c r="S100" i="82"/>
  <c r="O100" i="82"/>
  <c r="R99" i="82"/>
  <c r="M99" i="82"/>
  <c r="S99" i="82"/>
  <c r="O99" i="82"/>
  <c r="P99" i="82"/>
  <c r="Q99" i="82"/>
  <c r="P98" i="82"/>
  <c r="Q98" i="82"/>
  <c r="R98" i="82"/>
  <c r="M98" i="82"/>
  <c r="S98" i="82"/>
  <c r="O98" i="82"/>
  <c r="R97" i="82"/>
  <c r="M97" i="82"/>
  <c r="S97" i="82"/>
  <c r="O97" i="82"/>
  <c r="P97" i="82"/>
  <c r="Q97" i="82"/>
  <c r="P96" i="82"/>
  <c r="Q96" i="82"/>
  <c r="R96" i="82"/>
  <c r="M96" i="82"/>
  <c r="S96" i="82"/>
  <c r="O96" i="82"/>
  <c r="R135" i="82"/>
  <c r="M135" i="82"/>
  <c r="S135" i="82"/>
  <c r="O135" i="82"/>
  <c r="P135" i="82"/>
  <c r="Q135" i="82"/>
  <c r="R133" i="82"/>
  <c r="M133" i="82"/>
  <c r="S133" i="82"/>
  <c r="O133" i="82"/>
  <c r="P133" i="82"/>
  <c r="Q133" i="82"/>
  <c r="Q172" i="82"/>
  <c r="R172" i="82"/>
  <c r="M172" i="82"/>
  <c r="S172" i="82"/>
  <c r="O172" i="82"/>
  <c r="P172" i="82"/>
  <c r="S171" i="82"/>
  <c r="O171" i="82"/>
  <c r="P171" i="82"/>
  <c r="Q171" i="82"/>
  <c r="R171" i="82"/>
  <c r="M171" i="82"/>
  <c r="Q170" i="82"/>
  <c r="R170" i="82"/>
  <c r="S170" i="82"/>
  <c r="M170" i="82"/>
  <c r="P170" i="82"/>
  <c r="O170" i="82"/>
  <c r="R169" i="82"/>
  <c r="M169" i="82"/>
  <c r="S169" i="82"/>
  <c r="O169" i="82"/>
  <c r="P169" i="82"/>
  <c r="Q169" i="82"/>
  <c r="P168" i="82"/>
  <c r="Q168" i="82"/>
  <c r="R168" i="82"/>
  <c r="M168" i="82"/>
  <c r="S168" i="82"/>
  <c r="O168" i="82"/>
  <c r="BL30" i="1"/>
  <c r="AR37" i="3"/>
  <c r="E6" i="248"/>
  <c r="E8" i="248"/>
  <c r="E10" i="248"/>
  <c r="E12" i="248"/>
  <c r="E14" i="248"/>
  <c r="E16" i="248"/>
  <c r="K6" i="248"/>
  <c r="E7" i="248"/>
  <c r="E9" i="248"/>
  <c r="E11" i="248"/>
  <c r="E13" i="248"/>
  <c r="E15" i="248"/>
  <c r="J6" i="248"/>
  <c r="K15" i="248"/>
  <c r="K13" i="248"/>
  <c r="K11" i="248"/>
  <c r="K9" i="248"/>
  <c r="K7" i="248"/>
  <c r="K16" i="248"/>
  <c r="K14" i="248"/>
  <c r="K12" i="248"/>
  <c r="K10" i="248"/>
  <c r="K8" i="248"/>
  <c r="J16" i="248"/>
  <c r="J15" i="248"/>
  <c r="J14" i="248"/>
  <c r="FD36" i="18"/>
  <c r="EN36" i="18"/>
  <c r="DX36" i="18"/>
  <c r="DH36" i="18"/>
  <c r="CR36" i="18"/>
  <c r="CB36" i="18"/>
  <c r="BL36" i="18"/>
  <c r="AV36" i="18"/>
  <c r="AF36" i="18"/>
  <c r="M164" i="82" l="1"/>
  <c r="C50" i="82" s="1"/>
  <c r="M137" i="82"/>
  <c r="C35" i="82" s="1"/>
  <c r="M146" i="82"/>
  <c r="M110" i="82"/>
  <c r="C20" i="82" s="1"/>
  <c r="M173" i="82"/>
  <c r="M92" i="82"/>
  <c r="M101" i="82"/>
  <c r="C15" i="82" s="1"/>
  <c r="M155" i="82"/>
  <c r="C45" i="82" s="1"/>
  <c r="M119" i="82"/>
  <c r="C25" i="82" s="1"/>
  <c r="M128" i="82"/>
  <c r="C30" i="82" s="1"/>
  <c r="AD45" i="7"/>
  <c r="AA54" i="7"/>
  <c r="AJ45" i="7"/>
  <c r="AG54" i="7"/>
  <c r="E44" i="71"/>
  <c r="E53" i="71" s="1"/>
  <c r="F53" i="71"/>
  <c r="H44" i="71"/>
  <c r="H53" i="71" s="1"/>
  <c r="F45" i="71"/>
  <c r="E45" i="71" s="1"/>
  <c r="G45" i="71" s="1"/>
  <c r="AS45" i="7"/>
  <c r="BK45" i="7"/>
  <c r="BK44" i="7"/>
  <c r="BN44" i="7" s="1"/>
  <c r="BO44" i="7" s="1"/>
  <c r="CZ43" i="58" s="1"/>
  <c r="AM44" i="7"/>
  <c r="AP44" i="7" s="1"/>
  <c r="AQ44" i="7" s="1"/>
  <c r="BL43" i="58" s="1"/>
  <c r="I44" i="7"/>
  <c r="L44" i="7" s="1"/>
  <c r="M44" i="7" s="1"/>
  <c r="N43" i="58" s="1"/>
  <c r="AY44" i="7"/>
  <c r="BB44" i="7" s="1"/>
  <c r="BC44" i="7" s="1"/>
  <c r="CF43" i="58" s="1"/>
  <c r="AA44" i="7"/>
  <c r="AD44" i="7" s="1"/>
  <c r="AE44" i="7" s="1"/>
  <c r="AR43" i="58" s="1"/>
  <c r="AM45" i="7"/>
  <c r="AS46" i="7"/>
  <c r="AV46" i="7" s="1"/>
  <c r="AW46" i="7" s="1"/>
  <c r="AA46" i="7"/>
  <c r="AD46" i="7" s="1"/>
  <c r="AE46" i="7" s="1"/>
  <c r="AG46" i="7"/>
  <c r="AJ46" i="7" s="1"/>
  <c r="AK46" i="7" s="1"/>
  <c r="CP43" i="58"/>
  <c r="BE45" i="7"/>
  <c r="AH43" i="58"/>
  <c r="U45" i="7"/>
  <c r="BO37" i="1"/>
  <c r="BO43" i="1"/>
  <c r="BO41" i="1"/>
  <c r="BO38" i="1"/>
  <c r="BO39" i="1"/>
  <c r="BO42" i="1"/>
  <c r="BO40" i="1"/>
  <c r="CP42" i="58"/>
  <c r="I26" i="253"/>
  <c r="J27" i="253"/>
  <c r="AY25" i="253"/>
  <c r="AZ26" i="253"/>
  <c r="AA26" i="253"/>
  <c r="AB27" i="253"/>
  <c r="C25" i="253"/>
  <c r="D26" i="253"/>
  <c r="P173" i="82"/>
  <c r="C57" i="82" s="1"/>
  <c r="R173" i="82"/>
  <c r="S83" i="82"/>
  <c r="S173" i="82"/>
  <c r="Q83" i="82"/>
  <c r="C8" i="82" s="1"/>
  <c r="D8" i="82" s="1"/>
  <c r="J4" i="82" s="1"/>
  <c r="M6" i="18" s="1"/>
  <c r="O173" i="82"/>
  <c r="C56" i="82" s="1"/>
  <c r="C55" i="82"/>
  <c r="Q173" i="82"/>
  <c r="C58" i="82" s="1"/>
  <c r="S101" i="82"/>
  <c r="R101" i="82"/>
  <c r="P101" i="82"/>
  <c r="C17" i="82" s="1"/>
  <c r="P164" i="82"/>
  <c r="C52" i="82" s="1"/>
  <c r="S164" i="82"/>
  <c r="R164" i="82"/>
  <c r="P92" i="82"/>
  <c r="C12" i="82" s="1"/>
  <c r="S92" i="82"/>
  <c r="R92" i="82"/>
  <c r="O83" i="82"/>
  <c r="C6" i="82" s="1"/>
  <c r="R83" i="82"/>
  <c r="P83" i="82"/>
  <c r="C7" i="82" s="1"/>
  <c r="S155" i="82"/>
  <c r="R155" i="82"/>
  <c r="P155" i="82"/>
  <c r="C47" i="82" s="1"/>
  <c r="S137" i="82"/>
  <c r="R137" i="82"/>
  <c r="P137" i="82"/>
  <c r="C37" i="82" s="1"/>
  <c r="S119" i="82"/>
  <c r="R119" i="82"/>
  <c r="P119" i="82"/>
  <c r="C27" i="82" s="1"/>
  <c r="P146" i="82"/>
  <c r="C42" i="82" s="1"/>
  <c r="S146" i="82"/>
  <c r="R146" i="82"/>
  <c r="P128" i="82"/>
  <c r="C32" i="82" s="1"/>
  <c r="S128" i="82"/>
  <c r="R128" i="82"/>
  <c r="P110" i="82"/>
  <c r="C22" i="82" s="1"/>
  <c r="S110" i="82"/>
  <c r="R110" i="82"/>
  <c r="O101" i="82"/>
  <c r="C16" i="82" s="1"/>
  <c r="Q101" i="82"/>
  <c r="C18" i="82" s="1"/>
  <c r="Q164" i="82"/>
  <c r="C53" i="82" s="1"/>
  <c r="O164" i="82"/>
  <c r="C51" i="82" s="1"/>
  <c r="Q92" i="82"/>
  <c r="C13" i="82" s="1"/>
  <c r="O92" i="82"/>
  <c r="C11" i="82" s="1"/>
  <c r="O155" i="82"/>
  <c r="C46" i="82" s="1"/>
  <c r="Q155" i="82"/>
  <c r="C48" i="82" s="1"/>
  <c r="O137" i="82"/>
  <c r="C36" i="82" s="1"/>
  <c r="Q137" i="82"/>
  <c r="C38" i="82" s="1"/>
  <c r="O119" i="82"/>
  <c r="C26" i="82" s="1"/>
  <c r="Q119" i="82"/>
  <c r="C28" i="82" s="1"/>
  <c r="Q146" i="82"/>
  <c r="C43" i="82" s="1"/>
  <c r="O146" i="82"/>
  <c r="C41" i="82" s="1"/>
  <c r="C40" i="82"/>
  <c r="Q128" i="82"/>
  <c r="C33" i="82" s="1"/>
  <c r="O128" i="82"/>
  <c r="C31" i="82" s="1"/>
  <c r="Q110" i="82"/>
  <c r="C23" i="82" s="1"/>
  <c r="O110" i="82"/>
  <c r="C21" i="82" s="1"/>
  <c r="BE38" i="58"/>
  <c r="BY38" i="58"/>
  <c r="BO38" i="58"/>
  <c r="AK38" i="58"/>
  <c r="CS38" i="58"/>
  <c r="Q38" i="58"/>
  <c r="DC38" i="58"/>
  <c r="AA38" i="58"/>
  <c r="Q38" i="3"/>
  <c r="AO38" i="3"/>
  <c r="AS38" i="3"/>
  <c r="Y38" i="3"/>
  <c r="U38" i="3"/>
  <c r="AC38" i="3"/>
  <c r="AK38" i="3"/>
  <c r="I38" i="3"/>
  <c r="M38" i="3"/>
  <c r="AS14" i="15"/>
  <c r="U14" i="15"/>
  <c r="I14" i="15"/>
  <c r="Q14" i="15"/>
  <c r="AC14" i="15"/>
  <c r="AO13" i="15"/>
  <c r="Y13" i="15"/>
  <c r="M14" i="15"/>
  <c r="AK14" i="15"/>
  <c r="C13" i="16"/>
  <c r="E12" i="15"/>
  <c r="AG14" i="15"/>
  <c r="N36" i="58"/>
  <c r="BE37" i="58"/>
  <c r="BY37" i="58"/>
  <c r="Q37" i="58"/>
  <c r="G37" i="58"/>
  <c r="BO37" i="58"/>
  <c r="CS37" i="58"/>
  <c r="AA37" i="58"/>
  <c r="DC37" i="58"/>
  <c r="AK37" i="58"/>
  <c r="AF38" i="3"/>
  <c r="BE25" i="253"/>
  <c r="BF26" i="253"/>
  <c r="V27" i="253"/>
  <c r="U26" i="253"/>
  <c r="AG24" i="253"/>
  <c r="AH25" i="253"/>
  <c r="P27" i="253"/>
  <c r="O26" i="253"/>
  <c r="BK25" i="253"/>
  <c r="BL26" i="253"/>
  <c r="AT27" i="253"/>
  <c r="AS26" i="253"/>
  <c r="AM25" i="253"/>
  <c r="AN26" i="253"/>
  <c r="BV36" i="58"/>
  <c r="BL36" i="58"/>
  <c r="BL29" i="1"/>
  <c r="X36" i="58"/>
  <c r="CZ36" i="58"/>
  <c r="AH36" i="58"/>
  <c r="BB36" i="58"/>
  <c r="CP36" i="58"/>
  <c r="D36" i="58"/>
  <c r="AR36" i="58"/>
  <c r="CF36" i="58"/>
  <c r="AS37" i="3"/>
  <c r="P36" i="18"/>
  <c r="AP34" i="16"/>
  <c r="AL34" i="16"/>
  <c r="AH34" i="16"/>
  <c r="AD34" i="16"/>
  <c r="Z34" i="16"/>
  <c r="V34" i="16"/>
  <c r="R34" i="16"/>
  <c r="J34" i="16"/>
  <c r="F34" i="16"/>
  <c r="D37" i="16"/>
  <c r="E36" i="19" s="1"/>
  <c r="C37" i="25"/>
  <c r="B37" i="2" s="1"/>
  <c r="E37" i="25"/>
  <c r="H37" i="2" s="1"/>
  <c r="G37" i="25"/>
  <c r="K37" i="2" s="1"/>
  <c r="I37" i="25"/>
  <c r="Q37" i="2" s="1"/>
  <c r="K37" i="25"/>
  <c r="T37" i="2" s="1"/>
  <c r="M37" i="25"/>
  <c r="Z37" i="2" s="1"/>
  <c r="O37" i="25"/>
  <c r="AC37" i="2" s="1"/>
  <c r="Q37" i="25"/>
  <c r="AI37" i="2" s="1"/>
  <c r="S37" i="25"/>
  <c r="AL37" i="2" s="1"/>
  <c r="U37" i="25"/>
  <c r="AR37" i="2" s="1"/>
  <c r="W37" i="25"/>
  <c r="AU37" i="2" s="1"/>
  <c r="Y37" i="25"/>
  <c r="BA37" i="2" s="1"/>
  <c r="AA37" i="25"/>
  <c r="BD37" i="2" s="1"/>
  <c r="AC37" i="25"/>
  <c r="BJ37" i="2" s="1"/>
  <c r="AE37" i="25"/>
  <c r="BM37" i="2" s="1"/>
  <c r="AG37" i="25"/>
  <c r="BS37" i="2" s="1"/>
  <c r="AI37" i="25"/>
  <c r="BV37" i="2" s="1"/>
  <c r="AK37" i="25"/>
  <c r="CB37" i="2" s="1"/>
  <c r="AM37" i="25"/>
  <c r="CE37" i="2" s="1"/>
  <c r="AO37" i="25"/>
  <c r="CK37" i="2" s="1"/>
  <c r="AQ37" i="25"/>
  <c r="CN37" i="2" s="1"/>
  <c r="AS37" i="25"/>
  <c r="CT37" i="2" s="1"/>
  <c r="BA36" i="35"/>
  <c r="AV36" i="35"/>
  <c r="AQ36" i="35"/>
  <c r="AL36" i="35"/>
  <c r="AG36" i="35"/>
  <c r="AB36" i="35"/>
  <c r="W36" i="35"/>
  <c r="R36" i="35"/>
  <c r="M36" i="35"/>
  <c r="H36" i="35"/>
  <c r="BU35" i="34"/>
  <c r="BN35" i="34"/>
  <c r="BG35" i="34"/>
  <c r="AS35" i="34"/>
  <c r="AL35" i="34"/>
  <c r="AE35" i="34"/>
  <c r="X35" i="34"/>
  <c r="Q35" i="34"/>
  <c r="J35" i="34"/>
  <c r="BH36" i="29"/>
  <c r="BJ36" i="29" s="1"/>
  <c r="BO36" i="29"/>
  <c r="BQ36" i="29" s="1"/>
  <c r="BV36" i="29"/>
  <c r="BX36" i="29" s="1"/>
  <c r="BA36" i="29"/>
  <c r="BC36" i="29" s="1"/>
  <c r="AT36" i="29"/>
  <c r="AV36" i="29" s="1"/>
  <c r="AM36" i="29"/>
  <c r="AO36" i="29" s="1"/>
  <c r="AF36" i="29"/>
  <c r="AH36" i="29" s="1"/>
  <c r="Y36" i="29"/>
  <c r="AA36" i="29" s="1"/>
  <c r="R36" i="29"/>
  <c r="T36" i="29" s="1"/>
  <c r="K36" i="29"/>
  <c r="M36" i="29" s="1"/>
  <c r="D37" i="23"/>
  <c r="D36" i="29" s="1"/>
  <c r="F36" i="29" s="1"/>
  <c r="X45" i="7" l="1"/>
  <c r="U54" i="7"/>
  <c r="AK45" i="7"/>
  <c r="AK54" i="7" s="1"/>
  <c r="AJ54" i="7"/>
  <c r="AP45" i="7"/>
  <c r="AM54" i="7"/>
  <c r="BN45" i="7"/>
  <c r="BK54" i="7"/>
  <c r="BH45" i="7"/>
  <c r="BE54" i="7"/>
  <c r="AV45" i="7"/>
  <c r="AS54" i="7"/>
  <c r="AE45" i="7"/>
  <c r="AE54" i="7" s="1"/>
  <c r="AD54" i="7"/>
  <c r="G44" i="71"/>
  <c r="G53" i="71" s="1"/>
  <c r="J44" i="71"/>
  <c r="J53" i="71" s="1"/>
  <c r="D44" i="6"/>
  <c r="F46" i="71"/>
  <c r="F47" i="71" s="1"/>
  <c r="H45" i="71"/>
  <c r="J45" i="71" s="1"/>
  <c r="BK46" i="7"/>
  <c r="BN46" i="7" s="1"/>
  <c r="BO46" i="7" s="1"/>
  <c r="M46" i="18"/>
  <c r="M47" i="18"/>
  <c r="M48" i="18"/>
  <c r="M45" i="18"/>
  <c r="M44" i="18"/>
  <c r="I45" i="7"/>
  <c r="I54" i="7" s="1"/>
  <c r="AY46" i="7"/>
  <c r="BB46" i="7" s="1"/>
  <c r="BC46" i="7" s="1"/>
  <c r="AY45" i="7"/>
  <c r="AM46" i="7"/>
  <c r="AP46" i="7" s="1"/>
  <c r="AQ46" i="7" s="1"/>
  <c r="U46" i="7"/>
  <c r="X46" i="7" s="1"/>
  <c r="Y46" i="7" s="1"/>
  <c r="BE46" i="7"/>
  <c r="BH46" i="7" s="1"/>
  <c r="BI46" i="7" s="1"/>
  <c r="M43" i="18"/>
  <c r="C10" i="82"/>
  <c r="D10" i="82" s="1"/>
  <c r="F9" i="82" s="1"/>
  <c r="CX37" i="58"/>
  <c r="AC38" i="5"/>
  <c r="CX38" i="58"/>
  <c r="AC39" i="5"/>
  <c r="CX39" i="58"/>
  <c r="AC40" i="5"/>
  <c r="CX40" i="58"/>
  <c r="AC41" i="5"/>
  <c r="AC42" i="5"/>
  <c r="CX41" i="58"/>
  <c r="CX42" i="58"/>
  <c r="AC43" i="5"/>
  <c r="AC44" i="5"/>
  <c r="CX43" i="58"/>
  <c r="D6" i="82"/>
  <c r="I25" i="253"/>
  <c r="J26" i="253"/>
  <c r="AZ25" i="253"/>
  <c r="AY24" i="253"/>
  <c r="AB26" i="253"/>
  <c r="AA25" i="253"/>
  <c r="D25" i="253"/>
  <c r="C24" i="253"/>
  <c r="AG38" i="3"/>
  <c r="G34" i="16"/>
  <c r="AM34" i="16"/>
  <c r="AI34" i="16"/>
  <c r="K34" i="16"/>
  <c r="AA34" i="16"/>
  <c r="AQ34" i="16"/>
  <c r="W34" i="16"/>
  <c r="S34" i="16"/>
  <c r="AE34" i="16"/>
  <c r="I13" i="15"/>
  <c r="E11" i="15"/>
  <c r="C12" i="16"/>
  <c r="AC13" i="15"/>
  <c r="AS13" i="15"/>
  <c r="M13" i="15"/>
  <c r="AG13" i="15"/>
  <c r="U13" i="15"/>
  <c r="AK13" i="15"/>
  <c r="Y12" i="15"/>
  <c r="AO12" i="15"/>
  <c r="Q13" i="15"/>
  <c r="AS25" i="253"/>
  <c r="AT26" i="253"/>
  <c r="V26" i="253"/>
  <c r="U25" i="253"/>
  <c r="BL25" i="253"/>
  <c r="BK24" i="253"/>
  <c r="BF25" i="253"/>
  <c r="BE24" i="253"/>
  <c r="AM24" i="253"/>
  <c r="AN25" i="253"/>
  <c r="AH24" i="253"/>
  <c r="AG23" i="253"/>
  <c r="P26" i="253"/>
  <c r="O25" i="253"/>
  <c r="I36" i="35"/>
  <c r="AC36" i="35"/>
  <c r="AW36" i="35"/>
  <c r="S36" i="35"/>
  <c r="AM36" i="35"/>
  <c r="C35" i="34"/>
  <c r="D36" i="35"/>
  <c r="C36" i="35"/>
  <c r="N36" i="35"/>
  <c r="X36" i="35"/>
  <c r="AH36" i="35"/>
  <c r="AR36" i="35"/>
  <c r="BB36" i="35"/>
  <c r="BL28" i="1"/>
  <c r="CN36" i="19"/>
  <c r="CX36" i="19"/>
  <c r="BT36" i="19"/>
  <c r="BJ36" i="19"/>
  <c r="AZ36" i="19"/>
  <c r="AP36" i="19"/>
  <c r="AF36" i="19"/>
  <c r="V36" i="19"/>
  <c r="L36" i="19"/>
  <c r="B36" i="19"/>
  <c r="G37" i="5"/>
  <c r="AQ36" i="3"/>
  <c r="AR36" i="3" s="1"/>
  <c r="AM36" i="3"/>
  <c r="AN36" i="3" s="1"/>
  <c r="AI36" i="3"/>
  <c r="AJ36" i="3" s="1"/>
  <c r="AE36" i="3"/>
  <c r="AF36" i="3" s="1"/>
  <c r="AA36" i="3"/>
  <c r="AB36" i="3" s="1"/>
  <c r="W36" i="3"/>
  <c r="X36" i="3" s="1"/>
  <c r="S36" i="3"/>
  <c r="T36" i="3" s="1"/>
  <c r="O36" i="3"/>
  <c r="P36" i="3" s="1"/>
  <c r="K36" i="3"/>
  <c r="L36" i="3" s="1"/>
  <c r="G36" i="3"/>
  <c r="H36" i="3" s="1"/>
  <c r="C36" i="3"/>
  <c r="D36" i="3" s="1"/>
  <c r="BI36" i="1"/>
  <c r="BC36" i="1"/>
  <c r="CD36" i="58" s="1"/>
  <c r="AW36" i="1"/>
  <c r="BT36" i="58" s="1"/>
  <c r="AK36" i="1"/>
  <c r="AP36" i="58"/>
  <c r="Y36" i="1"/>
  <c r="AF36" i="58" s="1"/>
  <c r="G36" i="1"/>
  <c r="B36" i="58" s="1"/>
  <c r="G34" i="1"/>
  <c r="E44" i="6" l="1"/>
  <c r="X34" i="16"/>
  <c r="W54" i="16"/>
  <c r="AJ34" i="16"/>
  <c r="AI54" i="16"/>
  <c r="AR34" i="16"/>
  <c r="AQ54" i="16"/>
  <c r="AN34" i="16"/>
  <c r="AM54" i="16"/>
  <c r="AF34" i="16"/>
  <c r="AE54" i="16"/>
  <c r="AB34" i="16"/>
  <c r="AA54" i="16"/>
  <c r="H34" i="16"/>
  <c r="G54" i="16"/>
  <c r="T34" i="16"/>
  <c r="S54" i="16"/>
  <c r="L34" i="16"/>
  <c r="K54" i="16"/>
  <c r="M55" i="18"/>
  <c r="M54" i="18"/>
  <c r="BI45" i="7"/>
  <c r="BI54" i="7" s="1"/>
  <c r="BH54" i="7"/>
  <c r="AQ45" i="7"/>
  <c r="AQ54" i="7" s="1"/>
  <c r="AP54" i="7"/>
  <c r="AW45" i="7"/>
  <c r="AW54" i="7" s="1"/>
  <c r="AV54" i="7"/>
  <c r="BO45" i="7"/>
  <c r="BO54" i="7" s="1"/>
  <c r="BN54" i="7"/>
  <c r="Y45" i="7"/>
  <c r="Y54" i="7" s="1"/>
  <c r="X54" i="7"/>
  <c r="BB45" i="7"/>
  <c r="AY54" i="7"/>
  <c r="D45" i="6"/>
  <c r="E45" i="6" s="1"/>
  <c r="O45" i="58" s="1"/>
  <c r="E46" i="71"/>
  <c r="G46" i="71" s="1"/>
  <c r="H46" i="71"/>
  <c r="F48" i="71"/>
  <c r="E47" i="71"/>
  <c r="G47" i="71" s="1"/>
  <c r="H47" i="71"/>
  <c r="D47" i="6" s="1"/>
  <c r="E47" i="6" s="1"/>
  <c r="O47" i="58" s="1"/>
  <c r="AY47" i="7"/>
  <c r="U44" i="18"/>
  <c r="U45" i="18"/>
  <c r="U46" i="18"/>
  <c r="U47" i="18"/>
  <c r="U48" i="18"/>
  <c r="AA47" i="7"/>
  <c r="L45" i="7"/>
  <c r="L54" i="7" s="1"/>
  <c r="AG47" i="7"/>
  <c r="AS47" i="7"/>
  <c r="I46" i="7"/>
  <c r="L46" i="7" s="1"/>
  <c r="M46" i="7" s="1"/>
  <c r="N45" i="58" s="1"/>
  <c r="CZ45" i="58"/>
  <c r="AR45" i="58"/>
  <c r="CF45" i="58"/>
  <c r="X45" i="58"/>
  <c r="BB45" i="58"/>
  <c r="BV45" i="58"/>
  <c r="I4" i="82"/>
  <c r="H4" i="82"/>
  <c r="U43" i="18"/>
  <c r="U6" i="18"/>
  <c r="E9" i="82"/>
  <c r="G9" i="82"/>
  <c r="E40" i="18"/>
  <c r="G40" i="18"/>
  <c r="G42" i="18"/>
  <c r="G41" i="18"/>
  <c r="U40" i="18"/>
  <c r="U42" i="18"/>
  <c r="U41" i="18"/>
  <c r="J25" i="253"/>
  <c r="I24" i="253"/>
  <c r="AB25" i="253"/>
  <c r="AA24" i="253"/>
  <c r="AY23" i="253"/>
  <c r="AZ24" i="253"/>
  <c r="D24" i="253"/>
  <c r="C23" i="253"/>
  <c r="C37" i="35"/>
  <c r="D37" i="35"/>
  <c r="E38" i="18"/>
  <c r="E39" i="18"/>
  <c r="U38" i="18"/>
  <c r="U39" i="18"/>
  <c r="G38" i="18"/>
  <c r="G39" i="18"/>
  <c r="M12" i="15"/>
  <c r="Q12" i="15"/>
  <c r="Y11" i="15"/>
  <c r="AK12" i="15"/>
  <c r="I12" i="15"/>
  <c r="U12" i="15"/>
  <c r="AS12" i="15"/>
  <c r="C11" i="16"/>
  <c r="E10" i="15"/>
  <c r="AC12" i="15"/>
  <c r="AO11" i="15"/>
  <c r="AG12" i="15"/>
  <c r="BF24" i="253"/>
  <c r="BE23" i="253"/>
  <c r="BL24" i="253"/>
  <c r="BK23" i="253"/>
  <c r="AN24" i="253"/>
  <c r="AM23" i="253"/>
  <c r="AT25" i="253"/>
  <c r="AS24" i="253"/>
  <c r="AH23" i="253"/>
  <c r="AG22" i="253"/>
  <c r="O24" i="253"/>
  <c r="P25" i="253"/>
  <c r="V25" i="253"/>
  <c r="U24" i="253"/>
  <c r="C37" i="18"/>
  <c r="C8" i="18"/>
  <c r="C34" i="18"/>
  <c r="C30" i="18"/>
  <c r="C26" i="18"/>
  <c r="C22" i="18"/>
  <c r="C18" i="18"/>
  <c r="C13" i="18"/>
  <c r="C10" i="18"/>
  <c r="C35" i="18"/>
  <c r="C31" i="18"/>
  <c r="C27" i="18"/>
  <c r="C23" i="18"/>
  <c r="C19" i="18"/>
  <c r="C15" i="18"/>
  <c r="C12" i="18"/>
  <c r="C36" i="18"/>
  <c r="C32" i="18"/>
  <c r="C28" i="18"/>
  <c r="C24" i="18"/>
  <c r="C20" i="18"/>
  <c r="C16" i="18"/>
  <c r="C9" i="18"/>
  <c r="C14" i="18"/>
  <c r="C33" i="18"/>
  <c r="C29" i="18"/>
  <c r="C25" i="18"/>
  <c r="C51" i="18" s="1"/>
  <c r="C21" i="18"/>
  <c r="C17" i="18"/>
  <c r="C11" i="18"/>
  <c r="E37" i="18"/>
  <c r="E36" i="18"/>
  <c r="E32" i="18"/>
  <c r="E28" i="18"/>
  <c r="E24" i="18"/>
  <c r="E20" i="18"/>
  <c r="E16" i="18"/>
  <c r="E9" i="18"/>
  <c r="E10" i="18"/>
  <c r="E33" i="18"/>
  <c r="E29" i="18"/>
  <c r="E25" i="18"/>
  <c r="E51" i="18" s="1"/>
  <c r="E21" i="18"/>
  <c r="E17" i="18"/>
  <c r="E11" i="18"/>
  <c r="E12" i="18"/>
  <c r="E34" i="18"/>
  <c r="E30" i="18"/>
  <c r="E26" i="18"/>
  <c r="E22" i="18"/>
  <c r="E18" i="18"/>
  <c r="E13" i="18"/>
  <c r="E14" i="18"/>
  <c r="E35" i="18"/>
  <c r="E31" i="18"/>
  <c r="E27" i="18"/>
  <c r="E23" i="18"/>
  <c r="E19" i="18"/>
  <c r="E15" i="18"/>
  <c r="E8" i="18"/>
  <c r="G37" i="18"/>
  <c r="G35" i="18"/>
  <c r="G31" i="18"/>
  <c r="G27" i="18"/>
  <c r="G23" i="18"/>
  <c r="G19" i="18"/>
  <c r="G15" i="18"/>
  <c r="G36" i="18"/>
  <c r="G32" i="18"/>
  <c r="G28" i="18"/>
  <c r="G24" i="18"/>
  <c r="G20" i="18"/>
  <c r="G16" i="18"/>
  <c r="G33" i="18"/>
  <c r="G29" i="18"/>
  <c r="G25" i="18"/>
  <c r="G51" i="18" s="1"/>
  <c r="G21" i="18"/>
  <c r="G17" i="18"/>
  <c r="G34" i="18"/>
  <c r="G30" i="18"/>
  <c r="G26" i="18"/>
  <c r="G22" i="18"/>
  <c r="G18" i="18"/>
  <c r="BL27" i="1"/>
  <c r="V36" i="58"/>
  <c r="M37" i="5"/>
  <c r="CN36" i="58"/>
  <c r="AA37" i="5"/>
  <c r="AZ36" i="58"/>
  <c r="S37" i="5"/>
  <c r="W37" i="5"/>
  <c r="O37" i="5"/>
  <c r="M36" i="1"/>
  <c r="Y37" i="5"/>
  <c r="Q37" i="5"/>
  <c r="I37" i="5"/>
  <c r="BO36" i="1"/>
  <c r="AS36" i="3"/>
  <c r="AO36" i="3"/>
  <c r="AK36" i="3"/>
  <c r="AG36" i="3"/>
  <c r="AC36" i="3"/>
  <c r="Y36" i="3"/>
  <c r="U36" i="3"/>
  <c r="Q36" i="3"/>
  <c r="M36" i="3"/>
  <c r="I36" i="3"/>
  <c r="E36" i="3"/>
  <c r="O44" i="58" l="1"/>
  <c r="AB54" i="16"/>
  <c r="AJ54" i="16"/>
  <c r="H54" i="16"/>
  <c r="AR54" i="16"/>
  <c r="T54" i="16"/>
  <c r="AN54" i="16"/>
  <c r="L54" i="16"/>
  <c r="AF54" i="16"/>
  <c r="X54" i="16"/>
  <c r="G52" i="18"/>
  <c r="G53" i="18"/>
  <c r="U54" i="18"/>
  <c r="U55" i="18"/>
  <c r="C52" i="18"/>
  <c r="C53" i="18"/>
  <c r="E52" i="18"/>
  <c r="E53" i="18"/>
  <c r="BC45" i="7"/>
  <c r="BC54" i="7" s="1"/>
  <c r="BB54" i="7"/>
  <c r="H48" i="71"/>
  <c r="D48" i="6" s="1"/>
  <c r="F54" i="71"/>
  <c r="F55" i="71"/>
  <c r="J46" i="71"/>
  <c r="D46" i="6"/>
  <c r="E46" i="6" s="1"/>
  <c r="O46" i="58" s="1"/>
  <c r="W9" i="18"/>
  <c r="W10" i="18"/>
  <c r="W11" i="18"/>
  <c r="W8" i="18"/>
  <c r="W6" i="18"/>
  <c r="W12" i="18"/>
  <c r="W14" i="18"/>
  <c r="W7" i="18"/>
  <c r="W13" i="18"/>
  <c r="E48" i="71"/>
  <c r="J47" i="71"/>
  <c r="AA48" i="7"/>
  <c r="AD48" i="7" s="1"/>
  <c r="AA49" i="7"/>
  <c r="AS48" i="7"/>
  <c r="AV48" i="7" s="1"/>
  <c r="AS49" i="7"/>
  <c r="AG48" i="7"/>
  <c r="AJ48" i="7" s="1"/>
  <c r="AG49" i="7"/>
  <c r="BK48" i="7"/>
  <c r="BN48" i="7" s="1"/>
  <c r="BK49" i="7"/>
  <c r="BK47" i="7"/>
  <c r="BN47" i="7" s="1"/>
  <c r="BO47" i="7" s="1"/>
  <c r="CZ46" i="58" s="1"/>
  <c r="K46" i="18"/>
  <c r="K47" i="18"/>
  <c r="K48" i="18"/>
  <c r="W39" i="18"/>
  <c r="W48" i="18"/>
  <c r="W46" i="18"/>
  <c r="W47" i="18"/>
  <c r="W45" i="18"/>
  <c r="W44" i="18"/>
  <c r="I45" i="18"/>
  <c r="I46" i="18"/>
  <c r="I47" i="18"/>
  <c r="I48" i="18"/>
  <c r="S46" i="18"/>
  <c r="S47" i="18"/>
  <c r="S48" i="18"/>
  <c r="S45" i="18"/>
  <c r="S44" i="18"/>
  <c r="AJ47" i="7"/>
  <c r="AK47" i="7" s="1"/>
  <c r="BB46" i="58" s="1"/>
  <c r="AD47" i="7"/>
  <c r="AE47" i="7" s="1"/>
  <c r="AR46" i="58" s="1"/>
  <c r="U47" i="7"/>
  <c r="AM47" i="7"/>
  <c r="BE47" i="7"/>
  <c r="I47" i="7"/>
  <c r="M45" i="7"/>
  <c r="AV47" i="7"/>
  <c r="AW47" i="7" s="1"/>
  <c r="BV46" i="58" s="1"/>
  <c r="BB47" i="7"/>
  <c r="BC47" i="7" s="1"/>
  <c r="CF46" i="58" s="1"/>
  <c r="W38" i="18"/>
  <c r="K6" i="18"/>
  <c r="K45" i="18"/>
  <c r="CZ44" i="58"/>
  <c r="CP45" i="58"/>
  <c r="BL44" i="58"/>
  <c r="BB44" i="58"/>
  <c r="X44" i="58"/>
  <c r="BV44" i="58"/>
  <c r="CF44" i="58"/>
  <c r="AR44" i="58"/>
  <c r="BL45" i="58"/>
  <c r="AH45" i="58"/>
  <c r="I6" i="18"/>
  <c r="I44" i="18"/>
  <c r="K44" i="18"/>
  <c r="W43" i="18"/>
  <c r="S40" i="18"/>
  <c r="S6" i="18"/>
  <c r="I43" i="18"/>
  <c r="W40" i="18"/>
  <c r="W41" i="18"/>
  <c r="W42" i="18"/>
  <c r="S43" i="18"/>
  <c r="S38" i="18"/>
  <c r="S42" i="18"/>
  <c r="S39" i="18"/>
  <c r="S41" i="18"/>
  <c r="AZ23" i="253"/>
  <c r="AY22" i="253"/>
  <c r="J24" i="253"/>
  <c r="I23" i="253"/>
  <c r="AA23" i="253"/>
  <c r="AB24" i="253"/>
  <c r="C22" i="253"/>
  <c r="D23" i="253"/>
  <c r="D38" i="35"/>
  <c r="U11" i="15"/>
  <c r="C10" i="16"/>
  <c r="E9" i="15"/>
  <c r="AG11" i="15"/>
  <c r="I11" i="15"/>
  <c r="M11" i="15"/>
  <c r="AK11" i="15"/>
  <c r="AS11" i="15"/>
  <c r="Y10" i="15"/>
  <c r="AO10" i="15"/>
  <c r="AC11" i="15"/>
  <c r="Q11" i="15"/>
  <c r="V24" i="253"/>
  <c r="U23" i="253"/>
  <c r="AT24" i="253"/>
  <c r="AS23" i="253"/>
  <c r="AN23" i="253"/>
  <c r="AM22" i="253"/>
  <c r="P24" i="253"/>
  <c r="O23" i="253"/>
  <c r="BK22" i="253"/>
  <c r="BL23" i="253"/>
  <c r="AH22" i="253"/>
  <c r="AG21" i="253"/>
  <c r="BF23" i="253"/>
  <c r="BE22" i="253"/>
  <c r="BL26" i="1"/>
  <c r="CX36" i="58"/>
  <c r="AC37" i="5"/>
  <c r="BJ36" i="58"/>
  <c r="U37" i="5"/>
  <c r="L36" i="58"/>
  <c r="K37" i="5"/>
  <c r="J48" i="71" l="1"/>
  <c r="J54" i="71" s="1"/>
  <c r="D54" i="6"/>
  <c r="I55" i="18"/>
  <c r="I54" i="18"/>
  <c r="W54" i="18"/>
  <c r="W55" i="18"/>
  <c r="K54" i="18"/>
  <c r="K55" i="18"/>
  <c r="S55" i="18"/>
  <c r="S54" i="18"/>
  <c r="AA55" i="7"/>
  <c r="AA56" i="7"/>
  <c r="AG55" i="7"/>
  <c r="AG56" i="7"/>
  <c r="BK56" i="7"/>
  <c r="BK55" i="7"/>
  <c r="AS56" i="7"/>
  <c r="AS55" i="7"/>
  <c r="E54" i="71"/>
  <c r="E55" i="71"/>
  <c r="J55" i="71"/>
  <c r="H54" i="71"/>
  <c r="H55" i="71"/>
  <c r="N44" i="58"/>
  <c r="M54" i="7"/>
  <c r="G48" i="71"/>
  <c r="X54" i="58"/>
  <c r="O45" i="18"/>
  <c r="Q45" i="18" s="1"/>
  <c r="F45" i="19" s="1"/>
  <c r="H45" i="19" s="1"/>
  <c r="J45" i="19" s="1"/>
  <c r="AV49" i="7"/>
  <c r="AJ49" i="7"/>
  <c r="AD49" i="7"/>
  <c r="I48" i="7"/>
  <c r="L48" i="7" s="1"/>
  <c r="I49" i="7"/>
  <c r="AM48" i="7"/>
  <c r="AP48" i="7" s="1"/>
  <c r="AM49" i="7"/>
  <c r="AY48" i="7"/>
  <c r="BB48" i="7" s="1"/>
  <c r="BC48" i="7" s="1"/>
  <c r="CF47" i="58" s="1"/>
  <c r="AY49" i="7"/>
  <c r="BE48" i="7"/>
  <c r="BE49" i="7"/>
  <c r="U48" i="7"/>
  <c r="X48" i="7" s="1"/>
  <c r="U49" i="7"/>
  <c r="BN49" i="7"/>
  <c r="E48" i="6"/>
  <c r="O48" i="18"/>
  <c r="O46" i="18"/>
  <c r="Q46" i="18" s="1"/>
  <c r="F46" i="19" s="1"/>
  <c r="BH48" i="7"/>
  <c r="AK48" i="7"/>
  <c r="BB47" i="58" s="1"/>
  <c r="AE48" i="7"/>
  <c r="AR47" i="58" s="1"/>
  <c r="AW48" i="7"/>
  <c r="BV47" i="58" s="1"/>
  <c r="BO48" i="7"/>
  <c r="CZ47" i="58" s="1"/>
  <c r="O47" i="18"/>
  <c r="O6" i="18"/>
  <c r="X47" i="7"/>
  <c r="Y47" i="7" s="1"/>
  <c r="AH46" i="58" s="1"/>
  <c r="AP47" i="7"/>
  <c r="AQ47" i="7" s="1"/>
  <c r="BL46" i="58" s="1"/>
  <c r="L47" i="7"/>
  <c r="BH47" i="7"/>
  <c r="BI47" i="7" s="1"/>
  <c r="CP46" i="58" s="1"/>
  <c r="AH44" i="58"/>
  <c r="CP44" i="58"/>
  <c r="O44" i="18"/>
  <c r="AY21" i="253"/>
  <c r="AZ22" i="253"/>
  <c r="AB23" i="253"/>
  <c r="AA22" i="253"/>
  <c r="I22" i="253"/>
  <c r="J23" i="253"/>
  <c r="C21" i="253"/>
  <c r="D22" i="253"/>
  <c r="AS10" i="15"/>
  <c r="AK10" i="15"/>
  <c r="M10" i="15"/>
  <c r="AC10" i="15"/>
  <c r="AO9" i="15"/>
  <c r="U10" i="15"/>
  <c r="I10" i="15"/>
  <c r="AG10" i="15"/>
  <c r="Y9" i="15"/>
  <c r="E8" i="15"/>
  <c r="C9" i="16"/>
  <c r="Q10" i="15"/>
  <c r="AN22" i="253"/>
  <c r="AM21" i="253"/>
  <c r="BL22" i="253"/>
  <c r="BK21" i="253"/>
  <c r="BE21" i="253"/>
  <c r="BF22" i="253"/>
  <c r="V23" i="253"/>
  <c r="U22" i="253"/>
  <c r="AH21" i="253"/>
  <c r="AG20" i="253"/>
  <c r="P23" i="253"/>
  <c r="O22" i="253"/>
  <c r="AS22" i="253"/>
  <c r="AT23" i="253"/>
  <c r="BL25" i="1"/>
  <c r="O48" i="58" l="1"/>
  <c r="O54" i="58" s="1"/>
  <c r="E54" i="6"/>
  <c r="O54" i="18"/>
  <c r="O55" i="18"/>
  <c r="U56" i="7"/>
  <c r="U55" i="7"/>
  <c r="AY55" i="7"/>
  <c r="AY56" i="7"/>
  <c r="I55" i="7"/>
  <c r="I56" i="7"/>
  <c r="BE55" i="7"/>
  <c r="BE56" i="7"/>
  <c r="AM56" i="7"/>
  <c r="AM55" i="7"/>
  <c r="AE49" i="7"/>
  <c r="AE55" i="7" s="1"/>
  <c r="AD55" i="7"/>
  <c r="AW49" i="7"/>
  <c r="BV48" i="58" s="1"/>
  <c r="BV54" i="58" s="1"/>
  <c r="AV55" i="7"/>
  <c r="BO49" i="7"/>
  <c r="BO55" i="7" s="1"/>
  <c r="BN55" i="7"/>
  <c r="AK49" i="7"/>
  <c r="BB48" i="58" s="1"/>
  <c r="BB54" i="58" s="1"/>
  <c r="AJ55" i="7"/>
  <c r="G54" i="71"/>
  <c r="G55" i="71"/>
  <c r="BL51" i="1"/>
  <c r="BL52" i="1"/>
  <c r="AR48" i="58"/>
  <c r="AR54" i="58" s="1"/>
  <c r="Q6" i="18"/>
  <c r="H46" i="19"/>
  <c r="J46" i="19" s="1"/>
  <c r="X49" i="7"/>
  <c r="BB49" i="7"/>
  <c r="L49" i="7"/>
  <c r="BH49" i="7"/>
  <c r="AP49" i="7"/>
  <c r="Q48" i="18"/>
  <c r="Q47" i="18"/>
  <c r="F47" i="19" s="1"/>
  <c r="H47" i="19" s="1"/>
  <c r="Y48" i="7"/>
  <c r="AH47" i="58" s="1"/>
  <c r="AQ48" i="7"/>
  <c r="BL47" i="58" s="1"/>
  <c r="BI48" i="7"/>
  <c r="CP47" i="58" s="1"/>
  <c r="M48" i="7"/>
  <c r="M47" i="7"/>
  <c r="N46" i="58" s="1"/>
  <c r="Q44" i="18"/>
  <c r="J22" i="253"/>
  <c r="I21" i="253"/>
  <c r="AY20" i="253"/>
  <c r="AZ21" i="253"/>
  <c r="AA21" i="253"/>
  <c r="AB22" i="253"/>
  <c r="C20" i="253"/>
  <c r="D21" i="253"/>
  <c r="AO8" i="15"/>
  <c r="U9" i="15"/>
  <c r="AS9" i="15"/>
  <c r="Q9" i="15"/>
  <c r="AK9" i="15"/>
  <c r="AC9" i="15"/>
  <c r="Y8" i="15"/>
  <c r="I9" i="15"/>
  <c r="E7" i="15"/>
  <c r="C8" i="16"/>
  <c r="M9" i="15"/>
  <c r="AG9" i="15"/>
  <c r="AT22" i="253"/>
  <c r="AS21" i="253"/>
  <c r="BF21" i="253"/>
  <c r="BE20" i="253"/>
  <c r="P22" i="253"/>
  <c r="O21" i="253"/>
  <c r="AN21" i="253"/>
  <c r="AM20" i="253"/>
  <c r="AH20" i="253"/>
  <c r="AG19" i="253"/>
  <c r="V22" i="253"/>
  <c r="U21" i="253"/>
  <c r="BL21" i="253"/>
  <c r="BK20" i="253"/>
  <c r="BL24" i="1"/>
  <c r="S34" i="35"/>
  <c r="S33" i="35"/>
  <c r="S32" i="35"/>
  <c r="S31" i="35"/>
  <c r="S30" i="35"/>
  <c r="S29" i="35"/>
  <c r="S28" i="35"/>
  <c r="S27" i="35"/>
  <c r="S26" i="35"/>
  <c r="S25" i="35"/>
  <c r="S24" i="35"/>
  <c r="S23" i="35"/>
  <c r="S22" i="35"/>
  <c r="S21" i="35"/>
  <c r="S20" i="35"/>
  <c r="S19" i="35"/>
  <c r="S18" i="35"/>
  <c r="S17" i="35"/>
  <c r="S16" i="35"/>
  <c r="S15" i="35"/>
  <c r="S14" i="35"/>
  <c r="S13" i="35"/>
  <c r="S12" i="35"/>
  <c r="S11" i="35"/>
  <c r="S10" i="35"/>
  <c r="S9" i="35"/>
  <c r="S8" i="35"/>
  <c r="S7" i="35"/>
  <c r="S6" i="35"/>
  <c r="S55" i="35" s="1"/>
  <c r="AW55" i="7" l="1"/>
  <c r="CZ48" i="58"/>
  <c r="CZ54" i="58" s="1"/>
  <c r="AK55" i="7"/>
  <c r="L55" i="7"/>
  <c r="L56" i="7"/>
  <c r="BC49" i="7"/>
  <c r="BC55" i="7" s="1"/>
  <c r="BB55" i="7"/>
  <c r="AQ49" i="7"/>
  <c r="AQ55" i="7" s="1"/>
  <c r="AP55" i="7"/>
  <c r="Y49" i="7"/>
  <c r="AH48" i="58" s="1"/>
  <c r="AH54" i="58" s="1"/>
  <c r="X55" i="7"/>
  <c r="BI49" i="7"/>
  <c r="CP48" i="58" s="1"/>
  <c r="CP54" i="58" s="1"/>
  <c r="BH55" i="7"/>
  <c r="F44" i="19"/>
  <c r="H44" i="19" s="1"/>
  <c r="F48" i="19"/>
  <c r="J48" i="19" s="1"/>
  <c r="Q54" i="18"/>
  <c r="Q55" i="18"/>
  <c r="S51" i="35"/>
  <c r="S52" i="35"/>
  <c r="S53" i="35"/>
  <c r="F6" i="19"/>
  <c r="M49" i="7"/>
  <c r="N47" i="58"/>
  <c r="AY19" i="253"/>
  <c r="AZ20" i="253"/>
  <c r="AA20" i="253"/>
  <c r="AB21" i="253"/>
  <c r="I20" i="253"/>
  <c r="J21" i="253"/>
  <c r="C19" i="253"/>
  <c r="D20" i="253"/>
  <c r="M8" i="15"/>
  <c r="AS8" i="15"/>
  <c r="Q8" i="15"/>
  <c r="AK8" i="15"/>
  <c r="AC8" i="15"/>
  <c r="AG8" i="15"/>
  <c r="Y7" i="15"/>
  <c r="U8" i="15"/>
  <c r="I8" i="15"/>
  <c r="AO7" i="15"/>
  <c r="P21" i="253"/>
  <c r="O20" i="253"/>
  <c r="BL20" i="253"/>
  <c r="BK19" i="253"/>
  <c r="AH19" i="253"/>
  <c r="AH52" i="253" s="1"/>
  <c r="AG17" i="253"/>
  <c r="AG52" i="253"/>
  <c r="AN20" i="253"/>
  <c r="AM19" i="253"/>
  <c r="AS20" i="253"/>
  <c r="AT21" i="253"/>
  <c r="V21" i="253"/>
  <c r="U20" i="253"/>
  <c r="BF20" i="253"/>
  <c r="BE19" i="253"/>
  <c r="BL23" i="1"/>
  <c r="BL48" i="58" l="1"/>
  <c r="BL54" i="58" s="1"/>
  <c r="BI55" i="7"/>
  <c r="CF48" i="58"/>
  <c r="CF54" i="58" s="1"/>
  <c r="Y55" i="7"/>
  <c r="F55" i="19"/>
  <c r="F54" i="19"/>
  <c r="M55" i="7"/>
  <c r="M56" i="7"/>
  <c r="J44" i="19"/>
  <c r="J54" i="19" s="1"/>
  <c r="H54" i="19"/>
  <c r="N48" i="58"/>
  <c r="AY17" i="253"/>
  <c r="AZ19" i="253"/>
  <c r="AZ52" i="253" s="1"/>
  <c r="AY52" i="253"/>
  <c r="AB20" i="253"/>
  <c r="AA19" i="253"/>
  <c r="I19" i="253"/>
  <c r="J20" i="253"/>
  <c r="C52" i="253"/>
  <c r="C17" i="253"/>
  <c r="D19" i="253"/>
  <c r="D52" i="253" s="1"/>
  <c r="AC7" i="15"/>
  <c r="AO6" i="15"/>
  <c r="AK7" i="15"/>
  <c r="AS7" i="15"/>
  <c r="Y6" i="15"/>
  <c r="AG7" i="15"/>
  <c r="M7" i="15"/>
  <c r="U7" i="15"/>
  <c r="I7" i="15"/>
  <c r="Q7" i="15"/>
  <c r="BF19" i="253"/>
  <c r="BF52" i="253" s="1"/>
  <c r="BE17" i="253"/>
  <c r="BE52" i="253"/>
  <c r="AN19" i="253"/>
  <c r="AN52" i="253" s="1"/>
  <c r="AM17" i="253"/>
  <c r="AM52" i="253"/>
  <c r="V20" i="253"/>
  <c r="U19" i="253"/>
  <c r="AS19" i="253"/>
  <c r="AT20" i="253"/>
  <c r="AH17" i="253"/>
  <c r="AG16" i="253"/>
  <c r="P20" i="253"/>
  <c r="O19" i="253"/>
  <c r="BL19" i="253"/>
  <c r="BL52" i="253" s="1"/>
  <c r="BK17" i="253"/>
  <c r="BK52" i="253"/>
  <c r="BL22" i="1"/>
  <c r="AO55" i="15" l="1"/>
  <c r="AO51" i="15"/>
  <c r="Y55" i="15"/>
  <c r="Y51" i="15"/>
  <c r="N54" i="58"/>
  <c r="AA52" i="253"/>
  <c r="AA17" i="253"/>
  <c r="AB19" i="253"/>
  <c r="AB52" i="253" s="1"/>
  <c r="AY16" i="253"/>
  <c r="AZ17" i="253"/>
  <c r="I52" i="253"/>
  <c r="I17" i="253"/>
  <c r="J19" i="253"/>
  <c r="J52" i="253" s="1"/>
  <c r="D17" i="253"/>
  <c r="C16" i="253"/>
  <c r="I6" i="15"/>
  <c r="AS6" i="15"/>
  <c r="M6" i="15"/>
  <c r="AG6" i="15"/>
  <c r="AK6" i="15"/>
  <c r="AC6" i="15"/>
  <c r="U6" i="15"/>
  <c r="Q6" i="15"/>
  <c r="BF17" i="253"/>
  <c r="BE16" i="253"/>
  <c r="AT19" i="253"/>
  <c r="AT52" i="253" s="1"/>
  <c r="AS17" i="253"/>
  <c r="AS52" i="253"/>
  <c r="O17" i="253"/>
  <c r="P19" i="253"/>
  <c r="P52" i="253" s="1"/>
  <c r="O52" i="253"/>
  <c r="AN17" i="253"/>
  <c r="AM16" i="253"/>
  <c r="BL17" i="253"/>
  <c r="BK16" i="253"/>
  <c r="AH16" i="253"/>
  <c r="AG15" i="253"/>
  <c r="V19" i="253"/>
  <c r="V52" i="253" s="1"/>
  <c r="U17" i="253"/>
  <c r="U52" i="253"/>
  <c r="BL21" i="1"/>
  <c r="C5" i="189"/>
  <c r="D5" i="189"/>
  <c r="E5" i="189"/>
  <c r="F5" i="189"/>
  <c r="G5" i="189"/>
  <c r="H5" i="189"/>
  <c r="I5" i="189"/>
  <c r="J5" i="189"/>
  <c r="K5" i="189"/>
  <c r="L5" i="189"/>
  <c r="C6" i="189"/>
  <c r="D6" i="189"/>
  <c r="E6" i="189"/>
  <c r="F6" i="189"/>
  <c r="G6" i="189"/>
  <c r="H6" i="189"/>
  <c r="I6" i="189"/>
  <c r="J6" i="189"/>
  <c r="K6" i="189"/>
  <c r="L6" i="189"/>
  <c r="C7" i="189"/>
  <c r="D7" i="189"/>
  <c r="E7" i="189"/>
  <c r="F7" i="189"/>
  <c r="G7" i="189"/>
  <c r="H7" i="189"/>
  <c r="I7" i="189"/>
  <c r="J7" i="189"/>
  <c r="K7" i="189"/>
  <c r="L7" i="189"/>
  <c r="C8" i="189"/>
  <c r="D8" i="189"/>
  <c r="E8" i="189"/>
  <c r="F8" i="189"/>
  <c r="G8" i="189"/>
  <c r="H8" i="189"/>
  <c r="I8" i="189"/>
  <c r="J8" i="189"/>
  <c r="K8" i="189"/>
  <c r="L8" i="189"/>
  <c r="C9" i="189"/>
  <c r="D9" i="189"/>
  <c r="E9" i="189"/>
  <c r="F9" i="189"/>
  <c r="G9" i="189"/>
  <c r="H9" i="189"/>
  <c r="I9" i="189"/>
  <c r="J9" i="189"/>
  <c r="K9" i="189"/>
  <c r="L9" i="189"/>
  <c r="C10" i="189"/>
  <c r="D10" i="189"/>
  <c r="E10" i="189"/>
  <c r="F10" i="189"/>
  <c r="G10" i="189"/>
  <c r="H10" i="189"/>
  <c r="I10" i="189"/>
  <c r="J10" i="189"/>
  <c r="K10" i="189"/>
  <c r="L10" i="189"/>
  <c r="C11" i="189"/>
  <c r="D11" i="189"/>
  <c r="E11" i="189"/>
  <c r="F11" i="189"/>
  <c r="G11" i="189"/>
  <c r="H11" i="189"/>
  <c r="I11" i="189"/>
  <c r="J11" i="189"/>
  <c r="K11" i="189"/>
  <c r="L11" i="189"/>
  <c r="C12" i="189"/>
  <c r="D12" i="189"/>
  <c r="E12" i="189"/>
  <c r="F12" i="189"/>
  <c r="G12" i="189"/>
  <c r="H12" i="189"/>
  <c r="I12" i="189"/>
  <c r="J12" i="189"/>
  <c r="K12" i="189"/>
  <c r="L12" i="189"/>
  <c r="C13" i="189"/>
  <c r="D13" i="189"/>
  <c r="E13" i="189"/>
  <c r="F13" i="189"/>
  <c r="G13" i="189"/>
  <c r="H13" i="189"/>
  <c r="I13" i="189"/>
  <c r="J13" i="189"/>
  <c r="K13" i="189"/>
  <c r="L13" i="189"/>
  <c r="C14" i="189"/>
  <c r="D14" i="189"/>
  <c r="E14" i="189"/>
  <c r="F14" i="189"/>
  <c r="G14" i="189"/>
  <c r="H14" i="189"/>
  <c r="I14" i="189"/>
  <c r="J14" i="189"/>
  <c r="K14" i="189"/>
  <c r="L14" i="189"/>
  <c r="C15" i="189"/>
  <c r="D15" i="189"/>
  <c r="E15" i="189"/>
  <c r="F15" i="189"/>
  <c r="G15" i="189"/>
  <c r="H15" i="189"/>
  <c r="I15" i="189"/>
  <c r="J15" i="189"/>
  <c r="K15" i="189"/>
  <c r="L15" i="189"/>
  <c r="C16" i="189"/>
  <c r="D16" i="189"/>
  <c r="E16" i="189"/>
  <c r="F16" i="189"/>
  <c r="G16" i="189"/>
  <c r="H16" i="189"/>
  <c r="I16" i="189"/>
  <c r="J16" i="189"/>
  <c r="K16" i="189"/>
  <c r="L16" i="189"/>
  <c r="C17" i="189"/>
  <c r="D17" i="189"/>
  <c r="E17" i="189"/>
  <c r="F17" i="189"/>
  <c r="G17" i="189"/>
  <c r="H17" i="189"/>
  <c r="I17" i="189"/>
  <c r="J17" i="189"/>
  <c r="K17" i="189"/>
  <c r="L17" i="189"/>
  <c r="C18" i="189"/>
  <c r="D18" i="189"/>
  <c r="E18" i="189"/>
  <c r="F18" i="189"/>
  <c r="G18" i="189"/>
  <c r="H18" i="189"/>
  <c r="I18" i="189"/>
  <c r="J18" i="189"/>
  <c r="K18" i="189"/>
  <c r="L18" i="189"/>
  <c r="C19" i="189"/>
  <c r="D19" i="189"/>
  <c r="E19" i="189"/>
  <c r="F19" i="189"/>
  <c r="G19" i="189"/>
  <c r="H19" i="189"/>
  <c r="I19" i="189"/>
  <c r="J19" i="189"/>
  <c r="K19" i="189"/>
  <c r="L19" i="189"/>
  <c r="C20" i="189"/>
  <c r="D20" i="189"/>
  <c r="E20" i="189"/>
  <c r="F20" i="189"/>
  <c r="G20" i="189"/>
  <c r="H20" i="189"/>
  <c r="I20" i="189"/>
  <c r="J20" i="189"/>
  <c r="K20" i="189"/>
  <c r="L20" i="189"/>
  <c r="C21" i="189"/>
  <c r="D21" i="189"/>
  <c r="E21" i="189"/>
  <c r="F21" i="189"/>
  <c r="G21" i="189"/>
  <c r="H21" i="189"/>
  <c r="I21" i="189"/>
  <c r="J21" i="189"/>
  <c r="K21" i="189"/>
  <c r="L21" i="189"/>
  <c r="C22" i="189"/>
  <c r="D22" i="189"/>
  <c r="E22" i="189"/>
  <c r="F22" i="189"/>
  <c r="G22" i="189"/>
  <c r="H22" i="189"/>
  <c r="I22" i="189"/>
  <c r="J22" i="189"/>
  <c r="K22" i="189"/>
  <c r="L22" i="189"/>
  <c r="C23" i="189"/>
  <c r="D23" i="189"/>
  <c r="E23" i="189"/>
  <c r="F23" i="189"/>
  <c r="G23" i="189"/>
  <c r="H23" i="189"/>
  <c r="I23" i="189"/>
  <c r="J23" i="189"/>
  <c r="K23" i="189"/>
  <c r="L23" i="189"/>
  <c r="C24" i="189"/>
  <c r="D24" i="189"/>
  <c r="E24" i="189"/>
  <c r="F24" i="189"/>
  <c r="G24" i="189"/>
  <c r="H24" i="189"/>
  <c r="I24" i="189"/>
  <c r="J24" i="189"/>
  <c r="K24" i="189"/>
  <c r="L24" i="189"/>
  <c r="C25" i="189"/>
  <c r="D25" i="189"/>
  <c r="E25" i="189"/>
  <c r="F25" i="189"/>
  <c r="G25" i="189"/>
  <c r="H25" i="189"/>
  <c r="I25" i="189"/>
  <c r="J25" i="189"/>
  <c r="K25" i="189"/>
  <c r="L25" i="189"/>
  <c r="C26" i="189"/>
  <c r="D26" i="189"/>
  <c r="E26" i="189"/>
  <c r="F26" i="189"/>
  <c r="G26" i="189"/>
  <c r="H26" i="189"/>
  <c r="I26" i="189"/>
  <c r="J26" i="189"/>
  <c r="K26" i="189"/>
  <c r="L26" i="189"/>
  <c r="C27" i="189"/>
  <c r="D27" i="189"/>
  <c r="E27" i="189"/>
  <c r="F27" i="189"/>
  <c r="G27" i="189"/>
  <c r="H27" i="189"/>
  <c r="I27" i="189"/>
  <c r="J27" i="189"/>
  <c r="K27" i="189"/>
  <c r="L27" i="189"/>
  <c r="C28" i="189"/>
  <c r="D28" i="189"/>
  <c r="E28" i="189"/>
  <c r="F28" i="189"/>
  <c r="G28" i="189"/>
  <c r="H28" i="189"/>
  <c r="I28" i="189"/>
  <c r="J28" i="189"/>
  <c r="K28" i="189"/>
  <c r="L28" i="189"/>
  <c r="C29" i="189"/>
  <c r="D29" i="189"/>
  <c r="E29" i="189"/>
  <c r="F29" i="189"/>
  <c r="G29" i="189"/>
  <c r="H29" i="189"/>
  <c r="I29" i="189"/>
  <c r="J29" i="189"/>
  <c r="K29" i="189"/>
  <c r="L29" i="189"/>
  <c r="C30" i="189"/>
  <c r="D30" i="189"/>
  <c r="E30" i="189"/>
  <c r="F30" i="189"/>
  <c r="G30" i="189"/>
  <c r="H30" i="189"/>
  <c r="I30" i="189"/>
  <c r="J30" i="189"/>
  <c r="K30" i="189"/>
  <c r="L30" i="189"/>
  <c r="C31" i="189"/>
  <c r="D31" i="189"/>
  <c r="E31" i="189"/>
  <c r="F31" i="189"/>
  <c r="G31" i="189"/>
  <c r="H31" i="189"/>
  <c r="I31" i="189"/>
  <c r="J31" i="189"/>
  <c r="K31" i="189"/>
  <c r="L31" i="189"/>
  <c r="C32" i="189"/>
  <c r="D32" i="189"/>
  <c r="E32" i="189"/>
  <c r="F32" i="189"/>
  <c r="G32" i="189"/>
  <c r="H32" i="189"/>
  <c r="I32" i="189"/>
  <c r="J32" i="189"/>
  <c r="K32" i="189"/>
  <c r="L32" i="189"/>
  <c r="L4" i="189"/>
  <c r="K4" i="189"/>
  <c r="J4" i="189"/>
  <c r="I4" i="189"/>
  <c r="H4" i="189"/>
  <c r="G4" i="189"/>
  <c r="F4" i="189"/>
  <c r="E4" i="189"/>
  <c r="D4" i="189"/>
  <c r="C4" i="189"/>
  <c r="B5" i="189"/>
  <c r="B6" i="189"/>
  <c r="B7" i="189"/>
  <c r="B8" i="189"/>
  <c r="B9" i="189"/>
  <c r="B10" i="189"/>
  <c r="B11" i="189"/>
  <c r="B12" i="189"/>
  <c r="B13" i="189"/>
  <c r="B14" i="189"/>
  <c r="B15" i="189"/>
  <c r="B16" i="189"/>
  <c r="B17" i="189"/>
  <c r="B18" i="189"/>
  <c r="B19" i="189"/>
  <c r="B20" i="189"/>
  <c r="B21" i="189"/>
  <c r="B22" i="189"/>
  <c r="B23" i="189"/>
  <c r="B24" i="189"/>
  <c r="B25" i="189"/>
  <c r="B26" i="189"/>
  <c r="B27" i="189"/>
  <c r="B28" i="189"/>
  <c r="B29" i="189"/>
  <c r="B30" i="189"/>
  <c r="B31" i="189"/>
  <c r="B32" i="189"/>
  <c r="Q55" i="15" l="1"/>
  <c r="Q51" i="15"/>
  <c r="AG55" i="15"/>
  <c r="AG51" i="15"/>
  <c r="I55" i="15"/>
  <c r="I51" i="15"/>
  <c r="U55" i="15"/>
  <c r="U51" i="15"/>
  <c r="M55" i="15"/>
  <c r="M51" i="15"/>
  <c r="AK55" i="15"/>
  <c r="AK51" i="15"/>
  <c r="AC55" i="15"/>
  <c r="AC51" i="15"/>
  <c r="AS55" i="15"/>
  <c r="AS51" i="15"/>
  <c r="J6" i="15"/>
  <c r="K6" i="15" s="1"/>
  <c r="AA16" i="253"/>
  <c r="AB17" i="253"/>
  <c r="I16" i="253"/>
  <c r="J17" i="253"/>
  <c r="AZ16" i="253"/>
  <c r="AY15" i="253"/>
  <c r="D16" i="253"/>
  <c r="C15" i="253"/>
  <c r="V17" i="253"/>
  <c r="U16" i="253"/>
  <c r="AN16" i="253"/>
  <c r="AM15" i="253"/>
  <c r="P17" i="253"/>
  <c r="O16" i="253"/>
  <c r="AG14" i="253"/>
  <c r="AH15" i="253"/>
  <c r="BL16" i="253"/>
  <c r="BK15" i="253"/>
  <c r="AT17" i="253"/>
  <c r="AS16" i="253"/>
  <c r="BF16" i="253"/>
  <c r="BE15" i="253"/>
  <c r="BL20" i="1"/>
  <c r="T16" i="156"/>
  <c r="G16" i="152" s="1"/>
  <c r="S16" i="156"/>
  <c r="R16" i="156"/>
  <c r="Q16" i="156"/>
  <c r="P16" i="156"/>
  <c r="O16" i="156"/>
  <c r="N16" i="156"/>
  <c r="M16" i="156"/>
  <c r="L16" i="156"/>
  <c r="K16" i="156"/>
  <c r="J16" i="156"/>
  <c r="I16" i="156"/>
  <c r="H16" i="156"/>
  <c r="G16" i="156"/>
  <c r="F16" i="156"/>
  <c r="E16" i="156"/>
  <c r="D16" i="156"/>
  <c r="C16" i="156"/>
  <c r="B16" i="156"/>
  <c r="T15" i="156"/>
  <c r="T36" i="156" s="1"/>
  <c r="S15" i="156"/>
  <c r="S36" i="156" s="1"/>
  <c r="R15" i="156"/>
  <c r="R36" i="156" s="1"/>
  <c r="Q15" i="156"/>
  <c r="Q36" i="156" s="1"/>
  <c r="P15" i="156"/>
  <c r="P36" i="156" s="1"/>
  <c r="O15" i="156"/>
  <c r="O36" i="156" s="1"/>
  <c r="N15" i="156"/>
  <c r="N36" i="156" s="1"/>
  <c r="M15" i="156"/>
  <c r="M36" i="156" s="1"/>
  <c r="L15" i="156"/>
  <c r="L36" i="156" s="1"/>
  <c r="K15" i="156"/>
  <c r="K36" i="156" s="1"/>
  <c r="J15" i="156"/>
  <c r="J36" i="156" s="1"/>
  <c r="I15" i="156"/>
  <c r="I36" i="156" s="1"/>
  <c r="H15" i="156"/>
  <c r="H36" i="156" s="1"/>
  <c r="G15" i="156"/>
  <c r="F15" i="156"/>
  <c r="E15" i="156"/>
  <c r="E36" i="156" s="1"/>
  <c r="D15" i="156"/>
  <c r="D36" i="156" s="1"/>
  <c r="C15" i="156"/>
  <c r="B15" i="156"/>
  <c r="B36" i="156" s="1"/>
  <c r="T14" i="156"/>
  <c r="S14" i="156"/>
  <c r="R14" i="156"/>
  <c r="Q14" i="156"/>
  <c r="P14" i="156"/>
  <c r="O14" i="156"/>
  <c r="N14" i="156"/>
  <c r="M14" i="156"/>
  <c r="L14" i="156"/>
  <c r="K14" i="156"/>
  <c r="J14" i="156"/>
  <c r="I14" i="156"/>
  <c r="H14" i="156"/>
  <c r="G14" i="156"/>
  <c r="F14" i="156"/>
  <c r="E14" i="156"/>
  <c r="D14" i="156"/>
  <c r="C14" i="156"/>
  <c r="B14" i="156"/>
  <c r="T13" i="156"/>
  <c r="G13" i="152" s="1"/>
  <c r="S13" i="156"/>
  <c r="R13" i="156"/>
  <c r="Q13" i="156"/>
  <c r="P13" i="156"/>
  <c r="O13" i="156"/>
  <c r="N13" i="156"/>
  <c r="M13" i="156"/>
  <c r="L13" i="156"/>
  <c r="K13" i="156"/>
  <c r="J13" i="156"/>
  <c r="I13" i="156"/>
  <c r="H13" i="156"/>
  <c r="G13" i="156"/>
  <c r="F13" i="156"/>
  <c r="E13" i="156"/>
  <c r="D13" i="156"/>
  <c r="C13" i="156"/>
  <c r="B13" i="156"/>
  <c r="T12" i="156"/>
  <c r="G12" i="152" s="1"/>
  <c r="S12" i="156"/>
  <c r="R12" i="156"/>
  <c r="Q12" i="156"/>
  <c r="P12" i="156"/>
  <c r="O12" i="156"/>
  <c r="N12" i="156"/>
  <c r="M12" i="156"/>
  <c r="L12" i="156"/>
  <c r="K12" i="156"/>
  <c r="J12" i="156"/>
  <c r="I12" i="156"/>
  <c r="H12" i="156"/>
  <c r="G12" i="156"/>
  <c r="F12" i="156"/>
  <c r="E12" i="156"/>
  <c r="D12" i="156"/>
  <c r="C12" i="156"/>
  <c r="B12" i="156"/>
  <c r="T11" i="156"/>
  <c r="T32" i="156" s="1"/>
  <c r="S11" i="156"/>
  <c r="R11" i="156"/>
  <c r="R32" i="156" s="1"/>
  <c r="Q11" i="156"/>
  <c r="P11" i="156"/>
  <c r="O11" i="156"/>
  <c r="N11" i="156"/>
  <c r="N32" i="156" s="1"/>
  <c r="M11" i="156"/>
  <c r="L11" i="156"/>
  <c r="L32" i="156" s="1"/>
  <c r="K11" i="156"/>
  <c r="J11" i="156"/>
  <c r="I11" i="156"/>
  <c r="H11" i="156"/>
  <c r="G11" i="156"/>
  <c r="F11" i="156"/>
  <c r="E11" i="156"/>
  <c r="D11" i="156"/>
  <c r="C11" i="156"/>
  <c r="B11" i="156"/>
  <c r="B32" i="156" s="1"/>
  <c r="T10" i="156"/>
  <c r="S10" i="156"/>
  <c r="R10" i="156"/>
  <c r="Q10" i="156"/>
  <c r="P10" i="156"/>
  <c r="O10" i="156"/>
  <c r="N10" i="156"/>
  <c r="M10" i="156"/>
  <c r="L10" i="156"/>
  <c r="K10" i="156"/>
  <c r="J10" i="156"/>
  <c r="I10" i="156"/>
  <c r="H10" i="156"/>
  <c r="G10" i="156"/>
  <c r="F10" i="156"/>
  <c r="E10" i="156"/>
  <c r="D10" i="156"/>
  <c r="C10" i="156"/>
  <c r="B10" i="156"/>
  <c r="T9" i="156"/>
  <c r="G9" i="152" s="1"/>
  <c r="S9" i="156"/>
  <c r="R9" i="156"/>
  <c r="Q9" i="156"/>
  <c r="P9" i="156"/>
  <c r="O9" i="156"/>
  <c r="N9" i="156"/>
  <c r="M9" i="156"/>
  <c r="L9" i="156"/>
  <c r="K9" i="156"/>
  <c r="J9" i="156"/>
  <c r="I9" i="156"/>
  <c r="H9" i="156"/>
  <c r="G9" i="156"/>
  <c r="F9" i="156"/>
  <c r="E9" i="156"/>
  <c r="D9" i="156"/>
  <c r="C9" i="156"/>
  <c r="B9" i="156"/>
  <c r="T8" i="156"/>
  <c r="G8" i="152" s="1"/>
  <c r="S8" i="156"/>
  <c r="R8" i="156"/>
  <c r="Q8" i="156"/>
  <c r="P8" i="156"/>
  <c r="O8" i="156"/>
  <c r="N8" i="156"/>
  <c r="M8" i="156"/>
  <c r="L8" i="156"/>
  <c r="K8" i="156"/>
  <c r="J8" i="156"/>
  <c r="I8" i="156"/>
  <c r="H8" i="156"/>
  <c r="G8" i="156"/>
  <c r="F8" i="156"/>
  <c r="E8" i="156"/>
  <c r="D8" i="156"/>
  <c r="C8" i="156"/>
  <c r="B8" i="156"/>
  <c r="T7" i="156"/>
  <c r="T28" i="156" s="1"/>
  <c r="S7" i="156"/>
  <c r="R7" i="156"/>
  <c r="R28" i="156" s="1"/>
  <c r="Q7" i="156"/>
  <c r="P7" i="156"/>
  <c r="O7" i="156"/>
  <c r="O28" i="156" s="1"/>
  <c r="N7" i="156"/>
  <c r="N28" i="156" s="1"/>
  <c r="M7" i="156"/>
  <c r="L7" i="156"/>
  <c r="L28" i="156" s="1"/>
  <c r="K7" i="156"/>
  <c r="J7" i="156"/>
  <c r="I7" i="156"/>
  <c r="I28" i="156" s="1"/>
  <c r="H7" i="156"/>
  <c r="H28" i="156" s="1"/>
  <c r="G7" i="156"/>
  <c r="F7" i="156"/>
  <c r="E7" i="156"/>
  <c r="D7" i="156"/>
  <c r="C7" i="156"/>
  <c r="B7" i="156"/>
  <c r="B28" i="156" s="1"/>
  <c r="T6" i="156"/>
  <c r="S6" i="156"/>
  <c r="R6" i="156"/>
  <c r="Q6" i="156"/>
  <c r="P6" i="156"/>
  <c r="O6" i="156"/>
  <c r="N6" i="156"/>
  <c r="M6" i="156"/>
  <c r="L6" i="156"/>
  <c r="K6" i="156"/>
  <c r="J6" i="156"/>
  <c r="I6" i="156"/>
  <c r="H6" i="156"/>
  <c r="G6" i="156"/>
  <c r="F6" i="156"/>
  <c r="E6" i="156"/>
  <c r="D6" i="156"/>
  <c r="C6" i="156"/>
  <c r="B6" i="156"/>
  <c r="H16" i="155"/>
  <c r="F16" i="152" s="1"/>
  <c r="G16" i="155"/>
  <c r="F16" i="155"/>
  <c r="E16" i="155"/>
  <c r="D16" i="155"/>
  <c r="C16" i="155"/>
  <c r="B16" i="155"/>
  <c r="H15" i="155"/>
  <c r="H36" i="155" s="1"/>
  <c r="G15" i="155"/>
  <c r="G36" i="155" s="1"/>
  <c r="F15" i="155"/>
  <c r="E15" i="155"/>
  <c r="E36" i="155" s="1"/>
  <c r="D15" i="155"/>
  <c r="D36" i="155" s="1"/>
  <c r="C15" i="155"/>
  <c r="C36" i="155" s="1"/>
  <c r="B15" i="155"/>
  <c r="H14" i="155"/>
  <c r="F14" i="152" s="1"/>
  <c r="G14" i="155"/>
  <c r="F14" i="155"/>
  <c r="E14" i="155"/>
  <c r="D14" i="155"/>
  <c r="C14" i="155"/>
  <c r="B14" i="155"/>
  <c r="H13" i="155"/>
  <c r="G13" i="155"/>
  <c r="F13" i="155"/>
  <c r="E13" i="155"/>
  <c r="D13" i="155"/>
  <c r="C13" i="155"/>
  <c r="B13" i="155"/>
  <c r="H12" i="155"/>
  <c r="F12" i="152" s="1"/>
  <c r="G12" i="155"/>
  <c r="F12" i="155"/>
  <c r="E12" i="155"/>
  <c r="D12" i="155"/>
  <c r="C12" i="155"/>
  <c r="B12" i="155"/>
  <c r="H11" i="155"/>
  <c r="G11" i="155"/>
  <c r="G32" i="155" s="1"/>
  <c r="F11" i="155"/>
  <c r="E11" i="155"/>
  <c r="E32" i="155" s="1"/>
  <c r="D11" i="155"/>
  <c r="C11" i="155"/>
  <c r="B11" i="155"/>
  <c r="H10" i="155"/>
  <c r="F10" i="152" s="1"/>
  <c r="G10" i="155"/>
  <c r="F10" i="155"/>
  <c r="E10" i="155"/>
  <c r="D10" i="155"/>
  <c r="C10" i="155"/>
  <c r="B10" i="155"/>
  <c r="H9" i="155"/>
  <c r="G9" i="155"/>
  <c r="F9" i="155"/>
  <c r="E9" i="155"/>
  <c r="D9" i="155"/>
  <c r="C9" i="155"/>
  <c r="B9" i="155"/>
  <c r="H8" i="155"/>
  <c r="F8" i="152" s="1"/>
  <c r="G8" i="155"/>
  <c r="F8" i="155"/>
  <c r="E8" i="155"/>
  <c r="D8" i="155"/>
  <c r="C8" i="155"/>
  <c r="B8" i="155"/>
  <c r="H7" i="155"/>
  <c r="G7" i="155"/>
  <c r="F7" i="155"/>
  <c r="E7" i="155"/>
  <c r="E28" i="155" s="1"/>
  <c r="D7" i="155"/>
  <c r="C7" i="155"/>
  <c r="B7" i="155"/>
  <c r="H6" i="155"/>
  <c r="F6" i="152" s="1"/>
  <c r="G6" i="155"/>
  <c r="F6" i="155"/>
  <c r="E6" i="155"/>
  <c r="D6" i="155"/>
  <c r="C6" i="155"/>
  <c r="B6" i="155"/>
  <c r="F36" i="154"/>
  <c r="E36" i="154"/>
  <c r="D36" i="154"/>
  <c r="F35" i="154"/>
  <c r="E35" i="154"/>
  <c r="D35" i="154"/>
  <c r="F34" i="154"/>
  <c r="E34" i="154"/>
  <c r="D34" i="154"/>
  <c r="F33" i="154"/>
  <c r="E33" i="154"/>
  <c r="D33" i="154"/>
  <c r="F32" i="154"/>
  <c r="E32" i="154"/>
  <c r="D32" i="154"/>
  <c r="F31" i="154"/>
  <c r="D31" i="154"/>
  <c r="F30" i="154"/>
  <c r="E30" i="154"/>
  <c r="D30" i="154"/>
  <c r="F29" i="154"/>
  <c r="E29" i="154"/>
  <c r="D29" i="154"/>
  <c r="F28" i="154"/>
  <c r="F27" i="154"/>
  <c r="D27" i="154"/>
  <c r="F26" i="154"/>
  <c r="E26" i="154"/>
  <c r="L16" i="154"/>
  <c r="K16" i="154"/>
  <c r="J16" i="154"/>
  <c r="I16" i="154"/>
  <c r="H16" i="154"/>
  <c r="G16" i="154"/>
  <c r="C16" i="154"/>
  <c r="B16" i="154"/>
  <c r="L15" i="154"/>
  <c r="L35" i="154" s="1"/>
  <c r="K15" i="154"/>
  <c r="D15" i="152" s="1"/>
  <c r="D36" i="152" s="1"/>
  <c r="J15" i="154"/>
  <c r="I15" i="154"/>
  <c r="I35" i="154" s="1"/>
  <c r="H15" i="154"/>
  <c r="H35" i="154" s="1"/>
  <c r="G15" i="154"/>
  <c r="G35" i="154" s="1"/>
  <c r="C15" i="154"/>
  <c r="B15" i="154"/>
  <c r="B35" i="154" s="1"/>
  <c r="L14" i="154"/>
  <c r="K14" i="154"/>
  <c r="J14" i="154"/>
  <c r="I14" i="154"/>
  <c r="H14" i="154"/>
  <c r="G14" i="154"/>
  <c r="C14" i="154"/>
  <c r="B14" i="154"/>
  <c r="L13" i="154"/>
  <c r="K13" i="154"/>
  <c r="D13" i="152" s="1"/>
  <c r="J13" i="154"/>
  <c r="I13" i="154"/>
  <c r="I33" i="154" s="1"/>
  <c r="H13" i="154"/>
  <c r="G13" i="154"/>
  <c r="C13" i="154"/>
  <c r="B13" i="154"/>
  <c r="L12" i="154"/>
  <c r="L32" i="154" s="1"/>
  <c r="K12" i="154"/>
  <c r="J12" i="154"/>
  <c r="I12" i="154"/>
  <c r="I32" i="154" s="1"/>
  <c r="H12" i="154"/>
  <c r="H32" i="154" s="1"/>
  <c r="G12" i="154"/>
  <c r="G32" i="154" s="1"/>
  <c r="C12" i="154"/>
  <c r="C32" i="154" s="1"/>
  <c r="B12" i="154"/>
  <c r="B32" i="154" s="1"/>
  <c r="L11" i="154"/>
  <c r="K11" i="154"/>
  <c r="D11" i="152" s="1"/>
  <c r="J11" i="154"/>
  <c r="I11" i="154"/>
  <c r="I31" i="154" s="1"/>
  <c r="H11" i="154"/>
  <c r="G11" i="154"/>
  <c r="C11" i="154"/>
  <c r="B11" i="154"/>
  <c r="L10" i="154"/>
  <c r="K10" i="154"/>
  <c r="D10" i="152" s="1"/>
  <c r="J10" i="154"/>
  <c r="I10" i="154"/>
  <c r="I30" i="154" s="1"/>
  <c r="H10" i="154"/>
  <c r="G10" i="154"/>
  <c r="C10" i="154"/>
  <c r="B10" i="154"/>
  <c r="L9" i="154"/>
  <c r="L29" i="154" s="1"/>
  <c r="K9" i="154"/>
  <c r="J9" i="154"/>
  <c r="I9" i="154"/>
  <c r="I29" i="154" s="1"/>
  <c r="H9" i="154"/>
  <c r="H29" i="154" s="1"/>
  <c r="G9" i="154"/>
  <c r="G29" i="154" s="1"/>
  <c r="C9" i="154"/>
  <c r="C29" i="154" s="1"/>
  <c r="B9" i="154"/>
  <c r="B29" i="154" s="1"/>
  <c r="L8" i="154"/>
  <c r="K8" i="154"/>
  <c r="D8" i="152" s="1"/>
  <c r="J8" i="154"/>
  <c r="I8" i="154"/>
  <c r="I28" i="154" s="1"/>
  <c r="H8" i="154"/>
  <c r="G8" i="154"/>
  <c r="C8" i="154"/>
  <c r="B8" i="154"/>
  <c r="L7" i="154"/>
  <c r="L27" i="154" s="1"/>
  <c r="K7" i="154"/>
  <c r="D7" i="152" s="1"/>
  <c r="J7" i="154"/>
  <c r="I7" i="154"/>
  <c r="I27" i="154" s="1"/>
  <c r="H7" i="154"/>
  <c r="G7" i="154"/>
  <c r="C7" i="154"/>
  <c r="C27" i="154" s="1"/>
  <c r="B7" i="154"/>
  <c r="L6" i="154"/>
  <c r="E6" i="152" s="1"/>
  <c r="K6" i="154"/>
  <c r="K26" i="154" s="1"/>
  <c r="J6" i="154"/>
  <c r="I6" i="154"/>
  <c r="I26" i="154" s="1"/>
  <c r="H6" i="154"/>
  <c r="H26" i="154" s="1"/>
  <c r="G6" i="154"/>
  <c r="G26" i="154" s="1"/>
  <c r="D6" i="154"/>
  <c r="D26" i="154" s="1"/>
  <c r="C6" i="154"/>
  <c r="B6" i="154"/>
  <c r="H16" i="153"/>
  <c r="C16" i="152" s="1"/>
  <c r="G16" i="153"/>
  <c r="F16" i="153"/>
  <c r="E16" i="153"/>
  <c r="D16" i="153"/>
  <c r="C16" i="153"/>
  <c r="B16" i="153"/>
  <c r="H15" i="153"/>
  <c r="H35" i="153" s="1"/>
  <c r="G15" i="153"/>
  <c r="B15" i="152" s="1"/>
  <c r="B36" i="152" s="1"/>
  <c r="F15" i="153"/>
  <c r="F35" i="153" s="1"/>
  <c r="E15" i="153"/>
  <c r="E35" i="153" s="1"/>
  <c r="D15" i="153"/>
  <c r="D35" i="153" s="1"/>
  <c r="C15" i="153"/>
  <c r="C35" i="153" s="1"/>
  <c r="B15" i="153"/>
  <c r="B35" i="153" s="1"/>
  <c r="H14" i="153"/>
  <c r="C14" i="152" s="1"/>
  <c r="G14" i="153"/>
  <c r="F14" i="153"/>
  <c r="E14" i="153"/>
  <c r="D14" i="153"/>
  <c r="C14" i="153"/>
  <c r="B14" i="153"/>
  <c r="H13" i="153"/>
  <c r="C13" i="152" s="1"/>
  <c r="G13" i="153"/>
  <c r="B13" i="152" s="1"/>
  <c r="F13" i="153"/>
  <c r="E13" i="153"/>
  <c r="D13" i="153"/>
  <c r="C13" i="153"/>
  <c r="B13" i="153"/>
  <c r="H12" i="153"/>
  <c r="C12" i="152" s="1"/>
  <c r="G12" i="153"/>
  <c r="B12" i="152" s="1"/>
  <c r="F12" i="153"/>
  <c r="E12" i="153"/>
  <c r="D12" i="153"/>
  <c r="C12" i="153"/>
  <c r="B12" i="153"/>
  <c r="H11" i="153"/>
  <c r="G11" i="153"/>
  <c r="F11" i="153"/>
  <c r="E11" i="153"/>
  <c r="D11" i="153"/>
  <c r="C11" i="153"/>
  <c r="B11" i="153"/>
  <c r="H10" i="153"/>
  <c r="C10" i="152" s="1"/>
  <c r="G10" i="153"/>
  <c r="F10" i="153"/>
  <c r="E10" i="153"/>
  <c r="D10" i="153"/>
  <c r="C10" i="153"/>
  <c r="B10" i="153"/>
  <c r="H9" i="153"/>
  <c r="G9" i="153"/>
  <c r="F9" i="153"/>
  <c r="E9" i="153"/>
  <c r="D9" i="153"/>
  <c r="C9" i="153"/>
  <c r="B9" i="153"/>
  <c r="H8" i="153"/>
  <c r="C8" i="152" s="1"/>
  <c r="G8" i="153"/>
  <c r="F8" i="153"/>
  <c r="E8" i="153"/>
  <c r="D8" i="153"/>
  <c r="C8" i="153"/>
  <c r="B8" i="153"/>
  <c r="H7" i="153"/>
  <c r="G7" i="153"/>
  <c r="F7" i="153"/>
  <c r="E7" i="153"/>
  <c r="D7" i="153"/>
  <c r="C7" i="153"/>
  <c r="B7" i="153"/>
  <c r="H6" i="153"/>
  <c r="C6" i="152" s="1"/>
  <c r="G6" i="153"/>
  <c r="F6" i="153"/>
  <c r="E6" i="153"/>
  <c r="D6" i="153"/>
  <c r="C6" i="153"/>
  <c r="B6" i="153"/>
  <c r="I16" i="152"/>
  <c r="H16" i="152"/>
  <c r="I15" i="152"/>
  <c r="I36" i="152" s="1"/>
  <c r="H15" i="152"/>
  <c r="H36" i="152" s="1"/>
  <c r="I14" i="152"/>
  <c r="H14" i="152"/>
  <c r="I13" i="152"/>
  <c r="H13" i="152"/>
  <c r="I12" i="152"/>
  <c r="H12" i="152"/>
  <c r="I11" i="152"/>
  <c r="H11" i="152"/>
  <c r="I10" i="152"/>
  <c r="H10" i="152"/>
  <c r="I9" i="152"/>
  <c r="H9" i="152"/>
  <c r="I8" i="152"/>
  <c r="H8" i="152"/>
  <c r="I7" i="152"/>
  <c r="H7" i="152"/>
  <c r="I6" i="152"/>
  <c r="H6" i="152"/>
  <c r="D6" i="152"/>
  <c r="A65" i="151"/>
  <c r="A64" i="151"/>
  <c r="A63" i="151"/>
  <c r="A62" i="151"/>
  <c r="A61" i="151"/>
  <c r="A60" i="151"/>
  <c r="A59" i="151"/>
  <c r="A58" i="151"/>
  <c r="A57" i="151"/>
  <c r="A56" i="151"/>
  <c r="A55" i="151"/>
  <c r="T51" i="151"/>
  <c r="S51" i="151"/>
  <c r="R51" i="151"/>
  <c r="Q51" i="151"/>
  <c r="P51" i="151"/>
  <c r="O51" i="151"/>
  <c r="N51" i="151"/>
  <c r="M51" i="151"/>
  <c r="L51" i="151"/>
  <c r="K51" i="151"/>
  <c r="J51" i="151"/>
  <c r="I51" i="151"/>
  <c r="H51" i="151"/>
  <c r="G51" i="151"/>
  <c r="F51" i="151"/>
  <c r="E51" i="151"/>
  <c r="D51" i="151"/>
  <c r="C51" i="151"/>
  <c r="B51" i="151"/>
  <c r="T50" i="151"/>
  <c r="S50" i="151"/>
  <c r="R50" i="151"/>
  <c r="Q50" i="151"/>
  <c r="P50" i="151"/>
  <c r="O50" i="151"/>
  <c r="N64" i="151" s="1"/>
  <c r="N50" i="151"/>
  <c r="M50" i="151"/>
  <c r="L50" i="151"/>
  <c r="K50" i="151"/>
  <c r="O64" i="151" s="1"/>
  <c r="J50" i="151"/>
  <c r="M64" i="151" s="1"/>
  <c r="I50" i="151"/>
  <c r="H50" i="151"/>
  <c r="L64" i="151" s="1"/>
  <c r="G50" i="151"/>
  <c r="F50" i="151"/>
  <c r="E50" i="151"/>
  <c r="D50" i="151"/>
  <c r="C50" i="151"/>
  <c r="B50" i="151"/>
  <c r="T49" i="151"/>
  <c r="G49" i="147" s="1"/>
  <c r="S49" i="151"/>
  <c r="R49" i="151"/>
  <c r="Q49" i="151"/>
  <c r="P49" i="151"/>
  <c r="O49" i="151"/>
  <c r="N49" i="151"/>
  <c r="M49" i="151"/>
  <c r="L49" i="151"/>
  <c r="K49" i="151"/>
  <c r="J49" i="151"/>
  <c r="I49" i="151"/>
  <c r="H49" i="151"/>
  <c r="G49" i="151"/>
  <c r="F49" i="151"/>
  <c r="E49" i="151"/>
  <c r="D49" i="151"/>
  <c r="C49" i="151"/>
  <c r="B49" i="151"/>
  <c r="T48" i="151"/>
  <c r="G48" i="147" s="1"/>
  <c r="S48" i="151"/>
  <c r="R48" i="151"/>
  <c r="Q48" i="151"/>
  <c r="P48" i="151"/>
  <c r="O48" i="151"/>
  <c r="N48" i="151"/>
  <c r="M48" i="151"/>
  <c r="L48" i="151"/>
  <c r="K48" i="151"/>
  <c r="J48" i="151"/>
  <c r="I48" i="151"/>
  <c r="H48" i="151"/>
  <c r="G48" i="151"/>
  <c r="F48" i="151"/>
  <c r="E48" i="151"/>
  <c r="D48" i="151"/>
  <c r="C48" i="151"/>
  <c r="B48" i="151"/>
  <c r="T47" i="151"/>
  <c r="G47" i="147" s="1"/>
  <c r="S47" i="151"/>
  <c r="R47" i="151"/>
  <c r="Q47" i="151"/>
  <c r="P47" i="151"/>
  <c r="O47" i="151"/>
  <c r="N47" i="151"/>
  <c r="M47" i="151"/>
  <c r="L47" i="151"/>
  <c r="K47" i="151"/>
  <c r="J47" i="151"/>
  <c r="I47" i="151"/>
  <c r="H47" i="151"/>
  <c r="G47" i="151"/>
  <c r="F47" i="151"/>
  <c r="E47" i="151"/>
  <c r="D47" i="151"/>
  <c r="C47" i="151"/>
  <c r="B47" i="151"/>
  <c r="T46" i="151"/>
  <c r="G46" i="147" s="1"/>
  <c r="S46" i="151"/>
  <c r="R46" i="151"/>
  <c r="Q46" i="151"/>
  <c r="P46" i="151"/>
  <c r="O46" i="151"/>
  <c r="N46" i="151"/>
  <c r="M46" i="151"/>
  <c r="L46" i="151"/>
  <c r="K46" i="151"/>
  <c r="J46" i="151"/>
  <c r="I46" i="151"/>
  <c r="H46" i="151"/>
  <c r="G46" i="151"/>
  <c r="F46" i="151"/>
  <c r="E46" i="151"/>
  <c r="D46" i="151"/>
  <c r="C46" i="151"/>
  <c r="B46" i="151"/>
  <c r="T45" i="151"/>
  <c r="G45" i="147" s="1"/>
  <c r="S45" i="151"/>
  <c r="R45" i="151"/>
  <c r="Q45" i="151"/>
  <c r="P45" i="151"/>
  <c r="O45" i="151"/>
  <c r="N45" i="151"/>
  <c r="M45" i="151"/>
  <c r="L45" i="151"/>
  <c r="K45" i="151"/>
  <c r="J45" i="151"/>
  <c r="I45" i="151"/>
  <c r="H45" i="151"/>
  <c r="G45" i="151"/>
  <c r="F45" i="151"/>
  <c r="E45" i="151"/>
  <c r="D45" i="151"/>
  <c r="C45" i="151"/>
  <c r="B45" i="151"/>
  <c r="T44" i="151"/>
  <c r="G44" i="147" s="1"/>
  <c r="S44" i="151"/>
  <c r="R44" i="151"/>
  <c r="Q44" i="151"/>
  <c r="P44" i="151"/>
  <c r="O44" i="151"/>
  <c r="N44" i="151"/>
  <c r="M44" i="151"/>
  <c r="L44" i="151"/>
  <c r="K44" i="151"/>
  <c r="J44" i="151"/>
  <c r="I44" i="151"/>
  <c r="H44" i="151"/>
  <c r="G44" i="151"/>
  <c r="F44" i="151"/>
  <c r="E44" i="151"/>
  <c r="D44" i="151"/>
  <c r="C44" i="151"/>
  <c r="B44" i="151"/>
  <c r="T43" i="151"/>
  <c r="G43" i="147" s="1"/>
  <c r="S43" i="151"/>
  <c r="R43" i="151"/>
  <c r="Q43" i="151"/>
  <c r="P43" i="151"/>
  <c r="O43" i="151"/>
  <c r="N43" i="151"/>
  <c r="M43" i="151"/>
  <c r="L43" i="151"/>
  <c r="K43" i="151"/>
  <c r="J43" i="151"/>
  <c r="I43" i="151"/>
  <c r="H43" i="151"/>
  <c r="G43" i="151"/>
  <c r="F43" i="151"/>
  <c r="E43" i="151"/>
  <c r="D43" i="151"/>
  <c r="C43" i="151"/>
  <c r="B43" i="151"/>
  <c r="T42" i="151"/>
  <c r="G42" i="147" s="1"/>
  <c r="S42" i="151"/>
  <c r="R42" i="151"/>
  <c r="Q42" i="151"/>
  <c r="P42" i="151"/>
  <c r="O42" i="151"/>
  <c r="N42" i="151"/>
  <c r="M42" i="151"/>
  <c r="L42" i="151"/>
  <c r="K42" i="151"/>
  <c r="J42" i="151"/>
  <c r="I42" i="151"/>
  <c r="H42" i="151"/>
  <c r="G42" i="151"/>
  <c r="F42" i="151"/>
  <c r="E42" i="151"/>
  <c r="D42" i="151"/>
  <c r="C42" i="151"/>
  <c r="B42" i="151"/>
  <c r="T41" i="151"/>
  <c r="G41" i="147" s="1"/>
  <c r="S41" i="151"/>
  <c r="R41" i="151"/>
  <c r="Q41" i="151"/>
  <c r="P41" i="151"/>
  <c r="O41" i="151"/>
  <c r="N41" i="151"/>
  <c r="M41" i="151"/>
  <c r="L41" i="151"/>
  <c r="K41" i="151"/>
  <c r="J41" i="151"/>
  <c r="I41" i="151"/>
  <c r="H41" i="151"/>
  <c r="G41" i="151"/>
  <c r="F41" i="151"/>
  <c r="E41" i="151"/>
  <c r="D41" i="151"/>
  <c r="C41" i="151"/>
  <c r="B41" i="151"/>
  <c r="T15" i="151"/>
  <c r="G15" i="147" s="1"/>
  <c r="S15" i="151"/>
  <c r="R15" i="151"/>
  <c r="Q15" i="151"/>
  <c r="P15" i="151"/>
  <c r="O15" i="151"/>
  <c r="N15" i="151"/>
  <c r="M15" i="151"/>
  <c r="L15" i="151"/>
  <c r="K15" i="151"/>
  <c r="J15" i="151"/>
  <c r="I15" i="151"/>
  <c r="H15" i="151"/>
  <c r="B65" i="151" s="1"/>
  <c r="G15" i="151"/>
  <c r="F15" i="151"/>
  <c r="E15" i="151"/>
  <c r="D15" i="151"/>
  <c r="C15" i="151"/>
  <c r="B15" i="151"/>
  <c r="T14" i="151"/>
  <c r="T35" i="151" s="1"/>
  <c r="S14" i="151"/>
  <c r="R14" i="151"/>
  <c r="R35" i="151" s="1"/>
  <c r="Q14" i="151"/>
  <c r="Q35" i="151" s="1"/>
  <c r="P14" i="151"/>
  <c r="P35" i="151" s="1"/>
  <c r="O14" i="151"/>
  <c r="O35" i="151" s="1"/>
  <c r="N14" i="151"/>
  <c r="M14" i="151"/>
  <c r="M35" i="151" s="1"/>
  <c r="L14" i="151"/>
  <c r="L35" i="151" s="1"/>
  <c r="K14" i="151"/>
  <c r="K35" i="151" s="1"/>
  <c r="J14" i="151"/>
  <c r="I14" i="151"/>
  <c r="H14" i="151"/>
  <c r="B64" i="151" s="1"/>
  <c r="H64" i="151" s="1"/>
  <c r="G14" i="151"/>
  <c r="F14" i="151"/>
  <c r="E14" i="151"/>
  <c r="E35" i="151" s="1"/>
  <c r="D14" i="151"/>
  <c r="D35" i="151" s="1"/>
  <c r="C14" i="151"/>
  <c r="B14" i="151"/>
  <c r="T13" i="151"/>
  <c r="S13" i="151"/>
  <c r="R13" i="151"/>
  <c r="Q13" i="151"/>
  <c r="P13" i="151"/>
  <c r="O13" i="151"/>
  <c r="N13" i="151"/>
  <c r="M13" i="151"/>
  <c r="L13" i="151"/>
  <c r="K13" i="151"/>
  <c r="J13" i="151"/>
  <c r="C63" i="151" s="1"/>
  <c r="I13" i="151"/>
  <c r="H13" i="151"/>
  <c r="B63" i="151" s="1"/>
  <c r="G13" i="151"/>
  <c r="F13" i="151"/>
  <c r="E13" i="151"/>
  <c r="D13" i="151"/>
  <c r="C13" i="151"/>
  <c r="B13" i="151"/>
  <c r="T12" i="151"/>
  <c r="S12" i="151"/>
  <c r="R12" i="151"/>
  <c r="Q12" i="151"/>
  <c r="P12" i="151"/>
  <c r="O12" i="151"/>
  <c r="N12" i="151"/>
  <c r="M12" i="151"/>
  <c r="L12" i="151"/>
  <c r="K12" i="151"/>
  <c r="J12" i="151"/>
  <c r="C62" i="151" s="1"/>
  <c r="I12" i="151"/>
  <c r="H12" i="151"/>
  <c r="G12" i="151"/>
  <c r="F12" i="151"/>
  <c r="E12" i="151"/>
  <c r="D12" i="151"/>
  <c r="C12" i="151"/>
  <c r="B12" i="151"/>
  <c r="T11" i="151"/>
  <c r="S11" i="151"/>
  <c r="R11" i="151"/>
  <c r="Q11" i="151"/>
  <c r="P11" i="151"/>
  <c r="O11" i="151"/>
  <c r="N11" i="151"/>
  <c r="M11" i="151"/>
  <c r="L11" i="151"/>
  <c r="K11" i="151"/>
  <c r="J11" i="151"/>
  <c r="I11" i="151"/>
  <c r="H11" i="151"/>
  <c r="G11" i="151"/>
  <c r="F11" i="151"/>
  <c r="E11" i="151"/>
  <c r="D11" i="151"/>
  <c r="C11" i="151"/>
  <c r="B11" i="151"/>
  <c r="T10" i="151"/>
  <c r="T31" i="151" s="1"/>
  <c r="S10" i="151"/>
  <c r="R10" i="151"/>
  <c r="Q10" i="151"/>
  <c r="P10" i="151"/>
  <c r="O10" i="151"/>
  <c r="N10" i="151"/>
  <c r="N31" i="151" s="1"/>
  <c r="M10" i="151"/>
  <c r="L10" i="151"/>
  <c r="K10" i="151"/>
  <c r="J10" i="151"/>
  <c r="I10" i="151"/>
  <c r="H10" i="151"/>
  <c r="B60" i="151" s="1"/>
  <c r="G10" i="151"/>
  <c r="F10" i="151"/>
  <c r="E10" i="151"/>
  <c r="D10" i="151"/>
  <c r="C10" i="151"/>
  <c r="B10" i="151"/>
  <c r="T9" i="151"/>
  <c r="S9" i="151"/>
  <c r="R9" i="151"/>
  <c r="Q9" i="151"/>
  <c r="P9" i="151"/>
  <c r="O9" i="151"/>
  <c r="N9" i="151"/>
  <c r="M9" i="151"/>
  <c r="L9" i="151"/>
  <c r="K9" i="151"/>
  <c r="J9" i="151"/>
  <c r="C59" i="151" s="1"/>
  <c r="I9" i="151"/>
  <c r="H9" i="151"/>
  <c r="B59" i="151" s="1"/>
  <c r="G9" i="151"/>
  <c r="F9" i="151"/>
  <c r="E9" i="151"/>
  <c r="D9" i="151"/>
  <c r="C9" i="151"/>
  <c r="B9" i="151"/>
  <c r="T8" i="151"/>
  <c r="S8" i="151"/>
  <c r="R8" i="151"/>
  <c r="Q8" i="151"/>
  <c r="P8" i="151"/>
  <c r="O8" i="151"/>
  <c r="N8" i="151"/>
  <c r="M8" i="151"/>
  <c r="L8" i="151"/>
  <c r="K8" i="151"/>
  <c r="J8" i="151"/>
  <c r="C58" i="151" s="1"/>
  <c r="I8" i="151"/>
  <c r="H8" i="151"/>
  <c r="G8" i="151"/>
  <c r="F8" i="151"/>
  <c r="E8" i="151"/>
  <c r="D8" i="151"/>
  <c r="C8" i="151"/>
  <c r="B8" i="151"/>
  <c r="T7" i="151"/>
  <c r="S7" i="151"/>
  <c r="R7" i="151"/>
  <c r="Q7" i="151"/>
  <c r="P7" i="151"/>
  <c r="O7" i="151"/>
  <c r="N7" i="151"/>
  <c r="M7" i="151"/>
  <c r="L7" i="151"/>
  <c r="K7" i="151"/>
  <c r="J7" i="151"/>
  <c r="I7" i="151"/>
  <c r="H7" i="151"/>
  <c r="G7" i="151"/>
  <c r="F7" i="151"/>
  <c r="E7" i="151"/>
  <c r="D7" i="151"/>
  <c r="C7" i="151"/>
  <c r="B7" i="151"/>
  <c r="T6" i="151"/>
  <c r="T27" i="151" s="1"/>
  <c r="S6" i="151"/>
  <c r="R6" i="151"/>
  <c r="R27" i="151" s="1"/>
  <c r="Q6" i="151"/>
  <c r="P6" i="151"/>
  <c r="O6" i="151"/>
  <c r="N6" i="151"/>
  <c r="N27" i="151" s="1"/>
  <c r="M6" i="151"/>
  <c r="L6" i="151"/>
  <c r="K6" i="151"/>
  <c r="J6" i="151"/>
  <c r="I6" i="151"/>
  <c r="H6" i="151"/>
  <c r="B56" i="151" s="1"/>
  <c r="H56" i="151" s="1"/>
  <c r="G6" i="151"/>
  <c r="F6" i="151"/>
  <c r="E6" i="151"/>
  <c r="D6" i="151"/>
  <c r="C6" i="151"/>
  <c r="B6" i="151"/>
  <c r="B27" i="151" s="1"/>
  <c r="T5" i="151"/>
  <c r="S5" i="151"/>
  <c r="R5" i="151"/>
  <c r="Q5" i="151"/>
  <c r="P5" i="151"/>
  <c r="O5" i="151"/>
  <c r="N5" i="151"/>
  <c r="M5" i="151"/>
  <c r="L5" i="151"/>
  <c r="K5" i="151"/>
  <c r="J5" i="151"/>
  <c r="C55" i="151" s="1"/>
  <c r="I5" i="151"/>
  <c r="H5" i="151"/>
  <c r="B55" i="151" s="1"/>
  <c r="G5" i="151"/>
  <c r="F5" i="151"/>
  <c r="E5" i="151"/>
  <c r="D5" i="151"/>
  <c r="C5" i="151"/>
  <c r="B5" i="151"/>
  <c r="H51" i="150"/>
  <c r="F51" i="147" s="1"/>
  <c r="G51" i="150"/>
  <c r="F51" i="150"/>
  <c r="E51" i="150"/>
  <c r="D51" i="150"/>
  <c r="C51" i="150"/>
  <c r="B51" i="150"/>
  <c r="H50" i="150"/>
  <c r="F50" i="147" s="1"/>
  <c r="G50" i="150"/>
  <c r="F50" i="150"/>
  <c r="E50" i="150"/>
  <c r="D50" i="150"/>
  <c r="C50" i="150"/>
  <c r="B50" i="150"/>
  <c r="H49" i="150"/>
  <c r="F49" i="147" s="1"/>
  <c r="G49" i="150"/>
  <c r="F49" i="150"/>
  <c r="E49" i="150"/>
  <c r="D49" i="150"/>
  <c r="C49" i="150"/>
  <c r="B49" i="150"/>
  <c r="H48" i="150"/>
  <c r="F48" i="147" s="1"/>
  <c r="G48" i="150"/>
  <c r="F48" i="150"/>
  <c r="E48" i="150"/>
  <c r="D48" i="150"/>
  <c r="C48" i="150"/>
  <c r="B48" i="150"/>
  <c r="H47" i="150"/>
  <c r="F47" i="147" s="1"/>
  <c r="G47" i="150"/>
  <c r="F47" i="150"/>
  <c r="E47" i="150"/>
  <c r="D47" i="150"/>
  <c r="C47" i="150"/>
  <c r="B47" i="150"/>
  <c r="H46" i="150"/>
  <c r="F46" i="147" s="1"/>
  <c r="G46" i="150"/>
  <c r="F46" i="150"/>
  <c r="E46" i="150"/>
  <c r="D46" i="150"/>
  <c r="C46" i="150"/>
  <c r="B46" i="150"/>
  <c r="H45" i="150"/>
  <c r="F45" i="147" s="1"/>
  <c r="G45" i="150"/>
  <c r="F45" i="150"/>
  <c r="E45" i="150"/>
  <c r="D45" i="150"/>
  <c r="C45" i="150"/>
  <c r="B45" i="150"/>
  <c r="H44" i="150"/>
  <c r="F44" i="147" s="1"/>
  <c r="G44" i="150"/>
  <c r="F44" i="150"/>
  <c r="E44" i="150"/>
  <c r="D44" i="150"/>
  <c r="C44" i="150"/>
  <c r="B44" i="150"/>
  <c r="H43" i="150"/>
  <c r="F43" i="147" s="1"/>
  <c r="G43" i="150"/>
  <c r="F43" i="150"/>
  <c r="E43" i="150"/>
  <c r="D43" i="150"/>
  <c r="C43" i="150"/>
  <c r="B43" i="150"/>
  <c r="H42" i="150"/>
  <c r="F42" i="147" s="1"/>
  <c r="G42" i="150"/>
  <c r="F42" i="150"/>
  <c r="E42" i="150"/>
  <c r="D42" i="150"/>
  <c r="C42" i="150"/>
  <c r="B42" i="150"/>
  <c r="H41" i="150"/>
  <c r="F41" i="147" s="1"/>
  <c r="G41" i="150"/>
  <c r="F41" i="150"/>
  <c r="E41" i="150"/>
  <c r="D41" i="150"/>
  <c r="C41" i="150"/>
  <c r="B41" i="150"/>
  <c r="H15" i="150"/>
  <c r="G15" i="150"/>
  <c r="F15" i="150"/>
  <c r="E15" i="150"/>
  <c r="D15" i="150"/>
  <c r="C15" i="150"/>
  <c r="B15" i="150"/>
  <c r="H14" i="150"/>
  <c r="F14" i="147" s="1"/>
  <c r="F35" i="147" s="1"/>
  <c r="G14" i="150"/>
  <c r="G35" i="150" s="1"/>
  <c r="F14" i="150"/>
  <c r="F35" i="150" s="1"/>
  <c r="E14" i="150"/>
  <c r="E35" i="150" s="1"/>
  <c r="D14" i="150"/>
  <c r="D35" i="150" s="1"/>
  <c r="C14" i="150"/>
  <c r="C35" i="150" s="1"/>
  <c r="B14" i="150"/>
  <c r="B35" i="150" s="1"/>
  <c r="H13" i="150"/>
  <c r="G13" i="150"/>
  <c r="F13" i="150"/>
  <c r="E13" i="150"/>
  <c r="D13" i="150"/>
  <c r="C13" i="150"/>
  <c r="B13" i="150"/>
  <c r="H12" i="150"/>
  <c r="F12" i="147" s="1"/>
  <c r="G12" i="150"/>
  <c r="F12" i="150"/>
  <c r="E12" i="150"/>
  <c r="D12" i="150"/>
  <c r="C12" i="150"/>
  <c r="B12" i="150"/>
  <c r="H11" i="150"/>
  <c r="G11" i="150"/>
  <c r="F11" i="150"/>
  <c r="E11" i="150"/>
  <c r="D11" i="150"/>
  <c r="C11" i="150"/>
  <c r="B11" i="150"/>
  <c r="H10" i="150"/>
  <c r="F10" i="147" s="1"/>
  <c r="G10" i="150"/>
  <c r="F10" i="150"/>
  <c r="E10" i="150"/>
  <c r="D10" i="150"/>
  <c r="C10" i="150"/>
  <c r="B10" i="150"/>
  <c r="H9" i="150"/>
  <c r="F9" i="147" s="1"/>
  <c r="G9" i="150"/>
  <c r="F9" i="150"/>
  <c r="E9" i="150"/>
  <c r="D9" i="150"/>
  <c r="C9" i="150"/>
  <c r="B9" i="150"/>
  <c r="H8" i="150"/>
  <c r="G8" i="150"/>
  <c r="F8" i="150"/>
  <c r="E8" i="150"/>
  <c r="D8" i="150"/>
  <c r="C8" i="150"/>
  <c r="B8" i="150"/>
  <c r="H7" i="150"/>
  <c r="G7" i="150"/>
  <c r="F7" i="150"/>
  <c r="E7" i="150"/>
  <c r="D7" i="150"/>
  <c r="C7" i="150"/>
  <c r="B7" i="150"/>
  <c r="H6" i="150"/>
  <c r="F6" i="147" s="1"/>
  <c r="G6" i="150"/>
  <c r="F6" i="150"/>
  <c r="E6" i="150"/>
  <c r="D6" i="150"/>
  <c r="C6" i="150"/>
  <c r="B6" i="150"/>
  <c r="H5" i="150"/>
  <c r="G5" i="150"/>
  <c r="F5" i="150"/>
  <c r="E5" i="150"/>
  <c r="D5" i="150"/>
  <c r="C5" i="150"/>
  <c r="B5" i="150"/>
  <c r="L51" i="149"/>
  <c r="E51" i="147" s="1"/>
  <c r="K51" i="149"/>
  <c r="D51" i="147" s="1"/>
  <c r="J51" i="149"/>
  <c r="I51" i="149"/>
  <c r="H51" i="149"/>
  <c r="G51" i="149"/>
  <c r="C51" i="149"/>
  <c r="B51" i="149"/>
  <c r="L50" i="149"/>
  <c r="E50" i="147" s="1"/>
  <c r="K50" i="149"/>
  <c r="D50" i="147" s="1"/>
  <c r="J50" i="149"/>
  <c r="I50" i="149"/>
  <c r="H50" i="149"/>
  <c r="G50" i="149"/>
  <c r="C50" i="149"/>
  <c r="B50" i="149"/>
  <c r="L49" i="149"/>
  <c r="K49" i="149"/>
  <c r="D49" i="147" s="1"/>
  <c r="J49" i="149"/>
  <c r="I49" i="149"/>
  <c r="H49" i="149"/>
  <c r="G49" i="149"/>
  <c r="C49" i="149"/>
  <c r="B49" i="149"/>
  <c r="L48" i="149"/>
  <c r="E48" i="147" s="1"/>
  <c r="K48" i="149"/>
  <c r="D48" i="147" s="1"/>
  <c r="J48" i="149"/>
  <c r="I48" i="149"/>
  <c r="H48" i="149"/>
  <c r="G48" i="149"/>
  <c r="C48" i="149"/>
  <c r="B48" i="149"/>
  <c r="L47" i="149"/>
  <c r="K47" i="149"/>
  <c r="D47" i="147" s="1"/>
  <c r="J47" i="149"/>
  <c r="I47" i="149"/>
  <c r="H47" i="149"/>
  <c r="G47" i="149"/>
  <c r="C47" i="149"/>
  <c r="B47" i="149"/>
  <c r="L46" i="149"/>
  <c r="E46" i="147" s="1"/>
  <c r="K46" i="149"/>
  <c r="D46" i="147" s="1"/>
  <c r="J46" i="149"/>
  <c r="I46" i="149"/>
  <c r="H46" i="149"/>
  <c r="G46" i="149"/>
  <c r="C46" i="149"/>
  <c r="B46" i="149"/>
  <c r="L45" i="149"/>
  <c r="K45" i="149"/>
  <c r="D45" i="147" s="1"/>
  <c r="J45" i="149"/>
  <c r="I45" i="149"/>
  <c r="H45" i="149"/>
  <c r="G45" i="149"/>
  <c r="C45" i="149"/>
  <c r="B45" i="149"/>
  <c r="L44" i="149"/>
  <c r="E44" i="147" s="1"/>
  <c r="K44" i="149"/>
  <c r="D44" i="147" s="1"/>
  <c r="J44" i="149"/>
  <c r="I44" i="149"/>
  <c r="H44" i="149"/>
  <c r="G44" i="149"/>
  <c r="C44" i="149"/>
  <c r="B44" i="149"/>
  <c r="L43" i="149"/>
  <c r="E43" i="147" s="1"/>
  <c r="K43" i="149"/>
  <c r="D43" i="147" s="1"/>
  <c r="J43" i="149"/>
  <c r="I43" i="149"/>
  <c r="H43" i="149"/>
  <c r="G43" i="149"/>
  <c r="C43" i="149"/>
  <c r="B43" i="149"/>
  <c r="L42" i="149"/>
  <c r="E42" i="147" s="1"/>
  <c r="K42" i="149"/>
  <c r="D42" i="147" s="1"/>
  <c r="J42" i="149"/>
  <c r="I42" i="149"/>
  <c r="H42" i="149"/>
  <c r="G42" i="149"/>
  <c r="D42" i="149"/>
  <c r="C42" i="149"/>
  <c r="B42" i="149"/>
  <c r="L41" i="149"/>
  <c r="E41" i="147" s="1"/>
  <c r="K41" i="149"/>
  <c r="D41" i="147" s="1"/>
  <c r="J41" i="149"/>
  <c r="I41" i="149"/>
  <c r="H41" i="149"/>
  <c r="G41" i="149"/>
  <c r="C41" i="149"/>
  <c r="B41" i="149"/>
  <c r="F36" i="149"/>
  <c r="E36" i="149"/>
  <c r="D36" i="149"/>
  <c r="F35" i="149"/>
  <c r="E35" i="149"/>
  <c r="D35" i="149"/>
  <c r="F34" i="149"/>
  <c r="E34" i="149"/>
  <c r="D34" i="149"/>
  <c r="F33" i="149"/>
  <c r="E33" i="149"/>
  <c r="D33" i="149"/>
  <c r="F32" i="149"/>
  <c r="E32" i="149"/>
  <c r="D32" i="149"/>
  <c r="F31" i="149"/>
  <c r="E31" i="149"/>
  <c r="D31" i="149"/>
  <c r="F30" i="149"/>
  <c r="E30" i="149"/>
  <c r="D30" i="149"/>
  <c r="F29" i="149"/>
  <c r="E29" i="149"/>
  <c r="D29" i="149"/>
  <c r="F28" i="149"/>
  <c r="E28" i="149"/>
  <c r="D28" i="149"/>
  <c r="F27" i="149"/>
  <c r="E27" i="149"/>
  <c r="F26" i="149"/>
  <c r="E26" i="149"/>
  <c r="D26" i="149"/>
  <c r="L15" i="149"/>
  <c r="E15" i="147" s="1"/>
  <c r="K15" i="149"/>
  <c r="D15" i="147" s="1"/>
  <c r="J15" i="149"/>
  <c r="I15" i="149"/>
  <c r="H15" i="149"/>
  <c r="G15" i="149"/>
  <c r="C15" i="149"/>
  <c r="B15" i="149"/>
  <c r="L14" i="149"/>
  <c r="E14" i="147" s="1"/>
  <c r="E35" i="147" s="1"/>
  <c r="K14" i="149"/>
  <c r="K35" i="149" s="1"/>
  <c r="J14" i="149"/>
  <c r="J35" i="149" s="1"/>
  <c r="I14" i="149"/>
  <c r="I35" i="149" s="1"/>
  <c r="H14" i="149"/>
  <c r="G14" i="149"/>
  <c r="G35" i="149" s="1"/>
  <c r="C14" i="149"/>
  <c r="C35" i="149" s="1"/>
  <c r="B14" i="149"/>
  <c r="B35" i="149" s="1"/>
  <c r="L13" i="149"/>
  <c r="E13" i="147" s="1"/>
  <c r="K13" i="149"/>
  <c r="J13" i="149"/>
  <c r="I13" i="149"/>
  <c r="H13" i="149"/>
  <c r="G13" i="149"/>
  <c r="C13" i="149"/>
  <c r="B13" i="149"/>
  <c r="L12" i="149"/>
  <c r="E12" i="147" s="1"/>
  <c r="K12" i="149"/>
  <c r="J12" i="149"/>
  <c r="I12" i="149"/>
  <c r="H12" i="149"/>
  <c r="G12" i="149"/>
  <c r="C12" i="149"/>
  <c r="B12" i="149"/>
  <c r="L11" i="149"/>
  <c r="E11" i="147" s="1"/>
  <c r="K11" i="149"/>
  <c r="K32" i="149" s="1"/>
  <c r="J11" i="149"/>
  <c r="J32" i="149" s="1"/>
  <c r="I11" i="149"/>
  <c r="I32" i="149" s="1"/>
  <c r="H11" i="149"/>
  <c r="G11" i="149"/>
  <c r="G32" i="149" s="1"/>
  <c r="C11" i="149"/>
  <c r="C32" i="149" s="1"/>
  <c r="B11" i="149"/>
  <c r="L10" i="149"/>
  <c r="E10" i="147" s="1"/>
  <c r="K10" i="149"/>
  <c r="D10" i="147" s="1"/>
  <c r="J10" i="149"/>
  <c r="J31" i="149" s="1"/>
  <c r="I10" i="149"/>
  <c r="H10" i="149"/>
  <c r="G10" i="149"/>
  <c r="C10" i="149"/>
  <c r="B10" i="149"/>
  <c r="L9" i="149"/>
  <c r="K9" i="149"/>
  <c r="J9" i="149"/>
  <c r="I9" i="149"/>
  <c r="H9" i="149"/>
  <c r="G9" i="149"/>
  <c r="C9" i="149"/>
  <c r="B9" i="149"/>
  <c r="L8" i="149"/>
  <c r="L29" i="149" s="1"/>
  <c r="K8" i="149"/>
  <c r="K29" i="149" s="1"/>
  <c r="J8" i="149"/>
  <c r="I8" i="149"/>
  <c r="I29" i="149" s="1"/>
  <c r="H8" i="149"/>
  <c r="H29" i="149" s="1"/>
  <c r="G8" i="149"/>
  <c r="G29" i="149" s="1"/>
  <c r="C8" i="149"/>
  <c r="B8" i="149"/>
  <c r="B29" i="149" s="1"/>
  <c r="L7" i="149"/>
  <c r="E7" i="147" s="1"/>
  <c r="K7" i="149"/>
  <c r="K28" i="149" s="1"/>
  <c r="J7" i="149"/>
  <c r="I7" i="149"/>
  <c r="H7" i="149"/>
  <c r="G7" i="149"/>
  <c r="C7" i="149"/>
  <c r="B7" i="149"/>
  <c r="B28" i="149" s="1"/>
  <c r="L6" i="149"/>
  <c r="E6" i="147" s="1"/>
  <c r="K6" i="149"/>
  <c r="J6" i="149"/>
  <c r="I6" i="149"/>
  <c r="H6" i="149"/>
  <c r="G6" i="149"/>
  <c r="D6" i="149"/>
  <c r="D27" i="149" s="1"/>
  <c r="C6" i="149"/>
  <c r="B6" i="149"/>
  <c r="L5" i="149"/>
  <c r="E5" i="147" s="1"/>
  <c r="K5" i="149"/>
  <c r="J5" i="149"/>
  <c r="I5" i="149"/>
  <c r="H5" i="149"/>
  <c r="G5" i="149"/>
  <c r="C5" i="149"/>
  <c r="B5" i="149"/>
  <c r="H51" i="148"/>
  <c r="G51" i="148"/>
  <c r="B51" i="147" s="1"/>
  <c r="F51" i="148"/>
  <c r="E51" i="148"/>
  <c r="D51" i="148"/>
  <c r="C51" i="148"/>
  <c r="B51" i="148"/>
  <c r="H50" i="148"/>
  <c r="C50" i="147" s="1"/>
  <c r="G50" i="148"/>
  <c r="B50" i="147" s="1"/>
  <c r="F50" i="148"/>
  <c r="E50" i="148"/>
  <c r="D50" i="148"/>
  <c r="C50" i="148"/>
  <c r="B50" i="148"/>
  <c r="H49" i="148"/>
  <c r="C49" i="147" s="1"/>
  <c r="G49" i="148"/>
  <c r="B49" i="147" s="1"/>
  <c r="F49" i="148"/>
  <c r="E49" i="148"/>
  <c r="D49" i="148"/>
  <c r="C49" i="148"/>
  <c r="B49" i="148"/>
  <c r="H48" i="148"/>
  <c r="C48" i="147" s="1"/>
  <c r="G48" i="148"/>
  <c r="B48" i="147" s="1"/>
  <c r="F48" i="148"/>
  <c r="E48" i="148"/>
  <c r="D48" i="148"/>
  <c r="C48" i="148"/>
  <c r="B48" i="148"/>
  <c r="H47" i="148"/>
  <c r="G47" i="148"/>
  <c r="B47" i="147" s="1"/>
  <c r="F47" i="148"/>
  <c r="E47" i="148"/>
  <c r="D47" i="148"/>
  <c r="C47" i="148"/>
  <c r="B47" i="148"/>
  <c r="H46" i="148"/>
  <c r="C46" i="147" s="1"/>
  <c r="G46" i="148"/>
  <c r="B46" i="147" s="1"/>
  <c r="F46" i="148"/>
  <c r="E46" i="148"/>
  <c r="D46" i="148"/>
  <c r="C46" i="148"/>
  <c r="B46" i="148"/>
  <c r="H45" i="148"/>
  <c r="C45" i="147" s="1"/>
  <c r="G45" i="148"/>
  <c r="B45" i="147" s="1"/>
  <c r="F45" i="148"/>
  <c r="E45" i="148"/>
  <c r="D45" i="148"/>
  <c r="C45" i="148"/>
  <c r="B45" i="148"/>
  <c r="H44" i="148"/>
  <c r="C44" i="147" s="1"/>
  <c r="G44" i="148"/>
  <c r="B44" i="147" s="1"/>
  <c r="F44" i="148"/>
  <c r="E44" i="148"/>
  <c r="D44" i="148"/>
  <c r="C44" i="148"/>
  <c r="B44" i="148"/>
  <c r="H43" i="148"/>
  <c r="G43" i="148"/>
  <c r="B43" i="147" s="1"/>
  <c r="F43" i="148"/>
  <c r="E43" i="148"/>
  <c r="D43" i="148"/>
  <c r="C43" i="148"/>
  <c r="B43" i="148"/>
  <c r="H42" i="148"/>
  <c r="C42" i="147" s="1"/>
  <c r="G42" i="148"/>
  <c r="B42" i="147" s="1"/>
  <c r="F42" i="148"/>
  <c r="E42" i="148"/>
  <c r="D42" i="148"/>
  <c r="C42" i="148"/>
  <c r="B42" i="148"/>
  <c r="H41" i="148"/>
  <c r="C41" i="147" s="1"/>
  <c r="G41" i="148"/>
  <c r="B41" i="147" s="1"/>
  <c r="F41" i="148"/>
  <c r="E41" i="148"/>
  <c r="D41" i="148"/>
  <c r="C41" i="148"/>
  <c r="B41" i="148"/>
  <c r="H15" i="148"/>
  <c r="G15" i="148"/>
  <c r="B15" i="147" s="1"/>
  <c r="F15" i="148"/>
  <c r="E15" i="148"/>
  <c r="D15" i="148"/>
  <c r="C15" i="148"/>
  <c r="B15" i="148"/>
  <c r="H14" i="148"/>
  <c r="H35" i="148" s="1"/>
  <c r="G14" i="148"/>
  <c r="G35" i="148" s="1"/>
  <c r="F14" i="148"/>
  <c r="F35" i="148" s="1"/>
  <c r="E14" i="148"/>
  <c r="E35" i="148" s="1"/>
  <c r="D14" i="148"/>
  <c r="D35" i="148" s="1"/>
  <c r="C14" i="148"/>
  <c r="C35" i="148" s="1"/>
  <c r="B14" i="148"/>
  <c r="B35" i="148" s="1"/>
  <c r="H13" i="148"/>
  <c r="G13" i="148"/>
  <c r="F13" i="148"/>
  <c r="E13" i="148"/>
  <c r="D13" i="148"/>
  <c r="C13" i="148"/>
  <c r="B13" i="148"/>
  <c r="H12" i="148"/>
  <c r="G12" i="148"/>
  <c r="F12" i="148"/>
  <c r="E12" i="148"/>
  <c r="D12" i="148"/>
  <c r="C12" i="148"/>
  <c r="B12" i="148"/>
  <c r="H11" i="148"/>
  <c r="G11" i="148"/>
  <c r="B11" i="147" s="1"/>
  <c r="F11" i="148"/>
  <c r="E11" i="148"/>
  <c r="D11" i="148"/>
  <c r="C11" i="148"/>
  <c r="B11" i="148"/>
  <c r="H10" i="148"/>
  <c r="G10" i="148"/>
  <c r="B10" i="147" s="1"/>
  <c r="F10" i="148"/>
  <c r="E10" i="148"/>
  <c r="D10" i="148"/>
  <c r="C10" i="148"/>
  <c r="B10" i="148"/>
  <c r="H9" i="148"/>
  <c r="G9" i="148"/>
  <c r="B9" i="147" s="1"/>
  <c r="F9" i="148"/>
  <c r="E9" i="148"/>
  <c r="D9" i="148"/>
  <c r="C9" i="148"/>
  <c r="B9" i="148"/>
  <c r="H8" i="148"/>
  <c r="G8" i="148"/>
  <c r="F8" i="148"/>
  <c r="E8" i="148"/>
  <c r="D8" i="148"/>
  <c r="C8" i="148"/>
  <c r="B8" i="148"/>
  <c r="H7" i="148"/>
  <c r="G7" i="148"/>
  <c r="B7" i="147" s="1"/>
  <c r="F7" i="148"/>
  <c r="E7" i="148"/>
  <c r="D7" i="148"/>
  <c r="C7" i="148"/>
  <c r="B7" i="148"/>
  <c r="H6" i="148"/>
  <c r="G6" i="148"/>
  <c r="F6" i="148"/>
  <c r="E6" i="148"/>
  <c r="D6" i="148"/>
  <c r="C6" i="148"/>
  <c r="B6" i="148"/>
  <c r="H5" i="148"/>
  <c r="G5" i="148"/>
  <c r="B5" i="147" s="1"/>
  <c r="F5" i="148"/>
  <c r="E5" i="148"/>
  <c r="D5" i="148"/>
  <c r="C5" i="148"/>
  <c r="B5" i="148"/>
  <c r="G51" i="147"/>
  <c r="E49" i="147"/>
  <c r="E47" i="147"/>
  <c r="E45" i="147"/>
  <c r="G14" i="147"/>
  <c r="G35" i="147" s="1"/>
  <c r="G27" i="154" l="1"/>
  <c r="G30" i="154"/>
  <c r="G33" i="154"/>
  <c r="I27" i="151"/>
  <c r="O27" i="151"/>
  <c r="M56" i="151"/>
  <c r="G27" i="153"/>
  <c r="G28" i="154"/>
  <c r="G31" i="154"/>
  <c r="G34" i="154"/>
  <c r="D27" i="151"/>
  <c r="P27" i="151"/>
  <c r="O56" i="151"/>
  <c r="B27" i="153"/>
  <c r="H27" i="153"/>
  <c r="H28" i="154"/>
  <c r="H31" i="154"/>
  <c r="H34" i="154"/>
  <c r="F28" i="155"/>
  <c r="M28" i="156"/>
  <c r="S28" i="156"/>
  <c r="J30" i="149"/>
  <c r="E27" i="151"/>
  <c r="K27" i="151"/>
  <c r="Q27" i="151"/>
  <c r="L60" i="151"/>
  <c r="E31" i="153"/>
  <c r="B27" i="154"/>
  <c r="D28" i="152"/>
  <c r="B30" i="154"/>
  <c r="D31" i="152"/>
  <c r="G28" i="155"/>
  <c r="C28" i="155"/>
  <c r="D28" i="156"/>
  <c r="J28" i="156"/>
  <c r="P28" i="156"/>
  <c r="E27" i="150"/>
  <c r="M27" i="151"/>
  <c r="L56" i="151"/>
  <c r="E27" i="153"/>
  <c r="B28" i="154"/>
  <c r="D29" i="152"/>
  <c r="B31" i="154"/>
  <c r="D32" i="152"/>
  <c r="G27" i="149"/>
  <c r="F27" i="150"/>
  <c r="D31" i="151"/>
  <c r="N56" i="151"/>
  <c r="O60" i="151"/>
  <c r="H27" i="154"/>
  <c r="L28" i="154"/>
  <c r="H30" i="154"/>
  <c r="H33" i="154"/>
  <c r="E28" i="156"/>
  <c r="K28" i="156"/>
  <c r="Q28" i="156"/>
  <c r="G31" i="153"/>
  <c r="N62" i="151"/>
  <c r="H60" i="151"/>
  <c r="P31" i="151"/>
  <c r="N60" i="151"/>
  <c r="H31" i="153"/>
  <c r="M32" i="156"/>
  <c r="G10" i="147"/>
  <c r="G31" i="147" s="1"/>
  <c r="B31" i="151"/>
  <c r="R31" i="151"/>
  <c r="N58" i="151"/>
  <c r="B31" i="153"/>
  <c r="O32" i="156"/>
  <c r="H32" i="156"/>
  <c r="B29" i="148"/>
  <c r="F29" i="148"/>
  <c r="D29" i="151"/>
  <c r="H29" i="151"/>
  <c r="L29" i="151"/>
  <c r="P29" i="151"/>
  <c r="T29" i="151"/>
  <c r="D33" i="151"/>
  <c r="H33" i="151"/>
  <c r="T33" i="151"/>
  <c r="C26" i="153"/>
  <c r="G30" i="153"/>
  <c r="B11" i="152"/>
  <c r="B32" i="152" s="1"/>
  <c r="E8" i="147"/>
  <c r="E29" i="147" s="1"/>
  <c r="E29" i="150"/>
  <c r="I27" i="152"/>
  <c r="F31" i="148"/>
  <c r="G30" i="149"/>
  <c r="O31" i="151"/>
  <c r="F27" i="153"/>
  <c r="C28" i="154"/>
  <c r="C31" i="154"/>
  <c r="L31" i="154"/>
  <c r="D28" i="155"/>
  <c r="C30" i="154"/>
  <c r="L30" i="154"/>
  <c r="I34" i="154"/>
  <c r="P33" i="151"/>
  <c r="C30" i="149"/>
  <c r="C33" i="154"/>
  <c r="G28" i="149"/>
  <c r="L33" i="154"/>
  <c r="Q31" i="151"/>
  <c r="D32" i="156"/>
  <c r="J32" i="156"/>
  <c r="P32" i="156"/>
  <c r="K27" i="149"/>
  <c r="K30" i="149"/>
  <c r="F31" i="150"/>
  <c r="C34" i="154"/>
  <c r="H31" i="149"/>
  <c r="C27" i="150"/>
  <c r="E32" i="156"/>
  <c r="H27" i="149"/>
  <c r="H30" i="149"/>
  <c r="H33" i="149"/>
  <c r="L30" i="149"/>
  <c r="F32" i="155"/>
  <c r="E33" i="148"/>
  <c r="C31" i="149"/>
  <c r="G27" i="150"/>
  <c r="C33" i="149"/>
  <c r="L33" i="149"/>
  <c r="G31" i="150"/>
  <c r="I31" i="151"/>
  <c r="H32" i="155"/>
  <c r="G6" i="147"/>
  <c r="G27" i="147" s="1"/>
  <c r="B27" i="148"/>
  <c r="I28" i="149"/>
  <c r="D27" i="150"/>
  <c r="L27" i="151"/>
  <c r="B31" i="148"/>
  <c r="I27" i="149"/>
  <c r="D31" i="150"/>
  <c r="L31" i="151"/>
  <c r="B28" i="155"/>
  <c r="H28" i="155"/>
  <c r="B34" i="149"/>
  <c r="K34" i="149"/>
  <c r="J34" i="149"/>
  <c r="H36" i="149"/>
  <c r="E33" i="150"/>
  <c r="B33" i="148"/>
  <c r="K33" i="149"/>
  <c r="L34" i="154"/>
  <c r="J33" i="149"/>
  <c r="E31" i="150"/>
  <c r="B33" i="154"/>
  <c r="D34" i="152"/>
  <c r="C32" i="155"/>
  <c r="G33" i="149"/>
  <c r="B31" i="150"/>
  <c r="B28" i="148"/>
  <c r="F30" i="148"/>
  <c r="B34" i="148"/>
  <c r="F26" i="150"/>
  <c r="B30" i="150"/>
  <c r="F32" i="150"/>
  <c r="H55" i="151"/>
  <c r="T26" i="151"/>
  <c r="L28" i="151"/>
  <c r="D30" i="151"/>
  <c r="P30" i="151"/>
  <c r="H32" i="151"/>
  <c r="T32" i="151"/>
  <c r="L34" i="151"/>
  <c r="N55" i="151"/>
  <c r="O59" i="151"/>
  <c r="C31" i="153"/>
  <c r="L33" i="151"/>
  <c r="B26" i="148"/>
  <c r="F28" i="148"/>
  <c r="B32" i="148"/>
  <c r="F34" i="148"/>
  <c r="F30" i="150"/>
  <c r="B34" i="150"/>
  <c r="I13" i="150"/>
  <c r="L26" i="151"/>
  <c r="D28" i="151"/>
  <c r="P28" i="151"/>
  <c r="H59" i="151"/>
  <c r="T30" i="151"/>
  <c r="L32" i="151"/>
  <c r="D34" i="151"/>
  <c r="P34" i="151"/>
  <c r="N59" i="151"/>
  <c r="O63" i="151"/>
  <c r="B34" i="154"/>
  <c r="F27" i="148"/>
  <c r="F33" i="148"/>
  <c r="G31" i="149"/>
  <c r="G34" i="149"/>
  <c r="B27" i="150"/>
  <c r="D27" i="153"/>
  <c r="F26" i="148"/>
  <c r="B30" i="148"/>
  <c r="F32" i="148"/>
  <c r="C34" i="149"/>
  <c r="B26" i="150"/>
  <c r="I5" i="150"/>
  <c r="F34" i="150"/>
  <c r="D26" i="151"/>
  <c r="P26" i="151"/>
  <c r="H28" i="151"/>
  <c r="T28" i="151"/>
  <c r="L30" i="151"/>
  <c r="D32" i="151"/>
  <c r="P32" i="151"/>
  <c r="H63" i="151"/>
  <c r="T34" i="151"/>
  <c r="O55" i="151"/>
  <c r="N63" i="151"/>
  <c r="C27" i="153"/>
  <c r="F31" i="147"/>
  <c r="K31" i="151"/>
  <c r="M60" i="151"/>
  <c r="G26" i="153"/>
  <c r="C30" i="153"/>
  <c r="D31" i="153"/>
  <c r="B32" i="155"/>
  <c r="I32" i="156"/>
  <c r="Q32" i="156"/>
  <c r="I31" i="152"/>
  <c r="C31" i="150"/>
  <c r="E31" i="151"/>
  <c r="M31" i="151"/>
  <c r="F31" i="153"/>
  <c r="D32" i="155"/>
  <c r="K32" i="156"/>
  <c r="S32" i="156"/>
  <c r="AY14" i="253"/>
  <c r="AZ15" i="253"/>
  <c r="I15" i="253"/>
  <c r="J16" i="253"/>
  <c r="I29" i="152"/>
  <c r="G28" i="153"/>
  <c r="C32" i="153"/>
  <c r="AA15" i="253"/>
  <c r="AB16" i="253"/>
  <c r="B7" i="152"/>
  <c r="B28" i="152" s="1"/>
  <c r="I30" i="152"/>
  <c r="E15" i="152"/>
  <c r="E36" i="152" s="1"/>
  <c r="C29" i="153"/>
  <c r="G29" i="153"/>
  <c r="C14" i="253"/>
  <c r="D15" i="253"/>
  <c r="H27" i="152"/>
  <c r="G29" i="155"/>
  <c r="B29" i="156"/>
  <c r="N29" i="156"/>
  <c r="R29" i="156"/>
  <c r="B33" i="156"/>
  <c r="J33" i="156"/>
  <c r="N33" i="156"/>
  <c r="R33" i="156"/>
  <c r="G9" i="147"/>
  <c r="G30" i="147" s="1"/>
  <c r="D29" i="148"/>
  <c r="H29" i="148"/>
  <c r="D33" i="148"/>
  <c r="H33" i="148"/>
  <c r="G30" i="155"/>
  <c r="C34" i="155"/>
  <c r="B30" i="156"/>
  <c r="J30" i="156"/>
  <c r="N30" i="156"/>
  <c r="R30" i="156"/>
  <c r="B34" i="156"/>
  <c r="J34" i="156"/>
  <c r="N34" i="156"/>
  <c r="R34" i="156"/>
  <c r="D13" i="147"/>
  <c r="G26" i="149"/>
  <c r="K26" i="149"/>
  <c r="C33" i="155"/>
  <c r="J29" i="156"/>
  <c r="D9" i="147"/>
  <c r="D14" i="147"/>
  <c r="D35" i="147" s="1"/>
  <c r="G29" i="148"/>
  <c r="D34" i="148"/>
  <c r="H34" i="148"/>
  <c r="M29" i="151"/>
  <c r="Q29" i="151"/>
  <c r="M33" i="151"/>
  <c r="Q33" i="151"/>
  <c r="H30" i="152"/>
  <c r="H29" i="153"/>
  <c r="D33" i="153"/>
  <c r="C27" i="155"/>
  <c r="G27" i="155"/>
  <c r="C31" i="155"/>
  <c r="G31" i="155"/>
  <c r="C35" i="155"/>
  <c r="G35" i="155"/>
  <c r="B27" i="156"/>
  <c r="J27" i="156"/>
  <c r="N27" i="156"/>
  <c r="R27" i="156"/>
  <c r="I30" i="156"/>
  <c r="Q30" i="156"/>
  <c r="B31" i="156"/>
  <c r="J31" i="156"/>
  <c r="N31" i="156"/>
  <c r="R31" i="156"/>
  <c r="I34" i="156"/>
  <c r="Q34" i="156"/>
  <c r="B35" i="156"/>
  <c r="J35" i="156"/>
  <c r="N35" i="156"/>
  <c r="R35" i="156"/>
  <c r="BE14" i="253"/>
  <c r="BF15" i="253"/>
  <c r="BK14" i="253"/>
  <c r="BL15" i="253"/>
  <c r="AG13" i="253"/>
  <c r="AH14" i="253"/>
  <c r="AM14" i="253"/>
  <c r="AN15" i="253"/>
  <c r="AT16" i="253"/>
  <c r="AS15" i="253"/>
  <c r="P16" i="253"/>
  <c r="O15" i="253"/>
  <c r="U15" i="253"/>
  <c r="V16" i="253"/>
  <c r="G11" i="147"/>
  <c r="G32" i="147" s="1"/>
  <c r="F13" i="147"/>
  <c r="F34" i="147" s="1"/>
  <c r="E34" i="148"/>
  <c r="E26" i="150"/>
  <c r="E30" i="150"/>
  <c r="E34" i="150"/>
  <c r="M28" i="151"/>
  <c r="Q28" i="151"/>
  <c r="M32" i="151"/>
  <c r="Q32" i="151"/>
  <c r="B6" i="152"/>
  <c r="B27" i="152" s="1"/>
  <c r="E8" i="152"/>
  <c r="C9" i="152"/>
  <c r="I32" i="152"/>
  <c r="E14" i="152"/>
  <c r="H28" i="153"/>
  <c r="B33" i="155"/>
  <c r="D35" i="155"/>
  <c r="I29" i="156"/>
  <c r="M29" i="156"/>
  <c r="Q29" i="156"/>
  <c r="I33" i="156"/>
  <c r="M33" i="156"/>
  <c r="Q33" i="156"/>
  <c r="C29" i="148"/>
  <c r="C33" i="148"/>
  <c r="G33" i="148"/>
  <c r="F5" i="147"/>
  <c r="F26" i="147" s="1"/>
  <c r="G7" i="147"/>
  <c r="G28" i="147" s="1"/>
  <c r="C34" i="148"/>
  <c r="G34" i="148"/>
  <c r="H26" i="149"/>
  <c r="E28" i="150"/>
  <c r="E32" i="150"/>
  <c r="M26" i="151"/>
  <c r="Q26" i="151"/>
  <c r="M30" i="151"/>
  <c r="Q30" i="151"/>
  <c r="M34" i="151"/>
  <c r="Q34" i="151"/>
  <c r="I28" i="152"/>
  <c r="E27" i="156"/>
  <c r="I27" i="156"/>
  <c r="Q27" i="156"/>
  <c r="E31" i="156"/>
  <c r="I31" i="156"/>
  <c r="Q31" i="156"/>
  <c r="E35" i="156"/>
  <c r="I35" i="156"/>
  <c r="Q35" i="156"/>
  <c r="BL19" i="1"/>
  <c r="C34" i="153"/>
  <c r="G34" i="153"/>
  <c r="G36" i="153"/>
  <c r="I37" i="156"/>
  <c r="Q37" i="156"/>
  <c r="H65" i="151"/>
  <c r="G37" i="155"/>
  <c r="H26" i="148"/>
  <c r="H30" i="148"/>
  <c r="G28" i="150"/>
  <c r="G32" i="150"/>
  <c r="C36" i="150"/>
  <c r="K28" i="151"/>
  <c r="K32" i="151"/>
  <c r="M57" i="151"/>
  <c r="E29" i="155"/>
  <c r="E33" i="155"/>
  <c r="D27" i="148"/>
  <c r="H27" i="148"/>
  <c r="M6" i="149"/>
  <c r="M7" i="149"/>
  <c r="M11" i="149"/>
  <c r="M13" i="149"/>
  <c r="M14" i="149"/>
  <c r="M15" i="149"/>
  <c r="B28" i="150"/>
  <c r="F28" i="150"/>
  <c r="C29" i="150"/>
  <c r="G29" i="150"/>
  <c r="B32" i="150"/>
  <c r="C33" i="150"/>
  <c r="G33" i="150"/>
  <c r="K29" i="151"/>
  <c r="S29" i="151"/>
  <c r="K33" i="151"/>
  <c r="S33" i="151"/>
  <c r="M58" i="151"/>
  <c r="M62" i="151"/>
  <c r="E7" i="152"/>
  <c r="E11" i="152"/>
  <c r="E12" i="152"/>
  <c r="E13" i="152"/>
  <c r="G36" i="154"/>
  <c r="L26" i="154"/>
  <c r="E30" i="155"/>
  <c r="E34" i="155"/>
  <c r="D26" i="148"/>
  <c r="D30" i="148"/>
  <c r="C28" i="150"/>
  <c r="C32" i="150"/>
  <c r="G36" i="150"/>
  <c r="M61" i="151"/>
  <c r="M65" i="151"/>
  <c r="B34" i="152"/>
  <c r="L36" i="154"/>
  <c r="E37" i="155"/>
  <c r="B8" i="147"/>
  <c r="D28" i="148"/>
  <c r="H28" i="148"/>
  <c r="D32" i="148"/>
  <c r="H32" i="148"/>
  <c r="I12" i="148"/>
  <c r="I13" i="148"/>
  <c r="I14" i="148"/>
  <c r="I35" i="148" s="1"/>
  <c r="C26" i="150"/>
  <c r="G26" i="150"/>
  <c r="B29" i="150"/>
  <c r="F29" i="150"/>
  <c r="C30" i="150"/>
  <c r="G30" i="150"/>
  <c r="B33" i="150"/>
  <c r="F33" i="150"/>
  <c r="C34" i="150"/>
  <c r="G34" i="150"/>
  <c r="K26" i="151"/>
  <c r="O26" i="151"/>
  <c r="S26" i="151"/>
  <c r="K30" i="151"/>
  <c r="O30" i="151"/>
  <c r="S30" i="151"/>
  <c r="K34" i="151"/>
  <c r="O34" i="151"/>
  <c r="S34" i="151"/>
  <c r="M55" i="151"/>
  <c r="M59" i="151"/>
  <c r="M63" i="151"/>
  <c r="B8" i="152"/>
  <c r="B29" i="152" s="1"/>
  <c r="E9" i="152"/>
  <c r="E10" i="152"/>
  <c r="I33" i="152"/>
  <c r="I34" i="152"/>
  <c r="G15" i="152"/>
  <c r="G36" i="152" s="1"/>
  <c r="E16" i="152"/>
  <c r="B26" i="153"/>
  <c r="E29" i="153"/>
  <c r="F30" i="153"/>
  <c r="E27" i="155"/>
  <c r="E31" i="155"/>
  <c r="E35" i="155"/>
  <c r="B37" i="155"/>
  <c r="K31" i="154"/>
  <c r="G8" i="147"/>
  <c r="G29" i="147" s="1"/>
  <c r="C26" i="148"/>
  <c r="G26" i="148"/>
  <c r="C30" i="148"/>
  <c r="G30" i="148"/>
  <c r="D31" i="148"/>
  <c r="H31" i="148"/>
  <c r="J27" i="149"/>
  <c r="C28" i="149"/>
  <c r="J28" i="149"/>
  <c r="C29" i="149"/>
  <c r="J29" i="149"/>
  <c r="I36" i="149"/>
  <c r="I34" i="151"/>
  <c r="U14" i="151"/>
  <c r="B57" i="151"/>
  <c r="H57" i="151" s="1"/>
  <c r="D27" i="152"/>
  <c r="G7" i="152"/>
  <c r="G11" i="152"/>
  <c r="F15" i="152"/>
  <c r="F29" i="152" s="1"/>
  <c r="I37" i="152"/>
  <c r="E28" i="153"/>
  <c r="E32" i="153"/>
  <c r="E36" i="153"/>
  <c r="K27" i="154"/>
  <c r="D29" i="155"/>
  <c r="H29" i="155"/>
  <c r="D33" i="155"/>
  <c r="H33" i="155"/>
  <c r="D29" i="156"/>
  <c r="D33" i="156"/>
  <c r="D37" i="156"/>
  <c r="B12" i="147"/>
  <c r="B13" i="147"/>
  <c r="B14" i="147"/>
  <c r="B35" i="147" s="1"/>
  <c r="C27" i="148"/>
  <c r="G27" i="148"/>
  <c r="C31" i="148"/>
  <c r="G31" i="148"/>
  <c r="C26" i="149"/>
  <c r="J26" i="149"/>
  <c r="C27" i="149"/>
  <c r="M8" i="149"/>
  <c r="H35" i="149"/>
  <c r="M36" i="151"/>
  <c r="Q36" i="151"/>
  <c r="D64" i="151"/>
  <c r="J64" i="151" s="1"/>
  <c r="F7" i="152"/>
  <c r="F11" i="152"/>
  <c r="E33" i="153"/>
  <c r="B34" i="153"/>
  <c r="D30" i="155"/>
  <c r="H30" i="155"/>
  <c r="D34" i="155"/>
  <c r="H34" i="155"/>
  <c r="F33" i="155"/>
  <c r="D30" i="156"/>
  <c r="H30" i="156"/>
  <c r="L30" i="156"/>
  <c r="P30" i="156"/>
  <c r="T30" i="156"/>
  <c r="D34" i="156"/>
  <c r="H34" i="156"/>
  <c r="L34" i="156"/>
  <c r="P34" i="156"/>
  <c r="T34" i="156"/>
  <c r="H27" i="155"/>
  <c r="D6" i="147"/>
  <c r="D7" i="147"/>
  <c r="D8" i="147"/>
  <c r="G12" i="147"/>
  <c r="G33" i="147" s="1"/>
  <c r="C28" i="148"/>
  <c r="G28" i="148"/>
  <c r="C32" i="148"/>
  <c r="G32" i="148"/>
  <c r="D30" i="150"/>
  <c r="B36" i="150"/>
  <c r="F36" i="150"/>
  <c r="R26" i="151"/>
  <c r="R30" i="151"/>
  <c r="R34" i="151"/>
  <c r="D36" i="151"/>
  <c r="D56" i="151"/>
  <c r="B58" i="151"/>
  <c r="H58" i="151" s="1"/>
  <c r="B9" i="152"/>
  <c r="B30" i="152" s="1"/>
  <c r="E26" i="153"/>
  <c r="E30" i="153"/>
  <c r="E34" i="153"/>
  <c r="H36" i="154"/>
  <c r="D27" i="155"/>
  <c r="D31" i="155"/>
  <c r="H31" i="155"/>
  <c r="H35" i="155"/>
  <c r="D27" i="156"/>
  <c r="H27" i="156"/>
  <c r="L27" i="156"/>
  <c r="P27" i="156"/>
  <c r="T27" i="156"/>
  <c r="D31" i="156"/>
  <c r="H31" i="156"/>
  <c r="L31" i="156"/>
  <c r="P31" i="156"/>
  <c r="T31" i="156"/>
  <c r="D35" i="156"/>
  <c r="H35" i="156"/>
  <c r="L35" i="156"/>
  <c r="P35" i="156"/>
  <c r="T35" i="156"/>
  <c r="B36" i="149"/>
  <c r="I26" i="151"/>
  <c r="I30" i="151"/>
  <c r="I33" i="151"/>
  <c r="I36" i="151"/>
  <c r="I36" i="154"/>
  <c r="B6" i="147"/>
  <c r="F30" i="147"/>
  <c r="F33" i="147"/>
  <c r="E34" i="147"/>
  <c r="D36" i="148"/>
  <c r="H36" i="148"/>
  <c r="I26" i="149"/>
  <c r="B27" i="149"/>
  <c r="I34" i="149"/>
  <c r="L28" i="149"/>
  <c r="L32" i="149"/>
  <c r="D28" i="150"/>
  <c r="D32" i="150"/>
  <c r="D36" i="150"/>
  <c r="E28" i="151"/>
  <c r="E32" i="151"/>
  <c r="E36" i="151"/>
  <c r="L57" i="151"/>
  <c r="L61" i="151"/>
  <c r="L65" i="151"/>
  <c r="D59" i="151"/>
  <c r="H32" i="152"/>
  <c r="F13" i="152"/>
  <c r="I35" i="152"/>
  <c r="H37" i="152"/>
  <c r="D26" i="153"/>
  <c r="H26" i="153"/>
  <c r="B28" i="153"/>
  <c r="F28" i="153"/>
  <c r="D30" i="153"/>
  <c r="H30" i="153"/>
  <c r="B32" i="153"/>
  <c r="F32" i="153"/>
  <c r="C33" i="153"/>
  <c r="G33" i="153"/>
  <c r="D34" i="153"/>
  <c r="H34" i="153"/>
  <c r="B36" i="153"/>
  <c r="F36" i="153"/>
  <c r="B26" i="154"/>
  <c r="K28" i="154"/>
  <c r="K30" i="154"/>
  <c r="B36" i="155"/>
  <c r="K29" i="156"/>
  <c r="O29" i="156"/>
  <c r="S29" i="156"/>
  <c r="K33" i="156"/>
  <c r="O33" i="156"/>
  <c r="S33" i="156"/>
  <c r="K37" i="156"/>
  <c r="O37" i="156"/>
  <c r="S37" i="156"/>
  <c r="B26" i="149"/>
  <c r="I29" i="151"/>
  <c r="I32" i="151"/>
  <c r="I35" i="151"/>
  <c r="B36" i="154"/>
  <c r="F29" i="155"/>
  <c r="G5" i="147"/>
  <c r="G26" i="147" s="1"/>
  <c r="E28" i="147"/>
  <c r="E9" i="147"/>
  <c r="E30" i="147" s="1"/>
  <c r="E31" i="147"/>
  <c r="E32" i="147"/>
  <c r="E33" i="147"/>
  <c r="G36" i="147"/>
  <c r="E26" i="148"/>
  <c r="I5" i="148"/>
  <c r="E27" i="148"/>
  <c r="I6" i="148"/>
  <c r="E28" i="148"/>
  <c r="C36" i="148"/>
  <c r="G36" i="148"/>
  <c r="E26" i="147"/>
  <c r="B31" i="149"/>
  <c r="I31" i="149"/>
  <c r="B32" i="149"/>
  <c r="B33" i="149"/>
  <c r="I33" i="149"/>
  <c r="M12" i="149"/>
  <c r="D29" i="150"/>
  <c r="D33" i="150"/>
  <c r="E29" i="151"/>
  <c r="E33" i="151"/>
  <c r="H36" i="151"/>
  <c r="L36" i="151"/>
  <c r="P36" i="151"/>
  <c r="T36" i="151"/>
  <c r="D60" i="151"/>
  <c r="B61" i="151"/>
  <c r="H61" i="151" s="1"/>
  <c r="B62" i="151"/>
  <c r="H62" i="151" s="1"/>
  <c r="H28" i="152"/>
  <c r="F9" i="152"/>
  <c r="H33" i="152"/>
  <c r="H35" i="152"/>
  <c r="B16" i="152"/>
  <c r="B37" i="152" s="1"/>
  <c r="B29" i="153"/>
  <c r="F29" i="153"/>
  <c r="B33" i="153"/>
  <c r="F33" i="153"/>
  <c r="K35" i="154"/>
  <c r="B30" i="155"/>
  <c r="F30" i="155"/>
  <c r="B34" i="155"/>
  <c r="F34" i="155"/>
  <c r="F37" i="155"/>
  <c r="K30" i="156"/>
  <c r="O30" i="156"/>
  <c r="S30" i="156"/>
  <c r="K34" i="156"/>
  <c r="O34" i="156"/>
  <c r="S34" i="156"/>
  <c r="B37" i="156"/>
  <c r="J37" i="156"/>
  <c r="N37" i="156"/>
  <c r="R37" i="156"/>
  <c r="E36" i="148"/>
  <c r="I28" i="151"/>
  <c r="E27" i="147"/>
  <c r="D12" i="147"/>
  <c r="G13" i="147"/>
  <c r="G34" i="147" s="1"/>
  <c r="E36" i="147"/>
  <c r="E29" i="148"/>
  <c r="I8" i="148"/>
  <c r="E30" i="148"/>
  <c r="I9" i="148"/>
  <c r="E31" i="148"/>
  <c r="I10" i="148"/>
  <c r="E32" i="148"/>
  <c r="B36" i="148"/>
  <c r="F36" i="148"/>
  <c r="B30" i="149"/>
  <c r="I30" i="149"/>
  <c r="M9" i="149"/>
  <c r="C36" i="149"/>
  <c r="J36" i="149"/>
  <c r="L36" i="149"/>
  <c r="D26" i="150"/>
  <c r="D34" i="150"/>
  <c r="H34" i="150"/>
  <c r="E26" i="151"/>
  <c r="E30" i="151"/>
  <c r="E34" i="151"/>
  <c r="K36" i="151"/>
  <c r="L55" i="151"/>
  <c r="L59" i="151"/>
  <c r="L63" i="151"/>
  <c r="D55" i="151"/>
  <c r="D63" i="151"/>
  <c r="H29" i="152"/>
  <c r="H31" i="152"/>
  <c r="H34" i="152"/>
  <c r="F26" i="153"/>
  <c r="B30" i="153"/>
  <c r="D32" i="153"/>
  <c r="F34" i="153"/>
  <c r="C36" i="153"/>
  <c r="G32" i="153"/>
  <c r="H36" i="153"/>
  <c r="B27" i="155"/>
  <c r="F27" i="155"/>
  <c r="B31" i="155"/>
  <c r="F31" i="155"/>
  <c r="B35" i="155"/>
  <c r="F35" i="155"/>
  <c r="D37" i="155"/>
  <c r="H37" i="155"/>
  <c r="F36" i="155"/>
  <c r="K27" i="156"/>
  <c r="O27" i="156"/>
  <c r="S27" i="156"/>
  <c r="K31" i="156"/>
  <c r="O31" i="156"/>
  <c r="S31" i="156"/>
  <c r="K35" i="156"/>
  <c r="O35" i="156"/>
  <c r="S35" i="156"/>
  <c r="M37" i="156"/>
  <c r="H44" i="147"/>
  <c r="I44" i="147"/>
  <c r="H48" i="147"/>
  <c r="I48" i="147"/>
  <c r="M10" i="149"/>
  <c r="L31" i="149"/>
  <c r="H30" i="150"/>
  <c r="I9" i="150"/>
  <c r="F27" i="147"/>
  <c r="H42" i="147"/>
  <c r="H46" i="147"/>
  <c r="H26" i="150"/>
  <c r="B28" i="151"/>
  <c r="J28" i="151"/>
  <c r="N28" i="151"/>
  <c r="R28" i="151"/>
  <c r="B32" i="151"/>
  <c r="J32" i="151"/>
  <c r="N32" i="151"/>
  <c r="R32" i="151"/>
  <c r="B36" i="151"/>
  <c r="J36" i="151"/>
  <c r="N36" i="151"/>
  <c r="R36" i="151"/>
  <c r="H28" i="150"/>
  <c r="I7" i="150"/>
  <c r="H32" i="150"/>
  <c r="I11" i="150"/>
  <c r="H36" i="150"/>
  <c r="I15" i="150"/>
  <c r="C35" i="154"/>
  <c r="C26" i="154"/>
  <c r="I7" i="148"/>
  <c r="C43" i="147"/>
  <c r="C47" i="147"/>
  <c r="I11" i="148"/>
  <c r="I15" i="148"/>
  <c r="C51" i="147"/>
  <c r="L26" i="149"/>
  <c r="M5" i="149"/>
  <c r="H29" i="150"/>
  <c r="I8" i="150"/>
  <c r="H33" i="150"/>
  <c r="I12" i="150"/>
  <c r="J27" i="151"/>
  <c r="C56" i="151"/>
  <c r="D57" i="151"/>
  <c r="O28" i="151"/>
  <c r="S28" i="151"/>
  <c r="E57" i="151"/>
  <c r="J31" i="151"/>
  <c r="C60" i="151"/>
  <c r="D61" i="151"/>
  <c r="O32" i="151"/>
  <c r="S32" i="151"/>
  <c r="E61" i="151"/>
  <c r="B35" i="151"/>
  <c r="B34" i="151"/>
  <c r="B30" i="151"/>
  <c r="B26" i="151"/>
  <c r="J35" i="151"/>
  <c r="C64" i="151"/>
  <c r="I64" i="151" s="1"/>
  <c r="N34" i="151"/>
  <c r="N33" i="151"/>
  <c r="N35" i="151"/>
  <c r="N30" i="151"/>
  <c r="N29" i="151"/>
  <c r="N26" i="151"/>
  <c r="D65" i="151"/>
  <c r="O36" i="151"/>
  <c r="S36" i="151"/>
  <c r="E65" i="151"/>
  <c r="H41" i="147"/>
  <c r="I41" i="147"/>
  <c r="H45" i="147"/>
  <c r="I45" i="147"/>
  <c r="H49" i="147"/>
  <c r="I49" i="147"/>
  <c r="H27" i="150"/>
  <c r="I6" i="150"/>
  <c r="H31" i="150"/>
  <c r="I10" i="150"/>
  <c r="H35" i="150"/>
  <c r="I14" i="150"/>
  <c r="C36" i="154"/>
  <c r="F7" i="147"/>
  <c r="F28" i="147" s="1"/>
  <c r="F8" i="147"/>
  <c r="F29" i="147" s="1"/>
  <c r="F11" i="147"/>
  <c r="F32" i="147" s="1"/>
  <c r="F15" i="147"/>
  <c r="F36" i="147" s="1"/>
  <c r="B29" i="151"/>
  <c r="R29" i="151"/>
  <c r="B33" i="151"/>
  <c r="R33" i="151"/>
  <c r="B33" i="152"/>
  <c r="E56" i="151"/>
  <c r="S27" i="151"/>
  <c r="E60" i="151"/>
  <c r="S31" i="151"/>
  <c r="E64" i="151"/>
  <c r="K64" i="151" s="1"/>
  <c r="S35" i="151"/>
  <c r="K29" i="154"/>
  <c r="D9" i="152"/>
  <c r="D30" i="152" s="1"/>
  <c r="D12" i="152"/>
  <c r="D33" i="152" s="1"/>
  <c r="K32" i="154"/>
  <c r="D14" i="152"/>
  <c r="D35" i="152" s="1"/>
  <c r="K34" i="154"/>
  <c r="D16" i="152"/>
  <c r="D37" i="152" s="1"/>
  <c r="K36" i="154"/>
  <c r="C57" i="151"/>
  <c r="C61" i="151"/>
  <c r="C65" i="151"/>
  <c r="D28" i="153"/>
  <c r="C5" i="147"/>
  <c r="C6" i="147"/>
  <c r="C7" i="147"/>
  <c r="C8" i="147"/>
  <c r="C9" i="147"/>
  <c r="C10" i="147"/>
  <c r="C11" i="147"/>
  <c r="C12" i="147"/>
  <c r="C13" i="147"/>
  <c r="C14" i="147"/>
  <c r="C15" i="147"/>
  <c r="G50" i="147"/>
  <c r="H50" i="147" s="1"/>
  <c r="H34" i="149"/>
  <c r="L34" i="149"/>
  <c r="G36" i="149"/>
  <c r="K36" i="149"/>
  <c r="K31" i="149"/>
  <c r="E36" i="150"/>
  <c r="J26" i="151"/>
  <c r="J29" i="151"/>
  <c r="J30" i="151"/>
  <c r="J33" i="151"/>
  <c r="J34" i="151"/>
  <c r="O57" i="151"/>
  <c r="N57" i="151"/>
  <c r="O61" i="151"/>
  <c r="N61" i="151"/>
  <c r="O65" i="151"/>
  <c r="N65" i="151"/>
  <c r="E55" i="151"/>
  <c r="L58" i="151"/>
  <c r="E59" i="151"/>
  <c r="L62" i="151"/>
  <c r="E63" i="151"/>
  <c r="G6" i="152"/>
  <c r="C7" i="152"/>
  <c r="B10" i="152"/>
  <c r="B31" i="152" s="1"/>
  <c r="G10" i="152"/>
  <c r="C11" i="152"/>
  <c r="B14" i="152"/>
  <c r="B35" i="152" s="1"/>
  <c r="G14" i="152"/>
  <c r="C15" i="152"/>
  <c r="C33" i="152" s="1"/>
  <c r="G35" i="153"/>
  <c r="K33" i="154"/>
  <c r="B29" i="155"/>
  <c r="C30" i="155"/>
  <c r="G34" i="155"/>
  <c r="H29" i="156"/>
  <c r="L29" i="156"/>
  <c r="P29" i="156"/>
  <c r="T29" i="156"/>
  <c r="E30" i="156"/>
  <c r="H33" i="156"/>
  <c r="L33" i="156"/>
  <c r="P33" i="156"/>
  <c r="T33" i="156"/>
  <c r="E34" i="156"/>
  <c r="H37" i="156"/>
  <c r="L37" i="156"/>
  <c r="P37" i="156"/>
  <c r="T37" i="156"/>
  <c r="O29" i="151"/>
  <c r="D58" i="151"/>
  <c r="O33" i="151"/>
  <c r="D62" i="151"/>
  <c r="I42" i="147"/>
  <c r="I46" i="147"/>
  <c r="H32" i="153"/>
  <c r="D36" i="153"/>
  <c r="D5" i="147"/>
  <c r="D11" i="147"/>
  <c r="L27" i="149"/>
  <c r="H28" i="149"/>
  <c r="H32" i="149"/>
  <c r="L35" i="149"/>
  <c r="E58" i="151"/>
  <c r="O58" i="151"/>
  <c r="E62" i="151"/>
  <c r="O62" i="151"/>
  <c r="C28" i="153"/>
  <c r="D29" i="153"/>
  <c r="H33" i="153"/>
  <c r="C29" i="155"/>
  <c r="G33" i="155"/>
  <c r="C37" i="155"/>
  <c r="E29" i="156"/>
  <c r="E33" i="156"/>
  <c r="E37" i="156"/>
  <c r="M27" i="156"/>
  <c r="M30" i="156"/>
  <c r="M31" i="156"/>
  <c r="M34" i="156"/>
  <c r="M35" i="156"/>
  <c r="U5" i="151"/>
  <c r="U6" i="151"/>
  <c r="U7" i="151"/>
  <c r="U8" i="151"/>
  <c r="U9" i="151"/>
  <c r="U10" i="151"/>
  <c r="U11" i="151"/>
  <c r="U12" i="151"/>
  <c r="U13" i="151"/>
  <c r="U15" i="151"/>
  <c r="H26" i="151"/>
  <c r="H27" i="151"/>
  <c r="H30" i="151"/>
  <c r="H31" i="151"/>
  <c r="H34" i="151"/>
  <c r="H35" i="151"/>
  <c r="E37" i="152" l="1"/>
  <c r="E31" i="152"/>
  <c r="E34" i="152"/>
  <c r="E27" i="152"/>
  <c r="K63" i="151"/>
  <c r="E28" i="152"/>
  <c r="E35" i="152"/>
  <c r="E32" i="152"/>
  <c r="E30" i="152"/>
  <c r="E33" i="152"/>
  <c r="K55" i="151"/>
  <c r="I59" i="151"/>
  <c r="E29" i="152"/>
  <c r="F28" i="152"/>
  <c r="J15" i="253"/>
  <c r="I14" i="253"/>
  <c r="I26" i="148"/>
  <c r="AZ14" i="253"/>
  <c r="AY13" i="253"/>
  <c r="AB15" i="253"/>
  <c r="AA14" i="253"/>
  <c r="D31" i="147"/>
  <c r="D27" i="147"/>
  <c r="D34" i="147"/>
  <c r="C13" i="253"/>
  <c r="D14" i="253"/>
  <c r="D29" i="147"/>
  <c r="D26" i="147"/>
  <c r="D33" i="147"/>
  <c r="D30" i="147"/>
  <c r="D32" i="147"/>
  <c r="F30" i="152"/>
  <c r="F36" i="152"/>
  <c r="D28" i="147"/>
  <c r="D36" i="147"/>
  <c r="I62" i="151"/>
  <c r="F27" i="152"/>
  <c r="F31" i="152"/>
  <c r="G32" i="152"/>
  <c r="U14" i="253"/>
  <c r="V15" i="253"/>
  <c r="BE13" i="253"/>
  <c r="BF14" i="253"/>
  <c r="AS14" i="253"/>
  <c r="AT15" i="253"/>
  <c r="AM13" i="253"/>
  <c r="AN14" i="253"/>
  <c r="AG12" i="253"/>
  <c r="AH13" i="253"/>
  <c r="BK13" i="253"/>
  <c r="BL14" i="253"/>
  <c r="O14" i="253"/>
  <c r="P15" i="253"/>
  <c r="J56" i="151"/>
  <c r="F35" i="152"/>
  <c r="F34" i="152"/>
  <c r="J55" i="151"/>
  <c r="I32" i="148"/>
  <c r="J60" i="151"/>
  <c r="J63" i="151"/>
  <c r="BL18" i="1"/>
  <c r="G28" i="152"/>
  <c r="G37" i="152"/>
  <c r="B27" i="147"/>
  <c r="B31" i="147"/>
  <c r="G34" i="152"/>
  <c r="G29" i="152"/>
  <c r="G27" i="152"/>
  <c r="F32" i="152"/>
  <c r="F37" i="152"/>
  <c r="I36" i="148"/>
  <c r="I29" i="148"/>
  <c r="G30" i="152"/>
  <c r="G35" i="152"/>
  <c r="G33" i="152"/>
  <c r="I27" i="148"/>
  <c r="I33" i="148"/>
  <c r="I28" i="148"/>
  <c r="I31" i="148"/>
  <c r="G31" i="152"/>
  <c r="I30" i="148"/>
  <c r="F33" i="152"/>
  <c r="I34" i="148"/>
  <c r="K62" i="151"/>
  <c r="J58" i="151"/>
  <c r="B26" i="147"/>
  <c r="J65" i="151"/>
  <c r="J61" i="151"/>
  <c r="J59" i="151"/>
  <c r="B36" i="147"/>
  <c r="B30" i="147"/>
  <c r="B28" i="147"/>
  <c r="K60" i="151"/>
  <c r="B33" i="147"/>
  <c r="K58" i="151"/>
  <c r="J62" i="151"/>
  <c r="B29" i="147"/>
  <c r="J57" i="151"/>
  <c r="B34" i="147"/>
  <c r="B32" i="147"/>
  <c r="K57" i="151"/>
  <c r="H12" i="147"/>
  <c r="C33" i="147"/>
  <c r="I12" i="147"/>
  <c r="H43" i="147"/>
  <c r="I43" i="147"/>
  <c r="C36" i="152"/>
  <c r="C35" i="152"/>
  <c r="C31" i="152"/>
  <c r="C27" i="152"/>
  <c r="H13" i="147"/>
  <c r="C34" i="147"/>
  <c r="I13" i="147"/>
  <c r="H9" i="147"/>
  <c r="C30" i="147"/>
  <c r="I9" i="147"/>
  <c r="H47" i="147"/>
  <c r="I47" i="147"/>
  <c r="H15" i="147"/>
  <c r="C36" i="147"/>
  <c r="I15" i="147"/>
  <c r="H11" i="147"/>
  <c r="C32" i="147"/>
  <c r="I11" i="147"/>
  <c r="H7" i="147"/>
  <c r="C28" i="147"/>
  <c r="I7" i="147"/>
  <c r="I56" i="151"/>
  <c r="I57" i="151"/>
  <c r="I58" i="151"/>
  <c r="C28" i="152"/>
  <c r="K59" i="151"/>
  <c r="I55" i="151"/>
  <c r="I65" i="151"/>
  <c r="C37" i="152"/>
  <c r="C30" i="152"/>
  <c r="H8" i="147"/>
  <c r="C29" i="147"/>
  <c r="I8" i="147"/>
  <c r="H51" i="147"/>
  <c r="I51" i="147"/>
  <c r="H5" i="147"/>
  <c r="C26" i="147"/>
  <c r="I5" i="147"/>
  <c r="H14" i="147"/>
  <c r="H35" i="147" s="1"/>
  <c r="C35" i="147"/>
  <c r="I14" i="147"/>
  <c r="I35" i="147" s="1"/>
  <c r="H10" i="147"/>
  <c r="C31" i="147"/>
  <c r="I10" i="147"/>
  <c r="H6" i="147"/>
  <c r="C27" i="147"/>
  <c r="I6" i="147"/>
  <c r="I50" i="147"/>
  <c r="I63" i="151"/>
  <c r="C34" i="152"/>
  <c r="C32" i="152"/>
  <c r="I61" i="151"/>
  <c r="K56" i="151"/>
  <c r="C29" i="152"/>
  <c r="K65" i="151"/>
  <c r="K61" i="151"/>
  <c r="I60" i="151"/>
  <c r="I13" i="253" l="1"/>
  <c r="J14" i="253"/>
  <c r="AA13" i="253"/>
  <c r="AB14" i="253"/>
  <c r="AY12" i="253"/>
  <c r="AZ13" i="253"/>
  <c r="D13" i="253"/>
  <c r="C12" i="253"/>
  <c r="BK12" i="253"/>
  <c r="BL13" i="253"/>
  <c r="AM12" i="253"/>
  <c r="AN13" i="253"/>
  <c r="AS13" i="253"/>
  <c r="AT14" i="253"/>
  <c r="BE12" i="253"/>
  <c r="BF13" i="253"/>
  <c r="U13" i="253"/>
  <c r="V14" i="253"/>
  <c r="AG11" i="253"/>
  <c r="AH12" i="253"/>
  <c r="O13" i="253"/>
  <c r="P14" i="253"/>
  <c r="BL17" i="1"/>
  <c r="H27" i="147"/>
  <c r="H36" i="147"/>
  <c r="H34" i="147"/>
  <c r="H31" i="147"/>
  <c r="I29" i="147"/>
  <c r="I28" i="147"/>
  <c r="I33" i="147"/>
  <c r="I27" i="147"/>
  <c r="H29" i="147"/>
  <c r="H28" i="147"/>
  <c r="I31" i="147"/>
  <c r="H26" i="147"/>
  <c r="H32" i="147"/>
  <c r="H30" i="147"/>
  <c r="H33" i="147"/>
  <c r="I26" i="147"/>
  <c r="I32" i="147"/>
  <c r="I30" i="147"/>
  <c r="I36" i="147"/>
  <c r="I34" i="147"/>
  <c r="I12" i="253" l="1"/>
  <c r="J13" i="253"/>
  <c r="AA12" i="253"/>
  <c r="AB13" i="253"/>
  <c r="AZ12" i="253"/>
  <c r="AY11" i="253"/>
  <c r="C11" i="253"/>
  <c r="D12" i="253"/>
  <c r="AM11" i="253"/>
  <c r="AN12" i="253"/>
  <c r="O12" i="253"/>
  <c r="P13" i="253"/>
  <c r="AG10" i="253"/>
  <c r="AH11" i="253"/>
  <c r="U12" i="253"/>
  <c r="V13" i="253"/>
  <c r="AS12" i="253"/>
  <c r="AT13" i="253"/>
  <c r="BK11" i="253"/>
  <c r="BL12" i="253"/>
  <c r="BE11" i="253"/>
  <c r="BF12" i="253"/>
  <c r="BL16" i="1"/>
  <c r="J12" i="253" l="1"/>
  <c r="I11" i="253"/>
  <c r="AZ11" i="253"/>
  <c r="AY10" i="253"/>
  <c r="AA11" i="253"/>
  <c r="AB12" i="253"/>
  <c r="D11" i="253"/>
  <c r="C10" i="253"/>
  <c r="U11" i="253"/>
  <c r="V12" i="253"/>
  <c r="AM10" i="253"/>
  <c r="AN11" i="253"/>
  <c r="BE10" i="253"/>
  <c r="BF11" i="253"/>
  <c r="AS11" i="253"/>
  <c r="AT12" i="253"/>
  <c r="AG9" i="253"/>
  <c r="AH10" i="253"/>
  <c r="O11" i="253"/>
  <c r="P12" i="253"/>
  <c r="BK10" i="253"/>
  <c r="BL11" i="253"/>
  <c r="BL15" i="1"/>
  <c r="J11" i="253" l="1"/>
  <c r="I10" i="253"/>
  <c r="AA10" i="253"/>
  <c r="AB11" i="253"/>
  <c r="AZ10" i="253"/>
  <c r="AY9" i="253"/>
  <c r="C9" i="253"/>
  <c r="D10" i="253"/>
  <c r="BK9" i="253"/>
  <c r="BL10" i="253"/>
  <c r="AG8" i="253"/>
  <c r="AH8" i="253" s="1"/>
  <c r="AH9" i="253"/>
  <c r="BE9" i="253"/>
  <c r="BF10" i="253"/>
  <c r="U10" i="253"/>
  <c r="V11" i="253"/>
  <c r="O10" i="253"/>
  <c r="P11" i="253"/>
  <c r="AS10" i="253"/>
  <c r="AT11" i="253"/>
  <c r="AM9" i="253"/>
  <c r="AN10" i="253"/>
  <c r="BL14" i="1"/>
  <c r="AY8" i="253" l="1"/>
  <c r="AZ8" i="253" s="1"/>
  <c r="AZ9" i="253"/>
  <c r="I9" i="253"/>
  <c r="J10" i="253"/>
  <c r="AB10" i="253"/>
  <c r="AA9" i="253"/>
  <c r="C8" i="253"/>
  <c r="D8" i="253" s="1"/>
  <c r="D9" i="253"/>
  <c r="AM8" i="253"/>
  <c r="AN8" i="253" s="1"/>
  <c r="AN9" i="253"/>
  <c r="O9" i="253"/>
  <c r="P10" i="253"/>
  <c r="BE8" i="253"/>
  <c r="BF8" i="253" s="1"/>
  <c r="BF9" i="253"/>
  <c r="AS9" i="253"/>
  <c r="AT10" i="253"/>
  <c r="U9" i="253"/>
  <c r="V10" i="253"/>
  <c r="AI8" i="253"/>
  <c r="AI9" i="253" s="1"/>
  <c r="AI10" i="253" s="1"/>
  <c r="AI11" i="253" s="1"/>
  <c r="AI12" i="253" s="1"/>
  <c r="AI13" i="253" s="1"/>
  <c r="AI14" i="253" s="1"/>
  <c r="AI15" i="253" s="1"/>
  <c r="AI16" i="253" s="1"/>
  <c r="AI17" i="253" s="1"/>
  <c r="AI19" i="253" s="1"/>
  <c r="AI20" i="253" s="1"/>
  <c r="AI21" i="253" s="1"/>
  <c r="AI22" i="253" s="1"/>
  <c r="AI23" i="253" s="1"/>
  <c r="AI24" i="253" s="1"/>
  <c r="AI25" i="253" s="1"/>
  <c r="AI26" i="253" s="1"/>
  <c r="AI27" i="253" s="1"/>
  <c r="AI28" i="253" s="1"/>
  <c r="AI29" i="253" s="1"/>
  <c r="AI30" i="253" s="1"/>
  <c r="AI31" i="253" s="1"/>
  <c r="AI32" i="253" s="1"/>
  <c r="AI33" i="253" s="1"/>
  <c r="AI34" i="253" s="1"/>
  <c r="AI35" i="253" s="1"/>
  <c r="AI36" i="253" s="1"/>
  <c r="AI37" i="253" s="1"/>
  <c r="AI38" i="253" s="1"/>
  <c r="AI39" i="253" s="1"/>
  <c r="AI40" i="253" s="1"/>
  <c r="AI41" i="253" s="1"/>
  <c r="AI42" i="253" s="1"/>
  <c r="AI43" i="253" s="1"/>
  <c r="AI44" i="253" s="1"/>
  <c r="AI45" i="253" s="1"/>
  <c r="AI46" i="253" s="1"/>
  <c r="AI47" i="253" s="1"/>
  <c r="AI48" i="253" s="1"/>
  <c r="AI49" i="253" s="1"/>
  <c r="AI50" i="253" s="1"/>
  <c r="AI52" i="253" s="1"/>
  <c r="AJ8" i="253"/>
  <c r="BK8" i="253"/>
  <c r="BL8" i="253" s="1"/>
  <c r="BL9" i="253"/>
  <c r="BL13" i="1"/>
  <c r="BB8" i="253" l="1"/>
  <c r="BA8" i="253"/>
  <c r="BA9" i="253" s="1"/>
  <c r="BA10" i="253" s="1"/>
  <c r="BA11" i="253" s="1"/>
  <c r="BA12" i="253" s="1"/>
  <c r="BA13" i="253" s="1"/>
  <c r="BA14" i="253" s="1"/>
  <c r="BA15" i="253" s="1"/>
  <c r="BA16" i="253" s="1"/>
  <c r="BA17" i="253" s="1"/>
  <c r="BA19" i="253" s="1"/>
  <c r="BA20" i="253" s="1"/>
  <c r="BA21" i="253" s="1"/>
  <c r="BA22" i="253" s="1"/>
  <c r="BA23" i="253" s="1"/>
  <c r="BA24" i="253" s="1"/>
  <c r="BA25" i="253" s="1"/>
  <c r="BA26" i="253" s="1"/>
  <c r="BA27" i="253" s="1"/>
  <c r="BA28" i="253" s="1"/>
  <c r="BA29" i="253" s="1"/>
  <c r="BA30" i="253" s="1"/>
  <c r="BA31" i="253" s="1"/>
  <c r="BA32" i="253" s="1"/>
  <c r="BA33" i="253" s="1"/>
  <c r="BA34" i="253" s="1"/>
  <c r="BA35" i="253" s="1"/>
  <c r="BA36" i="253" s="1"/>
  <c r="BA37" i="253" s="1"/>
  <c r="BA38" i="253" s="1"/>
  <c r="BA39" i="253" s="1"/>
  <c r="BA40" i="253" s="1"/>
  <c r="BA41" i="253" s="1"/>
  <c r="BA42" i="253" s="1"/>
  <c r="BA43" i="253" s="1"/>
  <c r="BA44" i="253" s="1"/>
  <c r="BA45" i="253" s="1"/>
  <c r="BA46" i="253" s="1"/>
  <c r="BA47" i="253" s="1"/>
  <c r="BA48" i="253" s="1"/>
  <c r="BA49" i="253" s="1"/>
  <c r="BA50" i="253" s="1"/>
  <c r="BA52" i="253" s="1"/>
  <c r="AA8" i="253"/>
  <c r="AB8" i="253" s="1"/>
  <c r="AB9" i="253"/>
  <c r="J9" i="253"/>
  <c r="I8" i="253"/>
  <c r="J8" i="253" s="1"/>
  <c r="F8" i="253"/>
  <c r="E8" i="253"/>
  <c r="E9" i="253" s="1"/>
  <c r="E10" i="253" s="1"/>
  <c r="E11" i="253" s="1"/>
  <c r="E12" i="253" s="1"/>
  <c r="E13" i="253" s="1"/>
  <c r="E14" i="253" s="1"/>
  <c r="E15" i="253" s="1"/>
  <c r="E16" i="253" s="1"/>
  <c r="E17" i="253" s="1"/>
  <c r="E19" i="253" s="1"/>
  <c r="E20" i="253" s="1"/>
  <c r="E21" i="253" s="1"/>
  <c r="E22" i="253" s="1"/>
  <c r="E23" i="253" s="1"/>
  <c r="E24" i="253" s="1"/>
  <c r="E25" i="253" s="1"/>
  <c r="E26" i="253" s="1"/>
  <c r="E27" i="253" s="1"/>
  <c r="E28" i="253" s="1"/>
  <c r="E29" i="253" s="1"/>
  <c r="E30" i="253" s="1"/>
  <c r="E31" i="253" s="1"/>
  <c r="E32" i="253" s="1"/>
  <c r="E33" i="253" s="1"/>
  <c r="E34" i="253" s="1"/>
  <c r="E35" i="253" s="1"/>
  <c r="E36" i="253" s="1"/>
  <c r="E37" i="253" s="1"/>
  <c r="E38" i="253" s="1"/>
  <c r="E39" i="253" s="1"/>
  <c r="E40" i="253" s="1"/>
  <c r="E41" i="253" s="1"/>
  <c r="E42" i="253" s="1"/>
  <c r="E43" i="253" s="1"/>
  <c r="E44" i="253" s="1"/>
  <c r="E45" i="253" s="1"/>
  <c r="E46" i="253" s="1"/>
  <c r="E47" i="253" s="1"/>
  <c r="E48" i="253" s="1"/>
  <c r="E49" i="253" s="1"/>
  <c r="E50" i="253" s="1"/>
  <c r="E52" i="253" s="1"/>
  <c r="BN8" i="253"/>
  <c r="BM8" i="253"/>
  <c r="BM9" i="253" s="1"/>
  <c r="BM10" i="253" s="1"/>
  <c r="BM11" i="253" s="1"/>
  <c r="BM12" i="253" s="1"/>
  <c r="BM13" i="253" s="1"/>
  <c r="BM14" i="253" s="1"/>
  <c r="BM15" i="253" s="1"/>
  <c r="BM16" i="253" s="1"/>
  <c r="BM17" i="253" s="1"/>
  <c r="BM19" i="253" s="1"/>
  <c r="BM20" i="253" s="1"/>
  <c r="BM21" i="253" s="1"/>
  <c r="BM22" i="253" s="1"/>
  <c r="BM23" i="253" s="1"/>
  <c r="BM24" i="253" s="1"/>
  <c r="BM25" i="253" s="1"/>
  <c r="BM26" i="253" s="1"/>
  <c r="BM27" i="253" s="1"/>
  <c r="BM28" i="253" s="1"/>
  <c r="BM29" i="253" s="1"/>
  <c r="BM30" i="253" s="1"/>
  <c r="BM31" i="253" s="1"/>
  <c r="BM32" i="253" s="1"/>
  <c r="BM33" i="253" s="1"/>
  <c r="BM34" i="253" s="1"/>
  <c r="BM35" i="253" s="1"/>
  <c r="BM36" i="253" s="1"/>
  <c r="BM37" i="253" s="1"/>
  <c r="BM38" i="253" s="1"/>
  <c r="BM39" i="253" s="1"/>
  <c r="BM40" i="253" s="1"/>
  <c r="BM41" i="253" s="1"/>
  <c r="BM42" i="253" s="1"/>
  <c r="BM43" i="253" s="1"/>
  <c r="BM44" i="253" s="1"/>
  <c r="BM45" i="253" s="1"/>
  <c r="BM46" i="253" s="1"/>
  <c r="BM47" i="253" s="1"/>
  <c r="BM48" i="253" s="1"/>
  <c r="BM49" i="253" s="1"/>
  <c r="BM50" i="253" s="1"/>
  <c r="BM52" i="253" s="1"/>
  <c r="U8" i="253"/>
  <c r="V8" i="253" s="1"/>
  <c r="V9" i="253"/>
  <c r="AS8" i="253"/>
  <c r="AT8" i="253" s="1"/>
  <c r="AT9" i="253"/>
  <c r="AP8" i="253"/>
  <c r="AO8" i="253"/>
  <c r="AO9" i="253" s="1"/>
  <c r="AO10" i="253" s="1"/>
  <c r="AO11" i="253" s="1"/>
  <c r="AO12" i="253" s="1"/>
  <c r="AO13" i="253" s="1"/>
  <c r="AO14" i="253" s="1"/>
  <c r="AO15" i="253" s="1"/>
  <c r="AO16" i="253" s="1"/>
  <c r="AO17" i="253" s="1"/>
  <c r="AO19" i="253" s="1"/>
  <c r="AO20" i="253" s="1"/>
  <c r="AO21" i="253" s="1"/>
  <c r="AO22" i="253" s="1"/>
  <c r="AO23" i="253" s="1"/>
  <c r="AO24" i="253" s="1"/>
  <c r="AO25" i="253" s="1"/>
  <c r="AO26" i="253" s="1"/>
  <c r="AO27" i="253" s="1"/>
  <c r="AO28" i="253" s="1"/>
  <c r="AO29" i="253" s="1"/>
  <c r="AO30" i="253" s="1"/>
  <c r="AO31" i="253" s="1"/>
  <c r="AO32" i="253" s="1"/>
  <c r="AO33" i="253" s="1"/>
  <c r="AO34" i="253" s="1"/>
  <c r="AO35" i="253" s="1"/>
  <c r="AO36" i="253" s="1"/>
  <c r="AO37" i="253" s="1"/>
  <c r="AO38" i="253" s="1"/>
  <c r="AO39" i="253" s="1"/>
  <c r="AO40" i="253" s="1"/>
  <c r="AO41" i="253" s="1"/>
  <c r="AO42" i="253" s="1"/>
  <c r="AO43" i="253" s="1"/>
  <c r="AO44" i="253" s="1"/>
  <c r="AO45" i="253" s="1"/>
  <c r="AO46" i="253" s="1"/>
  <c r="AO47" i="253" s="1"/>
  <c r="AO48" i="253" s="1"/>
  <c r="AO49" i="253" s="1"/>
  <c r="AO50" i="253" s="1"/>
  <c r="AO52" i="253" s="1"/>
  <c r="BG8" i="253"/>
  <c r="BG9" i="253" s="1"/>
  <c r="BG10" i="253" s="1"/>
  <c r="BG11" i="253" s="1"/>
  <c r="BG12" i="253" s="1"/>
  <c r="BG13" i="253" s="1"/>
  <c r="BG14" i="253" s="1"/>
  <c r="BG15" i="253" s="1"/>
  <c r="BG16" i="253" s="1"/>
  <c r="BG17" i="253" s="1"/>
  <c r="BG19" i="253" s="1"/>
  <c r="BG20" i="253" s="1"/>
  <c r="BG21" i="253" s="1"/>
  <c r="BG22" i="253" s="1"/>
  <c r="BG23" i="253" s="1"/>
  <c r="BG24" i="253" s="1"/>
  <c r="BG25" i="253" s="1"/>
  <c r="BG26" i="253" s="1"/>
  <c r="BG27" i="253" s="1"/>
  <c r="BG28" i="253" s="1"/>
  <c r="BG29" i="253" s="1"/>
  <c r="BG30" i="253" s="1"/>
  <c r="BG31" i="253" s="1"/>
  <c r="BG32" i="253" s="1"/>
  <c r="BG33" i="253" s="1"/>
  <c r="BG34" i="253" s="1"/>
  <c r="BG35" i="253" s="1"/>
  <c r="BG36" i="253" s="1"/>
  <c r="BG37" i="253" s="1"/>
  <c r="BG38" i="253" s="1"/>
  <c r="BG39" i="253" s="1"/>
  <c r="BG40" i="253" s="1"/>
  <c r="BG41" i="253" s="1"/>
  <c r="BG42" i="253" s="1"/>
  <c r="BG43" i="253" s="1"/>
  <c r="BG44" i="253" s="1"/>
  <c r="BG45" i="253" s="1"/>
  <c r="BG46" i="253" s="1"/>
  <c r="BG47" i="253" s="1"/>
  <c r="BG48" i="253" s="1"/>
  <c r="BG49" i="253" s="1"/>
  <c r="BG50" i="253" s="1"/>
  <c r="BG52" i="253" s="1"/>
  <c r="BH8" i="253"/>
  <c r="O8" i="253"/>
  <c r="P8" i="253" s="1"/>
  <c r="P9" i="253"/>
  <c r="AJ9" i="253"/>
  <c r="AK8" i="253"/>
  <c r="BL12" i="1"/>
  <c r="L8" i="253" l="1"/>
  <c r="K8" i="253"/>
  <c r="K9" i="253" s="1"/>
  <c r="K10" i="253" s="1"/>
  <c r="K11" i="253" s="1"/>
  <c r="K12" i="253" s="1"/>
  <c r="K13" i="253" s="1"/>
  <c r="K14" i="253" s="1"/>
  <c r="K15" i="253" s="1"/>
  <c r="K16" i="253" s="1"/>
  <c r="K17" i="253" s="1"/>
  <c r="K19" i="253" s="1"/>
  <c r="K20" i="253" s="1"/>
  <c r="K21" i="253" s="1"/>
  <c r="K22" i="253" s="1"/>
  <c r="K23" i="253" s="1"/>
  <c r="K24" i="253" s="1"/>
  <c r="K25" i="253" s="1"/>
  <c r="K26" i="253" s="1"/>
  <c r="K27" i="253" s="1"/>
  <c r="K28" i="253" s="1"/>
  <c r="K29" i="253" s="1"/>
  <c r="K30" i="253" s="1"/>
  <c r="K31" i="253" s="1"/>
  <c r="K32" i="253" s="1"/>
  <c r="K33" i="253" s="1"/>
  <c r="K34" i="253" s="1"/>
  <c r="K35" i="253" s="1"/>
  <c r="K36" i="253" s="1"/>
  <c r="K37" i="253" s="1"/>
  <c r="K38" i="253" s="1"/>
  <c r="K39" i="253" s="1"/>
  <c r="K40" i="253" s="1"/>
  <c r="K41" i="253" s="1"/>
  <c r="K42" i="253" s="1"/>
  <c r="K43" i="253" s="1"/>
  <c r="K44" i="253" s="1"/>
  <c r="K45" i="253" s="1"/>
  <c r="K46" i="253" s="1"/>
  <c r="K47" i="253" s="1"/>
  <c r="K48" i="253" s="1"/>
  <c r="K49" i="253" s="1"/>
  <c r="K50" i="253" s="1"/>
  <c r="K52" i="253" s="1"/>
  <c r="AC8" i="253"/>
  <c r="AC9" i="253" s="1"/>
  <c r="AC10" i="253" s="1"/>
  <c r="AC11" i="253" s="1"/>
  <c r="AC12" i="253" s="1"/>
  <c r="AC13" i="253" s="1"/>
  <c r="AC14" i="253" s="1"/>
  <c r="AC15" i="253" s="1"/>
  <c r="AC16" i="253" s="1"/>
  <c r="AC17" i="253" s="1"/>
  <c r="AC19" i="253" s="1"/>
  <c r="AC20" i="253" s="1"/>
  <c r="AC21" i="253" s="1"/>
  <c r="AC22" i="253" s="1"/>
  <c r="AC23" i="253" s="1"/>
  <c r="AC24" i="253" s="1"/>
  <c r="AC25" i="253" s="1"/>
  <c r="AC26" i="253" s="1"/>
  <c r="AC27" i="253" s="1"/>
  <c r="AC28" i="253" s="1"/>
  <c r="AC29" i="253" s="1"/>
  <c r="AC30" i="253" s="1"/>
  <c r="AC31" i="253" s="1"/>
  <c r="AC32" i="253" s="1"/>
  <c r="AC33" i="253" s="1"/>
  <c r="AC34" i="253" s="1"/>
  <c r="AC35" i="253" s="1"/>
  <c r="AC36" i="253" s="1"/>
  <c r="AC37" i="253" s="1"/>
  <c r="AC38" i="253" s="1"/>
  <c r="AC39" i="253" s="1"/>
  <c r="AC40" i="253" s="1"/>
  <c r="AC41" i="253" s="1"/>
  <c r="AC42" i="253" s="1"/>
  <c r="AC43" i="253" s="1"/>
  <c r="AC44" i="253" s="1"/>
  <c r="AC45" i="253" s="1"/>
  <c r="AC46" i="253" s="1"/>
  <c r="AC47" i="253" s="1"/>
  <c r="AC48" i="253" s="1"/>
  <c r="AC49" i="253" s="1"/>
  <c r="AC50" i="253" s="1"/>
  <c r="AC52" i="253" s="1"/>
  <c r="AD8" i="253"/>
  <c r="BB9" i="253"/>
  <c r="BC8" i="253"/>
  <c r="G8" i="253"/>
  <c r="F9" i="253"/>
  <c r="BN9" i="253"/>
  <c r="BO8" i="253"/>
  <c r="BH9" i="253"/>
  <c r="BI8" i="253"/>
  <c r="R8" i="253"/>
  <c r="Q8" i="253"/>
  <c r="Q9" i="253" s="1"/>
  <c r="Q10" i="253" s="1"/>
  <c r="Q11" i="253" s="1"/>
  <c r="Q12" i="253" s="1"/>
  <c r="Q13" i="253" s="1"/>
  <c r="Q14" i="253" s="1"/>
  <c r="Q15" i="253" s="1"/>
  <c r="Q16" i="253" s="1"/>
  <c r="Q17" i="253" s="1"/>
  <c r="Q19" i="253" s="1"/>
  <c r="Q20" i="253" s="1"/>
  <c r="Q21" i="253" s="1"/>
  <c r="Q22" i="253" s="1"/>
  <c r="Q23" i="253" s="1"/>
  <c r="Q24" i="253" s="1"/>
  <c r="Q25" i="253" s="1"/>
  <c r="Q26" i="253" s="1"/>
  <c r="Q27" i="253" s="1"/>
  <c r="Q28" i="253" s="1"/>
  <c r="Q29" i="253" s="1"/>
  <c r="Q30" i="253" s="1"/>
  <c r="Q31" i="253" s="1"/>
  <c r="Q32" i="253" s="1"/>
  <c r="Q33" i="253" s="1"/>
  <c r="Q34" i="253" s="1"/>
  <c r="Q35" i="253" s="1"/>
  <c r="Q36" i="253" s="1"/>
  <c r="Q37" i="253" s="1"/>
  <c r="Q38" i="253" s="1"/>
  <c r="Q39" i="253" s="1"/>
  <c r="Q40" i="253" s="1"/>
  <c r="Q41" i="253" s="1"/>
  <c r="Q42" i="253" s="1"/>
  <c r="Q43" i="253" s="1"/>
  <c r="Q44" i="253" s="1"/>
  <c r="Q45" i="253" s="1"/>
  <c r="Q46" i="253" s="1"/>
  <c r="Q47" i="253" s="1"/>
  <c r="Q48" i="253" s="1"/>
  <c r="Q49" i="253" s="1"/>
  <c r="Q50" i="253" s="1"/>
  <c r="Q52" i="253" s="1"/>
  <c r="AP9" i="253"/>
  <c r="AQ8" i="253"/>
  <c r="W8" i="253"/>
  <c r="W9" i="253" s="1"/>
  <c r="W10" i="253" s="1"/>
  <c r="W11" i="253" s="1"/>
  <c r="W12" i="253" s="1"/>
  <c r="W13" i="253" s="1"/>
  <c r="W14" i="253" s="1"/>
  <c r="W15" i="253" s="1"/>
  <c r="W16" i="253" s="1"/>
  <c r="W17" i="253" s="1"/>
  <c r="W19" i="253" s="1"/>
  <c r="W20" i="253" s="1"/>
  <c r="W21" i="253" s="1"/>
  <c r="W22" i="253" s="1"/>
  <c r="W23" i="253" s="1"/>
  <c r="W24" i="253" s="1"/>
  <c r="W25" i="253" s="1"/>
  <c r="W26" i="253" s="1"/>
  <c r="W27" i="253" s="1"/>
  <c r="W28" i="253" s="1"/>
  <c r="W29" i="253" s="1"/>
  <c r="W30" i="253" s="1"/>
  <c r="W31" i="253" s="1"/>
  <c r="W32" i="253" s="1"/>
  <c r="W33" i="253" s="1"/>
  <c r="W34" i="253" s="1"/>
  <c r="W35" i="253" s="1"/>
  <c r="W36" i="253" s="1"/>
  <c r="W37" i="253" s="1"/>
  <c r="W38" i="253" s="1"/>
  <c r="W39" i="253" s="1"/>
  <c r="W40" i="253" s="1"/>
  <c r="W41" i="253" s="1"/>
  <c r="W42" i="253" s="1"/>
  <c r="W43" i="253" s="1"/>
  <c r="W44" i="253" s="1"/>
  <c r="W45" i="253" s="1"/>
  <c r="W46" i="253" s="1"/>
  <c r="W47" i="253" s="1"/>
  <c r="W48" i="253" s="1"/>
  <c r="W49" i="253" s="1"/>
  <c r="W50" i="253" s="1"/>
  <c r="W52" i="253" s="1"/>
  <c r="X8" i="253"/>
  <c r="AJ10" i="253"/>
  <c r="AK9" i="253"/>
  <c r="AU8" i="253"/>
  <c r="AU9" i="253" s="1"/>
  <c r="AU10" i="253" s="1"/>
  <c r="AU11" i="253" s="1"/>
  <c r="AU12" i="253" s="1"/>
  <c r="AU13" i="253" s="1"/>
  <c r="AU14" i="253" s="1"/>
  <c r="AU15" i="253" s="1"/>
  <c r="AU16" i="253" s="1"/>
  <c r="AU17" i="253" s="1"/>
  <c r="AU19" i="253" s="1"/>
  <c r="AU20" i="253" s="1"/>
  <c r="AU21" i="253" s="1"/>
  <c r="AU22" i="253" s="1"/>
  <c r="AU23" i="253" s="1"/>
  <c r="AU24" i="253" s="1"/>
  <c r="AU25" i="253" s="1"/>
  <c r="AU26" i="253" s="1"/>
  <c r="AU27" i="253" s="1"/>
  <c r="AU28" i="253" s="1"/>
  <c r="AU29" i="253" s="1"/>
  <c r="AU30" i="253" s="1"/>
  <c r="AU31" i="253" s="1"/>
  <c r="AU32" i="253" s="1"/>
  <c r="AU33" i="253" s="1"/>
  <c r="AU34" i="253" s="1"/>
  <c r="AU35" i="253" s="1"/>
  <c r="AU36" i="253" s="1"/>
  <c r="AU37" i="253" s="1"/>
  <c r="AU38" i="253" s="1"/>
  <c r="AU39" i="253" s="1"/>
  <c r="AU40" i="253" s="1"/>
  <c r="AU41" i="253" s="1"/>
  <c r="AU42" i="253" s="1"/>
  <c r="AU43" i="253" s="1"/>
  <c r="AU44" i="253" s="1"/>
  <c r="AU45" i="253" s="1"/>
  <c r="AU46" i="253" s="1"/>
  <c r="AU47" i="253" s="1"/>
  <c r="AU48" i="253" s="1"/>
  <c r="AU49" i="253" s="1"/>
  <c r="AU50" i="253" s="1"/>
  <c r="AU52" i="253" s="1"/>
  <c r="AV8" i="253"/>
  <c r="BL11" i="1"/>
  <c r="BC9" i="253" l="1"/>
  <c r="BB10" i="253"/>
  <c r="M8" i="253"/>
  <c r="L9" i="253"/>
  <c r="AE8" i="253"/>
  <c r="AD9" i="253"/>
  <c r="F10" i="253"/>
  <c r="G9" i="253"/>
  <c r="AJ11" i="253"/>
  <c r="AK10" i="253"/>
  <c r="R9" i="253"/>
  <c r="S8" i="253"/>
  <c r="BN10" i="253"/>
  <c r="BO9" i="253"/>
  <c r="AP10" i="253"/>
  <c r="AQ9" i="253"/>
  <c r="BH10" i="253"/>
  <c r="BI9" i="253"/>
  <c r="AW8" i="253"/>
  <c r="AV9" i="253"/>
  <c r="X9" i="253"/>
  <c r="Y8" i="253"/>
  <c r="BL10" i="1"/>
  <c r="AE9" i="253" l="1"/>
  <c r="AD10" i="253"/>
  <c r="BB11" i="253"/>
  <c r="BC10" i="253"/>
  <c r="M9" i="253"/>
  <c r="L10" i="253"/>
  <c r="F11" i="253"/>
  <c r="G10" i="253"/>
  <c r="BH11" i="253"/>
  <c r="BI10" i="253"/>
  <c r="R10" i="253"/>
  <c r="S9" i="253"/>
  <c r="AJ12" i="253"/>
  <c r="AK11" i="253"/>
  <c r="X10" i="253"/>
  <c r="Y9" i="253"/>
  <c r="AP11" i="253"/>
  <c r="AQ10" i="253"/>
  <c r="BN11" i="253"/>
  <c r="BO10" i="253"/>
  <c r="AV10" i="253"/>
  <c r="AW9" i="253"/>
  <c r="BL9" i="1"/>
  <c r="M10" i="253" l="1"/>
  <c r="L11" i="253"/>
  <c r="AE10" i="253"/>
  <c r="AD11" i="253"/>
  <c r="BC11" i="253"/>
  <c r="BB12" i="253"/>
  <c r="G11" i="253"/>
  <c r="F12" i="253"/>
  <c r="AV11" i="253"/>
  <c r="AW10" i="253"/>
  <c r="AP12" i="253"/>
  <c r="AQ11" i="253"/>
  <c r="X11" i="253"/>
  <c r="Y10" i="253"/>
  <c r="S10" i="253"/>
  <c r="R11" i="253"/>
  <c r="BH12" i="253"/>
  <c r="BI11" i="253"/>
  <c r="BN12" i="253"/>
  <c r="BO11" i="253"/>
  <c r="AJ13" i="253"/>
  <c r="AK12" i="253"/>
  <c r="BL8" i="1"/>
  <c r="D65" i="36"/>
  <c r="D66" i="36" s="1"/>
  <c r="D68" i="36" s="1"/>
  <c r="BC12" i="253" l="1"/>
  <c r="BB13" i="253"/>
  <c r="M11" i="253"/>
  <c r="L12" i="253"/>
  <c r="AE11" i="253"/>
  <c r="AD12" i="253"/>
  <c r="G12" i="253"/>
  <c r="F13" i="253"/>
  <c r="BN13" i="253"/>
  <c r="BO12" i="253"/>
  <c r="BH13" i="253"/>
  <c r="BI12" i="253"/>
  <c r="X12" i="253"/>
  <c r="Y11" i="253"/>
  <c r="AP13" i="253"/>
  <c r="AQ12" i="253"/>
  <c r="AW11" i="253"/>
  <c r="AV12" i="253"/>
  <c r="R12" i="253"/>
  <c r="S11" i="253"/>
  <c r="AJ14" i="253"/>
  <c r="AK13" i="253"/>
  <c r="BL7" i="1"/>
  <c r="D67" i="36"/>
  <c r="AE12" i="253" l="1"/>
  <c r="AD13" i="253"/>
  <c r="BB14" i="253"/>
  <c r="BC13" i="253"/>
  <c r="M12" i="253"/>
  <c r="L13" i="253"/>
  <c r="G13" i="253"/>
  <c r="F14" i="253"/>
  <c r="BF6" i="1"/>
  <c r="AJ15" i="253"/>
  <c r="AK14" i="253"/>
  <c r="AP14" i="253"/>
  <c r="AQ13" i="253"/>
  <c r="X13" i="253"/>
  <c r="Y12" i="253"/>
  <c r="BN14" i="253"/>
  <c r="BO13" i="253"/>
  <c r="R13" i="253"/>
  <c r="S12" i="253"/>
  <c r="BH14" i="253"/>
  <c r="BI13" i="253"/>
  <c r="AV13" i="253"/>
  <c r="AW12" i="253"/>
  <c r="D69" i="36"/>
  <c r="I36" i="36" s="1"/>
  <c r="D35" i="35"/>
  <c r="BF55" i="1" l="1"/>
  <c r="BF51" i="1"/>
  <c r="M48" i="36"/>
  <c r="M47" i="36"/>
  <c r="AC46" i="36"/>
  <c r="AK46" i="36"/>
  <c r="Q47" i="36"/>
  <c r="AS48" i="36"/>
  <c r="M46" i="36"/>
  <c r="Q48" i="36"/>
  <c r="I47" i="36"/>
  <c r="AK48" i="36"/>
  <c r="AG46" i="36"/>
  <c r="AS47" i="36"/>
  <c r="I48" i="36"/>
  <c r="E46" i="36"/>
  <c r="Y47" i="36"/>
  <c r="Q46" i="36"/>
  <c r="AC48" i="36"/>
  <c r="U47" i="36"/>
  <c r="Y46" i="36"/>
  <c r="E47" i="36"/>
  <c r="AG48" i="36"/>
  <c r="AC47" i="36"/>
  <c r="AS46" i="36"/>
  <c r="E48" i="36"/>
  <c r="AO48" i="36"/>
  <c r="U46" i="36"/>
  <c r="AO47" i="36"/>
  <c r="I46" i="36"/>
  <c r="U48" i="36"/>
  <c r="AK47" i="36"/>
  <c r="AG47" i="36"/>
  <c r="AO46" i="36"/>
  <c r="Y48" i="36"/>
  <c r="AO45" i="36"/>
  <c r="AS45" i="36"/>
  <c r="AK45" i="36"/>
  <c r="AG45" i="36"/>
  <c r="AC45" i="36"/>
  <c r="Y45" i="36"/>
  <c r="U45" i="36"/>
  <c r="E45" i="36"/>
  <c r="Q45" i="36"/>
  <c r="M45" i="36"/>
  <c r="I45" i="36"/>
  <c r="M44" i="36"/>
  <c r="AC44" i="36"/>
  <c r="AK44" i="36"/>
  <c r="AS44" i="36"/>
  <c r="I44" i="36"/>
  <c r="Y44" i="36"/>
  <c r="Q44" i="36"/>
  <c r="AO44" i="36"/>
  <c r="U44" i="36"/>
  <c r="AG44" i="36"/>
  <c r="E44" i="36"/>
  <c r="AS43" i="36"/>
  <c r="AO43" i="36"/>
  <c r="AK43" i="36"/>
  <c r="AG43" i="36"/>
  <c r="AC43" i="36"/>
  <c r="Y43" i="36"/>
  <c r="U43" i="36"/>
  <c r="Q43" i="36"/>
  <c r="M43" i="36"/>
  <c r="I43" i="36"/>
  <c r="E43" i="36"/>
  <c r="AC42" i="36"/>
  <c r="U42" i="36"/>
  <c r="AS42" i="36"/>
  <c r="Y42" i="36"/>
  <c r="I42" i="36"/>
  <c r="M42" i="36"/>
  <c r="Q42" i="36"/>
  <c r="E42" i="36"/>
  <c r="AO42" i="36"/>
  <c r="AK42" i="36"/>
  <c r="AG42" i="36"/>
  <c r="AS41" i="36"/>
  <c r="Q41" i="36"/>
  <c r="U41" i="36"/>
  <c r="E40" i="36"/>
  <c r="AC41" i="36"/>
  <c r="E41" i="36"/>
  <c r="AG41" i="36"/>
  <c r="AO41" i="36"/>
  <c r="M41" i="36"/>
  <c r="I41" i="36"/>
  <c r="Y41" i="36"/>
  <c r="AK41" i="36"/>
  <c r="AS40" i="36"/>
  <c r="AO40" i="36"/>
  <c r="AK40" i="36"/>
  <c r="AG40" i="36"/>
  <c r="AC40" i="36"/>
  <c r="Y40" i="36"/>
  <c r="U40" i="36"/>
  <c r="Q40" i="36"/>
  <c r="M40" i="36"/>
  <c r="I40" i="36"/>
  <c r="M13" i="253"/>
  <c r="L14" i="253"/>
  <c r="AD14" i="253"/>
  <c r="AE13" i="253"/>
  <c r="BB15" i="253"/>
  <c r="BC14" i="253"/>
  <c r="G14" i="253"/>
  <c r="F15" i="253"/>
  <c r="E11" i="36"/>
  <c r="AO39" i="36"/>
  <c r="AC39" i="36"/>
  <c r="Y39" i="36"/>
  <c r="U39" i="36"/>
  <c r="AG39" i="36"/>
  <c r="AK39" i="36"/>
  <c r="E39" i="36"/>
  <c r="I39" i="36"/>
  <c r="M39" i="36"/>
  <c r="AS39" i="36"/>
  <c r="Q39" i="36"/>
  <c r="AO37" i="36"/>
  <c r="AK38" i="36"/>
  <c r="Y33" i="36"/>
  <c r="E37" i="36"/>
  <c r="Y37" i="36"/>
  <c r="AS37" i="36"/>
  <c r="Q38" i="36"/>
  <c r="Y26" i="36"/>
  <c r="Y38" i="36"/>
  <c r="I37" i="36"/>
  <c r="AC37" i="36"/>
  <c r="AK37" i="36"/>
  <c r="U38" i="36"/>
  <c r="M38" i="36"/>
  <c r="AO27" i="36"/>
  <c r="AS25" i="36"/>
  <c r="M37" i="36"/>
  <c r="U37" i="36"/>
  <c r="I38" i="36"/>
  <c r="AS38" i="36"/>
  <c r="AG38" i="36"/>
  <c r="AC26" i="36"/>
  <c r="Q37" i="36"/>
  <c r="AG37" i="36"/>
  <c r="AC38" i="36"/>
  <c r="E38" i="36"/>
  <c r="AO38" i="36"/>
  <c r="AV14" i="253"/>
  <c r="AW13" i="253"/>
  <c r="R14" i="253"/>
  <c r="S13" i="253"/>
  <c r="X14" i="253"/>
  <c r="Y13" i="253"/>
  <c r="AP15" i="253"/>
  <c r="AQ14" i="253"/>
  <c r="AJ16" i="253"/>
  <c r="AK15" i="253"/>
  <c r="BH15" i="253"/>
  <c r="BI14" i="253"/>
  <c r="BN15" i="253"/>
  <c r="BO14" i="253"/>
  <c r="AG33" i="36"/>
  <c r="U10" i="36"/>
  <c r="Q32" i="36"/>
  <c r="E9" i="36"/>
  <c r="Q14" i="36"/>
  <c r="M16" i="36"/>
  <c r="U12" i="36"/>
  <c r="AO14" i="36"/>
  <c r="AC33" i="36"/>
  <c r="E22" i="36"/>
  <c r="E24" i="36"/>
  <c r="AG20" i="36"/>
  <c r="AS14" i="36"/>
  <c r="AK11" i="36"/>
  <c r="U23" i="36"/>
  <c r="E35" i="36"/>
  <c r="Y23" i="36"/>
  <c r="AO11" i="36"/>
  <c r="AS26" i="36"/>
  <c r="AK33" i="36"/>
  <c r="I22" i="36"/>
  <c r="Y10" i="36"/>
  <c r="AO17" i="36"/>
  <c r="U11" i="36"/>
  <c r="AO8" i="36"/>
  <c r="Y20" i="36"/>
  <c r="Y36" i="36"/>
  <c r="U35" i="36"/>
  <c r="AK30" i="36"/>
  <c r="AS24" i="36"/>
  <c r="I19" i="36"/>
  <c r="Q13" i="36"/>
  <c r="Y7" i="36"/>
  <c r="Y29" i="36"/>
  <c r="M18" i="36"/>
  <c r="AC6" i="36"/>
  <c r="U29" i="36"/>
  <c r="AC23" i="36"/>
  <c r="AK17" i="36"/>
  <c r="AS11" i="36"/>
  <c r="I6" i="36"/>
  <c r="AK20" i="36"/>
  <c r="I9" i="36"/>
  <c r="Y8" i="36"/>
  <c r="I20" i="36"/>
  <c r="AK31" i="36"/>
  <c r="AC17" i="36"/>
  <c r="M29" i="36"/>
  <c r="AS36" i="36"/>
  <c r="Q29" i="36"/>
  <c r="AG17" i="36"/>
  <c r="E6" i="36"/>
  <c r="Q15" i="36"/>
  <c r="AS27" i="36"/>
  <c r="Q16" i="36"/>
  <c r="AO29" i="36"/>
  <c r="M6" i="36"/>
  <c r="E23" i="36"/>
  <c r="AS35" i="36"/>
  <c r="AK35" i="36"/>
  <c r="M32" i="36"/>
  <c r="U26" i="36"/>
  <c r="AC20" i="36"/>
  <c r="AK14" i="36"/>
  <c r="AS8" i="36"/>
  <c r="E32" i="36"/>
  <c r="I21" i="36"/>
  <c r="Y9" i="36"/>
  <c r="AO30" i="36"/>
  <c r="E25" i="36"/>
  <c r="E51" i="36" s="1"/>
  <c r="M19" i="36"/>
  <c r="U13" i="36"/>
  <c r="AC7" i="36"/>
  <c r="AG23" i="36"/>
  <c r="E12" i="36"/>
  <c r="I32" i="36"/>
  <c r="M17" i="36"/>
  <c r="AO28" i="36"/>
  <c r="AG14" i="36"/>
  <c r="Q26" i="36"/>
  <c r="Y35" i="36"/>
  <c r="E34" i="36"/>
  <c r="I31" i="36"/>
  <c r="M28" i="36"/>
  <c r="AK26" i="36"/>
  <c r="AO23" i="36"/>
  <c r="AS20" i="36"/>
  <c r="E18" i="36"/>
  <c r="I15" i="36"/>
  <c r="AG13" i="36"/>
  <c r="AK10" i="36"/>
  <c r="Q9" i="36"/>
  <c r="AO7" i="36"/>
  <c r="U6" i="36"/>
  <c r="AO33" i="36"/>
  <c r="M30" i="36"/>
  <c r="AG27" i="36"/>
  <c r="AK24" i="36"/>
  <c r="AO21" i="36"/>
  <c r="AS18" i="36"/>
  <c r="E16" i="36"/>
  <c r="I13" i="36"/>
  <c r="M10" i="36"/>
  <c r="Q7" i="36"/>
  <c r="I34" i="36"/>
  <c r="AG32" i="36"/>
  <c r="M31" i="36"/>
  <c r="AK29" i="36"/>
  <c r="Q28" i="36"/>
  <c r="AO26" i="36"/>
  <c r="U25" i="36"/>
  <c r="AS23" i="36"/>
  <c r="Y22" i="36"/>
  <c r="E21" i="36"/>
  <c r="AC19" i="36"/>
  <c r="I18" i="36"/>
  <c r="AG16" i="36"/>
  <c r="M15" i="36"/>
  <c r="AK13" i="36"/>
  <c r="Q12" i="36"/>
  <c r="AO10" i="36"/>
  <c r="U9" i="36"/>
  <c r="AS7" i="36"/>
  <c r="Y6" i="36"/>
  <c r="AC30" i="36"/>
  <c r="Q27" i="36"/>
  <c r="U24" i="36"/>
  <c r="Y21" i="36"/>
  <c r="AC18" i="36"/>
  <c r="AG15" i="36"/>
  <c r="AK12" i="36"/>
  <c r="AO9" i="36"/>
  <c r="AS6" i="36"/>
  <c r="AS33" i="36"/>
  <c r="AS52" i="36" s="1"/>
  <c r="AO32" i="36"/>
  <c r="AK7" i="36"/>
  <c r="AG10" i="36"/>
  <c r="AC13" i="36"/>
  <c r="Y16" i="36"/>
  <c r="U19" i="36"/>
  <c r="Q22" i="36"/>
  <c r="M25" i="36"/>
  <c r="M51" i="36" s="1"/>
  <c r="I28" i="36"/>
  <c r="E31" i="36"/>
  <c r="I8" i="36"/>
  <c r="AS13" i="36"/>
  <c r="AO16" i="36"/>
  <c r="AK19" i="36"/>
  <c r="AG22" i="36"/>
  <c r="AC25" i="36"/>
  <c r="AC51" i="36" s="1"/>
  <c r="Y28" i="36"/>
  <c r="U31" i="36"/>
  <c r="AO36" i="36"/>
  <c r="AC35" i="36"/>
  <c r="M35" i="36"/>
  <c r="U34" i="36"/>
  <c r="AS32" i="36"/>
  <c r="Y31" i="36"/>
  <c r="E30" i="36"/>
  <c r="AC28" i="36"/>
  <c r="I27" i="36"/>
  <c r="AG25" i="36"/>
  <c r="M24" i="36"/>
  <c r="AK22" i="36"/>
  <c r="Q21" i="36"/>
  <c r="AO19" i="36"/>
  <c r="U18" i="36"/>
  <c r="AS16" i="36"/>
  <c r="Y15" i="36"/>
  <c r="E14" i="36"/>
  <c r="AC12" i="36"/>
  <c r="I11" i="36"/>
  <c r="AG9" i="36"/>
  <c r="M8" i="36"/>
  <c r="AK6" i="36"/>
  <c r="M34" i="36"/>
  <c r="AK32" i="36"/>
  <c r="AS30" i="36"/>
  <c r="U28" i="36"/>
  <c r="Y25" i="36"/>
  <c r="Y51" i="36" s="1"/>
  <c r="AC22" i="36"/>
  <c r="AG19" i="36"/>
  <c r="AK16" i="36"/>
  <c r="AO13" i="36"/>
  <c r="AS10" i="36"/>
  <c r="E8" i="36"/>
  <c r="Y34" i="36"/>
  <c r="E33" i="36"/>
  <c r="AC31" i="36"/>
  <c r="I30" i="36"/>
  <c r="AG28" i="36"/>
  <c r="M27" i="36"/>
  <c r="AK25" i="36"/>
  <c r="Q24" i="36"/>
  <c r="AO22" i="36"/>
  <c r="U21" i="36"/>
  <c r="AS19" i="36"/>
  <c r="Y18" i="36"/>
  <c r="E17" i="36"/>
  <c r="AC15" i="36"/>
  <c r="I14" i="36"/>
  <c r="AG12" i="36"/>
  <c r="M11" i="36"/>
  <c r="AK9" i="36"/>
  <c r="Q8" i="36"/>
  <c r="AO6" i="36"/>
  <c r="AG31" i="36"/>
  <c r="E28" i="36"/>
  <c r="I25" i="36"/>
  <c r="I51" i="36" s="1"/>
  <c r="M22" i="36"/>
  <c r="Q19" i="36"/>
  <c r="U16" i="36"/>
  <c r="Y13" i="36"/>
  <c r="AC10" i="36"/>
  <c r="AG7" i="36"/>
  <c r="Q34" i="36"/>
  <c r="Y32" i="36"/>
  <c r="E7" i="36"/>
  <c r="AS9" i="36"/>
  <c r="AO12" i="36"/>
  <c r="AK15" i="36"/>
  <c r="AG18" i="36"/>
  <c r="AC21" i="36"/>
  <c r="Y24" i="36"/>
  <c r="U27" i="36"/>
  <c r="Q30" i="36"/>
  <c r="U7" i="36"/>
  <c r="Q10" i="36"/>
  <c r="M13" i="36"/>
  <c r="I16" i="36"/>
  <c r="E19" i="36"/>
  <c r="AS21" i="36"/>
  <c r="AO24" i="36"/>
  <c r="AK27" i="36"/>
  <c r="AG30" i="36"/>
  <c r="AK36" i="36"/>
  <c r="M36" i="36"/>
  <c r="AO35" i="36"/>
  <c r="I35" i="36"/>
  <c r="AC32" i="36"/>
  <c r="AG29" i="36"/>
  <c r="Q25" i="36"/>
  <c r="U22" i="36"/>
  <c r="Y19" i="36"/>
  <c r="AC16" i="36"/>
  <c r="M12" i="36"/>
  <c r="U32" i="36"/>
  <c r="AG36" i="36"/>
  <c r="AG35" i="36"/>
  <c r="Q35" i="36"/>
  <c r="AK34" i="36"/>
  <c r="Q33" i="36"/>
  <c r="AO31" i="36"/>
  <c r="U30" i="36"/>
  <c r="AS28" i="36"/>
  <c r="Y27" i="36"/>
  <c r="E26" i="36"/>
  <c r="AC24" i="36"/>
  <c r="I23" i="36"/>
  <c r="AG21" i="36"/>
  <c r="M20" i="36"/>
  <c r="AK18" i="36"/>
  <c r="Q17" i="36"/>
  <c r="AO15" i="36"/>
  <c r="U14" i="36"/>
  <c r="AS12" i="36"/>
  <c r="Y11" i="36"/>
  <c r="E10" i="36"/>
  <c r="AC8" i="36"/>
  <c r="I7" i="36"/>
  <c r="AC34" i="36"/>
  <c r="I33" i="36"/>
  <c r="Q31" i="36"/>
  <c r="I29" i="36"/>
  <c r="M26" i="36"/>
  <c r="Q23" i="36"/>
  <c r="U20" i="36"/>
  <c r="Y17" i="36"/>
  <c r="AC14" i="36"/>
  <c r="AG11" i="36"/>
  <c r="AK8" i="36"/>
  <c r="AO34" i="36"/>
  <c r="U33" i="36"/>
  <c r="U52" i="36" s="1"/>
  <c r="AS31" i="36"/>
  <c r="Y30" i="36"/>
  <c r="E29" i="36"/>
  <c r="AC27" i="36"/>
  <c r="I26" i="36"/>
  <c r="AG24" i="36"/>
  <c r="M23" i="36"/>
  <c r="AK21" i="36"/>
  <c r="Q20" i="36"/>
  <c r="AO18" i="36"/>
  <c r="U17" i="36"/>
  <c r="AS15" i="36"/>
  <c r="Y14" i="36"/>
  <c r="E13" i="36"/>
  <c r="AC11" i="36"/>
  <c r="I10" i="36"/>
  <c r="AG8" i="36"/>
  <c r="M7" i="36"/>
  <c r="AS34" i="36"/>
  <c r="AK28" i="36"/>
  <c r="AO25" i="36"/>
  <c r="AS22" i="36"/>
  <c r="E20" i="36"/>
  <c r="I17" i="36"/>
  <c r="M14" i="36"/>
  <c r="Q11" i="36"/>
  <c r="U8" i="36"/>
  <c r="AG34" i="36"/>
  <c r="M33" i="36"/>
  <c r="Q6" i="36"/>
  <c r="M9" i="36"/>
  <c r="I12" i="36"/>
  <c r="E15" i="36"/>
  <c r="AS17" i="36"/>
  <c r="AO20" i="36"/>
  <c r="AK23" i="36"/>
  <c r="AG26" i="36"/>
  <c r="AC29" i="36"/>
  <c r="AG6" i="36"/>
  <c r="AC9" i="36"/>
  <c r="Y12" i="36"/>
  <c r="U15" i="36"/>
  <c r="Q18" i="36"/>
  <c r="M21" i="36"/>
  <c r="I24" i="36"/>
  <c r="E27" i="36"/>
  <c r="AS29" i="36"/>
  <c r="Q36" i="36"/>
  <c r="AC36" i="36"/>
  <c r="E36" i="36"/>
  <c r="U36" i="36"/>
  <c r="S35" i="35"/>
  <c r="AR35" i="35"/>
  <c r="X35" i="35"/>
  <c r="AQ35" i="35"/>
  <c r="W35" i="35"/>
  <c r="C35" i="35"/>
  <c r="AM35" i="35"/>
  <c r="AB35" i="35"/>
  <c r="BA35" i="35"/>
  <c r="AW35" i="35"/>
  <c r="AG35" i="35"/>
  <c r="AC35" i="35"/>
  <c r="M35" i="35"/>
  <c r="I35" i="35"/>
  <c r="AV35" i="35"/>
  <c r="H35" i="35"/>
  <c r="BB35" i="35"/>
  <c r="AL35" i="35"/>
  <c r="AH35" i="35"/>
  <c r="R35" i="35"/>
  <c r="N35" i="35"/>
  <c r="I52" i="36" l="1"/>
  <c r="AK51" i="36"/>
  <c r="Q51" i="36"/>
  <c r="AS51" i="36"/>
  <c r="E53" i="36"/>
  <c r="Q53" i="36"/>
  <c r="AK53" i="36"/>
  <c r="AC52" i="36"/>
  <c r="AG52" i="36"/>
  <c r="Y52" i="36"/>
  <c r="AG53" i="36"/>
  <c r="Y53" i="36"/>
  <c r="AC53" i="36"/>
  <c r="AG51" i="36"/>
  <c r="E54" i="36"/>
  <c r="E55" i="36"/>
  <c r="Q55" i="36"/>
  <c r="Q54" i="36"/>
  <c r="M52" i="36"/>
  <c r="Q52" i="36"/>
  <c r="E52" i="36"/>
  <c r="AK52" i="36"/>
  <c r="U53" i="36"/>
  <c r="I53" i="36"/>
  <c r="M53" i="36"/>
  <c r="AK55" i="36"/>
  <c r="AK54" i="36"/>
  <c r="AS55" i="36"/>
  <c r="AS54" i="36"/>
  <c r="AO51" i="36"/>
  <c r="U51" i="36"/>
  <c r="AO52" i="36"/>
  <c r="AO53" i="36"/>
  <c r="AS53" i="36"/>
  <c r="Y54" i="36"/>
  <c r="Y55" i="36"/>
  <c r="U54" i="36"/>
  <c r="U55" i="36"/>
  <c r="AO54" i="36"/>
  <c r="AO55" i="36"/>
  <c r="AG54" i="36"/>
  <c r="AG55" i="36"/>
  <c r="AC55" i="36"/>
  <c r="AC54" i="36"/>
  <c r="I55" i="36"/>
  <c r="I54" i="36"/>
  <c r="M54" i="36"/>
  <c r="M55" i="36"/>
  <c r="L15" i="253"/>
  <c r="M14" i="253"/>
  <c r="BB16" i="253"/>
  <c r="BC15" i="253"/>
  <c r="AE14" i="253"/>
  <c r="AD15" i="253"/>
  <c r="F16" i="253"/>
  <c r="G15" i="253"/>
  <c r="AJ17" i="253"/>
  <c r="AK16" i="253"/>
  <c r="BO15" i="253"/>
  <c r="BN16" i="253"/>
  <c r="BH16" i="253"/>
  <c r="BI15" i="253"/>
  <c r="AQ15" i="253"/>
  <c r="AP16" i="253"/>
  <c r="R15" i="253"/>
  <c r="S14" i="253"/>
  <c r="AV15" i="253"/>
  <c r="AW14" i="253"/>
  <c r="X15" i="253"/>
  <c r="Y14" i="253"/>
  <c r="L16" i="253" l="1"/>
  <c r="M15" i="253"/>
  <c r="AE15" i="253"/>
  <c r="AD16" i="253"/>
  <c r="BC16" i="253"/>
  <c r="BB17" i="253"/>
  <c r="G16" i="253"/>
  <c r="F17" i="253"/>
  <c r="X16" i="253"/>
  <c r="Y15" i="253"/>
  <c r="S15" i="253"/>
  <c r="R16" i="253"/>
  <c r="BH17" i="253"/>
  <c r="BI16" i="253"/>
  <c r="AJ19" i="253"/>
  <c r="AK17" i="253"/>
  <c r="AV16" i="253"/>
  <c r="AW15" i="253"/>
  <c r="AQ16" i="253"/>
  <c r="AP17" i="253"/>
  <c r="BO16" i="253"/>
  <c r="BN17" i="253"/>
  <c r="BB19" i="253" l="1"/>
  <c r="BC17" i="253"/>
  <c r="L17" i="253"/>
  <c r="M16" i="253"/>
  <c r="AD17" i="253"/>
  <c r="AE16" i="253"/>
  <c r="G17" i="253"/>
  <c r="F19" i="253"/>
  <c r="AK19" i="253"/>
  <c r="AJ20" i="253"/>
  <c r="BH19" i="253"/>
  <c r="BI17" i="253"/>
  <c r="Y16" i="253"/>
  <c r="X17" i="253"/>
  <c r="AW16" i="253"/>
  <c r="AV17" i="253"/>
  <c r="AP19" i="253"/>
  <c r="AQ17" i="253"/>
  <c r="S16" i="253"/>
  <c r="R17" i="253"/>
  <c r="BN19" i="253"/>
  <c r="BO17" i="253"/>
  <c r="AD19" i="253" l="1"/>
  <c r="AE17" i="253"/>
  <c r="BB20" i="253"/>
  <c r="BC19" i="253"/>
  <c r="M17" i="253"/>
  <c r="L19" i="253"/>
  <c r="F20" i="253"/>
  <c r="G19" i="253"/>
  <c r="BI19" i="253"/>
  <c r="BH20" i="253"/>
  <c r="R19" i="253"/>
  <c r="S17" i="253"/>
  <c r="AK20" i="253"/>
  <c r="AJ21" i="253"/>
  <c r="BN20" i="253"/>
  <c r="BO19" i="253"/>
  <c r="AP20" i="253"/>
  <c r="AQ19" i="253"/>
  <c r="AW17" i="253"/>
  <c r="AV19" i="253"/>
  <c r="Y17" i="253"/>
  <c r="X19" i="253"/>
  <c r="D58" i="82"/>
  <c r="D55" i="82"/>
  <c r="D53" i="82"/>
  <c r="D50" i="82"/>
  <c r="D48" i="82"/>
  <c r="D45" i="82"/>
  <c r="E44" i="82" s="1"/>
  <c r="D43" i="82"/>
  <c r="D40" i="82"/>
  <c r="D38" i="82"/>
  <c r="D35" i="82"/>
  <c r="D33" i="82"/>
  <c r="D30" i="82"/>
  <c r="D28" i="82"/>
  <c r="D25" i="82"/>
  <c r="D23" i="82"/>
  <c r="D20" i="82"/>
  <c r="D18" i="82"/>
  <c r="D15" i="82"/>
  <c r="D13" i="82"/>
  <c r="D34" i="78"/>
  <c r="C35" i="3"/>
  <c r="G35" i="3"/>
  <c r="G56" i="3" s="1"/>
  <c r="K35" i="3"/>
  <c r="O35" i="3"/>
  <c r="S35" i="3"/>
  <c r="S56" i="3" s="1"/>
  <c r="W35" i="3"/>
  <c r="AA35" i="3"/>
  <c r="AE35" i="3"/>
  <c r="AE56" i="3" s="1"/>
  <c r="AI35" i="3"/>
  <c r="AI56" i="3" s="1"/>
  <c r="AM35" i="3"/>
  <c r="AM56" i="3" s="1"/>
  <c r="AQ35" i="3"/>
  <c r="C56" i="3" l="1"/>
  <c r="D35" i="3"/>
  <c r="AR35" i="3"/>
  <c r="AR56" i="3" s="1"/>
  <c r="AQ56" i="3"/>
  <c r="L35" i="3"/>
  <c r="L56" i="3" s="1"/>
  <c r="K56" i="3"/>
  <c r="X35" i="3"/>
  <c r="X56" i="3" s="1"/>
  <c r="W56" i="3"/>
  <c r="AB35" i="3"/>
  <c r="AB56" i="3" s="1"/>
  <c r="AA56" i="3"/>
  <c r="P35" i="3"/>
  <c r="P56" i="3" s="1"/>
  <c r="O56" i="3"/>
  <c r="EA44" i="18"/>
  <c r="EA45" i="18"/>
  <c r="EA48" i="18"/>
  <c r="EA46" i="18"/>
  <c r="EA47" i="18"/>
  <c r="EA43" i="18"/>
  <c r="J9" i="82"/>
  <c r="AC38" i="18" s="1"/>
  <c r="M42" i="18"/>
  <c r="M41" i="18"/>
  <c r="M39" i="18"/>
  <c r="M40" i="18"/>
  <c r="AD20" i="253"/>
  <c r="AE19" i="253"/>
  <c r="M19" i="253"/>
  <c r="L20" i="253"/>
  <c r="BC20" i="253"/>
  <c r="BB21" i="253"/>
  <c r="G20" i="253"/>
  <c r="F21" i="253"/>
  <c r="M37" i="18"/>
  <c r="M38" i="18"/>
  <c r="BO20" i="253"/>
  <c r="BN21" i="253"/>
  <c r="AV20" i="253"/>
  <c r="AW19" i="253"/>
  <c r="BI20" i="253"/>
  <c r="BH21" i="253"/>
  <c r="AQ20" i="253"/>
  <c r="AP21" i="253"/>
  <c r="R20" i="253"/>
  <c r="S19" i="253"/>
  <c r="X20" i="253"/>
  <c r="Y19" i="253"/>
  <c r="AJ22" i="253"/>
  <c r="AK21" i="253"/>
  <c r="M36" i="18"/>
  <c r="M34" i="18"/>
  <c r="M32" i="18"/>
  <c r="M30" i="18"/>
  <c r="M28" i="18"/>
  <c r="M26" i="18"/>
  <c r="M24" i="18"/>
  <c r="M22" i="18"/>
  <c r="M20" i="18"/>
  <c r="M18" i="18"/>
  <c r="M16" i="18"/>
  <c r="M14" i="18"/>
  <c r="M10" i="18"/>
  <c r="M11" i="18"/>
  <c r="M7" i="18"/>
  <c r="M35" i="18"/>
  <c r="M33" i="18"/>
  <c r="M31" i="18"/>
  <c r="M29" i="18"/>
  <c r="M27" i="18"/>
  <c r="M25" i="18"/>
  <c r="M51" i="18" s="1"/>
  <c r="M23" i="18"/>
  <c r="M21" i="18"/>
  <c r="M19" i="18"/>
  <c r="M17" i="18"/>
  <c r="M15" i="18"/>
  <c r="M12" i="18"/>
  <c r="M8" i="18"/>
  <c r="M13" i="18"/>
  <c r="M9" i="18"/>
  <c r="Q35" i="3"/>
  <c r="Q56" i="3" s="1"/>
  <c r="D56" i="3"/>
  <c r="AS35" i="3"/>
  <c r="AS56" i="3" s="1"/>
  <c r="AN35" i="3"/>
  <c r="AN56" i="3" s="1"/>
  <c r="T35" i="3"/>
  <c r="T56" i="3" s="1"/>
  <c r="H35" i="3"/>
  <c r="H56" i="3" s="1"/>
  <c r="AF35" i="3"/>
  <c r="AF56" i="3" s="1"/>
  <c r="Y35" i="3"/>
  <c r="Y56" i="3" s="1"/>
  <c r="AJ35" i="3"/>
  <c r="AJ56" i="3" s="1"/>
  <c r="D11" i="82"/>
  <c r="D16" i="82"/>
  <c r="I14" i="82" s="1"/>
  <c r="D21" i="82"/>
  <c r="H19" i="82" s="1"/>
  <c r="D26" i="82"/>
  <c r="I24" i="82" s="1"/>
  <c r="D31" i="82"/>
  <c r="I29" i="82" s="1"/>
  <c r="D36" i="82"/>
  <c r="H34" i="82" s="1"/>
  <c r="D41" i="82"/>
  <c r="H39" i="82" s="1"/>
  <c r="D46" i="82"/>
  <c r="I44" i="82" s="1"/>
  <c r="D51" i="82"/>
  <c r="I49" i="82" s="1"/>
  <c r="D56" i="82"/>
  <c r="H54" i="82" s="1"/>
  <c r="W37" i="18"/>
  <c r="U37" i="18"/>
  <c r="S37" i="18"/>
  <c r="J14" i="82"/>
  <c r="G14" i="82"/>
  <c r="F14" i="82"/>
  <c r="E14" i="82"/>
  <c r="J19" i="82"/>
  <c r="G19" i="82"/>
  <c r="F19" i="82"/>
  <c r="E19" i="82"/>
  <c r="J24" i="82"/>
  <c r="G24" i="82"/>
  <c r="F24" i="82"/>
  <c r="E24" i="82"/>
  <c r="J29" i="82"/>
  <c r="G29" i="82"/>
  <c r="F29" i="82"/>
  <c r="E29" i="82"/>
  <c r="J34" i="82"/>
  <c r="G34" i="82"/>
  <c r="F34" i="82"/>
  <c r="E34" i="82"/>
  <c r="J39" i="82"/>
  <c r="G39" i="82"/>
  <c r="F39" i="82"/>
  <c r="E39" i="82"/>
  <c r="J44" i="82"/>
  <c r="G44" i="82"/>
  <c r="F44" i="82"/>
  <c r="J49" i="82"/>
  <c r="G49" i="82"/>
  <c r="F49" i="82"/>
  <c r="E49" i="82"/>
  <c r="J54" i="82"/>
  <c r="G54" i="82"/>
  <c r="F54" i="82"/>
  <c r="E54" i="82"/>
  <c r="EA54" i="18" l="1"/>
  <c r="M52" i="18"/>
  <c r="M53" i="18"/>
  <c r="M35" i="3"/>
  <c r="M56" i="3" s="1"/>
  <c r="AC35" i="3"/>
  <c r="AC56" i="3" s="1"/>
  <c r="FK9" i="18"/>
  <c r="FK13" i="18"/>
  <c r="FK10" i="18"/>
  <c r="FK7" i="18"/>
  <c r="FK11" i="18"/>
  <c r="FK6" i="18"/>
  <c r="FK12" i="18"/>
  <c r="FK8" i="18"/>
  <c r="FK14" i="18"/>
  <c r="EU11" i="18"/>
  <c r="EU6" i="18"/>
  <c r="EU12" i="18"/>
  <c r="EU7" i="18"/>
  <c r="EU13" i="18"/>
  <c r="EU8" i="18"/>
  <c r="EU14" i="18"/>
  <c r="EU10" i="18"/>
  <c r="EU9" i="18"/>
  <c r="EE7" i="18"/>
  <c r="EE13" i="18"/>
  <c r="EE8" i="18"/>
  <c r="EE14" i="18"/>
  <c r="EE9" i="18"/>
  <c r="EE10" i="18"/>
  <c r="EE12" i="18"/>
  <c r="EE11" i="18"/>
  <c r="EE6" i="18"/>
  <c r="DO9" i="18"/>
  <c r="DO10" i="18"/>
  <c r="DO11" i="18"/>
  <c r="DO13" i="18"/>
  <c r="DO6" i="18"/>
  <c r="DO12" i="18"/>
  <c r="DO7" i="18"/>
  <c r="DO8" i="18"/>
  <c r="DO14" i="18"/>
  <c r="CY11" i="18"/>
  <c r="CY6" i="18"/>
  <c r="CY12" i="18"/>
  <c r="CY14" i="18"/>
  <c r="CY7" i="18"/>
  <c r="CY13" i="18"/>
  <c r="CY8" i="18"/>
  <c r="CY9" i="18"/>
  <c r="CY10" i="18"/>
  <c r="CI7" i="18"/>
  <c r="CI13" i="18"/>
  <c r="CI8" i="18"/>
  <c r="CI14" i="18"/>
  <c r="CI10" i="18"/>
  <c r="CI6" i="18"/>
  <c r="CI12" i="18"/>
  <c r="CI9" i="18"/>
  <c r="CI11" i="18"/>
  <c r="BS9" i="18"/>
  <c r="BS10" i="18"/>
  <c r="BS11" i="18"/>
  <c r="BS7" i="18"/>
  <c r="BS6" i="18"/>
  <c r="BS12" i="18"/>
  <c r="BS13" i="18"/>
  <c r="BS8" i="18"/>
  <c r="BS14" i="18"/>
  <c r="BC11" i="18"/>
  <c r="BC6" i="18"/>
  <c r="BC12" i="18"/>
  <c r="BC7" i="18"/>
  <c r="BC13" i="18"/>
  <c r="BC8" i="18"/>
  <c r="BC14" i="18"/>
  <c r="BC9" i="18"/>
  <c r="BC10" i="18"/>
  <c r="AM7" i="18"/>
  <c r="AM13" i="18"/>
  <c r="AM11" i="18"/>
  <c r="AM8" i="18"/>
  <c r="AM14" i="18"/>
  <c r="AM9" i="18"/>
  <c r="AM10" i="18"/>
  <c r="AM6" i="18"/>
  <c r="AM12" i="18"/>
  <c r="AC37" i="18"/>
  <c r="BI48" i="18"/>
  <c r="BI45" i="18"/>
  <c r="BI47" i="18"/>
  <c r="BI44" i="18"/>
  <c r="BI46" i="18"/>
  <c r="FM47" i="18"/>
  <c r="FM48" i="18"/>
  <c r="FM45" i="18"/>
  <c r="FM46" i="18"/>
  <c r="FM44" i="18"/>
  <c r="CW48" i="18"/>
  <c r="CW45" i="18"/>
  <c r="CW43" i="18"/>
  <c r="CW46" i="18"/>
  <c r="CW47" i="18"/>
  <c r="CW44" i="18"/>
  <c r="AK48" i="18"/>
  <c r="AK44" i="18"/>
  <c r="AK45" i="18"/>
  <c r="AK46" i="18"/>
  <c r="AK47" i="18"/>
  <c r="EY45" i="18"/>
  <c r="EY46" i="18"/>
  <c r="EY44" i="18"/>
  <c r="EY47" i="18"/>
  <c r="EY48" i="18"/>
  <c r="DU45" i="18"/>
  <c r="DU48" i="18"/>
  <c r="DU47" i="18"/>
  <c r="DU46" i="18"/>
  <c r="AI45" i="18"/>
  <c r="AI46" i="18"/>
  <c r="AI44" i="18"/>
  <c r="AI48" i="18"/>
  <c r="AI47" i="18"/>
  <c r="CY45" i="18"/>
  <c r="CY43" i="18"/>
  <c r="CY46" i="18"/>
  <c r="CY44" i="18"/>
  <c r="CY47" i="18"/>
  <c r="CY48" i="18"/>
  <c r="EI47" i="18"/>
  <c r="EI48" i="18"/>
  <c r="EI45" i="18"/>
  <c r="EI44" i="18"/>
  <c r="EI46" i="18"/>
  <c r="EU47" i="18"/>
  <c r="EU48" i="18"/>
  <c r="EU44" i="18"/>
  <c r="EU46" i="18"/>
  <c r="EU45" i="18"/>
  <c r="BE47" i="18"/>
  <c r="BE48" i="18"/>
  <c r="BE45" i="18"/>
  <c r="BE44" i="18"/>
  <c r="BE46" i="18"/>
  <c r="FA45" i="18"/>
  <c r="FA46" i="18"/>
  <c r="FA47" i="18"/>
  <c r="FA48" i="18"/>
  <c r="CU44" i="18"/>
  <c r="CU48" i="18"/>
  <c r="CU45" i="18"/>
  <c r="CU46" i="18"/>
  <c r="CU47" i="18"/>
  <c r="CU43" i="18"/>
  <c r="AQ44" i="18"/>
  <c r="AQ46" i="18"/>
  <c r="AQ45" i="18"/>
  <c r="AQ48" i="18"/>
  <c r="AQ47" i="18"/>
  <c r="DQ45" i="18"/>
  <c r="DQ46" i="18"/>
  <c r="DQ44" i="18"/>
  <c r="DQ47" i="18"/>
  <c r="DQ48" i="18"/>
  <c r="CO45" i="18"/>
  <c r="CO46" i="18"/>
  <c r="CO47" i="18"/>
  <c r="CO44" i="18"/>
  <c r="CO48" i="18"/>
  <c r="FG48" i="18"/>
  <c r="FG45" i="18"/>
  <c r="FG46" i="18"/>
  <c r="FG47" i="18"/>
  <c r="FG44" i="18"/>
  <c r="EC48" i="18"/>
  <c r="EC44" i="18"/>
  <c r="EC45" i="18"/>
  <c r="EC46" i="18"/>
  <c r="EC47" i="18"/>
  <c r="FI45" i="18"/>
  <c r="FI46" i="18"/>
  <c r="FI44" i="18"/>
  <c r="FI47" i="18"/>
  <c r="FI48" i="18"/>
  <c r="BS47" i="18"/>
  <c r="BS48" i="18"/>
  <c r="BS45" i="18"/>
  <c r="BS44" i="18"/>
  <c r="BS46" i="18"/>
  <c r="FK45" i="18"/>
  <c r="FK46" i="18"/>
  <c r="FK47" i="18"/>
  <c r="FK44" i="18"/>
  <c r="FK48" i="18"/>
  <c r="DE45" i="18"/>
  <c r="DE46" i="18"/>
  <c r="DE47" i="18"/>
  <c r="DE48" i="18"/>
  <c r="AS46" i="18"/>
  <c r="AS47" i="18"/>
  <c r="AS45" i="18"/>
  <c r="AS48" i="18"/>
  <c r="AS44" i="18"/>
  <c r="DK47" i="18"/>
  <c r="DK48" i="18"/>
  <c r="DK45" i="18"/>
  <c r="DK46" i="18"/>
  <c r="DK44" i="18"/>
  <c r="CE47" i="18"/>
  <c r="CE48" i="18"/>
  <c r="CE44" i="18"/>
  <c r="CE45" i="18"/>
  <c r="CE46" i="18"/>
  <c r="DA43" i="18"/>
  <c r="DA45" i="18"/>
  <c r="DA47" i="18"/>
  <c r="DA46" i="18"/>
  <c r="DA48" i="18"/>
  <c r="DA44" i="18"/>
  <c r="BO44" i="18"/>
  <c r="BO45" i="18"/>
  <c r="BO48" i="18"/>
  <c r="BO47" i="18"/>
  <c r="BO46" i="18"/>
  <c r="AC47" i="18"/>
  <c r="AC48" i="18"/>
  <c r="AC46" i="18"/>
  <c r="BQ44" i="18"/>
  <c r="BQ45" i="18"/>
  <c r="BQ47" i="18"/>
  <c r="BQ48" i="18"/>
  <c r="BQ46" i="18"/>
  <c r="EE45" i="18"/>
  <c r="EE46" i="18"/>
  <c r="EE47" i="18"/>
  <c r="EE48" i="18"/>
  <c r="EE44" i="18"/>
  <c r="AM47" i="18"/>
  <c r="AM48" i="18"/>
  <c r="AM44" i="18"/>
  <c r="AM45" i="18"/>
  <c r="AM46" i="18"/>
  <c r="EK45" i="18"/>
  <c r="EK46" i="18"/>
  <c r="EK47" i="18"/>
  <c r="EK48" i="18"/>
  <c r="BY45" i="18"/>
  <c r="BY46" i="18"/>
  <c r="BY48" i="18"/>
  <c r="BY47" i="18"/>
  <c r="FQ45" i="18"/>
  <c r="FQ48" i="18"/>
  <c r="FQ46" i="18"/>
  <c r="FQ47" i="18"/>
  <c r="EQ44" i="18"/>
  <c r="EQ46" i="18"/>
  <c r="EQ47" i="18"/>
  <c r="EQ48" i="18"/>
  <c r="EQ45" i="18"/>
  <c r="DM44" i="18"/>
  <c r="DM45" i="18"/>
  <c r="DM46" i="18"/>
  <c r="DM47" i="18"/>
  <c r="DM48" i="18"/>
  <c r="CG46" i="18"/>
  <c r="CG47" i="18"/>
  <c r="CG44" i="18"/>
  <c r="CG45" i="18"/>
  <c r="CG48" i="18"/>
  <c r="BA44" i="18"/>
  <c r="BA45" i="18"/>
  <c r="BA46" i="18"/>
  <c r="BA47" i="18"/>
  <c r="BA48" i="18"/>
  <c r="CM45" i="18"/>
  <c r="CM46" i="18"/>
  <c r="CM48" i="18"/>
  <c r="CM44" i="18"/>
  <c r="CM47" i="18"/>
  <c r="ES44" i="18"/>
  <c r="ES45" i="18"/>
  <c r="ES47" i="18"/>
  <c r="ES48" i="18"/>
  <c r="ES46" i="18"/>
  <c r="DO45" i="18"/>
  <c r="DO47" i="18"/>
  <c r="DO46" i="18"/>
  <c r="DO48" i="18"/>
  <c r="DO44" i="18"/>
  <c r="CI44" i="18"/>
  <c r="CI48" i="18"/>
  <c r="CI45" i="18"/>
  <c r="CI46" i="18"/>
  <c r="CI47" i="18"/>
  <c r="BC44" i="18"/>
  <c r="BC45" i="18"/>
  <c r="BC48" i="18"/>
  <c r="BC47" i="18"/>
  <c r="BC46" i="18"/>
  <c r="BW45" i="18"/>
  <c r="BW46" i="18"/>
  <c r="BW44" i="18"/>
  <c r="BW47" i="18"/>
  <c r="BW48" i="18"/>
  <c r="BW43" i="18"/>
  <c r="AC39" i="18"/>
  <c r="AC45" i="18"/>
  <c r="EI43" i="18"/>
  <c r="FK43" i="18"/>
  <c r="DQ43" i="18"/>
  <c r="FQ43" i="18"/>
  <c r="FQ44" i="18"/>
  <c r="DK43" i="18"/>
  <c r="CE43" i="18"/>
  <c r="AY43" i="18"/>
  <c r="EQ43" i="18"/>
  <c r="DM43" i="18"/>
  <c r="CG43" i="18"/>
  <c r="BA43" i="18"/>
  <c r="CM43" i="18"/>
  <c r="EE43" i="18"/>
  <c r="AM43" i="18"/>
  <c r="DE43" i="18"/>
  <c r="DE44" i="18"/>
  <c r="CI43" i="18"/>
  <c r="BS43" i="18"/>
  <c r="EK43" i="18"/>
  <c r="EK44" i="18"/>
  <c r="BY43" i="18"/>
  <c r="BY44" i="18"/>
  <c r="ES43" i="18"/>
  <c r="DO43" i="18"/>
  <c r="BC43" i="18"/>
  <c r="EU43" i="18"/>
  <c r="DU43" i="18"/>
  <c r="DU44" i="18"/>
  <c r="CO43" i="18"/>
  <c r="BI43" i="18"/>
  <c r="BE43" i="18"/>
  <c r="FA43" i="18"/>
  <c r="FA44" i="18"/>
  <c r="BO43" i="18"/>
  <c r="AI43" i="18"/>
  <c r="FM43" i="18"/>
  <c r="AQ43" i="18"/>
  <c r="FG43" i="18"/>
  <c r="EC43" i="18"/>
  <c r="BQ43" i="18"/>
  <c r="AK43" i="18"/>
  <c r="EY43" i="18"/>
  <c r="AC41" i="18"/>
  <c r="AC44" i="18"/>
  <c r="FI43" i="18"/>
  <c r="AS43" i="18"/>
  <c r="AC40" i="18"/>
  <c r="AC43" i="18"/>
  <c r="AC42" i="18"/>
  <c r="H29" i="82"/>
  <c r="FG42" i="18"/>
  <c r="FG41" i="18"/>
  <c r="EQ42" i="18"/>
  <c r="EQ41" i="18"/>
  <c r="EA42" i="18"/>
  <c r="EA41" i="18"/>
  <c r="DK42" i="18"/>
  <c r="DK41" i="18"/>
  <c r="CU42" i="18"/>
  <c r="CU41" i="18"/>
  <c r="CE42" i="18"/>
  <c r="CE41" i="18"/>
  <c r="BO42" i="18"/>
  <c r="BO41" i="18"/>
  <c r="AY42" i="18"/>
  <c r="AY41" i="18"/>
  <c r="AI42" i="18"/>
  <c r="AI41" i="18"/>
  <c r="FM42" i="18"/>
  <c r="FM41" i="18"/>
  <c r="DA42" i="18"/>
  <c r="DA41" i="18"/>
  <c r="AQ42" i="18"/>
  <c r="AQ41" i="18"/>
  <c r="FQ42" i="18"/>
  <c r="FQ41" i="18"/>
  <c r="EK42" i="18"/>
  <c r="EK41" i="18"/>
  <c r="DU42" i="18"/>
  <c r="DU41" i="18"/>
  <c r="DE42" i="18"/>
  <c r="DE41" i="18"/>
  <c r="CO42" i="18"/>
  <c r="CO41" i="18"/>
  <c r="BY42" i="18"/>
  <c r="BY41" i="18"/>
  <c r="BI42" i="18"/>
  <c r="BI41" i="18"/>
  <c r="AS42" i="18"/>
  <c r="AS41" i="18"/>
  <c r="DQ42" i="18"/>
  <c r="DQ41" i="18"/>
  <c r="BE42" i="18"/>
  <c r="BE41" i="18"/>
  <c r="FK42" i="18"/>
  <c r="FK41" i="18"/>
  <c r="EU42" i="18"/>
  <c r="EU41" i="18"/>
  <c r="EE42" i="18"/>
  <c r="EE41" i="18"/>
  <c r="DO42" i="18"/>
  <c r="DO41" i="18"/>
  <c r="CY42" i="18"/>
  <c r="CY41" i="18"/>
  <c r="CI42" i="18"/>
  <c r="CI41" i="18"/>
  <c r="BS42" i="18"/>
  <c r="BS41" i="18"/>
  <c r="BC42" i="18"/>
  <c r="BC41" i="18"/>
  <c r="AM42" i="18"/>
  <c r="AM41" i="18"/>
  <c r="EI42" i="18"/>
  <c r="EI41" i="18"/>
  <c r="BW42" i="18"/>
  <c r="BW41" i="18"/>
  <c r="FA42" i="18"/>
  <c r="FA41" i="18"/>
  <c r="FI42" i="18"/>
  <c r="FI41" i="18"/>
  <c r="ES42" i="18"/>
  <c r="ES41" i="18"/>
  <c r="EC42" i="18"/>
  <c r="EC41" i="18"/>
  <c r="DM42" i="18"/>
  <c r="DM41" i="18"/>
  <c r="CW42" i="18"/>
  <c r="CW41" i="18"/>
  <c r="CG42" i="18"/>
  <c r="CG41" i="18"/>
  <c r="BQ42" i="18"/>
  <c r="BQ41" i="18"/>
  <c r="BA42" i="18"/>
  <c r="BA41" i="18"/>
  <c r="AK42" i="18"/>
  <c r="AK41" i="18"/>
  <c r="EY42" i="18"/>
  <c r="EY41" i="18"/>
  <c r="CM42" i="18"/>
  <c r="CM41" i="18"/>
  <c r="FQ39" i="18"/>
  <c r="FQ40" i="18"/>
  <c r="FI39" i="18"/>
  <c r="FI40" i="18"/>
  <c r="ES39" i="18"/>
  <c r="ES40" i="18"/>
  <c r="EC39" i="18"/>
  <c r="EC40" i="18"/>
  <c r="DM39" i="18"/>
  <c r="DM40" i="18"/>
  <c r="CW39" i="18"/>
  <c r="CW40" i="18"/>
  <c r="CG39" i="18"/>
  <c r="CG40" i="18"/>
  <c r="BQ39" i="18"/>
  <c r="BQ40" i="18"/>
  <c r="BA39" i="18"/>
  <c r="BA40" i="18"/>
  <c r="AK39" i="18"/>
  <c r="AK40" i="18"/>
  <c r="EY39" i="18"/>
  <c r="EY40" i="18"/>
  <c r="CM39" i="18"/>
  <c r="CM40" i="18"/>
  <c r="FG39" i="18"/>
  <c r="FG40" i="18"/>
  <c r="EA39" i="18"/>
  <c r="EA40" i="18"/>
  <c r="DK39" i="18"/>
  <c r="DK40" i="18"/>
  <c r="CU39" i="18"/>
  <c r="CU40" i="18"/>
  <c r="CE39" i="18"/>
  <c r="CE40" i="18"/>
  <c r="BO39" i="18"/>
  <c r="BO40" i="18"/>
  <c r="AY39" i="18"/>
  <c r="AY40" i="18"/>
  <c r="AI39" i="18"/>
  <c r="AI40" i="18"/>
  <c r="FM39" i="18"/>
  <c r="FM40" i="18"/>
  <c r="DA39" i="18"/>
  <c r="DA40" i="18"/>
  <c r="AQ39" i="18"/>
  <c r="AQ40" i="18"/>
  <c r="EQ39" i="18"/>
  <c r="EQ40" i="18"/>
  <c r="FA39" i="18"/>
  <c r="FA40" i="18"/>
  <c r="DU39" i="18"/>
  <c r="DU40" i="18"/>
  <c r="DE39" i="18"/>
  <c r="DE40" i="18"/>
  <c r="CO39" i="18"/>
  <c r="CO40" i="18"/>
  <c r="BY39" i="18"/>
  <c r="BY40" i="18"/>
  <c r="BI39" i="18"/>
  <c r="BI40" i="18"/>
  <c r="AS39" i="18"/>
  <c r="AS40" i="18"/>
  <c r="DQ39" i="18"/>
  <c r="DQ40" i="18"/>
  <c r="BE39" i="18"/>
  <c r="BE40" i="18"/>
  <c r="EK39" i="18"/>
  <c r="EK40" i="18"/>
  <c r="FK39" i="18"/>
  <c r="FK40" i="18"/>
  <c r="EU39" i="18"/>
  <c r="EU40" i="18"/>
  <c r="EE39" i="18"/>
  <c r="EE40" i="18"/>
  <c r="DO39" i="18"/>
  <c r="DO40" i="18"/>
  <c r="CY39" i="18"/>
  <c r="CY40" i="18"/>
  <c r="CI39" i="18"/>
  <c r="CI40" i="18"/>
  <c r="BS39" i="18"/>
  <c r="BS40" i="18"/>
  <c r="BC39" i="18"/>
  <c r="BC40" i="18"/>
  <c r="AM39" i="18"/>
  <c r="AM40" i="18"/>
  <c r="EI39" i="18"/>
  <c r="EI40" i="18"/>
  <c r="BW39" i="18"/>
  <c r="BW40" i="18"/>
  <c r="AD21" i="253"/>
  <c r="AE20" i="253"/>
  <c r="BC21" i="253"/>
  <c r="BB22" i="253"/>
  <c r="L21" i="253"/>
  <c r="M20" i="253"/>
  <c r="G21" i="253"/>
  <c r="F22" i="253"/>
  <c r="FI37" i="18"/>
  <c r="FI38" i="18"/>
  <c r="EC37" i="18"/>
  <c r="EC38" i="18"/>
  <c r="CW37" i="18"/>
  <c r="CW38" i="18"/>
  <c r="BQ37" i="18"/>
  <c r="BQ38" i="18"/>
  <c r="CM37" i="18"/>
  <c r="CM38" i="18"/>
  <c r="FG37" i="18"/>
  <c r="FG38" i="18"/>
  <c r="EA37" i="18"/>
  <c r="EA38" i="18"/>
  <c r="CU37" i="18"/>
  <c r="CU38" i="18"/>
  <c r="BO37" i="18"/>
  <c r="BO38" i="18"/>
  <c r="AY37" i="18"/>
  <c r="AY38" i="18"/>
  <c r="AI37" i="18"/>
  <c r="AI38" i="18"/>
  <c r="DA37" i="18"/>
  <c r="DA38" i="18"/>
  <c r="FQ37" i="18"/>
  <c r="FQ38" i="18"/>
  <c r="EK37" i="18"/>
  <c r="EK38" i="18"/>
  <c r="DU37" i="18"/>
  <c r="DU38" i="18"/>
  <c r="DE37" i="18"/>
  <c r="DE38" i="18"/>
  <c r="CO37" i="18"/>
  <c r="CO38" i="18"/>
  <c r="BY37" i="18"/>
  <c r="BY38" i="18"/>
  <c r="BI37" i="18"/>
  <c r="BI38" i="18"/>
  <c r="AS37" i="18"/>
  <c r="AS38" i="18"/>
  <c r="DQ37" i="18"/>
  <c r="DQ38" i="18"/>
  <c r="BE37" i="18"/>
  <c r="BE38" i="18"/>
  <c r="ES37" i="18"/>
  <c r="ES38" i="18"/>
  <c r="DM37" i="18"/>
  <c r="DM38" i="18"/>
  <c r="CG37" i="18"/>
  <c r="CG38" i="18"/>
  <c r="BA37" i="18"/>
  <c r="BA38" i="18"/>
  <c r="AK37" i="18"/>
  <c r="AK38" i="18"/>
  <c r="EY37" i="18"/>
  <c r="EY38" i="18"/>
  <c r="I9" i="82"/>
  <c r="H9" i="82"/>
  <c r="EQ37" i="18"/>
  <c r="EQ38" i="18"/>
  <c r="DK37" i="18"/>
  <c r="DK38" i="18"/>
  <c r="CE37" i="18"/>
  <c r="CE38" i="18"/>
  <c r="FM37" i="18"/>
  <c r="FM38" i="18"/>
  <c r="AQ37" i="18"/>
  <c r="AQ38" i="18"/>
  <c r="FA37" i="18"/>
  <c r="FA38" i="18"/>
  <c r="FK37" i="18"/>
  <c r="FK38" i="18"/>
  <c r="EU37" i="18"/>
  <c r="EU38" i="18"/>
  <c r="EE37" i="18"/>
  <c r="EE38" i="18"/>
  <c r="DO37" i="18"/>
  <c r="DO38" i="18"/>
  <c r="CY37" i="18"/>
  <c r="CY38" i="18"/>
  <c r="CI37" i="18"/>
  <c r="CI38" i="18"/>
  <c r="BS37" i="18"/>
  <c r="BS38" i="18"/>
  <c r="BC37" i="18"/>
  <c r="BC38" i="18"/>
  <c r="AM37" i="18"/>
  <c r="AM38" i="18"/>
  <c r="EI37" i="18"/>
  <c r="EI38" i="18"/>
  <c r="BW37" i="18"/>
  <c r="BW38" i="18"/>
  <c r="S20" i="253"/>
  <c r="R21" i="253"/>
  <c r="X21" i="253"/>
  <c r="Y20" i="253"/>
  <c r="AV21" i="253"/>
  <c r="AW20" i="253"/>
  <c r="AJ23" i="253"/>
  <c r="AK22" i="253"/>
  <c r="AQ21" i="253"/>
  <c r="AP22" i="253"/>
  <c r="BH22" i="253"/>
  <c r="BI21" i="253"/>
  <c r="BO21" i="253"/>
  <c r="BN22" i="253"/>
  <c r="I39" i="82"/>
  <c r="I34" i="82"/>
  <c r="I19" i="82"/>
  <c r="I54" i="82"/>
  <c r="FM36" i="18"/>
  <c r="FM35" i="18"/>
  <c r="FM34" i="18"/>
  <c r="FM33" i="18"/>
  <c r="FM32" i="18"/>
  <c r="FM31" i="18"/>
  <c r="FM30" i="18"/>
  <c r="FM29" i="18"/>
  <c r="FM28" i="18"/>
  <c r="FM27" i="18"/>
  <c r="FM26" i="18"/>
  <c r="FM25" i="18"/>
  <c r="FM24" i="18"/>
  <c r="FM23" i="18"/>
  <c r="FM22" i="18"/>
  <c r="FM21" i="18"/>
  <c r="FM20" i="18"/>
  <c r="FM19" i="18"/>
  <c r="FM18" i="18"/>
  <c r="FM17" i="18"/>
  <c r="FM16" i="18"/>
  <c r="FM15" i="18"/>
  <c r="FM14" i="18"/>
  <c r="FM12" i="18"/>
  <c r="FM10" i="18"/>
  <c r="FM8" i="18"/>
  <c r="FM6" i="18"/>
  <c r="FM13" i="18"/>
  <c r="FM11" i="18"/>
  <c r="FM9" i="18"/>
  <c r="FM7" i="18"/>
  <c r="FQ36" i="18"/>
  <c r="FQ35" i="18"/>
  <c r="FQ34" i="18"/>
  <c r="FQ33" i="18"/>
  <c r="FQ32" i="18"/>
  <c r="FQ31" i="18"/>
  <c r="FQ30" i="18"/>
  <c r="FQ29" i="18"/>
  <c r="FQ28" i="18"/>
  <c r="FQ27" i="18"/>
  <c r="FQ26" i="18"/>
  <c r="FQ25" i="18"/>
  <c r="FQ24" i="18"/>
  <c r="FQ23" i="18"/>
  <c r="FQ22" i="18"/>
  <c r="FQ21" i="18"/>
  <c r="FQ20" i="18"/>
  <c r="FQ19" i="18"/>
  <c r="FQ18" i="18"/>
  <c r="FQ17" i="18"/>
  <c r="FQ16" i="18"/>
  <c r="FQ15" i="18"/>
  <c r="FQ14" i="18"/>
  <c r="FQ12" i="18"/>
  <c r="FQ10" i="18"/>
  <c r="FQ8" i="18"/>
  <c r="FQ6" i="18"/>
  <c r="FQ13" i="18"/>
  <c r="FQ11" i="18"/>
  <c r="FQ9" i="18"/>
  <c r="FQ7" i="18"/>
  <c r="FI36" i="18"/>
  <c r="FI35" i="18"/>
  <c r="FI34" i="18"/>
  <c r="FI33" i="18"/>
  <c r="FI32" i="18"/>
  <c r="FI31" i="18"/>
  <c r="FI30" i="18"/>
  <c r="FI29" i="18"/>
  <c r="FI28" i="18"/>
  <c r="FI27" i="18"/>
  <c r="FI26" i="18"/>
  <c r="FI25" i="18"/>
  <c r="FI24" i="18"/>
  <c r="FI23" i="18"/>
  <c r="FI22" i="18"/>
  <c r="FI21" i="18"/>
  <c r="FI20" i="18"/>
  <c r="FI19" i="18"/>
  <c r="FI18" i="18"/>
  <c r="FI17" i="18"/>
  <c r="FI16" i="18"/>
  <c r="FI15" i="18"/>
  <c r="FI13" i="18"/>
  <c r="FI11" i="18"/>
  <c r="FI9" i="18"/>
  <c r="FI7" i="18"/>
  <c r="FI14" i="18"/>
  <c r="FI12" i="18"/>
  <c r="FI10" i="18"/>
  <c r="FI8" i="18"/>
  <c r="FI6" i="18"/>
  <c r="FG14" i="18"/>
  <c r="FG12" i="18"/>
  <c r="FG10" i="18"/>
  <c r="FG8" i="18"/>
  <c r="FG6" i="18"/>
  <c r="FG36" i="18"/>
  <c r="FG35" i="18"/>
  <c r="FG34" i="18"/>
  <c r="FG33" i="18"/>
  <c r="FG32" i="18"/>
  <c r="FG31" i="18"/>
  <c r="FG30" i="18"/>
  <c r="FG29" i="18"/>
  <c r="FG28" i="18"/>
  <c r="FG27" i="18"/>
  <c r="FG26" i="18"/>
  <c r="FG25" i="18"/>
  <c r="FG24" i="18"/>
  <c r="FG23" i="18"/>
  <c r="FG22" i="18"/>
  <c r="FG21" i="18"/>
  <c r="FG20" i="18"/>
  <c r="FG19" i="18"/>
  <c r="FG18" i="18"/>
  <c r="FG17" i="18"/>
  <c r="FG16" i="18"/>
  <c r="FG15" i="18"/>
  <c r="FG13" i="18"/>
  <c r="FG11" i="18"/>
  <c r="FG9" i="18"/>
  <c r="FG7" i="18"/>
  <c r="FK36" i="18"/>
  <c r="FK35" i="18"/>
  <c r="FK34" i="18"/>
  <c r="FK33" i="18"/>
  <c r="FK32" i="18"/>
  <c r="FK31" i="18"/>
  <c r="FK30" i="18"/>
  <c r="FK29" i="18"/>
  <c r="FK28" i="18"/>
  <c r="FK27" i="18"/>
  <c r="FK26" i="18"/>
  <c r="FK25" i="18"/>
  <c r="FK51" i="18" s="1"/>
  <c r="FK24" i="18"/>
  <c r="FK23" i="18"/>
  <c r="FK22" i="18"/>
  <c r="FK21" i="18"/>
  <c r="FK20" i="18"/>
  <c r="FK19" i="18"/>
  <c r="FK18" i="18"/>
  <c r="FK17" i="18"/>
  <c r="FK16" i="18"/>
  <c r="FK15" i="18"/>
  <c r="H49" i="82"/>
  <c r="EQ36" i="18"/>
  <c r="EQ35" i="18"/>
  <c r="EQ34" i="18"/>
  <c r="EQ33" i="18"/>
  <c r="EQ32" i="18"/>
  <c r="EQ31" i="18"/>
  <c r="EQ30" i="18"/>
  <c r="EQ29" i="18"/>
  <c r="EQ28" i="18"/>
  <c r="EQ27" i="18"/>
  <c r="EQ26" i="18"/>
  <c r="EQ25" i="18"/>
  <c r="EQ24" i="18"/>
  <c r="EQ23" i="18"/>
  <c r="EQ22" i="18"/>
  <c r="EQ21" i="18"/>
  <c r="EQ20" i="18"/>
  <c r="EQ19" i="18"/>
  <c r="EQ18" i="18"/>
  <c r="EQ17" i="18"/>
  <c r="EQ16" i="18"/>
  <c r="EQ15" i="18"/>
  <c r="EQ14" i="18"/>
  <c r="EQ13" i="18"/>
  <c r="EQ12" i="18"/>
  <c r="EQ11" i="18"/>
  <c r="EQ10" i="18"/>
  <c r="EQ9" i="18"/>
  <c r="EQ8" i="18"/>
  <c r="EQ7" i="18"/>
  <c r="EQ6" i="18"/>
  <c r="EU36" i="18"/>
  <c r="EU35" i="18"/>
  <c r="EU34" i="18"/>
  <c r="EU33" i="18"/>
  <c r="EU32" i="18"/>
  <c r="EU31" i="18"/>
  <c r="EU30" i="18"/>
  <c r="EU29" i="18"/>
  <c r="EU28" i="18"/>
  <c r="EU27" i="18"/>
  <c r="EU26" i="18"/>
  <c r="EU25" i="18"/>
  <c r="EU24" i="18"/>
  <c r="EU23" i="18"/>
  <c r="EU22" i="18"/>
  <c r="EU21" i="18"/>
  <c r="EU20" i="18"/>
  <c r="EU19" i="18"/>
  <c r="EU18" i="18"/>
  <c r="EU17" i="18"/>
  <c r="EU16" i="18"/>
  <c r="EU15" i="18"/>
  <c r="FA36" i="18"/>
  <c r="FA35" i="18"/>
  <c r="FA34" i="18"/>
  <c r="FA33" i="18"/>
  <c r="FA32" i="18"/>
  <c r="FA31" i="18"/>
  <c r="FA30" i="18"/>
  <c r="FA29" i="18"/>
  <c r="FA28" i="18"/>
  <c r="FA27" i="18"/>
  <c r="FA26" i="18"/>
  <c r="FA25" i="18"/>
  <c r="FA24" i="18"/>
  <c r="FA23" i="18"/>
  <c r="FA22" i="18"/>
  <c r="FA21" i="18"/>
  <c r="FA20" i="18"/>
  <c r="FA19" i="18"/>
  <c r="FA18" i="18"/>
  <c r="FA17" i="18"/>
  <c r="FA16" i="18"/>
  <c r="FA15" i="18"/>
  <c r="FA14" i="18"/>
  <c r="FA13" i="18"/>
  <c r="FA12" i="18"/>
  <c r="FA11" i="18"/>
  <c r="FA10" i="18"/>
  <c r="FA9" i="18"/>
  <c r="FA8" i="18"/>
  <c r="FA7" i="18"/>
  <c r="FA6" i="18"/>
  <c r="EY14" i="18"/>
  <c r="EY13" i="18"/>
  <c r="EY12" i="18"/>
  <c r="EY11" i="18"/>
  <c r="EY10" i="18"/>
  <c r="EY9" i="18"/>
  <c r="EY8" i="18"/>
  <c r="EY7" i="18"/>
  <c r="EY6" i="18"/>
  <c r="EY36" i="18"/>
  <c r="EY35" i="18"/>
  <c r="EY34" i="18"/>
  <c r="EY33" i="18"/>
  <c r="EY32" i="18"/>
  <c r="EY31" i="18"/>
  <c r="EY30" i="18"/>
  <c r="EY29" i="18"/>
  <c r="EY28" i="18"/>
  <c r="EY27" i="18"/>
  <c r="EY26" i="18"/>
  <c r="EY25" i="18"/>
  <c r="EY24" i="18"/>
  <c r="EY23" i="18"/>
  <c r="EY22" i="18"/>
  <c r="EY21" i="18"/>
  <c r="EY20" i="18"/>
  <c r="EY19" i="18"/>
  <c r="EY18" i="18"/>
  <c r="EY17" i="18"/>
  <c r="EY16" i="18"/>
  <c r="EY15" i="18"/>
  <c r="ES36" i="18"/>
  <c r="ES35" i="18"/>
  <c r="ES34" i="18"/>
  <c r="ES33" i="18"/>
  <c r="ES32" i="18"/>
  <c r="ES31" i="18"/>
  <c r="ES30" i="18"/>
  <c r="ES29" i="18"/>
  <c r="ES28" i="18"/>
  <c r="ES27" i="18"/>
  <c r="ES26" i="18"/>
  <c r="ES25" i="18"/>
  <c r="ES24" i="18"/>
  <c r="ES23" i="18"/>
  <c r="ES22" i="18"/>
  <c r="ES21" i="18"/>
  <c r="ES20" i="18"/>
  <c r="ES19" i="18"/>
  <c r="ES18" i="18"/>
  <c r="ES17" i="18"/>
  <c r="ES16" i="18"/>
  <c r="ES15" i="18"/>
  <c r="ES14" i="18"/>
  <c r="ES13" i="18"/>
  <c r="ES12" i="18"/>
  <c r="ES11" i="18"/>
  <c r="ES10" i="18"/>
  <c r="ES9" i="18"/>
  <c r="ES8" i="18"/>
  <c r="ES7" i="18"/>
  <c r="ES6" i="18"/>
  <c r="EK36" i="18"/>
  <c r="EK35" i="18"/>
  <c r="EK34" i="18"/>
  <c r="EK33" i="18"/>
  <c r="EK32" i="18"/>
  <c r="EK31" i="18"/>
  <c r="EK30" i="18"/>
  <c r="EK29" i="18"/>
  <c r="EK28" i="18"/>
  <c r="EK27" i="18"/>
  <c r="EK26" i="18"/>
  <c r="EK25" i="18"/>
  <c r="EK24" i="18"/>
  <c r="EK23" i="18"/>
  <c r="EK22" i="18"/>
  <c r="EK21" i="18"/>
  <c r="EK20" i="18"/>
  <c r="EK19" i="18"/>
  <c r="EK18" i="18"/>
  <c r="EK17" i="18"/>
  <c r="EK16" i="18"/>
  <c r="EK15" i="18"/>
  <c r="EK14" i="18"/>
  <c r="EK12" i="18"/>
  <c r="EK10" i="18"/>
  <c r="EK8" i="18"/>
  <c r="EK6" i="18"/>
  <c r="EK13" i="18"/>
  <c r="EK11" i="18"/>
  <c r="EK9" i="18"/>
  <c r="EK7" i="18"/>
  <c r="EC36" i="18"/>
  <c r="EC35" i="18"/>
  <c r="EC34" i="18"/>
  <c r="EC33" i="18"/>
  <c r="EC32" i="18"/>
  <c r="EC31" i="18"/>
  <c r="EC30" i="18"/>
  <c r="EC29" i="18"/>
  <c r="EC28" i="18"/>
  <c r="EC27" i="18"/>
  <c r="EC26" i="18"/>
  <c r="EC25" i="18"/>
  <c r="EC24" i="18"/>
  <c r="EC23" i="18"/>
  <c r="EC22" i="18"/>
  <c r="EC21" i="18"/>
  <c r="EC20" i="18"/>
  <c r="EC19" i="18"/>
  <c r="EC18" i="18"/>
  <c r="EC17" i="18"/>
  <c r="EC16" i="18"/>
  <c r="EC15" i="18"/>
  <c r="EC13" i="18"/>
  <c r="EC11" i="18"/>
  <c r="EC9" i="18"/>
  <c r="EC7" i="18"/>
  <c r="EC14" i="18"/>
  <c r="EC12" i="18"/>
  <c r="EC10" i="18"/>
  <c r="EC8" i="18"/>
  <c r="EC6" i="18"/>
  <c r="EA14" i="18"/>
  <c r="EA12" i="18"/>
  <c r="EA10" i="18"/>
  <c r="EA8" i="18"/>
  <c r="EA6" i="18"/>
  <c r="EA55" i="18" s="1"/>
  <c r="EA36" i="18"/>
  <c r="EA35" i="18"/>
  <c r="EA34" i="18"/>
  <c r="EA33" i="18"/>
  <c r="EA32" i="18"/>
  <c r="EA31" i="18"/>
  <c r="EA30" i="18"/>
  <c r="EA29" i="18"/>
  <c r="EA28" i="18"/>
  <c r="EA27" i="18"/>
  <c r="EA26" i="18"/>
  <c r="EA25" i="18"/>
  <c r="EA24" i="18"/>
  <c r="EA23" i="18"/>
  <c r="EA22" i="18"/>
  <c r="EA21" i="18"/>
  <c r="EA20" i="18"/>
  <c r="EA19" i="18"/>
  <c r="EA18" i="18"/>
  <c r="EA17" i="18"/>
  <c r="EA16" i="18"/>
  <c r="EA15" i="18"/>
  <c r="EA13" i="18"/>
  <c r="EA11" i="18"/>
  <c r="EA9" i="18"/>
  <c r="EA7" i="18"/>
  <c r="EE36" i="18"/>
  <c r="EE35" i="18"/>
  <c r="EE34" i="18"/>
  <c r="EE33" i="18"/>
  <c r="EE32" i="18"/>
  <c r="EE31" i="18"/>
  <c r="EE30" i="18"/>
  <c r="EE29" i="18"/>
  <c r="EE28" i="18"/>
  <c r="EE27" i="18"/>
  <c r="EE26" i="18"/>
  <c r="EE25" i="18"/>
  <c r="EE24" i="18"/>
  <c r="EE23" i="18"/>
  <c r="EE22" i="18"/>
  <c r="EE21" i="18"/>
  <c r="EE20" i="18"/>
  <c r="EE19" i="18"/>
  <c r="EE18" i="18"/>
  <c r="EE17" i="18"/>
  <c r="EE16" i="18"/>
  <c r="EE15" i="18"/>
  <c r="EI13" i="18"/>
  <c r="EI11" i="18"/>
  <c r="EI9" i="18"/>
  <c r="EI7" i="18"/>
  <c r="EI36" i="18"/>
  <c r="EI35" i="18"/>
  <c r="EI34" i="18"/>
  <c r="EI33" i="18"/>
  <c r="EI32" i="18"/>
  <c r="EI31" i="18"/>
  <c r="EI30" i="18"/>
  <c r="EI29" i="18"/>
  <c r="EI28" i="18"/>
  <c r="EI27" i="18"/>
  <c r="EI26" i="18"/>
  <c r="EI25" i="18"/>
  <c r="EI24" i="18"/>
  <c r="EI23" i="18"/>
  <c r="EI22" i="18"/>
  <c r="EI21" i="18"/>
  <c r="EI20" i="18"/>
  <c r="EI19" i="18"/>
  <c r="EI18" i="18"/>
  <c r="EI17" i="18"/>
  <c r="EI16" i="18"/>
  <c r="EI15" i="18"/>
  <c r="EI14" i="18"/>
  <c r="EI12" i="18"/>
  <c r="EI10" i="18"/>
  <c r="EI8" i="18"/>
  <c r="EI6" i="18"/>
  <c r="DK36" i="18"/>
  <c r="DK35" i="18"/>
  <c r="DK34" i="18"/>
  <c r="DK33" i="18"/>
  <c r="DK32" i="18"/>
  <c r="DK31" i="18"/>
  <c r="DK30" i="18"/>
  <c r="DK29" i="18"/>
  <c r="DK28" i="18"/>
  <c r="DK27" i="18"/>
  <c r="DK26" i="18"/>
  <c r="DK25" i="18"/>
  <c r="DK24" i="18"/>
  <c r="DK23" i="18"/>
  <c r="DK22" i="18"/>
  <c r="DK21" i="18"/>
  <c r="DK20" i="18"/>
  <c r="DK19" i="18"/>
  <c r="DK18" i="18"/>
  <c r="DK17" i="18"/>
  <c r="DK16" i="18"/>
  <c r="DK15" i="18"/>
  <c r="DK14" i="18"/>
  <c r="DK13" i="18"/>
  <c r="DK12" i="18"/>
  <c r="DK11" i="18"/>
  <c r="DK10" i="18"/>
  <c r="DK9" i="18"/>
  <c r="DK8" i="18"/>
  <c r="DK7" i="18"/>
  <c r="DK6" i="18"/>
  <c r="DO36" i="18"/>
  <c r="DO35" i="18"/>
  <c r="DO34" i="18"/>
  <c r="DO33" i="18"/>
  <c r="DO32" i="18"/>
  <c r="DO31" i="18"/>
  <c r="DO30" i="18"/>
  <c r="DO29" i="18"/>
  <c r="DO28" i="18"/>
  <c r="DO27" i="18"/>
  <c r="DO26" i="18"/>
  <c r="DO25" i="18"/>
  <c r="DO51" i="18" s="1"/>
  <c r="DO24" i="18"/>
  <c r="DO23" i="18"/>
  <c r="DO22" i="18"/>
  <c r="DO21" i="18"/>
  <c r="DO20" i="18"/>
  <c r="DO19" i="18"/>
  <c r="DO18" i="18"/>
  <c r="DO17" i="18"/>
  <c r="DO16" i="18"/>
  <c r="DO15" i="18"/>
  <c r="DM36" i="18"/>
  <c r="DM35" i="18"/>
  <c r="DM34" i="18"/>
  <c r="DM33" i="18"/>
  <c r="DM32" i="18"/>
  <c r="DM31" i="18"/>
  <c r="DM30" i="18"/>
  <c r="DM29" i="18"/>
  <c r="DM28" i="18"/>
  <c r="DM27" i="18"/>
  <c r="DM26" i="18"/>
  <c r="DM25" i="18"/>
  <c r="DM24" i="18"/>
  <c r="DM23" i="18"/>
  <c r="DM22" i="18"/>
  <c r="DM21" i="18"/>
  <c r="DM20" i="18"/>
  <c r="DM19" i="18"/>
  <c r="DM18" i="18"/>
  <c r="DM17" i="18"/>
  <c r="DM16" i="18"/>
  <c r="DM15" i="18"/>
  <c r="DM14" i="18"/>
  <c r="DM13" i="18"/>
  <c r="DM12" i="18"/>
  <c r="DM11" i="18"/>
  <c r="DM10" i="18"/>
  <c r="DM9" i="18"/>
  <c r="DM8" i="18"/>
  <c r="DM7" i="18"/>
  <c r="DM6" i="18"/>
  <c r="DQ36" i="18"/>
  <c r="DQ35" i="18"/>
  <c r="DQ34" i="18"/>
  <c r="DQ33" i="18"/>
  <c r="DQ32" i="18"/>
  <c r="DQ31" i="18"/>
  <c r="DQ30" i="18"/>
  <c r="DQ29" i="18"/>
  <c r="DQ28" i="18"/>
  <c r="DQ27" i="18"/>
  <c r="DQ26" i="18"/>
  <c r="DQ25" i="18"/>
  <c r="DQ24" i="18"/>
  <c r="DQ23" i="18"/>
  <c r="DQ22" i="18"/>
  <c r="DQ21" i="18"/>
  <c r="DQ20" i="18"/>
  <c r="DQ19" i="18"/>
  <c r="DQ18" i="18"/>
  <c r="DQ17" i="18"/>
  <c r="DQ16" i="18"/>
  <c r="DQ15" i="18"/>
  <c r="DQ14" i="18"/>
  <c r="DQ13" i="18"/>
  <c r="DQ12" i="18"/>
  <c r="DQ11" i="18"/>
  <c r="DQ10" i="18"/>
  <c r="DQ9" i="18"/>
  <c r="DQ8" i="18"/>
  <c r="DQ7" i="18"/>
  <c r="DQ6" i="18"/>
  <c r="DU36" i="18"/>
  <c r="DU35" i="18"/>
  <c r="DU34" i="18"/>
  <c r="DU33" i="18"/>
  <c r="DU32" i="18"/>
  <c r="DU31" i="18"/>
  <c r="DU30" i="18"/>
  <c r="DU29" i="18"/>
  <c r="DU28" i="18"/>
  <c r="DU27" i="18"/>
  <c r="DU26" i="18"/>
  <c r="DU25" i="18"/>
  <c r="DU24" i="18"/>
  <c r="DU23" i="18"/>
  <c r="DU22" i="18"/>
  <c r="DU21" i="18"/>
  <c r="DU20" i="18"/>
  <c r="DU19" i="18"/>
  <c r="DU18" i="18"/>
  <c r="DU17" i="18"/>
  <c r="DU16" i="18"/>
  <c r="DU15" i="18"/>
  <c r="DU14" i="18"/>
  <c r="DU13" i="18"/>
  <c r="DU12" i="18"/>
  <c r="DU11" i="18"/>
  <c r="DU10" i="18"/>
  <c r="DU9" i="18"/>
  <c r="DU8" i="18"/>
  <c r="DU7" i="18"/>
  <c r="DU6" i="18"/>
  <c r="CW36" i="18"/>
  <c r="CW35" i="18"/>
  <c r="CW34" i="18"/>
  <c r="CW33" i="18"/>
  <c r="CW32" i="18"/>
  <c r="CW31" i="18"/>
  <c r="CW30" i="18"/>
  <c r="CW29" i="18"/>
  <c r="CW28" i="18"/>
  <c r="CW27" i="18"/>
  <c r="CW26" i="18"/>
  <c r="CW25" i="18"/>
  <c r="CW24" i="18"/>
  <c r="CW23" i="18"/>
  <c r="CW22" i="18"/>
  <c r="CW21" i="18"/>
  <c r="CW20" i="18"/>
  <c r="CW19" i="18"/>
  <c r="CW18" i="18"/>
  <c r="CW17" i="18"/>
  <c r="CW16" i="18"/>
  <c r="CW15" i="18"/>
  <c r="CW13" i="18"/>
  <c r="CW11" i="18"/>
  <c r="CW9" i="18"/>
  <c r="CW7" i="18"/>
  <c r="CW14" i="18"/>
  <c r="CW12" i="18"/>
  <c r="CW10" i="18"/>
  <c r="CW8" i="18"/>
  <c r="CW6" i="18"/>
  <c r="DA36" i="18"/>
  <c r="DA35" i="18"/>
  <c r="DA34" i="18"/>
  <c r="DA33" i="18"/>
  <c r="DA32" i="18"/>
  <c r="DA31" i="18"/>
  <c r="DA30" i="18"/>
  <c r="DA29" i="18"/>
  <c r="DA28" i="18"/>
  <c r="DA27" i="18"/>
  <c r="DA26" i="18"/>
  <c r="DA25" i="18"/>
  <c r="DA24" i="18"/>
  <c r="DA23" i="18"/>
  <c r="DA22" i="18"/>
  <c r="DA21" i="18"/>
  <c r="DA20" i="18"/>
  <c r="DA19" i="18"/>
  <c r="DA18" i="18"/>
  <c r="DA17" i="18"/>
  <c r="DA16" i="18"/>
  <c r="DA15" i="18"/>
  <c r="DA14" i="18"/>
  <c r="DA12" i="18"/>
  <c r="DA10" i="18"/>
  <c r="DA8" i="18"/>
  <c r="DA6" i="18"/>
  <c r="DA13" i="18"/>
  <c r="DA11" i="18"/>
  <c r="DA9" i="18"/>
  <c r="DA7" i="18"/>
  <c r="DE36" i="18"/>
  <c r="DE35" i="18"/>
  <c r="DE34" i="18"/>
  <c r="DE33" i="18"/>
  <c r="DE32" i="18"/>
  <c r="DE31" i="18"/>
  <c r="DE30" i="18"/>
  <c r="DE29" i="18"/>
  <c r="DE28" i="18"/>
  <c r="DE27" i="18"/>
  <c r="DE26" i="18"/>
  <c r="DE25" i="18"/>
  <c r="DE24" i="18"/>
  <c r="DE23" i="18"/>
  <c r="DE22" i="18"/>
  <c r="DE21" i="18"/>
  <c r="DE20" i="18"/>
  <c r="DE19" i="18"/>
  <c r="DE18" i="18"/>
  <c r="DE17" i="18"/>
  <c r="DE16" i="18"/>
  <c r="DE15" i="18"/>
  <c r="DE14" i="18"/>
  <c r="DE12" i="18"/>
  <c r="DE10" i="18"/>
  <c r="DE8" i="18"/>
  <c r="DE6" i="18"/>
  <c r="DE13" i="18"/>
  <c r="DE11" i="18"/>
  <c r="DE9" i="18"/>
  <c r="DE7" i="18"/>
  <c r="CU14" i="18"/>
  <c r="CU12" i="18"/>
  <c r="CU10" i="18"/>
  <c r="CU8" i="18"/>
  <c r="CU6" i="18"/>
  <c r="CU36" i="18"/>
  <c r="CU35" i="18"/>
  <c r="CU34" i="18"/>
  <c r="CU33" i="18"/>
  <c r="CU32" i="18"/>
  <c r="CU31" i="18"/>
  <c r="CU30" i="18"/>
  <c r="CU29" i="18"/>
  <c r="CU28" i="18"/>
  <c r="CU27" i="18"/>
  <c r="CU26" i="18"/>
  <c r="CU25" i="18"/>
  <c r="CU51" i="18" s="1"/>
  <c r="CU24" i="18"/>
  <c r="CU23" i="18"/>
  <c r="CU22" i="18"/>
  <c r="CU21" i="18"/>
  <c r="CU20" i="18"/>
  <c r="CU19" i="18"/>
  <c r="CU18" i="18"/>
  <c r="CU17" i="18"/>
  <c r="CU16" i="18"/>
  <c r="CU15" i="18"/>
  <c r="CU13" i="18"/>
  <c r="CU11" i="18"/>
  <c r="CU9" i="18"/>
  <c r="CU7" i="18"/>
  <c r="CY36" i="18"/>
  <c r="CY35" i="18"/>
  <c r="CY34" i="18"/>
  <c r="CY33" i="18"/>
  <c r="CY32" i="18"/>
  <c r="CY31" i="18"/>
  <c r="CY30" i="18"/>
  <c r="CY29" i="18"/>
  <c r="CY28" i="18"/>
  <c r="CY27" i="18"/>
  <c r="CY26" i="18"/>
  <c r="CY25" i="18"/>
  <c r="CY24" i="18"/>
  <c r="CY23" i="18"/>
  <c r="CY22" i="18"/>
  <c r="CY21" i="18"/>
  <c r="CY20" i="18"/>
  <c r="CY19" i="18"/>
  <c r="CY18" i="18"/>
  <c r="CY17" i="18"/>
  <c r="CY16" i="18"/>
  <c r="CY15" i="18"/>
  <c r="CE36" i="18"/>
  <c r="CE35" i="18"/>
  <c r="CE34" i="18"/>
  <c r="CE33" i="18"/>
  <c r="CE32" i="18"/>
  <c r="CE31" i="18"/>
  <c r="CE30" i="18"/>
  <c r="CE29" i="18"/>
  <c r="CE28" i="18"/>
  <c r="CE27" i="18"/>
  <c r="CE26" i="18"/>
  <c r="CE25" i="18"/>
  <c r="CE24" i="18"/>
  <c r="CE23" i="18"/>
  <c r="CE22" i="18"/>
  <c r="CE21" i="18"/>
  <c r="CE20" i="18"/>
  <c r="CE19" i="18"/>
  <c r="CE18" i="18"/>
  <c r="CE17" i="18"/>
  <c r="CE16" i="18"/>
  <c r="CE15" i="18"/>
  <c r="CE14" i="18"/>
  <c r="CE13" i="18"/>
  <c r="CE12" i="18"/>
  <c r="CE11" i="18"/>
  <c r="CE10" i="18"/>
  <c r="CE9" i="18"/>
  <c r="CE8" i="18"/>
  <c r="CE7" i="18"/>
  <c r="CE6" i="18"/>
  <c r="CI36" i="18"/>
  <c r="CI35" i="18"/>
  <c r="CI34" i="18"/>
  <c r="CI33" i="18"/>
  <c r="CI32" i="18"/>
  <c r="CI31" i="18"/>
  <c r="CI30" i="18"/>
  <c r="CI29" i="18"/>
  <c r="CI28" i="18"/>
  <c r="CI27" i="18"/>
  <c r="CI26" i="18"/>
  <c r="CI25" i="18"/>
  <c r="CI24" i="18"/>
  <c r="CI23" i="18"/>
  <c r="CI22" i="18"/>
  <c r="CI21" i="18"/>
  <c r="CI20" i="18"/>
  <c r="CI19" i="18"/>
  <c r="CI18" i="18"/>
  <c r="CI17" i="18"/>
  <c r="CI16" i="18"/>
  <c r="CI15" i="18"/>
  <c r="CO36" i="18"/>
  <c r="CO35" i="18"/>
  <c r="CO34" i="18"/>
  <c r="CO33" i="18"/>
  <c r="CO32" i="18"/>
  <c r="CO31" i="18"/>
  <c r="CO30" i="18"/>
  <c r="CO29" i="18"/>
  <c r="CO28" i="18"/>
  <c r="CO27" i="18"/>
  <c r="CO26" i="18"/>
  <c r="CO25" i="18"/>
  <c r="CO24" i="18"/>
  <c r="CO23" i="18"/>
  <c r="CO22" i="18"/>
  <c r="CO21" i="18"/>
  <c r="CO20" i="18"/>
  <c r="CO19" i="18"/>
  <c r="CO18" i="18"/>
  <c r="CO17" i="18"/>
  <c r="CO16" i="18"/>
  <c r="CO15" i="18"/>
  <c r="CO14" i="18"/>
  <c r="CO13" i="18"/>
  <c r="CO12" i="18"/>
  <c r="CO11" i="18"/>
  <c r="CO10" i="18"/>
  <c r="CO9" i="18"/>
  <c r="CO8" i="18"/>
  <c r="CO7" i="18"/>
  <c r="CO6" i="18"/>
  <c r="CM14" i="18"/>
  <c r="CM13" i="18"/>
  <c r="CM12" i="18"/>
  <c r="CM11" i="18"/>
  <c r="CM10" i="18"/>
  <c r="CM9" i="18"/>
  <c r="CM8" i="18"/>
  <c r="CM7" i="18"/>
  <c r="CM6" i="18"/>
  <c r="CM36" i="18"/>
  <c r="CM35" i="18"/>
  <c r="CM34" i="18"/>
  <c r="CM33" i="18"/>
  <c r="CM32" i="18"/>
  <c r="CM31" i="18"/>
  <c r="CM30" i="18"/>
  <c r="CM29" i="18"/>
  <c r="CM28" i="18"/>
  <c r="CM27" i="18"/>
  <c r="CM26" i="18"/>
  <c r="CM25" i="18"/>
  <c r="CM24" i="18"/>
  <c r="CM23" i="18"/>
  <c r="CM22" i="18"/>
  <c r="CM21" i="18"/>
  <c r="CM20" i="18"/>
  <c r="CM19" i="18"/>
  <c r="CM18" i="18"/>
  <c r="CM17" i="18"/>
  <c r="CM16" i="18"/>
  <c r="CM15" i="18"/>
  <c r="CG36" i="18"/>
  <c r="CG35" i="18"/>
  <c r="CG34" i="18"/>
  <c r="CG33" i="18"/>
  <c r="CG32" i="18"/>
  <c r="CG31" i="18"/>
  <c r="CG30" i="18"/>
  <c r="CG29" i="18"/>
  <c r="CG28" i="18"/>
  <c r="CG27" i="18"/>
  <c r="CG26" i="18"/>
  <c r="CG25" i="18"/>
  <c r="CG24" i="18"/>
  <c r="CG23" i="18"/>
  <c r="CG22" i="18"/>
  <c r="CG21" i="18"/>
  <c r="CG20" i="18"/>
  <c r="CG19" i="18"/>
  <c r="CG18" i="18"/>
  <c r="CG17" i="18"/>
  <c r="CG16" i="18"/>
  <c r="CG15" i="18"/>
  <c r="CG14" i="18"/>
  <c r="CG13" i="18"/>
  <c r="CG12" i="18"/>
  <c r="CG11" i="18"/>
  <c r="CG10" i="18"/>
  <c r="CG9" i="18"/>
  <c r="CG8" i="18"/>
  <c r="CG7" i="18"/>
  <c r="CG6" i="18"/>
  <c r="BQ36" i="18"/>
  <c r="BQ35" i="18"/>
  <c r="BQ34" i="18"/>
  <c r="BQ33" i="18"/>
  <c r="BQ32" i="18"/>
  <c r="BQ31" i="18"/>
  <c r="BQ30" i="18"/>
  <c r="BQ29" i="18"/>
  <c r="BQ28" i="18"/>
  <c r="BQ27" i="18"/>
  <c r="BQ26" i="18"/>
  <c r="BQ25" i="18"/>
  <c r="BQ24" i="18"/>
  <c r="BQ23" i="18"/>
  <c r="BQ22" i="18"/>
  <c r="BQ21" i="18"/>
  <c r="BQ20" i="18"/>
  <c r="BQ19" i="18"/>
  <c r="BQ18" i="18"/>
  <c r="BQ17" i="18"/>
  <c r="BQ16" i="18"/>
  <c r="BQ15" i="18"/>
  <c r="BQ13" i="18"/>
  <c r="BQ11" i="18"/>
  <c r="BQ9" i="18"/>
  <c r="BQ7" i="18"/>
  <c r="BQ14" i="18"/>
  <c r="BQ12" i="18"/>
  <c r="BQ10" i="18"/>
  <c r="BQ8" i="18"/>
  <c r="BQ6" i="18"/>
  <c r="BY36" i="18"/>
  <c r="BY35" i="18"/>
  <c r="BY34" i="18"/>
  <c r="BY33" i="18"/>
  <c r="BY32" i="18"/>
  <c r="BY31" i="18"/>
  <c r="BY30" i="18"/>
  <c r="BY29" i="18"/>
  <c r="BY28" i="18"/>
  <c r="BY27" i="18"/>
  <c r="BY26" i="18"/>
  <c r="BY25" i="18"/>
  <c r="BY24" i="18"/>
  <c r="BY23" i="18"/>
  <c r="BY22" i="18"/>
  <c r="BY21" i="18"/>
  <c r="BY20" i="18"/>
  <c r="BY19" i="18"/>
  <c r="BY18" i="18"/>
  <c r="BY17" i="18"/>
  <c r="BY16" i="18"/>
  <c r="BY15" i="18"/>
  <c r="BY14" i="18"/>
  <c r="BY12" i="18"/>
  <c r="BY10" i="18"/>
  <c r="BY8" i="18"/>
  <c r="BY6" i="18"/>
  <c r="BY13" i="18"/>
  <c r="BY11" i="18"/>
  <c r="BY9" i="18"/>
  <c r="BY7" i="18"/>
  <c r="BO14" i="18"/>
  <c r="BO12" i="18"/>
  <c r="BO10" i="18"/>
  <c r="BO8" i="18"/>
  <c r="BO6" i="18"/>
  <c r="BO36" i="18"/>
  <c r="BO35" i="18"/>
  <c r="BO34" i="18"/>
  <c r="BO33" i="18"/>
  <c r="BO32" i="18"/>
  <c r="BO31" i="18"/>
  <c r="BO30" i="18"/>
  <c r="BO29" i="18"/>
  <c r="BO28" i="18"/>
  <c r="BO27" i="18"/>
  <c r="BO26" i="18"/>
  <c r="BO25" i="18"/>
  <c r="BO24" i="18"/>
  <c r="BO23" i="18"/>
  <c r="BO22" i="18"/>
  <c r="BO21" i="18"/>
  <c r="BO20" i="18"/>
  <c r="BO19" i="18"/>
  <c r="BO18" i="18"/>
  <c r="BO17" i="18"/>
  <c r="BO16" i="18"/>
  <c r="BO15" i="18"/>
  <c r="BO13" i="18"/>
  <c r="BO11" i="18"/>
  <c r="BO9" i="18"/>
  <c r="BO7" i="18"/>
  <c r="BS36" i="18"/>
  <c r="BS35" i="18"/>
  <c r="BS34" i="18"/>
  <c r="BS33" i="18"/>
  <c r="BS32" i="18"/>
  <c r="BS31" i="18"/>
  <c r="BS30" i="18"/>
  <c r="BS29" i="18"/>
  <c r="BS28" i="18"/>
  <c r="BS27" i="18"/>
  <c r="BS26" i="18"/>
  <c r="BS25" i="18"/>
  <c r="BS24" i="18"/>
  <c r="BS23" i="18"/>
  <c r="BS22" i="18"/>
  <c r="BS21" i="18"/>
  <c r="BS20" i="18"/>
  <c r="BS19" i="18"/>
  <c r="BS18" i="18"/>
  <c r="BS17" i="18"/>
  <c r="BS16" i="18"/>
  <c r="BS15" i="18"/>
  <c r="BW13" i="18"/>
  <c r="BW11" i="18"/>
  <c r="BW9" i="18"/>
  <c r="BW7" i="18"/>
  <c r="BW36" i="18"/>
  <c r="BW35" i="18"/>
  <c r="BW34" i="18"/>
  <c r="BW33" i="18"/>
  <c r="BW32" i="18"/>
  <c r="BW31" i="18"/>
  <c r="BW30" i="18"/>
  <c r="BW29" i="18"/>
  <c r="BW28" i="18"/>
  <c r="BW27" i="18"/>
  <c r="BW26" i="18"/>
  <c r="BW25" i="18"/>
  <c r="BW24" i="18"/>
  <c r="BW23" i="18"/>
  <c r="BW22" i="18"/>
  <c r="BW21" i="18"/>
  <c r="BW20" i="18"/>
  <c r="BW19" i="18"/>
  <c r="BW18" i="18"/>
  <c r="BW17" i="18"/>
  <c r="BW16" i="18"/>
  <c r="BW15" i="18"/>
  <c r="BW14" i="18"/>
  <c r="BW12" i="18"/>
  <c r="BW10" i="18"/>
  <c r="BW8" i="18"/>
  <c r="BW6" i="18"/>
  <c r="AY36" i="18"/>
  <c r="AY35" i="18"/>
  <c r="AY34" i="18"/>
  <c r="AY33" i="18"/>
  <c r="AY32" i="18"/>
  <c r="AY31" i="18"/>
  <c r="AY30" i="18"/>
  <c r="AY29" i="18"/>
  <c r="AY28" i="18"/>
  <c r="AY27" i="18"/>
  <c r="AY26" i="18"/>
  <c r="AY25" i="18"/>
  <c r="AY24" i="18"/>
  <c r="AY23" i="18"/>
  <c r="AY22" i="18"/>
  <c r="AY21" i="18"/>
  <c r="AY20" i="18"/>
  <c r="AY19" i="18"/>
  <c r="AY18" i="18"/>
  <c r="AY17" i="18"/>
  <c r="AY16" i="18"/>
  <c r="AY15" i="18"/>
  <c r="AY14" i="18"/>
  <c r="AY13" i="18"/>
  <c r="AY12" i="18"/>
  <c r="AY11" i="18"/>
  <c r="AY10" i="18"/>
  <c r="AY9" i="18"/>
  <c r="AY8" i="18"/>
  <c r="AY7" i="18"/>
  <c r="AY6" i="18"/>
  <c r="AY55" i="18" s="1"/>
  <c r="BC36" i="18"/>
  <c r="BC35" i="18"/>
  <c r="BC34" i="18"/>
  <c r="BC33" i="18"/>
  <c r="BC32" i="18"/>
  <c r="BC31" i="18"/>
  <c r="BC30" i="18"/>
  <c r="BC29" i="18"/>
  <c r="BC28" i="18"/>
  <c r="BC27" i="18"/>
  <c r="BC26" i="18"/>
  <c r="BC25" i="18"/>
  <c r="BC24" i="18"/>
  <c r="BC23" i="18"/>
  <c r="BC22" i="18"/>
  <c r="BC21" i="18"/>
  <c r="BC20" i="18"/>
  <c r="BC19" i="18"/>
  <c r="BC18" i="18"/>
  <c r="BC17" i="18"/>
  <c r="BC16" i="18"/>
  <c r="BC15" i="18"/>
  <c r="BA36" i="18"/>
  <c r="BA35" i="18"/>
  <c r="BA34" i="18"/>
  <c r="BA33" i="18"/>
  <c r="BA32" i="18"/>
  <c r="BA31" i="18"/>
  <c r="BA30" i="18"/>
  <c r="BA29" i="18"/>
  <c r="BA28" i="18"/>
  <c r="BA27" i="18"/>
  <c r="BA26" i="18"/>
  <c r="BA25" i="18"/>
  <c r="BA24" i="18"/>
  <c r="BA23" i="18"/>
  <c r="BA22" i="18"/>
  <c r="BA21" i="18"/>
  <c r="BA20" i="18"/>
  <c r="BA19" i="18"/>
  <c r="BA18" i="18"/>
  <c r="BA17" i="18"/>
  <c r="BA16" i="18"/>
  <c r="BA15" i="18"/>
  <c r="BA14" i="18"/>
  <c r="BA13" i="18"/>
  <c r="BA12" i="18"/>
  <c r="BA11" i="18"/>
  <c r="BA10" i="18"/>
  <c r="BA9" i="18"/>
  <c r="BA8" i="18"/>
  <c r="BA7" i="18"/>
  <c r="BA6" i="18"/>
  <c r="BE36" i="18"/>
  <c r="BE35" i="18"/>
  <c r="BE34" i="18"/>
  <c r="BE33" i="18"/>
  <c r="BE32" i="18"/>
  <c r="BE31" i="18"/>
  <c r="BE30" i="18"/>
  <c r="BE29" i="18"/>
  <c r="BE28" i="18"/>
  <c r="BE27" i="18"/>
  <c r="BE26" i="18"/>
  <c r="BE25" i="18"/>
  <c r="BE24" i="18"/>
  <c r="BE23" i="18"/>
  <c r="BE22" i="18"/>
  <c r="BE21" i="18"/>
  <c r="BE20" i="18"/>
  <c r="BE19" i="18"/>
  <c r="BE18" i="18"/>
  <c r="BE17" i="18"/>
  <c r="BE16" i="18"/>
  <c r="BE15" i="18"/>
  <c r="BE14" i="18"/>
  <c r="BE13" i="18"/>
  <c r="BE12" i="18"/>
  <c r="BE11" i="18"/>
  <c r="BE10" i="18"/>
  <c r="BE9" i="18"/>
  <c r="BE8" i="18"/>
  <c r="BE7" i="18"/>
  <c r="BE6" i="18"/>
  <c r="BI36" i="18"/>
  <c r="BI35" i="18"/>
  <c r="BI34" i="18"/>
  <c r="BI33" i="18"/>
  <c r="BI32" i="18"/>
  <c r="BI31" i="18"/>
  <c r="BI30" i="18"/>
  <c r="BI29" i="18"/>
  <c r="BI28" i="18"/>
  <c r="BI27" i="18"/>
  <c r="BI26" i="18"/>
  <c r="BI25" i="18"/>
  <c r="BI24" i="18"/>
  <c r="BI23" i="18"/>
  <c r="BI22" i="18"/>
  <c r="BI21" i="18"/>
  <c r="BI20" i="18"/>
  <c r="BI19" i="18"/>
  <c r="BI18" i="18"/>
  <c r="BI17" i="18"/>
  <c r="BI16" i="18"/>
  <c r="BI15" i="18"/>
  <c r="BI14" i="18"/>
  <c r="BI13" i="18"/>
  <c r="BI12" i="18"/>
  <c r="BI11" i="18"/>
  <c r="BI10" i="18"/>
  <c r="BI9" i="18"/>
  <c r="BI8" i="18"/>
  <c r="BI7" i="18"/>
  <c r="BI6" i="18"/>
  <c r="H14" i="82"/>
  <c r="AI14" i="18"/>
  <c r="AI12" i="18"/>
  <c r="AI10" i="18"/>
  <c r="AI8" i="18"/>
  <c r="AI6" i="18"/>
  <c r="AI36" i="18"/>
  <c r="AI35" i="18"/>
  <c r="AI34" i="18"/>
  <c r="AI33" i="18"/>
  <c r="AI32" i="18"/>
  <c r="AI31" i="18"/>
  <c r="AI30" i="18"/>
  <c r="AI29" i="18"/>
  <c r="AI28" i="18"/>
  <c r="AI27" i="18"/>
  <c r="AI26" i="18"/>
  <c r="AI25" i="18"/>
  <c r="AI24" i="18"/>
  <c r="AI23" i="18"/>
  <c r="AI22" i="18"/>
  <c r="AI21" i="18"/>
  <c r="AI20" i="18"/>
  <c r="AI19" i="18"/>
  <c r="AI18" i="18"/>
  <c r="AI17" i="18"/>
  <c r="AI16" i="18"/>
  <c r="AI15" i="18"/>
  <c r="AI13" i="18"/>
  <c r="AI11" i="18"/>
  <c r="AI9" i="18"/>
  <c r="AI7" i="18"/>
  <c r="AM36" i="18"/>
  <c r="AM35" i="18"/>
  <c r="AM34" i="18"/>
  <c r="AM33" i="18"/>
  <c r="AM32" i="18"/>
  <c r="AM31" i="18"/>
  <c r="AM30" i="18"/>
  <c r="AM29" i="18"/>
  <c r="AM28" i="18"/>
  <c r="AM27" i="18"/>
  <c r="AM26" i="18"/>
  <c r="AM25" i="18"/>
  <c r="AM51" i="18" s="1"/>
  <c r="AM24" i="18"/>
  <c r="AM23" i="18"/>
  <c r="AM22" i="18"/>
  <c r="AM21" i="18"/>
  <c r="AM20" i="18"/>
  <c r="AM19" i="18"/>
  <c r="AM18" i="18"/>
  <c r="AM17" i="18"/>
  <c r="AM16" i="18"/>
  <c r="AM15" i="18"/>
  <c r="AQ13" i="18"/>
  <c r="AQ11" i="18"/>
  <c r="AQ9" i="18"/>
  <c r="AQ7" i="18"/>
  <c r="AQ36" i="18"/>
  <c r="AQ35" i="18"/>
  <c r="AQ34" i="18"/>
  <c r="AQ33" i="18"/>
  <c r="AQ32" i="18"/>
  <c r="AQ31" i="18"/>
  <c r="AQ30" i="18"/>
  <c r="AQ29" i="18"/>
  <c r="AQ28" i="18"/>
  <c r="AQ27" i="18"/>
  <c r="AQ26" i="18"/>
  <c r="AQ25" i="18"/>
  <c r="AQ24" i="18"/>
  <c r="AQ23" i="18"/>
  <c r="AQ22" i="18"/>
  <c r="AQ21" i="18"/>
  <c r="AQ20" i="18"/>
  <c r="AQ19" i="18"/>
  <c r="AQ18" i="18"/>
  <c r="AQ17" i="18"/>
  <c r="AQ16" i="18"/>
  <c r="AQ15" i="18"/>
  <c r="AQ14" i="18"/>
  <c r="AQ12" i="18"/>
  <c r="AQ10" i="18"/>
  <c r="AQ8" i="18"/>
  <c r="AQ6" i="18"/>
  <c r="AK36" i="18"/>
  <c r="AK35" i="18"/>
  <c r="AK34" i="18"/>
  <c r="AK33" i="18"/>
  <c r="AK32" i="18"/>
  <c r="AK31" i="18"/>
  <c r="AK30" i="18"/>
  <c r="AK29" i="18"/>
  <c r="AK28" i="18"/>
  <c r="AK27" i="18"/>
  <c r="AK26" i="18"/>
  <c r="AK25" i="18"/>
  <c r="AK24" i="18"/>
  <c r="AK23" i="18"/>
  <c r="AK22" i="18"/>
  <c r="AK21" i="18"/>
  <c r="AK20" i="18"/>
  <c r="AK19" i="18"/>
  <c r="AK18" i="18"/>
  <c r="AK17" i="18"/>
  <c r="AK16" i="18"/>
  <c r="AK15" i="18"/>
  <c r="AK13" i="18"/>
  <c r="AK11" i="18"/>
  <c r="AK9" i="18"/>
  <c r="AK7" i="18"/>
  <c r="AK14" i="18"/>
  <c r="AK12" i="18"/>
  <c r="AK10" i="18"/>
  <c r="AK8" i="18"/>
  <c r="AK6" i="18"/>
  <c r="AS36" i="18"/>
  <c r="AS35" i="18"/>
  <c r="AS34" i="18"/>
  <c r="AS33" i="18"/>
  <c r="AS32" i="18"/>
  <c r="AS31" i="18"/>
  <c r="AS30" i="18"/>
  <c r="AS29" i="18"/>
  <c r="AS28" i="18"/>
  <c r="AS27" i="18"/>
  <c r="AS26" i="18"/>
  <c r="AS25" i="18"/>
  <c r="AS24" i="18"/>
  <c r="AS23" i="18"/>
  <c r="AS22" i="18"/>
  <c r="AS21" i="18"/>
  <c r="AS20" i="18"/>
  <c r="AS19" i="18"/>
  <c r="AS18" i="18"/>
  <c r="AS17" i="18"/>
  <c r="AS16" i="18"/>
  <c r="AS15" i="18"/>
  <c r="AS14" i="18"/>
  <c r="AS12" i="18"/>
  <c r="AS10" i="18"/>
  <c r="AS8" i="18"/>
  <c r="AS6" i="18"/>
  <c r="AS13" i="18"/>
  <c r="AS11" i="18"/>
  <c r="AS9" i="18"/>
  <c r="AS7" i="18"/>
  <c r="U36" i="18"/>
  <c r="U35" i="18"/>
  <c r="U34" i="18"/>
  <c r="U33" i="18"/>
  <c r="U32" i="18"/>
  <c r="U31" i="18"/>
  <c r="U30" i="18"/>
  <c r="U29" i="18"/>
  <c r="U28" i="18"/>
  <c r="U27" i="18"/>
  <c r="U26" i="18"/>
  <c r="U25" i="18"/>
  <c r="U51" i="18" s="1"/>
  <c r="U24" i="18"/>
  <c r="U23" i="18"/>
  <c r="U22" i="18"/>
  <c r="U21" i="18"/>
  <c r="U20" i="18"/>
  <c r="U19" i="18"/>
  <c r="U18" i="18"/>
  <c r="U17" i="18"/>
  <c r="U16" i="18"/>
  <c r="U15" i="18"/>
  <c r="U14" i="18"/>
  <c r="U13" i="18"/>
  <c r="U12" i="18"/>
  <c r="U11" i="18"/>
  <c r="U10" i="18"/>
  <c r="U9" i="18"/>
  <c r="U8" i="18"/>
  <c r="U7" i="18"/>
  <c r="S36" i="18"/>
  <c r="S35" i="18"/>
  <c r="S34" i="18"/>
  <c r="S33" i="18"/>
  <c r="S32" i="18"/>
  <c r="S31" i="18"/>
  <c r="S30" i="18"/>
  <c r="S29" i="18"/>
  <c r="S28" i="18"/>
  <c r="S27" i="18"/>
  <c r="S26" i="18"/>
  <c r="S25" i="18"/>
  <c r="S51" i="18" s="1"/>
  <c r="S24" i="18"/>
  <c r="S23" i="18"/>
  <c r="S22" i="18"/>
  <c r="S21" i="18"/>
  <c r="S20" i="18"/>
  <c r="S19" i="18"/>
  <c r="S18" i="18"/>
  <c r="S17" i="18"/>
  <c r="S16" i="18"/>
  <c r="S15" i="18"/>
  <c r="S14" i="18"/>
  <c r="S13" i="18"/>
  <c r="S12" i="18"/>
  <c r="S11" i="18"/>
  <c r="S10" i="18"/>
  <c r="S9" i="18"/>
  <c r="S8" i="18"/>
  <c r="S7" i="18"/>
  <c r="W36" i="18"/>
  <c r="W35" i="18"/>
  <c r="W34" i="18"/>
  <c r="W33" i="18"/>
  <c r="W32" i="18"/>
  <c r="W31" i="18"/>
  <c r="W30" i="18"/>
  <c r="W29" i="18"/>
  <c r="W28" i="18"/>
  <c r="W27" i="18"/>
  <c r="W26" i="18"/>
  <c r="W25" i="18"/>
  <c r="W51" i="18" s="1"/>
  <c r="W24" i="18"/>
  <c r="W23" i="18"/>
  <c r="W22" i="18"/>
  <c r="W21" i="18"/>
  <c r="W20" i="18"/>
  <c r="W19" i="18"/>
  <c r="W18" i="18"/>
  <c r="W17" i="18"/>
  <c r="W16" i="18"/>
  <c r="W15" i="18"/>
  <c r="AC36" i="18"/>
  <c r="AC35" i="18"/>
  <c r="AC34" i="18"/>
  <c r="AC33" i="18"/>
  <c r="AC32" i="18"/>
  <c r="AC31" i="18"/>
  <c r="AC30" i="18"/>
  <c r="AC29" i="18"/>
  <c r="AC28" i="18"/>
  <c r="AC27" i="18"/>
  <c r="AC26" i="18"/>
  <c r="AC25" i="18"/>
  <c r="AC24" i="18"/>
  <c r="AC23" i="18"/>
  <c r="AC22" i="18"/>
  <c r="AC21" i="18"/>
  <c r="AC20" i="18"/>
  <c r="AC19" i="18"/>
  <c r="AC18" i="18"/>
  <c r="AC17" i="18"/>
  <c r="AC16" i="18"/>
  <c r="AC15" i="18"/>
  <c r="AC14" i="18"/>
  <c r="AC13" i="18"/>
  <c r="AC12" i="18"/>
  <c r="AC11" i="18"/>
  <c r="AC10" i="18"/>
  <c r="AC9" i="18"/>
  <c r="AC8" i="18"/>
  <c r="AC7" i="18"/>
  <c r="AC6" i="18"/>
  <c r="K43" i="18"/>
  <c r="I35" i="3"/>
  <c r="I56" i="3" s="1"/>
  <c r="U35" i="3"/>
  <c r="U56" i="3" s="1"/>
  <c r="E35" i="3"/>
  <c r="E56" i="3" s="1"/>
  <c r="AG35" i="3"/>
  <c r="AG56" i="3" s="1"/>
  <c r="AO35" i="3"/>
  <c r="AO56" i="3" s="1"/>
  <c r="H44" i="82"/>
  <c r="H24" i="82"/>
  <c r="AK35" i="3"/>
  <c r="AK56" i="3" s="1"/>
  <c r="FD35" i="18"/>
  <c r="EN35" i="18"/>
  <c r="DX35" i="18"/>
  <c r="DH35" i="18"/>
  <c r="CR35" i="18"/>
  <c r="CB35" i="18"/>
  <c r="BL35" i="18"/>
  <c r="AV35" i="18"/>
  <c r="AF35" i="18"/>
  <c r="P35" i="18"/>
  <c r="B35" i="29"/>
  <c r="I35" i="29"/>
  <c r="P35" i="29"/>
  <c r="W35" i="29"/>
  <c r="AD35" i="29"/>
  <c r="AK35" i="29"/>
  <c r="AR35" i="29"/>
  <c r="AY35" i="29"/>
  <c r="BF35" i="29"/>
  <c r="BM35" i="29"/>
  <c r="BT35" i="29"/>
  <c r="G36" i="5"/>
  <c r="B34" i="78"/>
  <c r="B34" i="77"/>
  <c r="B34" i="76"/>
  <c r="B34" i="75"/>
  <c r="B34" i="74"/>
  <c r="B34" i="73"/>
  <c r="B34" i="72"/>
  <c r="B34" i="80"/>
  <c r="B35" i="15"/>
  <c r="BO35" i="1"/>
  <c r="BI35" i="1"/>
  <c r="BC35" i="1"/>
  <c r="AW35" i="1"/>
  <c r="AK35" i="1"/>
  <c r="Y35" i="1"/>
  <c r="M35" i="1"/>
  <c r="C33" i="28"/>
  <c r="D33" i="28"/>
  <c r="E33" i="28"/>
  <c r="F33" i="28"/>
  <c r="G33" i="28"/>
  <c r="H33" i="28"/>
  <c r="I33" i="28"/>
  <c r="J33" i="28"/>
  <c r="K33" i="28"/>
  <c r="L33" i="28"/>
  <c r="B33" i="28"/>
  <c r="CY51" i="18" l="1"/>
  <c r="AS51" i="18"/>
  <c r="FG51" i="18"/>
  <c r="BO51" i="18"/>
  <c r="CM51" i="18"/>
  <c r="EA51" i="18"/>
  <c r="EY51" i="18"/>
  <c r="BC51" i="18"/>
  <c r="AI51" i="18"/>
  <c r="BS51" i="18"/>
  <c r="CI51" i="18"/>
  <c r="EE51" i="18"/>
  <c r="ES51" i="18"/>
  <c r="EU51" i="18"/>
  <c r="EK51" i="18"/>
  <c r="AQ51" i="18"/>
  <c r="AQ52" i="18"/>
  <c r="BE51" i="18"/>
  <c r="BE52" i="18"/>
  <c r="AY51" i="18"/>
  <c r="CE51" i="18"/>
  <c r="CU52" i="18"/>
  <c r="DE51" i="18"/>
  <c r="DQ51" i="18"/>
  <c r="DK51" i="18"/>
  <c r="EQ51" i="18"/>
  <c r="FQ51" i="18"/>
  <c r="CG53" i="18"/>
  <c r="DA53" i="18"/>
  <c r="CY53" i="18"/>
  <c r="DU51" i="18"/>
  <c r="FI51" i="18"/>
  <c r="AY52" i="18"/>
  <c r="AY53" i="18"/>
  <c r="DE52" i="18"/>
  <c r="DQ52" i="18"/>
  <c r="DK52" i="18"/>
  <c r="EQ52" i="18"/>
  <c r="FQ52" i="18"/>
  <c r="BC53" i="18"/>
  <c r="CI54" i="18"/>
  <c r="CI55" i="18"/>
  <c r="ES54" i="18"/>
  <c r="ES55" i="18"/>
  <c r="EQ53" i="18"/>
  <c r="AM54" i="18"/>
  <c r="AM55" i="18"/>
  <c r="BQ54" i="18"/>
  <c r="BQ55" i="18"/>
  <c r="CE53" i="18"/>
  <c r="AS53" i="18"/>
  <c r="EC54" i="18"/>
  <c r="EC55" i="18"/>
  <c r="AQ53" i="18"/>
  <c r="BE53" i="18"/>
  <c r="EI54" i="18"/>
  <c r="EI55" i="18"/>
  <c r="CW54" i="18"/>
  <c r="CW55" i="18"/>
  <c r="FM55" i="18"/>
  <c r="FM54" i="18"/>
  <c r="AI52" i="18"/>
  <c r="CE52" i="18"/>
  <c r="AC51" i="18"/>
  <c r="AC52" i="18"/>
  <c r="S52" i="18"/>
  <c r="S53" i="18"/>
  <c r="AK51" i="18"/>
  <c r="AK52" i="18"/>
  <c r="BI51" i="18"/>
  <c r="BI52" i="18"/>
  <c r="BC52" i="18"/>
  <c r="BS52" i="18"/>
  <c r="CG51" i="18"/>
  <c r="CG52" i="18"/>
  <c r="CI52" i="18"/>
  <c r="DU52" i="18"/>
  <c r="DO52" i="18"/>
  <c r="EE52" i="18"/>
  <c r="ES52" i="18"/>
  <c r="EU52" i="18"/>
  <c r="FG52" i="18"/>
  <c r="FI52" i="18"/>
  <c r="BY53" i="18"/>
  <c r="BW53" i="18"/>
  <c r="CI53" i="18"/>
  <c r="CM53" i="18"/>
  <c r="BA54" i="18"/>
  <c r="BA55" i="18"/>
  <c r="BA53" i="18"/>
  <c r="EQ55" i="18"/>
  <c r="EQ54" i="18"/>
  <c r="EK54" i="18"/>
  <c r="EK55" i="18"/>
  <c r="AC54" i="18"/>
  <c r="AC55" i="18"/>
  <c r="BO54" i="18"/>
  <c r="BO55" i="18"/>
  <c r="DA54" i="18"/>
  <c r="DA55" i="18"/>
  <c r="CE54" i="18"/>
  <c r="CE55" i="18"/>
  <c r="AS54" i="18"/>
  <c r="AS55" i="18"/>
  <c r="DE54" i="18"/>
  <c r="DE55" i="18"/>
  <c r="FK54" i="18"/>
  <c r="FK55" i="18"/>
  <c r="BS54" i="18"/>
  <c r="BS55" i="18"/>
  <c r="FI53" i="18"/>
  <c r="FG53" i="18"/>
  <c r="FG54" i="18"/>
  <c r="FG55" i="18"/>
  <c r="DQ53" i="18"/>
  <c r="AQ54" i="18"/>
  <c r="AQ55" i="18"/>
  <c r="CU54" i="18"/>
  <c r="CU55" i="18"/>
  <c r="AI54" i="18"/>
  <c r="AI55" i="18"/>
  <c r="EY54" i="18"/>
  <c r="EY55" i="18"/>
  <c r="AK53" i="18"/>
  <c r="FM53" i="18"/>
  <c r="AS52" i="18"/>
  <c r="AM52" i="18"/>
  <c r="BQ51" i="18"/>
  <c r="BQ52" i="18"/>
  <c r="CY52" i="18"/>
  <c r="CW51" i="18"/>
  <c r="CW52" i="18"/>
  <c r="EK52" i="18"/>
  <c r="FA53" i="18"/>
  <c r="BC55" i="18"/>
  <c r="BC54" i="18"/>
  <c r="DO53" i="18"/>
  <c r="CM54" i="18"/>
  <c r="CM55" i="18"/>
  <c r="CG54" i="18"/>
  <c r="CG55" i="18"/>
  <c r="BY55" i="18"/>
  <c r="BY54" i="18"/>
  <c r="EE53" i="18"/>
  <c r="DK54" i="18"/>
  <c r="DK55" i="18"/>
  <c r="FK53" i="18"/>
  <c r="CO54" i="18"/>
  <c r="CO55" i="18"/>
  <c r="CU53" i="18"/>
  <c r="BE54" i="18"/>
  <c r="BE55" i="18"/>
  <c r="EU53" i="18"/>
  <c r="EI53" i="18"/>
  <c r="CY54" i="18"/>
  <c r="CY55" i="18"/>
  <c r="AI53" i="18"/>
  <c r="AK55" i="18"/>
  <c r="AK54" i="18"/>
  <c r="BI54" i="18"/>
  <c r="BI55" i="18"/>
  <c r="W52" i="18"/>
  <c r="W53" i="18"/>
  <c r="U52" i="18"/>
  <c r="U53" i="18"/>
  <c r="BA51" i="18"/>
  <c r="BA52" i="18"/>
  <c r="BW51" i="18"/>
  <c r="BW52" i="18"/>
  <c r="BO52" i="18"/>
  <c r="BY51" i="18"/>
  <c r="BY52" i="18"/>
  <c r="CM52" i="18"/>
  <c r="CO51" i="18"/>
  <c r="CO52" i="18"/>
  <c r="DA51" i="18"/>
  <c r="DA52" i="18"/>
  <c r="DM51" i="18"/>
  <c r="DM52" i="18"/>
  <c r="EI51" i="18"/>
  <c r="EI52" i="18"/>
  <c r="EA52" i="18"/>
  <c r="EC51" i="18"/>
  <c r="EC52" i="18"/>
  <c r="EY52" i="18"/>
  <c r="FA51" i="18"/>
  <c r="FA52" i="18"/>
  <c r="FK52" i="18"/>
  <c r="FM51" i="18"/>
  <c r="FM52" i="18"/>
  <c r="AC53" i="18"/>
  <c r="DU53" i="18"/>
  <c r="EK53" i="18"/>
  <c r="DE53" i="18"/>
  <c r="FQ53" i="18"/>
  <c r="BW54" i="18"/>
  <c r="BW55" i="18"/>
  <c r="DO54" i="18"/>
  <c r="DO55" i="18"/>
  <c r="ES53" i="18"/>
  <c r="DM54" i="18"/>
  <c r="DM55" i="18"/>
  <c r="DM53" i="18"/>
  <c r="FQ54" i="18"/>
  <c r="FQ55" i="18"/>
  <c r="AM53" i="18"/>
  <c r="EE54" i="18"/>
  <c r="EE55" i="18"/>
  <c r="BQ53" i="18"/>
  <c r="BO53" i="18"/>
  <c r="DK53" i="18"/>
  <c r="BS53" i="18"/>
  <c r="FI55" i="18"/>
  <c r="FI54" i="18"/>
  <c r="EC53" i="18"/>
  <c r="CO53" i="18"/>
  <c r="DQ54" i="18"/>
  <c r="DQ55" i="18"/>
  <c r="FA54" i="18"/>
  <c r="FA55" i="18"/>
  <c r="EU55" i="18"/>
  <c r="EU54" i="18"/>
  <c r="DU54" i="18"/>
  <c r="DU55" i="18"/>
  <c r="EY53" i="18"/>
  <c r="CW53" i="18"/>
  <c r="BI53" i="18"/>
  <c r="EA53" i="18"/>
  <c r="FO44" i="18"/>
  <c r="FO45" i="18"/>
  <c r="FS45" i="18" s="1"/>
  <c r="FU45" i="18" s="1"/>
  <c r="DB45" i="19" s="1"/>
  <c r="FO46" i="18"/>
  <c r="FS46" i="18" s="1"/>
  <c r="FU46" i="18" s="1"/>
  <c r="DB46" i="19" s="1"/>
  <c r="FO47" i="18"/>
  <c r="FS47" i="18" s="1"/>
  <c r="FO48" i="18"/>
  <c r="BG45" i="18"/>
  <c r="BK45" i="18" s="1"/>
  <c r="BM45" i="18" s="1"/>
  <c r="AJ45" i="19" s="1"/>
  <c r="BG46" i="18"/>
  <c r="BK46" i="18" s="1"/>
  <c r="BM46" i="18" s="1"/>
  <c r="AJ46" i="19" s="1"/>
  <c r="BG44" i="18"/>
  <c r="BG47" i="18"/>
  <c r="BG48" i="18"/>
  <c r="AO44" i="18"/>
  <c r="AO45" i="18"/>
  <c r="AU45" i="18" s="1"/>
  <c r="AW45" i="18" s="1"/>
  <c r="Z45" i="19" s="1"/>
  <c r="AO47" i="18"/>
  <c r="AO46" i="18"/>
  <c r="AU46" i="18" s="1"/>
  <c r="AW46" i="18" s="1"/>
  <c r="Z46" i="19" s="1"/>
  <c r="AO48" i="18"/>
  <c r="DC47" i="18"/>
  <c r="DG47" i="18" s="1"/>
  <c r="DC48" i="18"/>
  <c r="DC43" i="18"/>
  <c r="DG43" i="18" s="1"/>
  <c r="DC45" i="18"/>
  <c r="DG45" i="18" s="1"/>
  <c r="DI45" i="18" s="1"/>
  <c r="BN45" i="19" s="1"/>
  <c r="DC46" i="18"/>
  <c r="DG46" i="18" s="1"/>
  <c r="DI46" i="18" s="1"/>
  <c r="BN46" i="19" s="1"/>
  <c r="DC44" i="18"/>
  <c r="CK48" i="18"/>
  <c r="CK44" i="18"/>
  <c r="CK46" i="18"/>
  <c r="CQ46" i="18" s="1"/>
  <c r="CS46" i="18" s="1"/>
  <c r="BD46" i="19" s="1"/>
  <c r="CK45" i="18"/>
  <c r="CQ45" i="18" s="1"/>
  <c r="CS45" i="18" s="1"/>
  <c r="BD45" i="19" s="1"/>
  <c r="CK47" i="18"/>
  <c r="CQ47" i="18" s="1"/>
  <c r="AA46" i="18"/>
  <c r="AA48" i="18"/>
  <c r="AA47" i="18"/>
  <c r="AA44" i="18"/>
  <c r="AA45" i="18"/>
  <c r="BU48" i="18"/>
  <c r="BU46" i="18"/>
  <c r="CA46" i="18" s="1"/>
  <c r="CC46" i="18" s="1"/>
  <c r="AT46" i="19" s="1"/>
  <c r="BU47" i="18"/>
  <c r="BU44" i="18"/>
  <c r="BU45" i="18"/>
  <c r="CA45" i="18" s="1"/>
  <c r="CC45" i="18" s="1"/>
  <c r="AT45" i="19" s="1"/>
  <c r="DS44" i="18"/>
  <c r="DS45" i="18"/>
  <c r="DW45" i="18" s="1"/>
  <c r="DY45" i="18" s="1"/>
  <c r="BX45" i="19" s="1"/>
  <c r="DS46" i="18"/>
  <c r="DW46" i="18" s="1"/>
  <c r="DY46" i="18" s="1"/>
  <c r="BX46" i="19" s="1"/>
  <c r="DS47" i="18"/>
  <c r="DS48" i="18"/>
  <c r="EW47" i="18"/>
  <c r="EW48" i="18"/>
  <c r="EW46" i="18"/>
  <c r="FC46" i="18" s="1"/>
  <c r="FE46" i="18" s="1"/>
  <c r="CR46" i="19" s="1"/>
  <c r="EW44" i="18"/>
  <c r="EW45" i="18"/>
  <c r="FC45" i="18" s="1"/>
  <c r="FE45" i="18" s="1"/>
  <c r="CR45" i="19" s="1"/>
  <c r="EG48" i="18"/>
  <c r="EG45" i="18"/>
  <c r="EM45" i="18" s="1"/>
  <c r="EO45" i="18" s="1"/>
  <c r="CH45" i="19" s="1"/>
  <c r="EG44" i="18"/>
  <c r="EG46" i="18"/>
  <c r="EM46" i="18" s="1"/>
  <c r="EO46" i="18" s="1"/>
  <c r="CH46" i="19" s="1"/>
  <c r="EG47" i="18"/>
  <c r="Y45" i="18"/>
  <c r="Y46" i="18"/>
  <c r="Y44" i="18"/>
  <c r="Y47" i="18"/>
  <c r="Y48" i="18"/>
  <c r="CK43" i="18"/>
  <c r="CQ43" i="18" s="1"/>
  <c r="BU43" i="18"/>
  <c r="CA43" i="18" s="1"/>
  <c r="CC43" i="18" s="1"/>
  <c r="DS43" i="18"/>
  <c r="DW43" i="18" s="1"/>
  <c r="EG43" i="18"/>
  <c r="EM43" i="18" s="1"/>
  <c r="EO43" i="18" s="1"/>
  <c r="EW43" i="18"/>
  <c r="FC43" i="18" s="1"/>
  <c r="AA6" i="18"/>
  <c r="AO43" i="18"/>
  <c r="AU43" i="18" s="1"/>
  <c r="FO43" i="18"/>
  <c r="FS43" i="18" s="1"/>
  <c r="FU43" i="18" s="1"/>
  <c r="BG43" i="18"/>
  <c r="BK43" i="18" s="1"/>
  <c r="Y43" i="18"/>
  <c r="Y6" i="18"/>
  <c r="AA25" i="18"/>
  <c r="AA42" i="18"/>
  <c r="AA43" i="18"/>
  <c r="O43" i="18"/>
  <c r="Q43" i="18" s="1"/>
  <c r="F43" i="19" s="1"/>
  <c r="AA10" i="18"/>
  <c r="BU42" i="18"/>
  <c r="BU41" i="18"/>
  <c r="CA41" i="18" s="1"/>
  <c r="CC41" i="18" s="1"/>
  <c r="AT41" i="19" s="1"/>
  <c r="K42" i="18"/>
  <c r="K41" i="18"/>
  <c r="AO42" i="18"/>
  <c r="AO41" i="18"/>
  <c r="AU41" i="18" s="1"/>
  <c r="AW41" i="18" s="1"/>
  <c r="Z41" i="19" s="1"/>
  <c r="EW40" i="18"/>
  <c r="FC40" i="18" s="1"/>
  <c r="EW42" i="18"/>
  <c r="EW41" i="18"/>
  <c r="FC41" i="18" s="1"/>
  <c r="FE41" i="18" s="1"/>
  <c r="CR41" i="19" s="1"/>
  <c r="BG42" i="18"/>
  <c r="BG41" i="18"/>
  <c r="BK41" i="18" s="1"/>
  <c r="BM41" i="18" s="1"/>
  <c r="AJ41" i="19" s="1"/>
  <c r="AA41" i="18"/>
  <c r="I42" i="18"/>
  <c r="I41" i="18"/>
  <c r="CK42" i="18"/>
  <c r="CK41" i="18"/>
  <c r="CQ41" i="18" s="1"/>
  <c r="CS41" i="18" s="1"/>
  <c r="BD41" i="19" s="1"/>
  <c r="FO13" i="18"/>
  <c r="FO42" i="18"/>
  <c r="FO41" i="18"/>
  <c r="FS41" i="18" s="1"/>
  <c r="FU41" i="18" s="1"/>
  <c r="DB41" i="19" s="1"/>
  <c r="Y42" i="18"/>
  <c r="Y41" i="18"/>
  <c r="DS40" i="18"/>
  <c r="DW40" i="18" s="1"/>
  <c r="DS42" i="18"/>
  <c r="DS41" i="18"/>
  <c r="DW41" i="18" s="1"/>
  <c r="DY41" i="18" s="1"/>
  <c r="BX41" i="19" s="1"/>
  <c r="EG42" i="18"/>
  <c r="EG41" i="18"/>
  <c r="EM41" i="18" s="1"/>
  <c r="EO41" i="18" s="1"/>
  <c r="CH41" i="19" s="1"/>
  <c r="DC40" i="18"/>
  <c r="DG40" i="18" s="1"/>
  <c r="DC42" i="18"/>
  <c r="DC41" i="18"/>
  <c r="DG41" i="18" s="1"/>
  <c r="DI41" i="18" s="1"/>
  <c r="BN41" i="19" s="1"/>
  <c r="EG39" i="18"/>
  <c r="EM39" i="18" s="1"/>
  <c r="EO39" i="18" s="1"/>
  <c r="CH39" i="19" s="1"/>
  <c r="EG40" i="18"/>
  <c r="EM40" i="18" s="1"/>
  <c r="BG39" i="18"/>
  <c r="BK39" i="18" s="1"/>
  <c r="BM39" i="18" s="1"/>
  <c r="AJ39" i="19" s="1"/>
  <c r="BG40" i="18"/>
  <c r="BK40" i="18" s="1"/>
  <c r="AA14" i="18"/>
  <c r="AA40" i="18"/>
  <c r="BU39" i="18"/>
  <c r="CA39" i="18" s="1"/>
  <c r="CC39" i="18" s="1"/>
  <c r="AT39" i="19" s="1"/>
  <c r="BU40" i="18"/>
  <c r="CA40" i="18" s="1"/>
  <c r="K39" i="18"/>
  <c r="K40" i="18"/>
  <c r="AO39" i="18"/>
  <c r="AU39" i="18" s="1"/>
  <c r="AW39" i="18" s="1"/>
  <c r="Z39" i="19" s="1"/>
  <c r="AO40" i="18"/>
  <c r="AU40" i="18" s="1"/>
  <c r="FO39" i="18"/>
  <c r="FS39" i="18" s="1"/>
  <c r="FU39" i="18" s="1"/>
  <c r="DB39" i="19" s="1"/>
  <c r="FO40" i="18"/>
  <c r="FS40" i="18" s="1"/>
  <c r="Y13" i="18"/>
  <c r="Y40" i="18"/>
  <c r="I39" i="18"/>
  <c r="I40" i="18"/>
  <c r="CK39" i="18"/>
  <c r="CQ39" i="18" s="1"/>
  <c r="CS39" i="18" s="1"/>
  <c r="BD39" i="19" s="1"/>
  <c r="CK40" i="18"/>
  <c r="M21" i="253"/>
  <c r="L22" i="253"/>
  <c r="AA21" i="18"/>
  <c r="AA17" i="18"/>
  <c r="AA33" i="18"/>
  <c r="Y32" i="18"/>
  <c r="AD22" i="253"/>
  <c r="AE21" i="253"/>
  <c r="BB23" i="253"/>
  <c r="BC22" i="253"/>
  <c r="AA29" i="18"/>
  <c r="G22" i="253"/>
  <c r="F23" i="253"/>
  <c r="EW38" i="18"/>
  <c r="FC38" i="18" s="1"/>
  <c r="EW39" i="18"/>
  <c r="FC39" i="18" s="1"/>
  <c r="FE39" i="18" s="1"/>
  <c r="CR39" i="19" s="1"/>
  <c r="DC38" i="18"/>
  <c r="DG38" i="18" s="1"/>
  <c r="DC39" i="18"/>
  <c r="DG39" i="18" s="1"/>
  <c r="DI39" i="18" s="1"/>
  <c r="BN39" i="19" s="1"/>
  <c r="Y38" i="18"/>
  <c r="Y39" i="18"/>
  <c r="DS38" i="18"/>
  <c r="DW38" i="18" s="1"/>
  <c r="DS39" i="18"/>
  <c r="DW39" i="18" s="1"/>
  <c r="DY39" i="18" s="1"/>
  <c r="BX39" i="19" s="1"/>
  <c r="AA38" i="18"/>
  <c r="AA39" i="18"/>
  <c r="AA15" i="18"/>
  <c r="AA19" i="18"/>
  <c r="AA23" i="18"/>
  <c r="AA27" i="18"/>
  <c r="AA31" i="18"/>
  <c r="AA35" i="18"/>
  <c r="AA8" i="18"/>
  <c r="AA12" i="18"/>
  <c r="AA16" i="18"/>
  <c r="AA18" i="18"/>
  <c r="AA20" i="18"/>
  <c r="AA22" i="18"/>
  <c r="AA24" i="18"/>
  <c r="AA26" i="18"/>
  <c r="AA28" i="18"/>
  <c r="AA30" i="18"/>
  <c r="AA32" i="18"/>
  <c r="AA34" i="18"/>
  <c r="AA36" i="18"/>
  <c r="AA7" i="18"/>
  <c r="AA9" i="18"/>
  <c r="AA11" i="18"/>
  <c r="AA13" i="18"/>
  <c r="AA37" i="18"/>
  <c r="DC13" i="18"/>
  <c r="DC8" i="18"/>
  <c r="DC6" i="18"/>
  <c r="EW33" i="18"/>
  <c r="AO23" i="18"/>
  <c r="AO38" i="18"/>
  <c r="AU38" i="18" s="1"/>
  <c r="BU37" i="18"/>
  <c r="CA37" i="18" s="1"/>
  <c r="CC37" i="18" s="1"/>
  <c r="AT37" i="19" s="1"/>
  <c r="BU38" i="18"/>
  <c r="CA38" i="18" s="1"/>
  <c r="CK35" i="18"/>
  <c r="CK38" i="18"/>
  <c r="CQ38" i="18" s="1"/>
  <c r="BG6" i="18"/>
  <c r="BG38" i="18"/>
  <c r="BK38" i="18" s="1"/>
  <c r="DC27" i="18"/>
  <c r="EG37" i="18"/>
  <c r="EM37" i="18" s="1"/>
  <c r="EO37" i="18" s="1"/>
  <c r="CH37" i="19" s="1"/>
  <c r="EG38" i="18"/>
  <c r="EM38" i="18" s="1"/>
  <c r="FO6" i="18"/>
  <c r="FO38" i="18"/>
  <c r="DC26" i="18"/>
  <c r="EW35" i="18"/>
  <c r="I37" i="18"/>
  <c r="I38" i="18"/>
  <c r="K37" i="18"/>
  <c r="K38" i="18"/>
  <c r="FO8" i="18"/>
  <c r="AO15" i="18"/>
  <c r="AO31" i="18"/>
  <c r="BG33" i="18"/>
  <c r="BG17" i="18"/>
  <c r="CK15" i="18"/>
  <c r="BG29" i="18"/>
  <c r="BG14" i="18"/>
  <c r="BG25" i="18"/>
  <c r="BG10" i="18"/>
  <c r="BG21" i="18"/>
  <c r="CK31" i="18"/>
  <c r="CK27" i="18"/>
  <c r="CK12" i="18"/>
  <c r="CK23" i="18"/>
  <c r="CK8" i="18"/>
  <c r="CK19" i="18"/>
  <c r="AO8" i="18"/>
  <c r="AO7" i="18"/>
  <c r="AO19" i="18"/>
  <c r="AO35" i="18"/>
  <c r="AO27" i="18"/>
  <c r="BH23" i="253"/>
  <c r="BI22" i="253"/>
  <c r="AJ24" i="253"/>
  <c r="AK23" i="253"/>
  <c r="BN23" i="253"/>
  <c r="BO22" i="253"/>
  <c r="S21" i="253"/>
  <c r="R22" i="253"/>
  <c r="AW21" i="253"/>
  <c r="AV22" i="253"/>
  <c r="Y21" i="253"/>
  <c r="X22" i="253"/>
  <c r="AP23" i="253"/>
  <c r="AQ22" i="253"/>
  <c r="EW34" i="18"/>
  <c r="EW37" i="18"/>
  <c r="FC37" i="18" s="1"/>
  <c r="FE37" i="18" s="1"/>
  <c r="CR37" i="19" s="1"/>
  <c r="DS12" i="18"/>
  <c r="DS37" i="18"/>
  <c r="DW37" i="18" s="1"/>
  <c r="DY37" i="18" s="1"/>
  <c r="BX37" i="19" s="1"/>
  <c r="FO9" i="18"/>
  <c r="FO37" i="18"/>
  <c r="FS37" i="18" s="1"/>
  <c r="FU37" i="18" s="1"/>
  <c r="DB37" i="19" s="1"/>
  <c r="DC9" i="18"/>
  <c r="DC37" i="18"/>
  <c r="DG37" i="18" s="1"/>
  <c r="DI37" i="18" s="1"/>
  <c r="BN37" i="19" s="1"/>
  <c r="CK33" i="18"/>
  <c r="CK37" i="18"/>
  <c r="CQ37" i="18" s="1"/>
  <c r="CS37" i="18" s="1"/>
  <c r="BD37" i="19" s="1"/>
  <c r="BG11" i="18"/>
  <c r="BG37" i="18"/>
  <c r="BK37" i="18" s="1"/>
  <c r="BM37" i="18" s="1"/>
  <c r="AJ37" i="19" s="1"/>
  <c r="Y34" i="18"/>
  <c r="Y37" i="18"/>
  <c r="AO36" i="18"/>
  <c r="AU36" i="18" s="1"/>
  <c r="AW36" i="18" s="1"/>
  <c r="Z36" i="19" s="1"/>
  <c r="AO37" i="18"/>
  <c r="FO27" i="18"/>
  <c r="FO26" i="18"/>
  <c r="EW6" i="18"/>
  <c r="EW8" i="18"/>
  <c r="DC19" i="18"/>
  <c r="DC35" i="18"/>
  <c r="DC18" i="18"/>
  <c r="DC34" i="18"/>
  <c r="FO19" i="18"/>
  <c r="FO35" i="18"/>
  <c r="FO18" i="18"/>
  <c r="FO34" i="18"/>
  <c r="EW17" i="18"/>
  <c r="EW19" i="18"/>
  <c r="DS7" i="18"/>
  <c r="DS27" i="18"/>
  <c r="DC15" i="18"/>
  <c r="DC23" i="18"/>
  <c r="DC31" i="18"/>
  <c r="DC7" i="18"/>
  <c r="DC14" i="18"/>
  <c r="DC22" i="18"/>
  <c r="DC30" i="18"/>
  <c r="Y9" i="18"/>
  <c r="Y24" i="18"/>
  <c r="Y20" i="18"/>
  <c r="Y16" i="18"/>
  <c r="EW14" i="18"/>
  <c r="EW25" i="18"/>
  <c r="EW27" i="18"/>
  <c r="AO13" i="18"/>
  <c r="AO6" i="18"/>
  <c r="AO14" i="18"/>
  <c r="AO18" i="18"/>
  <c r="AO22" i="18"/>
  <c r="AO26" i="18"/>
  <c r="AO30" i="18"/>
  <c r="AO34" i="18"/>
  <c r="AO11" i="18"/>
  <c r="AO12" i="18"/>
  <c r="AO17" i="18"/>
  <c r="AO21" i="18"/>
  <c r="AO25" i="18"/>
  <c r="AO29" i="18"/>
  <c r="AO33" i="18"/>
  <c r="AO9" i="18"/>
  <c r="AO10" i="18"/>
  <c r="AO16" i="18"/>
  <c r="AO20" i="18"/>
  <c r="AO24" i="18"/>
  <c r="AO28" i="18"/>
  <c r="AO32" i="18"/>
  <c r="Y28" i="18"/>
  <c r="FO15" i="18"/>
  <c r="FO23" i="18"/>
  <c r="FO31" i="18"/>
  <c r="FO7" i="18"/>
  <c r="FO14" i="18"/>
  <c r="FO22" i="18"/>
  <c r="FO30" i="18"/>
  <c r="DS19" i="18"/>
  <c r="DS35" i="18"/>
  <c r="DS23" i="18"/>
  <c r="DS15" i="18"/>
  <c r="DS31" i="18"/>
  <c r="DS11" i="18"/>
  <c r="DC12" i="18"/>
  <c r="DC17" i="18"/>
  <c r="DC21" i="18"/>
  <c r="DC25" i="18"/>
  <c r="DC29" i="18"/>
  <c r="DC33" i="18"/>
  <c r="DC11" i="18"/>
  <c r="DC10" i="18"/>
  <c r="DC16" i="18"/>
  <c r="DC20" i="18"/>
  <c r="DC24" i="18"/>
  <c r="DC28" i="18"/>
  <c r="DC32" i="18"/>
  <c r="DC36" i="18"/>
  <c r="DG36" i="18" s="1"/>
  <c r="DI36" i="18" s="1"/>
  <c r="BN36" i="19" s="1"/>
  <c r="Y36" i="18"/>
  <c r="Y8" i="18"/>
  <c r="Y12" i="18"/>
  <c r="Y15" i="18"/>
  <c r="Y19" i="18"/>
  <c r="Y23" i="18"/>
  <c r="Y27" i="18"/>
  <c r="Y31" i="18"/>
  <c r="Y35" i="18"/>
  <c r="Y10" i="18"/>
  <c r="Y14" i="18"/>
  <c r="Y17" i="18"/>
  <c r="Y21" i="18"/>
  <c r="Y25" i="18"/>
  <c r="Y29" i="18"/>
  <c r="Y33" i="18"/>
  <c r="Y7" i="18"/>
  <c r="Y11" i="18"/>
  <c r="Y18" i="18"/>
  <c r="Y22" i="18"/>
  <c r="Y26" i="18"/>
  <c r="Y30" i="18"/>
  <c r="FO12" i="18"/>
  <c r="FO17" i="18"/>
  <c r="FO21" i="18"/>
  <c r="FO25" i="18"/>
  <c r="FO29" i="18"/>
  <c r="FO33" i="18"/>
  <c r="FO11" i="18"/>
  <c r="FO10" i="18"/>
  <c r="FO16" i="18"/>
  <c r="FO20" i="18"/>
  <c r="FO24" i="18"/>
  <c r="FO28" i="18"/>
  <c r="FO32" i="18"/>
  <c r="FO36" i="18"/>
  <c r="FS36" i="18" s="1"/>
  <c r="FU36" i="18" s="1"/>
  <c r="DB36" i="19" s="1"/>
  <c r="EW12" i="18"/>
  <c r="EW15" i="18"/>
  <c r="EW23" i="18"/>
  <c r="EW31" i="18"/>
  <c r="EW10" i="18"/>
  <c r="EW21" i="18"/>
  <c r="EW29" i="18"/>
  <c r="DS18" i="18"/>
  <c r="DS26" i="18"/>
  <c r="DS34" i="18"/>
  <c r="DS10" i="18"/>
  <c r="DS17" i="18"/>
  <c r="DS21" i="18"/>
  <c r="DS25" i="18"/>
  <c r="DS29" i="18"/>
  <c r="DS33" i="18"/>
  <c r="DS9" i="18"/>
  <c r="DS13" i="18"/>
  <c r="DS22" i="18"/>
  <c r="DS30" i="18"/>
  <c r="DS6" i="18"/>
  <c r="DS14" i="18"/>
  <c r="DS16" i="18"/>
  <c r="DS20" i="18"/>
  <c r="DS24" i="18"/>
  <c r="DS28" i="18"/>
  <c r="DS32" i="18"/>
  <c r="DS36" i="18"/>
  <c r="DW36" i="18" s="1"/>
  <c r="DY36" i="18" s="1"/>
  <c r="BX36" i="19" s="1"/>
  <c r="DS8" i="18"/>
  <c r="BG15" i="18"/>
  <c r="BG19" i="18"/>
  <c r="BG23" i="18"/>
  <c r="BG27" i="18"/>
  <c r="BG31" i="18"/>
  <c r="BG35" i="18"/>
  <c r="BG8" i="18"/>
  <c r="BG12" i="18"/>
  <c r="BG16" i="18"/>
  <c r="BG20" i="18"/>
  <c r="BG24" i="18"/>
  <c r="BG28" i="18"/>
  <c r="BG32" i="18"/>
  <c r="BG36" i="18"/>
  <c r="BK36" i="18" s="1"/>
  <c r="BM36" i="18" s="1"/>
  <c r="AJ36" i="19" s="1"/>
  <c r="BG9" i="18"/>
  <c r="BG13" i="18"/>
  <c r="BG18" i="18"/>
  <c r="BG22" i="18"/>
  <c r="BG26" i="18"/>
  <c r="BG30" i="18"/>
  <c r="BG34" i="18"/>
  <c r="BG7" i="18"/>
  <c r="EW9" i="18"/>
  <c r="EW13" i="18"/>
  <c r="EW16" i="18"/>
  <c r="EW20" i="18"/>
  <c r="EW24" i="18"/>
  <c r="EW28" i="18"/>
  <c r="EW32" i="18"/>
  <c r="EW36" i="18"/>
  <c r="FC36" i="18" s="1"/>
  <c r="FE36" i="18" s="1"/>
  <c r="CR36" i="19" s="1"/>
  <c r="EW7" i="18"/>
  <c r="FC7" i="18" s="1"/>
  <c r="EW11" i="18"/>
  <c r="EW18" i="18"/>
  <c r="EW22" i="18"/>
  <c r="EW26" i="18"/>
  <c r="EW30" i="18"/>
  <c r="CK11" i="18"/>
  <c r="CK22" i="18"/>
  <c r="CK30" i="18"/>
  <c r="CK9" i="18"/>
  <c r="CK13" i="18"/>
  <c r="CK16" i="18"/>
  <c r="CK20" i="18"/>
  <c r="CK24" i="18"/>
  <c r="CK28" i="18"/>
  <c r="CK32" i="18"/>
  <c r="CK36" i="18"/>
  <c r="CQ36" i="18" s="1"/>
  <c r="CS36" i="18" s="1"/>
  <c r="BD36" i="19" s="1"/>
  <c r="CK7" i="18"/>
  <c r="CK18" i="18"/>
  <c r="CK26" i="18"/>
  <c r="CK34" i="18"/>
  <c r="CK6" i="18"/>
  <c r="CK10" i="18"/>
  <c r="CK14" i="18"/>
  <c r="CK17" i="18"/>
  <c r="CK21" i="18"/>
  <c r="CK25" i="18"/>
  <c r="CK29" i="18"/>
  <c r="EG36" i="18"/>
  <c r="EM36" i="18" s="1"/>
  <c r="EO36" i="18" s="1"/>
  <c r="CH36" i="19" s="1"/>
  <c r="EG35" i="18"/>
  <c r="EG34" i="18"/>
  <c r="EG33" i="18"/>
  <c r="EG32" i="18"/>
  <c r="EG31" i="18"/>
  <c r="EG30" i="18"/>
  <c r="EG29" i="18"/>
  <c r="EG28" i="18"/>
  <c r="EG27" i="18"/>
  <c r="EG26" i="18"/>
  <c r="EG25" i="18"/>
  <c r="EG24" i="18"/>
  <c r="EG23" i="18"/>
  <c r="EG22" i="18"/>
  <c r="EG21" i="18"/>
  <c r="EG20" i="18"/>
  <c r="EG19" i="18"/>
  <c r="EG18" i="18"/>
  <c r="EG17" i="18"/>
  <c r="EG16" i="18"/>
  <c r="EG15" i="18"/>
  <c r="EG14" i="18"/>
  <c r="EG12" i="18"/>
  <c r="EG10" i="18"/>
  <c r="EG8" i="18"/>
  <c r="EG6" i="18"/>
  <c r="EG13" i="18"/>
  <c r="EG11" i="18"/>
  <c r="EG9" i="18"/>
  <c r="EG7" i="18"/>
  <c r="BU36" i="18"/>
  <c r="CA36" i="18" s="1"/>
  <c r="CC36" i="18" s="1"/>
  <c r="AT36" i="19" s="1"/>
  <c r="BU35" i="18"/>
  <c r="BU34" i="18"/>
  <c r="BU33" i="18"/>
  <c r="BU32" i="18"/>
  <c r="BU31" i="18"/>
  <c r="BU30" i="18"/>
  <c r="BU29" i="18"/>
  <c r="BU28" i="18"/>
  <c r="BU27" i="18"/>
  <c r="BU26" i="18"/>
  <c r="BU25" i="18"/>
  <c r="BU24" i="18"/>
  <c r="BU23" i="18"/>
  <c r="BU22" i="18"/>
  <c r="BU21" i="18"/>
  <c r="BU20" i="18"/>
  <c r="BU19" i="18"/>
  <c r="BU18" i="18"/>
  <c r="BU17" i="18"/>
  <c r="BU16" i="18"/>
  <c r="BU15" i="18"/>
  <c r="BU14" i="18"/>
  <c r="BU12" i="18"/>
  <c r="BU10" i="18"/>
  <c r="BU8" i="18"/>
  <c r="BU6" i="18"/>
  <c r="BU13" i="18"/>
  <c r="BU11" i="18"/>
  <c r="BU9" i="18"/>
  <c r="BU7" i="18"/>
  <c r="K11" i="18"/>
  <c r="K7" i="18"/>
  <c r="K35" i="18"/>
  <c r="K33" i="18"/>
  <c r="K31" i="18"/>
  <c r="K29" i="18"/>
  <c r="K27" i="18"/>
  <c r="K25" i="18"/>
  <c r="K51" i="18" s="1"/>
  <c r="K23" i="18"/>
  <c r="K21" i="18"/>
  <c r="K19" i="18"/>
  <c r="K17" i="18"/>
  <c r="K15" i="18"/>
  <c r="K12" i="18"/>
  <c r="K8" i="18"/>
  <c r="K13" i="18"/>
  <c r="K9" i="18"/>
  <c r="K36" i="18"/>
  <c r="K34" i="18"/>
  <c r="K32" i="18"/>
  <c r="K30" i="18"/>
  <c r="K28" i="18"/>
  <c r="K26" i="18"/>
  <c r="K24" i="18"/>
  <c r="K22" i="18"/>
  <c r="K20" i="18"/>
  <c r="K18" i="18"/>
  <c r="K16" i="18"/>
  <c r="K14" i="18"/>
  <c r="K10" i="18"/>
  <c r="I36" i="18"/>
  <c r="I34" i="18"/>
  <c r="I32" i="18"/>
  <c r="I30" i="18"/>
  <c r="I28" i="18"/>
  <c r="I26" i="18"/>
  <c r="I24" i="18"/>
  <c r="I10" i="18"/>
  <c r="I11" i="18"/>
  <c r="I7" i="18"/>
  <c r="I35" i="18"/>
  <c r="I33" i="18"/>
  <c r="I31" i="18"/>
  <c r="I29" i="18"/>
  <c r="I27" i="18"/>
  <c r="I25" i="18"/>
  <c r="I51" i="18" s="1"/>
  <c r="I23" i="18"/>
  <c r="I12" i="18"/>
  <c r="I8" i="18"/>
  <c r="I13" i="18"/>
  <c r="I9" i="18"/>
  <c r="BI35" i="29"/>
  <c r="AG35" i="29"/>
  <c r="AP35" i="19"/>
  <c r="CN35" i="19"/>
  <c r="BW35" i="29"/>
  <c r="AU35" i="29"/>
  <c r="S35" i="29"/>
  <c r="B35" i="19"/>
  <c r="V35" i="19"/>
  <c r="BJ35" i="19"/>
  <c r="E35" i="29"/>
  <c r="BB35" i="29"/>
  <c r="Z35" i="29"/>
  <c r="L35" i="19"/>
  <c r="AZ35" i="19"/>
  <c r="CX35" i="19"/>
  <c r="BP35" i="29"/>
  <c r="AN35" i="29"/>
  <c r="L35" i="29"/>
  <c r="AF35" i="19"/>
  <c r="BT35" i="19"/>
  <c r="B35" i="58"/>
  <c r="I36" i="5"/>
  <c r="L35" i="58"/>
  <c r="K36" i="5"/>
  <c r="V35" i="58"/>
  <c r="M36" i="5"/>
  <c r="AF35" i="58"/>
  <c r="O36" i="5"/>
  <c r="AP35" i="58"/>
  <c r="Q36" i="5"/>
  <c r="AZ35" i="58"/>
  <c r="S36" i="5"/>
  <c r="BJ35" i="58"/>
  <c r="U36" i="5"/>
  <c r="BT35" i="58"/>
  <c r="W36" i="5"/>
  <c r="CD35" i="58"/>
  <c r="Y36" i="5"/>
  <c r="CN35" i="58"/>
  <c r="AA36" i="5"/>
  <c r="CX35" i="58"/>
  <c r="AC36" i="5"/>
  <c r="D36" i="23"/>
  <c r="AS36" i="25"/>
  <c r="CT36" i="2" s="1"/>
  <c r="AQ36" i="25"/>
  <c r="CN36" i="2" s="1"/>
  <c r="AO36" i="25"/>
  <c r="CK36" i="2" s="1"/>
  <c r="AM36" i="25"/>
  <c r="CE36" i="2" s="1"/>
  <c r="AK36" i="25"/>
  <c r="CB36" i="2" s="1"/>
  <c r="AI36" i="25"/>
  <c r="BV36" i="2" s="1"/>
  <c r="AG36" i="25"/>
  <c r="BS36" i="2" s="1"/>
  <c r="AE36" i="25"/>
  <c r="BM36" i="2" s="1"/>
  <c r="AC36" i="25"/>
  <c r="BJ36" i="2" s="1"/>
  <c r="AA36" i="25"/>
  <c r="BD36" i="2" s="1"/>
  <c r="Y36" i="25"/>
  <c r="BA36" i="2" s="1"/>
  <c r="W36" i="25"/>
  <c r="AU36" i="2" s="1"/>
  <c r="U36" i="25"/>
  <c r="AR36" i="2" s="1"/>
  <c r="S36" i="25"/>
  <c r="AL36" i="2" s="1"/>
  <c r="Q36" i="25"/>
  <c r="AI36" i="2" s="1"/>
  <c r="O36" i="25"/>
  <c r="AC36" i="2" s="1"/>
  <c r="M36" i="25"/>
  <c r="Z36" i="2" s="1"/>
  <c r="K36" i="25"/>
  <c r="T36" i="2" s="1"/>
  <c r="I36" i="25"/>
  <c r="Q36" i="2" s="1"/>
  <c r="G36" i="25"/>
  <c r="K36" i="2" s="1"/>
  <c r="E36" i="25"/>
  <c r="H36" i="2" s="1"/>
  <c r="C36" i="25"/>
  <c r="B36" i="2" s="1"/>
  <c r="E35" i="25"/>
  <c r="E34" i="25"/>
  <c r="AE34" i="25"/>
  <c r="BM34" i="2" s="1"/>
  <c r="AC34" i="25"/>
  <c r="BJ34" i="2" s="1"/>
  <c r="AA34" i="25"/>
  <c r="BD34" i="2" s="1"/>
  <c r="Y34" i="25"/>
  <c r="BA34" i="2" s="1"/>
  <c r="W34" i="25"/>
  <c r="AU34" i="2" s="1"/>
  <c r="U34" i="25"/>
  <c r="AR34" i="2" s="1"/>
  <c r="S34" i="25"/>
  <c r="AL34" i="2" s="1"/>
  <c r="Q34" i="25"/>
  <c r="AI34" i="2" s="1"/>
  <c r="O34" i="25"/>
  <c r="AC34" i="2" s="1"/>
  <c r="M34" i="25"/>
  <c r="Z34" i="2" s="1"/>
  <c r="K34" i="25"/>
  <c r="T34" i="2" s="1"/>
  <c r="I34" i="25"/>
  <c r="Q34" i="2" s="1"/>
  <c r="G34" i="25"/>
  <c r="K34" i="2" s="1"/>
  <c r="C34" i="25"/>
  <c r="B34" i="2" s="1"/>
  <c r="AT33" i="29"/>
  <c r="Y33" i="29"/>
  <c r="R33" i="29"/>
  <c r="D34" i="23"/>
  <c r="D34" i="16"/>
  <c r="FD33" i="18"/>
  <c r="EN33" i="18"/>
  <c r="DX33" i="18"/>
  <c r="DH33" i="18"/>
  <c r="CR33" i="18"/>
  <c r="CB33" i="18"/>
  <c r="BL33" i="18"/>
  <c r="AV33" i="18"/>
  <c r="AF33" i="18"/>
  <c r="P33" i="18"/>
  <c r="F33" i="13"/>
  <c r="CX33" i="19"/>
  <c r="AZ33" i="19"/>
  <c r="L33" i="19"/>
  <c r="G34" i="5"/>
  <c r="AQ33" i="3"/>
  <c r="AM33" i="3"/>
  <c r="AI33" i="3"/>
  <c r="AE33" i="3"/>
  <c r="AA33" i="3"/>
  <c r="W33" i="3"/>
  <c r="S33" i="3"/>
  <c r="O33" i="3"/>
  <c r="K33" i="3"/>
  <c r="G33" i="3"/>
  <c r="C33" i="3"/>
  <c r="D33" i="3" s="1"/>
  <c r="BO33" i="1"/>
  <c r="BI33" i="1"/>
  <c r="BC33" i="1"/>
  <c r="AW33" i="1"/>
  <c r="BJ33" i="58"/>
  <c r="AK33" i="1"/>
  <c r="AP33" i="58"/>
  <c r="Y33" i="1"/>
  <c r="V33" i="58"/>
  <c r="M33" i="1"/>
  <c r="G33" i="1"/>
  <c r="B32" i="72"/>
  <c r="B32" i="73"/>
  <c r="B32" i="74"/>
  <c r="B32" i="75"/>
  <c r="B32" i="76"/>
  <c r="B32" i="77"/>
  <c r="B32" i="78"/>
  <c r="B32" i="80"/>
  <c r="D47" i="81"/>
  <c r="AS34" i="25"/>
  <c r="CT34" i="2" s="1"/>
  <c r="AQ34" i="25"/>
  <c r="CN34" i="2" s="1"/>
  <c r="AO34" i="25"/>
  <c r="CK34" i="2" s="1"/>
  <c r="AM34" i="25"/>
  <c r="CE34" i="2" s="1"/>
  <c r="AK34" i="25"/>
  <c r="CB34" i="2" s="1"/>
  <c r="AI34" i="25"/>
  <c r="BV34" i="2" s="1"/>
  <c r="AG34" i="25"/>
  <c r="BS34" i="2" s="1"/>
  <c r="B34" i="29"/>
  <c r="I34" i="29"/>
  <c r="P34" i="29"/>
  <c r="W34" i="29"/>
  <c r="AD34" i="29"/>
  <c r="AK34" i="29"/>
  <c r="AR34" i="29"/>
  <c r="AY34" i="29"/>
  <c r="BF34" i="29"/>
  <c r="BM34" i="29"/>
  <c r="BT34" i="29"/>
  <c r="D35" i="23"/>
  <c r="D58" i="81"/>
  <c r="D57" i="81"/>
  <c r="D55" i="81"/>
  <c r="D53" i="81"/>
  <c r="D52" i="81"/>
  <c r="D50" i="81"/>
  <c r="D48" i="81"/>
  <c r="D45" i="81"/>
  <c r="F44" i="81" s="1"/>
  <c r="D43" i="81"/>
  <c r="D42" i="81"/>
  <c r="D40" i="81"/>
  <c r="D38" i="81"/>
  <c r="D37" i="81"/>
  <c r="D35" i="81"/>
  <c r="D33" i="81"/>
  <c r="D32" i="81"/>
  <c r="D30" i="81"/>
  <c r="D28" i="81"/>
  <c r="D27" i="81"/>
  <c r="D25" i="81"/>
  <c r="G24" i="81" s="1"/>
  <c r="D23" i="81"/>
  <c r="D22" i="81"/>
  <c r="D20" i="81"/>
  <c r="D18" i="81"/>
  <c r="D17" i="81"/>
  <c r="D15" i="81"/>
  <c r="D13" i="81"/>
  <c r="D12" i="81"/>
  <c r="D10" i="81"/>
  <c r="J9" i="81" s="1"/>
  <c r="D8" i="81"/>
  <c r="D7" i="81"/>
  <c r="D5" i="81"/>
  <c r="B52" i="73" l="1"/>
  <c r="AA52" i="18"/>
  <c r="Y51" i="18"/>
  <c r="DC51" i="18"/>
  <c r="BG51" i="18"/>
  <c r="AO51" i="18"/>
  <c r="B52" i="72"/>
  <c r="FO51" i="18"/>
  <c r="E33" i="19"/>
  <c r="D54" i="16"/>
  <c r="EG51" i="18"/>
  <c r="BU51" i="18"/>
  <c r="CK51" i="18"/>
  <c r="DS51" i="18"/>
  <c r="K52" i="18"/>
  <c r="K53" i="18"/>
  <c r="AO52" i="18"/>
  <c r="EW51" i="18"/>
  <c r="CK52" i="18"/>
  <c r="EW52" i="18"/>
  <c r="AA51" i="18"/>
  <c r="Y54" i="18"/>
  <c r="Y55" i="18"/>
  <c r="CA48" i="18"/>
  <c r="CC48" i="18" s="1"/>
  <c r="BU55" i="18"/>
  <c r="BU54" i="18"/>
  <c r="AA55" i="18"/>
  <c r="AA54" i="18"/>
  <c r="BG53" i="18"/>
  <c r="DS52" i="18"/>
  <c r="FO52" i="18"/>
  <c r="Y52" i="18"/>
  <c r="DC52" i="18"/>
  <c r="BG52" i="18"/>
  <c r="EG54" i="18"/>
  <c r="EG55" i="18"/>
  <c r="EW54" i="18"/>
  <c r="EW55" i="18"/>
  <c r="CA44" i="18"/>
  <c r="CC44" i="18" s="1"/>
  <c r="BU53" i="18"/>
  <c r="CQ44" i="18"/>
  <c r="CS44" i="18" s="1"/>
  <c r="CK53" i="18"/>
  <c r="AO55" i="18"/>
  <c r="AO54" i="18"/>
  <c r="AO53" i="18"/>
  <c r="I52" i="18"/>
  <c r="I53" i="18"/>
  <c r="EG52" i="18"/>
  <c r="Y53" i="18"/>
  <c r="AA53" i="18"/>
  <c r="CK54" i="18"/>
  <c r="CK55" i="18"/>
  <c r="BG55" i="18"/>
  <c r="BG54" i="18"/>
  <c r="BU52" i="18"/>
  <c r="EG53" i="18"/>
  <c r="EW53" i="18"/>
  <c r="DW48" i="18"/>
  <c r="DY48" i="18" s="1"/>
  <c r="DS54" i="18"/>
  <c r="DS55" i="18"/>
  <c r="DW44" i="18"/>
  <c r="DY44" i="18" s="1"/>
  <c r="DS53" i="18"/>
  <c r="DC53" i="18"/>
  <c r="DG48" i="18"/>
  <c r="DI48" i="18" s="1"/>
  <c r="DC54" i="18"/>
  <c r="DC55" i="18"/>
  <c r="FO54" i="18"/>
  <c r="FO55" i="18"/>
  <c r="FS44" i="18"/>
  <c r="FU44" i="18" s="1"/>
  <c r="FO53" i="18"/>
  <c r="B52" i="75"/>
  <c r="B52" i="74"/>
  <c r="Y53" i="1"/>
  <c r="AW53" i="1"/>
  <c r="B33" i="58"/>
  <c r="G53" i="1"/>
  <c r="CD33" i="58"/>
  <c r="CD53" i="58" s="1"/>
  <c r="BC53" i="1"/>
  <c r="L33" i="58"/>
  <c r="M53" i="1"/>
  <c r="AZ33" i="58"/>
  <c r="AK53" i="1"/>
  <c r="CN33" i="58"/>
  <c r="BI53" i="1"/>
  <c r="CX33" i="58"/>
  <c r="CX53" i="58" s="1"/>
  <c r="BO53" i="1"/>
  <c r="C53" i="3"/>
  <c r="CB53" i="18"/>
  <c r="G53" i="3"/>
  <c r="W53" i="3"/>
  <c r="AM53" i="3"/>
  <c r="AF53" i="18"/>
  <c r="CR53" i="18"/>
  <c r="FD53" i="18"/>
  <c r="AI53" i="3"/>
  <c r="K53" i="3"/>
  <c r="AA53" i="3"/>
  <c r="AQ53" i="3"/>
  <c r="AV53" i="18"/>
  <c r="DH53" i="18"/>
  <c r="S53" i="3"/>
  <c r="P53" i="18"/>
  <c r="EN53" i="18"/>
  <c r="O53" i="3"/>
  <c r="AE53" i="3"/>
  <c r="BL53" i="18"/>
  <c r="DX53" i="18"/>
  <c r="R53" i="29"/>
  <c r="Y53" i="29"/>
  <c r="AT53" i="29"/>
  <c r="L53" i="19"/>
  <c r="AZ53" i="19"/>
  <c r="CX53" i="19"/>
  <c r="E53" i="19"/>
  <c r="BJ53" i="58"/>
  <c r="V53" i="58"/>
  <c r="CN53" i="58"/>
  <c r="AP53" i="58"/>
  <c r="B53" i="58"/>
  <c r="AZ53" i="58"/>
  <c r="L53" i="58"/>
  <c r="H43" i="19"/>
  <c r="J43" i="19" s="1"/>
  <c r="AE48" i="18"/>
  <c r="EM48" i="18"/>
  <c r="FC48" i="18"/>
  <c r="CQ48" i="18"/>
  <c r="AU48" i="18"/>
  <c r="BK48" i="18"/>
  <c r="AE46" i="18"/>
  <c r="AG46" i="18" s="1"/>
  <c r="P46" i="19" s="1"/>
  <c r="FS48" i="18"/>
  <c r="DI47" i="18"/>
  <c r="BN47" i="19" s="1"/>
  <c r="AE45" i="18"/>
  <c r="AG45" i="18" s="1"/>
  <c r="P45" i="19" s="1"/>
  <c r="FU47" i="18"/>
  <c r="DB47" i="19" s="1"/>
  <c r="CS47" i="18"/>
  <c r="BD47" i="19" s="1"/>
  <c r="EM47" i="18"/>
  <c r="DW47" i="18"/>
  <c r="CA47" i="18"/>
  <c r="FC47" i="18"/>
  <c r="AE47" i="18"/>
  <c r="AU47" i="18"/>
  <c r="BK47" i="18"/>
  <c r="AE6" i="18"/>
  <c r="EM44" i="18"/>
  <c r="FC44" i="18"/>
  <c r="DG44" i="18"/>
  <c r="AU44" i="18"/>
  <c r="BK44" i="18"/>
  <c r="AE44" i="18"/>
  <c r="J34" i="81"/>
  <c r="J49" i="81"/>
  <c r="H4" i="81"/>
  <c r="F24" i="81"/>
  <c r="H29" i="81"/>
  <c r="BM43" i="18"/>
  <c r="AT43" i="19"/>
  <c r="CS43" i="18"/>
  <c r="FE43" i="18"/>
  <c r="AW43" i="18"/>
  <c r="DY43" i="18"/>
  <c r="DI43" i="18"/>
  <c r="AE43" i="18"/>
  <c r="DB43" i="19"/>
  <c r="AE36" i="18"/>
  <c r="AG36" i="18" s="1"/>
  <c r="P36" i="19" s="1"/>
  <c r="DW42" i="18"/>
  <c r="CQ42" i="18"/>
  <c r="FC42" i="18"/>
  <c r="DG42" i="18"/>
  <c r="AU42" i="18"/>
  <c r="CA42" i="18"/>
  <c r="EM42" i="18"/>
  <c r="O42" i="18"/>
  <c r="BK42" i="18"/>
  <c r="FS42" i="18"/>
  <c r="AE42" i="18"/>
  <c r="AE41" i="18"/>
  <c r="AG41" i="18" s="1"/>
  <c r="P41" i="19" s="1"/>
  <c r="J54" i="81"/>
  <c r="O41" i="18"/>
  <c r="Q41" i="18" s="1"/>
  <c r="F41" i="19" s="1"/>
  <c r="O39" i="18"/>
  <c r="Q39" i="18" s="1"/>
  <c r="F39" i="19" s="1"/>
  <c r="FU40" i="18"/>
  <c r="AE40" i="18"/>
  <c r="CQ40" i="18"/>
  <c r="EO40" i="18"/>
  <c r="CC40" i="18"/>
  <c r="O40" i="18"/>
  <c r="DI40" i="18"/>
  <c r="AW40" i="18"/>
  <c r="DY40" i="18"/>
  <c r="BM40" i="18"/>
  <c r="FE40" i="18"/>
  <c r="G44" i="81"/>
  <c r="BC23" i="253"/>
  <c r="BB24" i="253"/>
  <c r="L23" i="253"/>
  <c r="M22" i="253"/>
  <c r="H14" i="81"/>
  <c r="J39" i="81"/>
  <c r="AE22" i="253"/>
  <c r="AD23" i="253"/>
  <c r="J19" i="81"/>
  <c r="F34" i="81"/>
  <c r="G23" i="253"/>
  <c r="F24" i="253"/>
  <c r="G4" i="81"/>
  <c r="G9" i="81"/>
  <c r="G14" i="81"/>
  <c r="F4" i="81"/>
  <c r="AE39" i="18"/>
  <c r="AG39" i="18" s="1"/>
  <c r="P39" i="19" s="1"/>
  <c r="AE38" i="18"/>
  <c r="AG38" i="18" s="1"/>
  <c r="AE37" i="18"/>
  <c r="AG37" i="18" s="1"/>
  <c r="P37" i="19" s="1"/>
  <c r="AW38" i="18"/>
  <c r="DY38" i="18"/>
  <c r="CS38" i="18"/>
  <c r="O37" i="18"/>
  <c r="Q37" i="18" s="1"/>
  <c r="F37" i="19" s="1"/>
  <c r="FS38" i="18"/>
  <c r="BM38" i="18"/>
  <c r="EO38" i="18"/>
  <c r="DI38" i="18"/>
  <c r="FE38" i="18"/>
  <c r="CC38" i="18"/>
  <c r="O38" i="18"/>
  <c r="AU37" i="18"/>
  <c r="AW37" i="18" s="1"/>
  <c r="Z37" i="19" s="1"/>
  <c r="AY37" i="13"/>
  <c r="FC6" i="18"/>
  <c r="O10" i="18"/>
  <c r="BO23" i="253"/>
  <c r="BN24" i="253"/>
  <c r="BH24" i="253"/>
  <c r="BI23" i="253"/>
  <c r="X23" i="253"/>
  <c r="Y22" i="253"/>
  <c r="AQ23" i="253"/>
  <c r="AP24" i="253"/>
  <c r="AJ25" i="253"/>
  <c r="AK24" i="253"/>
  <c r="AV23" i="253"/>
  <c r="AW22" i="253"/>
  <c r="R23" i="253"/>
  <c r="S22" i="253"/>
  <c r="AC34" i="5"/>
  <c r="O36" i="18"/>
  <c r="Q36" i="18" s="1"/>
  <c r="F36" i="19" s="1"/>
  <c r="BO34" i="29"/>
  <c r="K34" i="29"/>
  <c r="BV34" i="29"/>
  <c r="R34" i="29"/>
  <c r="O34" i="5"/>
  <c r="W34" i="5"/>
  <c r="BA34" i="29"/>
  <c r="F19" i="81"/>
  <c r="G29" i="81"/>
  <c r="F54" i="81"/>
  <c r="J14" i="81"/>
  <c r="I19" i="81"/>
  <c r="F29" i="81"/>
  <c r="J29" i="81"/>
  <c r="E34" i="81"/>
  <c r="I49" i="81"/>
  <c r="CN33" i="19"/>
  <c r="E29" i="81"/>
  <c r="G39" i="81"/>
  <c r="G49" i="81"/>
  <c r="H54" i="81"/>
  <c r="B33" i="19"/>
  <c r="AM33" i="29"/>
  <c r="AM34" i="29"/>
  <c r="BA33" i="29"/>
  <c r="BV33" i="29"/>
  <c r="K34" i="5"/>
  <c r="S34" i="5"/>
  <c r="D35" i="58"/>
  <c r="BO33" i="29"/>
  <c r="BH34" i="29"/>
  <c r="AF34" i="29"/>
  <c r="D34" i="29"/>
  <c r="BH33" i="29"/>
  <c r="I34" i="5"/>
  <c r="M34" i="5"/>
  <c r="Q34" i="5"/>
  <c r="U34" i="5"/>
  <c r="Y34" i="5"/>
  <c r="F9" i="81"/>
  <c r="F14" i="81"/>
  <c r="E19" i="81"/>
  <c r="E24" i="81"/>
  <c r="J44" i="81"/>
  <c r="E54" i="81"/>
  <c r="I54" i="81"/>
  <c r="AP33" i="19"/>
  <c r="E4" i="81"/>
  <c r="J4" i="81"/>
  <c r="E9" i="81"/>
  <c r="I9" i="81"/>
  <c r="E14" i="81"/>
  <c r="I14" i="81"/>
  <c r="H19" i="81"/>
  <c r="I24" i="81"/>
  <c r="I29" i="81"/>
  <c r="I34" i="81"/>
  <c r="E44" i="81"/>
  <c r="I44" i="81"/>
  <c r="AF33" i="58"/>
  <c r="BT33" i="58"/>
  <c r="AF33" i="19"/>
  <c r="BT33" i="19"/>
  <c r="K33" i="29"/>
  <c r="H9" i="81"/>
  <c r="G19" i="81"/>
  <c r="G34" i="81"/>
  <c r="H44" i="81"/>
  <c r="E49" i="81"/>
  <c r="G54" i="81"/>
  <c r="AA34" i="5"/>
  <c r="V33" i="19"/>
  <c r="BJ33" i="19"/>
  <c r="D33" i="29"/>
  <c r="AF33" i="29"/>
  <c r="D35" i="29"/>
  <c r="K35" i="29"/>
  <c r="R35" i="29"/>
  <c r="Y35" i="29"/>
  <c r="AF35" i="29"/>
  <c r="AM35" i="29"/>
  <c r="AT35" i="29"/>
  <c r="BA35" i="29"/>
  <c r="BH35" i="29"/>
  <c r="BO35" i="29"/>
  <c r="BV35" i="29"/>
  <c r="D36" i="16"/>
  <c r="I4" i="81"/>
  <c r="J24" i="81"/>
  <c r="H34" i="81"/>
  <c r="F35" i="13"/>
  <c r="E39" i="81"/>
  <c r="I39" i="81"/>
  <c r="H24" i="81"/>
  <c r="F39" i="81"/>
  <c r="H39" i="81"/>
  <c r="F49" i="81"/>
  <c r="H49" i="81"/>
  <c r="Y34" i="29"/>
  <c r="AT34" i="29"/>
  <c r="B34" i="15"/>
  <c r="F29" i="13"/>
  <c r="F30" i="13"/>
  <c r="F31" i="13"/>
  <c r="G35" i="5"/>
  <c r="D33" i="78"/>
  <c r="CQ54" i="18" l="1"/>
  <c r="FC54" i="18"/>
  <c r="FC55" i="18"/>
  <c r="DW54" i="18"/>
  <c r="BK54" i="18"/>
  <c r="FS54" i="18"/>
  <c r="AU54" i="18"/>
  <c r="DG54" i="18"/>
  <c r="CA54" i="18"/>
  <c r="EM54" i="18"/>
  <c r="AE54" i="18"/>
  <c r="AE55" i="18"/>
  <c r="AT44" i="19"/>
  <c r="BX48" i="19"/>
  <c r="BX54" i="19" s="1"/>
  <c r="DY54" i="18"/>
  <c r="AT48" i="19"/>
  <c r="CC54" i="18"/>
  <c r="BX44" i="19"/>
  <c r="BN48" i="19"/>
  <c r="DB44" i="19"/>
  <c r="BD44" i="19"/>
  <c r="D53" i="29"/>
  <c r="BH53" i="29"/>
  <c r="BO53" i="29"/>
  <c r="BV53" i="29"/>
  <c r="BA53" i="29"/>
  <c r="K53" i="29"/>
  <c r="AF53" i="29"/>
  <c r="AM53" i="29"/>
  <c r="AP53" i="19"/>
  <c r="V53" i="19"/>
  <c r="AF53" i="19"/>
  <c r="B53" i="19"/>
  <c r="BT53" i="19"/>
  <c r="BJ53" i="19"/>
  <c r="CN53" i="19"/>
  <c r="BT53" i="58"/>
  <c r="AF53" i="58"/>
  <c r="EO48" i="18"/>
  <c r="CS48" i="18"/>
  <c r="FE48" i="18"/>
  <c r="FU48" i="18"/>
  <c r="BM48" i="18"/>
  <c r="AW48" i="18"/>
  <c r="AG48" i="18"/>
  <c r="AW47" i="18"/>
  <c r="Z47" i="19" s="1"/>
  <c r="DY47" i="18"/>
  <c r="BX47" i="19" s="1"/>
  <c r="AG47" i="18"/>
  <c r="P47" i="19" s="1"/>
  <c r="BM47" i="18"/>
  <c r="AJ47" i="19" s="1"/>
  <c r="CC47" i="18"/>
  <c r="AT47" i="19" s="1"/>
  <c r="EO47" i="18"/>
  <c r="CH47" i="19" s="1"/>
  <c r="FE47" i="18"/>
  <c r="CR47" i="19" s="1"/>
  <c r="DI44" i="18"/>
  <c r="DI54" i="18" s="1"/>
  <c r="FE44" i="18"/>
  <c r="EO44" i="18"/>
  <c r="AG44" i="18"/>
  <c r="BM44" i="18"/>
  <c r="AW44" i="18"/>
  <c r="CH43" i="19"/>
  <c r="BN43" i="19"/>
  <c r="BX43" i="19"/>
  <c r="CR43" i="19"/>
  <c r="AJ43" i="19"/>
  <c r="Z43" i="19"/>
  <c r="BD43" i="19"/>
  <c r="AG43" i="18"/>
  <c r="P43" i="19" s="1"/>
  <c r="AG42" i="18"/>
  <c r="FU42" i="18"/>
  <c r="Q42" i="18"/>
  <c r="FE42" i="18"/>
  <c r="DY42" i="18"/>
  <c r="AW42" i="18"/>
  <c r="BM42" i="18"/>
  <c r="EO42" i="18"/>
  <c r="CS42" i="18"/>
  <c r="CC42" i="18"/>
  <c r="DI42" i="18"/>
  <c r="CR40" i="19"/>
  <c r="BX40" i="19"/>
  <c r="BN40" i="19"/>
  <c r="AT40" i="19"/>
  <c r="AG40" i="18"/>
  <c r="DB40" i="19"/>
  <c r="CS40" i="18"/>
  <c r="AJ40" i="19"/>
  <c r="Z40" i="19"/>
  <c r="CH40" i="19"/>
  <c r="Q40" i="18"/>
  <c r="M23" i="253"/>
  <c r="L24" i="253"/>
  <c r="AE23" i="253"/>
  <c r="AD24" i="253"/>
  <c r="BB25" i="253"/>
  <c r="BC24" i="253"/>
  <c r="G24" i="253"/>
  <c r="F25" i="253"/>
  <c r="AJ38" i="19"/>
  <c r="FU38" i="18"/>
  <c r="BD38" i="19"/>
  <c r="Z38" i="19"/>
  <c r="AT38" i="19"/>
  <c r="P38" i="19"/>
  <c r="BN38" i="19"/>
  <c r="BX38" i="19"/>
  <c r="CR38" i="19"/>
  <c r="CH38" i="19"/>
  <c r="Q38" i="18"/>
  <c r="S23" i="253"/>
  <c r="R24" i="253"/>
  <c r="AW23" i="253"/>
  <c r="AV24" i="253"/>
  <c r="BH25" i="253"/>
  <c r="BI24" i="253"/>
  <c r="AJ26" i="253"/>
  <c r="AK25" i="253"/>
  <c r="Y23" i="253"/>
  <c r="X24" i="253"/>
  <c r="AP25" i="253"/>
  <c r="AQ24" i="253"/>
  <c r="BN25" i="253"/>
  <c r="BO24" i="253"/>
  <c r="F36" i="13"/>
  <c r="CF35" i="58"/>
  <c r="X35" i="58"/>
  <c r="BL35" i="58"/>
  <c r="CZ35" i="58"/>
  <c r="AR35" i="58"/>
  <c r="AH35" i="58"/>
  <c r="BV35" i="58"/>
  <c r="BB35" i="58"/>
  <c r="CP35" i="58"/>
  <c r="E35" i="19"/>
  <c r="BX35" i="29"/>
  <c r="BQ35" i="29"/>
  <c r="BJ35" i="29"/>
  <c r="BC35" i="29"/>
  <c r="AV35" i="29"/>
  <c r="AO35" i="29"/>
  <c r="AH35" i="29"/>
  <c r="AA35" i="29"/>
  <c r="T35" i="29"/>
  <c r="M35" i="29"/>
  <c r="F35" i="29"/>
  <c r="F32" i="13"/>
  <c r="B6" i="80"/>
  <c r="B7" i="80"/>
  <c r="B8" i="80"/>
  <c r="B9" i="80"/>
  <c r="B10" i="80"/>
  <c r="B11" i="80"/>
  <c r="B12" i="80"/>
  <c r="B13" i="80"/>
  <c r="B14" i="80"/>
  <c r="J14" i="80" s="1"/>
  <c r="B15" i="80"/>
  <c r="B16" i="80"/>
  <c r="B17" i="80"/>
  <c r="B18" i="80"/>
  <c r="B19" i="80"/>
  <c r="B20" i="80"/>
  <c r="B21" i="80"/>
  <c r="B22" i="80"/>
  <c r="B23" i="80"/>
  <c r="B24" i="80"/>
  <c r="B25" i="80"/>
  <c r="B26" i="80"/>
  <c r="B27" i="80"/>
  <c r="B28" i="80"/>
  <c r="B29" i="80"/>
  <c r="B30" i="80"/>
  <c r="B31" i="80"/>
  <c r="B33" i="80"/>
  <c r="B5" i="80"/>
  <c r="B6" i="79"/>
  <c r="B7" i="79"/>
  <c r="B8" i="79"/>
  <c r="B9" i="79"/>
  <c r="B10" i="79"/>
  <c r="B11" i="79"/>
  <c r="B12" i="79"/>
  <c r="B13" i="79"/>
  <c r="B14" i="79"/>
  <c r="B15" i="79"/>
  <c r="B16" i="79"/>
  <c r="B17" i="79"/>
  <c r="B18" i="79"/>
  <c r="B19" i="79"/>
  <c r="B20" i="79"/>
  <c r="B21" i="79"/>
  <c r="B22" i="79"/>
  <c r="B23" i="79"/>
  <c r="B24" i="79"/>
  <c r="B25" i="79"/>
  <c r="B26" i="79"/>
  <c r="B27" i="79"/>
  <c r="B5" i="79"/>
  <c r="B6" i="78"/>
  <c r="B7" i="78"/>
  <c r="B8" i="78"/>
  <c r="B9" i="78"/>
  <c r="B10" i="78"/>
  <c r="B11" i="78"/>
  <c r="B12" i="78"/>
  <c r="B13" i="78"/>
  <c r="B14" i="78"/>
  <c r="B15" i="78"/>
  <c r="B16" i="78"/>
  <c r="B17" i="78"/>
  <c r="B18" i="78"/>
  <c r="B19" i="78"/>
  <c r="B20" i="78"/>
  <c r="B21" i="78"/>
  <c r="B22" i="78"/>
  <c r="B23" i="78"/>
  <c r="B24" i="78"/>
  <c r="B25" i="78"/>
  <c r="B26" i="78"/>
  <c r="B27" i="78"/>
  <c r="B28" i="78"/>
  <c r="B29" i="78"/>
  <c r="B30" i="78"/>
  <c r="B31" i="78"/>
  <c r="B33" i="78"/>
  <c r="B5" i="78"/>
  <c r="B6" i="77"/>
  <c r="B7" i="77"/>
  <c r="B8" i="77"/>
  <c r="B9" i="77"/>
  <c r="B10" i="77"/>
  <c r="B11" i="77"/>
  <c r="B12" i="77"/>
  <c r="B13" i="77"/>
  <c r="B14" i="77"/>
  <c r="B15" i="77"/>
  <c r="B16" i="77"/>
  <c r="B17" i="77"/>
  <c r="B18" i="77"/>
  <c r="B19" i="77"/>
  <c r="B20" i="77"/>
  <c r="B21" i="77"/>
  <c r="B22" i="77"/>
  <c r="B23" i="77"/>
  <c r="B24" i="77"/>
  <c r="B25" i="77"/>
  <c r="B26" i="77"/>
  <c r="B27" i="77"/>
  <c r="B28" i="77"/>
  <c r="B29" i="77"/>
  <c r="B30" i="77"/>
  <c r="B31" i="77"/>
  <c r="B33" i="77"/>
  <c r="B5" i="77"/>
  <c r="B6" i="76"/>
  <c r="B7" i="76"/>
  <c r="B8" i="76"/>
  <c r="B9" i="76"/>
  <c r="B10" i="76"/>
  <c r="B11" i="76"/>
  <c r="B12" i="76"/>
  <c r="B13" i="76"/>
  <c r="B14" i="76"/>
  <c r="B15" i="76"/>
  <c r="B16" i="76"/>
  <c r="B17" i="76"/>
  <c r="B18" i="76"/>
  <c r="B19" i="76"/>
  <c r="B20" i="76"/>
  <c r="B21" i="76"/>
  <c r="B22" i="76"/>
  <c r="B23" i="76"/>
  <c r="B24" i="76"/>
  <c r="B25" i="76"/>
  <c r="B26" i="76"/>
  <c r="B27" i="76"/>
  <c r="B28" i="76"/>
  <c r="B29" i="76"/>
  <c r="B30" i="76"/>
  <c r="B31" i="76"/>
  <c r="B33" i="76"/>
  <c r="B5" i="76"/>
  <c r="B6" i="75"/>
  <c r="B7" i="75"/>
  <c r="B8" i="75"/>
  <c r="B9" i="75"/>
  <c r="B10" i="75"/>
  <c r="B11" i="75"/>
  <c r="B12" i="75"/>
  <c r="B13" i="75"/>
  <c r="B14" i="75"/>
  <c r="B15" i="75"/>
  <c r="B16" i="75"/>
  <c r="B17" i="75"/>
  <c r="B18" i="75"/>
  <c r="B19" i="75"/>
  <c r="B20" i="75"/>
  <c r="B21" i="75"/>
  <c r="B22" i="75"/>
  <c r="B23" i="75"/>
  <c r="B24" i="75"/>
  <c r="B25" i="75"/>
  <c r="B26" i="75"/>
  <c r="B27" i="75"/>
  <c r="B28" i="75"/>
  <c r="B29" i="75"/>
  <c r="B30" i="75"/>
  <c r="B31" i="75"/>
  <c r="B33" i="75"/>
  <c r="B5" i="75"/>
  <c r="B54" i="75" s="1"/>
  <c r="B33" i="74"/>
  <c r="B6" i="74"/>
  <c r="B7" i="74"/>
  <c r="B8" i="74"/>
  <c r="B9" i="74"/>
  <c r="B10" i="74"/>
  <c r="B11" i="74"/>
  <c r="B12" i="74"/>
  <c r="B13" i="74"/>
  <c r="B14" i="74"/>
  <c r="B15" i="74"/>
  <c r="B16" i="74"/>
  <c r="B17" i="74"/>
  <c r="B18" i="74"/>
  <c r="B19" i="74"/>
  <c r="B20" i="74"/>
  <c r="B21" i="74"/>
  <c r="B22" i="74"/>
  <c r="B23" i="74"/>
  <c r="B24" i="74"/>
  <c r="B25" i="74"/>
  <c r="B26" i="74"/>
  <c r="B27" i="74"/>
  <c r="B28" i="74"/>
  <c r="B29" i="74"/>
  <c r="B30" i="74"/>
  <c r="B31" i="74"/>
  <c r="B5" i="74"/>
  <c r="B54" i="74" s="1"/>
  <c r="B6" i="73"/>
  <c r="B7" i="73"/>
  <c r="B8" i="73"/>
  <c r="B9" i="73"/>
  <c r="B10" i="73"/>
  <c r="B11" i="73"/>
  <c r="B12" i="73"/>
  <c r="B13" i="73"/>
  <c r="B14" i="73"/>
  <c r="B15" i="73"/>
  <c r="B16" i="73"/>
  <c r="B17" i="73"/>
  <c r="B18" i="73"/>
  <c r="B19" i="73"/>
  <c r="B20" i="73"/>
  <c r="B21" i="73"/>
  <c r="B22" i="73"/>
  <c r="B23" i="73"/>
  <c r="B24" i="73"/>
  <c r="B25" i="73"/>
  <c r="B26" i="73"/>
  <c r="B27" i="73"/>
  <c r="B28" i="73"/>
  <c r="B29" i="73"/>
  <c r="B30" i="73"/>
  <c r="B31" i="73"/>
  <c r="B33" i="73"/>
  <c r="B5" i="73"/>
  <c r="B54" i="73" s="1"/>
  <c r="B6" i="72"/>
  <c r="B7" i="72"/>
  <c r="B8" i="72"/>
  <c r="B9" i="72"/>
  <c r="B10" i="72"/>
  <c r="B11" i="72"/>
  <c r="B12" i="72"/>
  <c r="B13" i="72"/>
  <c r="B14" i="72"/>
  <c r="B15" i="72"/>
  <c r="B16" i="72"/>
  <c r="B17" i="72"/>
  <c r="B18" i="72"/>
  <c r="B19" i="72"/>
  <c r="B20" i="72"/>
  <c r="B21" i="72"/>
  <c r="B22" i="72"/>
  <c r="B23" i="72"/>
  <c r="B24" i="72"/>
  <c r="B25" i="72"/>
  <c r="B26" i="72"/>
  <c r="B27" i="72"/>
  <c r="B28" i="72"/>
  <c r="B29" i="72"/>
  <c r="B30" i="72"/>
  <c r="B31" i="72"/>
  <c r="B33" i="72"/>
  <c r="B5" i="72"/>
  <c r="B54" i="72" s="1"/>
  <c r="B50" i="73" l="1"/>
  <c r="B51" i="73"/>
  <c r="B50" i="72"/>
  <c r="B51" i="72"/>
  <c r="B50" i="75"/>
  <c r="B51" i="75"/>
  <c r="B50" i="74"/>
  <c r="B51" i="74"/>
  <c r="AT54" i="19"/>
  <c r="CH48" i="19"/>
  <c r="EO54" i="18"/>
  <c r="Z44" i="19"/>
  <c r="CR44" i="19"/>
  <c r="DB48" i="19"/>
  <c r="DB54" i="19" s="1"/>
  <c r="FU54" i="18"/>
  <c r="AJ44" i="19"/>
  <c r="BN44" i="19"/>
  <c r="BN54" i="19" s="1"/>
  <c r="P48" i="19"/>
  <c r="AG54" i="18"/>
  <c r="CR48" i="19"/>
  <c r="FE54" i="18"/>
  <c r="CH44" i="19"/>
  <c r="AJ48" i="19"/>
  <c r="BM54" i="18"/>
  <c r="P44" i="19"/>
  <c r="Z48" i="19"/>
  <c r="AW54" i="18"/>
  <c r="BD48" i="19"/>
  <c r="BD54" i="19" s="1"/>
  <c r="CS54" i="18"/>
  <c r="K5" i="78"/>
  <c r="J5" i="76"/>
  <c r="J5" i="74"/>
  <c r="J5" i="80"/>
  <c r="J5" i="73"/>
  <c r="J5" i="72"/>
  <c r="BN42" i="19"/>
  <c r="BD42" i="19"/>
  <c r="AJ42" i="19"/>
  <c r="BX42" i="19"/>
  <c r="F42" i="19"/>
  <c r="P42" i="19"/>
  <c r="AT42" i="19"/>
  <c r="CH42" i="19"/>
  <c r="Z42" i="19"/>
  <c r="CR42" i="19"/>
  <c r="DB42" i="19"/>
  <c r="F40" i="19"/>
  <c r="BD40" i="19"/>
  <c r="P40" i="19"/>
  <c r="BC25" i="253"/>
  <c r="BB26" i="253"/>
  <c r="L25" i="253"/>
  <c r="M24" i="253"/>
  <c r="AD25" i="253"/>
  <c r="AE24" i="253"/>
  <c r="F26" i="253"/>
  <c r="G25" i="253"/>
  <c r="DB38" i="19"/>
  <c r="F38" i="19"/>
  <c r="BN26" i="253"/>
  <c r="BO25" i="253"/>
  <c r="AK26" i="253"/>
  <c r="AJ27" i="253"/>
  <c r="AW24" i="253"/>
  <c r="AV25" i="253"/>
  <c r="R25" i="253"/>
  <c r="S24" i="253"/>
  <c r="AP26" i="253"/>
  <c r="AQ25" i="253"/>
  <c r="BH26" i="253"/>
  <c r="BI25" i="253"/>
  <c r="Y24" i="253"/>
  <c r="X25" i="253"/>
  <c r="C35" i="25"/>
  <c r="G35" i="25"/>
  <c r="I35" i="25"/>
  <c r="K35" i="25"/>
  <c r="M35" i="25"/>
  <c r="O35" i="25"/>
  <c r="Q35" i="25"/>
  <c r="S35" i="25"/>
  <c r="U35" i="25"/>
  <c r="W35" i="25"/>
  <c r="Y35" i="25"/>
  <c r="AA35" i="25"/>
  <c r="AC35" i="25"/>
  <c r="AE35" i="25"/>
  <c r="AG35" i="25"/>
  <c r="AI35" i="25"/>
  <c r="AK35" i="25"/>
  <c r="AM35" i="25"/>
  <c r="AO35" i="25"/>
  <c r="AQ35" i="25"/>
  <c r="AS35" i="25"/>
  <c r="B32" i="28"/>
  <c r="C32" i="28"/>
  <c r="D32" i="28"/>
  <c r="F32" i="28"/>
  <c r="G32" i="28"/>
  <c r="H32" i="28"/>
  <c r="I32" i="28"/>
  <c r="J32" i="28"/>
  <c r="K32" i="28"/>
  <c r="L32" i="28"/>
  <c r="E32" i="28"/>
  <c r="F32" i="16"/>
  <c r="J32" i="16"/>
  <c r="N32" i="16"/>
  <c r="R32" i="16"/>
  <c r="V32" i="16"/>
  <c r="Z32" i="16"/>
  <c r="AD32" i="16"/>
  <c r="AH32" i="16"/>
  <c r="AL32" i="16"/>
  <c r="AP32" i="16"/>
  <c r="P34" i="18"/>
  <c r="AF34" i="18"/>
  <c r="AV34" i="18"/>
  <c r="BL34" i="18"/>
  <c r="CB34" i="18"/>
  <c r="CR34" i="18"/>
  <c r="DH34" i="18"/>
  <c r="DX34" i="18"/>
  <c r="EN34" i="18"/>
  <c r="FD34" i="18"/>
  <c r="M6" i="9"/>
  <c r="J6" i="9"/>
  <c r="G6" i="9"/>
  <c r="CH54" i="19" l="1"/>
  <c r="CR54" i="19"/>
  <c r="P54" i="19"/>
  <c r="Z54" i="19"/>
  <c r="AJ54" i="19"/>
  <c r="J55" i="9"/>
  <c r="J51" i="9"/>
  <c r="M55" i="9"/>
  <c r="M51" i="9"/>
  <c r="G55" i="9"/>
  <c r="G51" i="9"/>
  <c r="AD26" i="253"/>
  <c r="AE25" i="253"/>
  <c r="L26" i="253"/>
  <c r="M25" i="253"/>
  <c r="BB27" i="253"/>
  <c r="BC26" i="253"/>
  <c r="G26" i="253"/>
  <c r="F27" i="253"/>
  <c r="S32" i="16"/>
  <c r="T32" i="16" s="1"/>
  <c r="W32" i="16"/>
  <c r="X32" i="16" s="1"/>
  <c r="AQ32" i="16"/>
  <c r="AR32" i="16" s="1"/>
  <c r="AA32" i="16"/>
  <c r="AB32" i="16" s="1"/>
  <c r="K32" i="16"/>
  <c r="L32" i="16" s="1"/>
  <c r="AI32" i="16"/>
  <c r="AJ32" i="16" s="1"/>
  <c r="AM32" i="16"/>
  <c r="AN32" i="16" s="1"/>
  <c r="G32" i="16"/>
  <c r="H32" i="16" s="1"/>
  <c r="AE32" i="16"/>
  <c r="AF32" i="16" s="1"/>
  <c r="O32" i="16"/>
  <c r="P32" i="16" s="1"/>
  <c r="AV26" i="253"/>
  <c r="AW25" i="253"/>
  <c r="AQ26" i="253"/>
  <c r="AP27" i="253"/>
  <c r="R26" i="253"/>
  <c r="S25" i="253"/>
  <c r="BI26" i="253"/>
  <c r="BH27" i="253"/>
  <c r="BN27" i="253"/>
  <c r="BO26" i="253"/>
  <c r="AJ28" i="253"/>
  <c r="AK27" i="253"/>
  <c r="X26" i="253"/>
  <c r="Y25" i="253"/>
  <c r="BB34" i="29"/>
  <c r="BC34" i="29" s="1"/>
  <c r="AG34" i="29"/>
  <c r="AH34" i="29" s="1"/>
  <c r="BP34" i="29"/>
  <c r="BQ34" i="29" s="1"/>
  <c r="AN34" i="29"/>
  <c r="AO34" i="29" s="1"/>
  <c r="E34" i="29"/>
  <c r="F34" i="29" s="1"/>
  <c r="Z34" i="29"/>
  <c r="AA34" i="29" s="1"/>
  <c r="S34" i="29"/>
  <c r="T34" i="29" s="1"/>
  <c r="BI34" i="29"/>
  <c r="BJ34" i="29" s="1"/>
  <c r="BW34" i="29"/>
  <c r="BX34" i="29" s="1"/>
  <c r="AU34" i="29"/>
  <c r="AV34" i="29" s="1"/>
  <c r="L34" i="29"/>
  <c r="M34" i="29" s="1"/>
  <c r="H33" i="3"/>
  <c r="L33" i="3"/>
  <c r="P33" i="3"/>
  <c r="T33" i="3"/>
  <c r="X33" i="3"/>
  <c r="AB33" i="3"/>
  <c r="AF33" i="3"/>
  <c r="AJ33" i="3"/>
  <c r="AN33" i="3"/>
  <c r="AR33" i="3"/>
  <c r="CB35" i="2"/>
  <c r="BS35" i="2"/>
  <c r="BJ35" i="2"/>
  <c r="BA35" i="2"/>
  <c r="AR35" i="2"/>
  <c r="AI35" i="2"/>
  <c r="Z35" i="2"/>
  <c r="Q35" i="2"/>
  <c r="H35" i="2"/>
  <c r="CN35" i="2"/>
  <c r="CE35" i="2"/>
  <c r="BV35" i="2"/>
  <c r="BM35" i="2"/>
  <c r="BD35" i="2"/>
  <c r="AU35" i="2"/>
  <c r="AL35" i="2"/>
  <c r="AC35" i="2"/>
  <c r="T35" i="2"/>
  <c r="K35" i="2"/>
  <c r="B35" i="2"/>
  <c r="CT35" i="2"/>
  <c r="CK35" i="2"/>
  <c r="C32" i="3"/>
  <c r="D32" i="3" s="1"/>
  <c r="G32" i="3"/>
  <c r="H32" i="3" s="1"/>
  <c r="K32" i="3"/>
  <c r="L32" i="3" s="1"/>
  <c r="O32" i="3"/>
  <c r="P32" i="3" s="1"/>
  <c r="S32" i="3"/>
  <c r="T32" i="3" s="1"/>
  <c r="W32" i="3"/>
  <c r="X32" i="3" s="1"/>
  <c r="AA32" i="3"/>
  <c r="AB32" i="3" s="1"/>
  <c r="AE32" i="3"/>
  <c r="AF32" i="3" s="1"/>
  <c r="AI32" i="3"/>
  <c r="AJ32" i="3" s="1"/>
  <c r="AM32" i="3"/>
  <c r="AN32" i="3" s="1"/>
  <c r="AQ32" i="3"/>
  <c r="AR32" i="3" s="1"/>
  <c r="C34" i="3"/>
  <c r="D34" i="3" s="1"/>
  <c r="G34" i="3"/>
  <c r="K34" i="3"/>
  <c r="O34" i="3"/>
  <c r="S34" i="3"/>
  <c r="W34" i="3"/>
  <c r="AA34" i="3"/>
  <c r="AE34" i="3"/>
  <c r="AI34" i="3"/>
  <c r="AM34" i="3"/>
  <c r="AQ34" i="3"/>
  <c r="BT32" i="29"/>
  <c r="BT33" i="29"/>
  <c r="BM32" i="29"/>
  <c r="BM33" i="29"/>
  <c r="AY32" i="29"/>
  <c r="BF32" i="29"/>
  <c r="AY33" i="29"/>
  <c r="BF33" i="29"/>
  <c r="AR33" i="29"/>
  <c r="AR32" i="29"/>
  <c r="AK32" i="29"/>
  <c r="AK33" i="29"/>
  <c r="AD32" i="29"/>
  <c r="AD33" i="29"/>
  <c r="W32" i="29"/>
  <c r="W33" i="29"/>
  <c r="P32" i="29"/>
  <c r="P33" i="29"/>
  <c r="I32" i="29"/>
  <c r="I33" i="29"/>
  <c r="B32" i="29"/>
  <c r="B33" i="29"/>
  <c r="AP33" i="16"/>
  <c r="AL33" i="16"/>
  <c r="D7" i="69"/>
  <c r="B33" i="15"/>
  <c r="D32" i="78"/>
  <c r="E33" i="25"/>
  <c r="H33" i="2" s="1"/>
  <c r="B30" i="28"/>
  <c r="C30" i="28"/>
  <c r="D30" i="28"/>
  <c r="E30" i="28"/>
  <c r="F30" i="28"/>
  <c r="G30" i="28"/>
  <c r="H30" i="28"/>
  <c r="I30" i="28"/>
  <c r="J30" i="28"/>
  <c r="K30" i="28"/>
  <c r="L30" i="28"/>
  <c r="B31" i="28"/>
  <c r="C31" i="28"/>
  <c r="D31" i="28"/>
  <c r="E31" i="28"/>
  <c r="F31" i="28"/>
  <c r="G31" i="28"/>
  <c r="H31" i="28"/>
  <c r="I31" i="28"/>
  <c r="J31" i="28"/>
  <c r="K31" i="28"/>
  <c r="L31" i="28"/>
  <c r="BL32" i="18"/>
  <c r="F52" i="28" l="1"/>
  <c r="I52" i="28"/>
  <c r="E52" i="28"/>
  <c r="B52" i="28"/>
  <c r="L52" i="28"/>
  <c r="H52" i="28"/>
  <c r="D52" i="28"/>
  <c r="J52" i="28"/>
  <c r="K52" i="28"/>
  <c r="G52" i="28"/>
  <c r="C52" i="28"/>
  <c r="B53" i="15"/>
  <c r="L53" i="3"/>
  <c r="AN53" i="3"/>
  <c r="X53" i="3"/>
  <c r="H53" i="3"/>
  <c r="AR53" i="3"/>
  <c r="D53" i="3"/>
  <c r="AB53" i="3"/>
  <c r="AJ53" i="3"/>
  <c r="T53" i="3"/>
  <c r="AF53" i="3"/>
  <c r="P53" i="3"/>
  <c r="AY53" i="29"/>
  <c r="I53" i="29"/>
  <c r="W53" i="29"/>
  <c r="AK53" i="29"/>
  <c r="BF53" i="29"/>
  <c r="BM53" i="29"/>
  <c r="P53" i="29"/>
  <c r="AD53" i="29"/>
  <c r="BT53" i="29"/>
  <c r="AR53" i="29"/>
  <c r="B53" i="29"/>
  <c r="BC27" i="253"/>
  <c r="BB28" i="253"/>
  <c r="L27" i="253"/>
  <c r="M26" i="253"/>
  <c r="AD27" i="253"/>
  <c r="AE26" i="253"/>
  <c r="F28" i="253"/>
  <c r="G27" i="253"/>
  <c r="S35" i="34"/>
  <c r="L36" i="35" s="1"/>
  <c r="O36" i="35" s="1"/>
  <c r="AG35" i="34"/>
  <c r="V36" i="35" s="1"/>
  <c r="Y36" i="35" s="1"/>
  <c r="AU35" i="34"/>
  <c r="AF36" i="35" s="1"/>
  <c r="AI36" i="35" s="1"/>
  <c r="BI35" i="34"/>
  <c r="AP36" i="35" s="1"/>
  <c r="AS36" i="35" s="1"/>
  <c r="BW35" i="34"/>
  <c r="AZ36" i="35" s="1"/>
  <c r="BC36" i="35" s="1"/>
  <c r="Z35" i="34"/>
  <c r="Q36" i="35" s="1"/>
  <c r="T36" i="35" s="1"/>
  <c r="AN35" i="34"/>
  <c r="AA36" i="35" s="1"/>
  <c r="AD36" i="35" s="1"/>
  <c r="BB35" i="34"/>
  <c r="AK36" i="35" s="1"/>
  <c r="AN36" i="35" s="1"/>
  <c r="AQ33" i="16"/>
  <c r="AR33" i="16" s="1"/>
  <c r="AM33" i="16"/>
  <c r="AN33" i="16" s="1"/>
  <c r="BO27" i="253"/>
  <c r="BN28" i="253"/>
  <c r="X27" i="253"/>
  <c r="Y26" i="253"/>
  <c r="S26" i="253"/>
  <c r="R27" i="253"/>
  <c r="AV27" i="253"/>
  <c r="AW26" i="253"/>
  <c r="AJ29" i="253"/>
  <c r="AK28" i="253"/>
  <c r="AQ27" i="253"/>
  <c r="AP28" i="253"/>
  <c r="BH28" i="253"/>
  <c r="BI27" i="253"/>
  <c r="AN33" i="29"/>
  <c r="L33" i="29"/>
  <c r="E32" i="29"/>
  <c r="AK32" i="3"/>
  <c r="U32" i="3"/>
  <c r="AC33" i="3"/>
  <c r="M33" i="3"/>
  <c r="AO32" i="3"/>
  <c r="I32" i="3"/>
  <c r="Q33" i="3"/>
  <c r="BB33" i="29"/>
  <c r="Z33" i="29"/>
  <c r="BW32" i="29"/>
  <c r="AU32" i="29"/>
  <c r="S32" i="29"/>
  <c r="AS32" i="3"/>
  <c r="AC32" i="3"/>
  <c r="M32" i="3"/>
  <c r="AK33" i="3"/>
  <c r="U33" i="3"/>
  <c r="E33" i="3"/>
  <c r="BP33" i="29"/>
  <c r="BI32" i="29"/>
  <c r="AG32" i="29"/>
  <c r="E32" i="3"/>
  <c r="AS33" i="3"/>
  <c r="BW33" i="29"/>
  <c r="AU33" i="29"/>
  <c r="S33" i="29"/>
  <c r="BP32" i="29"/>
  <c r="AN32" i="29"/>
  <c r="L32" i="29"/>
  <c r="Y32" i="3"/>
  <c r="AG33" i="3"/>
  <c r="BI33" i="29"/>
  <c r="AG33" i="29"/>
  <c r="E33" i="29"/>
  <c r="BB32" i="29"/>
  <c r="Z32" i="29"/>
  <c r="BY33" i="58"/>
  <c r="AG32" i="3"/>
  <c r="Q32" i="3"/>
  <c r="D33" i="58"/>
  <c r="AO33" i="3"/>
  <c r="Y33" i="3"/>
  <c r="I33" i="3"/>
  <c r="C32" i="34"/>
  <c r="Q32" i="34"/>
  <c r="AE32" i="34"/>
  <c r="AL32" i="34"/>
  <c r="AS32" i="34"/>
  <c r="BN32" i="34"/>
  <c r="BU32" i="34"/>
  <c r="J32" i="34"/>
  <c r="H37" i="16"/>
  <c r="O36" i="19" s="1"/>
  <c r="N31" i="16"/>
  <c r="X32" i="34"/>
  <c r="BB32" i="34"/>
  <c r="BG32" i="34"/>
  <c r="G33" i="58"/>
  <c r="Q33" i="58"/>
  <c r="AK33" i="58"/>
  <c r="C22" i="12"/>
  <c r="Z32" i="34" l="1"/>
  <c r="X52" i="34"/>
  <c r="BW32" i="34"/>
  <c r="BU52" i="34"/>
  <c r="AG32" i="34"/>
  <c r="AE52" i="34"/>
  <c r="BP32" i="34"/>
  <c r="AU33" i="35" s="1"/>
  <c r="BN52" i="34"/>
  <c r="S32" i="34"/>
  <c r="Q52" i="34"/>
  <c r="BI32" i="34"/>
  <c r="AP33" i="35" s="1"/>
  <c r="BG52" i="34"/>
  <c r="AU32" i="34"/>
  <c r="AS52" i="34"/>
  <c r="E32" i="34"/>
  <c r="C52" i="34"/>
  <c r="J52" i="34"/>
  <c r="AN32" i="34"/>
  <c r="AL52" i="34"/>
  <c r="AO53" i="3"/>
  <c r="U53" i="3"/>
  <c r="M53" i="3"/>
  <c r="I53" i="3"/>
  <c r="AG53" i="3"/>
  <c r="AS53" i="3"/>
  <c r="Q53" i="3"/>
  <c r="AC53" i="3"/>
  <c r="AK53" i="3"/>
  <c r="Y53" i="3"/>
  <c r="E53" i="3"/>
  <c r="BJ33" i="29"/>
  <c r="BI53" i="29"/>
  <c r="BX33" i="29"/>
  <c r="BW53" i="29"/>
  <c r="BB53" i="29"/>
  <c r="BP53" i="29"/>
  <c r="E53" i="29"/>
  <c r="T33" i="29"/>
  <c r="S53" i="29"/>
  <c r="AN53" i="29"/>
  <c r="L53" i="29"/>
  <c r="AH33" i="29"/>
  <c r="AG53" i="29"/>
  <c r="AV33" i="29"/>
  <c r="AU53" i="29"/>
  <c r="Z53" i="29"/>
  <c r="BC33" i="29"/>
  <c r="AA33" i="29"/>
  <c r="BQ33" i="29"/>
  <c r="M33" i="29"/>
  <c r="AO33" i="29"/>
  <c r="BY53" i="58"/>
  <c r="G53" i="58"/>
  <c r="AK53" i="58"/>
  <c r="Q53" i="58"/>
  <c r="D53" i="58"/>
  <c r="C23" i="12"/>
  <c r="C49" i="12" s="1"/>
  <c r="BB29" i="253"/>
  <c r="BC28" i="253"/>
  <c r="L28" i="253"/>
  <c r="M27" i="253"/>
  <c r="AD28" i="253"/>
  <c r="AE27" i="253"/>
  <c r="G28" i="253"/>
  <c r="F29" i="253"/>
  <c r="BP35" i="34"/>
  <c r="AU36" i="35" s="1"/>
  <c r="AX36" i="35" s="1"/>
  <c r="L35" i="34"/>
  <c r="G36" i="35" s="1"/>
  <c r="J36" i="35" s="1"/>
  <c r="E35" i="34"/>
  <c r="B36" i="35" s="1"/>
  <c r="E36" i="35" s="1"/>
  <c r="BB36" i="34"/>
  <c r="AK37" i="35" s="1"/>
  <c r="AN37" i="35" s="1"/>
  <c r="AN36" i="34"/>
  <c r="AA37" i="35" s="1"/>
  <c r="AD37" i="35" s="1"/>
  <c r="Z36" i="34"/>
  <c r="Q37" i="35" s="1"/>
  <c r="T37" i="35" s="1"/>
  <c r="BW36" i="34"/>
  <c r="AZ37" i="35" s="1"/>
  <c r="BC37" i="35" s="1"/>
  <c r="BI36" i="34"/>
  <c r="AP37" i="35" s="1"/>
  <c r="AS37" i="35" s="1"/>
  <c r="AU36" i="34"/>
  <c r="AF37" i="35" s="1"/>
  <c r="AI37" i="35" s="1"/>
  <c r="AG36" i="34"/>
  <c r="V37" i="35" s="1"/>
  <c r="Y37" i="35" s="1"/>
  <c r="S36" i="34"/>
  <c r="L37" i="35" s="1"/>
  <c r="O37" i="35" s="1"/>
  <c r="AP37" i="16"/>
  <c r="AQ37" i="16" s="1"/>
  <c r="AR37" i="16" s="1"/>
  <c r="DA36" i="19" s="1"/>
  <c r="AL37" i="16"/>
  <c r="AM37" i="16" s="1"/>
  <c r="AN37" i="16" s="1"/>
  <c r="CQ36" i="19" s="1"/>
  <c r="O31" i="16"/>
  <c r="P31" i="16" s="1"/>
  <c r="AJ30" i="253"/>
  <c r="AK29" i="253"/>
  <c r="X28" i="253"/>
  <c r="Y27" i="253"/>
  <c r="AW27" i="253"/>
  <c r="AV28" i="253"/>
  <c r="BH29" i="253"/>
  <c r="BI28" i="253"/>
  <c r="S27" i="253"/>
  <c r="R28" i="253"/>
  <c r="AQ28" i="253"/>
  <c r="AP29" i="253"/>
  <c r="BO28" i="253"/>
  <c r="BN29" i="253"/>
  <c r="L32" i="34"/>
  <c r="Q33" i="35"/>
  <c r="DA33" i="19"/>
  <c r="G34" i="58"/>
  <c r="AK33" i="35"/>
  <c r="CQ33" i="19"/>
  <c r="O33" i="19"/>
  <c r="F33" i="29"/>
  <c r="L33" i="35"/>
  <c r="AF33" i="35"/>
  <c r="V33" i="35"/>
  <c r="B33" i="35"/>
  <c r="BG34" i="34"/>
  <c r="BI34" i="34" s="1"/>
  <c r="BB34" i="34"/>
  <c r="X34" i="34"/>
  <c r="Z34" i="34" s="1"/>
  <c r="J34" i="34"/>
  <c r="L34" i="34" s="1"/>
  <c r="BU34" i="34"/>
  <c r="BW34" i="34" s="1"/>
  <c r="BN34" i="34"/>
  <c r="BP34" i="34" s="1"/>
  <c r="AS34" i="34"/>
  <c r="AU34" i="34" s="1"/>
  <c r="AL34" i="34"/>
  <c r="AN34" i="34" s="1"/>
  <c r="AE34" i="34"/>
  <c r="AG34" i="34" s="1"/>
  <c r="Q34" i="34"/>
  <c r="S34" i="34" s="1"/>
  <c r="C34" i="34"/>
  <c r="E34" i="34" s="1"/>
  <c r="AP36" i="16"/>
  <c r="AQ36" i="16" s="1"/>
  <c r="AL36" i="16"/>
  <c r="AM36" i="16" s="1"/>
  <c r="F36" i="16"/>
  <c r="G36" i="16" s="1"/>
  <c r="DC34" i="58"/>
  <c r="CI34" i="58"/>
  <c r="BO34" i="58"/>
  <c r="BE34" i="58"/>
  <c r="AU34" i="58"/>
  <c r="AA34" i="58"/>
  <c r="DC33" i="58"/>
  <c r="CS33" i="58"/>
  <c r="CI33" i="58"/>
  <c r="BO33" i="58"/>
  <c r="BE33" i="58"/>
  <c r="AU33" i="58"/>
  <c r="AA33" i="58"/>
  <c r="AA33" i="35" l="1"/>
  <c r="AZ33" i="35"/>
  <c r="G33" i="35"/>
  <c r="M53" i="29"/>
  <c r="AO53" i="29"/>
  <c r="BC53" i="29"/>
  <c r="AH53" i="29"/>
  <c r="BX53" i="29"/>
  <c r="BQ53" i="29"/>
  <c r="AV53" i="29"/>
  <c r="F53" i="29"/>
  <c r="AA53" i="29"/>
  <c r="T53" i="29"/>
  <c r="BJ53" i="29"/>
  <c r="DA53" i="19"/>
  <c r="CQ53" i="19"/>
  <c r="O53" i="19"/>
  <c r="BE53" i="58"/>
  <c r="BO53" i="58"/>
  <c r="AA53" i="58"/>
  <c r="CI53" i="58"/>
  <c r="DC53" i="58"/>
  <c r="AU53" i="58"/>
  <c r="CS53" i="58"/>
  <c r="C24" i="12"/>
  <c r="C25" i="12" s="1"/>
  <c r="AG40" i="34"/>
  <c r="V41" i="35" s="1"/>
  <c r="Y41" i="35" s="1"/>
  <c r="Z40" i="34"/>
  <c r="Q41" i="35" s="1"/>
  <c r="T41" i="35" s="1"/>
  <c r="AU40" i="34"/>
  <c r="AF41" i="35" s="1"/>
  <c r="AI41" i="35" s="1"/>
  <c r="AN40" i="34"/>
  <c r="AA41" i="35" s="1"/>
  <c r="AD41" i="35" s="1"/>
  <c r="BI40" i="34"/>
  <c r="AP41" i="35" s="1"/>
  <c r="AS41" i="35" s="1"/>
  <c r="BB40" i="34"/>
  <c r="AK41" i="35" s="1"/>
  <c r="AN41" i="35" s="1"/>
  <c r="BW40" i="34"/>
  <c r="AZ41" i="35" s="1"/>
  <c r="BC41" i="35" s="1"/>
  <c r="AG39" i="34"/>
  <c r="BI39" i="34"/>
  <c r="Z39" i="34"/>
  <c r="BB39" i="34"/>
  <c r="AU39" i="34"/>
  <c r="BW39" i="34"/>
  <c r="AN39" i="34"/>
  <c r="AD29" i="253"/>
  <c r="AE28" i="253"/>
  <c r="L29" i="253"/>
  <c r="M28" i="253"/>
  <c r="BB30" i="253"/>
  <c r="BC29" i="253"/>
  <c r="AU38" i="34"/>
  <c r="BW38" i="34"/>
  <c r="AN38" i="34"/>
  <c r="G29" i="253"/>
  <c r="F30" i="253"/>
  <c r="AG38" i="34"/>
  <c r="BI38" i="34"/>
  <c r="Z38" i="34"/>
  <c r="BB38" i="34"/>
  <c r="S37" i="34"/>
  <c r="L38" i="35" s="1"/>
  <c r="O38" i="35" s="1"/>
  <c r="AG37" i="34"/>
  <c r="V38" i="35" s="1"/>
  <c r="Y38" i="35" s="1"/>
  <c r="AU37" i="34"/>
  <c r="AF38" i="35" s="1"/>
  <c r="AI38" i="35" s="1"/>
  <c r="BI37" i="34"/>
  <c r="AP38" i="35" s="1"/>
  <c r="AS38" i="35" s="1"/>
  <c r="BW37" i="34"/>
  <c r="AZ38" i="35" s="1"/>
  <c r="BC38" i="35" s="1"/>
  <c r="Z37" i="34"/>
  <c r="Q38" i="35" s="1"/>
  <c r="T38" i="35" s="1"/>
  <c r="AN37" i="34"/>
  <c r="AA38" i="35" s="1"/>
  <c r="AD38" i="35" s="1"/>
  <c r="BB37" i="34"/>
  <c r="AK38" i="35" s="1"/>
  <c r="AN38" i="35" s="1"/>
  <c r="E36" i="34"/>
  <c r="B37" i="35" s="1"/>
  <c r="E37" i="35" s="1"/>
  <c r="L36" i="34"/>
  <c r="G37" i="35" s="1"/>
  <c r="J37" i="35" s="1"/>
  <c r="BP36" i="34"/>
  <c r="AU37" i="35" s="1"/>
  <c r="AX37" i="35" s="1"/>
  <c r="AL38" i="16"/>
  <c r="AM38" i="16" s="1"/>
  <c r="AN38" i="16" s="1"/>
  <c r="CQ37" i="19" s="1"/>
  <c r="AL39" i="16"/>
  <c r="AM39" i="16" s="1"/>
  <c r="AN39" i="16" s="1"/>
  <c r="CQ38" i="19" s="1"/>
  <c r="AP38" i="16"/>
  <c r="AQ38" i="16" s="1"/>
  <c r="AR38" i="16" s="1"/>
  <c r="DA37" i="19" s="1"/>
  <c r="S28" i="253"/>
  <c r="R29" i="253"/>
  <c r="BH30" i="253"/>
  <c r="BI29" i="253"/>
  <c r="AK30" i="253"/>
  <c r="AJ31" i="253"/>
  <c r="BN30" i="253"/>
  <c r="BO29" i="253"/>
  <c r="AP30" i="253"/>
  <c r="AQ29" i="253"/>
  <c r="AW28" i="253"/>
  <c r="AV29" i="253"/>
  <c r="Y28" i="253"/>
  <c r="X29" i="253"/>
  <c r="G35" i="35"/>
  <c r="AH33" i="58"/>
  <c r="CP33" i="58"/>
  <c r="AA35" i="35"/>
  <c r="Q34" i="58"/>
  <c r="BY34" i="58"/>
  <c r="G35" i="58"/>
  <c r="BB33" i="58"/>
  <c r="AU35" i="35"/>
  <c r="L35" i="35"/>
  <c r="AK35" i="35"/>
  <c r="BV33" i="58"/>
  <c r="N33" i="58"/>
  <c r="N35" i="58"/>
  <c r="B35" i="35"/>
  <c r="E35" i="35" s="1"/>
  <c r="V35" i="35"/>
  <c r="Y35" i="35" s="1"/>
  <c r="AF35" i="35"/>
  <c r="AZ35" i="35"/>
  <c r="Q35" i="35"/>
  <c r="AP35" i="35"/>
  <c r="AK34" i="58"/>
  <c r="CS34" i="58"/>
  <c r="AA35" i="58"/>
  <c r="AU35" i="58"/>
  <c r="BE35" i="58"/>
  <c r="BO35" i="58"/>
  <c r="CI35" i="58"/>
  <c r="CS35" i="58"/>
  <c r="DC35" i="58"/>
  <c r="BO10" i="1"/>
  <c r="AC11" i="5" s="1"/>
  <c r="BO11" i="1"/>
  <c r="CX11" i="58" s="1"/>
  <c r="BO12" i="1"/>
  <c r="CX12" i="58" s="1"/>
  <c r="BO13" i="1"/>
  <c r="BO14" i="1"/>
  <c r="BO15" i="1"/>
  <c r="CX15" i="58" s="1"/>
  <c r="BO16" i="1"/>
  <c r="AC17" i="5" s="1"/>
  <c r="BO17" i="1"/>
  <c r="BO18" i="1"/>
  <c r="AC19" i="5" s="1"/>
  <c r="BO19" i="1"/>
  <c r="AC20" i="5" s="1"/>
  <c r="BO20" i="1"/>
  <c r="AC21" i="5" s="1"/>
  <c r="BO21" i="1"/>
  <c r="CX21" i="58" s="1"/>
  <c r="BO22" i="1"/>
  <c r="BO23" i="1"/>
  <c r="AC24" i="5" s="1"/>
  <c r="BO24" i="1"/>
  <c r="AC25" i="5" s="1"/>
  <c r="BO25" i="1"/>
  <c r="BO26" i="1"/>
  <c r="CX26" i="58" s="1"/>
  <c r="BO27" i="1"/>
  <c r="CX27" i="58" s="1"/>
  <c r="BO28" i="1"/>
  <c r="CX28" i="58" s="1"/>
  <c r="BO29" i="1"/>
  <c r="BO30" i="1"/>
  <c r="BO31" i="1"/>
  <c r="AC32" i="5" s="1"/>
  <c r="BO32" i="1"/>
  <c r="BI13" i="1"/>
  <c r="BI14" i="1"/>
  <c r="CN14" i="58" s="1"/>
  <c r="BI15" i="1"/>
  <c r="AA16" i="5" s="1"/>
  <c r="BI16" i="1"/>
  <c r="AA17" i="5" s="1"/>
  <c r="BI17" i="1"/>
  <c r="BI18" i="1"/>
  <c r="CN18" i="58" s="1"/>
  <c r="BI19" i="1"/>
  <c r="AA20" i="5" s="1"/>
  <c r="BI20" i="1"/>
  <c r="CN20" i="58" s="1"/>
  <c r="BI21" i="1"/>
  <c r="CN21" i="58" s="1"/>
  <c r="BI22" i="1"/>
  <c r="AA23" i="5" s="1"/>
  <c r="BI23" i="1"/>
  <c r="AA24" i="5" s="1"/>
  <c r="BI24" i="1"/>
  <c r="CN24" i="58" s="1"/>
  <c r="BI25" i="1"/>
  <c r="BI26" i="1"/>
  <c r="AA27" i="5" s="1"/>
  <c r="BI27" i="1"/>
  <c r="CN27" i="58" s="1"/>
  <c r="BI28" i="1"/>
  <c r="AA29" i="5" s="1"/>
  <c r="BI29" i="1"/>
  <c r="CN29" i="58" s="1"/>
  <c r="BI30" i="1"/>
  <c r="AA31" i="5" s="1"/>
  <c r="BI31" i="1"/>
  <c r="AA32" i="5" s="1"/>
  <c r="BI32" i="1"/>
  <c r="CN32" i="58" s="1"/>
  <c r="BC11" i="1"/>
  <c r="Y12" i="5" s="1"/>
  <c r="BC12" i="1"/>
  <c r="BC13" i="1"/>
  <c r="Y14" i="5" s="1"/>
  <c r="BC14" i="1"/>
  <c r="BC15" i="1"/>
  <c r="BC16" i="1"/>
  <c r="BC17" i="1"/>
  <c r="Y18" i="5" s="1"/>
  <c r="BC18" i="1"/>
  <c r="Y19" i="5" s="1"/>
  <c r="BC19" i="1"/>
  <c r="CD19" i="58" s="1"/>
  <c r="BC20" i="1"/>
  <c r="BC21" i="1"/>
  <c r="Y22" i="5" s="1"/>
  <c r="BC22" i="1"/>
  <c r="Y23" i="5" s="1"/>
  <c r="BC23" i="1"/>
  <c r="Y24" i="5" s="1"/>
  <c r="BC24" i="1"/>
  <c r="BC25" i="1"/>
  <c r="BC26" i="1"/>
  <c r="Y27" i="5" s="1"/>
  <c r="BC27" i="1"/>
  <c r="BC28" i="1"/>
  <c r="BC29" i="1"/>
  <c r="CD29" i="58" s="1"/>
  <c r="BC30" i="1"/>
  <c r="CD30" i="58" s="1"/>
  <c r="BC31" i="1"/>
  <c r="BC32" i="1"/>
  <c r="AW30" i="1"/>
  <c r="BT30" i="58" s="1"/>
  <c r="AW31" i="1"/>
  <c r="W32" i="5" s="1"/>
  <c r="AW32" i="1"/>
  <c r="U13" i="5"/>
  <c r="U14" i="5"/>
  <c r="BJ14" i="58"/>
  <c r="U17" i="5"/>
  <c r="BJ17" i="58"/>
  <c r="BJ18" i="58"/>
  <c r="BJ19" i="58"/>
  <c r="U21" i="5"/>
  <c r="BJ21" i="58"/>
  <c r="BJ22" i="58"/>
  <c r="BJ23" i="58"/>
  <c r="U25" i="5"/>
  <c r="U26" i="5"/>
  <c r="BJ26" i="58"/>
  <c r="U28" i="5"/>
  <c r="BJ28" i="58"/>
  <c r="U30" i="5"/>
  <c r="U11" i="5"/>
  <c r="AK22" i="1"/>
  <c r="AK23" i="1"/>
  <c r="AK24" i="1"/>
  <c r="S25" i="5" s="1"/>
  <c r="AK25" i="1"/>
  <c r="AK26" i="1"/>
  <c r="AK27" i="1"/>
  <c r="AZ27" i="58" s="1"/>
  <c r="AK28" i="1"/>
  <c r="AZ28" i="58" s="1"/>
  <c r="AK29" i="1"/>
  <c r="S30" i="5" s="1"/>
  <c r="AK30" i="1"/>
  <c r="AK31" i="1"/>
  <c r="S32" i="5" s="1"/>
  <c r="AK32" i="1"/>
  <c r="AZ32" i="58" s="1"/>
  <c r="AK21" i="1"/>
  <c r="S22" i="5" s="1"/>
  <c r="Q31" i="5"/>
  <c r="Q30" i="5"/>
  <c r="Y29" i="1"/>
  <c r="Y30" i="1"/>
  <c r="Y31" i="1"/>
  <c r="AF31" i="58" s="1"/>
  <c r="Y32" i="1"/>
  <c r="AF32" i="58" s="1"/>
  <c r="Y28" i="1"/>
  <c r="V30" i="58"/>
  <c r="M30" i="5"/>
  <c r="M32" i="1"/>
  <c r="L32" i="58" s="1"/>
  <c r="G32" i="1"/>
  <c r="G31" i="1"/>
  <c r="I32" i="5" s="1"/>
  <c r="J10" i="72"/>
  <c r="F17" i="6"/>
  <c r="G17" i="6" s="1"/>
  <c r="Y17" i="58" s="1"/>
  <c r="H11" i="6"/>
  <c r="I11" i="6" s="1"/>
  <c r="AI11" i="58" s="1"/>
  <c r="H17" i="6"/>
  <c r="I17" i="6" s="1"/>
  <c r="AI17" i="58" s="1"/>
  <c r="J11" i="6"/>
  <c r="K11" i="6" s="1"/>
  <c r="AS11" i="58" s="1"/>
  <c r="J17" i="6"/>
  <c r="K17" i="6" s="1"/>
  <c r="AS17" i="58" s="1"/>
  <c r="L11" i="6"/>
  <c r="M11" i="6" s="1"/>
  <c r="BC11" i="58" s="1"/>
  <c r="L17" i="6"/>
  <c r="M17" i="6" s="1"/>
  <c r="BC17" i="58" s="1"/>
  <c r="J6" i="76"/>
  <c r="J7" i="76"/>
  <c r="J8" i="76"/>
  <c r="J9" i="76"/>
  <c r="J10" i="76"/>
  <c r="J11" i="76"/>
  <c r="J12" i="76"/>
  <c r="J13" i="76"/>
  <c r="N15" i="6"/>
  <c r="O15" i="6" s="1"/>
  <c r="BM15" i="58" s="1"/>
  <c r="J15" i="76"/>
  <c r="J16" i="76"/>
  <c r="P7" i="6"/>
  <c r="Q7" i="6" s="1"/>
  <c r="BW7" i="58" s="1"/>
  <c r="P8" i="6"/>
  <c r="Q8" i="6" s="1"/>
  <c r="BW8" i="58" s="1"/>
  <c r="J8" i="77"/>
  <c r="P10" i="6"/>
  <c r="Q10" i="6" s="1"/>
  <c r="BW10" i="58" s="1"/>
  <c r="J10" i="77"/>
  <c r="P12" i="6"/>
  <c r="Q12" i="6" s="1"/>
  <c r="BW12" i="58" s="1"/>
  <c r="P14" i="6"/>
  <c r="Q14" i="6" s="1"/>
  <c r="BW14" i="58" s="1"/>
  <c r="P15" i="6"/>
  <c r="Q15" i="6" s="1"/>
  <c r="BW15" i="58" s="1"/>
  <c r="P16" i="6"/>
  <c r="Q16" i="6" s="1"/>
  <c r="BW16" i="58" s="1"/>
  <c r="P17" i="6"/>
  <c r="Q17" i="6" s="1"/>
  <c r="BW17" i="58" s="1"/>
  <c r="K6" i="78"/>
  <c r="K7" i="78"/>
  <c r="K8" i="78"/>
  <c r="K9" i="78"/>
  <c r="K10" i="78"/>
  <c r="R12" i="6"/>
  <c r="S12" i="6" s="1"/>
  <c r="CG12" i="58" s="1"/>
  <c r="K12" i="78"/>
  <c r="K14" i="78"/>
  <c r="R16" i="6"/>
  <c r="S16" i="6" s="1"/>
  <c r="CG16" i="58" s="1"/>
  <c r="R17" i="6"/>
  <c r="S17" i="6" s="1"/>
  <c r="CG17" i="58" s="1"/>
  <c r="J6" i="79"/>
  <c r="T8" i="6"/>
  <c r="U8" i="6" s="1"/>
  <c r="CQ8" i="58" s="1"/>
  <c r="T9" i="6"/>
  <c r="U9" i="6" s="1"/>
  <c r="CQ9" i="58" s="1"/>
  <c r="T10" i="6"/>
  <c r="U10" i="6" s="1"/>
  <c r="CQ10" i="58" s="1"/>
  <c r="J10" i="79"/>
  <c r="T12" i="6"/>
  <c r="U12" i="6" s="1"/>
  <c r="CQ12" i="58" s="1"/>
  <c r="J12" i="79"/>
  <c r="J13" i="79"/>
  <c r="J14" i="79"/>
  <c r="J15" i="79"/>
  <c r="T17" i="6"/>
  <c r="U17" i="6" s="1"/>
  <c r="CQ17" i="58" s="1"/>
  <c r="J6" i="80"/>
  <c r="V8" i="6"/>
  <c r="W8" i="6" s="1"/>
  <c r="DA8" i="58" s="1"/>
  <c r="J8" i="80"/>
  <c r="J9" i="80"/>
  <c r="V11" i="6"/>
  <c r="W11" i="6" s="1"/>
  <c r="DA11" i="58" s="1"/>
  <c r="V12" i="6"/>
  <c r="W12" i="6" s="1"/>
  <c r="DA12" i="58" s="1"/>
  <c r="V13" i="6"/>
  <c r="W13" i="6" s="1"/>
  <c r="DA13" i="58" s="1"/>
  <c r="J13" i="80"/>
  <c r="V15" i="6"/>
  <c r="W15" i="6" s="1"/>
  <c r="DA15" i="58" s="1"/>
  <c r="V16" i="6"/>
  <c r="W16" i="6" s="1"/>
  <c r="DA16" i="58" s="1"/>
  <c r="V17" i="6"/>
  <c r="W17" i="6" s="1"/>
  <c r="DA17" i="58" s="1"/>
  <c r="D17" i="6"/>
  <c r="E17" i="6" s="1"/>
  <c r="O17" i="58" s="1"/>
  <c r="L6" i="6"/>
  <c r="J5" i="77"/>
  <c r="R6" i="6"/>
  <c r="J5" i="79"/>
  <c r="B7" i="6"/>
  <c r="C7" i="6" s="1"/>
  <c r="E7" i="58" s="1"/>
  <c r="B9" i="6"/>
  <c r="C9" i="6" s="1"/>
  <c r="E9" i="58" s="1"/>
  <c r="B10" i="6"/>
  <c r="C10" i="6" s="1"/>
  <c r="E10" i="58" s="1"/>
  <c r="B11" i="6"/>
  <c r="C11" i="6" s="1"/>
  <c r="E11" i="58" s="1"/>
  <c r="L29" i="41"/>
  <c r="K29" i="41"/>
  <c r="J29" i="41"/>
  <c r="I29" i="41"/>
  <c r="G29" i="41"/>
  <c r="F29" i="41"/>
  <c r="D29" i="41"/>
  <c r="C29" i="41"/>
  <c r="D29" i="72"/>
  <c r="D29" i="73"/>
  <c r="D29" i="74"/>
  <c r="D29" i="75"/>
  <c r="D29" i="76"/>
  <c r="D29" i="77"/>
  <c r="E29" i="78"/>
  <c r="D29" i="79"/>
  <c r="D22" i="72"/>
  <c r="D17" i="73"/>
  <c r="D17" i="74"/>
  <c r="D17" i="75"/>
  <c r="D17" i="76"/>
  <c r="D22" i="77"/>
  <c r="D17" i="77" s="1"/>
  <c r="E22" i="78"/>
  <c r="D22" i="79"/>
  <c r="D22" i="80"/>
  <c r="D17" i="80" s="1"/>
  <c r="E30" i="78"/>
  <c r="E23" i="78"/>
  <c r="D23" i="80"/>
  <c r="D29" i="2"/>
  <c r="D30" i="2" s="1"/>
  <c r="D31" i="2" s="1"/>
  <c r="D32" i="2" s="1"/>
  <c r="M29" i="2"/>
  <c r="M30" i="2" s="1"/>
  <c r="M31" i="2" s="1"/>
  <c r="M32" i="2" s="1"/>
  <c r="M33" i="2" s="1"/>
  <c r="M34" i="2" s="1"/>
  <c r="V29" i="2"/>
  <c r="V30" i="2" s="1"/>
  <c r="V31" i="2" s="1"/>
  <c r="V32" i="2" s="1"/>
  <c r="AE29" i="2"/>
  <c r="AE30" i="2" s="1"/>
  <c r="AN29" i="2"/>
  <c r="AN30" i="2" s="1"/>
  <c r="AN31" i="2" s="1"/>
  <c r="AN32" i="2" s="1"/>
  <c r="AN33" i="2" s="1"/>
  <c r="AN34" i="2" s="1"/>
  <c r="AW29" i="2"/>
  <c r="AW30" i="2" s="1"/>
  <c r="AW31" i="2" s="1"/>
  <c r="AW32" i="2" s="1"/>
  <c r="AW33" i="2" s="1"/>
  <c r="AW34" i="2" s="1"/>
  <c r="BF29" i="2"/>
  <c r="BF30" i="2" s="1"/>
  <c r="BF31" i="2" s="1"/>
  <c r="BF32" i="2" s="1"/>
  <c r="BO29" i="2"/>
  <c r="BO30" i="2" s="1"/>
  <c r="BX29" i="2"/>
  <c r="BX30" i="2" s="1"/>
  <c r="BX31" i="2" s="1"/>
  <c r="BX32" i="2" s="1"/>
  <c r="BX33" i="2" s="1"/>
  <c r="BX34" i="2" s="1"/>
  <c r="BX35" i="2" s="1"/>
  <c r="BX36" i="2" s="1"/>
  <c r="BX37" i="2" s="1"/>
  <c r="CG29" i="2"/>
  <c r="CG30" i="2" s="1"/>
  <c r="CG31" i="2" s="1"/>
  <c r="CG32" i="2" s="1"/>
  <c r="CG33" i="2" s="1"/>
  <c r="CG34" i="2" s="1"/>
  <c r="CP29" i="2"/>
  <c r="CP30" i="2" s="1"/>
  <c r="CP31" i="2" s="1"/>
  <c r="CP32" i="2" s="1"/>
  <c r="CP33" i="2" s="1"/>
  <c r="C7" i="25"/>
  <c r="E7" i="25"/>
  <c r="G7" i="25"/>
  <c r="I7" i="25"/>
  <c r="K7" i="25"/>
  <c r="M7" i="25"/>
  <c r="O7" i="25"/>
  <c r="Q7" i="25"/>
  <c r="S7" i="25"/>
  <c r="U7" i="25"/>
  <c r="W7" i="25"/>
  <c r="Y7" i="25"/>
  <c r="AA7" i="25"/>
  <c r="AC7" i="25"/>
  <c r="AE7" i="25"/>
  <c r="AG7" i="25"/>
  <c r="AI7" i="25"/>
  <c r="AK7" i="25"/>
  <c r="AM7" i="25"/>
  <c r="AO7" i="25"/>
  <c r="AQ7" i="25"/>
  <c r="AS7" i="25"/>
  <c r="C8" i="25"/>
  <c r="B8" i="2" s="1"/>
  <c r="E8" i="25"/>
  <c r="H8" i="2" s="1"/>
  <c r="G8" i="25"/>
  <c r="K8" i="2" s="1"/>
  <c r="I8" i="25"/>
  <c r="Q8" i="2" s="1"/>
  <c r="K8" i="25"/>
  <c r="T8" i="2" s="1"/>
  <c r="M8" i="25"/>
  <c r="Z8" i="2" s="1"/>
  <c r="O8" i="25"/>
  <c r="AC8" i="2" s="1"/>
  <c r="Q8" i="25"/>
  <c r="AI8" i="2" s="1"/>
  <c r="S8" i="25"/>
  <c r="AL8" i="2" s="1"/>
  <c r="U8" i="25"/>
  <c r="AR8" i="2" s="1"/>
  <c r="W8" i="25"/>
  <c r="AU8" i="2" s="1"/>
  <c r="Y8" i="25"/>
  <c r="BA8" i="2" s="1"/>
  <c r="AA8" i="25"/>
  <c r="BD8" i="2" s="1"/>
  <c r="AC8" i="25"/>
  <c r="BJ8" i="2" s="1"/>
  <c r="AE8" i="25"/>
  <c r="BM8" i="2" s="1"/>
  <c r="AG8" i="25"/>
  <c r="BS8" i="2" s="1"/>
  <c r="AI8" i="25"/>
  <c r="BV8" i="2" s="1"/>
  <c r="AK8" i="25"/>
  <c r="CB8" i="2" s="1"/>
  <c r="AM8" i="25"/>
  <c r="CE8" i="2" s="1"/>
  <c r="AO8" i="25"/>
  <c r="CK8" i="2" s="1"/>
  <c r="AQ8" i="25"/>
  <c r="CN8" i="2" s="1"/>
  <c r="AS8" i="25"/>
  <c r="CT8" i="2" s="1"/>
  <c r="C9" i="25"/>
  <c r="B9" i="2" s="1"/>
  <c r="E9" i="25"/>
  <c r="H9" i="2" s="1"/>
  <c r="G9" i="25"/>
  <c r="K9" i="2" s="1"/>
  <c r="I9" i="25"/>
  <c r="Q9" i="2" s="1"/>
  <c r="K9" i="25"/>
  <c r="T9" i="2" s="1"/>
  <c r="M9" i="25"/>
  <c r="Z9" i="2" s="1"/>
  <c r="O9" i="25"/>
  <c r="AC9" i="2" s="1"/>
  <c r="Q9" i="25"/>
  <c r="AI9" i="2" s="1"/>
  <c r="S9" i="25"/>
  <c r="AL9" i="2" s="1"/>
  <c r="U9" i="25"/>
  <c r="AR9" i="2" s="1"/>
  <c r="W9" i="25"/>
  <c r="AU9" i="2" s="1"/>
  <c r="Y9" i="25"/>
  <c r="BA9" i="2" s="1"/>
  <c r="AA9" i="25"/>
  <c r="BD9" i="2" s="1"/>
  <c r="AC9" i="25"/>
  <c r="BJ9" i="2" s="1"/>
  <c r="AE9" i="25"/>
  <c r="BM9" i="2" s="1"/>
  <c r="AG9" i="25"/>
  <c r="BS9" i="2" s="1"/>
  <c r="AI9" i="25"/>
  <c r="BV9" i="2" s="1"/>
  <c r="AK9" i="25"/>
  <c r="CB9" i="2" s="1"/>
  <c r="AM9" i="25"/>
  <c r="CE9" i="2" s="1"/>
  <c r="AO9" i="25"/>
  <c r="CK9" i="2" s="1"/>
  <c r="AQ9" i="25"/>
  <c r="CN9" i="2" s="1"/>
  <c r="AS9" i="25"/>
  <c r="CT9" i="2" s="1"/>
  <c r="C10" i="25"/>
  <c r="B10" i="2" s="1"/>
  <c r="E10" i="25"/>
  <c r="H10" i="2" s="1"/>
  <c r="G10" i="25"/>
  <c r="K10" i="2" s="1"/>
  <c r="I10" i="25"/>
  <c r="Q10" i="2" s="1"/>
  <c r="K10" i="25"/>
  <c r="T10" i="2" s="1"/>
  <c r="M10" i="25"/>
  <c r="Z10" i="2" s="1"/>
  <c r="O10" i="25"/>
  <c r="AC10" i="2" s="1"/>
  <c r="Q10" i="25"/>
  <c r="AI10" i="2" s="1"/>
  <c r="S10" i="25"/>
  <c r="AL10" i="2" s="1"/>
  <c r="U10" i="25"/>
  <c r="AR10" i="2" s="1"/>
  <c r="W10" i="25"/>
  <c r="AU10" i="2" s="1"/>
  <c r="Y10" i="25"/>
  <c r="BA10" i="2" s="1"/>
  <c r="AA10" i="25"/>
  <c r="BD10" i="2" s="1"/>
  <c r="AC10" i="25"/>
  <c r="BJ10" i="2" s="1"/>
  <c r="AE10" i="25"/>
  <c r="BM10" i="2" s="1"/>
  <c r="AG10" i="25"/>
  <c r="BS10" i="2" s="1"/>
  <c r="AI10" i="25"/>
  <c r="BV10" i="2" s="1"/>
  <c r="AK10" i="25"/>
  <c r="CB10" i="2" s="1"/>
  <c r="AM10" i="25"/>
  <c r="CE10" i="2" s="1"/>
  <c r="AO10" i="25"/>
  <c r="CK10" i="2" s="1"/>
  <c r="AQ10" i="25"/>
  <c r="CN10" i="2" s="1"/>
  <c r="AS10" i="25"/>
  <c r="CT10" i="2" s="1"/>
  <c r="C11" i="25"/>
  <c r="B11" i="2" s="1"/>
  <c r="E11" i="25"/>
  <c r="H11" i="2" s="1"/>
  <c r="G11" i="25"/>
  <c r="K11" i="2" s="1"/>
  <c r="I11" i="25"/>
  <c r="Q11" i="2" s="1"/>
  <c r="K11" i="25"/>
  <c r="T11" i="2" s="1"/>
  <c r="M11" i="25"/>
  <c r="Z11" i="2" s="1"/>
  <c r="O11" i="25"/>
  <c r="AC11" i="2" s="1"/>
  <c r="Q11" i="25"/>
  <c r="AI11" i="2" s="1"/>
  <c r="S11" i="25"/>
  <c r="AL11" i="2" s="1"/>
  <c r="U11" i="25"/>
  <c r="AR11" i="2" s="1"/>
  <c r="W11" i="25"/>
  <c r="AU11" i="2" s="1"/>
  <c r="Y11" i="25"/>
  <c r="BA11" i="2" s="1"/>
  <c r="AA11" i="25"/>
  <c r="BD11" i="2" s="1"/>
  <c r="AC11" i="25"/>
  <c r="BJ11" i="2" s="1"/>
  <c r="AE11" i="25"/>
  <c r="BM11" i="2" s="1"/>
  <c r="AG11" i="25"/>
  <c r="BS11" i="2" s="1"/>
  <c r="AI11" i="25"/>
  <c r="BV11" i="2" s="1"/>
  <c r="AK11" i="25"/>
  <c r="CB11" i="2" s="1"/>
  <c r="AM11" i="25"/>
  <c r="CE11" i="2" s="1"/>
  <c r="AO11" i="25"/>
  <c r="CK11" i="2" s="1"/>
  <c r="AQ11" i="25"/>
  <c r="CN11" i="2" s="1"/>
  <c r="AS11" i="25"/>
  <c r="CT11" i="2" s="1"/>
  <c r="C12" i="25"/>
  <c r="B12" i="2" s="1"/>
  <c r="E12" i="25"/>
  <c r="H12" i="2" s="1"/>
  <c r="G12" i="25"/>
  <c r="K12" i="2" s="1"/>
  <c r="I12" i="25"/>
  <c r="Q12" i="2" s="1"/>
  <c r="K12" i="25"/>
  <c r="T12" i="2" s="1"/>
  <c r="M12" i="25"/>
  <c r="Z12" i="2" s="1"/>
  <c r="O12" i="25"/>
  <c r="AC12" i="2" s="1"/>
  <c r="Q12" i="25"/>
  <c r="AI12" i="2" s="1"/>
  <c r="S12" i="25"/>
  <c r="AL12" i="2" s="1"/>
  <c r="U12" i="25"/>
  <c r="AR12" i="2" s="1"/>
  <c r="W12" i="25"/>
  <c r="AU12" i="2" s="1"/>
  <c r="Y12" i="25"/>
  <c r="BA12" i="2" s="1"/>
  <c r="AA12" i="25"/>
  <c r="BD12" i="2" s="1"/>
  <c r="AC12" i="25"/>
  <c r="BJ12" i="2" s="1"/>
  <c r="AE12" i="25"/>
  <c r="BM12" i="2" s="1"/>
  <c r="AG12" i="25"/>
  <c r="BS12" i="2" s="1"/>
  <c r="AI12" i="25"/>
  <c r="BV12" i="2" s="1"/>
  <c r="AK12" i="25"/>
  <c r="CB12" i="2" s="1"/>
  <c r="AM12" i="25"/>
  <c r="CE12" i="2" s="1"/>
  <c r="AO12" i="25"/>
  <c r="CK12" i="2" s="1"/>
  <c r="AQ12" i="25"/>
  <c r="CN12" i="2" s="1"/>
  <c r="AS12" i="25"/>
  <c r="CT12" i="2" s="1"/>
  <c r="C13" i="25"/>
  <c r="B13" i="2" s="1"/>
  <c r="E13" i="25"/>
  <c r="H13" i="2" s="1"/>
  <c r="G13" i="25"/>
  <c r="K13" i="2" s="1"/>
  <c r="I13" i="25"/>
  <c r="Q13" i="2" s="1"/>
  <c r="K13" i="25"/>
  <c r="T13" i="2" s="1"/>
  <c r="M13" i="25"/>
  <c r="Z13" i="2" s="1"/>
  <c r="O13" i="25"/>
  <c r="AC13" i="2" s="1"/>
  <c r="Q13" i="25"/>
  <c r="AI13" i="2" s="1"/>
  <c r="S13" i="25"/>
  <c r="AL13" i="2" s="1"/>
  <c r="U13" i="25"/>
  <c r="AR13" i="2" s="1"/>
  <c r="W13" i="25"/>
  <c r="AU13" i="2" s="1"/>
  <c r="Y13" i="25"/>
  <c r="BA13" i="2" s="1"/>
  <c r="AA13" i="25"/>
  <c r="BD13" i="2" s="1"/>
  <c r="AC13" i="25"/>
  <c r="BJ13" i="2" s="1"/>
  <c r="AE13" i="25"/>
  <c r="BM13" i="2" s="1"/>
  <c r="AG13" i="25"/>
  <c r="BS13" i="2" s="1"/>
  <c r="AI13" i="25"/>
  <c r="BV13" i="2" s="1"/>
  <c r="AK13" i="25"/>
  <c r="CB13" i="2" s="1"/>
  <c r="AM13" i="25"/>
  <c r="CE13" i="2" s="1"/>
  <c r="AO13" i="25"/>
  <c r="CK13" i="2" s="1"/>
  <c r="AQ13" i="25"/>
  <c r="CN13" i="2" s="1"/>
  <c r="AS13" i="25"/>
  <c r="CT13" i="2" s="1"/>
  <c r="C14" i="25"/>
  <c r="B14" i="2" s="1"/>
  <c r="E14" i="25"/>
  <c r="H14" i="2" s="1"/>
  <c r="G14" i="25"/>
  <c r="K14" i="2" s="1"/>
  <c r="I14" i="25"/>
  <c r="Q14" i="2" s="1"/>
  <c r="K14" i="25"/>
  <c r="T14" i="2" s="1"/>
  <c r="M14" i="25"/>
  <c r="Z14" i="2" s="1"/>
  <c r="O14" i="25"/>
  <c r="AC14" i="2" s="1"/>
  <c r="Q14" i="25"/>
  <c r="AI14" i="2" s="1"/>
  <c r="S14" i="25"/>
  <c r="AL14" i="2" s="1"/>
  <c r="U14" i="25"/>
  <c r="AR14" i="2" s="1"/>
  <c r="W14" i="25"/>
  <c r="AU14" i="2" s="1"/>
  <c r="Y14" i="25"/>
  <c r="BA14" i="2" s="1"/>
  <c r="AA14" i="25"/>
  <c r="BD14" i="2" s="1"/>
  <c r="AC14" i="25"/>
  <c r="BJ14" i="2" s="1"/>
  <c r="AE14" i="25"/>
  <c r="BM14" i="2" s="1"/>
  <c r="AG14" i="25"/>
  <c r="BS14" i="2" s="1"/>
  <c r="AI14" i="25"/>
  <c r="BV14" i="2" s="1"/>
  <c r="AK14" i="25"/>
  <c r="CB14" i="2" s="1"/>
  <c r="AM14" i="25"/>
  <c r="CE14" i="2" s="1"/>
  <c r="AO14" i="25"/>
  <c r="CK14" i="2" s="1"/>
  <c r="AQ14" i="25"/>
  <c r="CN14" i="2" s="1"/>
  <c r="AS14" i="25"/>
  <c r="CT14" i="2" s="1"/>
  <c r="C15" i="25"/>
  <c r="B15" i="2" s="1"/>
  <c r="E15" i="25"/>
  <c r="H15" i="2" s="1"/>
  <c r="G15" i="25"/>
  <c r="K15" i="2" s="1"/>
  <c r="I15" i="25"/>
  <c r="Q15" i="2" s="1"/>
  <c r="K15" i="25"/>
  <c r="T15" i="2" s="1"/>
  <c r="M15" i="25"/>
  <c r="Z15" i="2" s="1"/>
  <c r="O15" i="25"/>
  <c r="AC15" i="2" s="1"/>
  <c r="Q15" i="25"/>
  <c r="AI15" i="2" s="1"/>
  <c r="S15" i="25"/>
  <c r="AL15" i="2" s="1"/>
  <c r="U15" i="25"/>
  <c r="AR15" i="2" s="1"/>
  <c r="W15" i="25"/>
  <c r="AU15" i="2" s="1"/>
  <c r="Y15" i="25"/>
  <c r="BA15" i="2" s="1"/>
  <c r="AA15" i="25"/>
  <c r="BD15" i="2" s="1"/>
  <c r="AC15" i="25"/>
  <c r="BJ15" i="2" s="1"/>
  <c r="AE15" i="25"/>
  <c r="BM15" i="2" s="1"/>
  <c r="AG15" i="25"/>
  <c r="BS15" i="2" s="1"/>
  <c r="AI15" i="25"/>
  <c r="BV15" i="2" s="1"/>
  <c r="AK15" i="25"/>
  <c r="CB15" i="2" s="1"/>
  <c r="AM15" i="25"/>
  <c r="CE15" i="2" s="1"/>
  <c r="AO15" i="25"/>
  <c r="CK15" i="2" s="1"/>
  <c r="AQ15" i="25"/>
  <c r="CN15" i="2" s="1"/>
  <c r="AS15" i="25"/>
  <c r="CT15" i="2" s="1"/>
  <c r="C16" i="25"/>
  <c r="B16" i="2" s="1"/>
  <c r="E16" i="25"/>
  <c r="H16" i="2" s="1"/>
  <c r="G16" i="25"/>
  <c r="K16" i="2" s="1"/>
  <c r="I16" i="25"/>
  <c r="Q16" i="2" s="1"/>
  <c r="K16" i="25"/>
  <c r="T16" i="2" s="1"/>
  <c r="M16" i="25"/>
  <c r="Z16" i="2" s="1"/>
  <c r="O16" i="25"/>
  <c r="AC16" i="2" s="1"/>
  <c r="Q16" i="25"/>
  <c r="AI16" i="2" s="1"/>
  <c r="S16" i="25"/>
  <c r="AL16" i="2" s="1"/>
  <c r="U16" i="25"/>
  <c r="AR16" i="2" s="1"/>
  <c r="W16" i="25"/>
  <c r="AU16" i="2" s="1"/>
  <c r="Y16" i="25"/>
  <c r="BA16" i="2" s="1"/>
  <c r="AA16" i="25"/>
  <c r="BD16" i="2" s="1"/>
  <c r="AC16" i="25"/>
  <c r="BJ16" i="2" s="1"/>
  <c r="AE16" i="25"/>
  <c r="BM16" i="2" s="1"/>
  <c r="AG16" i="25"/>
  <c r="BS16" i="2" s="1"/>
  <c r="AI16" i="25"/>
  <c r="BV16" i="2" s="1"/>
  <c r="AK16" i="25"/>
  <c r="CB16" i="2" s="1"/>
  <c r="AM16" i="25"/>
  <c r="CE16" i="2" s="1"/>
  <c r="AO16" i="25"/>
  <c r="CK16" i="2" s="1"/>
  <c r="AQ16" i="25"/>
  <c r="CN16" i="2" s="1"/>
  <c r="AS16" i="25"/>
  <c r="CT16" i="2" s="1"/>
  <c r="C17" i="25"/>
  <c r="B17" i="2" s="1"/>
  <c r="E17" i="25"/>
  <c r="H17" i="2" s="1"/>
  <c r="G17" i="25"/>
  <c r="K17" i="2" s="1"/>
  <c r="I17" i="25"/>
  <c r="Q17" i="2" s="1"/>
  <c r="K17" i="25"/>
  <c r="T17" i="2" s="1"/>
  <c r="M17" i="25"/>
  <c r="Z17" i="2" s="1"/>
  <c r="O17" i="25"/>
  <c r="AC17" i="2" s="1"/>
  <c r="Q17" i="25"/>
  <c r="AI17" i="2" s="1"/>
  <c r="S17" i="25"/>
  <c r="AL17" i="2" s="1"/>
  <c r="U17" i="25"/>
  <c r="AR17" i="2" s="1"/>
  <c r="W17" i="25"/>
  <c r="AU17" i="2" s="1"/>
  <c r="Y17" i="25"/>
  <c r="BA17" i="2" s="1"/>
  <c r="AA17" i="25"/>
  <c r="BD17" i="2" s="1"/>
  <c r="AC17" i="25"/>
  <c r="BJ17" i="2" s="1"/>
  <c r="AE17" i="25"/>
  <c r="BM17" i="2" s="1"/>
  <c r="AG17" i="25"/>
  <c r="BS17" i="2" s="1"/>
  <c r="AI17" i="25"/>
  <c r="BV17" i="2" s="1"/>
  <c r="AK17" i="25"/>
  <c r="CB17" i="2" s="1"/>
  <c r="AM17" i="25"/>
  <c r="CE17" i="2" s="1"/>
  <c r="AO17" i="25"/>
  <c r="CK17" i="2" s="1"/>
  <c r="AQ17" i="25"/>
  <c r="CN17" i="2" s="1"/>
  <c r="AS17" i="25"/>
  <c r="CT17" i="2" s="1"/>
  <c r="C18" i="25"/>
  <c r="B18" i="2" s="1"/>
  <c r="E18" i="25"/>
  <c r="H18" i="2" s="1"/>
  <c r="G18" i="25"/>
  <c r="K18" i="2" s="1"/>
  <c r="I18" i="25"/>
  <c r="Q18" i="2" s="1"/>
  <c r="K18" i="25"/>
  <c r="T18" i="2" s="1"/>
  <c r="M18" i="25"/>
  <c r="Z18" i="2" s="1"/>
  <c r="O18" i="25"/>
  <c r="AC18" i="2" s="1"/>
  <c r="Q18" i="25"/>
  <c r="AI18" i="2" s="1"/>
  <c r="S18" i="25"/>
  <c r="AL18" i="2" s="1"/>
  <c r="U18" i="25"/>
  <c r="AR18" i="2" s="1"/>
  <c r="W18" i="25"/>
  <c r="AU18" i="2" s="1"/>
  <c r="Y18" i="25"/>
  <c r="BA18" i="2" s="1"/>
  <c r="AA18" i="25"/>
  <c r="BD18" i="2" s="1"/>
  <c r="AC18" i="25"/>
  <c r="BJ18" i="2" s="1"/>
  <c r="AE18" i="25"/>
  <c r="BM18" i="2" s="1"/>
  <c r="AG18" i="25"/>
  <c r="BS18" i="2" s="1"/>
  <c r="AI18" i="25"/>
  <c r="BV18" i="2" s="1"/>
  <c r="AK18" i="25"/>
  <c r="CB18" i="2" s="1"/>
  <c r="AM18" i="25"/>
  <c r="CE18" i="2" s="1"/>
  <c r="AO18" i="25"/>
  <c r="CK18" i="2" s="1"/>
  <c r="AQ18" i="25"/>
  <c r="CN18" i="2" s="1"/>
  <c r="AS18" i="25"/>
  <c r="CT18" i="2" s="1"/>
  <c r="C19" i="25"/>
  <c r="B19" i="2" s="1"/>
  <c r="E19" i="25"/>
  <c r="H19" i="2" s="1"/>
  <c r="G19" i="25"/>
  <c r="K19" i="2" s="1"/>
  <c r="I19" i="25"/>
  <c r="Q19" i="2" s="1"/>
  <c r="K19" i="25"/>
  <c r="T19" i="2" s="1"/>
  <c r="M19" i="25"/>
  <c r="Z19" i="2" s="1"/>
  <c r="O19" i="25"/>
  <c r="AC19" i="2" s="1"/>
  <c r="Q19" i="25"/>
  <c r="AI19" i="2" s="1"/>
  <c r="S19" i="25"/>
  <c r="AL19" i="2" s="1"/>
  <c r="U19" i="25"/>
  <c r="AR19" i="2" s="1"/>
  <c r="W19" i="25"/>
  <c r="AU19" i="2" s="1"/>
  <c r="Y19" i="25"/>
  <c r="BA19" i="2" s="1"/>
  <c r="AA19" i="25"/>
  <c r="BD19" i="2" s="1"/>
  <c r="AC19" i="25"/>
  <c r="BJ19" i="2" s="1"/>
  <c r="AE19" i="25"/>
  <c r="BM19" i="2" s="1"/>
  <c r="AG19" i="25"/>
  <c r="BS19" i="2" s="1"/>
  <c r="AI19" i="25"/>
  <c r="BV19" i="2" s="1"/>
  <c r="AK19" i="25"/>
  <c r="CB19" i="2" s="1"/>
  <c r="AM19" i="25"/>
  <c r="CE19" i="2" s="1"/>
  <c r="AO19" i="25"/>
  <c r="CK19" i="2" s="1"/>
  <c r="AQ19" i="25"/>
  <c r="CN19" i="2" s="1"/>
  <c r="AS19" i="25"/>
  <c r="CT19" i="2" s="1"/>
  <c r="C20" i="25"/>
  <c r="B20" i="2" s="1"/>
  <c r="E20" i="25"/>
  <c r="H20" i="2" s="1"/>
  <c r="G20" i="25"/>
  <c r="K20" i="2" s="1"/>
  <c r="I20" i="25"/>
  <c r="Q20" i="2" s="1"/>
  <c r="K20" i="25"/>
  <c r="T20" i="2" s="1"/>
  <c r="M20" i="25"/>
  <c r="Z20" i="2" s="1"/>
  <c r="O20" i="25"/>
  <c r="AC20" i="2" s="1"/>
  <c r="Q20" i="25"/>
  <c r="AI20" i="2" s="1"/>
  <c r="S20" i="25"/>
  <c r="AL20" i="2" s="1"/>
  <c r="U20" i="25"/>
  <c r="AR20" i="2" s="1"/>
  <c r="W20" i="25"/>
  <c r="AU20" i="2" s="1"/>
  <c r="Y20" i="25"/>
  <c r="BA20" i="2" s="1"/>
  <c r="AA20" i="25"/>
  <c r="BD20" i="2" s="1"/>
  <c r="AC20" i="25"/>
  <c r="BJ20" i="2" s="1"/>
  <c r="AE20" i="25"/>
  <c r="BM20" i="2" s="1"/>
  <c r="AG20" i="25"/>
  <c r="BS20" i="2" s="1"/>
  <c r="AI20" i="25"/>
  <c r="BV20" i="2" s="1"/>
  <c r="AK20" i="25"/>
  <c r="CB20" i="2" s="1"/>
  <c r="AM20" i="25"/>
  <c r="CE20" i="2" s="1"/>
  <c r="AO20" i="25"/>
  <c r="CK20" i="2" s="1"/>
  <c r="AQ20" i="25"/>
  <c r="CN20" i="2" s="1"/>
  <c r="AS20" i="25"/>
  <c r="CT20" i="2" s="1"/>
  <c r="C21" i="25"/>
  <c r="B21" i="2" s="1"/>
  <c r="E21" i="25"/>
  <c r="H21" i="2" s="1"/>
  <c r="G21" i="25"/>
  <c r="K21" i="2" s="1"/>
  <c r="I21" i="25"/>
  <c r="Q21" i="2" s="1"/>
  <c r="K21" i="25"/>
  <c r="T21" i="2" s="1"/>
  <c r="M21" i="25"/>
  <c r="Z21" i="2" s="1"/>
  <c r="O21" i="25"/>
  <c r="AC21" i="2" s="1"/>
  <c r="Q21" i="25"/>
  <c r="AI21" i="2" s="1"/>
  <c r="S21" i="25"/>
  <c r="AL21" i="2" s="1"/>
  <c r="U21" i="25"/>
  <c r="AR21" i="2" s="1"/>
  <c r="W21" i="25"/>
  <c r="AU21" i="2" s="1"/>
  <c r="Y21" i="25"/>
  <c r="BA21" i="2" s="1"/>
  <c r="AA21" i="25"/>
  <c r="BD21" i="2" s="1"/>
  <c r="AC21" i="25"/>
  <c r="BJ21" i="2" s="1"/>
  <c r="AE21" i="25"/>
  <c r="BM21" i="2" s="1"/>
  <c r="AG21" i="25"/>
  <c r="BS21" i="2" s="1"/>
  <c r="AI21" i="25"/>
  <c r="BV21" i="2" s="1"/>
  <c r="AK21" i="25"/>
  <c r="CB21" i="2" s="1"/>
  <c r="AM21" i="25"/>
  <c r="CE21" i="2" s="1"/>
  <c r="AO21" i="25"/>
  <c r="CK21" i="2" s="1"/>
  <c r="AQ21" i="25"/>
  <c r="CN21" i="2" s="1"/>
  <c r="AS21" i="25"/>
  <c r="CT21" i="2" s="1"/>
  <c r="C22" i="25"/>
  <c r="B22" i="2" s="1"/>
  <c r="E22" i="25"/>
  <c r="H22" i="2" s="1"/>
  <c r="G22" i="25"/>
  <c r="K22" i="2" s="1"/>
  <c r="I22" i="25"/>
  <c r="Q22" i="2" s="1"/>
  <c r="K22" i="25"/>
  <c r="T22" i="2" s="1"/>
  <c r="M22" i="25"/>
  <c r="Z22" i="2" s="1"/>
  <c r="O22" i="25"/>
  <c r="AC22" i="2" s="1"/>
  <c r="Q22" i="25"/>
  <c r="AI22" i="2" s="1"/>
  <c r="S22" i="25"/>
  <c r="AL22" i="2" s="1"/>
  <c r="U22" i="25"/>
  <c r="AR22" i="2" s="1"/>
  <c r="W22" i="25"/>
  <c r="AU22" i="2" s="1"/>
  <c r="Y22" i="25"/>
  <c r="BA22" i="2" s="1"/>
  <c r="AA22" i="25"/>
  <c r="BD22" i="2" s="1"/>
  <c r="AC22" i="25"/>
  <c r="BJ22" i="2" s="1"/>
  <c r="AE22" i="25"/>
  <c r="BM22" i="2" s="1"/>
  <c r="AG22" i="25"/>
  <c r="BS22" i="2" s="1"/>
  <c r="AI22" i="25"/>
  <c r="BV22" i="2" s="1"/>
  <c r="AK22" i="25"/>
  <c r="CB22" i="2" s="1"/>
  <c r="AM22" i="25"/>
  <c r="CE22" i="2" s="1"/>
  <c r="AO22" i="25"/>
  <c r="CK22" i="2" s="1"/>
  <c r="AQ22" i="25"/>
  <c r="CN22" i="2" s="1"/>
  <c r="AS22" i="25"/>
  <c r="CT22" i="2" s="1"/>
  <c r="C23" i="25"/>
  <c r="B23" i="2" s="1"/>
  <c r="E23" i="25"/>
  <c r="H23" i="2" s="1"/>
  <c r="G23" i="25"/>
  <c r="K23" i="2" s="1"/>
  <c r="I23" i="25"/>
  <c r="Q23" i="2" s="1"/>
  <c r="K23" i="25"/>
  <c r="T23" i="2" s="1"/>
  <c r="M23" i="25"/>
  <c r="Z23" i="2" s="1"/>
  <c r="O23" i="25"/>
  <c r="AC23" i="2" s="1"/>
  <c r="Q23" i="25"/>
  <c r="AI23" i="2" s="1"/>
  <c r="S23" i="25"/>
  <c r="AL23" i="2" s="1"/>
  <c r="U23" i="25"/>
  <c r="AR23" i="2" s="1"/>
  <c r="W23" i="25"/>
  <c r="AU23" i="2" s="1"/>
  <c r="Y23" i="25"/>
  <c r="BA23" i="2" s="1"/>
  <c r="AA23" i="25"/>
  <c r="BD23" i="2" s="1"/>
  <c r="AC23" i="25"/>
  <c r="BJ23" i="2" s="1"/>
  <c r="AE23" i="25"/>
  <c r="BM23" i="2" s="1"/>
  <c r="AG23" i="25"/>
  <c r="BS23" i="2" s="1"/>
  <c r="AI23" i="25"/>
  <c r="BV23" i="2" s="1"/>
  <c r="AK23" i="25"/>
  <c r="CB23" i="2" s="1"/>
  <c r="AM23" i="25"/>
  <c r="CE23" i="2" s="1"/>
  <c r="AO23" i="25"/>
  <c r="CK23" i="2" s="1"/>
  <c r="AQ23" i="25"/>
  <c r="CN23" i="2" s="1"/>
  <c r="AS23" i="25"/>
  <c r="CT23" i="2" s="1"/>
  <c r="C24" i="25"/>
  <c r="B24" i="2" s="1"/>
  <c r="E24" i="25"/>
  <c r="H24" i="2" s="1"/>
  <c r="G24" i="25"/>
  <c r="K24" i="2" s="1"/>
  <c r="I24" i="25"/>
  <c r="Q24" i="2" s="1"/>
  <c r="K24" i="25"/>
  <c r="T24" i="2" s="1"/>
  <c r="M24" i="25"/>
  <c r="Z24" i="2" s="1"/>
  <c r="O24" i="25"/>
  <c r="AC24" i="2" s="1"/>
  <c r="Q24" i="25"/>
  <c r="AI24" i="2" s="1"/>
  <c r="S24" i="25"/>
  <c r="AL24" i="2" s="1"/>
  <c r="U24" i="25"/>
  <c r="AR24" i="2" s="1"/>
  <c r="W24" i="25"/>
  <c r="AU24" i="2" s="1"/>
  <c r="Y24" i="25"/>
  <c r="BA24" i="2" s="1"/>
  <c r="AA24" i="25"/>
  <c r="BD24" i="2" s="1"/>
  <c r="AC24" i="25"/>
  <c r="BJ24" i="2" s="1"/>
  <c r="AE24" i="25"/>
  <c r="BM24" i="2" s="1"/>
  <c r="AG24" i="25"/>
  <c r="BS24" i="2" s="1"/>
  <c r="AI24" i="25"/>
  <c r="BV24" i="2" s="1"/>
  <c r="AK24" i="25"/>
  <c r="CB24" i="2" s="1"/>
  <c r="AM24" i="25"/>
  <c r="CE24" i="2" s="1"/>
  <c r="AO24" i="25"/>
  <c r="CK24" i="2" s="1"/>
  <c r="AQ24" i="25"/>
  <c r="CN24" i="2" s="1"/>
  <c r="AS24" i="25"/>
  <c r="CT24" i="2" s="1"/>
  <c r="C25" i="25"/>
  <c r="B25" i="2" s="1"/>
  <c r="E25" i="25"/>
  <c r="H25" i="2" s="1"/>
  <c r="G25" i="25"/>
  <c r="K25" i="2" s="1"/>
  <c r="I25" i="25"/>
  <c r="Q25" i="2" s="1"/>
  <c r="K25" i="25"/>
  <c r="T25" i="2" s="1"/>
  <c r="M25" i="25"/>
  <c r="Z25" i="2" s="1"/>
  <c r="O25" i="25"/>
  <c r="AC25" i="2" s="1"/>
  <c r="Q25" i="25"/>
  <c r="AI25" i="2" s="1"/>
  <c r="S25" i="25"/>
  <c r="AL25" i="2" s="1"/>
  <c r="U25" i="25"/>
  <c r="AR25" i="2" s="1"/>
  <c r="W25" i="25"/>
  <c r="AU25" i="2" s="1"/>
  <c r="Y25" i="25"/>
  <c r="BA25" i="2" s="1"/>
  <c r="AA25" i="25"/>
  <c r="BD25" i="2" s="1"/>
  <c r="AC25" i="25"/>
  <c r="BJ25" i="2" s="1"/>
  <c r="AE25" i="25"/>
  <c r="BM25" i="2" s="1"/>
  <c r="AG25" i="25"/>
  <c r="BS25" i="2" s="1"/>
  <c r="AI25" i="25"/>
  <c r="BV25" i="2" s="1"/>
  <c r="AK25" i="25"/>
  <c r="CB25" i="2" s="1"/>
  <c r="AM25" i="25"/>
  <c r="CE25" i="2" s="1"/>
  <c r="AO25" i="25"/>
  <c r="CK25" i="2" s="1"/>
  <c r="AQ25" i="25"/>
  <c r="CN25" i="2" s="1"/>
  <c r="AS25" i="25"/>
  <c r="CT25" i="2" s="1"/>
  <c r="C26" i="25"/>
  <c r="B26" i="2" s="1"/>
  <c r="E26" i="25"/>
  <c r="H26" i="2" s="1"/>
  <c r="G26" i="25"/>
  <c r="K26" i="2" s="1"/>
  <c r="I26" i="25"/>
  <c r="Q26" i="2" s="1"/>
  <c r="K26" i="25"/>
  <c r="T26" i="2" s="1"/>
  <c r="M26" i="25"/>
  <c r="Z26" i="2" s="1"/>
  <c r="O26" i="25"/>
  <c r="AC26" i="2" s="1"/>
  <c r="Q26" i="25"/>
  <c r="AI26" i="2" s="1"/>
  <c r="S26" i="25"/>
  <c r="AL26" i="2" s="1"/>
  <c r="U26" i="25"/>
  <c r="AR26" i="2" s="1"/>
  <c r="W26" i="25"/>
  <c r="AU26" i="2" s="1"/>
  <c r="Y26" i="25"/>
  <c r="BA26" i="2" s="1"/>
  <c r="AA26" i="25"/>
  <c r="BD26" i="2" s="1"/>
  <c r="AC26" i="25"/>
  <c r="BJ26" i="2" s="1"/>
  <c r="AE26" i="25"/>
  <c r="BM26" i="2" s="1"/>
  <c r="AG26" i="25"/>
  <c r="BS26" i="2" s="1"/>
  <c r="AI26" i="25"/>
  <c r="BV26" i="2" s="1"/>
  <c r="AK26" i="25"/>
  <c r="CB26" i="2" s="1"/>
  <c r="AM26" i="25"/>
  <c r="CE26" i="2" s="1"/>
  <c r="AO26" i="25"/>
  <c r="CK26" i="2" s="1"/>
  <c r="AQ26" i="25"/>
  <c r="CN26" i="2" s="1"/>
  <c r="AS26" i="25"/>
  <c r="CT26" i="2" s="1"/>
  <c r="C27" i="25"/>
  <c r="B27" i="2" s="1"/>
  <c r="E27" i="25"/>
  <c r="H27" i="2" s="1"/>
  <c r="G27" i="25"/>
  <c r="K27" i="2" s="1"/>
  <c r="I27" i="25"/>
  <c r="Q27" i="2" s="1"/>
  <c r="K27" i="25"/>
  <c r="T27" i="2" s="1"/>
  <c r="M27" i="25"/>
  <c r="Z27" i="2" s="1"/>
  <c r="O27" i="25"/>
  <c r="AC27" i="2" s="1"/>
  <c r="Q27" i="25"/>
  <c r="AI27" i="2" s="1"/>
  <c r="S27" i="25"/>
  <c r="AL27" i="2" s="1"/>
  <c r="U27" i="25"/>
  <c r="AR27" i="2" s="1"/>
  <c r="W27" i="25"/>
  <c r="AU27" i="2" s="1"/>
  <c r="Y27" i="25"/>
  <c r="BA27" i="2" s="1"/>
  <c r="AA27" i="25"/>
  <c r="BD27" i="2" s="1"/>
  <c r="AC27" i="25"/>
  <c r="BJ27" i="2" s="1"/>
  <c r="AE27" i="25"/>
  <c r="BM27" i="2" s="1"/>
  <c r="AG27" i="25"/>
  <c r="BS27" i="2" s="1"/>
  <c r="AI27" i="25"/>
  <c r="BV27" i="2" s="1"/>
  <c r="AK27" i="25"/>
  <c r="CB27" i="2" s="1"/>
  <c r="AM27" i="25"/>
  <c r="CE27" i="2" s="1"/>
  <c r="AO27" i="25"/>
  <c r="CK27" i="2" s="1"/>
  <c r="AQ27" i="25"/>
  <c r="CN27" i="2" s="1"/>
  <c r="AS27" i="25"/>
  <c r="CT27" i="2" s="1"/>
  <c r="C28" i="25"/>
  <c r="B28" i="2" s="1"/>
  <c r="E28" i="25"/>
  <c r="H28" i="2" s="1"/>
  <c r="G28" i="25"/>
  <c r="K28" i="2" s="1"/>
  <c r="I28" i="25"/>
  <c r="Q28" i="2" s="1"/>
  <c r="K28" i="25"/>
  <c r="T28" i="2" s="1"/>
  <c r="M28" i="25"/>
  <c r="Z28" i="2" s="1"/>
  <c r="O28" i="25"/>
  <c r="AC28" i="2" s="1"/>
  <c r="Q28" i="25"/>
  <c r="AI28" i="2" s="1"/>
  <c r="S28" i="25"/>
  <c r="AL28" i="2" s="1"/>
  <c r="U28" i="25"/>
  <c r="AR28" i="2" s="1"/>
  <c r="W28" i="25"/>
  <c r="AU28" i="2" s="1"/>
  <c r="Y28" i="25"/>
  <c r="BA28" i="2" s="1"/>
  <c r="AA28" i="25"/>
  <c r="BD28" i="2" s="1"/>
  <c r="AC28" i="25"/>
  <c r="BJ28" i="2" s="1"/>
  <c r="AE28" i="25"/>
  <c r="BM28" i="2" s="1"/>
  <c r="AG28" i="25"/>
  <c r="BS28" i="2" s="1"/>
  <c r="AI28" i="25"/>
  <c r="BV28" i="2" s="1"/>
  <c r="AK28" i="25"/>
  <c r="CB28" i="2" s="1"/>
  <c r="AM28" i="25"/>
  <c r="CE28" i="2" s="1"/>
  <c r="AO28" i="25"/>
  <c r="CK28" i="2" s="1"/>
  <c r="AQ28" i="25"/>
  <c r="CN28" i="2" s="1"/>
  <c r="AS28" i="25"/>
  <c r="CT28" i="2" s="1"/>
  <c r="C29" i="25"/>
  <c r="B29" i="2" s="1"/>
  <c r="E29" i="25"/>
  <c r="H29" i="2" s="1"/>
  <c r="G29" i="25"/>
  <c r="K29" i="2" s="1"/>
  <c r="I29" i="25"/>
  <c r="Q29" i="2" s="1"/>
  <c r="K29" i="25"/>
  <c r="T29" i="2" s="1"/>
  <c r="M29" i="25"/>
  <c r="Z29" i="2" s="1"/>
  <c r="O29" i="25"/>
  <c r="AC29" i="2" s="1"/>
  <c r="Q29" i="25"/>
  <c r="AI29" i="2" s="1"/>
  <c r="S29" i="25"/>
  <c r="AL29" i="2" s="1"/>
  <c r="U29" i="25"/>
  <c r="AR29" i="2" s="1"/>
  <c r="W29" i="25"/>
  <c r="AU29" i="2" s="1"/>
  <c r="Y29" i="25"/>
  <c r="BA29" i="2" s="1"/>
  <c r="AA29" i="25"/>
  <c r="BD29" i="2" s="1"/>
  <c r="AC29" i="25"/>
  <c r="BJ29" i="2" s="1"/>
  <c r="AE29" i="25"/>
  <c r="BM29" i="2" s="1"/>
  <c r="AG29" i="25"/>
  <c r="BS29" i="2" s="1"/>
  <c r="AI29" i="25"/>
  <c r="BV29" i="2" s="1"/>
  <c r="AK29" i="25"/>
  <c r="CB29" i="2" s="1"/>
  <c r="AM29" i="25"/>
  <c r="CE29" i="2" s="1"/>
  <c r="AO29" i="25"/>
  <c r="CK29" i="2" s="1"/>
  <c r="AQ29" i="25"/>
  <c r="CN29" i="2" s="1"/>
  <c r="AS29" i="25"/>
  <c r="CT29" i="2" s="1"/>
  <c r="C30" i="25"/>
  <c r="B30" i="2" s="1"/>
  <c r="E30" i="25"/>
  <c r="H30" i="2" s="1"/>
  <c r="G30" i="25"/>
  <c r="K30" i="2" s="1"/>
  <c r="I30" i="25"/>
  <c r="Q30" i="2" s="1"/>
  <c r="K30" i="25"/>
  <c r="T30" i="2" s="1"/>
  <c r="M30" i="25"/>
  <c r="Z30" i="2" s="1"/>
  <c r="O30" i="25"/>
  <c r="AC30" i="2" s="1"/>
  <c r="Q30" i="25"/>
  <c r="AI30" i="2" s="1"/>
  <c r="S30" i="25"/>
  <c r="AL30" i="2" s="1"/>
  <c r="U30" i="25"/>
  <c r="AR30" i="2" s="1"/>
  <c r="W30" i="25"/>
  <c r="AU30" i="2" s="1"/>
  <c r="Y30" i="25"/>
  <c r="BA30" i="2" s="1"/>
  <c r="AA30" i="25"/>
  <c r="BD30" i="2" s="1"/>
  <c r="AC30" i="25"/>
  <c r="BJ30" i="2" s="1"/>
  <c r="AE30" i="25"/>
  <c r="BM30" i="2" s="1"/>
  <c r="AG30" i="25"/>
  <c r="BS30" i="2" s="1"/>
  <c r="AI30" i="25"/>
  <c r="BV30" i="2" s="1"/>
  <c r="AK30" i="25"/>
  <c r="CB30" i="2" s="1"/>
  <c r="AM30" i="25"/>
  <c r="CE30" i="2" s="1"/>
  <c r="AO30" i="25"/>
  <c r="CK30" i="2" s="1"/>
  <c r="AQ30" i="25"/>
  <c r="CN30" i="2" s="1"/>
  <c r="AS30" i="25"/>
  <c r="CT30" i="2" s="1"/>
  <c r="C31" i="25"/>
  <c r="B31" i="2" s="1"/>
  <c r="E31" i="25"/>
  <c r="H31" i="2" s="1"/>
  <c r="G31" i="25"/>
  <c r="K31" i="2" s="1"/>
  <c r="I31" i="25"/>
  <c r="Q31" i="2" s="1"/>
  <c r="K31" i="25"/>
  <c r="T31" i="2" s="1"/>
  <c r="M31" i="25"/>
  <c r="Z31" i="2" s="1"/>
  <c r="O31" i="25"/>
  <c r="AC31" i="2" s="1"/>
  <c r="Q31" i="25"/>
  <c r="AI31" i="2" s="1"/>
  <c r="S31" i="25"/>
  <c r="AL31" i="2" s="1"/>
  <c r="U31" i="25"/>
  <c r="AR31" i="2" s="1"/>
  <c r="W31" i="25"/>
  <c r="AU31" i="2" s="1"/>
  <c r="Y31" i="25"/>
  <c r="BA31" i="2" s="1"/>
  <c r="AA31" i="25"/>
  <c r="BD31" i="2" s="1"/>
  <c r="AC31" i="25"/>
  <c r="BJ31" i="2" s="1"/>
  <c r="AE31" i="25"/>
  <c r="BM31" i="2" s="1"/>
  <c r="AG31" i="25"/>
  <c r="BS31" i="2" s="1"/>
  <c r="AI31" i="25"/>
  <c r="BV31" i="2" s="1"/>
  <c r="AK31" i="25"/>
  <c r="CB31" i="2" s="1"/>
  <c r="AM31" i="25"/>
  <c r="CE31" i="2" s="1"/>
  <c r="AO31" i="25"/>
  <c r="CK31" i="2" s="1"/>
  <c r="AQ31" i="25"/>
  <c r="CN31" i="2" s="1"/>
  <c r="AS31" i="25"/>
  <c r="CT31" i="2" s="1"/>
  <c r="C32" i="25"/>
  <c r="B32" i="2" s="1"/>
  <c r="E32" i="25"/>
  <c r="H32" i="2" s="1"/>
  <c r="G32" i="25"/>
  <c r="K32" i="2" s="1"/>
  <c r="I32" i="25"/>
  <c r="Q32" i="2" s="1"/>
  <c r="K32" i="25"/>
  <c r="T32" i="2" s="1"/>
  <c r="M32" i="25"/>
  <c r="Z32" i="2" s="1"/>
  <c r="O32" i="25"/>
  <c r="AC32" i="2" s="1"/>
  <c r="Q32" i="25"/>
  <c r="AI32" i="2" s="1"/>
  <c r="S32" i="25"/>
  <c r="AL32" i="2" s="1"/>
  <c r="U32" i="25"/>
  <c r="AR32" i="2" s="1"/>
  <c r="W32" i="25"/>
  <c r="AU32" i="2" s="1"/>
  <c r="Y32" i="25"/>
  <c r="BA32" i="2" s="1"/>
  <c r="AA32" i="25"/>
  <c r="BD32" i="2" s="1"/>
  <c r="AC32" i="25"/>
  <c r="BJ32" i="2" s="1"/>
  <c r="AE32" i="25"/>
  <c r="BM32" i="2" s="1"/>
  <c r="AG32" i="25"/>
  <c r="BS32" i="2" s="1"/>
  <c r="AI32" i="25"/>
  <c r="BV32" i="2" s="1"/>
  <c r="AK32" i="25"/>
  <c r="CB32" i="2" s="1"/>
  <c r="AM32" i="25"/>
  <c r="CE32" i="2" s="1"/>
  <c r="AO32" i="25"/>
  <c r="CK32" i="2" s="1"/>
  <c r="AQ32" i="25"/>
  <c r="CN32" i="2" s="1"/>
  <c r="AS32" i="25"/>
  <c r="CT32" i="2" s="1"/>
  <c r="C33" i="25"/>
  <c r="B33" i="2" s="1"/>
  <c r="H34" i="2"/>
  <c r="G33" i="25"/>
  <c r="K33" i="2" s="1"/>
  <c r="I33" i="25"/>
  <c r="Q33" i="2" s="1"/>
  <c r="K33" i="25"/>
  <c r="T33" i="2" s="1"/>
  <c r="M33" i="25"/>
  <c r="Z33" i="2" s="1"/>
  <c r="O33" i="25"/>
  <c r="AC33" i="2" s="1"/>
  <c r="Q33" i="25"/>
  <c r="AI33" i="2" s="1"/>
  <c r="S33" i="25"/>
  <c r="AL33" i="2" s="1"/>
  <c r="U33" i="25"/>
  <c r="AR33" i="2" s="1"/>
  <c r="W33" i="25"/>
  <c r="AU33" i="2" s="1"/>
  <c r="Y33" i="25"/>
  <c r="BA33" i="2" s="1"/>
  <c r="AA33" i="25"/>
  <c r="BD33" i="2" s="1"/>
  <c r="AC33" i="25"/>
  <c r="BJ33" i="2" s="1"/>
  <c r="AE33" i="25"/>
  <c r="BM33" i="2" s="1"/>
  <c r="AG33" i="25"/>
  <c r="BS33" i="2" s="1"/>
  <c r="AI33" i="25"/>
  <c r="BV33" i="2" s="1"/>
  <c r="AK33" i="25"/>
  <c r="CB33" i="2" s="1"/>
  <c r="AM33" i="25"/>
  <c r="CE33" i="2" s="1"/>
  <c r="AO33" i="25"/>
  <c r="CK33" i="2" s="1"/>
  <c r="AQ33" i="25"/>
  <c r="CN33" i="2" s="1"/>
  <c r="AS33" i="25"/>
  <c r="CT33" i="2" s="1"/>
  <c r="C5" i="34"/>
  <c r="C54" i="34" s="1"/>
  <c r="J5" i="34"/>
  <c r="J54" i="34" s="1"/>
  <c r="Q5" i="34"/>
  <c r="Q54" i="34" s="1"/>
  <c r="X5" i="34"/>
  <c r="X54" i="34" s="1"/>
  <c r="AE5" i="34"/>
  <c r="AE54" i="34" s="1"/>
  <c r="AL5" i="34"/>
  <c r="AL54" i="34" s="1"/>
  <c r="AS5" i="34"/>
  <c r="AS54" i="34" s="1"/>
  <c r="BG5" i="34"/>
  <c r="BG54" i="34" s="1"/>
  <c r="BN5" i="34"/>
  <c r="BN54" i="34" s="1"/>
  <c r="BU5" i="34"/>
  <c r="BU54" i="34" s="1"/>
  <c r="C6" i="34"/>
  <c r="E6" i="34" s="1"/>
  <c r="J6" i="34"/>
  <c r="L6" i="34" s="1"/>
  <c r="G7" i="35" s="1"/>
  <c r="Q6" i="34"/>
  <c r="S6" i="34" s="1"/>
  <c r="L7" i="35" s="1"/>
  <c r="X6" i="34"/>
  <c r="Z6" i="34" s="1"/>
  <c r="Q7" i="35" s="1"/>
  <c r="AE6" i="34"/>
  <c r="AG6" i="34" s="1"/>
  <c r="AL6" i="34"/>
  <c r="AN6" i="34" s="1"/>
  <c r="AA7" i="35" s="1"/>
  <c r="AS6" i="34"/>
  <c r="AU6" i="34" s="1"/>
  <c r="AF7" i="35" s="1"/>
  <c r="BB6" i="34"/>
  <c r="AK7" i="35" s="1"/>
  <c r="BG6" i="34"/>
  <c r="BI6" i="34" s="1"/>
  <c r="BN6" i="34"/>
  <c r="BP6" i="34" s="1"/>
  <c r="AU7" i="35" s="1"/>
  <c r="BU6" i="34"/>
  <c r="BW6" i="34" s="1"/>
  <c r="AZ7" i="35" s="1"/>
  <c r="C7" i="34"/>
  <c r="E7" i="34" s="1"/>
  <c r="B8" i="35" s="1"/>
  <c r="J7" i="34"/>
  <c r="L7" i="34" s="1"/>
  <c r="Q7" i="34"/>
  <c r="S7" i="34" s="1"/>
  <c r="L8" i="35" s="1"/>
  <c r="X7" i="34"/>
  <c r="Z7" i="34" s="1"/>
  <c r="Q8" i="35" s="1"/>
  <c r="AE7" i="34"/>
  <c r="AG7" i="34" s="1"/>
  <c r="V8" i="35" s="1"/>
  <c r="AL7" i="34"/>
  <c r="AN7" i="34" s="1"/>
  <c r="AS7" i="34"/>
  <c r="AU7" i="34" s="1"/>
  <c r="AF8" i="35" s="1"/>
  <c r="BB7" i="34"/>
  <c r="AK8" i="35" s="1"/>
  <c r="BG7" i="34"/>
  <c r="BI7" i="34" s="1"/>
  <c r="AP8" i="35" s="1"/>
  <c r="BN7" i="34"/>
  <c r="BP7" i="34" s="1"/>
  <c r="BU7" i="34"/>
  <c r="BW7" i="34" s="1"/>
  <c r="AZ8" i="35" s="1"/>
  <c r="C8" i="34"/>
  <c r="E8" i="34" s="1"/>
  <c r="B9" i="35" s="1"/>
  <c r="J8" i="34"/>
  <c r="L8" i="34" s="1"/>
  <c r="G9" i="35" s="1"/>
  <c r="Q8" i="34"/>
  <c r="S8" i="34" s="1"/>
  <c r="X8" i="34"/>
  <c r="Z8" i="34" s="1"/>
  <c r="Q9" i="35" s="1"/>
  <c r="AE8" i="34"/>
  <c r="AG8" i="34" s="1"/>
  <c r="V9" i="35" s="1"/>
  <c r="AL8" i="34"/>
  <c r="AN8" i="34" s="1"/>
  <c r="AA9" i="35" s="1"/>
  <c r="AS8" i="34"/>
  <c r="AU8" i="34" s="1"/>
  <c r="BB8" i="34"/>
  <c r="AK9" i="35" s="1"/>
  <c r="BG8" i="34"/>
  <c r="BI8" i="34" s="1"/>
  <c r="AP9" i="35" s="1"/>
  <c r="BN8" i="34"/>
  <c r="BP8" i="34" s="1"/>
  <c r="AU9" i="35" s="1"/>
  <c r="BU8" i="34"/>
  <c r="BW8" i="34" s="1"/>
  <c r="C9" i="34"/>
  <c r="E9" i="34" s="1"/>
  <c r="B10" i="35" s="1"/>
  <c r="J9" i="34"/>
  <c r="L9" i="34" s="1"/>
  <c r="G10" i="35" s="1"/>
  <c r="Q9" i="34"/>
  <c r="S9" i="34" s="1"/>
  <c r="L10" i="35" s="1"/>
  <c r="X9" i="34"/>
  <c r="Z9" i="34" s="1"/>
  <c r="AE9" i="34"/>
  <c r="AG9" i="34" s="1"/>
  <c r="V10" i="35" s="1"/>
  <c r="AL9" i="34"/>
  <c r="AN9" i="34" s="1"/>
  <c r="AA10" i="35" s="1"/>
  <c r="AS9" i="34"/>
  <c r="AU9" i="34" s="1"/>
  <c r="AF10" i="35" s="1"/>
  <c r="BB9" i="34"/>
  <c r="BG9" i="34"/>
  <c r="BI9" i="34" s="1"/>
  <c r="AP10" i="35" s="1"/>
  <c r="BN9" i="34"/>
  <c r="BP9" i="34" s="1"/>
  <c r="AU10" i="35" s="1"/>
  <c r="BU9" i="34"/>
  <c r="BW9" i="34" s="1"/>
  <c r="AZ10" i="35" s="1"/>
  <c r="C10" i="34"/>
  <c r="E10" i="34" s="1"/>
  <c r="J10" i="34"/>
  <c r="L10" i="34" s="1"/>
  <c r="G11" i="35" s="1"/>
  <c r="Q10" i="34"/>
  <c r="S10" i="34" s="1"/>
  <c r="L11" i="35" s="1"/>
  <c r="X10" i="34"/>
  <c r="Z10" i="34" s="1"/>
  <c r="Q11" i="35" s="1"/>
  <c r="AE10" i="34"/>
  <c r="AG10" i="34" s="1"/>
  <c r="AL10" i="34"/>
  <c r="AN10" i="34" s="1"/>
  <c r="AA11" i="35" s="1"/>
  <c r="AS10" i="34"/>
  <c r="AU10" i="34" s="1"/>
  <c r="AF11" i="35" s="1"/>
  <c r="BB10" i="34"/>
  <c r="AK11" i="35" s="1"/>
  <c r="BG10" i="34"/>
  <c r="BI10" i="34" s="1"/>
  <c r="BN10" i="34"/>
  <c r="BP10" i="34" s="1"/>
  <c r="AU11" i="35" s="1"/>
  <c r="BU10" i="34"/>
  <c r="BW10" i="34" s="1"/>
  <c r="AZ11" i="35" s="1"/>
  <c r="C11" i="34"/>
  <c r="E11" i="34" s="1"/>
  <c r="B12" i="35" s="1"/>
  <c r="J11" i="34"/>
  <c r="L11" i="34" s="1"/>
  <c r="Q11" i="34"/>
  <c r="S11" i="34" s="1"/>
  <c r="L12" i="35" s="1"/>
  <c r="X11" i="34"/>
  <c r="Z11" i="34" s="1"/>
  <c r="Q12" i="35" s="1"/>
  <c r="AE11" i="34"/>
  <c r="AG11" i="34" s="1"/>
  <c r="V12" i="35" s="1"/>
  <c r="AL11" i="34"/>
  <c r="AN11" i="34" s="1"/>
  <c r="AS11" i="34"/>
  <c r="AU11" i="34" s="1"/>
  <c r="AF12" i="35" s="1"/>
  <c r="BB11" i="34"/>
  <c r="AK12" i="35" s="1"/>
  <c r="BG11" i="34"/>
  <c r="BI11" i="34" s="1"/>
  <c r="AP12" i="35" s="1"/>
  <c r="BN11" i="34"/>
  <c r="BP11" i="34" s="1"/>
  <c r="BU11" i="34"/>
  <c r="BW11" i="34" s="1"/>
  <c r="AZ12" i="35" s="1"/>
  <c r="C12" i="34"/>
  <c r="E12" i="34" s="1"/>
  <c r="B13" i="35" s="1"/>
  <c r="J12" i="34"/>
  <c r="L12" i="34" s="1"/>
  <c r="G13" i="35" s="1"/>
  <c r="Q12" i="34"/>
  <c r="S12" i="34" s="1"/>
  <c r="X12" i="34"/>
  <c r="Z12" i="34" s="1"/>
  <c r="Q13" i="35" s="1"/>
  <c r="AE12" i="34"/>
  <c r="AG12" i="34" s="1"/>
  <c r="V13" i="35" s="1"/>
  <c r="AL12" i="34"/>
  <c r="AN12" i="34" s="1"/>
  <c r="AA13" i="35" s="1"/>
  <c r="AS12" i="34"/>
  <c r="AU12" i="34" s="1"/>
  <c r="BB12" i="34"/>
  <c r="AK13" i="35" s="1"/>
  <c r="BG12" i="34"/>
  <c r="BI12" i="34" s="1"/>
  <c r="AP13" i="35" s="1"/>
  <c r="BN12" i="34"/>
  <c r="BP12" i="34" s="1"/>
  <c r="AU13" i="35" s="1"/>
  <c r="BU12" i="34"/>
  <c r="BW12" i="34" s="1"/>
  <c r="C13" i="34"/>
  <c r="E13" i="34" s="1"/>
  <c r="B14" i="35" s="1"/>
  <c r="J13" i="34"/>
  <c r="L13" i="34" s="1"/>
  <c r="G14" i="35" s="1"/>
  <c r="Q13" i="34"/>
  <c r="S13" i="34" s="1"/>
  <c r="L14" i="35" s="1"/>
  <c r="X13" i="34"/>
  <c r="Z13" i="34" s="1"/>
  <c r="AE13" i="34"/>
  <c r="AG13" i="34" s="1"/>
  <c r="V14" i="35" s="1"/>
  <c r="AL13" i="34"/>
  <c r="AN13" i="34" s="1"/>
  <c r="AA14" i="35" s="1"/>
  <c r="AS13" i="34"/>
  <c r="AU13" i="34" s="1"/>
  <c r="AF14" i="35" s="1"/>
  <c r="BB13" i="34"/>
  <c r="BG13" i="34"/>
  <c r="BI13" i="34" s="1"/>
  <c r="AP14" i="35" s="1"/>
  <c r="BN13" i="34"/>
  <c r="BP13" i="34" s="1"/>
  <c r="AU14" i="35" s="1"/>
  <c r="BU13" i="34"/>
  <c r="BW13" i="34" s="1"/>
  <c r="AZ14" i="35" s="1"/>
  <c r="C14" i="34"/>
  <c r="E14" i="34" s="1"/>
  <c r="J14" i="34"/>
  <c r="L14" i="34" s="1"/>
  <c r="G15" i="35" s="1"/>
  <c r="Q14" i="34"/>
  <c r="S14" i="34" s="1"/>
  <c r="L15" i="35" s="1"/>
  <c r="X14" i="34"/>
  <c r="Z14" i="34" s="1"/>
  <c r="Q15" i="35" s="1"/>
  <c r="AE14" i="34"/>
  <c r="AG14" i="34" s="1"/>
  <c r="AL14" i="34"/>
  <c r="AN14" i="34" s="1"/>
  <c r="AA15" i="35" s="1"/>
  <c r="AS14" i="34"/>
  <c r="AU14" i="34" s="1"/>
  <c r="AF15" i="35" s="1"/>
  <c r="BB14" i="34"/>
  <c r="AK15" i="35" s="1"/>
  <c r="BG14" i="34"/>
  <c r="BI14" i="34" s="1"/>
  <c r="BN14" i="34"/>
  <c r="BP14" i="34" s="1"/>
  <c r="AU15" i="35" s="1"/>
  <c r="BU14" i="34"/>
  <c r="BW14" i="34" s="1"/>
  <c r="AZ15" i="35" s="1"/>
  <c r="C15" i="34"/>
  <c r="E15" i="34" s="1"/>
  <c r="B16" i="35" s="1"/>
  <c r="J15" i="34"/>
  <c r="L15" i="34" s="1"/>
  <c r="Q15" i="34"/>
  <c r="S15" i="34" s="1"/>
  <c r="L16" i="35" s="1"/>
  <c r="X15" i="34"/>
  <c r="Z15" i="34" s="1"/>
  <c r="Q16" i="35" s="1"/>
  <c r="AE15" i="34"/>
  <c r="AG15" i="34" s="1"/>
  <c r="V16" i="35" s="1"/>
  <c r="AL15" i="34"/>
  <c r="AN15" i="34" s="1"/>
  <c r="AS15" i="34"/>
  <c r="AU15" i="34" s="1"/>
  <c r="AF16" i="35" s="1"/>
  <c r="BB15" i="34"/>
  <c r="AK16" i="35" s="1"/>
  <c r="BG15" i="34"/>
  <c r="BI15" i="34" s="1"/>
  <c r="AP16" i="35" s="1"/>
  <c r="BN15" i="34"/>
  <c r="BP15" i="34" s="1"/>
  <c r="BU15" i="34"/>
  <c r="BW15" i="34" s="1"/>
  <c r="AZ16" i="35" s="1"/>
  <c r="C16" i="34"/>
  <c r="E16" i="34" s="1"/>
  <c r="B17" i="35" s="1"/>
  <c r="J16" i="34"/>
  <c r="L16" i="34" s="1"/>
  <c r="G17" i="35" s="1"/>
  <c r="Q16" i="34"/>
  <c r="S16" i="34" s="1"/>
  <c r="X16" i="34"/>
  <c r="Z16" i="34" s="1"/>
  <c r="Q17" i="35" s="1"/>
  <c r="AE16" i="34"/>
  <c r="AG16" i="34" s="1"/>
  <c r="V17" i="35" s="1"/>
  <c r="AL16" i="34"/>
  <c r="AN16" i="34" s="1"/>
  <c r="AA17" i="35" s="1"/>
  <c r="AS16" i="34"/>
  <c r="AU16" i="34" s="1"/>
  <c r="BB16" i="34"/>
  <c r="AK17" i="35" s="1"/>
  <c r="BG16" i="34"/>
  <c r="BI16" i="34" s="1"/>
  <c r="AP17" i="35" s="1"/>
  <c r="BN16" i="34"/>
  <c r="BP16" i="34" s="1"/>
  <c r="AU17" i="35" s="1"/>
  <c r="BU16" i="34"/>
  <c r="BW16" i="34" s="1"/>
  <c r="C17" i="34"/>
  <c r="E17" i="34" s="1"/>
  <c r="B18" i="35" s="1"/>
  <c r="J17" i="34"/>
  <c r="L17" i="34" s="1"/>
  <c r="G18" i="35" s="1"/>
  <c r="Q17" i="34"/>
  <c r="S17" i="34" s="1"/>
  <c r="L18" i="35" s="1"/>
  <c r="X17" i="34"/>
  <c r="Z17" i="34" s="1"/>
  <c r="AE17" i="34"/>
  <c r="AG17" i="34" s="1"/>
  <c r="V18" i="35" s="1"/>
  <c r="AL17" i="34"/>
  <c r="AN17" i="34" s="1"/>
  <c r="AA18" i="35" s="1"/>
  <c r="AS17" i="34"/>
  <c r="AU17" i="34" s="1"/>
  <c r="AF18" i="35" s="1"/>
  <c r="BB17" i="34"/>
  <c r="BG17" i="34"/>
  <c r="BI17" i="34" s="1"/>
  <c r="AP18" i="35" s="1"/>
  <c r="BN17" i="34"/>
  <c r="BP17" i="34" s="1"/>
  <c r="AU18" i="35" s="1"/>
  <c r="BU17" i="34"/>
  <c r="BW17" i="34" s="1"/>
  <c r="AZ18" i="35" s="1"/>
  <c r="C18" i="34"/>
  <c r="E18" i="34" s="1"/>
  <c r="J18" i="34"/>
  <c r="L18" i="34" s="1"/>
  <c r="G19" i="35" s="1"/>
  <c r="Q18" i="34"/>
  <c r="S18" i="34" s="1"/>
  <c r="L19" i="35" s="1"/>
  <c r="X18" i="34"/>
  <c r="Z18" i="34" s="1"/>
  <c r="Q19" i="35" s="1"/>
  <c r="AE18" i="34"/>
  <c r="AG18" i="34" s="1"/>
  <c r="AL18" i="34"/>
  <c r="AN18" i="34" s="1"/>
  <c r="AA19" i="35" s="1"/>
  <c r="AS18" i="34"/>
  <c r="AU18" i="34" s="1"/>
  <c r="AF19" i="35" s="1"/>
  <c r="BB18" i="34"/>
  <c r="AK19" i="35" s="1"/>
  <c r="BG18" i="34"/>
  <c r="BI18" i="34" s="1"/>
  <c r="BN18" i="34"/>
  <c r="BP18" i="34" s="1"/>
  <c r="AU19" i="35" s="1"/>
  <c r="BU18" i="34"/>
  <c r="BW18" i="34" s="1"/>
  <c r="AZ19" i="35" s="1"/>
  <c r="C19" i="34"/>
  <c r="E19" i="34" s="1"/>
  <c r="B20" i="35" s="1"/>
  <c r="J19" i="34"/>
  <c r="L19" i="34" s="1"/>
  <c r="Q19" i="34"/>
  <c r="S19" i="34" s="1"/>
  <c r="L20" i="35" s="1"/>
  <c r="X19" i="34"/>
  <c r="Z19" i="34" s="1"/>
  <c r="Q20" i="35" s="1"/>
  <c r="AE19" i="34"/>
  <c r="AG19" i="34" s="1"/>
  <c r="V20" i="35" s="1"/>
  <c r="AL19" i="34"/>
  <c r="AN19" i="34" s="1"/>
  <c r="AS19" i="34"/>
  <c r="AU19" i="34" s="1"/>
  <c r="AF20" i="35" s="1"/>
  <c r="BB19" i="34"/>
  <c r="AK20" i="35" s="1"/>
  <c r="BG19" i="34"/>
  <c r="BI19" i="34" s="1"/>
  <c r="AP20" i="35" s="1"/>
  <c r="BN19" i="34"/>
  <c r="BP19" i="34" s="1"/>
  <c r="BU19" i="34"/>
  <c r="BW19" i="34" s="1"/>
  <c r="AZ20" i="35" s="1"/>
  <c r="C20" i="34"/>
  <c r="E20" i="34" s="1"/>
  <c r="B21" i="35" s="1"/>
  <c r="J20" i="34"/>
  <c r="L20" i="34" s="1"/>
  <c r="G21" i="35" s="1"/>
  <c r="Q20" i="34"/>
  <c r="S20" i="34" s="1"/>
  <c r="X20" i="34"/>
  <c r="Z20" i="34" s="1"/>
  <c r="Q21" i="35" s="1"/>
  <c r="AE20" i="34"/>
  <c r="AG20" i="34" s="1"/>
  <c r="V21" i="35" s="1"/>
  <c r="AL20" i="34"/>
  <c r="AN20" i="34" s="1"/>
  <c r="AA21" i="35" s="1"/>
  <c r="AS20" i="34"/>
  <c r="AU20" i="34" s="1"/>
  <c r="BB20" i="34"/>
  <c r="AK21" i="35" s="1"/>
  <c r="BG20" i="34"/>
  <c r="BI20" i="34" s="1"/>
  <c r="AP21" i="35" s="1"/>
  <c r="BN20" i="34"/>
  <c r="BP20" i="34" s="1"/>
  <c r="AU21" i="35" s="1"/>
  <c r="BU20" i="34"/>
  <c r="BW20" i="34" s="1"/>
  <c r="C21" i="34"/>
  <c r="E21" i="34" s="1"/>
  <c r="B22" i="35" s="1"/>
  <c r="J21" i="34"/>
  <c r="L21" i="34" s="1"/>
  <c r="G22" i="35" s="1"/>
  <c r="Q21" i="34"/>
  <c r="S21" i="34" s="1"/>
  <c r="L22" i="35" s="1"/>
  <c r="X21" i="34"/>
  <c r="Z21" i="34" s="1"/>
  <c r="AE21" i="34"/>
  <c r="AG21" i="34" s="1"/>
  <c r="V22" i="35" s="1"/>
  <c r="AL21" i="34"/>
  <c r="AN21" i="34" s="1"/>
  <c r="AA22" i="35" s="1"/>
  <c r="AS21" i="34"/>
  <c r="AU21" i="34" s="1"/>
  <c r="AF22" i="35" s="1"/>
  <c r="BB21" i="34"/>
  <c r="BG21" i="34"/>
  <c r="BI21" i="34" s="1"/>
  <c r="AP22" i="35" s="1"/>
  <c r="BN21" i="34"/>
  <c r="BP21" i="34" s="1"/>
  <c r="AU22" i="35" s="1"/>
  <c r="BU21" i="34"/>
  <c r="BW21" i="34" s="1"/>
  <c r="AZ22" i="35" s="1"/>
  <c r="C22" i="34"/>
  <c r="E22" i="34" s="1"/>
  <c r="J22" i="34"/>
  <c r="L22" i="34" s="1"/>
  <c r="G23" i="35" s="1"/>
  <c r="Q22" i="34"/>
  <c r="S22" i="34" s="1"/>
  <c r="L23" i="35" s="1"/>
  <c r="X22" i="34"/>
  <c r="Z22" i="34" s="1"/>
  <c r="Q23" i="35" s="1"/>
  <c r="AE22" i="34"/>
  <c r="AG22" i="34" s="1"/>
  <c r="AL22" i="34"/>
  <c r="AN22" i="34" s="1"/>
  <c r="AA23" i="35" s="1"/>
  <c r="AS22" i="34"/>
  <c r="AU22" i="34" s="1"/>
  <c r="AF23" i="35" s="1"/>
  <c r="BB22" i="34"/>
  <c r="AK23" i="35" s="1"/>
  <c r="BG22" i="34"/>
  <c r="BI22" i="34" s="1"/>
  <c r="BN22" i="34"/>
  <c r="BP22" i="34" s="1"/>
  <c r="AU23" i="35" s="1"/>
  <c r="BU22" i="34"/>
  <c r="BW22" i="34" s="1"/>
  <c r="AZ23" i="35" s="1"/>
  <c r="C23" i="34"/>
  <c r="E23" i="34" s="1"/>
  <c r="B24" i="35" s="1"/>
  <c r="J23" i="34"/>
  <c r="L23" i="34" s="1"/>
  <c r="Q23" i="34"/>
  <c r="S23" i="34" s="1"/>
  <c r="L24" i="35" s="1"/>
  <c r="X23" i="34"/>
  <c r="Z23" i="34" s="1"/>
  <c r="Q24" i="35" s="1"/>
  <c r="AE23" i="34"/>
  <c r="AG23" i="34" s="1"/>
  <c r="V24" i="35" s="1"/>
  <c r="AL23" i="34"/>
  <c r="AN23" i="34" s="1"/>
  <c r="AS23" i="34"/>
  <c r="AU23" i="34" s="1"/>
  <c r="AF24" i="35" s="1"/>
  <c r="BB23" i="34"/>
  <c r="AK24" i="35" s="1"/>
  <c r="BG23" i="34"/>
  <c r="BI23" i="34" s="1"/>
  <c r="AP24" i="35" s="1"/>
  <c r="BN23" i="34"/>
  <c r="BP23" i="34" s="1"/>
  <c r="BU23" i="34"/>
  <c r="BW23" i="34" s="1"/>
  <c r="AZ24" i="35" s="1"/>
  <c r="C24" i="34"/>
  <c r="J24" i="34"/>
  <c r="Q24" i="34"/>
  <c r="X24" i="34"/>
  <c r="AE24" i="34"/>
  <c r="AL24" i="34"/>
  <c r="AS24" i="34"/>
  <c r="BB24" i="34"/>
  <c r="BG24" i="34"/>
  <c r="BN24" i="34"/>
  <c r="BU24" i="34"/>
  <c r="C25" i="34"/>
  <c r="E25" i="34" s="1"/>
  <c r="B26" i="35" s="1"/>
  <c r="J25" i="34"/>
  <c r="L25" i="34" s="1"/>
  <c r="G26" i="35" s="1"/>
  <c r="Q25" i="34"/>
  <c r="S25" i="34" s="1"/>
  <c r="L26" i="35" s="1"/>
  <c r="X25" i="34"/>
  <c r="Z25" i="34" s="1"/>
  <c r="AE25" i="34"/>
  <c r="AG25" i="34" s="1"/>
  <c r="V26" i="35" s="1"/>
  <c r="AL25" i="34"/>
  <c r="AN25" i="34" s="1"/>
  <c r="AA26" i="35" s="1"/>
  <c r="AS25" i="34"/>
  <c r="AU25" i="34" s="1"/>
  <c r="AF26" i="35" s="1"/>
  <c r="BB25" i="34"/>
  <c r="BG25" i="34"/>
  <c r="BI25" i="34" s="1"/>
  <c r="AP26" i="35" s="1"/>
  <c r="BN25" i="34"/>
  <c r="BP25" i="34" s="1"/>
  <c r="AU26" i="35" s="1"/>
  <c r="BU25" i="34"/>
  <c r="BW25" i="34" s="1"/>
  <c r="AZ26" i="35" s="1"/>
  <c r="C26" i="34"/>
  <c r="E26" i="34" s="1"/>
  <c r="J26" i="34"/>
  <c r="L26" i="34" s="1"/>
  <c r="G27" i="35" s="1"/>
  <c r="Q26" i="34"/>
  <c r="S26" i="34" s="1"/>
  <c r="L27" i="35" s="1"/>
  <c r="X26" i="34"/>
  <c r="Z26" i="34" s="1"/>
  <c r="Q27" i="35" s="1"/>
  <c r="AE26" i="34"/>
  <c r="AG26" i="34" s="1"/>
  <c r="AL26" i="34"/>
  <c r="AN26" i="34" s="1"/>
  <c r="AA27" i="35" s="1"/>
  <c r="AS26" i="34"/>
  <c r="AU26" i="34" s="1"/>
  <c r="AF27" i="35" s="1"/>
  <c r="BB26" i="34"/>
  <c r="AK27" i="35" s="1"/>
  <c r="BG26" i="34"/>
  <c r="BI26" i="34" s="1"/>
  <c r="BN26" i="34"/>
  <c r="BP26" i="34" s="1"/>
  <c r="AU27" i="35" s="1"/>
  <c r="BU26" i="34"/>
  <c r="BW26" i="34" s="1"/>
  <c r="AZ27" i="35" s="1"/>
  <c r="C27" i="34"/>
  <c r="E27" i="34" s="1"/>
  <c r="B28" i="35" s="1"/>
  <c r="J27" i="34"/>
  <c r="L27" i="34" s="1"/>
  <c r="Q27" i="34"/>
  <c r="S27" i="34" s="1"/>
  <c r="L28" i="35" s="1"/>
  <c r="X27" i="34"/>
  <c r="Z27" i="34" s="1"/>
  <c r="Q28" i="35" s="1"/>
  <c r="AE27" i="34"/>
  <c r="AG27" i="34" s="1"/>
  <c r="V28" i="35" s="1"/>
  <c r="AL27" i="34"/>
  <c r="AN27" i="34" s="1"/>
  <c r="AS27" i="34"/>
  <c r="AU27" i="34" s="1"/>
  <c r="AF28" i="35" s="1"/>
  <c r="BB27" i="34"/>
  <c r="AK28" i="35" s="1"/>
  <c r="BG27" i="34"/>
  <c r="BI27" i="34" s="1"/>
  <c r="AP28" i="35" s="1"/>
  <c r="BN27" i="34"/>
  <c r="BP27" i="34" s="1"/>
  <c r="BU27" i="34"/>
  <c r="BW27" i="34" s="1"/>
  <c r="AZ28" i="35" s="1"/>
  <c r="C28" i="34"/>
  <c r="E28" i="34" s="1"/>
  <c r="B29" i="35" s="1"/>
  <c r="J28" i="34"/>
  <c r="L28" i="34" s="1"/>
  <c r="G29" i="35" s="1"/>
  <c r="Q28" i="34"/>
  <c r="S28" i="34" s="1"/>
  <c r="X28" i="34"/>
  <c r="Z28" i="34" s="1"/>
  <c r="Q29" i="35" s="1"/>
  <c r="AE28" i="34"/>
  <c r="AG28" i="34" s="1"/>
  <c r="V29" i="35" s="1"/>
  <c r="AL28" i="34"/>
  <c r="AN28" i="34" s="1"/>
  <c r="AA29" i="35" s="1"/>
  <c r="AS28" i="34"/>
  <c r="AU28" i="34" s="1"/>
  <c r="BB28" i="34"/>
  <c r="AK29" i="35" s="1"/>
  <c r="BG28" i="34"/>
  <c r="BI28" i="34" s="1"/>
  <c r="AP29" i="35" s="1"/>
  <c r="BN28" i="34"/>
  <c r="BP28" i="34" s="1"/>
  <c r="AU29" i="35" s="1"/>
  <c r="BU28" i="34"/>
  <c r="BW28" i="34" s="1"/>
  <c r="C29" i="34"/>
  <c r="E29" i="34" s="1"/>
  <c r="B30" i="35" s="1"/>
  <c r="J29" i="34"/>
  <c r="L29" i="34" s="1"/>
  <c r="G30" i="35" s="1"/>
  <c r="Q29" i="34"/>
  <c r="S29" i="34" s="1"/>
  <c r="X29" i="34"/>
  <c r="Z29" i="34" s="1"/>
  <c r="AE29" i="34"/>
  <c r="AG29" i="34" s="1"/>
  <c r="V30" i="35" s="1"/>
  <c r="AL29" i="34"/>
  <c r="AN29" i="34" s="1"/>
  <c r="AS29" i="34"/>
  <c r="AU29" i="34" s="1"/>
  <c r="BB29" i="34"/>
  <c r="AK30" i="35" s="1"/>
  <c r="BG29" i="34"/>
  <c r="BI29" i="34" s="1"/>
  <c r="BN29" i="34"/>
  <c r="BP29" i="34" s="1"/>
  <c r="BU29" i="34"/>
  <c r="BW29" i="34" s="1"/>
  <c r="AZ30" i="35" s="1"/>
  <c r="C30" i="34"/>
  <c r="E30" i="34" s="1"/>
  <c r="B29" i="41"/>
  <c r="B30" i="41" s="1"/>
  <c r="J30" i="34"/>
  <c r="L30" i="34" s="1"/>
  <c r="Q30" i="34"/>
  <c r="S30" i="34" s="1"/>
  <c r="L31" i="35" s="1"/>
  <c r="X30" i="34"/>
  <c r="Z30" i="34" s="1"/>
  <c r="AE30" i="34"/>
  <c r="AG30" i="34" s="1"/>
  <c r="F31" i="41" s="1"/>
  <c r="AL30" i="34"/>
  <c r="AN30" i="34" s="1"/>
  <c r="AS30" i="34"/>
  <c r="AU30" i="34" s="1"/>
  <c r="H31" i="41" s="1"/>
  <c r="BB30" i="34"/>
  <c r="BG30" i="34"/>
  <c r="BI30" i="34" s="1"/>
  <c r="BN30" i="34"/>
  <c r="BP30" i="34" s="1"/>
  <c r="BU30" i="34"/>
  <c r="BW30" i="34" s="1"/>
  <c r="AZ31" i="35" s="1"/>
  <c r="C31" i="34"/>
  <c r="J31" i="34"/>
  <c r="L31" i="34" s="1"/>
  <c r="Q31" i="34"/>
  <c r="X31" i="34"/>
  <c r="Z31" i="34" s="1"/>
  <c r="AE31" i="34"/>
  <c r="AL31" i="34"/>
  <c r="AN31" i="34" s="1"/>
  <c r="AS31" i="34"/>
  <c r="BB31" i="34"/>
  <c r="BG31" i="34"/>
  <c r="BN31" i="34"/>
  <c r="BP31" i="34" s="1"/>
  <c r="BU31" i="34"/>
  <c r="C25" i="41"/>
  <c r="E25" i="41"/>
  <c r="F25" i="41"/>
  <c r="I25" i="41"/>
  <c r="B14" i="28"/>
  <c r="E16" i="29" s="1"/>
  <c r="C14" i="28"/>
  <c r="D14" i="28"/>
  <c r="E14" i="28"/>
  <c r="Z16" i="29" s="1"/>
  <c r="F14" i="28"/>
  <c r="AG16" i="29" s="1"/>
  <c r="G14" i="28"/>
  <c r="H14" i="28"/>
  <c r="I14" i="28"/>
  <c r="BB16" i="29" s="1"/>
  <c r="J14" i="28"/>
  <c r="BI16" i="29" s="1"/>
  <c r="K14" i="28"/>
  <c r="L14" i="28"/>
  <c r="B15" i="28"/>
  <c r="E17" i="29" s="1"/>
  <c r="C15" i="28"/>
  <c r="L17" i="29" s="1"/>
  <c r="D15" i="28"/>
  <c r="E15" i="28"/>
  <c r="F15" i="28"/>
  <c r="AG17" i="29" s="1"/>
  <c r="G15" i="28"/>
  <c r="AN17" i="29" s="1"/>
  <c r="H15" i="28"/>
  <c r="I15" i="28"/>
  <c r="J15" i="28"/>
  <c r="BI17" i="29" s="1"/>
  <c r="K15" i="28"/>
  <c r="BP17" i="29" s="1"/>
  <c r="L15" i="28"/>
  <c r="B16" i="28"/>
  <c r="C16" i="28"/>
  <c r="L18" i="29" s="1"/>
  <c r="D16" i="28"/>
  <c r="S18" i="29" s="1"/>
  <c r="E16" i="28"/>
  <c r="F16" i="28"/>
  <c r="G16" i="28"/>
  <c r="AN18" i="29" s="1"/>
  <c r="H16" i="28"/>
  <c r="AU18" i="29" s="1"/>
  <c r="I16" i="28"/>
  <c r="J16" i="28"/>
  <c r="K16" i="28"/>
  <c r="BP18" i="29" s="1"/>
  <c r="L16" i="28"/>
  <c r="BW18" i="29" s="1"/>
  <c r="B17" i="28"/>
  <c r="C17" i="28"/>
  <c r="D17" i="28"/>
  <c r="S19" i="29" s="1"/>
  <c r="E17" i="28"/>
  <c r="Z19" i="29" s="1"/>
  <c r="F17" i="28"/>
  <c r="G17" i="28"/>
  <c r="H17" i="28"/>
  <c r="AU19" i="29" s="1"/>
  <c r="I17" i="28"/>
  <c r="BB19" i="29" s="1"/>
  <c r="J17" i="28"/>
  <c r="K17" i="28"/>
  <c r="L17" i="28"/>
  <c r="BW19" i="29" s="1"/>
  <c r="B18" i="28"/>
  <c r="E20" i="29" s="1"/>
  <c r="C18" i="28"/>
  <c r="D18" i="28"/>
  <c r="E18" i="28"/>
  <c r="Z20" i="29" s="1"/>
  <c r="F18" i="28"/>
  <c r="AG20" i="29" s="1"/>
  <c r="G18" i="28"/>
  <c r="H18" i="28"/>
  <c r="I18" i="28"/>
  <c r="BB20" i="29" s="1"/>
  <c r="J18" i="28"/>
  <c r="BI20" i="29" s="1"/>
  <c r="K18" i="28"/>
  <c r="L18" i="28"/>
  <c r="B19" i="28"/>
  <c r="E21" i="29" s="1"/>
  <c r="C19" i="28"/>
  <c r="L21" i="29" s="1"/>
  <c r="D19" i="28"/>
  <c r="E19" i="28"/>
  <c r="F19" i="28"/>
  <c r="AG21" i="29" s="1"/>
  <c r="G19" i="28"/>
  <c r="AN21" i="29" s="1"/>
  <c r="H19" i="28"/>
  <c r="I19" i="28"/>
  <c r="J19" i="28"/>
  <c r="BI21" i="29" s="1"/>
  <c r="K19" i="28"/>
  <c r="BP21" i="29" s="1"/>
  <c r="L19" i="28"/>
  <c r="B20" i="28"/>
  <c r="C20" i="28"/>
  <c r="L22" i="29" s="1"/>
  <c r="D20" i="28"/>
  <c r="S22" i="29" s="1"/>
  <c r="E20" i="28"/>
  <c r="F20" i="28"/>
  <c r="G20" i="28"/>
  <c r="AN22" i="29" s="1"/>
  <c r="H20" i="28"/>
  <c r="AU22" i="29" s="1"/>
  <c r="I20" i="28"/>
  <c r="J20" i="28"/>
  <c r="K20" i="28"/>
  <c r="BP22" i="29" s="1"/>
  <c r="L20" i="28"/>
  <c r="BW22" i="29" s="1"/>
  <c r="B21" i="28"/>
  <c r="C21" i="28"/>
  <c r="D21" i="28"/>
  <c r="S23" i="29" s="1"/>
  <c r="E21" i="28"/>
  <c r="Z23" i="29" s="1"/>
  <c r="F21" i="28"/>
  <c r="G21" i="28"/>
  <c r="H21" i="28"/>
  <c r="AU23" i="29" s="1"/>
  <c r="I21" i="28"/>
  <c r="BB23" i="29" s="1"/>
  <c r="J21" i="28"/>
  <c r="K21" i="28"/>
  <c r="L21" i="28"/>
  <c r="BW23" i="29" s="1"/>
  <c r="B22" i="28"/>
  <c r="E24" i="29" s="1"/>
  <c r="C22" i="28"/>
  <c r="D22" i="28"/>
  <c r="E22" i="28"/>
  <c r="Z24" i="29" s="1"/>
  <c r="F22" i="28"/>
  <c r="AG24" i="29" s="1"/>
  <c r="G22" i="28"/>
  <c r="H22" i="28"/>
  <c r="I22" i="28"/>
  <c r="BB24" i="29" s="1"/>
  <c r="J22" i="28"/>
  <c r="BI24" i="29" s="1"/>
  <c r="K22" i="28"/>
  <c r="L22" i="28"/>
  <c r="B23" i="28"/>
  <c r="C23" i="28"/>
  <c r="D23" i="28"/>
  <c r="E23" i="28"/>
  <c r="F23" i="28"/>
  <c r="G23" i="28"/>
  <c r="H23" i="28"/>
  <c r="I23" i="28"/>
  <c r="J23" i="28"/>
  <c r="K23" i="28"/>
  <c r="L23" i="28"/>
  <c r="B24" i="28"/>
  <c r="C24" i="28"/>
  <c r="L26" i="29" s="1"/>
  <c r="D24" i="28"/>
  <c r="S26" i="29" s="1"/>
  <c r="E24" i="28"/>
  <c r="F24" i="28"/>
  <c r="G24" i="28"/>
  <c r="AN26" i="29" s="1"/>
  <c r="H24" i="28"/>
  <c r="AU26" i="29" s="1"/>
  <c r="I24" i="28"/>
  <c r="J24" i="28"/>
  <c r="K24" i="28"/>
  <c r="BP26" i="29" s="1"/>
  <c r="L24" i="28"/>
  <c r="BW26" i="29" s="1"/>
  <c r="C25" i="28"/>
  <c r="D25" i="28"/>
  <c r="S27" i="29" s="1"/>
  <c r="E25" i="28"/>
  <c r="Z27" i="29" s="1"/>
  <c r="F25" i="28"/>
  <c r="G25" i="28"/>
  <c r="H25" i="28"/>
  <c r="AU27" i="29" s="1"/>
  <c r="I25" i="28"/>
  <c r="BB27" i="29" s="1"/>
  <c r="J25" i="28"/>
  <c r="K25" i="28"/>
  <c r="L25" i="28"/>
  <c r="BW27" i="29" s="1"/>
  <c r="B26" i="28"/>
  <c r="E28" i="29" s="1"/>
  <c r="C26" i="28"/>
  <c r="D26" i="28"/>
  <c r="E26" i="28"/>
  <c r="Z28" i="29" s="1"/>
  <c r="F26" i="28"/>
  <c r="AG28" i="29" s="1"/>
  <c r="G26" i="28"/>
  <c r="H26" i="28"/>
  <c r="I26" i="28"/>
  <c r="BB28" i="29" s="1"/>
  <c r="J26" i="28"/>
  <c r="BI28" i="29" s="1"/>
  <c r="K26" i="28"/>
  <c r="L26" i="28"/>
  <c r="B27" i="28"/>
  <c r="E29" i="29" s="1"/>
  <c r="C27" i="28"/>
  <c r="L29" i="29" s="1"/>
  <c r="D27" i="28"/>
  <c r="E27" i="28"/>
  <c r="F27" i="28"/>
  <c r="AG29" i="29" s="1"/>
  <c r="G27" i="28"/>
  <c r="AN29" i="29" s="1"/>
  <c r="H27" i="28"/>
  <c r="I27" i="28"/>
  <c r="J27" i="28"/>
  <c r="BI29" i="29" s="1"/>
  <c r="K27" i="28"/>
  <c r="BP29" i="29" s="1"/>
  <c r="L27" i="28"/>
  <c r="B28" i="28"/>
  <c r="C28" i="28"/>
  <c r="L30" i="29" s="1"/>
  <c r="D28" i="28"/>
  <c r="S30" i="29" s="1"/>
  <c r="E28" i="28"/>
  <c r="F28" i="28"/>
  <c r="G28" i="28"/>
  <c r="AN30" i="29" s="1"/>
  <c r="H28" i="28"/>
  <c r="AU30" i="29" s="1"/>
  <c r="I28" i="28"/>
  <c r="J28" i="28"/>
  <c r="K28" i="28"/>
  <c r="BP30" i="29" s="1"/>
  <c r="L28" i="28"/>
  <c r="BW30" i="29" s="1"/>
  <c r="B29" i="28"/>
  <c r="C29" i="28"/>
  <c r="D29" i="28"/>
  <c r="S31" i="29" s="1"/>
  <c r="E29" i="28"/>
  <c r="Z31" i="29" s="1"/>
  <c r="F29" i="28"/>
  <c r="G29" i="28"/>
  <c r="H29" i="28"/>
  <c r="AU31" i="29" s="1"/>
  <c r="I29" i="28"/>
  <c r="I20" i="41" s="1"/>
  <c r="J29" i="28"/>
  <c r="K29" i="28"/>
  <c r="L29" i="28"/>
  <c r="L20" i="41" s="1"/>
  <c r="B13" i="28"/>
  <c r="C13" i="28"/>
  <c r="L15" i="29" s="1"/>
  <c r="D13" i="28"/>
  <c r="S15" i="29" s="1"/>
  <c r="F13" i="28"/>
  <c r="G13" i="28"/>
  <c r="AN15" i="29" s="1"/>
  <c r="H13" i="28"/>
  <c r="AU15" i="29" s="1"/>
  <c r="J13" i="28"/>
  <c r="K13" i="28"/>
  <c r="BP15" i="29" s="1"/>
  <c r="L13" i="28"/>
  <c r="BW15" i="29" s="1"/>
  <c r="G7" i="23"/>
  <c r="J7" i="23"/>
  <c r="M7" i="23"/>
  <c r="P7" i="23"/>
  <c r="S7" i="23"/>
  <c r="V7" i="23"/>
  <c r="Y7" i="23"/>
  <c r="AB7" i="23"/>
  <c r="AE7" i="23"/>
  <c r="AH7" i="23"/>
  <c r="D8" i="23"/>
  <c r="G8" i="23"/>
  <c r="K7" i="29" s="1"/>
  <c r="J8" i="23"/>
  <c r="R7" i="29" s="1"/>
  <c r="M8" i="23"/>
  <c r="Y7" i="29" s="1"/>
  <c r="P8" i="23"/>
  <c r="S8" i="23"/>
  <c r="AM7" i="29" s="1"/>
  <c r="V8" i="23"/>
  <c r="AT7" i="29" s="1"/>
  <c r="Y8" i="23"/>
  <c r="BA7" i="29" s="1"/>
  <c r="AB8" i="23"/>
  <c r="AE8" i="23"/>
  <c r="BO7" i="29" s="1"/>
  <c r="AH8" i="23"/>
  <c r="BV7" i="29" s="1"/>
  <c r="D8" i="29"/>
  <c r="G9" i="23"/>
  <c r="J9" i="23"/>
  <c r="R8" i="29" s="1"/>
  <c r="M9" i="23"/>
  <c r="Y8" i="29" s="1"/>
  <c r="P9" i="23"/>
  <c r="S9" i="23"/>
  <c r="V9" i="23"/>
  <c r="AT8" i="29" s="1"/>
  <c r="Y9" i="23"/>
  <c r="BA8" i="29" s="1"/>
  <c r="AB9" i="23"/>
  <c r="BH8" i="29" s="1"/>
  <c r="AE9" i="23"/>
  <c r="AH9" i="23"/>
  <c r="BV8" i="29" s="1"/>
  <c r="D10" i="23"/>
  <c r="D9" i="29" s="1"/>
  <c r="G10" i="23"/>
  <c r="K9" i="29" s="1"/>
  <c r="J10" i="23"/>
  <c r="M10" i="23"/>
  <c r="Y9" i="29" s="1"/>
  <c r="P10" i="23"/>
  <c r="AF9" i="29" s="1"/>
  <c r="S10" i="23"/>
  <c r="AM9" i="29" s="1"/>
  <c r="V10" i="23"/>
  <c r="Y10" i="23"/>
  <c r="BA9" i="29" s="1"/>
  <c r="AB10" i="23"/>
  <c r="BH9" i="29" s="1"/>
  <c r="AE10" i="23"/>
  <c r="AH10" i="23"/>
  <c r="D11" i="23"/>
  <c r="D10" i="29" s="1"/>
  <c r="G11" i="23"/>
  <c r="K10" i="29" s="1"/>
  <c r="J11" i="23"/>
  <c r="R10" i="29" s="1"/>
  <c r="M11" i="23"/>
  <c r="P11" i="23"/>
  <c r="AF10" i="29" s="1"/>
  <c r="S11" i="23"/>
  <c r="AM10" i="29" s="1"/>
  <c r="V11" i="23"/>
  <c r="AT10" i="29" s="1"/>
  <c r="Y11" i="23"/>
  <c r="AB11" i="23"/>
  <c r="BH10" i="29" s="1"/>
  <c r="AE11" i="23"/>
  <c r="BO10" i="29" s="1"/>
  <c r="AH11" i="23"/>
  <c r="BV10" i="29" s="1"/>
  <c r="D12" i="23"/>
  <c r="G12" i="23"/>
  <c r="K11" i="29" s="1"/>
  <c r="J12" i="23"/>
  <c r="R11" i="29" s="1"/>
  <c r="M12" i="23"/>
  <c r="Y11" i="29" s="1"/>
  <c r="P12" i="23"/>
  <c r="S12" i="23"/>
  <c r="AM11" i="29" s="1"/>
  <c r="V12" i="23"/>
  <c r="AT11" i="29" s="1"/>
  <c r="Y12" i="23"/>
  <c r="BA11" i="29" s="1"/>
  <c r="AB12" i="23"/>
  <c r="AE12" i="23"/>
  <c r="BO11" i="29" s="1"/>
  <c r="AH12" i="23"/>
  <c r="BV11" i="29" s="1"/>
  <c r="D13" i="23"/>
  <c r="D12" i="29" s="1"/>
  <c r="G13" i="23"/>
  <c r="J13" i="23"/>
  <c r="R12" i="29" s="1"/>
  <c r="M13" i="23"/>
  <c r="P13" i="23"/>
  <c r="AF12" i="29" s="1"/>
  <c r="S13" i="23"/>
  <c r="V13" i="23"/>
  <c r="AT12" i="29" s="1"/>
  <c r="Y13" i="23"/>
  <c r="BA12" i="29" s="1"/>
  <c r="AB13" i="23"/>
  <c r="BH12" i="29" s="1"/>
  <c r="AE13" i="23"/>
  <c r="AH13" i="23"/>
  <c r="BV12" i="29" s="1"/>
  <c r="D14" i="23"/>
  <c r="D13" i="29" s="1"/>
  <c r="G14" i="23"/>
  <c r="K13" i="29" s="1"/>
  <c r="J14" i="23"/>
  <c r="M14" i="23"/>
  <c r="Y13" i="29" s="1"/>
  <c r="P14" i="23"/>
  <c r="AF13" i="29" s="1"/>
  <c r="S14" i="23"/>
  <c r="V14" i="23"/>
  <c r="Y14" i="23"/>
  <c r="BA13" i="29" s="1"/>
  <c r="AB14" i="23"/>
  <c r="BH13" i="29" s="1"/>
  <c r="AE14" i="23"/>
  <c r="BO13" i="29" s="1"/>
  <c r="AH14" i="23"/>
  <c r="D15" i="23"/>
  <c r="D14" i="29" s="1"/>
  <c r="G15" i="23"/>
  <c r="K14" i="29" s="1"/>
  <c r="J15" i="23"/>
  <c r="R14" i="29" s="1"/>
  <c r="M15" i="23"/>
  <c r="P15" i="23"/>
  <c r="AF14" i="29" s="1"/>
  <c r="S15" i="23"/>
  <c r="AM14" i="29" s="1"/>
  <c r="V15" i="23"/>
  <c r="AT14" i="29" s="1"/>
  <c r="Y15" i="23"/>
  <c r="AB15" i="23"/>
  <c r="BH14" i="29" s="1"/>
  <c r="AE15" i="23"/>
  <c r="BO14" i="29" s="1"/>
  <c r="AH15" i="23"/>
  <c r="BV14" i="29" s="1"/>
  <c r="D16" i="23"/>
  <c r="G16" i="23"/>
  <c r="K15" i="29" s="1"/>
  <c r="J16" i="23"/>
  <c r="R15" i="29" s="1"/>
  <c r="M16" i="23"/>
  <c r="Y15" i="29" s="1"/>
  <c r="P16" i="23"/>
  <c r="S16" i="23"/>
  <c r="AM15" i="29" s="1"/>
  <c r="V16" i="23"/>
  <c r="AT15" i="29" s="1"/>
  <c r="Y16" i="23"/>
  <c r="AB16" i="23"/>
  <c r="AE16" i="23"/>
  <c r="BO15" i="29" s="1"/>
  <c r="AH16" i="23"/>
  <c r="BV15" i="29" s="1"/>
  <c r="D17" i="23"/>
  <c r="D16" i="29" s="1"/>
  <c r="G17" i="23"/>
  <c r="J17" i="23"/>
  <c r="R16" i="29" s="1"/>
  <c r="M17" i="23"/>
  <c r="Y16" i="29" s="1"/>
  <c r="P17" i="23"/>
  <c r="AF16" i="29" s="1"/>
  <c r="S17" i="23"/>
  <c r="V17" i="23"/>
  <c r="AT16" i="29" s="1"/>
  <c r="Y17" i="23"/>
  <c r="BA16" i="29" s="1"/>
  <c r="AB17" i="23"/>
  <c r="BH16" i="29" s="1"/>
  <c r="AE17" i="23"/>
  <c r="AH17" i="23"/>
  <c r="BV16" i="29" s="1"/>
  <c r="D18" i="23"/>
  <c r="D17" i="29" s="1"/>
  <c r="G18" i="23"/>
  <c r="K17" i="29" s="1"/>
  <c r="J18" i="23"/>
  <c r="M18" i="23"/>
  <c r="Y17" i="29" s="1"/>
  <c r="P18" i="23"/>
  <c r="AF17" i="29" s="1"/>
  <c r="S18" i="23"/>
  <c r="V18" i="23"/>
  <c r="Y18" i="23"/>
  <c r="BA17" i="29" s="1"/>
  <c r="AB18" i="23"/>
  <c r="BH17" i="29" s="1"/>
  <c r="AE18" i="23"/>
  <c r="BO17" i="29" s="1"/>
  <c r="AH18" i="23"/>
  <c r="D19" i="23"/>
  <c r="D18" i="29" s="1"/>
  <c r="G19" i="23"/>
  <c r="K18" i="29" s="1"/>
  <c r="J19" i="23"/>
  <c r="R18" i="29" s="1"/>
  <c r="M19" i="23"/>
  <c r="P19" i="23"/>
  <c r="AF18" i="29" s="1"/>
  <c r="S19" i="23"/>
  <c r="AM18" i="29" s="1"/>
  <c r="V19" i="23"/>
  <c r="AT18" i="29" s="1"/>
  <c r="Y19" i="23"/>
  <c r="AB19" i="23"/>
  <c r="BH18" i="29" s="1"/>
  <c r="AE19" i="23"/>
  <c r="BO18" i="29" s="1"/>
  <c r="AH19" i="23"/>
  <c r="BV18" i="29" s="1"/>
  <c r="D20" i="23"/>
  <c r="G20" i="23"/>
  <c r="K19" i="29" s="1"/>
  <c r="J20" i="23"/>
  <c r="R19" i="29" s="1"/>
  <c r="M20" i="23"/>
  <c r="Y19" i="29" s="1"/>
  <c r="P20" i="23"/>
  <c r="S20" i="23"/>
  <c r="AM19" i="29" s="1"/>
  <c r="V20" i="23"/>
  <c r="AT19" i="29" s="1"/>
  <c r="Y20" i="23"/>
  <c r="BA19" i="29" s="1"/>
  <c r="AB20" i="23"/>
  <c r="AE20" i="23"/>
  <c r="BO19" i="29" s="1"/>
  <c r="AH20" i="23"/>
  <c r="BV19" i="29" s="1"/>
  <c r="D21" i="23"/>
  <c r="D20" i="29" s="1"/>
  <c r="G21" i="23"/>
  <c r="J21" i="23"/>
  <c r="R20" i="29" s="1"/>
  <c r="M21" i="23"/>
  <c r="Y20" i="29" s="1"/>
  <c r="P21" i="23"/>
  <c r="AF20" i="29" s="1"/>
  <c r="S21" i="23"/>
  <c r="V21" i="23"/>
  <c r="AT20" i="29" s="1"/>
  <c r="Y21" i="23"/>
  <c r="BA20" i="29" s="1"/>
  <c r="AB21" i="23"/>
  <c r="BH20" i="29" s="1"/>
  <c r="AE21" i="23"/>
  <c r="AH21" i="23"/>
  <c r="BV20" i="29" s="1"/>
  <c r="D22" i="23"/>
  <c r="G22" i="23"/>
  <c r="K21" i="29" s="1"/>
  <c r="J22" i="23"/>
  <c r="M22" i="23"/>
  <c r="Y21" i="29" s="1"/>
  <c r="P22" i="23"/>
  <c r="AF21" i="29" s="1"/>
  <c r="S22" i="23"/>
  <c r="AM21" i="29" s="1"/>
  <c r="V22" i="23"/>
  <c r="Y22" i="23"/>
  <c r="BA21" i="29" s="1"/>
  <c r="AB22" i="23"/>
  <c r="BH21" i="29" s="1"/>
  <c r="AE22" i="23"/>
  <c r="BO21" i="29" s="1"/>
  <c r="AH22" i="23"/>
  <c r="D23" i="23"/>
  <c r="D22" i="29" s="1"/>
  <c r="K22" i="29"/>
  <c r="R22" i="29"/>
  <c r="AF22" i="29"/>
  <c r="AM22" i="29"/>
  <c r="AT22" i="29"/>
  <c r="BH22" i="29"/>
  <c r="BO22" i="29"/>
  <c r="BV22" i="29"/>
  <c r="D24" i="23"/>
  <c r="K23" i="29"/>
  <c r="R23" i="29"/>
  <c r="Y23" i="29"/>
  <c r="AM23" i="29"/>
  <c r="AT23" i="29"/>
  <c r="BO23" i="29"/>
  <c r="BV23" i="29"/>
  <c r="D25" i="23"/>
  <c r="D24" i="29" s="1"/>
  <c r="R24" i="29"/>
  <c r="Y24" i="29"/>
  <c r="AF24" i="29"/>
  <c r="AT24" i="29"/>
  <c r="BA24" i="29"/>
  <c r="BV24" i="29"/>
  <c r="D26" i="23"/>
  <c r="D25" i="29" s="1"/>
  <c r="K25" i="29"/>
  <c r="Y25" i="29"/>
  <c r="AF25" i="29"/>
  <c r="AM25" i="29"/>
  <c r="BA25" i="29"/>
  <c r="BH25" i="29"/>
  <c r="D27" i="23"/>
  <c r="D26" i="29" s="1"/>
  <c r="K26" i="29"/>
  <c r="R26" i="29"/>
  <c r="AF26" i="29"/>
  <c r="AM26" i="29"/>
  <c r="AT26" i="29"/>
  <c r="BH26" i="29"/>
  <c r="BO26" i="29"/>
  <c r="BV26" i="29"/>
  <c r="D28" i="23"/>
  <c r="K27" i="29"/>
  <c r="Y27" i="29"/>
  <c r="AM27" i="29"/>
  <c r="AT27" i="29"/>
  <c r="BA27" i="29"/>
  <c r="BO27" i="29"/>
  <c r="BV27" i="29"/>
  <c r="D29" i="23"/>
  <c r="D28" i="29" s="1"/>
  <c r="R28" i="29"/>
  <c r="Y28" i="29"/>
  <c r="AT28" i="29"/>
  <c r="BA28" i="29"/>
  <c r="BH28" i="29"/>
  <c r="BV28" i="29"/>
  <c r="D30" i="23"/>
  <c r="D29" i="29" s="1"/>
  <c r="K29" i="29"/>
  <c r="Y29" i="29"/>
  <c r="AF29" i="29"/>
  <c r="AM29" i="29"/>
  <c r="BA29" i="29"/>
  <c r="BH29" i="29"/>
  <c r="BO29" i="29"/>
  <c r="D31" i="23"/>
  <c r="D30" i="29" s="1"/>
  <c r="K30" i="29"/>
  <c r="AF30" i="29"/>
  <c r="AM30" i="29"/>
  <c r="AT30" i="29"/>
  <c r="BH30" i="29"/>
  <c r="BO30" i="29"/>
  <c r="BV30" i="29"/>
  <c r="D32" i="23"/>
  <c r="C19" i="41"/>
  <c r="D19" i="41"/>
  <c r="Y31" i="29"/>
  <c r="AM31" i="29"/>
  <c r="AT31" i="29"/>
  <c r="I19" i="41"/>
  <c r="K19" i="41"/>
  <c r="L19" i="41"/>
  <c r="D33" i="23"/>
  <c r="G10" i="41"/>
  <c r="J10" i="41"/>
  <c r="K10" i="41"/>
  <c r="D8" i="16"/>
  <c r="D9" i="16"/>
  <c r="E8" i="19" s="1"/>
  <c r="D10" i="16"/>
  <c r="E9" i="19" s="1"/>
  <c r="V9" i="16"/>
  <c r="V10" i="16"/>
  <c r="AH8" i="16"/>
  <c r="AP10" i="16"/>
  <c r="D11" i="16"/>
  <c r="E10" i="19" s="1"/>
  <c r="J11" i="16"/>
  <c r="N11" i="16"/>
  <c r="R11" i="16"/>
  <c r="V11" i="16"/>
  <c r="Z11" i="16"/>
  <c r="AD11" i="16"/>
  <c r="AH11" i="16"/>
  <c r="AL11" i="16"/>
  <c r="AP11" i="16"/>
  <c r="AQ11" i="16" s="1"/>
  <c r="D12" i="16"/>
  <c r="F12" i="16"/>
  <c r="J12" i="16"/>
  <c r="N12" i="16"/>
  <c r="R12" i="16"/>
  <c r="V12" i="16"/>
  <c r="Z12" i="16"/>
  <c r="AD12" i="16"/>
  <c r="AH12" i="16"/>
  <c r="AL12" i="16"/>
  <c r="AP12" i="16"/>
  <c r="D13" i="16"/>
  <c r="F13" i="16"/>
  <c r="J13" i="16"/>
  <c r="N13" i="16"/>
  <c r="R13" i="16"/>
  <c r="V13" i="16"/>
  <c r="Z13" i="16"/>
  <c r="AD13" i="16"/>
  <c r="AH13" i="16"/>
  <c r="AL13" i="16"/>
  <c r="AP13" i="16"/>
  <c r="D14" i="16"/>
  <c r="F14" i="16"/>
  <c r="J14" i="16"/>
  <c r="N14" i="16"/>
  <c r="R14" i="16"/>
  <c r="V14" i="16"/>
  <c r="Z14" i="16"/>
  <c r="AD14" i="16"/>
  <c r="AH14" i="16"/>
  <c r="AL14" i="16"/>
  <c r="AP14" i="16"/>
  <c r="D15" i="16"/>
  <c r="E14" i="19" s="1"/>
  <c r="F15" i="16"/>
  <c r="J15" i="16"/>
  <c r="N15" i="16"/>
  <c r="R15" i="16"/>
  <c r="V15" i="16"/>
  <c r="Z15" i="16"/>
  <c r="AD15" i="16"/>
  <c r="AH15" i="16"/>
  <c r="AL15" i="16"/>
  <c r="AP15" i="16"/>
  <c r="D16" i="16"/>
  <c r="E15" i="19" s="1"/>
  <c r="F16" i="16"/>
  <c r="J16" i="16"/>
  <c r="N16" i="16"/>
  <c r="R16" i="16"/>
  <c r="V16" i="16"/>
  <c r="Z16" i="16"/>
  <c r="AD16" i="16"/>
  <c r="AH16" i="16"/>
  <c r="AL16" i="16"/>
  <c r="AP16" i="16"/>
  <c r="D17" i="16"/>
  <c r="E16" i="19" s="1"/>
  <c r="F17" i="16"/>
  <c r="J17" i="16"/>
  <c r="N17" i="16"/>
  <c r="R17" i="16"/>
  <c r="V17" i="16"/>
  <c r="Z17" i="16"/>
  <c r="AD17" i="16"/>
  <c r="AH17" i="16"/>
  <c r="AL17" i="16"/>
  <c r="AP17" i="16"/>
  <c r="D18" i="16"/>
  <c r="E17" i="19" s="1"/>
  <c r="F18" i="16"/>
  <c r="J18" i="16"/>
  <c r="N18" i="16"/>
  <c r="R18" i="16"/>
  <c r="V18" i="16"/>
  <c r="Z18" i="16"/>
  <c r="AD18" i="16"/>
  <c r="AH18" i="16"/>
  <c r="AL18" i="16"/>
  <c r="AP18" i="16"/>
  <c r="D19" i="16"/>
  <c r="F19" i="16"/>
  <c r="J19" i="16"/>
  <c r="N19" i="16"/>
  <c r="R19" i="16"/>
  <c r="V19" i="16"/>
  <c r="Z19" i="16"/>
  <c r="AD19" i="16"/>
  <c r="AH19" i="16"/>
  <c r="AL19" i="16"/>
  <c r="AP19" i="16"/>
  <c r="D20" i="16"/>
  <c r="F20" i="16"/>
  <c r="J20" i="16"/>
  <c r="N20" i="16"/>
  <c r="R20" i="16"/>
  <c r="V20" i="16"/>
  <c r="Z20" i="16"/>
  <c r="AD20" i="16"/>
  <c r="AH20" i="16"/>
  <c r="AL20" i="16"/>
  <c r="AP20" i="16"/>
  <c r="D21" i="16"/>
  <c r="F21" i="16"/>
  <c r="J21" i="16"/>
  <c r="N21" i="16"/>
  <c r="R21" i="16"/>
  <c r="V21" i="16"/>
  <c r="Z21" i="16"/>
  <c r="AD21" i="16"/>
  <c r="AH21" i="16"/>
  <c r="AL21" i="16"/>
  <c r="AP21" i="16"/>
  <c r="D22" i="16"/>
  <c r="E21" i="19" s="1"/>
  <c r="F22" i="16"/>
  <c r="J22" i="16"/>
  <c r="N22" i="16"/>
  <c r="R22" i="16"/>
  <c r="V22" i="16"/>
  <c r="Z22" i="16"/>
  <c r="AD22" i="16"/>
  <c r="AH22" i="16"/>
  <c r="AL22" i="16"/>
  <c r="AP22" i="16"/>
  <c r="D23" i="16"/>
  <c r="F23" i="16"/>
  <c r="J23" i="16"/>
  <c r="N23" i="16"/>
  <c r="R23" i="16"/>
  <c r="V23" i="16"/>
  <c r="Z23" i="16"/>
  <c r="AD23" i="16"/>
  <c r="AH23" i="16"/>
  <c r="AL23" i="16"/>
  <c r="AP23" i="16"/>
  <c r="D24" i="16"/>
  <c r="F24" i="16"/>
  <c r="J24" i="16"/>
  <c r="N24" i="16"/>
  <c r="R24" i="16"/>
  <c r="V24" i="16"/>
  <c r="Z24" i="16"/>
  <c r="AD24" i="16"/>
  <c r="AH24" i="16"/>
  <c r="AL24" i="16"/>
  <c r="AP24" i="16"/>
  <c r="D25" i="16"/>
  <c r="E24" i="19" s="1"/>
  <c r="F25" i="16"/>
  <c r="J25" i="16"/>
  <c r="N25" i="16"/>
  <c r="R25" i="16"/>
  <c r="V25" i="16"/>
  <c r="Z25" i="16"/>
  <c r="AD25" i="16"/>
  <c r="AH25" i="16"/>
  <c r="AL25" i="16"/>
  <c r="AP25" i="16"/>
  <c r="D26" i="16"/>
  <c r="F26" i="16"/>
  <c r="J26" i="16"/>
  <c r="N26" i="16"/>
  <c r="R26" i="16"/>
  <c r="V26" i="16"/>
  <c r="Z26" i="16"/>
  <c r="AD26" i="16"/>
  <c r="AH26" i="16"/>
  <c r="AL26" i="16"/>
  <c r="AP26" i="16"/>
  <c r="D27" i="16"/>
  <c r="E26" i="19" s="1"/>
  <c r="F27" i="16"/>
  <c r="J27" i="16"/>
  <c r="N27" i="16"/>
  <c r="R27" i="16"/>
  <c r="V27" i="16"/>
  <c r="Z27" i="16"/>
  <c r="AD27" i="16"/>
  <c r="AH27" i="16"/>
  <c r="AL27" i="16"/>
  <c r="AP27" i="16"/>
  <c r="D28" i="16"/>
  <c r="E27" i="19" s="1"/>
  <c r="F28" i="16"/>
  <c r="J28" i="16"/>
  <c r="N28" i="16"/>
  <c r="R28" i="16"/>
  <c r="V28" i="16"/>
  <c r="Z28" i="16"/>
  <c r="AD28" i="16"/>
  <c r="AH28" i="16"/>
  <c r="AL28" i="16"/>
  <c r="AP28" i="16"/>
  <c r="D29" i="16"/>
  <c r="E28" i="19" s="1"/>
  <c r="F29" i="16"/>
  <c r="J29" i="16"/>
  <c r="N29" i="16"/>
  <c r="R29" i="16"/>
  <c r="V29" i="16"/>
  <c r="Z29" i="16"/>
  <c r="AD29" i="16"/>
  <c r="AH29" i="16"/>
  <c r="AL29" i="16"/>
  <c r="AP29" i="16"/>
  <c r="D30" i="16"/>
  <c r="E29" i="19" s="1"/>
  <c r="F30" i="16"/>
  <c r="J30" i="16"/>
  <c r="N30" i="16"/>
  <c r="R30" i="16"/>
  <c r="V30" i="16"/>
  <c r="Z30" i="16"/>
  <c r="AD30" i="16"/>
  <c r="AH30" i="16"/>
  <c r="AL30" i="16"/>
  <c r="AP30" i="16"/>
  <c r="D31" i="16"/>
  <c r="J31" i="16"/>
  <c r="R31" i="16"/>
  <c r="Z31" i="16"/>
  <c r="AH31" i="16"/>
  <c r="AP31" i="16"/>
  <c r="D32" i="16"/>
  <c r="E31" i="19" s="1"/>
  <c r="AF6" i="18"/>
  <c r="AF55" i="18" s="1"/>
  <c r="AV6" i="18"/>
  <c r="AV55" i="18" s="1"/>
  <c r="BL6" i="18"/>
  <c r="BL55" i="18" s="1"/>
  <c r="CB6" i="18"/>
  <c r="CB55" i="18" s="1"/>
  <c r="CR6" i="18"/>
  <c r="CR55" i="18" s="1"/>
  <c r="DH6" i="18"/>
  <c r="DH55" i="18" s="1"/>
  <c r="DX6" i="18"/>
  <c r="DX55" i="18" s="1"/>
  <c r="EN6" i="18"/>
  <c r="EN55" i="18" s="1"/>
  <c r="FD6" i="18"/>
  <c r="FD55" i="18" s="1"/>
  <c r="P7" i="18"/>
  <c r="AF7" i="18"/>
  <c r="AV7" i="18"/>
  <c r="BL7" i="18"/>
  <c r="CB7" i="18"/>
  <c r="CR7" i="18"/>
  <c r="DH7" i="18"/>
  <c r="DX7" i="18"/>
  <c r="EN7" i="18"/>
  <c r="FD7" i="18"/>
  <c r="P8" i="18"/>
  <c r="AF8" i="18"/>
  <c r="AV8" i="18"/>
  <c r="BL8" i="18"/>
  <c r="CB8" i="18"/>
  <c r="CR8" i="18"/>
  <c r="DH8" i="18"/>
  <c r="DX8" i="18"/>
  <c r="EN8" i="18"/>
  <c r="FD8" i="18"/>
  <c r="P9" i="18"/>
  <c r="AF9" i="18"/>
  <c r="AV9" i="18"/>
  <c r="BL9" i="18"/>
  <c r="CB9" i="18"/>
  <c r="CR9" i="18"/>
  <c r="DH9" i="18"/>
  <c r="DX9" i="18"/>
  <c r="EN9" i="18"/>
  <c r="FD9" i="18"/>
  <c r="P10" i="18"/>
  <c r="AF10" i="18"/>
  <c r="AV10" i="18"/>
  <c r="BL10" i="18"/>
  <c r="CB10" i="18"/>
  <c r="CR10" i="18"/>
  <c r="DH10" i="18"/>
  <c r="DX10" i="18"/>
  <c r="EN10" i="18"/>
  <c r="FD10" i="18"/>
  <c r="P11" i="18"/>
  <c r="AF11" i="18"/>
  <c r="AV11" i="18"/>
  <c r="BL11" i="18"/>
  <c r="CB11" i="18"/>
  <c r="CR11" i="18"/>
  <c r="DH11" i="18"/>
  <c r="DX11" i="18"/>
  <c r="EN11" i="18"/>
  <c r="FD11" i="18"/>
  <c r="P12" i="18"/>
  <c r="AF12" i="18"/>
  <c r="AV12" i="18"/>
  <c r="BL12" i="18"/>
  <c r="CB12" i="18"/>
  <c r="CR12" i="18"/>
  <c r="DH12" i="18"/>
  <c r="DX12" i="18"/>
  <c r="EN12" i="18"/>
  <c r="FD12" i="18"/>
  <c r="P13" i="18"/>
  <c r="AF13" i="18"/>
  <c r="AV13" i="18"/>
  <c r="BL13" i="18"/>
  <c r="CB13" i="18"/>
  <c r="CR13" i="18"/>
  <c r="DH13" i="18"/>
  <c r="DX13" i="18"/>
  <c r="EN13" i="18"/>
  <c r="FD13" i="18"/>
  <c r="P14" i="18"/>
  <c r="AF14" i="18"/>
  <c r="AV14" i="18"/>
  <c r="BL14" i="18"/>
  <c r="CB14" i="18"/>
  <c r="CR14" i="18"/>
  <c r="DH14" i="18"/>
  <c r="DX14" i="18"/>
  <c r="EN14" i="18"/>
  <c r="FD14" i="18"/>
  <c r="P15" i="18"/>
  <c r="AF15" i="18"/>
  <c r="AV15" i="18"/>
  <c r="BL15" i="18"/>
  <c r="CB15" i="18"/>
  <c r="CR15" i="18"/>
  <c r="DH15" i="18"/>
  <c r="DX15" i="18"/>
  <c r="EN15" i="18"/>
  <c r="FD15" i="18"/>
  <c r="P16" i="18"/>
  <c r="AF16" i="18"/>
  <c r="AV16" i="18"/>
  <c r="BL16" i="18"/>
  <c r="CB16" i="18"/>
  <c r="CR16" i="18"/>
  <c r="DH16" i="18"/>
  <c r="DX16" i="18"/>
  <c r="EN16" i="18"/>
  <c r="FD16" i="18"/>
  <c r="P17" i="18"/>
  <c r="AF17" i="18"/>
  <c r="AV17" i="18"/>
  <c r="BL17" i="18"/>
  <c r="CB17" i="18"/>
  <c r="CR17" i="18"/>
  <c r="DH17" i="18"/>
  <c r="DX17" i="18"/>
  <c r="EN17" i="18"/>
  <c r="FD17" i="18"/>
  <c r="P18" i="18"/>
  <c r="AF18" i="18"/>
  <c r="AV18" i="18"/>
  <c r="BL18" i="18"/>
  <c r="CB18" i="18"/>
  <c r="CR18" i="18"/>
  <c r="DH18" i="18"/>
  <c r="DX18" i="18"/>
  <c r="EN18" i="18"/>
  <c r="FD18" i="18"/>
  <c r="P19" i="18"/>
  <c r="AF19" i="18"/>
  <c r="AV19" i="18"/>
  <c r="BL19" i="18"/>
  <c r="CB19" i="18"/>
  <c r="CR19" i="18"/>
  <c r="DH19" i="18"/>
  <c r="DX19" i="18"/>
  <c r="EN19" i="18"/>
  <c r="FD19" i="18"/>
  <c r="P20" i="18"/>
  <c r="AF20" i="18"/>
  <c r="AV20" i="18"/>
  <c r="BL20" i="18"/>
  <c r="CB20" i="18"/>
  <c r="CR20" i="18"/>
  <c r="DH20" i="18"/>
  <c r="DX20" i="18"/>
  <c r="EN20" i="18"/>
  <c r="FD20" i="18"/>
  <c r="P21" i="18"/>
  <c r="AF21" i="18"/>
  <c r="AV21" i="18"/>
  <c r="BL21" i="18"/>
  <c r="CB21" i="18"/>
  <c r="CR21" i="18"/>
  <c r="DH21" i="18"/>
  <c r="DX21" i="18"/>
  <c r="EN21" i="18"/>
  <c r="FD21" i="18"/>
  <c r="P22" i="18"/>
  <c r="AF22" i="18"/>
  <c r="AV22" i="18"/>
  <c r="BL22" i="18"/>
  <c r="CB22" i="18"/>
  <c r="CR22" i="18"/>
  <c r="DH22" i="18"/>
  <c r="DX22" i="18"/>
  <c r="EN22" i="18"/>
  <c r="FD22" i="18"/>
  <c r="P23" i="18"/>
  <c r="AF23" i="18"/>
  <c r="AV23" i="18"/>
  <c r="BL23" i="18"/>
  <c r="CB23" i="18"/>
  <c r="CR23" i="18"/>
  <c r="DH23" i="18"/>
  <c r="DX23" i="18"/>
  <c r="EN23" i="18"/>
  <c r="FD23" i="18"/>
  <c r="P24" i="18"/>
  <c r="AF24" i="18"/>
  <c r="AV24" i="18"/>
  <c r="BL24" i="18"/>
  <c r="CB24" i="18"/>
  <c r="CR24" i="18"/>
  <c r="DH24" i="18"/>
  <c r="DX24" i="18"/>
  <c r="EN24" i="18"/>
  <c r="FD24" i="18"/>
  <c r="P25" i="18"/>
  <c r="AF25" i="18"/>
  <c r="AV25" i="18"/>
  <c r="BL25" i="18"/>
  <c r="CB25" i="18"/>
  <c r="CR25" i="18"/>
  <c r="DH25" i="18"/>
  <c r="DX25" i="18"/>
  <c r="EN25" i="18"/>
  <c r="FD25" i="18"/>
  <c r="P26" i="18"/>
  <c r="AF26" i="18"/>
  <c r="AV26" i="18"/>
  <c r="BL26" i="18"/>
  <c r="CB26" i="18"/>
  <c r="CR26" i="18"/>
  <c r="DH26" i="18"/>
  <c r="DX26" i="18"/>
  <c r="EN26" i="18"/>
  <c r="FD26" i="18"/>
  <c r="P27" i="18"/>
  <c r="AF27" i="18"/>
  <c r="AV27" i="18"/>
  <c r="BL27" i="18"/>
  <c r="CB27" i="18"/>
  <c r="CR27" i="18"/>
  <c r="DH27" i="18"/>
  <c r="DX27" i="18"/>
  <c r="EN27" i="18"/>
  <c r="FD27" i="18"/>
  <c r="P28" i="18"/>
  <c r="AF28" i="18"/>
  <c r="AV28" i="18"/>
  <c r="BL28" i="18"/>
  <c r="CB28" i="18"/>
  <c r="CR28" i="18"/>
  <c r="DH28" i="18"/>
  <c r="DX28" i="18"/>
  <c r="EN28" i="18"/>
  <c r="FD28" i="18"/>
  <c r="P29" i="18"/>
  <c r="AF29" i="18"/>
  <c r="AV29" i="18"/>
  <c r="BL29" i="18"/>
  <c r="CB29" i="18"/>
  <c r="CR29" i="18"/>
  <c r="DH29" i="18"/>
  <c r="DX29" i="18"/>
  <c r="EN29" i="18"/>
  <c r="FD29" i="18"/>
  <c r="P30" i="18"/>
  <c r="AF30" i="18"/>
  <c r="AV30" i="18"/>
  <c r="BL30" i="18"/>
  <c r="CB30" i="18"/>
  <c r="CR30" i="18"/>
  <c r="DH30" i="18"/>
  <c r="DX30" i="18"/>
  <c r="EN30" i="18"/>
  <c r="FD30" i="18"/>
  <c r="P31" i="18"/>
  <c r="AF31" i="18"/>
  <c r="AV31" i="18"/>
  <c r="BL31" i="18"/>
  <c r="CB31" i="18"/>
  <c r="CR31" i="18"/>
  <c r="DH31" i="18"/>
  <c r="DX31" i="18"/>
  <c r="EN31" i="18"/>
  <c r="FD31" i="18"/>
  <c r="P32" i="18"/>
  <c r="AF32" i="18"/>
  <c r="AV32" i="18"/>
  <c r="CB32" i="18"/>
  <c r="CR32" i="18"/>
  <c r="DH32" i="18"/>
  <c r="DX32" i="18"/>
  <c r="EN32" i="18"/>
  <c r="FD32" i="18"/>
  <c r="D5" i="69"/>
  <c r="E4" i="69" s="1"/>
  <c r="D8" i="69"/>
  <c r="D10" i="69"/>
  <c r="E9" i="69" s="1"/>
  <c r="D12" i="69"/>
  <c r="D13" i="69"/>
  <c r="D15" i="69"/>
  <c r="F14" i="69" s="1"/>
  <c r="D17" i="69"/>
  <c r="D18" i="69"/>
  <c r="D20" i="69"/>
  <c r="F19" i="69" s="1"/>
  <c r="D22" i="69"/>
  <c r="D23" i="69"/>
  <c r="D25" i="69"/>
  <c r="E24" i="69" s="1"/>
  <c r="D27" i="69"/>
  <c r="D28" i="69"/>
  <c r="D30" i="69"/>
  <c r="E29" i="69" s="1"/>
  <c r="D32" i="69"/>
  <c r="D33" i="69"/>
  <c r="D35" i="69"/>
  <c r="D37" i="69"/>
  <c r="D38" i="69"/>
  <c r="D40" i="69"/>
  <c r="F39" i="69" s="1"/>
  <c r="D42" i="69"/>
  <c r="D43" i="69"/>
  <c r="D45" i="69"/>
  <c r="E44" i="69" s="1"/>
  <c r="D47" i="69"/>
  <c r="D48" i="69"/>
  <c r="D50" i="69"/>
  <c r="E49" i="69" s="1"/>
  <c r="D52" i="69"/>
  <c r="D53" i="69"/>
  <c r="D55" i="69"/>
  <c r="D57" i="69"/>
  <c r="D58" i="69"/>
  <c r="K6" i="14"/>
  <c r="AX4" i="13"/>
  <c r="F6" i="13"/>
  <c r="C6" i="15" s="1"/>
  <c r="C55" i="15" s="1"/>
  <c r="F7" i="13"/>
  <c r="AY7" i="13"/>
  <c r="F8" i="13"/>
  <c r="AY8" i="13"/>
  <c r="F9" i="13"/>
  <c r="AY9" i="13"/>
  <c r="F10" i="13"/>
  <c r="C10" i="15" s="1"/>
  <c r="AY10" i="13"/>
  <c r="F11" i="13"/>
  <c r="AY11" i="13"/>
  <c r="F12" i="13"/>
  <c r="AY12" i="13"/>
  <c r="F13" i="13"/>
  <c r="AY13" i="13"/>
  <c r="F14" i="13"/>
  <c r="C14" i="15" s="1"/>
  <c r="AY14" i="13"/>
  <c r="F15" i="13"/>
  <c r="AY15" i="13"/>
  <c r="F16" i="13"/>
  <c r="AY16" i="13"/>
  <c r="AY17" i="13"/>
  <c r="F18" i="13"/>
  <c r="AY18" i="13"/>
  <c r="F19" i="13"/>
  <c r="AY19" i="13"/>
  <c r="F20" i="13"/>
  <c r="AY20" i="13"/>
  <c r="F21" i="13"/>
  <c r="AY21" i="13"/>
  <c r="F22" i="13"/>
  <c r="AY22" i="13"/>
  <c r="F23" i="13"/>
  <c r="AY23" i="13"/>
  <c r="F24" i="13"/>
  <c r="AY24" i="13"/>
  <c r="AY25" i="13"/>
  <c r="F26" i="13"/>
  <c r="AY26" i="13"/>
  <c r="F27" i="13"/>
  <c r="AY27" i="13"/>
  <c r="F28" i="13"/>
  <c r="B7" i="15"/>
  <c r="B8" i="15"/>
  <c r="B9" i="15"/>
  <c r="B10" i="15"/>
  <c r="B11" i="15"/>
  <c r="B12" i="15"/>
  <c r="B13" i="15"/>
  <c r="B14" i="15"/>
  <c r="B15" i="15"/>
  <c r="B16" i="15"/>
  <c r="B17" i="15"/>
  <c r="B18" i="15"/>
  <c r="B19" i="15"/>
  <c r="B20" i="15"/>
  <c r="B21" i="15"/>
  <c r="B22" i="15"/>
  <c r="B23" i="15"/>
  <c r="B24" i="15"/>
  <c r="B25" i="15"/>
  <c r="B26" i="15"/>
  <c r="B27" i="15"/>
  <c r="B28" i="15"/>
  <c r="B29" i="15"/>
  <c r="B30" i="15"/>
  <c r="B31" i="15"/>
  <c r="B32" i="15"/>
  <c r="K14" i="64"/>
  <c r="P6" i="9"/>
  <c r="S6" i="9"/>
  <c r="Y6" i="9"/>
  <c r="AB6" i="9"/>
  <c r="AE6" i="9"/>
  <c r="AH6" i="9"/>
  <c r="AP7" i="19"/>
  <c r="AZ7" i="19"/>
  <c r="CD7" i="19"/>
  <c r="CN7" i="19"/>
  <c r="AP8" i="19"/>
  <c r="AZ8" i="19"/>
  <c r="BT8" i="19"/>
  <c r="CD8" i="19"/>
  <c r="CN8" i="19"/>
  <c r="AP9" i="19"/>
  <c r="AZ9" i="19"/>
  <c r="BT9" i="19"/>
  <c r="CD9" i="19"/>
  <c r="CN9" i="19"/>
  <c r="CX9" i="19"/>
  <c r="AP10" i="19"/>
  <c r="AZ10" i="19"/>
  <c r="CD10" i="19"/>
  <c r="CN10" i="19"/>
  <c r="B11" i="19"/>
  <c r="AP11" i="19"/>
  <c r="AZ11" i="19"/>
  <c r="BT11" i="19"/>
  <c r="CD11" i="19"/>
  <c r="CN11" i="19"/>
  <c r="AP12" i="19"/>
  <c r="AZ12" i="19"/>
  <c r="CD12" i="19"/>
  <c r="CN12" i="19"/>
  <c r="B13" i="19"/>
  <c r="AP13" i="19"/>
  <c r="AZ13" i="19"/>
  <c r="BJ13" i="19"/>
  <c r="CD13" i="19"/>
  <c r="CN13" i="19"/>
  <c r="AP14" i="19"/>
  <c r="AZ14" i="19"/>
  <c r="CN14" i="19"/>
  <c r="CX14" i="19"/>
  <c r="AP15" i="19"/>
  <c r="AZ15" i="19"/>
  <c r="CN15" i="19"/>
  <c r="B16" i="19"/>
  <c r="AP16" i="19"/>
  <c r="AZ16" i="19"/>
  <c r="BT16" i="19"/>
  <c r="CD16" i="19"/>
  <c r="CN16" i="19"/>
  <c r="CX16" i="19"/>
  <c r="B17" i="19"/>
  <c r="AP17" i="19"/>
  <c r="AZ17" i="19"/>
  <c r="BT17" i="19"/>
  <c r="CN17" i="19"/>
  <c r="B18" i="19"/>
  <c r="AP18" i="19"/>
  <c r="AZ18" i="19"/>
  <c r="BJ18" i="19"/>
  <c r="CD18" i="19"/>
  <c r="CN18" i="19"/>
  <c r="B19" i="19"/>
  <c r="AP19" i="19"/>
  <c r="AZ19" i="19"/>
  <c r="CD19" i="19"/>
  <c r="CN19" i="19"/>
  <c r="B20" i="19"/>
  <c r="AP20" i="19"/>
  <c r="AZ20" i="19"/>
  <c r="BJ20" i="19"/>
  <c r="CN20" i="19"/>
  <c r="AP21" i="19"/>
  <c r="AZ21" i="19"/>
  <c r="BT21" i="19"/>
  <c r="CD21" i="19"/>
  <c r="CN21" i="19"/>
  <c r="AP22" i="19"/>
  <c r="AZ22" i="19"/>
  <c r="CN22" i="19"/>
  <c r="CX22" i="19"/>
  <c r="AP23" i="19"/>
  <c r="AZ23" i="19"/>
  <c r="BJ23" i="19"/>
  <c r="CN23" i="19"/>
  <c r="AP24" i="19"/>
  <c r="AZ24" i="19"/>
  <c r="CD24" i="19"/>
  <c r="CN24" i="19"/>
  <c r="AP25" i="19"/>
  <c r="AZ25" i="19"/>
  <c r="CD25" i="19"/>
  <c r="CN25" i="19"/>
  <c r="AP26" i="19"/>
  <c r="AZ26" i="19"/>
  <c r="BT26" i="19"/>
  <c r="CN26" i="19"/>
  <c r="B27" i="19"/>
  <c r="AP27" i="19"/>
  <c r="AZ27" i="19"/>
  <c r="BT27" i="19"/>
  <c r="CN27" i="19"/>
  <c r="B28" i="19"/>
  <c r="AP28" i="19"/>
  <c r="AZ28" i="19"/>
  <c r="BT28" i="19"/>
  <c r="CN28" i="19"/>
  <c r="CX28" i="19"/>
  <c r="AP29" i="19"/>
  <c r="AZ29" i="19"/>
  <c r="BT29" i="19"/>
  <c r="CD29" i="19"/>
  <c r="CN29" i="19"/>
  <c r="B30" i="19"/>
  <c r="AP30" i="19"/>
  <c r="AZ30" i="19"/>
  <c r="BJ30" i="19"/>
  <c r="CD30" i="19"/>
  <c r="CN30" i="19"/>
  <c r="X30" i="58"/>
  <c r="BL30" i="58"/>
  <c r="CZ30" i="58"/>
  <c r="N31" i="58"/>
  <c r="CF31" i="58"/>
  <c r="CZ31" i="58"/>
  <c r="AH31" i="58"/>
  <c r="BB31" i="58"/>
  <c r="AH32" i="58"/>
  <c r="CP32" i="58"/>
  <c r="V6" i="6"/>
  <c r="E6" i="80"/>
  <c r="F6" i="80" s="1"/>
  <c r="E11" i="80"/>
  <c r="F11" i="80" s="1"/>
  <c r="E6" i="79"/>
  <c r="F6" i="79" s="1"/>
  <c r="E11" i="79"/>
  <c r="F11" i="79" s="1"/>
  <c r="D5" i="78"/>
  <c r="D6" i="78"/>
  <c r="F6" i="78"/>
  <c r="G6" i="78" s="1"/>
  <c r="D7" i="78"/>
  <c r="D8" i="78"/>
  <c r="D9" i="78"/>
  <c r="D10" i="78"/>
  <c r="D11" i="78"/>
  <c r="F11" i="78"/>
  <c r="G11" i="78" s="1"/>
  <c r="D12" i="78"/>
  <c r="D13" i="78"/>
  <c r="D14" i="78"/>
  <c r="D15" i="78"/>
  <c r="D16" i="78"/>
  <c r="D17" i="78"/>
  <c r="D18" i="78"/>
  <c r="D19" i="78"/>
  <c r="D20" i="78"/>
  <c r="D21" i="78"/>
  <c r="D22" i="78"/>
  <c r="D23" i="78"/>
  <c r="D24" i="78"/>
  <c r="D25" i="78"/>
  <c r="D26" i="78"/>
  <c r="D27" i="78"/>
  <c r="D28" i="78"/>
  <c r="D29" i="78"/>
  <c r="D30" i="78"/>
  <c r="D31" i="78"/>
  <c r="E6" i="77"/>
  <c r="F6" i="77" s="1"/>
  <c r="E11" i="77"/>
  <c r="F11" i="77" s="1"/>
  <c r="E6" i="76"/>
  <c r="F6" i="76" s="1"/>
  <c r="E11" i="76"/>
  <c r="F11" i="76" s="1"/>
  <c r="E5" i="75"/>
  <c r="F5" i="75" s="1"/>
  <c r="G6" i="75"/>
  <c r="H6" i="75" s="1"/>
  <c r="E10" i="75"/>
  <c r="F10" i="75" s="1"/>
  <c r="G11" i="75"/>
  <c r="H11" i="75" s="1"/>
  <c r="E16" i="75"/>
  <c r="F16" i="75" s="1"/>
  <c r="F17" i="75" s="1"/>
  <c r="E17" i="75" s="1"/>
  <c r="E5" i="74"/>
  <c r="F5" i="74" s="1"/>
  <c r="G6" i="74"/>
  <c r="H6" i="74" s="1"/>
  <c r="E10" i="74"/>
  <c r="F10" i="74" s="1"/>
  <c r="G11" i="74"/>
  <c r="H11" i="74" s="1"/>
  <c r="E16" i="74"/>
  <c r="F16" i="74" s="1"/>
  <c r="E5" i="73"/>
  <c r="F5" i="73" s="1"/>
  <c r="G6" i="73"/>
  <c r="H6" i="73" s="1"/>
  <c r="E10" i="73"/>
  <c r="F10" i="73" s="1"/>
  <c r="G11" i="73"/>
  <c r="H11" i="73" s="1"/>
  <c r="G6" i="72"/>
  <c r="H6" i="72" s="1"/>
  <c r="G11" i="72"/>
  <c r="H11" i="72" s="1"/>
  <c r="G7" i="5"/>
  <c r="G8" i="5"/>
  <c r="G9" i="5"/>
  <c r="G10" i="5"/>
  <c r="G11" i="5"/>
  <c r="G12" i="5"/>
  <c r="G13" i="5"/>
  <c r="G14" i="5"/>
  <c r="G15" i="5"/>
  <c r="G16" i="5"/>
  <c r="G17" i="5"/>
  <c r="G18" i="5"/>
  <c r="G19" i="5"/>
  <c r="G20" i="5"/>
  <c r="B21" i="5"/>
  <c r="C21" i="5"/>
  <c r="C22" i="5" s="1"/>
  <c r="D21" i="5"/>
  <c r="D22" i="5" s="1"/>
  <c r="D23" i="5" s="1"/>
  <c r="D24" i="5" s="1"/>
  <c r="D25" i="5" s="1"/>
  <c r="D26" i="5" s="1"/>
  <c r="E21" i="5"/>
  <c r="G21" i="5"/>
  <c r="G22" i="5"/>
  <c r="G23" i="5"/>
  <c r="G24" i="5"/>
  <c r="G25" i="5"/>
  <c r="G26" i="5"/>
  <c r="G27" i="5"/>
  <c r="G28" i="5"/>
  <c r="G29" i="5"/>
  <c r="G30" i="5"/>
  <c r="G31" i="5"/>
  <c r="G32" i="5"/>
  <c r="G33" i="5"/>
  <c r="Q32" i="58"/>
  <c r="AK32" i="58"/>
  <c r="BE32" i="58"/>
  <c r="BY32" i="58"/>
  <c r="CS32" i="58"/>
  <c r="C6" i="3"/>
  <c r="G6" i="3"/>
  <c r="G55" i="3" s="1"/>
  <c r="K6" i="3"/>
  <c r="K55" i="3" s="1"/>
  <c r="O6" i="3"/>
  <c r="O55" i="3" s="1"/>
  <c r="S6" i="3"/>
  <c r="S55" i="3" s="1"/>
  <c r="W6" i="3"/>
  <c r="W55" i="3" s="1"/>
  <c r="AA6" i="3"/>
  <c r="AA55" i="3" s="1"/>
  <c r="AE6" i="3"/>
  <c r="AE55" i="3" s="1"/>
  <c r="AI6" i="3"/>
  <c r="AI55" i="3" s="1"/>
  <c r="AM6" i="3"/>
  <c r="AM55" i="3" s="1"/>
  <c r="AQ6" i="3"/>
  <c r="AQ55" i="3" s="1"/>
  <c r="C7" i="3"/>
  <c r="D7" i="3" s="1"/>
  <c r="G7" i="3"/>
  <c r="H7" i="3" s="1"/>
  <c r="K7" i="3"/>
  <c r="L7" i="3" s="1"/>
  <c r="O7" i="3"/>
  <c r="P7" i="3" s="1"/>
  <c r="S7" i="3"/>
  <c r="T7" i="3" s="1"/>
  <c r="W7" i="3"/>
  <c r="X7" i="3" s="1"/>
  <c r="AA7" i="3"/>
  <c r="AB7" i="3" s="1"/>
  <c r="AE7" i="3"/>
  <c r="AF7" i="3" s="1"/>
  <c r="AI7" i="3"/>
  <c r="AJ7" i="3" s="1"/>
  <c r="AM7" i="3"/>
  <c r="AN7" i="3" s="1"/>
  <c r="AQ7" i="3"/>
  <c r="AR7" i="3" s="1"/>
  <c r="C8" i="3"/>
  <c r="D8" i="3" s="1"/>
  <c r="G8" i="3"/>
  <c r="H8" i="3" s="1"/>
  <c r="K8" i="3"/>
  <c r="L8" i="3" s="1"/>
  <c r="O8" i="3"/>
  <c r="P8" i="3" s="1"/>
  <c r="S8" i="3"/>
  <c r="T8" i="3" s="1"/>
  <c r="W8" i="3"/>
  <c r="X8" i="3" s="1"/>
  <c r="AA8" i="3"/>
  <c r="AB8" i="3" s="1"/>
  <c r="AE8" i="3"/>
  <c r="AF8" i="3" s="1"/>
  <c r="AI8" i="3"/>
  <c r="AJ8" i="3" s="1"/>
  <c r="AM8" i="3"/>
  <c r="AN8" i="3" s="1"/>
  <c r="AQ8" i="3"/>
  <c r="AR8" i="3" s="1"/>
  <c r="C9" i="3"/>
  <c r="D9" i="3" s="1"/>
  <c r="G9" i="3"/>
  <c r="H9" i="3" s="1"/>
  <c r="K9" i="3"/>
  <c r="L9" i="3" s="1"/>
  <c r="O9" i="3"/>
  <c r="P9" i="3" s="1"/>
  <c r="S9" i="3"/>
  <c r="T9" i="3" s="1"/>
  <c r="W9" i="3"/>
  <c r="X9" i="3" s="1"/>
  <c r="AA9" i="3"/>
  <c r="AB9" i="3" s="1"/>
  <c r="AE9" i="3"/>
  <c r="AF9" i="3" s="1"/>
  <c r="AI9" i="3"/>
  <c r="AJ9" i="3" s="1"/>
  <c r="AM9" i="3"/>
  <c r="AN9" i="3" s="1"/>
  <c r="AQ9" i="3"/>
  <c r="AR9" i="3" s="1"/>
  <c r="C10" i="3"/>
  <c r="G10" i="3"/>
  <c r="H10" i="3" s="1"/>
  <c r="I10" i="3" s="1"/>
  <c r="K10" i="3"/>
  <c r="L10" i="3" s="1"/>
  <c r="O10" i="3"/>
  <c r="P10" i="3" s="1"/>
  <c r="S10" i="3"/>
  <c r="T10" i="3" s="1"/>
  <c r="W10" i="3"/>
  <c r="X10" i="3" s="1"/>
  <c r="AA10" i="3"/>
  <c r="AB10" i="3" s="1"/>
  <c r="AE10" i="3"/>
  <c r="AF10" i="3" s="1"/>
  <c r="AI10" i="3"/>
  <c r="AJ10" i="3" s="1"/>
  <c r="AM10" i="3"/>
  <c r="AN10" i="3" s="1"/>
  <c r="AQ10" i="3"/>
  <c r="AR10" i="3" s="1"/>
  <c r="C11" i="3"/>
  <c r="D11" i="3" s="1"/>
  <c r="G11" i="3"/>
  <c r="H11" i="3" s="1"/>
  <c r="K11" i="3"/>
  <c r="L11" i="3" s="1"/>
  <c r="O11" i="3"/>
  <c r="P11" i="3" s="1"/>
  <c r="S11" i="3"/>
  <c r="T11" i="3" s="1"/>
  <c r="W11" i="3"/>
  <c r="X11" i="3" s="1"/>
  <c r="AA11" i="3"/>
  <c r="AB11" i="3" s="1"/>
  <c r="AE11" i="3"/>
  <c r="AF11" i="3" s="1"/>
  <c r="AI11" i="3"/>
  <c r="AJ11" i="3" s="1"/>
  <c r="AM11" i="3"/>
  <c r="AN11" i="3" s="1"/>
  <c r="AQ11" i="3"/>
  <c r="AR11" i="3" s="1"/>
  <c r="C12" i="3"/>
  <c r="D12" i="3" s="1"/>
  <c r="G12" i="3"/>
  <c r="H12" i="3" s="1"/>
  <c r="K12" i="3"/>
  <c r="L12" i="3" s="1"/>
  <c r="O12" i="3"/>
  <c r="P12" i="3" s="1"/>
  <c r="S12" i="3"/>
  <c r="T12" i="3" s="1"/>
  <c r="W12" i="3"/>
  <c r="X12" i="3" s="1"/>
  <c r="AA12" i="3"/>
  <c r="AB12" i="3" s="1"/>
  <c r="AE12" i="3"/>
  <c r="AF12" i="3" s="1"/>
  <c r="AI12" i="3"/>
  <c r="AJ12" i="3" s="1"/>
  <c r="AM12" i="3"/>
  <c r="AN12" i="3" s="1"/>
  <c r="AQ12" i="3"/>
  <c r="AR12" i="3" s="1"/>
  <c r="C13" i="3"/>
  <c r="D13" i="3" s="1"/>
  <c r="G13" i="3"/>
  <c r="H13" i="3" s="1"/>
  <c r="K13" i="3"/>
  <c r="L13" i="3" s="1"/>
  <c r="O13" i="3"/>
  <c r="P13" i="3" s="1"/>
  <c r="S13" i="3"/>
  <c r="T13" i="3" s="1"/>
  <c r="W13" i="3"/>
  <c r="X13" i="3" s="1"/>
  <c r="AA13" i="3"/>
  <c r="AB13" i="3" s="1"/>
  <c r="AE13" i="3"/>
  <c r="AF13" i="3" s="1"/>
  <c r="AI13" i="3"/>
  <c r="AJ13" i="3" s="1"/>
  <c r="AM13" i="3"/>
  <c r="AN13" i="3" s="1"/>
  <c r="AQ13" i="3"/>
  <c r="AR13" i="3" s="1"/>
  <c r="C14" i="3"/>
  <c r="D14" i="3" s="1"/>
  <c r="G14" i="3"/>
  <c r="H14" i="3" s="1"/>
  <c r="K14" i="3"/>
  <c r="L14" i="3" s="1"/>
  <c r="O14" i="3"/>
  <c r="P14" i="3" s="1"/>
  <c r="S14" i="3"/>
  <c r="T14" i="3" s="1"/>
  <c r="W14" i="3"/>
  <c r="X14" i="3" s="1"/>
  <c r="AA14" i="3"/>
  <c r="AB14" i="3" s="1"/>
  <c r="AE14" i="3"/>
  <c r="AF14" i="3" s="1"/>
  <c r="AI14" i="3"/>
  <c r="AJ14" i="3" s="1"/>
  <c r="AM14" i="3"/>
  <c r="AN14" i="3" s="1"/>
  <c r="AQ14" i="3"/>
  <c r="AR14" i="3" s="1"/>
  <c r="C15" i="3"/>
  <c r="D15" i="3" s="1"/>
  <c r="G15" i="3"/>
  <c r="H15" i="3" s="1"/>
  <c r="K15" i="3"/>
  <c r="L15" i="3" s="1"/>
  <c r="O15" i="3"/>
  <c r="P15" i="3" s="1"/>
  <c r="S15" i="3"/>
  <c r="T15" i="3" s="1"/>
  <c r="W15" i="3"/>
  <c r="X15" i="3" s="1"/>
  <c r="AA15" i="3"/>
  <c r="AB15" i="3" s="1"/>
  <c r="AE15" i="3"/>
  <c r="AF15" i="3" s="1"/>
  <c r="AI15" i="3"/>
  <c r="AJ15" i="3" s="1"/>
  <c r="AM15" i="3"/>
  <c r="AN15" i="3" s="1"/>
  <c r="AQ15" i="3"/>
  <c r="AR15" i="3" s="1"/>
  <c r="C16" i="3"/>
  <c r="D16" i="3" s="1"/>
  <c r="G16" i="3"/>
  <c r="H16" i="3" s="1"/>
  <c r="K16" i="3"/>
  <c r="L16" i="3" s="1"/>
  <c r="O16" i="3"/>
  <c r="P16" i="3" s="1"/>
  <c r="S16" i="3"/>
  <c r="T16" i="3" s="1"/>
  <c r="W16" i="3"/>
  <c r="X16" i="3" s="1"/>
  <c r="AA16" i="3"/>
  <c r="AB16" i="3" s="1"/>
  <c r="AE16" i="3"/>
  <c r="AF16" i="3" s="1"/>
  <c r="AI16" i="3"/>
  <c r="AJ16" i="3" s="1"/>
  <c r="AM16" i="3"/>
  <c r="AN16" i="3" s="1"/>
  <c r="AQ16" i="3"/>
  <c r="AR16" i="3" s="1"/>
  <c r="C17" i="3"/>
  <c r="D17" i="3" s="1"/>
  <c r="G17" i="3"/>
  <c r="H17" i="3" s="1"/>
  <c r="K17" i="3"/>
  <c r="L17" i="3" s="1"/>
  <c r="O17" i="3"/>
  <c r="P17" i="3" s="1"/>
  <c r="S17" i="3"/>
  <c r="T17" i="3" s="1"/>
  <c r="W17" i="3"/>
  <c r="X17" i="3" s="1"/>
  <c r="AA17" i="3"/>
  <c r="AB17" i="3" s="1"/>
  <c r="AE17" i="3"/>
  <c r="AF17" i="3" s="1"/>
  <c r="AI17" i="3"/>
  <c r="AJ17" i="3" s="1"/>
  <c r="AM17" i="3"/>
  <c r="AN17" i="3" s="1"/>
  <c r="AQ17" i="3"/>
  <c r="AR17" i="3" s="1"/>
  <c r="C18" i="3"/>
  <c r="D18" i="3" s="1"/>
  <c r="G18" i="3"/>
  <c r="H18" i="3" s="1"/>
  <c r="K18" i="3"/>
  <c r="L18" i="3" s="1"/>
  <c r="O18" i="3"/>
  <c r="P18" i="3" s="1"/>
  <c r="S18" i="3"/>
  <c r="T18" i="3" s="1"/>
  <c r="W18" i="3"/>
  <c r="X18" i="3" s="1"/>
  <c r="AA18" i="3"/>
  <c r="AB18" i="3" s="1"/>
  <c r="AE18" i="3"/>
  <c r="AF18" i="3" s="1"/>
  <c r="AI18" i="3"/>
  <c r="AJ18" i="3" s="1"/>
  <c r="AM18" i="3"/>
  <c r="AN18" i="3" s="1"/>
  <c r="AQ18" i="3"/>
  <c r="AR18" i="3" s="1"/>
  <c r="C19" i="3"/>
  <c r="D19" i="3" s="1"/>
  <c r="G19" i="3"/>
  <c r="H19" i="3" s="1"/>
  <c r="K19" i="3"/>
  <c r="L19" i="3" s="1"/>
  <c r="O19" i="3"/>
  <c r="P19" i="3" s="1"/>
  <c r="S19" i="3"/>
  <c r="T19" i="3" s="1"/>
  <c r="W19" i="3"/>
  <c r="X19" i="3" s="1"/>
  <c r="AA19" i="3"/>
  <c r="AB19" i="3" s="1"/>
  <c r="AE19" i="3"/>
  <c r="AF19" i="3" s="1"/>
  <c r="AI19" i="3"/>
  <c r="AJ19" i="3" s="1"/>
  <c r="AM19" i="3"/>
  <c r="AN19" i="3" s="1"/>
  <c r="AQ19" i="3"/>
  <c r="AR19" i="3" s="1"/>
  <c r="C20" i="3"/>
  <c r="D20" i="3" s="1"/>
  <c r="G20" i="3"/>
  <c r="H20" i="3" s="1"/>
  <c r="K20" i="3"/>
  <c r="L20" i="3" s="1"/>
  <c r="O20" i="3"/>
  <c r="P20" i="3" s="1"/>
  <c r="S20" i="3"/>
  <c r="T20" i="3" s="1"/>
  <c r="W20" i="3"/>
  <c r="X20" i="3" s="1"/>
  <c r="AA20" i="3"/>
  <c r="AB20" i="3" s="1"/>
  <c r="AE20" i="3"/>
  <c r="AF20" i="3" s="1"/>
  <c r="AI20" i="3"/>
  <c r="AJ20" i="3" s="1"/>
  <c r="AM20" i="3"/>
  <c r="AN20" i="3" s="1"/>
  <c r="AQ20" i="3"/>
  <c r="AR20" i="3" s="1"/>
  <c r="C21" i="3"/>
  <c r="D21" i="3" s="1"/>
  <c r="G21" i="3"/>
  <c r="H21" i="3" s="1"/>
  <c r="K21" i="3"/>
  <c r="L21" i="3" s="1"/>
  <c r="O21" i="3"/>
  <c r="P21" i="3" s="1"/>
  <c r="S21" i="3"/>
  <c r="T21" i="3" s="1"/>
  <c r="W21" i="3"/>
  <c r="X21" i="3" s="1"/>
  <c r="AA21" i="3"/>
  <c r="AB21" i="3" s="1"/>
  <c r="AE21" i="3"/>
  <c r="AF21" i="3" s="1"/>
  <c r="AI21" i="3"/>
  <c r="AJ21" i="3" s="1"/>
  <c r="AM21" i="3"/>
  <c r="AN21" i="3" s="1"/>
  <c r="AQ21" i="3"/>
  <c r="AR21" i="3" s="1"/>
  <c r="C22" i="3"/>
  <c r="D22" i="3" s="1"/>
  <c r="G22" i="3"/>
  <c r="H22" i="3" s="1"/>
  <c r="K22" i="3"/>
  <c r="L22" i="3" s="1"/>
  <c r="O22" i="3"/>
  <c r="P22" i="3" s="1"/>
  <c r="S22" i="3"/>
  <c r="T22" i="3" s="1"/>
  <c r="W22" i="3"/>
  <c r="X22" i="3" s="1"/>
  <c r="AA22" i="3"/>
  <c r="AB22" i="3" s="1"/>
  <c r="AE22" i="3"/>
  <c r="AF22" i="3" s="1"/>
  <c r="AI22" i="3"/>
  <c r="AJ22" i="3" s="1"/>
  <c r="AM22" i="3"/>
  <c r="AN22" i="3" s="1"/>
  <c r="AQ22" i="3"/>
  <c r="AR22" i="3" s="1"/>
  <c r="C23" i="3"/>
  <c r="D23" i="3" s="1"/>
  <c r="G23" i="3"/>
  <c r="H23" i="3" s="1"/>
  <c r="K23" i="3"/>
  <c r="L23" i="3" s="1"/>
  <c r="O23" i="3"/>
  <c r="P23" i="3" s="1"/>
  <c r="S23" i="3"/>
  <c r="T23" i="3" s="1"/>
  <c r="W23" i="3"/>
  <c r="X23" i="3" s="1"/>
  <c r="AA23" i="3"/>
  <c r="AB23" i="3" s="1"/>
  <c r="AE23" i="3"/>
  <c r="AF23" i="3" s="1"/>
  <c r="AI23" i="3"/>
  <c r="AJ23" i="3" s="1"/>
  <c r="AM23" i="3"/>
  <c r="AN23" i="3" s="1"/>
  <c r="AQ23" i="3"/>
  <c r="AR23" i="3" s="1"/>
  <c r="C24" i="3"/>
  <c r="D24" i="3" s="1"/>
  <c r="G24" i="3"/>
  <c r="H24" i="3" s="1"/>
  <c r="K24" i="3"/>
  <c r="L24" i="3" s="1"/>
  <c r="O24" i="3"/>
  <c r="P24" i="3" s="1"/>
  <c r="S24" i="3"/>
  <c r="T24" i="3" s="1"/>
  <c r="W24" i="3"/>
  <c r="X24" i="3" s="1"/>
  <c r="AA24" i="3"/>
  <c r="AB24" i="3" s="1"/>
  <c r="AE24" i="3"/>
  <c r="AF24" i="3" s="1"/>
  <c r="AI24" i="3"/>
  <c r="AJ24" i="3" s="1"/>
  <c r="AM24" i="3"/>
  <c r="AN24" i="3" s="1"/>
  <c r="AQ24" i="3"/>
  <c r="AR24" i="3" s="1"/>
  <c r="C25" i="3"/>
  <c r="D25" i="3" s="1"/>
  <c r="G25" i="3"/>
  <c r="K25" i="3"/>
  <c r="O25" i="3"/>
  <c r="S25" i="3"/>
  <c r="W25" i="3"/>
  <c r="AA25" i="3"/>
  <c r="AE25" i="3"/>
  <c r="AI25" i="3"/>
  <c r="AM25" i="3"/>
  <c r="AQ25" i="3"/>
  <c r="C26" i="3"/>
  <c r="D26" i="3" s="1"/>
  <c r="G26" i="3"/>
  <c r="H26" i="3" s="1"/>
  <c r="K26" i="3"/>
  <c r="L26" i="3" s="1"/>
  <c r="O26" i="3"/>
  <c r="P26" i="3" s="1"/>
  <c r="S26" i="3"/>
  <c r="T26" i="3" s="1"/>
  <c r="W26" i="3"/>
  <c r="X26" i="3" s="1"/>
  <c r="AA26" i="3"/>
  <c r="AB26" i="3" s="1"/>
  <c r="AE26" i="3"/>
  <c r="AF26" i="3" s="1"/>
  <c r="AI26" i="3"/>
  <c r="AJ26" i="3" s="1"/>
  <c r="AM26" i="3"/>
  <c r="AN26" i="3" s="1"/>
  <c r="AQ26" i="3"/>
  <c r="AR26" i="3" s="1"/>
  <c r="C27" i="3"/>
  <c r="D27" i="3" s="1"/>
  <c r="G27" i="3"/>
  <c r="H27" i="3" s="1"/>
  <c r="K27" i="3"/>
  <c r="L27" i="3" s="1"/>
  <c r="O27" i="3"/>
  <c r="P27" i="3" s="1"/>
  <c r="S27" i="3"/>
  <c r="T27" i="3" s="1"/>
  <c r="W27" i="3"/>
  <c r="X27" i="3" s="1"/>
  <c r="AA27" i="3"/>
  <c r="AB27" i="3" s="1"/>
  <c r="AE27" i="3"/>
  <c r="AF27" i="3" s="1"/>
  <c r="AI27" i="3"/>
  <c r="AJ27" i="3" s="1"/>
  <c r="AM27" i="3"/>
  <c r="AN27" i="3" s="1"/>
  <c r="AQ27" i="3"/>
  <c r="AR27" i="3" s="1"/>
  <c r="C28" i="3"/>
  <c r="D28" i="3" s="1"/>
  <c r="G28" i="3"/>
  <c r="H28" i="3" s="1"/>
  <c r="K28" i="3"/>
  <c r="L28" i="3" s="1"/>
  <c r="O28" i="3"/>
  <c r="P28" i="3" s="1"/>
  <c r="S28" i="3"/>
  <c r="T28" i="3" s="1"/>
  <c r="W28" i="3"/>
  <c r="X28" i="3" s="1"/>
  <c r="AA28" i="3"/>
  <c r="AB28" i="3" s="1"/>
  <c r="AE28" i="3"/>
  <c r="AF28" i="3" s="1"/>
  <c r="AI28" i="3"/>
  <c r="AJ28" i="3" s="1"/>
  <c r="AM28" i="3"/>
  <c r="AN28" i="3" s="1"/>
  <c r="AQ28" i="3"/>
  <c r="AR28" i="3" s="1"/>
  <c r="C29" i="3"/>
  <c r="D29" i="3" s="1"/>
  <c r="G29" i="3"/>
  <c r="K29" i="3"/>
  <c r="L29" i="3" s="1"/>
  <c r="O29" i="3"/>
  <c r="P29" i="3" s="1"/>
  <c r="S29" i="3"/>
  <c r="T29" i="3" s="1"/>
  <c r="W29" i="3"/>
  <c r="X29" i="3" s="1"/>
  <c r="AA29" i="3"/>
  <c r="AB29" i="3" s="1"/>
  <c r="AE29" i="3"/>
  <c r="AF29" i="3" s="1"/>
  <c r="AI29" i="3"/>
  <c r="AJ29" i="3" s="1"/>
  <c r="AM29" i="3"/>
  <c r="AN29" i="3" s="1"/>
  <c r="AQ29" i="3"/>
  <c r="AR29" i="3" s="1"/>
  <c r="C30" i="3"/>
  <c r="D30" i="3" s="1"/>
  <c r="G30" i="3"/>
  <c r="H30" i="3" s="1"/>
  <c r="K30" i="3"/>
  <c r="L30" i="3" s="1"/>
  <c r="O30" i="3"/>
  <c r="P30" i="3" s="1"/>
  <c r="S30" i="3"/>
  <c r="T30" i="3" s="1"/>
  <c r="W30" i="3"/>
  <c r="X30" i="3" s="1"/>
  <c r="AA30" i="3"/>
  <c r="AB30" i="3" s="1"/>
  <c r="AE30" i="3"/>
  <c r="AF30" i="3" s="1"/>
  <c r="AI30" i="3"/>
  <c r="AJ30" i="3" s="1"/>
  <c r="AM30" i="3"/>
  <c r="AN30" i="3" s="1"/>
  <c r="AQ30" i="3"/>
  <c r="AR30" i="3" s="1"/>
  <c r="C31" i="3"/>
  <c r="D31" i="3" s="1"/>
  <c r="G31" i="3"/>
  <c r="H31" i="3" s="1"/>
  <c r="K31" i="3"/>
  <c r="L31" i="3" s="1"/>
  <c r="O31" i="3"/>
  <c r="P31" i="3" s="1"/>
  <c r="S31" i="3"/>
  <c r="T31" i="3" s="1"/>
  <c r="W31" i="3"/>
  <c r="X31" i="3" s="1"/>
  <c r="AA31" i="3"/>
  <c r="AB31" i="3" s="1"/>
  <c r="AE31" i="3"/>
  <c r="AF31" i="3" s="1"/>
  <c r="AI31" i="3"/>
  <c r="AJ31" i="3" s="1"/>
  <c r="AM31" i="3"/>
  <c r="AN31" i="3" s="1"/>
  <c r="AQ31" i="3"/>
  <c r="AR31" i="3" s="1"/>
  <c r="M6" i="1"/>
  <c r="M55" i="1" s="1"/>
  <c r="Y6" i="1"/>
  <c r="Y55" i="1" s="1"/>
  <c r="AE6" i="1"/>
  <c r="AK6" i="1"/>
  <c r="AK55" i="1" s="1"/>
  <c r="AQ6" i="1"/>
  <c r="AW6" i="1"/>
  <c r="AW55" i="1" s="1"/>
  <c r="BC6" i="1"/>
  <c r="BC55" i="1" s="1"/>
  <c r="G7" i="1"/>
  <c r="M7" i="1"/>
  <c r="L7" i="58" s="1"/>
  <c r="Y7" i="1"/>
  <c r="AF7" i="58" s="1"/>
  <c r="AK7" i="1"/>
  <c r="BJ7" i="58"/>
  <c r="AW7" i="1"/>
  <c r="BT7" i="58" s="1"/>
  <c r="BC7" i="1"/>
  <c r="CD7" i="58" s="1"/>
  <c r="BI7" i="1"/>
  <c r="CN7" i="58" s="1"/>
  <c r="CX7" i="58"/>
  <c r="M8" i="1"/>
  <c r="K9" i="5" s="1"/>
  <c r="Y8" i="1"/>
  <c r="AF8" i="58" s="1"/>
  <c r="AK8" i="1"/>
  <c r="BJ8" i="58"/>
  <c r="AW8" i="1"/>
  <c r="BT8" i="58" s="1"/>
  <c r="BC8" i="1"/>
  <c r="CD8" i="58" s="1"/>
  <c r="BI8" i="1"/>
  <c r="CN8" i="58" s="1"/>
  <c r="BO8" i="1"/>
  <c r="CX8" i="58" s="1"/>
  <c r="G9" i="1"/>
  <c r="M9" i="1"/>
  <c r="L9" i="58" s="1"/>
  <c r="Y9" i="1"/>
  <c r="AF9" i="58" s="1"/>
  <c r="AP9" i="58"/>
  <c r="AK9" i="1"/>
  <c r="AZ9" i="58" s="1"/>
  <c r="BJ9" i="58"/>
  <c r="AW9" i="1"/>
  <c r="BT9" i="58" s="1"/>
  <c r="BC9" i="1"/>
  <c r="BI9" i="1"/>
  <c r="CN9" i="58" s="1"/>
  <c r="BO9" i="1"/>
  <c r="CX9" i="58" s="1"/>
  <c r="G10" i="1"/>
  <c r="M10" i="1"/>
  <c r="L10" i="58" s="1"/>
  <c r="V10" i="58"/>
  <c r="Y10" i="1"/>
  <c r="AF10" i="58" s="1"/>
  <c r="AP10" i="58"/>
  <c r="AK10" i="1"/>
  <c r="AZ10" i="58" s="1"/>
  <c r="AW10" i="1"/>
  <c r="BT10" i="58" s="1"/>
  <c r="BC10" i="1"/>
  <c r="BI10" i="1"/>
  <c r="CN10" i="58" s="1"/>
  <c r="G11" i="1"/>
  <c r="B11" i="58" s="1"/>
  <c r="M11" i="1"/>
  <c r="V11" i="58"/>
  <c r="Y11" i="1"/>
  <c r="AP11" i="58"/>
  <c r="AK11" i="1"/>
  <c r="AZ11" i="58" s="1"/>
  <c r="AW11" i="1"/>
  <c r="BI11" i="1"/>
  <c r="CN11" i="58" s="1"/>
  <c r="G12" i="1"/>
  <c r="B12" i="58" s="1"/>
  <c r="M12" i="1"/>
  <c r="V12" i="58"/>
  <c r="Y12" i="1"/>
  <c r="AP12" i="58"/>
  <c r="AK12" i="1"/>
  <c r="AW12" i="1"/>
  <c r="BI12" i="1"/>
  <c r="CN12" i="58" s="1"/>
  <c r="G13" i="1"/>
  <c r="B13" i="58" s="1"/>
  <c r="M13" i="1"/>
  <c r="V13" i="58"/>
  <c r="Y13" i="1"/>
  <c r="AP13" i="58"/>
  <c r="AK13" i="1"/>
  <c r="AW13" i="1"/>
  <c r="BT13" i="58" s="1"/>
  <c r="G14" i="1"/>
  <c r="M14" i="1"/>
  <c r="L14" i="58" s="1"/>
  <c r="V14" i="58"/>
  <c r="Y14" i="1"/>
  <c r="AF14" i="58" s="1"/>
  <c r="AP14" i="58"/>
  <c r="AK14" i="1"/>
  <c r="AW14" i="1"/>
  <c r="BT14" i="58" s="1"/>
  <c r="G15" i="1"/>
  <c r="B15" i="58" s="1"/>
  <c r="M15" i="1"/>
  <c r="L15" i="58" s="1"/>
  <c r="Y15" i="1"/>
  <c r="AF15" i="58" s="1"/>
  <c r="AK15" i="1"/>
  <c r="AZ15" i="58" s="1"/>
  <c r="AW15" i="1"/>
  <c r="G16" i="1"/>
  <c r="M16" i="1"/>
  <c r="L16" i="58" s="1"/>
  <c r="V16" i="58"/>
  <c r="Y16" i="1"/>
  <c r="AF16" i="58" s="1"/>
  <c r="AP16" i="58"/>
  <c r="AK16" i="1"/>
  <c r="AZ16" i="58" s="1"/>
  <c r="AW16" i="1"/>
  <c r="G17" i="1"/>
  <c r="B17" i="58" s="1"/>
  <c r="M17" i="1"/>
  <c r="V17" i="58"/>
  <c r="Y17" i="1"/>
  <c r="AP17" i="58"/>
  <c r="AK17" i="1"/>
  <c r="AZ17" i="58" s="1"/>
  <c r="AW17" i="1"/>
  <c r="BT17" i="58" s="1"/>
  <c r="G18" i="1"/>
  <c r="B18" i="58" s="1"/>
  <c r="M18" i="1"/>
  <c r="V18" i="58"/>
  <c r="Y18" i="1"/>
  <c r="AP18" i="58"/>
  <c r="AK18" i="1"/>
  <c r="AW18" i="1"/>
  <c r="BT18" i="58" s="1"/>
  <c r="G19" i="1"/>
  <c r="B19" i="58" s="1"/>
  <c r="M19" i="1"/>
  <c r="V19" i="58"/>
  <c r="Y19" i="1"/>
  <c r="AP19" i="58"/>
  <c r="AK19" i="1"/>
  <c r="AW19" i="1"/>
  <c r="G20" i="1"/>
  <c r="M20" i="1"/>
  <c r="L20" i="58" s="1"/>
  <c r="Y20" i="1"/>
  <c r="AF20" i="58" s="1"/>
  <c r="AK20" i="1"/>
  <c r="AZ20" i="58" s="1"/>
  <c r="AW20" i="1"/>
  <c r="W21" i="5" s="1"/>
  <c r="G21" i="1"/>
  <c r="B21" i="58" s="1"/>
  <c r="M21" i="1"/>
  <c r="L21" i="58" s="1"/>
  <c r="V21" i="58"/>
  <c r="Y21" i="1"/>
  <c r="AF21" i="58" s="1"/>
  <c r="AP21" i="58"/>
  <c r="AW21" i="1"/>
  <c r="BT21" i="58" s="1"/>
  <c r="G22" i="1"/>
  <c r="B22" i="58" s="1"/>
  <c r="M22" i="1"/>
  <c r="L22" i="58" s="1"/>
  <c r="V22" i="58"/>
  <c r="Y22" i="1"/>
  <c r="AF22" i="58" s="1"/>
  <c r="AP22" i="58"/>
  <c r="AW22" i="1"/>
  <c r="G23" i="1"/>
  <c r="M23" i="1"/>
  <c r="L23" i="58" s="1"/>
  <c r="Y23" i="1"/>
  <c r="AF23" i="58" s="1"/>
  <c r="AW23" i="1"/>
  <c r="BT23" i="58" s="1"/>
  <c r="G24" i="1"/>
  <c r="B24" i="58" s="1"/>
  <c r="M24" i="1"/>
  <c r="V24" i="58"/>
  <c r="Y24" i="1"/>
  <c r="AP24" i="58"/>
  <c r="AW24" i="1"/>
  <c r="G25" i="1"/>
  <c r="M25" i="1"/>
  <c r="Y25" i="1"/>
  <c r="AP25" i="58"/>
  <c r="AW25" i="1"/>
  <c r="B26" i="58"/>
  <c r="M26" i="1"/>
  <c r="L26" i="58" s="1"/>
  <c r="V26" i="58"/>
  <c r="Y26" i="1"/>
  <c r="AP26" i="58"/>
  <c r="AW26" i="1"/>
  <c r="G27" i="1"/>
  <c r="B27" i="58" s="1"/>
  <c r="M27" i="1"/>
  <c r="L27" i="58" s="1"/>
  <c r="V27" i="58"/>
  <c r="Y27" i="1"/>
  <c r="AF27" i="58" s="1"/>
  <c r="AW27" i="1"/>
  <c r="BT27" i="58" s="1"/>
  <c r="G28" i="1"/>
  <c r="B28" i="58" s="1"/>
  <c r="M28" i="1"/>
  <c r="L28" i="58" s="1"/>
  <c r="V28" i="58"/>
  <c r="AP28" i="58"/>
  <c r="AW28" i="1"/>
  <c r="BT28" i="58" s="1"/>
  <c r="G29" i="1"/>
  <c r="M29" i="1"/>
  <c r="L29" i="58" s="1"/>
  <c r="AW29" i="1"/>
  <c r="BT29" i="58" s="1"/>
  <c r="G30" i="1"/>
  <c r="B30" i="58" s="1"/>
  <c r="M30" i="1"/>
  <c r="L30" i="58" s="1"/>
  <c r="M31" i="1"/>
  <c r="B8" i="41"/>
  <c r="B9" i="41" s="1"/>
  <c r="C8" i="41"/>
  <c r="D8" i="41"/>
  <c r="E8" i="41"/>
  <c r="F8" i="41"/>
  <c r="G8" i="41"/>
  <c r="H8" i="41"/>
  <c r="I8" i="41"/>
  <c r="J8" i="41"/>
  <c r="J9" i="41" s="1"/>
  <c r="K8" i="41"/>
  <c r="L8" i="41"/>
  <c r="B10" i="41"/>
  <c r="B11" i="41" s="1"/>
  <c r="C10" i="41"/>
  <c r="E10" i="41"/>
  <c r="H10" i="41"/>
  <c r="L10" i="41"/>
  <c r="B16" i="41"/>
  <c r="C16" i="41"/>
  <c r="D16" i="41"/>
  <c r="E16" i="41"/>
  <c r="F16" i="41"/>
  <c r="G16" i="41"/>
  <c r="H16" i="41"/>
  <c r="I16" i="41"/>
  <c r="J16" i="41"/>
  <c r="K16" i="41"/>
  <c r="L16" i="41"/>
  <c r="E19" i="41"/>
  <c r="H29" i="41"/>
  <c r="B36" i="41"/>
  <c r="B37" i="41" s="1"/>
  <c r="B38" i="41" s="1"/>
  <c r="C6" i="35"/>
  <c r="C55" i="35" s="1"/>
  <c r="D6" i="35"/>
  <c r="D55" i="35" s="1"/>
  <c r="H6" i="35"/>
  <c r="H55" i="35" s="1"/>
  <c r="I6" i="35"/>
  <c r="I55" i="35" s="1"/>
  <c r="M6" i="35"/>
  <c r="M55" i="35" s="1"/>
  <c r="N6" i="35"/>
  <c r="N55" i="35" s="1"/>
  <c r="R6" i="35"/>
  <c r="R55" i="35" s="1"/>
  <c r="W6" i="35"/>
  <c r="W55" i="35" s="1"/>
  <c r="X6" i="35"/>
  <c r="X55" i="35" s="1"/>
  <c r="AB6" i="35"/>
  <c r="AB55" i="35" s="1"/>
  <c r="AC6" i="35"/>
  <c r="AC55" i="35" s="1"/>
  <c r="AG6" i="35"/>
  <c r="AG55" i="35" s="1"/>
  <c r="AH6" i="35"/>
  <c r="AH55" i="35" s="1"/>
  <c r="AL6" i="35"/>
  <c r="AL55" i="35" s="1"/>
  <c r="AM6" i="35"/>
  <c r="AM55" i="35" s="1"/>
  <c r="AQ6" i="35"/>
  <c r="AQ55" i="35" s="1"/>
  <c r="AR6" i="35"/>
  <c r="AR55" i="35" s="1"/>
  <c r="AV6" i="35"/>
  <c r="AV55" i="35" s="1"/>
  <c r="AW6" i="35"/>
  <c r="AW55" i="35" s="1"/>
  <c r="BA6" i="35"/>
  <c r="BA55" i="35" s="1"/>
  <c r="BB6" i="35"/>
  <c r="BB55" i="35" s="1"/>
  <c r="C7" i="35"/>
  <c r="D7" i="35"/>
  <c r="H7" i="35"/>
  <c r="I7" i="35"/>
  <c r="M7" i="35"/>
  <c r="N7" i="35"/>
  <c r="R7" i="35"/>
  <c r="W7" i="35"/>
  <c r="X7" i="35"/>
  <c r="AB7" i="35"/>
  <c r="AC7" i="35"/>
  <c r="AG7" i="35"/>
  <c r="AH7" i="35"/>
  <c r="AL7" i="35"/>
  <c r="AM7" i="35"/>
  <c r="AQ7" i="35"/>
  <c r="AR7" i="35"/>
  <c r="AV7" i="35"/>
  <c r="AW7" i="35"/>
  <c r="BA7" i="35"/>
  <c r="BB7" i="35"/>
  <c r="C8" i="35"/>
  <c r="D8" i="35"/>
  <c r="H8" i="35"/>
  <c r="I8" i="35"/>
  <c r="M8" i="35"/>
  <c r="N8" i="35"/>
  <c r="R8" i="35"/>
  <c r="W8" i="35"/>
  <c r="X8" i="35"/>
  <c r="AB8" i="35"/>
  <c r="AC8" i="35"/>
  <c r="AG8" i="35"/>
  <c r="AH8" i="35"/>
  <c r="AL8" i="35"/>
  <c r="AM8" i="35"/>
  <c r="AQ8" i="35"/>
  <c r="AR8" i="35"/>
  <c r="AV8" i="35"/>
  <c r="AW8" i="35"/>
  <c r="BA8" i="35"/>
  <c r="BB8" i="35"/>
  <c r="C9" i="35"/>
  <c r="D9" i="35"/>
  <c r="H9" i="35"/>
  <c r="I9" i="35"/>
  <c r="M9" i="35"/>
  <c r="N9" i="35"/>
  <c r="R9" i="35"/>
  <c r="W9" i="35"/>
  <c r="X9" i="35"/>
  <c r="AB9" i="35"/>
  <c r="AC9" i="35"/>
  <c r="AG9" i="35"/>
  <c r="AH9" i="35"/>
  <c r="AL9" i="35"/>
  <c r="AM9" i="35"/>
  <c r="AQ9" i="35"/>
  <c r="AR9" i="35"/>
  <c r="AV9" i="35"/>
  <c r="AW9" i="35"/>
  <c r="BA9" i="35"/>
  <c r="BB9" i="35"/>
  <c r="C10" i="35"/>
  <c r="D10" i="35"/>
  <c r="H10" i="35"/>
  <c r="I10" i="35"/>
  <c r="M10" i="35"/>
  <c r="N10" i="35"/>
  <c r="R10" i="35"/>
  <c r="W10" i="35"/>
  <c r="X10" i="35"/>
  <c r="AB10" i="35"/>
  <c r="AC10" i="35"/>
  <c r="AG10" i="35"/>
  <c r="AH10" i="35"/>
  <c r="AL10" i="35"/>
  <c r="AM10" i="35"/>
  <c r="AQ10" i="35"/>
  <c r="AR10" i="35"/>
  <c r="AV10" i="35"/>
  <c r="AW10" i="35"/>
  <c r="BA10" i="35"/>
  <c r="BB10" i="35"/>
  <c r="C11" i="35"/>
  <c r="D11" i="35"/>
  <c r="H11" i="35"/>
  <c r="I11" i="35"/>
  <c r="M11" i="35"/>
  <c r="N11" i="35"/>
  <c r="R11" i="35"/>
  <c r="W11" i="35"/>
  <c r="X11" i="35"/>
  <c r="AB11" i="35"/>
  <c r="AC11" i="35"/>
  <c r="AG11" i="35"/>
  <c r="AH11" i="35"/>
  <c r="AL11" i="35"/>
  <c r="AM11" i="35"/>
  <c r="AQ11" i="35"/>
  <c r="AR11" i="35"/>
  <c r="AV11" i="35"/>
  <c r="AW11" i="35"/>
  <c r="BA11" i="35"/>
  <c r="BB11" i="35"/>
  <c r="C12" i="35"/>
  <c r="D12" i="35"/>
  <c r="H12" i="35"/>
  <c r="I12" i="35"/>
  <c r="M12" i="35"/>
  <c r="N12" i="35"/>
  <c r="R12" i="35"/>
  <c r="W12" i="35"/>
  <c r="X12" i="35"/>
  <c r="AB12" i="35"/>
  <c r="AC12" i="35"/>
  <c r="AG12" i="35"/>
  <c r="AH12" i="35"/>
  <c r="AL12" i="35"/>
  <c r="AM12" i="35"/>
  <c r="AQ12" i="35"/>
  <c r="AR12" i="35"/>
  <c r="AV12" i="35"/>
  <c r="AW12" i="35"/>
  <c r="BA12" i="35"/>
  <c r="BB12" i="35"/>
  <c r="C13" i="35"/>
  <c r="D13" i="35"/>
  <c r="H13" i="35"/>
  <c r="I13" i="35"/>
  <c r="M13" i="35"/>
  <c r="N13" i="35"/>
  <c r="R13" i="35"/>
  <c r="W13" i="35"/>
  <c r="X13" i="35"/>
  <c r="AB13" i="35"/>
  <c r="AC13" i="35"/>
  <c r="AG13" i="35"/>
  <c r="AH13" i="35"/>
  <c r="AL13" i="35"/>
  <c r="AM13" i="35"/>
  <c r="AQ13" i="35"/>
  <c r="AR13" i="35"/>
  <c r="AV13" i="35"/>
  <c r="AW13" i="35"/>
  <c r="BA13" i="35"/>
  <c r="BB13" i="35"/>
  <c r="C14" i="35"/>
  <c r="D14" i="35"/>
  <c r="H14" i="35"/>
  <c r="I14" i="35"/>
  <c r="M14" i="35"/>
  <c r="N14" i="35"/>
  <c r="R14" i="35"/>
  <c r="W14" i="35"/>
  <c r="X14" i="35"/>
  <c r="AB14" i="35"/>
  <c r="AC14" i="35"/>
  <c r="AG14" i="35"/>
  <c r="AH14" i="35"/>
  <c r="AL14" i="35"/>
  <c r="AM14" i="35"/>
  <c r="AQ14" i="35"/>
  <c r="AR14" i="35"/>
  <c r="AV14" i="35"/>
  <c r="AW14" i="35"/>
  <c r="BA14" i="35"/>
  <c r="BB14" i="35"/>
  <c r="C15" i="35"/>
  <c r="D15" i="35"/>
  <c r="H15" i="35"/>
  <c r="I15" i="35"/>
  <c r="M15" i="35"/>
  <c r="N15" i="35"/>
  <c r="R15" i="35"/>
  <c r="W15" i="35"/>
  <c r="X15" i="35"/>
  <c r="AB15" i="35"/>
  <c r="AC15" i="35"/>
  <c r="AG15" i="35"/>
  <c r="AH15" i="35"/>
  <c r="AL15" i="35"/>
  <c r="AM15" i="35"/>
  <c r="AQ15" i="35"/>
  <c r="AR15" i="35"/>
  <c r="AV15" i="35"/>
  <c r="AW15" i="35"/>
  <c r="BA15" i="35"/>
  <c r="BB15" i="35"/>
  <c r="C16" i="35"/>
  <c r="D16" i="35"/>
  <c r="H16" i="35"/>
  <c r="I16" i="35"/>
  <c r="M16" i="35"/>
  <c r="N16" i="35"/>
  <c r="R16" i="35"/>
  <c r="W16" i="35"/>
  <c r="X16" i="35"/>
  <c r="AB16" i="35"/>
  <c r="AC16" i="35"/>
  <c r="AG16" i="35"/>
  <c r="AH16" i="35"/>
  <c r="AL16" i="35"/>
  <c r="AM16" i="35"/>
  <c r="AQ16" i="35"/>
  <c r="AR16" i="35"/>
  <c r="AV16" i="35"/>
  <c r="AW16" i="35"/>
  <c r="BA16" i="35"/>
  <c r="BB16" i="35"/>
  <c r="C17" i="35"/>
  <c r="D17" i="35"/>
  <c r="H17" i="35"/>
  <c r="I17" i="35"/>
  <c r="M17" i="35"/>
  <c r="N17" i="35"/>
  <c r="R17" i="35"/>
  <c r="W17" i="35"/>
  <c r="X17" i="35"/>
  <c r="AB17" i="35"/>
  <c r="AC17" i="35"/>
  <c r="AG17" i="35"/>
  <c r="AH17" i="35"/>
  <c r="AL17" i="35"/>
  <c r="AM17" i="35"/>
  <c r="AQ17" i="35"/>
  <c r="AR17" i="35"/>
  <c r="AV17" i="35"/>
  <c r="AW17" i="35"/>
  <c r="BA17" i="35"/>
  <c r="BB17" i="35"/>
  <c r="C18" i="35"/>
  <c r="D18" i="35"/>
  <c r="H18" i="35"/>
  <c r="I18" i="35"/>
  <c r="M18" i="35"/>
  <c r="N18" i="35"/>
  <c r="R18" i="35"/>
  <c r="W18" i="35"/>
  <c r="X18" i="35"/>
  <c r="AB18" i="35"/>
  <c r="AC18" i="35"/>
  <c r="AG18" i="35"/>
  <c r="AH18" i="35"/>
  <c r="AL18" i="35"/>
  <c r="AM18" i="35"/>
  <c r="AQ18" i="35"/>
  <c r="AR18" i="35"/>
  <c r="AV18" i="35"/>
  <c r="AW18" i="35"/>
  <c r="BA18" i="35"/>
  <c r="BB18" i="35"/>
  <c r="C19" i="35"/>
  <c r="D19" i="35"/>
  <c r="H19" i="35"/>
  <c r="I19" i="35"/>
  <c r="M19" i="35"/>
  <c r="N19" i="35"/>
  <c r="R19" i="35"/>
  <c r="W19" i="35"/>
  <c r="X19" i="35"/>
  <c r="AB19" i="35"/>
  <c r="AC19" i="35"/>
  <c r="AG19" i="35"/>
  <c r="AH19" i="35"/>
  <c r="AL19" i="35"/>
  <c r="AM19" i="35"/>
  <c r="AQ19" i="35"/>
  <c r="AR19" i="35"/>
  <c r="AV19" i="35"/>
  <c r="AW19" i="35"/>
  <c r="BA19" i="35"/>
  <c r="BB19" i="35"/>
  <c r="C20" i="35"/>
  <c r="D20" i="35"/>
  <c r="H20" i="35"/>
  <c r="I20" i="35"/>
  <c r="M20" i="35"/>
  <c r="N20" i="35"/>
  <c r="R20" i="35"/>
  <c r="W20" i="35"/>
  <c r="X20" i="35"/>
  <c r="AB20" i="35"/>
  <c r="AC20" i="35"/>
  <c r="AG20" i="35"/>
  <c r="AH20" i="35"/>
  <c r="AL20" i="35"/>
  <c r="AM20" i="35"/>
  <c r="AQ20" i="35"/>
  <c r="AR20" i="35"/>
  <c r="AV20" i="35"/>
  <c r="AW20" i="35"/>
  <c r="BA20" i="35"/>
  <c r="BB20" i="35"/>
  <c r="C21" i="35"/>
  <c r="D21" i="35"/>
  <c r="H21" i="35"/>
  <c r="I21" i="35"/>
  <c r="M21" i="35"/>
  <c r="N21" i="35"/>
  <c r="R21" i="35"/>
  <c r="W21" i="35"/>
  <c r="X21" i="35"/>
  <c r="AB21" i="35"/>
  <c r="AC21" i="35"/>
  <c r="AG21" i="35"/>
  <c r="AH21" i="35"/>
  <c r="AL21" i="35"/>
  <c r="AM21" i="35"/>
  <c r="AQ21" i="35"/>
  <c r="AR21" i="35"/>
  <c r="AV21" i="35"/>
  <c r="AW21" i="35"/>
  <c r="BA21" i="35"/>
  <c r="BB21" i="35"/>
  <c r="C22" i="35"/>
  <c r="D22" i="35"/>
  <c r="H22" i="35"/>
  <c r="I22" i="35"/>
  <c r="M22" i="35"/>
  <c r="N22" i="35"/>
  <c r="R22" i="35"/>
  <c r="W22" i="35"/>
  <c r="X22" i="35"/>
  <c r="AB22" i="35"/>
  <c r="AC22" i="35"/>
  <c r="AG22" i="35"/>
  <c r="AH22" i="35"/>
  <c r="AL22" i="35"/>
  <c r="AM22" i="35"/>
  <c r="AQ22" i="35"/>
  <c r="AR22" i="35"/>
  <c r="AV22" i="35"/>
  <c r="AW22" i="35"/>
  <c r="BA22" i="35"/>
  <c r="BB22" i="35"/>
  <c r="C23" i="35"/>
  <c r="D23" i="35"/>
  <c r="H23" i="35"/>
  <c r="I23" i="35"/>
  <c r="M23" i="35"/>
  <c r="N23" i="35"/>
  <c r="R23" i="35"/>
  <c r="W23" i="35"/>
  <c r="X23" i="35"/>
  <c r="AB23" i="35"/>
  <c r="AC23" i="35"/>
  <c r="AG23" i="35"/>
  <c r="AH23" i="35"/>
  <c r="AL23" i="35"/>
  <c r="AM23" i="35"/>
  <c r="AQ23" i="35"/>
  <c r="AR23" i="35"/>
  <c r="AV23" i="35"/>
  <c r="AW23" i="35"/>
  <c r="BA23" i="35"/>
  <c r="BB23" i="35"/>
  <c r="C24" i="35"/>
  <c r="D24" i="35"/>
  <c r="H24" i="35"/>
  <c r="I24" i="35"/>
  <c r="M24" i="35"/>
  <c r="N24" i="35"/>
  <c r="R24" i="35"/>
  <c r="W24" i="35"/>
  <c r="X24" i="35"/>
  <c r="AB24" i="35"/>
  <c r="AC24" i="35"/>
  <c r="AG24" i="35"/>
  <c r="AH24" i="35"/>
  <c r="AL24" i="35"/>
  <c r="AM24" i="35"/>
  <c r="AQ24" i="35"/>
  <c r="AR24" i="35"/>
  <c r="AV24" i="35"/>
  <c r="AW24" i="35"/>
  <c r="BA24" i="35"/>
  <c r="BB24" i="35"/>
  <c r="C25" i="35"/>
  <c r="D25" i="35"/>
  <c r="H25" i="35"/>
  <c r="I25" i="35"/>
  <c r="M25" i="35"/>
  <c r="N25" i="35"/>
  <c r="R25" i="35"/>
  <c r="W25" i="35"/>
  <c r="X25" i="35"/>
  <c r="AB25" i="35"/>
  <c r="AC25" i="35"/>
  <c r="AG25" i="35"/>
  <c r="AH25" i="35"/>
  <c r="AL25" i="35"/>
  <c r="AM25" i="35"/>
  <c r="AQ25" i="35"/>
  <c r="AR25" i="35"/>
  <c r="AV25" i="35"/>
  <c r="AW25" i="35"/>
  <c r="BA25" i="35"/>
  <c r="BB25" i="35"/>
  <c r="C26" i="35"/>
  <c r="D26" i="35"/>
  <c r="H26" i="35"/>
  <c r="I26" i="35"/>
  <c r="M26" i="35"/>
  <c r="N26" i="35"/>
  <c r="R26" i="35"/>
  <c r="W26" i="35"/>
  <c r="X26" i="35"/>
  <c r="AB26" i="35"/>
  <c r="AC26" i="35"/>
  <c r="AG26" i="35"/>
  <c r="AH26" i="35"/>
  <c r="AL26" i="35"/>
  <c r="AM26" i="35"/>
  <c r="AQ26" i="35"/>
  <c r="AR26" i="35"/>
  <c r="AV26" i="35"/>
  <c r="AW26" i="35"/>
  <c r="BA26" i="35"/>
  <c r="BB26" i="35"/>
  <c r="C27" i="35"/>
  <c r="D27" i="35"/>
  <c r="H27" i="35"/>
  <c r="I27" i="35"/>
  <c r="M27" i="35"/>
  <c r="N27" i="35"/>
  <c r="R27" i="35"/>
  <c r="W27" i="35"/>
  <c r="X27" i="35"/>
  <c r="AB27" i="35"/>
  <c r="AC27" i="35"/>
  <c r="AG27" i="35"/>
  <c r="AH27" i="35"/>
  <c r="AL27" i="35"/>
  <c r="AM27" i="35"/>
  <c r="AQ27" i="35"/>
  <c r="AR27" i="35"/>
  <c r="AV27" i="35"/>
  <c r="AW27" i="35"/>
  <c r="BA27" i="35"/>
  <c r="BB27" i="35"/>
  <c r="C28" i="35"/>
  <c r="D28" i="35"/>
  <c r="H28" i="35"/>
  <c r="I28" i="35"/>
  <c r="M28" i="35"/>
  <c r="N28" i="35"/>
  <c r="R28" i="35"/>
  <c r="W28" i="35"/>
  <c r="X28" i="35"/>
  <c r="AB28" i="35"/>
  <c r="AC28" i="35"/>
  <c r="AG28" i="35"/>
  <c r="AH28" i="35"/>
  <c r="AL28" i="35"/>
  <c r="AM28" i="35"/>
  <c r="AQ28" i="35"/>
  <c r="AR28" i="35"/>
  <c r="AV28" i="35"/>
  <c r="AW28" i="35"/>
  <c r="BA28" i="35"/>
  <c r="BB28" i="35"/>
  <c r="C29" i="35"/>
  <c r="D29" i="35"/>
  <c r="H29" i="35"/>
  <c r="I29" i="35"/>
  <c r="M29" i="35"/>
  <c r="N29" i="35"/>
  <c r="R29" i="35"/>
  <c r="W29" i="35"/>
  <c r="X29" i="35"/>
  <c r="AB29" i="35"/>
  <c r="AC29" i="35"/>
  <c r="AG29" i="35"/>
  <c r="AH29" i="35"/>
  <c r="AL29" i="35"/>
  <c r="AM29" i="35"/>
  <c r="AQ29" i="35"/>
  <c r="AR29" i="35"/>
  <c r="AV29" i="35"/>
  <c r="AW29" i="35"/>
  <c r="BA29" i="35"/>
  <c r="BB29" i="35"/>
  <c r="C30" i="35"/>
  <c r="D30" i="35"/>
  <c r="H30" i="35"/>
  <c r="I30" i="35"/>
  <c r="M30" i="35"/>
  <c r="N30" i="35"/>
  <c r="R30" i="35"/>
  <c r="W30" i="35"/>
  <c r="X30" i="35"/>
  <c r="AB30" i="35"/>
  <c r="AC30" i="35"/>
  <c r="AG30" i="35"/>
  <c r="AH30" i="35"/>
  <c r="AL30" i="35"/>
  <c r="AM30" i="35"/>
  <c r="AQ30" i="35"/>
  <c r="AR30" i="35"/>
  <c r="AV30" i="35"/>
  <c r="AW30" i="35"/>
  <c r="BA30" i="35"/>
  <c r="BB30" i="35"/>
  <c r="C31" i="35"/>
  <c r="D31" i="35"/>
  <c r="H31" i="35"/>
  <c r="I31" i="35"/>
  <c r="M31" i="35"/>
  <c r="N31" i="35"/>
  <c r="R31" i="35"/>
  <c r="W31" i="35"/>
  <c r="X31" i="35"/>
  <c r="AB31" i="35"/>
  <c r="AC31" i="35"/>
  <c r="AG31" i="35"/>
  <c r="AH31" i="35"/>
  <c r="AL31" i="35"/>
  <c r="AM31" i="35"/>
  <c r="AQ31" i="35"/>
  <c r="AR31" i="35"/>
  <c r="AV31" i="35"/>
  <c r="AW31" i="35"/>
  <c r="BA31" i="35"/>
  <c r="BB31" i="35"/>
  <c r="B6" i="29"/>
  <c r="B55" i="29" s="1"/>
  <c r="I6" i="29"/>
  <c r="I55" i="29" s="1"/>
  <c r="P6" i="29"/>
  <c r="P55" i="29" s="1"/>
  <c r="W6" i="29"/>
  <c r="W55" i="29" s="1"/>
  <c r="AD6" i="29"/>
  <c r="AD55" i="29" s="1"/>
  <c r="AK6" i="29"/>
  <c r="AK55" i="29" s="1"/>
  <c r="AR6" i="29"/>
  <c r="AR55" i="29" s="1"/>
  <c r="AY6" i="29"/>
  <c r="AY55" i="29" s="1"/>
  <c r="BF6" i="29"/>
  <c r="BF55" i="29" s="1"/>
  <c r="BM6" i="29"/>
  <c r="BM55" i="29" s="1"/>
  <c r="BT6" i="29"/>
  <c r="BT55" i="29" s="1"/>
  <c r="BV6" i="29"/>
  <c r="BV55" i="29" s="1"/>
  <c r="B7" i="29"/>
  <c r="I7" i="29"/>
  <c r="P7" i="29"/>
  <c r="W7" i="29"/>
  <c r="AD7" i="29"/>
  <c r="AK7" i="29"/>
  <c r="AR7" i="29"/>
  <c r="AY7" i="29"/>
  <c r="BF7" i="29"/>
  <c r="BM7" i="29"/>
  <c r="BT7" i="29"/>
  <c r="B8" i="29"/>
  <c r="I8" i="29"/>
  <c r="P8" i="29"/>
  <c r="W8" i="29"/>
  <c r="AD8" i="29"/>
  <c r="AF8" i="29"/>
  <c r="AK8" i="29"/>
  <c r="AR8" i="29"/>
  <c r="AY8" i="29"/>
  <c r="BF8" i="29"/>
  <c r="BM8" i="29"/>
  <c r="BT8" i="29"/>
  <c r="B9" i="29"/>
  <c r="I9" i="29"/>
  <c r="P9" i="29"/>
  <c r="W9" i="29"/>
  <c r="AD9" i="29"/>
  <c r="AK9" i="29"/>
  <c r="AR9" i="29"/>
  <c r="AY9" i="29"/>
  <c r="BF9" i="29"/>
  <c r="BM9" i="29"/>
  <c r="BO9" i="29"/>
  <c r="BT9" i="29"/>
  <c r="B10" i="29"/>
  <c r="I10" i="29"/>
  <c r="P10" i="29"/>
  <c r="W10" i="29"/>
  <c r="AD10" i="29"/>
  <c r="AK10" i="29"/>
  <c r="AR10" i="29"/>
  <c r="AY10" i="29"/>
  <c r="BF10" i="29"/>
  <c r="BM10" i="29"/>
  <c r="BT10" i="29"/>
  <c r="B11" i="29"/>
  <c r="I11" i="29"/>
  <c r="P11" i="29"/>
  <c r="W11" i="29"/>
  <c r="AD11" i="29"/>
  <c r="AK11" i="29"/>
  <c r="AR11" i="29"/>
  <c r="AY11" i="29"/>
  <c r="BF11" i="29"/>
  <c r="BM11" i="29"/>
  <c r="BT11" i="29"/>
  <c r="B12" i="29"/>
  <c r="I12" i="29"/>
  <c r="P12" i="29"/>
  <c r="W12" i="29"/>
  <c r="Y12" i="29"/>
  <c r="AD12" i="29"/>
  <c r="AK12" i="29"/>
  <c r="AR12" i="29"/>
  <c r="AY12" i="29"/>
  <c r="BF12" i="29"/>
  <c r="BM12" i="29"/>
  <c r="BT12" i="29"/>
  <c r="B13" i="29"/>
  <c r="I13" i="29"/>
  <c r="P13" i="29"/>
  <c r="W13" i="29"/>
  <c r="AD13" i="29"/>
  <c r="AK13" i="29"/>
  <c r="AM13" i="29"/>
  <c r="AR13" i="29"/>
  <c r="AY13" i="29"/>
  <c r="BF13" i="29"/>
  <c r="BM13" i="29"/>
  <c r="BT13" i="29"/>
  <c r="B14" i="29"/>
  <c r="I14" i="29"/>
  <c r="P14" i="29"/>
  <c r="W14" i="29"/>
  <c r="AD14" i="29"/>
  <c r="AK14" i="29"/>
  <c r="AR14" i="29"/>
  <c r="AY14" i="29"/>
  <c r="BF14" i="29"/>
  <c r="BM14" i="29"/>
  <c r="BT14" i="29"/>
  <c r="B15" i="29"/>
  <c r="I15" i="29"/>
  <c r="P15" i="29"/>
  <c r="W15" i="29"/>
  <c r="AD15" i="29"/>
  <c r="AK15" i="29"/>
  <c r="AR15" i="29"/>
  <c r="AY15" i="29"/>
  <c r="BA15" i="29"/>
  <c r="BF15" i="29"/>
  <c r="BM15" i="29"/>
  <c r="BT15" i="29"/>
  <c r="B16" i="29"/>
  <c r="I16" i="29"/>
  <c r="P16" i="29"/>
  <c r="W16" i="29"/>
  <c r="AD16" i="29"/>
  <c r="AK16" i="29"/>
  <c r="AR16" i="29"/>
  <c r="AY16" i="29"/>
  <c r="BF16" i="29"/>
  <c r="BM16" i="29"/>
  <c r="BT16" i="29"/>
  <c r="B17" i="29"/>
  <c r="I17" i="29"/>
  <c r="P17" i="29"/>
  <c r="W17" i="29"/>
  <c r="AD17" i="29"/>
  <c r="AK17" i="29"/>
  <c r="AM17" i="29"/>
  <c r="AR17" i="29"/>
  <c r="AY17" i="29"/>
  <c r="BF17" i="29"/>
  <c r="BM17" i="29"/>
  <c r="BT17" i="29"/>
  <c r="B18" i="29"/>
  <c r="I18" i="29"/>
  <c r="P18" i="29"/>
  <c r="W18" i="29"/>
  <c r="AD18" i="29"/>
  <c r="AK18" i="29"/>
  <c r="AR18" i="29"/>
  <c r="AY18" i="29"/>
  <c r="BF18" i="29"/>
  <c r="BM18" i="29"/>
  <c r="BT18" i="29"/>
  <c r="B19" i="29"/>
  <c r="I19" i="29"/>
  <c r="P19" i="29"/>
  <c r="W19" i="29"/>
  <c r="AD19" i="29"/>
  <c r="AK19" i="29"/>
  <c r="AR19" i="29"/>
  <c r="AY19" i="29"/>
  <c r="BF19" i="29"/>
  <c r="BM19" i="29"/>
  <c r="BT19" i="29"/>
  <c r="B20" i="29"/>
  <c r="I20" i="29"/>
  <c r="P20" i="29"/>
  <c r="W20" i="29"/>
  <c r="AD20" i="29"/>
  <c r="AK20" i="29"/>
  <c r="AR20" i="29"/>
  <c r="AY20" i="29"/>
  <c r="BF20" i="29"/>
  <c r="BM20" i="29"/>
  <c r="BT20" i="29"/>
  <c r="B21" i="29"/>
  <c r="D21" i="29"/>
  <c r="I21" i="29"/>
  <c r="P21" i="29"/>
  <c r="W21" i="29"/>
  <c r="AD21" i="29"/>
  <c r="AK21" i="29"/>
  <c r="AR21" i="29"/>
  <c r="AY21" i="29"/>
  <c r="BF21" i="29"/>
  <c r="BM21" i="29"/>
  <c r="BT21" i="29"/>
  <c r="B22" i="29"/>
  <c r="I22" i="29"/>
  <c r="P22" i="29"/>
  <c r="W22" i="29"/>
  <c r="AD22" i="29"/>
  <c r="AK22" i="29"/>
  <c r="AR22" i="29"/>
  <c r="AY22" i="29"/>
  <c r="BF22" i="29"/>
  <c r="BM22" i="29"/>
  <c r="BT22" i="29"/>
  <c r="B23" i="29"/>
  <c r="I23" i="29"/>
  <c r="P23" i="29"/>
  <c r="W23" i="29"/>
  <c r="AD23" i="29"/>
  <c r="AK23" i="29"/>
  <c r="AR23" i="29"/>
  <c r="AY23" i="29"/>
  <c r="BA23" i="29"/>
  <c r="BF23" i="29"/>
  <c r="BM23" i="29"/>
  <c r="BT23" i="29"/>
  <c r="B24" i="29"/>
  <c r="I24" i="29"/>
  <c r="P24" i="29"/>
  <c r="W24" i="29"/>
  <c r="AD24" i="29"/>
  <c r="AK24" i="29"/>
  <c r="AR24" i="29"/>
  <c r="AY24" i="29"/>
  <c r="BF24" i="29"/>
  <c r="BH24" i="29"/>
  <c r="BM24" i="29"/>
  <c r="BT24" i="29"/>
  <c r="B25" i="29"/>
  <c r="I25" i="29"/>
  <c r="P25" i="29"/>
  <c r="W25" i="29"/>
  <c r="AD25" i="29"/>
  <c r="AK25" i="29"/>
  <c r="AR25" i="29"/>
  <c r="AY25" i="29"/>
  <c r="BF25" i="29"/>
  <c r="BM25" i="29"/>
  <c r="BO25" i="29"/>
  <c r="BT25" i="29"/>
  <c r="B26" i="29"/>
  <c r="I26" i="29"/>
  <c r="P26" i="29"/>
  <c r="W26" i="29"/>
  <c r="AD26" i="29"/>
  <c r="AK26" i="29"/>
  <c r="AR26" i="29"/>
  <c r="AY26" i="29"/>
  <c r="BF26" i="29"/>
  <c r="BM26" i="29"/>
  <c r="BT26" i="29"/>
  <c r="B27" i="29"/>
  <c r="I27" i="29"/>
  <c r="P27" i="29"/>
  <c r="R27" i="29"/>
  <c r="W27" i="29"/>
  <c r="AD27" i="29"/>
  <c r="AK27" i="29"/>
  <c r="AR27" i="29"/>
  <c r="AY27" i="29"/>
  <c r="BF27" i="29"/>
  <c r="BM27" i="29"/>
  <c r="BT27" i="29"/>
  <c r="B28" i="29"/>
  <c r="I28" i="29"/>
  <c r="P28" i="29"/>
  <c r="W28" i="29"/>
  <c r="AD28" i="29"/>
  <c r="AF28" i="29"/>
  <c r="AK28" i="29"/>
  <c r="AR28" i="29"/>
  <c r="AY28" i="29"/>
  <c r="BF28" i="29"/>
  <c r="BM28" i="29"/>
  <c r="BT28" i="29"/>
  <c r="B29" i="29"/>
  <c r="I29" i="29"/>
  <c r="P29" i="29"/>
  <c r="W29" i="29"/>
  <c r="AD29" i="29"/>
  <c r="AK29" i="29"/>
  <c r="AR29" i="29"/>
  <c r="AY29" i="29"/>
  <c r="BF29" i="29"/>
  <c r="BM29" i="29"/>
  <c r="BT29" i="29"/>
  <c r="B30" i="29"/>
  <c r="I30" i="29"/>
  <c r="P30" i="29"/>
  <c r="R30" i="29"/>
  <c r="W30" i="29"/>
  <c r="AD30" i="29"/>
  <c r="AK30" i="29"/>
  <c r="AR30" i="29"/>
  <c r="AY30" i="29"/>
  <c r="BF30" i="29"/>
  <c r="BM30" i="29"/>
  <c r="BT30" i="29"/>
  <c r="B31" i="29"/>
  <c r="I31" i="29"/>
  <c r="P31" i="29"/>
  <c r="W31" i="29"/>
  <c r="AD31" i="29"/>
  <c r="AK31" i="29"/>
  <c r="AR31" i="29"/>
  <c r="AY31" i="29"/>
  <c r="BA31" i="29"/>
  <c r="BF31" i="29"/>
  <c r="BM31" i="29"/>
  <c r="BT31" i="29"/>
  <c r="L6" i="19"/>
  <c r="L55" i="19" s="1"/>
  <c r="V6" i="19"/>
  <c r="V55" i="19" s="1"/>
  <c r="AF6" i="19"/>
  <c r="AF55" i="19" s="1"/>
  <c r="L7" i="19"/>
  <c r="V7" i="19"/>
  <c r="AF7" i="19"/>
  <c r="L8" i="19"/>
  <c r="V8" i="19"/>
  <c r="AF8" i="19"/>
  <c r="L9" i="19"/>
  <c r="V9" i="19"/>
  <c r="AF9" i="19"/>
  <c r="L10" i="19"/>
  <c r="V10" i="19"/>
  <c r="AF10" i="19"/>
  <c r="L11" i="19"/>
  <c r="V11" i="19"/>
  <c r="AF11" i="19"/>
  <c r="L12" i="19"/>
  <c r="V12" i="19"/>
  <c r="AF12" i="19"/>
  <c r="L13" i="19"/>
  <c r="V13" i="19"/>
  <c r="AF13" i="19"/>
  <c r="L14" i="19"/>
  <c r="V14" i="19"/>
  <c r="AF14" i="19"/>
  <c r="L15" i="19"/>
  <c r="V15" i="19"/>
  <c r="AF15" i="19"/>
  <c r="L16" i="19"/>
  <c r="V16" i="19"/>
  <c r="AF16" i="19"/>
  <c r="L17" i="19"/>
  <c r="V17" i="19"/>
  <c r="AF17" i="19"/>
  <c r="L18" i="19"/>
  <c r="V18" i="19"/>
  <c r="AF18" i="19"/>
  <c r="L19" i="19"/>
  <c r="V19" i="19"/>
  <c r="AF19" i="19"/>
  <c r="L20" i="19"/>
  <c r="V20" i="19"/>
  <c r="AF20" i="19"/>
  <c r="L21" i="19"/>
  <c r="V21" i="19"/>
  <c r="AF21" i="19"/>
  <c r="L22" i="19"/>
  <c r="V22" i="19"/>
  <c r="AF22" i="19"/>
  <c r="L23" i="19"/>
  <c r="V23" i="19"/>
  <c r="AF23" i="19"/>
  <c r="L24" i="19"/>
  <c r="V24" i="19"/>
  <c r="AF24" i="19"/>
  <c r="L25" i="19"/>
  <c r="V25" i="19"/>
  <c r="AF25" i="19"/>
  <c r="L26" i="19"/>
  <c r="V26" i="19"/>
  <c r="AF26" i="19"/>
  <c r="L27" i="19"/>
  <c r="V27" i="19"/>
  <c r="AF27" i="19"/>
  <c r="L28" i="19"/>
  <c r="V28" i="19"/>
  <c r="AF28" i="19"/>
  <c r="L29" i="19"/>
  <c r="V29" i="19"/>
  <c r="AF29" i="19"/>
  <c r="L30" i="19"/>
  <c r="V30" i="19"/>
  <c r="AF30" i="19"/>
  <c r="Q6" i="58"/>
  <c r="Q55" i="58" s="1"/>
  <c r="AA6" i="58"/>
  <c r="AA55" i="58" s="1"/>
  <c r="AK6" i="58"/>
  <c r="AK55" i="58" s="1"/>
  <c r="AU6" i="58"/>
  <c r="AU55" i="58" s="1"/>
  <c r="BE6" i="58"/>
  <c r="BE55" i="58" s="1"/>
  <c r="BO6" i="58"/>
  <c r="BO55" i="58" s="1"/>
  <c r="BY6" i="58"/>
  <c r="BY55" i="58" s="1"/>
  <c r="CI6" i="58"/>
  <c r="CI55" i="58" s="1"/>
  <c r="CS6" i="58"/>
  <c r="CS55" i="58" s="1"/>
  <c r="DC6" i="58"/>
  <c r="DC55" i="58" s="1"/>
  <c r="G7" i="58"/>
  <c r="Q7" i="58"/>
  <c r="AA7" i="58"/>
  <c r="AK7" i="58"/>
  <c r="AP7" i="58"/>
  <c r="AU7" i="58"/>
  <c r="BE7" i="58"/>
  <c r="BO7" i="58"/>
  <c r="BY7" i="58"/>
  <c r="CI7" i="58"/>
  <c r="CS7" i="58"/>
  <c r="DC7" i="58"/>
  <c r="G8" i="58"/>
  <c r="Q8" i="58"/>
  <c r="AA8" i="58"/>
  <c r="AK8" i="58"/>
  <c r="AU8" i="58"/>
  <c r="BE8" i="58"/>
  <c r="BO8" i="58"/>
  <c r="BY8" i="58"/>
  <c r="CI8" i="58"/>
  <c r="CS8" i="58"/>
  <c r="DC8" i="58"/>
  <c r="G9" i="58"/>
  <c r="Q9" i="58"/>
  <c r="V9" i="58"/>
  <c r="AA9" i="58"/>
  <c r="AK9" i="58"/>
  <c r="AU9" i="58"/>
  <c r="BE9" i="58"/>
  <c r="BO9" i="58"/>
  <c r="BY9" i="58"/>
  <c r="CI9" i="58"/>
  <c r="CS9" i="58"/>
  <c r="DC9" i="58"/>
  <c r="G10" i="58"/>
  <c r="Q10" i="58"/>
  <c r="AA10" i="58"/>
  <c r="AK10" i="58"/>
  <c r="AU10" i="58"/>
  <c r="BE10" i="58"/>
  <c r="BO10" i="58"/>
  <c r="BY10" i="58"/>
  <c r="CI10" i="58"/>
  <c r="CS10" i="58"/>
  <c r="DC10" i="58"/>
  <c r="G11" i="58"/>
  <c r="Q11" i="58"/>
  <c r="AA11" i="58"/>
  <c r="AK11" i="58"/>
  <c r="AU11" i="58"/>
  <c r="BE11" i="58"/>
  <c r="BO11" i="58"/>
  <c r="BY11" i="58"/>
  <c r="CI11" i="58"/>
  <c r="CS11" i="58"/>
  <c r="DC11" i="58"/>
  <c r="G12" i="58"/>
  <c r="Q12" i="58"/>
  <c r="AA12" i="58"/>
  <c r="AK12" i="58"/>
  <c r="AU12" i="58"/>
  <c r="BE12" i="58"/>
  <c r="BO12" i="58"/>
  <c r="BY12" i="58"/>
  <c r="CI12" i="58"/>
  <c r="CS12" i="58"/>
  <c r="DC12" i="58"/>
  <c r="G13" i="58"/>
  <c r="Q13" i="58"/>
  <c r="AA13" i="58"/>
  <c r="AK13" i="58"/>
  <c r="AU13" i="58"/>
  <c r="BE13" i="58"/>
  <c r="BO13" i="58"/>
  <c r="BY13" i="58"/>
  <c r="CI13" i="58"/>
  <c r="CS13" i="58"/>
  <c r="DC13" i="58"/>
  <c r="G14" i="58"/>
  <c r="Q14" i="58"/>
  <c r="AA14" i="58"/>
  <c r="AK14" i="58"/>
  <c r="AU14" i="58"/>
  <c r="BE14" i="58"/>
  <c r="BO14" i="58"/>
  <c r="BY14" i="58"/>
  <c r="CI14" i="58"/>
  <c r="CS14" i="58"/>
  <c r="DC14" i="58"/>
  <c r="G15" i="58"/>
  <c r="Q15" i="58"/>
  <c r="AA15" i="58"/>
  <c r="AK15" i="58"/>
  <c r="AU15" i="58"/>
  <c r="BE15" i="58"/>
  <c r="BO15" i="58"/>
  <c r="BY15" i="58"/>
  <c r="CI15" i="58"/>
  <c r="CS15" i="58"/>
  <c r="DC15" i="58"/>
  <c r="G16" i="58"/>
  <c r="Q16" i="58"/>
  <c r="AA16" i="58"/>
  <c r="AK16" i="58"/>
  <c r="AU16" i="58"/>
  <c r="BE16" i="58"/>
  <c r="BO16" i="58"/>
  <c r="BY16" i="58"/>
  <c r="CI16" i="58"/>
  <c r="CS16" i="58"/>
  <c r="DC16" i="58"/>
  <c r="G17" i="58"/>
  <c r="Q17" i="58"/>
  <c r="AA17" i="58"/>
  <c r="AK17" i="58"/>
  <c r="AU17" i="58"/>
  <c r="BE17" i="58"/>
  <c r="BO17" i="58"/>
  <c r="BY17" i="58"/>
  <c r="CI17" i="58"/>
  <c r="CS17" i="58"/>
  <c r="DC17" i="58"/>
  <c r="G18" i="58"/>
  <c r="Q18" i="58"/>
  <c r="AA18" i="58"/>
  <c r="AK18" i="58"/>
  <c r="AU18" i="58"/>
  <c r="BE18" i="58"/>
  <c r="BO18" i="58"/>
  <c r="BY18" i="58"/>
  <c r="CI18" i="58"/>
  <c r="CS18" i="58"/>
  <c r="DC18" i="58"/>
  <c r="G19" i="58"/>
  <c r="Q19" i="58"/>
  <c r="AA19" i="58"/>
  <c r="AK19" i="58"/>
  <c r="AU19" i="58"/>
  <c r="BE19" i="58"/>
  <c r="BO19" i="58"/>
  <c r="BY19" i="58"/>
  <c r="CI19" i="58"/>
  <c r="CS19" i="58"/>
  <c r="DC19" i="58"/>
  <c r="G20" i="58"/>
  <c r="Q20" i="58"/>
  <c r="AA20" i="58"/>
  <c r="AK20" i="58"/>
  <c r="AU20" i="58"/>
  <c r="BE20" i="58"/>
  <c r="BO20" i="58"/>
  <c r="BY20" i="58"/>
  <c r="CI20" i="58"/>
  <c r="CS20" i="58"/>
  <c r="DC20" i="58"/>
  <c r="G21" i="58"/>
  <c r="Q21" i="58"/>
  <c r="AA21" i="58"/>
  <c r="AK21" i="58"/>
  <c r="AU21" i="58"/>
  <c r="BE21" i="58"/>
  <c r="BO21" i="58"/>
  <c r="BY21" i="58"/>
  <c r="CI21" i="58"/>
  <c r="CS21" i="58"/>
  <c r="DC21" i="58"/>
  <c r="G22" i="58"/>
  <c r="Q22" i="58"/>
  <c r="AA22" i="58"/>
  <c r="AK22" i="58"/>
  <c r="AU22" i="58"/>
  <c r="BE22" i="58"/>
  <c r="BO22" i="58"/>
  <c r="BY22" i="58"/>
  <c r="CI22" i="58"/>
  <c r="CS22" i="58"/>
  <c r="DC22" i="58"/>
  <c r="G23" i="58"/>
  <c r="Q23" i="58"/>
  <c r="AA23" i="58"/>
  <c r="AK23" i="58"/>
  <c r="AU23" i="58"/>
  <c r="BE23" i="58"/>
  <c r="BO23" i="58"/>
  <c r="BY23" i="58"/>
  <c r="CI23" i="58"/>
  <c r="CS23" i="58"/>
  <c r="DC23" i="58"/>
  <c r="G24" i="58"/>
  <c r="Q24" i="58"/>
  <c r="AA24" i="58"/>
  <c r="AK24" i="58"/>
  <c r="AU24" i="58"/>
  <c r="BE24" i="58"/>
  <c r="BO24" i="58"/>
  <c r="BY24" i="58"/>
  <c r="CI24" i="58"/>
  <c r="CS24" i="58"/>
  <c r="DC24" i="58"/>
  <c r="G25" i="58"/>
  <c r="Q25" i="58"/>
  <c r="AA25" i="58"/>
  <c r="AK25" i="58"/>
  <c r="AU25" i="58"/>
  <c r="BE25" i="58"/>
  <c r="BO25" i="58"/>
  <c r="BY25" i="58"/>
  <c r="CI25" i="58"/>
  <c r="CS25" i="58"/>
  <c r="DC25" i="58"/>
  <c r="G26" i="58"/>
  <c r="Q26" i="58"/>
  <c r="AA26" i="58"/>
  <c r="AK26" i="58"/>
  <c r="AU26" i="58"/>
  <c r="BE26" i="58"/>
  <c r="BO26" i="58"/>
  <c r="BY26" i="58"/>
  <c r="CI26" i="58"/>
  <c r="CS26" i="58"/>
  <c r="DC26" i="58"/>
  <c r="G27" i="58"/>
  <c r="Q27" i="58"/>
  <c r="AA27" i="58"/>
  <c r="AK27" i="58"/>
  <c r="AU27" i="58"/>
  <c r="BE27" i="58"/>
  <c r="BO27" i="58"/>
  <c r="BY27" i="58"/>
  <c r="CI27" i="58"/>
  <c r="CS27" i="58"/>
  <c r="DC27" i="58"/>
  <c r="G28" i="58"/>
  <c r="Q28" i="58"/>
  <c r="AA28" i="58"/>
  <c r="AK28" i="58"/>
  <c r="AU28" i="58"/>
  <c r="BE28" i="58"/>
  <c r="BO28" i="58"/>
  <c r="BY28" i="58"/>
  <c r="CI28" i="58"/>
  <c r="CS28" i="58"/>
  <c r="DC28" i="58"/>
  <c r="G29" i="58"/>
  <c r="Q29" i="58"/>
  <c r="AA29" i="58"/>
  <c r="AK29" i="58"/>
  <c r="AU29" i="58"/>
  <c r="BE29" i="58"/>
  <c r="BO29" i="58"/>
  <c r="BY29" i="58"/>
  <c r="CI29" i="58"/>
  <c r="CS29" i="58"/>
  <c r="DC29" i="58"/>
  <c r="D30" i="58"/>
  <c r="G30" i="58"/>
  <c r="Q30" i="58"/>
  <c r="AA30" i="58"/>
  <c r="AK30" i="58"/>
  <c r="AR30" i="58"/>
  <c r="AU30" i="58"/>
  <c r="BE30" i="58"/>
  <c r="BO30" i="58"/>
  <c r="BY30" i="58"/>
  <c r="CF30" i="58"/>
  <c r="CI30" i="58"/>
  <c r="CS30" i="58"/>
  <c r="DC30" i="58"/>
  <c r="D31" i="58"/>
  <c r="G31" i="58"/>
  <c r="Q31" i="58"/>
  <c r="X31" i="58"/>
  <c r="AA31" i="58"/>
  <c r="AK31" i="58"/>
  <c r="AR31" i="58"/>
  <c r="AU31" i="58"/>
  <c r="BE31" i="58"/>
  <c r="BL31" i="58"/>
  <c r="BO31" i="58"/>
  <c r="BY31" i="58"/>
  <c r="CI31" i="58"/>
  <c r="CS31" i="58"/>
  <c r="DC31" i="58"/>
  <c r="AL9" i="16"/>
  <c r="F49" i="69"/>
  <c r="F44" i="69"/>
  <c r="G24" i="69"/>
  <c r="G9" i="69"/>
  <c r="L11" i="28"/>
  <c r="H11" i="28"/>
  <c r="D12" i="28"/>
  <c r="H12" i="28"/>
  <c r="D33" i="16"/>
  <c r="D11" i="28"/>
  <c r="L36" i="41"/>
  <c r="K36" i="41"/>
  <c r="J36" i="41"/>
  <c r="I36" i="41"/>
  <c r="H36" i="41"/>
  <c r="G36" i="41"/>
  <c r="F36" i="41"/>
  <c r="E36" i="41"/>
  <c r="D36" i="41"/>
  <c r="C36" i="41"/>
  <c r="E51" i="28" l="1"/>
  <c r="L51" i="28"/>
  <c r="H51" i="28"/>
  <c r="D51" i="28"/>
  <c r="BP25" i="29"/>
  <c r="K51" i="28"/>
  <c r="AN25" i="29"/>
  <c r="AN52" i="29" s="1"/>
  <c r="G51" i="28"/>
  <c r="L25" i="29"/>
  <c r="C51" i="28"/>
  <c r="I51" i="28"/>
  <c r="BI25" i="29"/>
  <c r="BI52" i="29" s="1"/>
  <c r="J51" i="28"/>
  <c r="AG25" i="29"/>
  <c r="F51" i="28"/>
  <c r="E25" i="29"/>
  <c r="B51" i="28"/>
  <c r="E25" i="19"/>
  <c r="D52" i="16"/>
  <c r="D53" i="16"/>
  <c r="BP24" i="34"/>
  <c r="BN50" i="34"/>
  <c r="BN51" i="34"/>
  <c r="AN24" i="34"/>
  <c r="AL50" i="34"/>
  <c r="AL51" i="34"/>
  <c r="L24" i="34"/>
  <c r="J50" i="34"/>
  <c r="J51" i="34"/>
  <c r="BA51" i="35"/>
  <c r="AQ51" i="35"/>
  <c r="AG51" i="35"/>
  <c r="W51" i="35"/>
  <c r="I51" i="35"/>
  <c r="BI24" i="34"/>
  <c r="BG50" i="34"/>
  <c r="BG51" i="34"/>
  <c r="AG24" i="34"/>
  <c r="AE50" i="34"/>
  <c r="AE51" i="34"/>
  <c r="E24" i="34"/>
  <c r="C50" i="34"/>
  <c r="C51" i="34"/>
  <c r="AK25" i="35"/>
  <c r="AK52" i="35" s="1"/>
  <c r="BB51" i="34"/>
  <c r="Z24" i="34"/>
  <c r="X50" i="34"/>
  <c r="X51" i="34"/>
  <c r="BW24" i="34"/>
  <c r="BU50" i="34"/>
  <c r="BU51" i="34"/>
  <c r="AU24" i="34"/>
  <c r="AF25" i="35" s="1"/>
  <c r="AS50" i="34"/>
  <c r="AS51" i="34"/>
  <c r="S24" i="34"/>
  <c r="Q50" i="34"/>
  <c r="Q51" i="34"/>
  <c r="K6" i="29"/>
  <c r="K55" i="29" s="1"/>
  <c r="B51" i="15"/>
  <c r="B52" i="15"/>
  <c r="D10" i="3"/>
  <c r="E10" i="3" s="1"/>
  <c r="C55" i="3"/>
  <c r="D6" i="3"/>
  <c r="BI51" i="1"/>
  <c r="BI52" i="1"/>
  <c r="BO51" i="1"/>
  <c r="BO52" i="1"/>
  <c r="AF25" i="58"/>
  <c r="Y51" i="1"/>
  <c r="Y52" i="1"/>
  <c r="L25" i="58"/>
  <c r="L52" i="58" s="1"/>
  <c r="M51" i="1"/>
  <c r="M52" i="1"/>
  <c r="AE55" i="1"/>
  <c r="AE51" i="1"/>
  <c r="S26" i="5"/>
  <c r="AK51" i="1"/>
  <c r="AK52" i="1"/>
  <c r="CD25" i="58"/>
  <c r="CD52" i="58" s="1"/>
  <c r="BC51" i="1"/>
  <c r="BC52" i="1"/>
  <c r="AQ55" i="1"/>
  <c r="AQ51" i="1"/>
  <c r="BT25" i="58"/>
  <c r="AW51" i="1"/>
  <c r="AW52" i="1"/>
  <c r="G51" i="1"/>
  <c r="G52" i="1"/>
  <c r="AN25" i="3"/>
  <c r="AO25" i="3" s="1"/>
  <c r="AM51" i="3"/>
  <c r="AM52" i="3"/>
  <c r="AJ25" i="3"/>
  <c r="AI51" i="3"/>
  <c r="AI52" i="3"/>
  <c r="T25" i="3"/>
  <c r="S51" i="3"/>
  <c r="S52" i="3"/>
  <c r="E25" i="3"/>
  <c r="C51" i="3"/>
  <c r="C52" i="3"/>
  <c r="FD51" i="18"/>
  <c r="FD52" i="18"/>
  <c r="CR51" i="18"/>
  <c r="CR52" i="18"/>
  <c r="AF51" i="18"/>
  <c r="AF52" i="18"/>
  <c r="AV51" i="18"/>
  <c r="AV52" i="18"/>
  <c r="AF25" i="3"/>
  <c r="AE51" i="3"/>
  <c r="AE52" i="3"/>
  <c r="P25" i="3"/>
  <c r="O51" i="3"/>
  <c r="O52" i="3"/>
  <c r="EN51" i="18"/>
  <c r="EN52" i="18"/>
  <c r="CB51" i="18"/>
  <c r="CB52" i="18"/>
  <c r="P51" i="18"/>
  <c r="P52" i="18"/>
  <c r="X25" i="3"/>
  <c r="W51" i="3"/>
  <c r="W52" i="3"/>
  <c r="H25" i="3"/>
  <c r="I25" i="3" s="1"/>
  <c r="G51" i="3"/>
  <c r="G52" i="3"/>
  <c r="DH51" i="18"/>
  <c r="DH52" i="18"/>
  <c r="AR25" i="3"/>
  <c r="AQ51" i="3"/>
  <c r="AQ52" i="3"/>
  <c r="AB25" i="3"/>
  <c r="AA51" i="3"/>
  <c r="AA52" i="3"/>
  <c r="L25" i="3"/>
  <c r="K51" i="3"/>
  <c r="K52" i="3"/>
  <c r="DX51" i="18"/>
  <c r="DX52" i="18"/>
  <c r="BL51" i="18"/>
  <c r="BL52" i="18"/>
  <c r="BB51" i="35"/>
  <c r="AR51" i="35"/>
  <c r="AH51" i="35"/>
  <c r="X51" i="35"/>
  <c r="M51" i="35"/>
  <c r="C51" i="35"/>
  <c r="BF51" i="29"/>
  <c r="BF52" i="29"/>
  <c r="AD51" i="29"/>
  <c r="AD52" i="29"/>
  <c r="BA52" i="29"/>
  <c r="K51" i="29"/>
  <c r="K52" i="29"/>
  <c r="BT51" i="29"/>
  <c r="BT52" i="29"/>
  <c r="AY51" i="29"/>
  <c r="AY52" i="29"/>
  <c r="W51" i="29"/>
  <c r="W52" i="29"/>
  <c r="AM52" i="29"/>
  <c r="D52" i="29"/>
  <c r="BP52" i="29"/>
  <c r="L52" i="29"/>
  <c r="BO52" i="29"/>
  <c r="AR51" i="29"/>
  <c r="AR52" i="29"/>
  <c r="P51" i="29"/>
  <c r="P52" i="29"/>
  <c r="AF52" i="29"/>
  <c r="AG52" i="29"/>
  <c r="E52" i="29"/>
  <c r="BM51" i="29"/>
  <c r="BM52" i="29"/>
  <c r="AK51" i="29"/>
  <c r="AK52" i="29"/>
  <c r="I51" i="29"/>
  <c r="I52" i="29"/>
  <c r="BH52" i="29"/>
  <c r="Y52" i="29"/>
  <c r="L51" i="19"/>
  <c r="L52" i="19"/>
  <c r="AP52" i="19"/>
  <c r="CN52" i="19"/>
  <c r="E52" i="19"/>
  <c r="AF51" i="19"/>
  <c r="AF52" i="19"/>
  <c r="V51" i="19"/>
  <c r="V52" i="19"/>
  <c r="AZ52" i="19"/>
  <c r="AW51" i="35"/>
  <c r="AC51" i="35"/>
  <c r="H51" i="35"/>
  <c r="AV51" i="35"/>
  <c r="AL51" i="35"/>
  <c r="AB51" i="35"/>
  <c r="N51" i="35"/>
  <c r="D51" i="35"/>
  <c r="AM51" i="35"/>
  <c r="R51" i="35"/>
  <c r="B51" i="29"/>
  <c r="B52" i="29"/>
  <c r="CS51" i="58"/>
  <c r="BE51" i="58"/>
  <c r="DC51" i="58"/>
  <c r="BO51" i="58"/>
  <c r="AA51" i="58"/>
  <c r="CI51" i="58"/>
  <c r="AU51" i="58"/>
  <c r="G51" i="58"/>
  <c r="G52" i="58"/>
  <c r="AU52" i="58"/>
  <c r="CI52" i="58"/>
  <c r="BO52" i="58"/>
  <c r="Q51" i="58"/>
  <c r="Q52" i="58"/>
  <c r="BY51" i="58"/>
  <c r="BY52" i="58"/>
  <c r="AK51" i="58"/>
  <c r="AK52" i="58"/>
  <c r="CS52" i="58"/>
  <c r="DC52" i="58"/>
  <c r="AA52" i="58"/>
  <c r="BE52" i="58"/>
  <c r="D27" i="5"/>
  <c r="D28" i="5" s="1"/>
  <c r="D29" i="5" s="1"/>
  <c r="D30" i="5" s="1"/>
  <c r="D31" i="5" s="1"/>
  <c r="F21" i="5"/>
  <c r="H21" i="5" s="1"/>
  <c r="BB53" i="58"/>
  <c r="AH53" i="58"/>
  <c r="BT52" i="58"/>
  <c r="AP52" i="58"/>
  <c r="N53" i="58"/>
  <c r="AF52" i="58"/>
  <c r="BV53" i="58"/>
  <c r="CP53" i="58"/>
  <c r="P55" i="9"/>
  <c r="P51" i="9"/>
  <c r="AB55" i="9"/>
  <c r="AB51" i="9"/>
  <c r="Y55" i="9"/>
  <c r="Y51" i="9"/>
  <c r="AE55" i="9"/>
  <c r="AE51" i="9"/>
  <c r="AH55" i="9"/>
  <c r="AH51" i="9"/>
  <c r="S55" i="9"/>
  <c r="S51" i="9"/>
  <c r="G49" i="69"/>
  <c r="AT6" i="29"/>
  <c r="AT55" i="29" s="1"/>
  <c r="K7" i="5"/>
  <c r="F29" i="69"/>
  <c r="E65" i="29"/>
  <c r="E64" i="29"/>
  <c r="G29" i="69"/>
  <c r="H29" i="69"/>
  <c r="F9" i="69"/>
  <c r="AM6" i="29"/>
  <c r="AM55" i="29" s="1"/>
  <c r="R6" i="29"/>
  <c r="R55" i="29" s="1"/>
  <c r="F9" i="41"/>
  <c r="D32" i="5"/>
  <c r="D33" i="5" s="1"/>
  <c r="D34" i="5" s="1"/>
  <c r="D55" i="3"/>
  <c r="S6" i="6"/>
  <c r="CG6" i="58" s="1"/>
  <c r="C22" i="15"/>
  <c r="D22" i="15" s="1"/>
  <c r="F22" i="15" s="1"/>
  <c r="G22" i="15" s="1"/>
  <c r="C18" i="15"/>
  <c r="D18" i="15" s="1"/>
  <c r="F18" i="15" s="1"/>
  <c r="G18" i="15" s="1"/>
  <c r="C16" i="15"/>
  <c r="D16" i="15" s="1"/>
  <c r="F16" i="15" s="1"/>
  <c r="G16" i="15" s="1"/>
  <c r="D16" i="19" s="1"/>
  <c r="C26" i="12"/>
  <c r="C8" i="15"/>
  <c r="C20" i="15"/>
  <c r="D20" i="15" s="1"/>
  <c r="F20" i="15" s="1"/>
  <c r="G20" i="15" s="1"/>
  <c r="D20" i="19" s="1"/>
  <c r="C12" i="15"/>
  <c r="H7" i="5"/>
  <c r="E17" i="78"/>
  <c r="D18" i="77"/>
  <c r="I4" i="69"/>
  <c r="J39" i="69"/>
  <c r="C23" i="15"/>
  <c r="D23" i="15" s="1"/>
  <c r="F23" i="15" s="1"/>
  <c r="G23" i="15" s="1"/>
  <c r="D23" i="19" s="1"/>
  <c r="C19" i="15"/>
  <c r="D19" i="15" s="1"/>
  <c r="F19" i="15" s="1"/>
  <c r="G19" i="15" s="1"/>
  <c r="C15" i="15"/>
  <c r="D15" i="15" s="1"/>
  <c r="F15" i="15" s="1"/>
  <c r="G15" i="15" s="1"/>
  <c r="D15" i="19" s="1"/>
  <c r="D18" i="80"/>
  <c r="D19" i="80" s="1"/>
  <c r="D20" i="80" s="1"/>
  <c r="D21" i="80" s="1"/>
  <c r="H17" i="80"/>
  <c r="G17" i="80"/>
  <c r="D18" i="76"/>
  <c r="D17" i="72"/>
  <c r="D18" i="74"/>
  <c r="D18" i="73"/>
  <c r="AC12" i="5"/>
  <c r="D18" i="75"/>
  <c r="L6" i="58"/>
  <c r="L55" i="58" s="1"/>
  <c r="B22" i="5"/>
  <c r="BW41" i="34"/>
  <c r="AZ42" i="35" s="1"/>
  <c r="BC42" i="35" s="1"/>
  <c r="BI41" i="34"/>
  <c r="AP42" i="35" s="1"/>
  <c r="AS42" i="35" s="1"/>
  <c r="AU41" i="34"/>
  <c r="AF42" i="35" s="1"/>
  <c r="AI42" i="35" s="1"/>
  <c r="AG41" i="34"/>
  <c r="V42" i="35" s="1"/>
  <c r="Y42" i="35" s="1"/>
  <c r="BB41" i="34"/>
  <c r="AK42" i="35" s="1"/>
  <c r="AN42" i="35" s="1"/>
  <c r="AN41" i="34"/>
  <c r="AA42" i="35" s="1"/>
  <c r="AD42" i="35" s="1"/>
  <c r="Z41" i="34"/>
  <c r="Q42" i="35" s="1"/>
  <c r="T42" i="35" s="1"/>
  <c r="S40" i="34"/>
  <c r="L41" i="35" s="1"/>
  <c r="O41" i="35" s="1"/>
  <c r="H49" i="69"/>
  <c r="I9" i="69"/>
  <c r="BP40" i="34"/>
  <c r="AU41" i="35" s="1"/>
  <c r="AX41" i="35" s="1"/>
  <c r="J54" i="69"/>
  <c r="I29" i="69"/>
  <c r="L40" i="34"/>
  <c r="G41" i="35" s="1"/>
  <c r="J41" i="35" s="1"/>
  <c r="C11" i="15"/>
  <c r="C7" i="15"/>
  <c r="C21" i="15"/>
  <c r="D21" i="15" s="1"/>
  <c r="F21" i="15" s="1"/>
  <c r="G21" i="15" s="1"/>
  <c r="D21" i="19" s="1"/>
  <c r="C17" i="15"/>
  <c r="D17" i="15" s="1"/>
  <c r="F17" i="15" s="1"/>
  <c r="G17" i="15" s="1"/>
  <c r="D17" i="19" s="1"/>
  <c r="C13" i="15"/>
  <c r="C9" i="15"/>
  <c r="BP39" i="34"/>
  <c r="S39" i="34"/>
  <c r="AA40" i="35"/>
  <c r="Q40" i="35"/>
  <c r="V40" i="35"/>
  <c r="AF40" i="35"/>
  <c r="L39" i="34"/>
  <c r="AZ40" i="35"/>
  <c r="AK40" i="35"/>
  <c r="AP40" i="35"/>
  <c r="F17" i="74"/>
  <c r="L30" i="253"/>
  <c r="M29" i="253"/>
  <c r="H9" i="69"/>
  <c r="J19" i="69"/>
  <c r="I44" i="69"/>
  <c r="I49" i="69"/>
  <c r="BV31" i="29"/>
  <c r="G19" i="41"/>
  <c r="J44" i="69"/>
  <c r="J24" i="69"/>
  <c r="D17" i="79"/>
  <c r="BB31" i="253"/>
  <c r="BC30" i="253"/>
  <c r="AE29" i="253"/>
  <c r="AD30" i="253"/>
  <c r="F24" i="69"/>
  <c r="D6" i="29"/>
  <c r="D55" i="29" s="1"/>
  <c r="I24" i="69"/>
  <c r="G44" i="69"/>
  <c r="H19" i="41"/>
  <c r="Q39" i="35"/>
  <c r="T39" i="35" s="1"/>
  <c r="V39" i="35"/>
  <c r="Y39" i="35" s="1"/>
  <c r="BP38" i="34"/>
  <c r="S38" i="34"/>
  <c r="AA39" i="35"/>
  <c r="AD39" i="35" s="1"/>
  <c r="AF39" i="35"/>
  <c r="AI39" i="35" s="1"/>
  <c r="J49" i="69"/>
  <c r="J29" i="69"/>
  <c r="J9" i="69"/>
  <c r="AP39" i="16"/>
  <c r="AQ39" i="16" s="1"/>
  <c r="AR39" i="16" s="1"/>
  <c r="DA38" i="19" s="1"/>
  <c r="AK39" i="35"/>
  <c r="AN39" i="35" s="1"/>
  <c r="AP39" i="35"/>
  <c r="AS39" i="35" s="1"/>
  <c r="AZ39" i="35"/>
  <c r="BC39" i="35" s="1"/>
  <c r="I39" i="69"/>
  <c r="J34" i="69"/>
  <c r="I19" i="69"/>
  <c r="H4" i="69"/>
  <c r="L38" i="34"/>
  <c r="F31" i="253"/>
  <c r="G30" i="253"/>
  <c r="BP37" i="34"/>
  <c r="AU38" i="35" s="1"/>
  <c r="AX38" i="35" s="1"/>
  <c r="L37" i="34"/>
  <c r="G38" i="35" s="1"/>
  <c r="J38" i="35" s="1"/>
  <c r="E37" i="34"/>
  <c r="BO6" i="29"/>
  <c r="BO55" i="29" s="1"/>
  <c r="AL8" i="16"/>
  <c r="AM8" i="16" s="1"/>
  <c r="AN8" i="16" s="1"/>
  <c r="CQ7" i="19" s="1"/>
  <c r="H21" i="14"/>
  <c r="L22" i="15" s="1"/>
  <c r="N22" i="15" s="1"/>
  <c r="O22" i="15" s="1"/>
  <c r="J21" i="14"/>
  <c r="T22" i="15" s="1"/>
  <c r="V22" i="15" s="1"/>
  <c r="W22" i="15" s="1"/>
  <c r="AR22" i="19" s="1"/>
  <c r="L21" i="14"/>
  <c r="AB22" i="15" s="1"/>
  <c r="AD22" i="15" s="1"/>
  <c r="AE22" i="15" s="1"/>
  <c r="N21" i="14"/>
  <c r="AJ22" i="15" s="1"/>
  <c r="AL22" i="15" s="1"/>
  <c r="AM22" i="15" s="1"/>
  <c r="P21" i="14"/>
  <c r="AR22" i="15" s="1"/>
  <c r="AT22" i="15" s="1"/>
  <c r="AU22" i="15" s="1"/>
  <c r="CZ22" i="19" s="1"/>
  <c r="I21" i="14"/>
  <c r="P22" i="15" s="1"/>
  <c r="R22" i="15" s="1"/>
  <c r="S22" i="15" s="1"/>
  <c r="K21" i="14"/>
  <c r="X22" i="15" s="1"/>
  <c r="Z22" i="15" s="1"/>
  <c r="AA22" i="15" s="1"/>
  <c r="M21" i="14"/>
  <c r="AF22" i="15" s="1"/>
  <c r="AH22" i="15" s="1"/>
  <c r="AI22" i="15" s="1"/>
  <c r="O21" i="14"/>
  <c r="AN22" i="15" s="1"/>
  <c r="AP22" i="15" s="1"/>
  <c r="AQ22" i="15" s="1"/>
  <c r="G21" i="14"/>
  <c r="H22" i="15" s="1"/>
  <c r="J22" i="15" s="1"/>
  <c r="K22" i="15" s="1"/>
  <c r="H7" i="14"/>
  <c r="L8" i="15" s="1"/>
  <c r="N8" i="15" s="1"/>
  <c r="O8" i="15" s="1"/>
  <c r="J7" i="14"/>
  <c r="T8" i="15" s="1"/>
  <c r="V8" i="15" s="1"/>
  <c r="W8" i="15" s="1"/>
  <c r="L7" i="14"/>
  <c r="AB8" i="15" s="1"/>
  <c r="AD8" i="15" s="1"/>
  <c r="AE8" i="15" s="1"/>
  <c r="N7" i="14"/>
  <c r="AJ8" i="15" s="1"/>
  <c r="AL8" i="15" s="1"/>
  <c r="AM8" i="15" s="1"/>
  <c r="CF8" i="19" s="1"/>
  <c r="P7" i="14"/>
  <c r="AR8" i="15" s="1"/>
  <c r="AT8" i="15" s="1"/>
  <c r="AU8" i="15" s="1"/>
  <c r="I7" i="14"/>
  <c r="P8" i="15" s="1"/>
  <c r="R8" i="15" s="1"/>
  <c r="S8" i="15" s="1"/>
  <c r="K7" i="14"/>
  <c r="X8" i="15" s="1"/>
  <c r="Z8" i="15" s="1"/>
  <c r="AA8" i="15" s="1"/>
  <c r="M7" i="14"/>
  <c r="AF8" i="15" s="1"/>
  <c r="AH8" i="15" s="1"/>
  <c r="AI8" i="15" s="1"/>
  <c r="O7" i="14"/>
  <c r="AN8" i="15" s="1"/>
  <c r="AP8" i="15" s="1"/>
  <c r="AQ8" i="15" s="1"/>
  <c r="G7" i="14"/>
  <c r="H8" i="15" s="1"/>
  <c r="J8" i="15" s="1"/>
  <c r="K8" i="15" s="1"/>
  <c r="H19" i="14"/>
  <c r="L20" i="15" s="1"/>
  <c r="N20" i="15" s="1"/>
  <c r="O20" i="15" s="1"/>
  <c r="J19" i="14"/>
  <c r="T20" i="15" s="1"/>
  <c r="V20" i="15" s="1"/>
  <c r="W20" i="15" s="1"/>
  <c r="AR20" i="19" s="1"/>
  <c r="L19" i="14"/>
  <c r="AB20" i="15" s="1"/>
  <c r="AD20" i="15" s="1"/>
  <c r="AE20" i="15" s="1"/>
  <c r="N19" i="14"/>
  <c r="AJ20" i="15" s="1"/>
  <c r="AL20" i="15" s="1"/>
  <c r="AM20" i="15" s="1"/>
  <c r="CF20" i="19" s="1"/>
  <c r="P19" i="14"/>
  <c r="AR20" i="15" s="1"/>
  <c r="AT20" i="15" s="1"/>
  <c r="AU20" i="15" s="1"/>
  <c r="CZ20" i="19" s="1"/>
  <c r="I19" i="14"/>
  <c r="P20" i="15" s="1"/>
  <c r="R20" i="15" s="1"/>
  <c r="S20" i="15" s="1"/>
  <c r="K19" i="14"/>
  <c r="X20" i="15" s="1"/>
  <c r="Z20" i="15" s="1"/>
  <c r="AA20" i="15" s="1"/>
  <c r="M19" i="14"/>
  <c r="AF20" i="15" s="1"/>
  <c r="AH20" i="15" s="1"/>
  <c r="AI20" i="15" s="1"/>
  <c r="O19" i="14"/>
  <c r="AN20" i="15" s="1"/>
  <c r="AP20" i="15" s="1"/>
  <c r="AQ20" i="15" s="1"/>
  <c r="G19" i="14"/>
  <c r="H20" i="15" s="1"/>
  <c r="J20" i="15" s="1"/>
  <c r="K20" i="15" s="1"/>
  <c r="H17" i="14"/>
  <c r="L18" i="15" s="1"/>
  <c r="N18" i="15" s="1"/>
  <c r="O18" i="15" s="1"/>
  <c r="J17" i="14"/>
  <c r="T18" i="15" s="1"/>
  <c r="V18" i="15" s="1"/>
  <c r="W18" i="15" s="1"/>
  <c r="L17" i="14"/>
  <c r="AB18" i="15" s="1"/>
  <c r="AD18" i="15" s="1"/>
  <c r="AE18" i="15" s="1"/>
  <c r="N17" i="14"/>
  <c r="AJ18" i="15" s="1"/>
  <c r="AL18" i="15" s="1"/>
  <c r="AM18" i="15" s="1"/>
  <c r="P17" i="14"/>
  <c r="AR18" i="15" s="1"/>
  <c r="AT18" i="15" s="1"/>
  <c r="AU18" i="15" s="1"/>
  <c r="I17" i="14"/>
  <c r="P18" i="15" s="1"/>
  <c r="R18" i="15" s="1"/>
  <c r="S18" i="15" s="1"/>
  <c r="K17" i="14"/>
  <c r="X18" i="15" s="1"/>
  <c r="Z18" i="15" s="1"/>
  <c r="AA18" i="15" s="1"/>
  <c r="M17" i="14"/>
  <c r="AF18" i="15" s="1"/>
  <c r="AH18" i="15" s="1"/>
  <c r="AI18" i="15" s="1"/>
  <c r="O17" i="14"/>
  <c r="AN18" i="15" s="1"/>
  <c r="AP18" i="15" s="1"/>
  <c r="AQ18" i="15" s="1"/>
  <c r="G17" i="14"/>
  <c r="H18" i="15" s="1"/>
  <c r="J18" i="15" s="1"/>
  <c r="K18" i="15" s="1"/>
  <c r="H15" i="14"/>
  <c r="L16" i="15" s="1"/>
  <c r="N16" i="15" s="1"/>
  <c r="O16" i="15" s="1"/>
  <c r="J15" i="14"/>
  <c r="T16" i="15" s="1"/>
  <c r="V16" i="15" s="1"/>
  <c r="W16" i="15" s="1"/>
  <c r="L15" i="14"/>
  <c r="AB16" i="15" s="1"/>
  <c r="AD16" i="15" s="1"/>
  <c r="AE16" i="15" s="1"/>
  <c r="N15" i="14"/>
  <c r="AJ16" i="15" s="1"/>
  <c r="AL16" i="15" s="1"/>
  <c r="AM16" i="15" s="1"/>
  <c r="CF16" i="19" s="1"/>
  <c r="P15" i="14"/>
  <c r="AR16" i="15" s="1"/>
  <c r="AT16" i="15" s="1"/>
  <c r="AU16" i="15" s="1"/>
  <c r="CZ16" i="19" s="1"/>
  <c r="I15" i="14"/>
  <c r="P16" i="15" s="1"/>
  <c r="R16" i="15" s="1"/>
  <c r="S16" i="15" s="1"/>
  <c r="K15" i="14"/>
  <c r="X16" i="15" s="1"/>
  <c r="Z16" i="15" s="1"/>
  <c r="AA16" i="15" s="1"/>
  <c r="M15" i="14"/>
  <c r="AF16" i="15" s="1"/>
  <c r="AH16" i="15" s="1"/>
  <c r="AI16" i="15" s="1"/>
  <c r="O15" i="14"/>
  <c r="AN16" i="15" s="1"/>
  <c r="AP16" i="15" s="1"/>
  <c r="AQ16" i="15" s="1"/>
  <c r="G15" i="14"/>
  <c r="H16" i="15" s="1"/>
  <c r="J16" i="15" s="1"/>
  <c r="K16" i="15" s="1"/>
  <c r="H13" i="14"/>
  <c r="L14" i="15" s="1"/>
  <c r="N14" i="15" s="1"/>
  <c r="O14" i="15" s="1"/>
  <c r="J13" i="14"/>
  <c r="T14" i="15" s="1"/>
  <c r="V14" i="15" s="1"/>
  <c r="W14" i="15" s="1"/>
  <c r="L13" i="14"/>
  <c r="AB14" i="15" s="1"/>
  <c r="AD14" i="15" s="1"/>
  <c r="AE14" i="15" s="1"/>
  <c r="N13" i="14"/>
  <c r="AJ14" i="15" s="1"/>
  <c r="AL14" i="15" s="1"/>
  <c r="AM14" i="15" s="1"/>
  <c r="P13" i="14"/>
  <c r="AR14" i="15" s="1"/>
  <c r="AT14" i="15" s="1"/>
  <c r="AU14" i="15" s="1"/>
  <c r="I13" i="14"/>
  <c r="P14" i="15" s="1"/>
  <c r="R14" i="15" s="1"/>
  <c r="S14" i="15" s="1"/>
  <c r="K13" i="14"/>
  <c r="X14" i="15" s="1"/>
  <c r="Z14" i="15" s="1"/>
  <c r="AA14" i="15" s="1"/>
  <c r="M13" i="14"/>
  <c r="AF14" i="15" s="1"/>
  <c r="AH14" i="15" s="1"/>
  <c r="AI14" i="15" s="1"/>
  <c r="O13" i="14"/>
  <c r="AN14" i="15" s="1"/>
  <c r="AP14" i="15" s="1"/>
  <c r="AQ14" i="15" s="1"/>
  <c r="G13" i="14"/>
  <c r="H14" i="15" s="1"/>
  <c r="J14" i="15" s="1"/>
  <c r="K14" i="15" s="1"/>
  <c r="H11" i="14"/>
  <c r="L12" i="15" s="1"/>
  <c r="N12" i="15" s="1"/>
  <c r="O12" i="15" s="1"/>
  <c r="J11" i="14"/>
  <c r="T12" i="15" s="1"/>
  <c r="V12" i="15" s="1"/>
  <c r="W12" i="15" s="1"/>
  <c r="L11" i="14"/>
  <c r="AB12" i="15" s="1"/>
  <c r="AD12" i="15" s="1"/>
  <c r="AE12" i="15" s="1"/>
  <c r="N11" i="14"/>
  <c r="AJ12" i="15" s="1"/>
  <c r="AL12" i="15" s="1"/>
  <c r="AM12" i="15" s="1"/>
  <c r="CF12" i="19" s="1"/>
  <c r="P11" i="14"/>
  <c r="AR12" i="15" s="1"/>
  <c r="AT12" i="15" s="1"/>
  <c r="AU12" i="15" s="1"/>
  <c r="CZ12" i="19" s="1"/>
  <c r="I11" i="14"/>
  <c r="P12" i="15" s="1"/>
  <c r="R12" i="15" s="1"/>
  <c r="S12" i="15" s="1"/>
  <c r="K11" i="14"/>
  <c r="X12" i="15" s="1"/>
  <c r="Z12" i="15" s="1"/>
  <c r="AA12" i="15" s="1"/>
  <c r="M11" i="14"/>
  <c r="AF12" i="15" s="1"/>
  <c r="AH12" i="15" s="1"/>
  <c r="AI12" i="15" s="1"/>
  <c r="O11" i="14"/>
  <c r="AN12" i="15" s="1"/>
  <c r="AP12" i="15" s="1"/>
  <c r="AQ12" i="15" s="1"/>
  <c r="G11" i="14"/>
  <c r="H12" i="15" s="1"/>
  <c r="J12" i="15" s="1"/>
  <c r="K12" i="15" s="1"/>
  <c r="H9" i="14"/>
  <c r="L10" i="15" s="1"/>
  <c r="N10" i="15" s="1"/>
  <c r="O10" i="15" s="1"/>
  <c r="J9" i="14"/>
  <c r="T10" i="15" s="1"/>
  <c r="V10" i="15" s="1"/>
  <c r="W10" i="15" s="1"/>
  <c r="L9" i="14"/>
  <c r="AB10" i="15" s="1"/>
  <c r="AD10" i="15" s="1"/>
  <c r="AE10" i="15" s="1"/>
  <c r="N9" i="14"/>
  <c r="AJ10" i="15" s="1"/>
  <c r="AL10" i="15" s="1"/>
  <c r="AM10" i="15" s="1"/>
  <c r="CF10" i="19" s="1"/>
  <c r="P9" i="14"/>
  <c r="AR10" i="15" s="1"/>
  <c r="AT10" i="15" s="1"/>
  <c r="AU10" i="15" s="1"/>
  <c r="I9" i="14"/>
  <c r="P10" i="15" s="1"/>
  <c r="R10" i="15" s="1"/>
  <c r="S10" i="15" s="1"/>
  <c r="K9" i="14"/>
  <c r="X10" i="15" s="1"/>
  <c r="Z10" i="15" s="1"/>
  <c r="AA10" i="15" s="1"/>
  <c r="M9" i="14"/>
  <c r="AF10" i="15" s="1"/>
  <c r="AH10" i="15" s="1"/>
  <c r="AI10" i="15" s="1"/>
  <c r="O9" i="14"/>
  <c r="AN10" i="15" s="1"/>
  <c r="AP10" i="15" s="1"/>
  <c r="AQ10" i="15" s="1"/>
  <c r="G9" i="14"/>
  <c r="H10" i="15" s="1"/>
  <c r="J10" i="15" s="1"/>
  <c r="K10" i="15" s="1"/>
  <c r="I22" i="14"/>
  <c r="P23" i="15" s="1"/>
  <c r="R23" i="15" s="1"/>
  <c r="S23" i="15" s="1"/>
  <c r="K22" i="14"/>
  <c r="X23" i="15" s="1"/>
  <c r="Z23" i="15" s="1"/>
  <c r="AA23" i="15" s="1"/>
  <c r="M22" i="14"/>
  <c r="AF23" i="15" s="1"/>
  <c r="AH23" i="15" s="1"/>
  <c r="AI23" i="15" s="1"/>
  <c r="O22" i="14"/>
  <c r="AN23" i="15" s="1"/>
  <c r="AP23" i="15" s="1"/>
  <c r="AQ23" i="15" s="1"/>
  <c r="G22" i="14"/>
  <c r="H23" i="15" s="1"/>
  <c r="J23" i="15" s="1"/>
  <c r="K23" i="15" s="1"/>
  <c r="H22" i="14"/>
  <c r="L23" i="15" s="1"/>
  <c r="N23" i="15" s="1"/>
  <c r="O23" i="15" s="1"/>
  <c r="J22" i="14"/>
  <c r="T23" i="15" s="1"/>
  <c r="V23" i="15" s="1"/>
  <c r="W23" i="15" s="1"/>
  <c r="AR23" i="19" s="1"/>
  <c r="L22" i="14"/>
  <c r="AB23" i="15" s="1"/>
  <c r="AD23" i="15" s="1"/>
  <c r="AE23" i="15" s="1"/>
  <c r="N22" i="14"/>
  <c r="AJ23" i="15" s="1"/>
  <c r="AL23" i="15" s="1"/>
  <c r="AM23" i="15" s="1"/>
  <c r="P22" i="14"/>
  <c r="AR23" i="15" s="1"/>
  <c r="AT23" i="15" s="1"/>
  <c r="AU23" i="15" s="1"/>
  <c r="I20" i="14"/>
  <c r="P21" i="15" s="1"/>
  <c r="R21" i="15" s="1"/>
  <c r="S21" i="15" s="1"/>
  <c r="K20" i="14"/>
  <c r="X21" i="15" s="1"/>
  <c r="Z21" i="15" s="1"/>
  <c r="AA21" i="15" s="1"/>
  <c r="M20" i="14"/>
  <c r="AF21" i="15" s="1"/>
  <c r="AH21" i="15" s="1"/>
  <c r="AI21" i="15" s="1"/>
  <c r="O20" i="14"/>
  <c r="AN21" i="15" s="1"/>
  <c r="AP21" i="15" s="1"/>
  <c r="AQ21" i="15" s="1"/>
  <c r="G20" i="14"/>
  <c r="H21" i="15" s="1"/>
  <c r="J21" i="15" s="1"/>
  <c r="K21" i="15" s="1"/>
  <c r="H20" i="14"/>
  <c r="L21" i="15" s="1"/>
  <c r="N21" i="15" s="1"/>
  <c r="O21" i="15" s="1"/>
  <c r="J20" i="14"/>
  <c r="T21" i="15" s="1"/>
  <c r="V21" i="15" s="1"/>
  <c r="W21" i="15" s="1"/>
  <c r="L20" i="14"/>
  <c r="AB21" i="15" s="1"/>
  <c r="AD21" i="15" s="1"/>
  <c r="AE21" i="15" s="1"/>
  <c r="N20" i="14"/>
  <c r="AJ21" i="15" s="1"/>
  <c r="AL21" i="15" s="1"/>
  <c r="AM21" i="15" s="1"/>
  <c r="CF21" i="19" s="1"/>
  <c r="P20" i="14"/>
  <c r="AR21" i="15" s="1"/>
  <c r="AT21" i="15" s="1"/>
  <c r="AU21" i="15" s="1"/>
  <c r="I18" i="14"/>
  <c r="P19" i="15" s="1"/>
  <c r="R19" i="15" s="1"/>
  <c r="S19" i="15" s="1"/>
  <c r="K18" i="14"/>
  <c r="X19" i="15" s="1"/>
  <c r="Z19" i="15" s="1"/>
  <c r="AA19" i="15" s="1"/>
  <c r="M18" i="14"/>
  <c r="AF19" i="15" s="1"/>
  <c r="AH19" i="15" s="1"/>
  <c r="AI19" i="15" s="1"/>
  <c r="O18" i="14"/>
  <c r="AN19" i="15" s="1"/>
  <c r="AP19" i="15" s="1"/>
  <c r="AQ19" i="15" s="1"/>
  <c r="G18" i="14"/>
  <c r="H19" i="15" s="1"/>
  <c r="J19" i="15" s="1"/>
  <c r="K19" i="15" s="1"/>
  <c r="H18" i="14"/>
  <c r="L19" i="15" s="1"/>
  <c r="N19" i="15" s="1"/>
  <c r="O19" i="15" s="1"/>
  <c r="X19" i="19" s="1"/>
  <c r="J18" i="14"/>
  <c r="T19" i="15" s="1"/>
  <c r="V19" i="15" s="1"/>
  <c r="W19" i="15" s="1"/>
  <c r="L18" i="14"/>
  <c r="AB19" i="15" s="1"/>
  <c r="AD19" i="15" s="1"/>
  <c r="AE19" i="15" s="1"/>
  <c r="N18" i="14"/>
  <c r="AJ19" i="15" s="1"/>
  <c r="AL19" i="15" s="1"/>
  <c r="AM19" i="15" s="1"/>
  <c r="P18" i="14"/>
  <c r="AR19" i="15" s="1"/>
  <c r="AT19" i="15" s="1"/>
  <c r="AU19" i="15" s="1"/>
  <c r="I16" i="14"/>
  <c r="P17" i="15" s="1"/>
  <c r="R17" i="15" s="1"/>
  <c r="S17" i="15" s="1"/>
  <c r="AH17" i="19" s="1"/>
  <c r="K16" i="14"/>
  <c r="X17" i="15" s="1"/>
  <c r="Z17" i="15" s="1"/>
  <c r="AA17" i="15" s="1"/>
  <c r="BB17" i="19" s="1"/>
  <c r="M16" i="14"/>
  <c r="AF17" i="15" s="1"/>
  <c r="AH17" i="15" s="1"/>
  <c r="AI17" i="15" s="1"/>
  <c r="BV17" i="19" s="1"/>
  <c r="O16" i="14"/>
  <c r="AN17" i="15" s="1"/>
  <c r="AP17" i="15" s="1"/>
  <c r="AQ17" i="15" s="1"/>
  <c r="CP17" i="19" s="1"/>
  <c r="G16" i="14"/>
  <c r="H17" i="15" s="1"/>
  <c r="J17" i="15" s="1"/>
  <c r="K17" i="15" s="1"/>
  <c r="N17" i="19" s="1"/>
  <c r="H16" i="14"/>
  <c r="L17" i="15" s="1"/>
  <c r="N17" i="15" s="1"/>
  <c r="O17" i="15" s="1"/>
  <c r="J16" i="14"/>
  <c r="T17" i="15" s="1"/>
  <c r="V17" i="15" s="1"/>
  <c r="W17" i="15" s="1"/>
  <c r="AR17" i="19" s="1"/>
  <c r="L16" i="14"/>
  <c r="AB17" i="15" s="1"/>
  <c r="AD17" i="15" s="1"/>
  <c r="AE17" i="15" s="1"/>
  <c r="N16" i="14"/>
  <c r="AJ17" i="15" s="1"/>
  <c r="AL17" i="15" s="1"/>
  <c r="AM17" i="15" s="1"/>
  <c r="CF17" i="19" s="1"/>
  <c r="P16" i="14"/>
  <c r="AR17" i="15" s="1"/>
  <c r="AT17" i="15" s="1"/>
  <c r="AU17" i="15" s="1"/>
  <c r="I14" i="14"/>
  <c r="P15" i="15" s="1"/>
  <c r="R15" i="15" s="1"/>
  <c r="S15" i="15" s="1"/>
  <c r="K14" i="14"/>
  <c r="X15" i="15" s="1"/>
  <c r="Z15" i="15" s="1"/>
  <c r="AA15" i="15" s="1"/>
  <c r="M14" i="14"/>
  <c r="AF15" i="15" s="1"/>
  <c r="AH15" i="15" s="1"/>
  <c r="AI15" i="15" s="1"/>
  <c r="O14" i="14"/>
  <c r="AN15" i="15" s="1"/>
  <c r="AP15" i="15" s="1"/>
  <c r="AQ15" i="15" s="1"/>
  <c r="G14" i="14"/>
  <c r="H15" i="15" s="1"/>
  <c r="J15" i="15" s="1"/>
  <c r="K15" i="15" s="1"/>
  <c r="H14" i="14"/>
  <c r="L15" i="15" s="1"/>
  <c r="N15" i="15" s="1"/>
  <c r="O15" i="15" s="1"/>
  <c r="J14" i="14"/>
  <c r="T15" i="15" s="1"/>
  <c r="V15" i="15" s="1"/>
  <c r="W15" i="15" s="1"/>
  <c r="AR15" i="19" s="1"/>
  <c r="L14" i="14"/>
  <c r="AB15" i="15" s="1"/>
  <c r="AD15" i="15" s="1"/>
  <c r="AE15" i="15" s="1"/>
  <c r="BL15" i="19" s="1"/>
  <c r="N14" i="14"/>
  <c r="AJ15" i="15" s="1"/>
  <c r="AL15" i="15" s="1"/>
  <c r="AM15" i="15" s="1"/>
  <c r="CF15" i="19" s="1"/>
  <c r="P14" i="14"/>
  <c r="AR15" i="15" s="1"/>
  <c r="AT15" i="15" s="1"/>
  <c r="AU15" i="15" s="1"/>
  <c r="CZ15" i="19" s="1"/>
  <c r="I12" i="14"/>
  <c r="P13" i="15" s="1"/>
  <c r="R13" i="15" s="1"/>
  <c r="S13" i="15" s="1"/>
  <c r="K12" i="14"/>
  <c r="X13" i="15" s="1"/>
  <c r="Z13" i="15" s="1"/>
  <c r="AA13" i="15" s="1"/>
  <c r="BB13" i="19" s="1"/>
  <c r="M12" i="14"/>
  <c r="AF13" i="15" s="1"/>
  <c r="AH13" i="15" s="1"/>
  <c r="AI13" i="15" s="1"/>
  <c r="O12" i="14"/>
  <c r="AN13" i="15" s="1"/>
  <c r="AP13" i="15" s="1"/>
  <c r="AQ13" i="15" s="1"/>
  <c r="CP13" i="19" s="1"/>
  <c r="G12" i="14"/>
  <c r="H13" i="15" s="1"/>
  <c r="J13" i="15" s="1"/>
  <c r="K13" i="15" s="1"/>
  <c r="N13" i="19" s="1"/>
  <c r="H12" i="14"/>
  <c r="L13" i="15" s="1"/>
  <c r="N13" i="15" s="1"/>
  <c r="O13" i="15" s="1"/>
  <c r="X13" i="19" s="1"/>
  <c r="J12" i="14"/>
  <c r="T13" i="15" s="1"/>
  <c r="V13" i="15" s="1"/>
  <c r="W13" i="15" s="1"/>
  <c r="AR13" i="19" s="1"/>
  <c r="L12" i="14"/>
  <c r="AB13" i="15" s="1"/>
  <c r="AD13" i="15" s="1"/>
  <c r="AE13" i="15" s="1"/>
  <c r="BL13" i="19" s="1"/>
  <c r="N12" i="14"/>
  <c r="AJ13" i="15" s="1"/>
  <c r="AL13" i="15" s="1"/>
  <c r="AM13" i="15" s="1"/>
  <c r="CF13" i="19" s="1"/>
  <c r="P12" i="14"/>
  <c r="AR13" i="15" s="1"/>
  <c r="AT13" i="15" s="1"/>
  <c r="AU13" i="15" s="1"/>
  <c r="CZ13" i="19" s="1"/>
  <c r="I10" i="14"/>
  <c r="P11" i="15" s="1"/>
  <c r="R11" i="15" s="1"/>
  <c r="S11" i="15" s="1"/>
  <c r="AH11" i="19" s="1"/>
  <c r="K10" i="14"/>
  <c r="X11" i="15" s="1"/>
  <c r="Z11" i="15" s="1"/>
  <c r="AA11" i="15" s="1"/>
  <c r="M10" i="14"/>
  <c r="AF11" i="15" s="1"/>
  <c r="AH11" i="15" s="1"/>
  <c r="AI11" i="15" s="1"/>
  <c r="O10" i="14"/>
  <c r="AN11" i="15" s="1"/>
  <c r="AP11" i="15" s="1"/>
  <c r="AQ11" i="15" s="1"/>
  <c r="G10" i="14"/>
  <c r="H11" i="15" s="1"/>
  <c r="J11" i="15" s="1"/>
  <c r="K11" i="15" s="1"/>
  <c r="H10" i="14"/>
  <c r="L11" i="15" s="1"/>
  <c r="N11" i="15" s="1"/>
  <c r="O11" i="15" s="1"/>
  <c r="J10" i="14"/>
  <c r="T11" i="15" s="1"/>
  <c r="V11" i="15" s="1"/>
  <c r="W11" i="15" s="1"/>
  <c r="AR11" i="19" s="1"/>
  <c r="L10" i="14"/>
  <c r="AB11" i="15" s="1"/>
  <c r="AD11" i="15" s="1"/>
  <c r="AE11" i="15" s="1"/>
  <c r="N10" i="14"/>
  <c r="AJ11" i="15" s="1"/>
  <c r="AL11" i="15" s="1"/>
  <c r="AM11" i="15" s="1"/>
  <c r="CF11" i="19" s="1"/>
  <c r="P10" i="14"/>
  <c r="AR11" i="15" s="1"/>
  <c r="AT11" i="15" s="1"/>
  <c r="AU11" i="15" s="1"/>
  <c r="I8" i="14"/>
  <c r="P9" i="15" s="1"/>
  <c r="R9" i="15" s="1"/>
  <c r="S9" i="15" s="1"/>
  <c r="K8" i="14"/>
  <c r="X9" i="15" s="1"/>
  <c r="Z9" i="15" s="1"/>
  <c r="AA9" i="15" s="1"/>
  <c r="BB9" i="19" s="1"/>
  <c r="M8" i="14"/>
  <c r="AF9" i="15" s="1"/>
  <c r="AH9" i="15" s="1"/>
  <c r="AI9" i="15" s="1"/>
  <c r="O8" i="14"/>
  <c r="AN9" i="15" s="1"/>
  <c r="AP9" i="15" s="1"/>
  <c r="AQ9" i="15" s="1"/>
  <c r="CP9" i="19" s="1"/>
  <c r="G8" i="14"/>
  <c r="H9" i="15" s="1"/>
  <c r="J9" i="15" s="1"/>
  <c r="K9" i="15" s="1"/>
  <c r="N9" i="19" s="1"/>
  <c r="H8" i="14"/>
  <c r="L9" i="15" s="1"/>
  <c r="N9" i="15" s="1"/>
  <c r="O9" i="15" s="1"/>
  <c r="J8" i="14"/>
  <c r="T9" i="15" s="1"/>
  <c r="V9" i="15" s="1"/>
  <c r="W9" i="15" s="1"/>
  <c r="AR9" i="19" s="1"/>
  <c r="L8" i="14"/>
  <c r="AB9" i="15" s="1"/>
  <c r="AD9" i="15" s="1"/>
  <c r="AE9" i="15" s="1"/>
  <c r="N8" i="14"/>
  <c r="AJ9" i="15" s="1"/>
  <c r="AL9" i="15" s="1"/>
  <c r="AM9" i="15" s="1"/>
  <c r="CF9" i="19" s="1"/>
  <c r="P8" i="14"/>
  <c r="AR9" i="15" s="1"/>
  <c r="AT9" i="15" s="1"/>
  <c r="AU9" i="15" s="1"/>
  <c r="I6" i="14"/>
  <c r="P7" i="15" s="1"/>
  <c r="R7" i="15" s="1"/>
  <c r="S7" i="15" s="1"/>
  <c r="X7" i="15"/>
  <c r="Z7" i="15" s="1"/>
  <c r="AA7" i="15" s="1"/>
  <c r="M6" i="14"/>
  <c r="AF7" i="15" s="1"/>
  <c r="AH7" i="15" s="1"/>
  <c r="AI7" i="15" s="1"/>
  <c r="O6" i="14"/>
  <c r="AN7" i="15" s="1"/>
  <c r="AP7" i="15" s="1"/>
  <c r="AQ7" i="15" s="1"/>
  <c r="G6" i="14"/>
  <c r="H6" i="14"/>
  <c r="L7" i="15" s="1"/>
  <c r="N7" i="15" s="1"/>
  <c r="O7" i="15" s="1"/>
  <c r="X7" i="19" s="1"/>
  <c r="J6" i="14"/>
  <c r="T7" i="15" s="1"/>
  <c r="V7" i="15" s="1"/>
  <c r="W7" i="15" s="1"/>
  <c r="AR7" i="19" s="1"/>
  <c r="L6" i="14"/>
  <c r="AB7" i="15" s="1"/>
  <c r="AD7" i="15" s="1"/>
  <c r="AE7" i="15" s="1"/>
  <c r="N6" i="14"/>
  <c r="AJ7" i="15" s="1"/>
  <c r="AL7" i="15" s="1"/>
  <c r="AM7" i="15" s="1"/>
  <c r="CF7" i="19" s="1"/>
  <c r="P6" i="14"/>
  <c r="AR7" i="15" s="1"/>
  <c r="AT7" i="15" s="1"/>
  <c r="AU7" i="15" s="1"/>
  <c r="CZ7" i="19" s="1"/>
  <c r="CD6" i="19"/>
  <c r="CD55" i="19" s="1"/>
  <c r="AC13" i="5"/>
  <c r="AF6" i="29"/>
  <c r="AF55" i="29" s="1"/>
  <c r="BH6" i="29"/>
  <c r="BH55" i="29" s="1"/>
  <c r="AH9" i="16"/>
  <c r="AI9" i="16" s="1"/>
  <c r="AJ9" i="16" s="1"/>
  <c r="CG8" i="19" s="1"/>
  <c r="AQ30" i="16"/>
  <c r="AR30" i="16" s="1"/>
  <c r="DA29" i="19" s="1"/>
  <c r="K30" i="16"/>
  <c r="L30" i="16" s="1"/>
  <c r="Y29" i="19" s="1"/>
  <c r="W29" i="16"/>
  <c r="X29" i="16" s="1"/>
  <c r="BC28" i="19" s="1"/>
  <c r="G29" i="16"/>
  <c r="H29" i="16" s="1"/>
  <c r="O28" i="19" s="1"/>
  <c r="S28" i="16"/>
  <c r="T28" i="16" s="1"/>
  <c r="AS27" i="19" s="1"/>
  <c r="AE27" i="16"/>
  <c r="AF27" i="16" s="1"/>
  <c r="BW26" i="19" s="1"/>
  <c r="O27" i="16"/>
  <c r="P27" i="16" s="1"/>
  <c r="AI26" i="19" s="1"/>
  <c r="AA26" i="16"/>
  <c r="AM25" i="16"/>
  <c r="AN25" i="16" s="1"/>
  <c r="CQ24" i="19" s="1"/>
  <c r="AI24" i="16"/>
  <c r="AJ24" i="16" s="1"/>
  <c r="CG23" i="19" s="1"/>
  <c r="O23" i="16"/>
  <c r="P23" i="16" s="1"/>
  <c r="AI22" i="19" s="1"/>
  <c r="AA22" i="16"/>
  <c r="AB22" i="16" s="1"/>
  <c r="BM21" i="19" s="1"/>
  <c r="AM21" i="16"/>
  <c r="AN21" i="16" s="1"/>
  <c r="CQ20" i="19" s="1"/>
  <c r="G21" i="16"/>
  <c r="H21" i="16" s="1"/>
  <c r="O20" i="19" s="1"/>
  <c r="S20" i="16"/>
  <c r="T20" i="16" s="1"/>
  <c r="AS19" i="19" s="1"/>
  <c r="AE19" i="16"/>
  <c r="AF19" i="16" s="1"/>
  <c r="BW18" i="19" s="1"/>
  <c r="AQ18" i="16"/>
  <c r="AR18" i="16" s="1"/>
  <c r="DA17" i="19" s="1"/>
  <c r="K18" i="16"/>
  <c r="L18" i="16" s="1"/>
  <c r="Y17" i="19" s="1"/>
  <c r="G17" i="16"/>
  <c r="H17" i="16" s="1"/>
  <c r="O16" i="19" s="1"/>
  <c r="O15" i="16"/>
  <c r="P15" i="16" s="1"/>
  <c r="AI14" i="19" s="1"/>
  <c r="AA14" i="16"/>
  <c r="AB14" i="16" s="1"/>
  <c r="BM13" i="19" s="1"/>
  <c r="AM13" i="16"/>
  <c r="AN13" i="16" s="1"/>
  <c r="CQ12" i="19" s="1"/>
  <c r="G13" i="16"/>
  <c r="H13" i="16" s="1"/>
  <c r="O12" i="19" s="1"/>
  <c r="AE11" i="16"/>
  <c r="AF11" i="16" s="1"/>
  <c r="BW10" i="19" s="1"/>
  <c r="AQ10" i="16"/>
  <c r="AR10" i="16" s="1"/>
  <c r="DA9" i="19" s="1"/>
  <c r="W10" i="16"/>
  <c r="X10" i="16" s="1"/>
  <c r="BC9" i="19" s="1"/>
  <c r="AI31" i="16"/>
  <c r="AJ31" i="16" s="1"/>
  <c r="CG30" i="19" s="1"/>
  <c r="AE30" i="16"/>
  <c r="AF30" i="16" s="1"/>
  <c r="BW29" i="19" s="1"/>
  <c r="AQ29" i="16"/>
  <c r="AR29" i="16" s="1"/>
  <c r="DA28" i="19" s="1"/>
  <c r="K29" i="16"/>
  <c r="L29" i="16" s="1"/>
  <c r="Y28" i="19" s="1"/>
  <c r="W28" i="16"/>
  <c r="X28" i="16" s="1"/>
  <c r="BC27" i="19" s="1"/>
  <c r="AI27" i="16"/>
  <c r="AJ27" i="16" s="1"/>
  <c r="CG26" i="19" s="1"/>
  <c r="S27" i="16"/>
  <c r="T27" i="16" s="1"/>
  <c r="AS26" i="19" s="1"/>
  <c r="AE26" i="16"/>
  <c r="AQ25" i="16"/>
  <c r="AR25" i="16" s="1"/>
  <c r="DA24" i="19" s="1"/>
  <c r="K25" i="16"/>
  <c r="L25" i="16" s="1"/>
  <c r="Y24" i="19" s="1"/>
  <c r="AM24" i="16"/>
  <c r="AN24" i="16" s="1"/>
  <c r="CQ23" i="19" s="1"/>
  <c r="G24" i="16"/>
  <c r="H24" i="16" s="1"/>
  <c r="O23" i="19" s="1"/>
  <c r="S23" i="16"/>
  <c r="T23" i="16" s="1"/>
  <c r="AS22" i="19" s="1"/>
  <c r="AE22" i="16"/>
  <c r="AF22" i="16" s="1"/>
  <c r="BW21" i="19" s="1"/>
  <c r="AQ21" i="16"/>
  <c r="AR21" i="16" s="1"/>
  <c r="DA20" i="19" s="1"/>
  <c r="K21" i="16"/>
  <c r="L21" i="16" s="1"/>
  <c r="Y20" i="19" s="1"/>
  <c r="G20" i="16"/>
  <c r="H20" i="16" s="1"/>
  <c r="O19" i="19" s="1"/>
  <c r="AE18" i="16"/>
  <c r="AF18" i="16" s="1"/>
  <c r="BW17" i="19" s="1"/>
  <c r="AQ17" i="16"/>
  <c r="AR17" i="16" s="1"/>
  <c r="DA16" i="19" s="1"/>
  <c r="AM16" i="16"/>
  <c r="AN16" i="16" s="1"/>
  <c r="CQ15" i="19" s="1"/>
  <c r="G16" i="16"/>
  <c r="H16" i="16" s="1"/>
  <c r="O15" i="19" s="1"/>
  <c r="O14" i="16"/>
  <c r="P14" i="16" s="1"/>
  <c r="AI13" i="19" s="1"/>
  <c r="AA13" i="16"/>
  <c r="AB13" i="16" s="1"/>
  <c r="BM12" i="19" s="1"/>
  <c r="AM12" i="16"/>
  <c r="AN12" i="16" s="1"/>
  <c r="CQ11" i="19" s="1"/>
  <c r="G12" i="16"/>
  <c r="H12" i="16" s="1"/>
  <c r="O11" i="19" s="1"/>
  <c r="S11" i="16"/>
  <c r="T11" i="16" s="1"/>
  <c r="AS10" i="19" s="1"/>
  <c r="AM9" i="16"/>
  <c r="AN9" i="16" s="1"/>
  <c r="CQ8" i="19" s="1"/>
  <c r="AQ31" i="16"/>
  <c r="AR31" i="16" s="1"/>
  <c r="DA30" i="19" s="1"/>
  <c r="K31" i="16"/>
  <c r="L31" i="16" s="1"/>
  <c r="Y30" i="19" s="1"/>
  <c r="AI30" i="16"/>
  <c r="AJ30" i="16" s="1"/>
  <c r="CG29" i="19" s="1"/>
  <c r="S30" i="16"/>
  <c r="T30" i="16" s="1"/>
  <c r="AS29" i="19" s="1"/>
  <c r="AE29" i="16"/>
  <c r="AF29" i="16" s="1"/>
  <c r="BW28" i="19" s="1"/>
  <c r="O29" i="16"/>
  <c r="P29" i="16" s="1"/>
  <c r="AI28" i="19" s="1"/>
  <c r="AQ28" i="16"/>
  <c r="AR28" i="16" s="1"/>
  <c r="DA27" i="19" s="1"/>
  <c r="AA28" i="16"/>
  <c r="AB28" i="16" s="1"/>
  <c r="BM27" i="19" s="1"/>
  <c r="K28" i="16"/>
  <c r="L28" i="16" s="1"/>
  <c r="Y27" i="19" s="1"/>
  <c r="AM27" i="16"/>
  <c r="AN27" i="16" s="1"/>
  <c r="CQ26" i="19" s="1"/>
  <c r="W27" i="16"/>
  <c r="X27" i="16" s="1"/>
  <c r="BC26" i="19" s="1"/>
  <c r="G27" i="16"/>
  <c r="H27" i="16" s="1"/>
  <c r="O26" i="19" s="1"/>
  <c r="AI26" i="16"/>
  <c r="S26" i="16"/>
  <c r="AE25" i="16"/>
  <c r="AF25" i="16" s="1"/>
  <c r="BW24" i="19" s="1"/>
  <c r="O25" i="16"/>
  <c r="P25" i="16" s="1"/>
  <c r="AI24" i="19" s="1"/>
  <c r="AQ24" i="16"/>
  <c r="AR24" i="16" s="1"/>
  <c r="DA23" i="19" s="1"/>
  <c r="AA24" i="16"/>
  <c r="AB24" i="16" s="1"/>
  <c r="BM23" i="19" s="1"/>
  <c r="K24" i="16"/>
  <c r="L24" i="16" s="1"/>
  <c r="Y23" i="19" s="1"/>
  <c r="AM23" i="16"/>
  <c r="AN23" i="16" s="1"/>
  <c r="CQ22" i="19" s="1"/>
  <c r="W23" i="16"/>
  <c r="X23" i="16" s="1"/>
  <c r="BC22" i="19" s="1"/>
  <c r="G23" i="16"/>
  <c r="H23" i="16" s="1"/>
  <c r="O22" i="19" s="1"/>
  <c r="AI22" i="16"/>
  <c r="AJ22" i="16" s="1"/>
  <c r="CG21" i="19" s="1"/>
  <c r="S22" i="16"/>
  <c r="T22" i="16" s="1"/>
  <c r="AS21" i="19" s="1"/>
  <c r="AE21" i="16"/>
  <c r="AF21" i="16" s="1"/>
  <c r="BW20" i="19" s="1"/>
  <c r="O21" i="16"/>
  <c r="P21" i="16" s="1"/>
  <c r="AI20" i="19" s="1"/>
  <c r="AQ20" i="16"/>
  <c r="AR20" i="16" s="1"/>
  <c r="DA19" i="19" s="1"/>
  <c r="AA20" i="16"/>
  <c r="AB20" i="16" s="1"/>
  <c r="BM19" i="19" s="1"/>
  <c r="K20" i="16"/>
  <c r="L20" i="16" s="1"/>
  <c r="Y19" i="19" s="1"/>
  <c r="AM19" i="16"/>
  <c r="AN19" i="16" s="1"/>
  <c r="CQ18" i="19" s="1"/>
  <c r="W19" i="16"/>
  <c r="X19" i="16" s="1"/>
  <c r="BC18" i="19" s="1"/>
  <c r="G19" i="16"/>
  <c r="H19" i="16" s="1"/>
  <c r="O18" i="19" s="1"/>
  <c r="AI18" i="16"/>
  <c r="AJ18" i="16" s="1"/>
  <c r="CG17" i="19" s="1"/>
  <c r="S18" i="16"/>
  <c r="T18" i="16" s="1"/>
  <c r="AS17" i="19" s="1"/>
  <c r="AE17" i="16"/>
  <c r="AF17" i="16" s="1"/>
  <c r="BW16" i="19" s="1"/>
  <c r="O17" i="16"/>
  <c r="P17" i="16" s="1"/>
  <c r="AI16" i="19" s="1"/>
  <c r="AQ16" i="16"/>
  <c r="AR16" i="16" s="1"/>
  <c r="DA15" i="19" s="1"/>
  <c r="AA16" i="16"/>
  <c r="AB16" i="16" s="1"/>
  <c r="BM15" i="19" s="1"/>
  <c r="K16" i="16"/>
  <c r="L16" i="16" s="1"/>
  <c r="Y15" i="19" s="1"/>
  <c r="AM15" i="16"/>
  <c r="AN15" i="16" s="1"/>
  <c r="CQ14" i="19" s="1"/>
  <c r="W15" i="16"/>
  <c r="X15" i="16" s="1"/>
  <c r="BC14" i="19" s="1"/>
  <c r="G15" i="16"/>
  <c r="H15" i="16" s="1"/>
  <c r="O14" i="19" s="1"/>
  <c r="AI14" i="16"/>
  <c r="AJ14" i="16" s="1"/>
  <c r="CG13" i="19" s="1"/>
  <c r="S14" i="16"/>
  <c r="T14" i="16" s="1"/>
  <c r="AS13" i="19" s="1"/>
  <c r="AE13" i="16"/>
  <c r="AF13" i="16" s="1"/>
  <c r="BW12" i="19" s="1"/>
  <c r="O13" i="16"/>
  <c r="P13" i="16" s="1"/>
  <c r="AI12" i="19" s="1"/>
  <c r="AQ12" i="16"/>
  <c r="AR12" i="16" s="1"/>
  <c r="DA11" i="19" s="1"/>
  <c r="AA12" i="16"/>
  <c r="AB12" i="16" s="1"/>
  <c r="BM11" i="19" s="1"/>
  <c r="K12" i="16"/>
  <c r="L12" i="16" s="1"/>
  <c r="Y11" i="19" s="1"/>
  <c r="AM11" i="16"/>
  <c r="AN11" i="16" s="1"/>
  <c r="CQ10" i="19" s="1"/>
  <c r="W11" i="16"/>
  <c r="X11" i="16" s="1"/>
  <c r="BC10" i="19" s="1"/>
  <c r="G11" i="16"/>
  <c r="H11" i="16" s="1"/>
  <c r="O10" i="19" s="1"/>
  <c r="AA31" i="16"/>
  <c r="AB31" i="16" s="1"/>
  <c r="BM30" i="19" s="1"/>
  <c r="AA30" i="16"/>
  <c r="AB30" i="16" s="1"/>
  <c r="BM29" i="19" s="1"/>
  <c r="AM29" i="16"/>
  <c r="AN29" i="16" s="1"/>
  <c r="CQ28" i="19" s="1"/>
  <c r="AI28" i="16"/>
  <c r="AJ28" i="16" s="1"/>
  <c r="CG27" i="19" s="1"/>
  <c r="AQ26" i="16"/>
  <c r="K26" i="16"/>
  <c r="W25" i="16"/>
  <c r="X25" i="16" s="1"/>
  <c r="BC24" i="19" s="1"/>
  <c r="G25" i="16"/>
  <c r="H25" i="16" s="1"/>
  <c r="O24" i="19" s="1"/>
  <c r="S24" i="16"/>
  <c r="T24" i="16" s="1"/>
  <c r="AS23" i="19" s="1"/>
  <c r="AE23" i="16"/>
  <c r="AF23" i="16" s="1"/>
  <c r="BW22" i="19" s="1"/>
  <c r="AQ22" i="16"/>
  <c r="AR22" i="16" s="1"/>
  <c r="DA21" i="19" s="1"/>
  <c r="K22" i="16"/>
  <c r="L22" i="16" s="1"/>
  <c r="Y21" i="19" s="1"/>
  <c r="W21" i="16"/>
  <c r="X21" i="16" s="1"/>
  <c r="BC20" i="19" s="1"/>
  <c r="AI20" i="16"/>
  <c r="AJ20" i="16" s="1"/>
  <c r="CG19" i="19" s="1"/>
  <c r="O19" i="16"/>
  <c r="P19" i="16" s="1"/>
  <c r="AI18" i="19" s="1"/>
  <c r="AA18" i="16"/>
  <c r="AB18" i="16" s="1"/>
  <c r="BM17" i="19" s="1"/>
  <c r="AM17" i="16"/>
  <c r="AN17" i="16" s="1"/>
  <c r="CQ16" i="19" s="1"/>
  <c r="W17" i="16"/>
  <c r="X17" i="16" s="1"/>
  <c r="BC16" i="19" s="1"/>
  <c r="AI16" i="16"/>
  <c r="AJ16" i="16" s="1"/>
  <c r="CG15" i="19" s="1"/>
  <c r="S16" i="16"/>
  <c r="T16" i="16" s="1"/>
  <c r="AS15" i="19" s="1"/>
  <c r="AE15" i="16"/>
  <c r="AF15" i="16" s="1"/>
  <c r="BW14" i="19" s="1"/>
  <c r="AQ14" i="16"/>
  <c r="AR14" i="16" s="1"/>
  <c r="DA13" i="19" s="1"/>
  <c r="K14" i="16"/>
  <c r="L14" i="16" s="1"/>
  <c r="Y13" i="19" s="1"/>
  <c r="W13" i="16"/>
  <c r="X13" i="16" s="1"/>
  <c r="BC12" i="19" s="1"/>
  <c r="AI12" i="16"/>
  <c r="AJ12" i="16" s="1"/>
  <c r="CG11" i="19" s="1"/>
  <c r="S12" i="16"/>
  <c r="T12" i="16" s="1"/>
  <c r="AS11" i="19" s="1"/>
  <c r="O11" i="16"/>
  <c r="P11" i="16" s="1"/>
  <c r="AI10" i="19" s="1"/>
  <c r="O30" i="16"/>
  <c r="P30" i="16" s="1"/>
  <c r="AI29" i="19" s="1"/>
  <c r="AA29" i="16"/>
  <c r="AB29" i="16" s="1"/>
  <c r="BM28" i="19" s="1"/>
  <c r="AM28" i="16"/>
  <c r="AN28" i="16" s="1"/>
  <c r="CQ27" i="19" s="1"/>
  <c r="G28" i="16"/>
  <c r="H28" i="16" s="1"/>
  <c r="O27" i="19" s="1"/>
  <c r="O26" i="16"/>
  <c r="AA25" i="16"/>
  <c r="AB25" i="16" s="1"/>
  <c r="BM24" i="19" s="1"/>
  <c r="W24" i="16"/>
  <c r="X24" i="16" s="1"/>
  <c r="BC23" i="19" s="1"/>
  <c r="AI23" i="16"/>
  <c r="AJ23" i="16" s="1"/>
  <c r="CG22" i="19" s="1"/>
  <c r="O22" i="16"/>
  <c r="P22" i="16" s="1"/>
  <c r="AI21" i="19" s="1"/>
  <c r="AA21" i="16"/>
  <c r="AB21" i="16" s="1"/>
  <c r="BM20" i="19" s="1"/>
  <c r="AM20" i="16"/>
  <c r="AN20" i="16" s="1"/>
  <c r="CQ19" i="19" s="1"/>
  <c r="W20" i="16"/>
  <c r="X20" i="16" s="1"/>
  <c r="BC19" i="19" s="1"/>
  <c r="AI19" i="16"/>
  <c r="AJ19" i="16" s="1"/>
  <c r="CG18" i="19" s="1"/>
  <c r="S19" i="16"/>
  <c r="T19" i="16" s="1"/>
  <c r="AS18" i="19" s="1"/>
  <c r="O18" i="16"/>
  <c r="P18" i="16" s="1"/>
  <c r="AI17" i="19" s="1"/>
  <c r="AA17" i="16"/>
  <c r="AB17" i="16" s="1"/>
  <c r="BM16" i="19" s="1"/>
  <c r="K17" i="16"/>
  <c r="L17" i="16" s="1"/>
  <c r="Y16" i="19" s="1"/>
  <c r="W16" i="16"/>
  <c r="X16" i="16" s="1"/>
  <c r="BC15" i="19" s="1"/>
  <c r="AI15" i="16"/>
  <c r="AJ15" i="16" s="1"/>
  <c r="CG14" i="19" s="1"/>
  <c r="S15" i="16"/>
  <c r="T15" i="16" s="1"/>
  <c r="AS14" i="19" s="1"/>
  <c r="AE14" i="16"/>
  <c r="AF14" i="16" s="1"/>
  <c r="BW13" i="19" s="1"/>
  <c r="AQ13" i="16"/>
  <c r="AR13" i="16" s="1"/>
  <c r="DA12" i="19" s="1"/>
  <c r="K13" i="16"/>
  <c r="L13" i="16" s="1"/>
  <c r="Y12" i="19" s="1"/>
  <c r="W12" i="16"/>
  <c r="X12" i="16" s="1"/>
  <c r="BC11" i="19" s="1"/>
  <c r="AI11" i="16"/>
  <c r="AJ11" i="16" s="1"/>
  <c r="CG10" i="19" s="1"/>
  <c r="AI8" i="16"/>
  <c r="AJ8" i="16" s="1"/>
  <c r="CG7" i="19" s="1"/>
  <c r="S31" i="16"/>
  <c r="T31" i="16" s="1"/>
  <c r="AS30" i="19" s="1"/>
  <c r="AM30" i="16"/>
  <c r="AN30" i="16" s="1"/>
  <c r="CQ29" i="19" s="1"/>
  <c r="W30" i="16"/>
  <c r="X30" i="16" s="1"/>
  <c r="BC29" i="19" s="1"/>
  <c r="G30" i="16"/>
  <c r="H30" i="16" s="1"/>
  <c r="O29" i="19" s="1"/>
  <c r="AI29" i="16"/>
  <c r="AJ29" i="16" s="1"/>
  <c r="CG28" i="19" s="1"/>
  <c r="S29" i="16"/>
  <c r="T29" i="16" s="1"/>
  <c r="AS28" i="19" s="1"/>
  <c r="AE28" i="16"/>
  <c r="AF28" i="16" s="1"/>
  <c r="BW27" i="19" s="1"/>
  <c r="O28" i="16"/>
  <c r="P28" i="16" s="1"/>
  <c r="AI27" i="19" s="1"/>
  <c r="AQ27" i="16"/>
  <c r="AR27" i="16" s="1"/>
  <c r="DA26" i="19" s="1"/>
  <c r="AA27" i="16"/>
  <c r="AB27" i="16" s="1"/>
  <c r="BM26" i="19" s="1"/>
  <c r="K27" i="16"/>
  <c r="L27" i="16" s="1"/>
  <c r="Y26" i="19" s="1"/>
  <c r="AM26" i="16"/>
  <c r="W26" i="16"/>
  <c r="G26" i="16"/>
  <c r="AI25" i="16"/>
  <c r="AJ25" i="16" s="1"/>
  <c r="CG24" i="19" s="1"/>
  <c r="S25" i="16"/>
  <c r="T25" i="16" s="1"/>
  <c r="AS24" i="19" s="1"/>
  <c r="AE24" i="16"/>
  <c r="AF24" i="16" s="1"/>
  <c r="BW23" i="19" s="1"/>
  <c r="O24" i="16"/>
  <c r="P24" i="16" s="1"/>
  <c r="AI23" i="19" s="1"/>
  <c r="AQ23" i="16"/>
  <c r="AR23" i="16" s="1"/>
  <c r="DA22" i="19" s="1"/>
  <c r="AA23" i="16"/>
  <c r="AB23" i="16" s="1"/>
  <c r="BM22" i="19" s="1"/>
  <c r="K23" i="16"/>
  <c r="L23" i="16" s="1"/>
  <c r="Y22" i="19" s="1"/>
  <c r="AM22" i="16"/>
  <c r="AN22" i="16" s="1"/>
  <c r="CQ21" i="19" s="1"/>
  <c r="W22" i="16"/>
  <c r="X22" i="16" s="1"/>
  <c r="BC21" i="19" s="1"/>
  <c r="G22" i="16"/>
  <c r="H22" i="16" s="1"/>
  <c r="O21" i="19" s="1"/>
  <c r="AI21" i="16"/>
  <c r="AJ21" i="16" s="1"/>
  <c r="CG20" i="19" s="1"/>
  <c r="S21" i="16"/>
  <c r="T21" i="16" s="1"/>
  <c r="AS20" i="19" s="1"/>
  <c r="AE20" i="16"/>
  <c r="AF20" i="16" s="1"/>
  <c r="BW19" i="19" s="1"/>
  <c r="O20" i="16"/>
  <c r="P20" i="16" s="1"/>
  <c r="AI19" i="19" s="1"/>
  <c r="AQ19" i="16"/>
  <c r="AR19" i="16" s="1"/>
  <c r="DA18" i="19" s="1"/>
  <c r="AA19" i="16"/>
  <c r="AB19" i="16" s="1"/>
  <c r="BM18" i="19" s="1"/>
  <c r="K19" i="16"/>
  <c r="L19" i="16" s="1"/>
  <c r="Y18" i="19" s="1"/>
  <c r="AM18" i="16"/>
  <c r="AN18" i="16" s="1"/>
  <c r="CQ17" i="19" s="1"/>
  <c r="W18" i="16"/>
  <c r="X18" i="16" s="1"/>
  <c r="BC17" i="19" s="1"/>
  <c r="G18" i="16"/>
  <c r="H18" i="16" s="1"/>
  <c r="O17" i="19" s="1"/>
  <c r="AI17" i="16"/>
  <c r="AJ17" i="16" s="1"/>
  <c r="CG16" i="19" s="1"/>
  <c r="S17" i="16"/>
  <c r="T17" i="16" s="1"/>
  <c r="AS16" i="19" s="1"/>
  <c r="AE16" i="16"/>
  <c r="AF16" i="16" s="1"/>
  <c r="BW15" i="19" s="1"/>
  <c r="O16" i="16"/>
  <c r="P16" i="16" s="1"/>
  <c r="AI15" i="19" s="1"/>
  <c r="AQ15" i="16"/>
  <c r="AR15" i="16" s="1"/>
  <c r="DA14" i="19" s="1"/>
  <c r="AA15" i="16"/>
  <c r="AB15" i="16" s="1"/>
  <c r="BM14" i="19" s="1"/>
  <c r="K15" i="16"/>
  <c r="L15" i="16" s="1"/>
  <c r="Y14" i="19" s="1"/>
  <c r="AM14" i="16"/>
  <c r="AN14" i="16" s="1"/>
  <c r="CQ13" i="19" s="1"/>
  <c r="W14" i="16"/>
  <c r="X14" i="16" s="1"/>
  <c r="BC13" i="19" s="1"/>
  <c r="G14" i="16"/>
  <c r="H14" i="16" s="1"/>
  <c r="O13" i="19" s="1"/>
  <c r="AI13" i="16"/>
  <c r="AJ13" i="16" s="1"/>
  <c r="CG12" i="19" s="1"/>
  <c r="S13" i="16"/>
  <c r="T13" i="16" s="1"/>
  <c r="AS12" i="19" s="1"/>
  <c r="AE12" i="16"/>
  <c r="AF12" i="16" s="1"/>
  <c r="BW11" i="19" s="1"/>
  <c r="O12" i="16"/>
  <c r="P12" i="16" s="1"/>
  <c r="AI11" i="19" s="1"/>
  <c r="AR11" i="16"/>
  <c r="DA10" i="19" s="1"/>
  <c r="AA11" i="16"/>
  <c r="AB11" i="16" s="1"/>
  <c r="BM10" i="19" s="1"/>
  <c r="K11" i="16"/>
  <c r="L11" i="16" s="1"/>
  <c r="Y10" i="19" s="1"/>
  <c r="W9" i="16"/>
  <c r="X9" i="16" s="1"/>
  <c r="BC8" i="19" s="1"/>
  <c r="AH14" i="64"/>
  <c r="AI14" i="64" s="1"/>
  <c r="AD14" i="64"/>
  <c r="AE14" i="64" s="1"/>
  <c r="V14" i="64"/>
  <c r="W14" i="64" s="1"/>
  <c r="AL14" i="64"/>
  <c r="AM14" i="64" s="1"/>
  <c r="Z14" i="64"/>
  <c r="AA14" i="64" s="1"/>
  <c r="R14" i="64"/>
  <c r="S14" i="64" s="1"/>
  <c r="CN28" i="58"/>
  <c r="CN16" i="58"/>
  <c r="AA25" i="5"/>
  <c r="U22" i="5"/>
  <c r="CX31" i="58"/>
  <c r="AP30" i="58"/>
  <c r="BJ25" i="58"/>
  <c r="CX24" i="58"/>
  <c r="CD17" i="58"/>
  <c r="AA21" i="5"/>
  <c r="CD21" i="58"/>
  <c r="Y26" i="5"/>
  <c r="CN23" i="58"/>
  <c r="O32" i="5"/>
  <c r="AA28" i="5"/>
  <c r="AC16" i="5"/>
  <c r="G25" i="41"/>
  <c r="BB31" i="29"/>
  <c r="BC31" i="29" s="1"/>
  <c r="AZ24" i="58"/>
  <c r="BJ20" i="58"/>
  <c r="CX19" i="58"/>
  <c r="AC28" i="5"/>
  <c r="CX23" i="58"/>
  <c r="W31" i="5"/>
  <c r="S29" i="5"/>
  <c r="BX38" i="2"/>
  <c r="BX39" i="2" s="1"/>
  <c r="BX40" i="2" s="1"/>
  <c r="BX41" i="2" s="1"/>
  <c r="BX42" i="2" s="1"/>
  <c r="BX43" i="2" s="1"/>
  <c r="CD37" i="2"/>
  <c r="F12" i="6"/>
  <c r="G12" i="6" s="1"/>
  <c r="Y12" i="58" s="1"/>
  <c r="J6" i="72"/>
  <c r="J11" i="73"/>
  <c r="J11" i="74"/>
  <c r="J11" i="75"/>
  <c r="J6" i="75"/>
  <c r="E20" i="41"/>
  <c r="E21" i="41" s="1"/>
  <c r="AP31" i="253"/>
  <c r="AQ30" i="253"/>
  <c r="AW29" i="253"/>
  <c r="AV30" i="253"/>
  <c r="BN31" i="253"/>
  <c r="BO30" i="253"/>
  <c r="BI30" i="253"/>
  <c r="BH31" i="253"/>
  <c r="Y29" i="253"/>
  <c r="X30" i="253"/>
  <c r="AK31" i="253"/>
  <c r="AJ32" i="253"/>
  <c r="R30" i="253"/>
  <c r="S29" i="253"/>
  <c r="F17" i="79"/>
  <c r="E17" i="79" s="1"/>
  <c r="D23" i="74"/>
  <c r="D23" i="77"/>
  <c r="D30" i="76"/>
  <c r="G12" i="74"/>
  <c r="H12" i="74" s="1"/>
  <c r="G7" i="74"/>
  <c r="H7" i="74" s="1"/>
  <c r="G12" i="72"/>
  <c r="H12" i="72" s="1"/>
  <c r="D30" i="72"/>
  <c r="G12" i="75"/>
  <c r="H12" i="75" s="1"/>
  <c r="G7" i="75"/>
  <c r="H7" i="75" s="1"/>
  <c r="CN19" i="58"/>
  <c r="CN15" i="58"/>
  <c r="CD13" i="58"/>
  <c r="Y30" i="5"/>
  <c r="U29" i="5"/>
  <c r="BJ12" i="58"/>
  <c r="CN30" i="58"/>
  <c r="AA15" i="5"/>
  <c r="BJ24" i="58"/>
  <c r="BJ16" i="58"/>
  <c r="V10" i="6"/>
  <c r="W10" i="6" s="1"/>
  <c r="DA10" i="58" s="1"/>
  <c r="D25" i="77"/>
  <c r="D24" i="77"/>
  <c r="D30" i="73"/>
  <c r="D23" i="75"/>
  <c r="D30" i="77"/>
  <c r="E12" i="77"/>
  <c r="F12" i="77" s="1"/>
  <c r="D23" i="73"/>
  <c r="CP24" i="58"/>
  <c r="BB24" i="58"/>
  <c r="CZ23" i="58"/>
  <c r="BL23" i="58"/>
  <c r="X23" i="58"/>
  <c r="CP22" i="58"/>
  <c r="AH22" i="58"/>
  <c r="CZ21" i="58"/>
  <c r="CF21" i="58"/>
  <c r="AR21" i="58"/>
  <c r="BV24" i="58"/>
  <c r="AH24" i="58"/>
  <c r="N24" i="58"/>
  <c r="CF23" i="58"/>
  <c r="AR23" i="58"/>
  <c r="D23" i="58"/>
  <c r="BV22" i="58"/>
  <c r="BB22" i="58"/>
  <c r="N22" i="58"/>
  <c r="BL21" i="58"/>
  <c r="AP6" i="19"/>
  <c r="AP55" i="19" s="1"/>
  <c r="AL7" i="16"/>
  <c r="L9" i="41"/>
  <c r="H9" i="41"/>
  <c r="D9" i="41"/>
  <c r="F17" i="77"/>
  <c r="G17" i="78"/>
  <c r="F17" i="78" s="1"/>
  <c r="F17" i="76"/>
  <c r="E17" i="76" s="1"/>
  <c r="BW31" i="29"/>
  <c r="D20" i="41"/>
  <c r="D21" i="41" s="1"/>
  <c r="S16" i="5"/>
  <c r="U19" i="5"/>
  <c r="CN22" i="58"/>
  <c r="V6" i="58"/>
  <c r="V55" i="58" s="1"/>
  <c r="U24" i="5"/>
  <c r="BT20" i="58"/>
  <c r="CX6" i="58"/>
  <c r="CX55" i="58" s="1"/>
  <c r="J16" i="77"/>
  <c r="CX10" i="58"/>
  <c r="S11" i="5"/>
  <c r="R10" i="6"/>
  <c r="S10" i="6" s="1"/>
  <c r="CG10" i="58" s="1"/>
  <c r="J11" i="80"/>
  <c r="K25" i="41"/>
  <c r="CD32" i="2"/>
  <c r="CC32" i="2" s="1"/>
  <c r="AS30" i="37" s="1"/>
  <c r="BL32" i="2"/>
  <c r="BE32" i="2" s="1"/>
  <c r="AF30" i="37" s="1"/>
  <c r="AT32" i="2"/>
  <c r="AO32" i="2" s="1"/>
  <c r="W30" i="37" s="1"/>
  <c r="J32" i="2"/>
  <c r="C32" i="2" s="1"/>
  <c r="B30" i="37" s="1"/>
  <c r="CM31" i="2"/>
  <c r="CL31" i="2" s="1"/>
  <c r="AX29" i="37" s="1"/>
  <c r="BC31" i="2"/>
  <c r="BB31" i="2" s="1"/>
  <c r="AD29" i="37" s="1"/>
  <c r="CV30" i="2"/>
  <c r="CQ30" i="2" s="1"/>
  <c r="BA28" i="37" s="1"/>
  <c r="BL30" i="2"/>
  <c r="BK30" i="2" s="1"/>
  <c r="AI28" i="37" s="1"/>
  <c r="AT30" i="2"/>
  <c r="AM30" i="2" s="1"/>
  <c r="V28" i="37" s="1"/>
  <c r="AB30" i="2"/>
  <c r="Y30" i="2" s="1"/>
  <c r="N28" i="37" s="1"/>
  <c r="J30" i="2"/>
  <c r="G30" i="2" s="1"/>
  <c r="D28" i="37" s="1"/>
  <c r="CM29" i="2"/>
  <c r="CJ29" i="2" s="1"/>
  <c r="AW27" i="37" s="1"/>
  <c r="BU29" i="2"/>
  <c r="BP29" i="2" s="1"/>
  <c r="AL27" i="37" s="1"/>
  <c r="BC29" i="2"/>
  <c r="AX29" i="2" s="1"/>
  <c r="AB27" i="37" s="1"/>
  <c r="S29" i="2"/>
  <c r="P29" i="2" s="1"/>
  <c r="I27" i="37" s="1"/>
  <c r="CV28" i="2"/>
  <c r="CQ28" i="2" s="1"/>
  <c r="BA26" i="37" s="1"/>
  <c r="CD28" i="2"/>
  <c r="CA28" i="2" s="1"/>
  <c r="AR26" i="37" s="1"/>
  <c r="AT28" i="2"/>
  <c r="AO28" i="2" s="1"/>
  <c r="W26" i="37" s="1"/>
  <c r="J28" i="2"/>
  <c r="I28" i="2" s="1"/>
  <c r="E26" i="37" s="1"/>
  <c r="BU27" i="2"/>
  <c r="BR27" i="2" s="1"/>
  <c r="AM25" i="37" s="1"/>
  <c r="BC27" i="2"/>
  <c r="BB27" i="2" s="1"/>
  <c r="AD25" i="37" s="1"/>
  <c r="AK27" i="2"/>
  <c r="AJ27" i="2" s="1"/>
  <c r="T25" i="37" s="1"/>
  <c r="S27" i="2"/>
  <c r="R27" i="2" s="1"/>
  <c r="J25" i="37" s="1"/>
  <c r="CV26" i="2"/>
  <c r="CU26" i="2" s="1"/>
  <c r="BC24" i="37" s="1"/>
  <c r="BL26" i="2"/>
  <c r="BK26" i="2" s="1"/>
  <c r="AI24" i="37" s="1"/>
  <c r="AT26" i="2"/>
  <c r="AS26" i="2" s="1"/>
  <c r="Y24" i="37" s="1"/>
  <c r="AB26" i="2"/>
  <c r="AA26" i="2" s="1"/>
  <c r="O24" i="37" s="1"/>
  <c r="J26" i="2"/>
  <c r="AK25" i="2"/>
  <c r="AJ25" i="2" s="1"/>
  <c r="T23" i="37" s="1"/>
  <c r="S25" i="2"/>
  <c r="R25" i="2" s="1"/>
  <c r="J23" i="37" s="1"/>
  <c r="CV24" i="2"/>
  <c r="CU24" i="2" s="1"/>
  <c r="BC22" i="37" s="1"/>
  <c r="CD24" i="2"/>
  <c r="CC24" i="2" s="1"/>
  <c r="AS22" i="37" s="1"/>
  <c r="BL24" i="2"/>
  <c r="BE24" i="2" s="1"/>
  <c r="AF22" i="37" s="1"/>
  <c r="AT24" i="2"/>
  <c r="AS24" i="2" s="1"/>
  <c r="Y22" i="37" s="1"/>
  <c r="J24" i="2"/>
  <c r="E24" i="2" s="1"/>
  <c r="C22" i="37" s="1"/>
  <c r="CM23" i="2"/>
  <c r="CL23" i="2" s="1"/>
  <c r="AX21" i="37" s="1"/>
  <c r="BC23" i="2"/>
  <c r="AX23" i="2" s="1"/>
  <c r="AB21" i="37" s="1"/>
  <c r="AK23" i="2"/>
  <c r="AH23" i="2" s="1"/>
  <c r="S21" i="37" s="1"/>
  <c r="S23" i="2"/>
  <c r="R23" i="2" s="1"/>
  <c r="J21" i="37" s="1"/>
  <c r="BL22" i="2"/>
  <c r="BK22" i="2" s="1"/>
  <c r="AI20" i="37" s="1"/>
  <c r="AB22" i="2"/>
  <c r="AA22" i="2" s="1"/>
  <c r="O20" i="37" s="1"/>
  <c r="CM21" i="2"/>
  <c r="CF21" i="2" s="1"/>
  <c r="AU19" i="37" s="1"/>
  <c r="BU21" i="2"/>
  <c r="BT21" i="2" s="1"/>
  <c r="AN19" i="37" s="1"/>
  <c r="AK21" i="2"/>
  <c r="AD21" i="2" s="1"/>
  <c r="Q19" i="37" s="1"/>
  <c r="S21" i="2"/>
  <c r="N21" i="2" s="1"/>
  <c r="H19" i="37" s="1"/>
  <c r="CV20" i="2"/>
  <c r="CS20" i="2" s="1"/>
  <c r="BB18" i="37" s="1"/>
  <c r="CD20" i="2"/>
  <c r="CC20" i="2" s="1"/>
  <c r="AS18" i="37" s="1"/>
  <c r="BL20" i="2"/>
  <c r="BK20" i="2" s="1"/>
  <c r="AI18" i="37" s="1"/>
  <c r="AT20" i="2"/>
  <c r="AS20" i="2" s="1"/>
  <c r="Y18" i="37" s="1"/>
  <c r="J20" i="2"/>
  <c r="G20" i="2" s="1"/>
  <c r="D18" i="37" s="1"/>
  <c r="CM19" i="2"/>
  <c r="CL19" i="2" s="1"/>
  <c r="AX17" i="37" s="1"/>
  <c r="BU19" i="2"/>
  <c r="BT19" i="2" s="1"/>
  <c r="AN17" i="37" s="1"/>
  <c r="BC19" i="2"/>
  <c r="AX19" i="2" s="1"/>
  <c r="AB17" i="37" s="1"/>
  <c r="AK19" i="2"/>
  <c r="AH19" i="2" s="1"/>
  <c r="S17" i="37" s="1"/>
  <c r="S19" i="2"/>
  <c r="L19" i="2" s="1"/>
  <c r="G17" i="37" s="1"/>
  <c r="AT18" i="2"/>
  <c r="AO18" i="2" s="1"/>
  <c r="W16" i="37" s="1"/>
  <c r="AB18" i="2"/>
  <c r="AA18" i="2" s="1"/>
  <c r="O16" i="37" s="1"/>
  <c r="J18" i="2"/>
  <c r="C18" i="2" s="1"/>
  <c r="B16" i="37" s="1"/>
  <c r="CM17" i="2"/>
  <c r="CL17" i="2" s="1"/>
  <c r="AX15" i="37" s="1"/>
  <c r="BU17" i="2"/>
  <c r="BP17" i="2" s="1"/>
  <c r="AL15" i="37" s="1"/>
  <c r="AK17" i="2"/>
  <c r="AF17" i="2" s="1"/>
  <c r="R15" i="37" s="1"/>
  <c r="S17" i="2"/>
  <c r="R17" i="2" s="1"/>
  <c r="J15" i="37" s="1"/>
  <c r="CV16" i="2"/>
  <c r="CQ16" i="2" s="1"/>
  <c r="BA14" i="37" s="1"/>
  <c r="CD16" i="2"/>
  <c r="CC16" i="2" s="1"/>
  <c r="AS14" i="37" s="1"/>
  <c r="BL16" i="2"/>
  <c r="BE16" i="2" s="1"/>
  <c r="AF14" i="37" s="1"/>
  <c r="AT16" i="2"/>
  <c r="AS16" i="2" s="1"/>
  <c r="Y14" i="37" s="1"/>
  <c r="J16" i="2"/>
  <c r="I16" i="2" s="1"/>
  <c r="E14" i="37" s="1"/>
  <c r="CM15" i="2"/>
  <c r="CJ15" i="2" s="1"/>
  <c r="AW13" i="37" s="1"/>
  <c r="BU15" i="2"/>
  <c r="BT15" i="2" s="1"/>
  <c r="AN13" i="37" s="1"/>
  <c r="AK15" i="2"/>
  <c r="AJ15" i="2" s="1"/>
  <c r="T13" i="37" s="1"/>
  <c r="S15" i="2"/>
  <c r="N15" i="2" s="1"/>
  <c r="H13" i="37" s="1"/>
  <c r="CV14" i="2"/>
  <c r="CU14" i="2" s="1"/>
  <c r="BC12" i="37" s="1"/>
  <c r="J14" i="2"/>
  <c r="E14" i="2" s="1"/>
  <c r="C12" i="37" s="1"/>
  <c r="CM13" i="2"/>
  <c r="CL13" i="2" s="1"/>
  <c r="AX11" i="37" s="1"/>
  <c r="BU13" i="2"/>
  <c r="BP13" i="2" s="1"/>
  <c r="AL11" i="37" s="1"/>
  <c r="BC13" i="2"/>
  <c r="BB13" i="2" s="1"/>
  <c r="AD11" i="37" s="1"/>
  <c r="CD12" i="2"/>
  <c r="CC12" i="2" s="1"/>
  <c r="AS10" i="37" s="1"/>
  <c r="AT12" i="2"/>
  <c r="AQ12" i="2" s="1"/>
  <c r="X10" i="37" s="1"/>
  <c r="BU11" i="2"/>
  <c r="BT11" i="2" s="1"/>
  <c r="AN9" i="37" s="1"/>
  <c r="AK11" i="2"/>
  <c r="AJ11" i="2" s="1"/>
  <c r="T9" i="37" s="1"/>
  <c r="CD10" i="2"/>
  <c r="BY10" i="2" s="1"/>
  <c r="AQ8" i="37" s="1"/>
  <c r="BC9" i="2"/>
  <c r="BB9" i="2" s="1"/>
  <c r="AD7" i="37" s="1"/>
  <c r="AT8" i="2"/>
  <c r="AS8" i="2" s="1"/>
  <c r="Y6" i="37" s="1"/>
  <c r="J8" i="2"/>
  <c r="I8" i="2" s="1"/>
  <c r="E6" i="37" s="1"/>
  <c r="S31" i="2"/>
  <c r="N31" i="2" s="1"/>
  <c r="H29" i="37" s="1"/>
  <c r="L12" i="28"/>
  <c r="BW14" i="29" s="1"/>
  <c r="BX14" i="29" s="1"/>
  <c r="BO31" i="29"/>
  <c r="R31" i="29"/>
  <c r="T31" i="29" s="1"/>
  <c r="K31" i="29"/>
  <c r="T7" i="6"/>
  <c r="U7" i="6" s="1"/>
  <c r="CQ7" i="58" s="1"/>
  <c r="D30" i="79"/>
  <c r="T14" i="6"/>
  <c r="U14" i="6" s="1"/>
  <c r="CQ14" i="58" s="1"/>
  <c r="D30" i="75"/>
  <c r="E7" i="79"/>
  <c r="F7" i="79" s="1"/>
  <c r="J15" i="80"/>
  <c r="T11" i="6"/>
  <c r="U11" i="6" s="1"/>
  <c r="CQ11" i="58" s="1"/>
  <c r="T15" i="6"/>
  <c r="U15" i="6" s="1"/>
  <c r="CQ15" i="58" s="1"/>
  <c r="N16" i="6"/>
  <c r="O16" i="6" s="1"/>
  <c r="BM16" i="58" s="1"/>
  <c r="N8" i="6"/>
  <c r="O8" i="6" s="1"/>
  <c r="BM8" i="58" s="1"/>
  <c r="N6" i="6"/>
  <c r="N12" i="6"/>
  <c r="O12" i="6" s="1"/>
  <c r="BM12" i="58" s="1"/>
  <c r="F7" i="78"/>
  <c r="G7" i="78" s="1"/>
  <c r="E7" i="80"/>
  <c r="F7" i="80" s="1"/>
  <c r="E7" i="76"/>
  <c r="F7" i="76" s="1"/>
  <c r="CN31" i="58"/>
  <c r="J7" i="79"/>
  <c r="J12" i="80"/>
  <c r="BC30" i="2"/>
  <c r="BB30" i="2" s="1"/>
  <c r="AD28" i="37" s="1"/>
  <c r="BL29" i="2"/>
  <c r="BK29" i="2" s="1"/>
  <c r="AI27" i="37" s="1"/>
  <c r="AB25" i="2"/>
  <c r="U25" i="2" s="1"/>
  <c r="L23" i="37" s="1"/>
  <c r="BU24" i="2"/>
  <c r="BT24" i="2" s="1"/>
  <c r="AN22" i="37" s="1"/>
  <c r="CV23" i="2"/>
  <c r="CU23" i="2" s="1"/>
  <c r="BC21" i="37" s="1"/>
  <c r="CM20" i="2"/>
  <c r="CL20" i="2" s="1"/>
  <c r="AX18" i="37" s="1"/>
  <c r="BC18" i="2"/>
  <c r="BB18" i="2" s="1"/>
  <c r="AD16" i="37" s="1"/>
  <c r="CV11" i="2"/>
  <c r="CO11" i="2" s="1"/>
  <c r="AZ9" i="37" s="1"/>
  <c r="S10" i="2"/>
  <c r="R10" i="2" s="1"/>
  <c r="J8" i="37" s="1"/>
  <c r="CM8" i="2"/>
  <c r="CL8" i="2" s="1"/>
  <c r="AX6" i="37" s="1"/>
  <c r="AK8" i="2"/>
  <c r="AJ8" i="2" s="1"/>
  <c r="T6" i="37" s="1"/>
  <c r="N9" i="6"/>
  <c r="O9" i="6" s="1"/>
  <c r="BM9" i="58" s="1"/>
  <c r="R15" i="6"/>
  <c r="S15" i="6" s="1"/>
  <c r="CG15" i="58" s="1"/>
  <c r="CV31" i="2"/>
  <c r="CS31" i="2" s="1"/>
  <c r="BB29" i="37" s="1"/>
  <c r="BC28" i="2"/>
  <c r="AX28" i="2" s="1"/>
  <c r="AB26" i="37" s="1"/>
  <c r="CV27" i="2"/>
  <c r="CO27" i="2" s="1"/>
  <c r="AZ25" i="37" s="1"/>
  <c r="CM26" i="2"/>
  <c r="CJ26" i="2" s="1"/>
  <c r="AW24" i="37" s="1"/>
  <c r="AK26" i="2"/>
  <c r="AJ26" i="2" s="1"/>
  <c r="T24" i="37" s="1"/>
  <c r="AT19" i="2"/>
  <c r="AS19" i="2" s="1"/>
  <c r="Y17" i="37" s="1"/>
  <c r="BU16" i="2"/>
  <c r="BT16" i="2" s="1"/>
  <c r="AN14" i="37" s="1"/>
  <c r="S14" i="2"/>
  <c r="R14" i="2" s="1"/>
  <c r="J12" i="37" s="1"/>
  <c r="BL13" i="2"/>
  <c r="BE13" i="2" s="1"/>
  <c r="AF11" i="37" s="1"/>
  <c r="J13" i="2"/>
  <c r="I13" i="2" s="1"/>
  <c r="E11" i="37" s="1"/>
  <c r="BC12" i="2"/>
  <c r="BB12" i="2" s="1"/>
  <c r="AD10" i="37" s="1"/>
  <c r="AT11" i="2"/>
  <c r="AS11" i="2" s="1"/>
  <c r="Y9" i="37" s="1"/>
  <c r="J11" i="79"/>
  <c r="J16" i="80"/>
  <c r="AB31" i="2"/>
  <c r="W31" i="2" s="1"/>
  <c r="M29" i="37" s="1"/>
  <c r="CD6" i="58"/>
  <c r="CD55" i="58" s="1"/>
  <c r="BJ6" i="58"/>
  <c r="BJ55" i="58" s="1"/>
  <c r="AP6" i="58"/>
  <c r="AP55" i="58" s="1"/>
  <c r="BT31" i="58"/>
  <c r="BJ29" i="58"/>
  <c r="CX20" i="58"/>
  <c r="U18" i="5"/>
  <c r="S17" i="5"/>
  <c r="AA10" i="5"/>
  <c r="AZ29" i="58"/>
  <c r="BJ13" i="58"/>
  <c r="M31" i="5"/>
  <c r="AP29" i="58"/>
  <c r="AZ21" i="58"/>
  <c r="AC29" i="5"/>
  <c r="Q18" i="5"/>
  <c r="AZ25" i="58"/>
  <c r="CD22" i="58"/>
  <c r="CX16" i="58"/>
  <c r="BJ10" i="58"/>
  <c r="L8" i="58"/>
  <c r="N7" i="6"/>
  <c r="O7" i="6" s="1"/>
  <c r="BM7" i="58" s="1"/>
  <c r="J11" i="77"/>
  <c r="K15" i="78"/>
  <c r="J5" i="75"/>
  <c r="N14" i="6"/>
  <c r="O14" i="6" s="1"/>
  <c r="BM14" i="58" s="1"/>
  <c r="J16" i="79"/>
  <c r="T6" i="6"/>
  <c r="J10" i="80"/>
  <c r="J8" i="79"/>
  <c r="F11" i="6"/>
  <c r="G11" i="6" s="1"/>
  <c r="Y11" i="58" s="1"/>
  <c r="J6" i="6"/>
  <c r="J16" i="75"/>
  <c r="P11" i="6"/>
  <c r="Q11" i="6" s="1"/>
  <c r="BW11" i="58" s="1"/>
  <c r="K16" i="78"/>
  <c r="R13" i="6"/>
  <c r="S13" i="6" s="1"/>
  <c r="CG13" i="58" s="1"/>
  <c r="J9" i="79"/>
  <c r="V14" i="6"/>
  <c r="W14" i="6" s="1"/>
  <c r="DA14" i="58" s="1"/>
  <c r="J14" i="76"/>
  <c r="N11" i="6"/>
  <c r="O11" i="6" s="1"/>
  <c r="BM11" i="58" s="1"/>
  <c r="J14" i="77"/>
  <c r="J6" i="77"/>
  <c r="R9" i="6"/>
  <c r="S9" i="6" s="1"/>
  <c r="CG9" i="58" s="1"/>
  <c r="V7" i="6"/>
  <c r="W7" i="6" s="1"/>
  <c r="DA7" i="58" s="1"/>
  <c r="CX6" i="19"/>
  <c r="CX55" i="19" s="1"/>
  <c r="R8" i="6"/>
  <c r="S8" i="6" s="1"/>
  <c r="CG8" i="58" s="1"/>
  <c r="J16" i="73"/>
  <c r="J10" i="74"/>
  <c r="J15" i="77"/>
  <c r="J7" i="77"/>
  <c r="K11" i="78"/>
  <c r="CD33" i="2"/>
  <c r="BY33" i="2" s="1"/>
  <c r="AQ31" i="37" s="1"/>
  <c r="AT33" i="2"/>
  <c r="AM33" i="2" s="1"/>
  <c r="V31" i="37" s="1"/>
  <c r="CM32" i="2"/>
  <c r="CL32" i="2" s="1"/>
  <c r="AX30" i="37" s="1"/>
  <c r="BC32" i="2"/>
  <c r="AX32" i="2" s="1"/>
  <c r="AB30" i="37" s="1"/>
  <c r="BL31" i="2"/>
  <c r="BE31" i="2" s="1"/>
  <c r="AF29" i="37" s="1"/>
  <c r="AT31" i="2"/>
  <c r="AO31" i="2" s="1"/>
  <c r="W29" i="37" s="1"/>
  <c r="J31" i="2"/>
  <c r="E31" i="2" s="1"/>
  <c r="C29" i="37" s="1"/>
  <c r="CM30" i="2"/>
  <c r="CH30" i="2" s="1"/>
  <c r="AV28" i="37" s="1"/>
  <c r="CV29" i="2"/>
  <c r="CU29" i="2" s="1"/>
  <c r="BC27" i="37" s="1"/>
  <c r="AT29" i="2"/>
  <c r="AO29" i="2" s="1"/>
  <c r="W27" i="37" s="1"/>
  <c r="AB29" i="2"/>
  <c r="AA29" i="2" s="1"/>
  <c r="O27" i="37" s="1"/>
  <c r="J29" i="2"/>
  <c r="CM28" i="2"/>
  <c r="CL28" i="2" s="1"/>
  <c r="AX26" i="37" s="1"/>
  <c r="BU28" i="2"/>
  <c r="BN28" i="2" s="1"/>
  <c r="AK26" i="37" s="1"/>
  <c r="AK28" i="2"/>
  <c r="AJ28" i="2" s="1"/>
  <c r="T26" i="37" s="1"/>
  <c r="CD27" i="2"/>
  <c r="CC27" i="2" s="1"/>
  <c r="AS25" i="37" s="1"/>
  <c r="BL27" i="2"/>
  <c r="BI27" i="2" s="1"/>
  <c r="AH25" i="37" s="1"/>
  <c r="AT27" i="2"/>
  <c r="AO27" i="2" s="1"/>
  <c r="W25" i="37" s="1"/>
  <c r="AB27" i="2"/>
  <c r="U27" i="2" s="1"/>
  <c r="L25" i="37" s="1"/>
  <c r="J27" i="2"/>
  <c r="G27" i="2" s="1"/>
  <c r="D25" i="37" s="1"/>
  <c r="BU26" i="2"/>
  <c r="BT26" i="2" s="1"/>
  <c r="AN24" i="37" s="1"/>
  <c r="CV25" i="2"/>
  <c r="CO25" i="2" s="1"/>
  <c r="AZ23" i="37" s="1"/>
  <c r="BL25" i="2"/>
  <c r="BI25" i="2" s="1"/>
  <c r="AH23" i="37" s="1"/>
  <c r="J25" i="2"/>
  <c r="C25" i="2" s="1"/>
  <c r="B23" i="37" s="1"/>
  <c r="CM24" i="2"/>
  <c r="CL24" i="2" s="1"/>
  <c r="AX22" i="37" s="1"/>
  <c r="BC24" i="2"/>
  <c r="AZ24" i="2" s="1"/>
  <c r="AC22" i="37" s="1"/>
  <c r="AK24" i="2"/>
  <c r="AH24" i="2" s="1"/>
  <c r="S22" i="37" s="1"/>
  <c r="BL23" i="2"/>
  <c r="BK23" i="2" s="1"/>
  <c r="AI21" i="37" s="1"/>
  <c r="AT23" i="2"/>
  <c r="AM23" i="2" s="1"/>
  <c r="V21" i="37" s="1"/>
  <c r="CM22" i="2"/>
  <c r="CF22" i="2" s="1"/>
  <c r="AU20" i="37" s="1"/>
  <c r="BU22" i="2"/>
  <c r="BN22" i="2" s="1"/>
  <c r="AK20" i="37" s="1"/>
  <c r="AK22" i="2"/>
  <c r="AD22" i="2" s="1"/>
  <c r="Q20" i="37" s="1"/>
  <c r="CV21" i="2"/>
  <c r="CQ21" i="2" s="1"/>
  <c r="BA19" i="37" s="1"/>
  <c r="BL21" i="2"/>
  <c r="BK21" i="2" s="1"/>
  <c r="AI19" i="37" s="1"/>
  <c r="AT21" i="2"/>
  <c r="AQ21" i="2" s="1"/>
  <c r="X19" i="37" s="1"/>
  <c r="AB21" i="2"/>
  <c r="AA21" i="2" s="1"/>
  <c r="O19" i="37" s="1"/>
  <c r="J21" i="2"/>
  <c r="I21" i="2" s="1"/>
  <c r="E19" i="37" s="1"/>
  <c r="BU20" i="2"/>
  <c r="BP20" i="2" s="1"/>
  <c r="AL18" i="37" s="1"/>
  <c r="BC20" i="2"/>
  <c r="BB20" i="2" s="1"/>
  <c r="AD18" i="37" s="1"/>
  <c r="AK20" i="2"/>
  <c r="AJ20" i="2" s="1"/>
  <c r="T18" i="37" s="1"/>
  <c r="CV19" i="2"/>
  <c r="CU19" i="2" s="1"/>
  <c r="BC17" i="37" s="1"/>
  <c r="BL19" i="2"/>
  <c r="BK19" i="2" s="1"/>
  <c r="AI17" i="37" s="1"/>
  <c r="J19" i="2"/>
  <c r="I19" i="2" s="1"/>
  <c r="E17" i="37" s="1"/>
  <c r="CM18" i="2"/>
  <c r="CL18" i="2" s="1"/>
  <c r="AX16" i="37" s="1"/>
  <c r="BU18" i="2"/>
  <c r="BN18" i="2" s="1"/>
  <c r="AK16" i="37" s="1"/>
  <c r="AK18" i="2"/>
  <c r="AH18" i="2" s="1"/>
  <c r="S16" i="37" s="1"/>
  <c r="CV17" i="2"/>
  <c r="CU17" i="2" s="1"/>
  <c r="BC15" i="37" s="1"/>
  <c r="BL17" i="2"/>
  <c r="BI17" i="2" s="1"/>
  <c r="AH15" i="37" s="1"/>
  <c r="AT17" i="2"/>
  <c r="AS17" i="2" s="1"/>
  <c r="Y15" i="37" s="1"/>
  <c r="J17" i="2"/>
  <c r="I17" i="2" s="1"/>
  <c r="E15" i="37" s="1"/>
  <c r="CM16" i="2"/>
  <c r="CL16" i="2" s="1"/>
  <c r="AX14" i="37" s="1"/>
  <c r="AK16" i="2"/>
  <c r="AF16" i="2" s="1"/>
  <c r="R14" i="37" s="1"/>
  <c r="CV15" i="2"/>
  <c r="CU15" i="2" s="1"/>
  <c r="BC13" i="37" s="1"/>
  <c r="BL15" i="2"/>
  <c r="BK15" i="2" s="1"/>
  <c r="AI13" i="37" s="1"/>
  <c r="AT15" i="2"/>
  <c r="AS15" i="2" s="1"/>
  <c r="Y13" i="37" s="1"/>
  <c r="CM14" i="2"/>
  <c r="CJ14" i="2" s="1"/>
  <c r="AW12" i="37" s="1"/>
  <c r="AK14" i="2"/>
  <c r="AH14" i="2" s="1"/>
  <c r="S12" i="37" s="1"/>
  <c r="CV13" i="2"/>
  <c r="CS13" i="2" s="1"/>
  <c r="BB11" i="37" s="1"/>
  <c r="CD13" i="2"/>
  <c r="CC13" i="2" s="1"/>
  <c r="AS11" i="37" s="1"/>
  <c r="AT13" i="2"/>
  <c r="AS13" i="2" s="1"/>
  <c r="Y11" i="37" s="1"/>
  <c r="AB13" i="2"/>
  <c r="AA13" i="2" s="1"/>
  <c r="O11" i="37" s="1"/>
  <c r="CM12" i="2"/>
  <c r="CL12" i="2" s="1"/>
  <c r="AX10" i="37" s="1"/>
  <c r="BU12" i="2"/>
  <c r="BT12" i="2" s="1"/>
  <c r="AN10" i="37" s="1"/>
  <c r="AK12" i="2"/>
  <c r="AJ12" i="2" s="1"/>
  <c r="T10" i="37" s="1"/>
  <c r="S12" i="2"/>
  <c r="R12" i="2" s="1"/>
  <c r="J10" i="37" s="1"/>
  <c r="CD11" i="2"/>
  <c r="CC11" i="2" s="1"/>
  <c r="AS9" i="37" s="1"/>
  <c r="BL11" i="2"/>
  <c r="BK11" i="2" s="1"/>
  <c r="AI9" i="37" s="1"/>
  <c r="J11" i="2"/>
  <c r="I11" i="2" s="1"/>
  <c r="E9" i="37" s="1"/>
  <c r="CM10" i="2"/>
  <c r="CL10" i="2" s="1"/>
  <c r="AX8" i="37" s="1"/>
  <c r="BU10" i="2"/>
  <c r="BT10" i="2" s="1"/>
  <c r="AN8" i="37" s="1"/>
  <c r="BC10" i="2"/>
  <c r="BB10" i="2" s="1"/>
  <c r="AD8" i="37" s="1"/>
  <c r="AK10" i="2"/>
  <c r="AJ10" i="2" s="1"/>
  <c r="T8" i="37" s="1"/>
  <c r="CV9" i="2"/>
  <c r="CQ9" i="2" s="1"/>
  <c r="BA7" i="37" s="1"/>
  <c r="BL9" i="2"/>
  <c r="BE9" i="2" s="1"/>
  <c r="AF7" i="37" s="1"/>
  <c r="AB9" i="2"/>
  <c r="U9" i="2" s="1"/>
  <c r="L7" i="37" s="1"/>
  <c r="J9" i="2"/>
  <c r="G9" i="2" s="1"/>
  <c r="D7" i="37" s="1"/>
  <c r="BU8" i="2"/>
  <c r="BT8" i="2" s="1"/>
  <c r="AN6" i="37" s="1"/>
  <c r="BC8" i="2"/>
  <c r="BB8" i="2" s="1"/>
  <c r="AD6" i="37" s="1"/>
  <c r="S8" i="2"/>
  <c r="R8" i="2" s="1"/>
  <c r="J6" i="37" s="1"/>
  <c r="D11" i="6"/>
  <c r="E11" i="6" s="1"/>
  <c r="O11" i="58" s="1"/>
  <c r="N10" i="6"/>
  <c r="O10" i="6" s="1"/>
  <c r="BM10" i="58" s="1"/>
  <c r="T13" i="6"/>
  <c r="U13" i="6" s="1"/>
  <c r="CQ13" i="58" s="1"/>
  <c r="B8" i="6"/>
  <c r="C8" i="6" s="1"/>
  <c r="E8" i="58" s="1"/>
  <c r="AT9" i="2"/>
  <c r="AS9" i="2" s="1"/>
  <c r="Y7" i="37" s="1"/>
  <c r="J15" i="2"/>
  <c r="I15" i="2" s="1"/>
  <c r="E13" i="37" s="1"/>
  <c r="AB17" i="2"/>
  <c r="AA17" i="2" s="1"/>
  <c r="O15" i="37" s="1"/>
  <c r="BC22" i="2"/>
  <c r="BB22" i="2" s="1"/>
  <c r="AD20" i="37" s="1"/>
  <c r="J23" i="2"/>
  <c r="C23" i="2" s="1"/>
  <c r="B21" i="37" s="1"/>
  <c r="CD31" i="2"/>
  <c r="CA31" i="2" s="1"/>
  <c r="AR29" i="37" s="1"/>
  <c r="CN6" i="19"/>
  <c r="CN55" i="19" s="1"/>
  <c r="J10" i="73"/>
  <c r="N17" i="6"/>
  <c r="O17" i="6" s="1"/>
  <c r="BM17" i="58" s="1"/>
  <c r="N13" i="6"/>
  <c r="O13" i="6" s="1"/>
  <c r="BM13" i="58" s="1"/>
  <c r="J9" i="77"/>
  <c r="R11" i="6"/>
  <c r="S11" i="6" s="1"/>
  <c r="CG11" i="58" s="1"/>
  <c r="V9" i="6"/>
  <c r="W9" i="6" s="1"/>
  <c r="DA9" i="58" s="1"/>
  <c r="CD9" i="2"/>
  <c r="BY9" i="2" s="1"/>
  <c r="AQ7" i="37" s="1"/>
  <c r="BC26" i="2"/>
  <c r="BB26" i="2" s="1"/>
  <c r="AD24" i="37" s="1"/>
  <c r="H20" i="41"/>
  <c r="J13" i="77"/>
  <c r="R7" i="6"/>
  <c r="S7" i="6" s="1"/>
  <c r="CG7" i="58" s="1"/>
  <c r="T16" i="6"/>
  <c r="U16" i="6" s="1"/>
  <c r="CQ16" i="58" s="1"/>
  <c r="BC16" i="2"/>
  <c r="AX16" i="2" s="1"/>
  <c r="AB14" i="37" s="1"/>
  <c r="AZ6" i="19"/>
  <c r="AZ55" i="19" s="1"/>
  <c r="J10" i="75"/>
  <c r="D24" i="73"/>
  <c r="D50" i="73" s="1"/>
  <c r="E24" i="78"/>
  <c r="J11" i="41"/>
  <c r="J12" i="41" s="1"/>
  <c r="J13" i="41" s="1"/>
  <c r="J42" i="41" s="1"/>
  <c r="AK13" i="2"/>
  <c r="AJ13" i="2" s="1"/>
  <c r="T11" i="37" s="1"/>
  <c r="BL12" i="2"/>
  <c r="BK12" i="2" s="1"/>
  <c r="AI10" i="37" s="1"/>
  <c r="AB12" i="2"/>
  <c r="W12" i="2" s="1"/>
  <c r="M10" i="37" s="1"/>
  <c r="BC11" i="2"/>
  <c r="AV11" i="2" s="1"/>
  <c r="AA9" i="37" s="1"/>
  <c r="BL10" i="2"/>
  <c r="BG10" i="2" s="1"/>
  <c r="AG8" i="37" s="1"/>
  <c r="AT10" i="2"/>
  <c r="AM10" i="2" s="1"/>
  <c r="V8" i="37" s="1"/>
  <c r="J10" i="2"/>
  <c r="E10" i="2" s="1"/>
  <c r="C8" i="37" s="1"/>
  <c r="CM9" i="2"/>
  <c r="CL9" i="2" s="1"/>
  <c r="AX7" i="37" s="1"/>
  <c r="BU9" i="2"/>
  <c r="BP9" i="2" s="1"/>
  <c r="AL7" i="37" s="1"/>
  <c r="AK9" i="2"/>
  <c r="AF9" i="2" s="1"/>
  <c r="R7" i="37" s="1"/>
  <c r="BL8" i="2"/>
  <c r="BK8" i="2" s="1"/>
  <c r="AI6" i="37" s="1"/>
  <c r="AB8" i="2"/>
  <c r="Y8" i="2" s="1"/>
  <c r="N6" i="37" s="1"/>
  <c r="J25" i="41"/>
  <c r="B25" i="41"/>
  <c r="B26" i="41" s="1"/>
  <c r="B27" i="41" s="1"/>
  <c r="D31" i="80"/>
  <c r="E12" i="76"/>
  <c r="F12" i="76" s="1"/>
  <c r="BX30" i="29"/>
  <c r="CP28" i="58"/>
  <c r="BV28" i="58"/>
  <c r="BB28" i="58"/>
  <c r="AH28" i="58"/>
  <c r="N28" i="58"/>
  <c r="CZ27" i="58"/>
  <c r="CF27" i="58"/>
  <c r="BL27" i="58"/>
  <c r="AR27" i="58"/>
  <c r="X27" i="58"/>
  <c r="D27" i="58"/>
  <c r="CP26" i="58"/>
  <c r="BV26" i="58"/>
  <c r="BB26" i="58"/>
  <c r="AH26" i="58"/>
  <c r="N26" i="58"/>
  <c r="CZ25" i="58"/>
  <c r="CF25" i="58"/>
  <c r="BL25" i="58"/>
  <c r="AR25" i="58"/>
  <c r="D25" i="58"/>
  <c r="J30" i="41"/>
  <c r="F30" i="41"/>
  <c r="AH28" i="29"/>
  <c r="BC27" i="29"/>
  <c r="T30" i="29"/>
  <c r="AA31" i="29"/>
  <c r="AV30" i="29"/>
  <c r="AO29" i="29"/>
  <c r="BJ6" i="19"/>
  <c r="BJ55" i="19" s="1"/>
  <c r="BJ28" i="29"/>
  <c r="E12" i="80"/>
  <c r="F12" i="80" s="1"/>
  <c r="BQ29" i="29"/>
  <c r="M29" i="29"/>
  <c r="AU14" i="29"/>
  <c r="AV14" i="29" s="1"/>
  <c r="K12" i="28"/>
  <c r="F28" i="29"/>
  <c r="I30" i="5"/>
  <c r="O18" i="5"/>
  <c r="M17" i="5"/>
  <c r="B14" i="58"/>
  <c r="I15" i="5"/>
  <c r="S13" i="5"/>
  <c r="K13" i="5"/>
  <c r="L12" i="58"/>
  <c r="E54" i="69"/>
  <c r="H54" i="69"/>
  <c r="I54" i="69"/>
  <c r="G54" i="69"/>
  <c r="E12" i="19"/>
  <c r="R10" i="16"/>
  <c r="F8" i="16"/>
  <c r="G8" i="16" s="1"/>
  <c r="I10" i="41"/>
  <c r="I11" i="41" s="1"/>
  <c r="BO32" i="29"/>
  <c r="BQ32" i="29" s="1"/>
  <c r="K32" i="29"/>
  <c r="M32" i="29" s="1"/>
  <c r="F19" i="41"/>
  <c r="AF31" i="29"/>
  <c r="BA30" i="29"/>
  <c r="BV29" i="29"/>
  <c r="R29" i="29"/>
  <c r="AM28" i="29"/>
  <c r="BH27" i="29"/>
  <c r="D27" i="29"/>
  <c r="Y26" i="29"/>
  <c r="AT25" i="29"/>
  <c r="BO24" i="29"/>
  <c r="K24" i="29"/>
  <c r="AF23" i="29"/>
  <c r="BA22" i="29"/>
  <c r="AT21" i="29"/>
  <c r="BO20" i="29"/>
  <c r="K20" i="29"/>
  <c r="AF19" i="29"/>
  <c r="BA18" i="29"/>
  <c r="AT17" i="29"/>
  <c r="BO16" i="29"/>
  <c r="K16" i="29"/>
  <c r="AF15" i="29"/>
  <c r="BA14" i="29"/>
  <c r="BV13" i="29"/>
  <c r="R13" i="29"/>
  <c r="BO12" i="29"/>
  <c r="K12" i="29"/>
  <c r="AF11" i="29"/>
  <c r="BA10" i="29"/>
  <c r="BV9" i="29"/>
  <c r="R9" i="29"/>
  <c r="AM8" i="29"/>
  <c r="BH7" i="29"/>
  <c r="D7" i="29"/>
  <c r="Y6" i="29"/>
  <c r="Y55" i="29" s="1"/>
  <c r="AA30" i="35"/>
  <c r="AD30" i="35" s="1"/>
  <c r="D25" i="75"/>
  <c r="V29" i="58"/>
  <c r="O30" i="5"/>
  <c r="S31" i="5"/>
  <c r="AZ30" i="58"/>
  <c r="AZ22" i="58"/>
  <c r="S23" i="5"/>
  <c r="U27" i="5"/>
  <c r="U23" i="5"/>
  <c r="Y28" i="5"/>
  <c r="CD27" i="58"/>
  <c r="Y20" i="5"/>
  <c r="AA26" i="5"/>
  <c r="CN25" i="58"/>
  <c r="CN17" i="58"/>
  <c r="AA18" i="5"/>
  <c r="CX29" i="58"/>
  <c r="AC30" i="5"/>
  <c r="CX25" i="58"/>
  <c r="CX17" i="58"/>
  <c r="AC14" i="5"/>
  <c r="CZ33" i="58"/>
  <c r="H10" i="28"/>
  <c r="S14" i="29"/>
  <c r="T14" i="29" s="1"/>
  <c r="AU13" i="29"/>
  <c r="Q28" i="5"/>
  <c r="AP27" i="58"/>
  <c r="I28" i="5"/>
  <c r="K25" i="5"/>
  <c r="L24" i="58"/>
  <c r="Q21" i="5"/>
  <c r="AP20" i="58"/>
  <c r="I21" i="5"/>
  <c r="B20" i="58"/>
  <c r="W14" i="5"/>
  <c r="O14" i="5"/>
  <c r="AF13" i="58"/>
  <c r="M9" i="5"/>
  <c r="V8" i="58"/>
  <c r="BB32" i="58"/>
  <c r="CX29" i="19"/>
  <c r="BJ28" i="19"/>
  <c r="BJ27" i="19"/>
  <c r="BJ26" i="19"/>
  <c r="BJ25" i="19"/>
  <c r="BJ24" i="19"/>
  <c r="BJ22" i="19"/>
  <c r="CX20" i="19"/>
  <c r="CX19" i="19"/>
  <c r="CX17" i="19"/>
  <c r="CX15" i="19"/>
  <c r="CX12" i="19"/>
  <c r="CX11" i="19"/>
  <c r="CX10" i="19"/>
  <c r="BJ10" i="19"/>
  <c r="BJ9" i="19"/>
  <c r="BJ8" i="19"/>
  <c r="J10" i="16"/>
  <c r="D23" i="72"/>
  <c r="F6" i="6"/>
  <c r="K13" i="78"/>
  <c r="R14" i="6"/>
  <c r="S14" i="6" s="1"/>
  <c r="CG14" i="58" s="1"/>
  <c r="P13" i="6"/>
  <c r="Q13" i="6" s="1"/>
  <c r="BW13" i="58" s="1"/>
  <c r="J12" i="77"/>
  <c r="Q35" i="58"/>
  <c r="G12" i="28"/>
  <c r="I31" i="5"/>
  <c r="W27" i="5"/>
  <c r="BT26" i="58"/>
  <c r="Q24" i="5"/>
  <c r="AP23" i="58"/>
  <c r="M24" i="5"/>
  <c r="V23" i="58"/>
  <c r="I24" i="5"/>
  <c r="B23" i="58"/>
  <c r="BT19" i="58"/>
  <c r="W20" i="5"/>
  <c r="S19" i="5"/>
  <c r="AZ18" i="58"/>
  <c r="O19" i="5"/>
  <c r="AF18" i="58"/>
  <c r="K19" i="5"/>
  <c r="L18" i="58"/>
  <c r="S15" i="5"/>
  <c r="AZ14" i="58"/>
  <c r="O15" i="5"/>
  <c r="K15" i="5"/>
  <c r="W12" i="5"/>
  <c r="BT11" i="58"/>
  <c r="Q11" i="5"/>
  <c r="M11" i="5"/>
  <c r="I11" i="5"/>
  <c r="B10" i="58"/>
  <c r="Q8" i="5"/>
  <c r="M8" i="5"/>
  <c r="V7" i="58"/>
  <c r="I8" i="5"/>
  <c r="B7" i="58"/>
  <c r="CN6" i="58"/>
  <c r="CN55" i="58" s="1"/>
  <c r="BT6" i="58"/>
  <c r="BT55" i="58" s="1"/>
  <c r="AZ6" i="58"/>
  <c r="AZ55" i="58" s="1"/>
  <c r="AF6" i="58"/>
  <c r="AF55" i="58" s="1"/>
  <c r="AK31" i="3"/>
  <c r="U31" i="3"/>
  <c r="AG30" i="3"/>
  <c r="Q30" i="3"/>
  <c r="AS29" i="3"/>
  <c r="AC29" i="3"/>
  <c r="M29" i="3"/>
  <c r="AO28" i="3"/>
  <c r="Y28" i="3"/>
  <c r="I28" i="3"/>
  <c r="AK27" i="3"/>
  <c r="U27" i="3"/>
  <c r="E27" i="3"/>
  <c r="AG26" i="3"/>
  <c r="Q26" i="3"/>
  <c r="AS25" i="3"/>
  <c r="M25" i="3"/>
  <c r="AO24" i="3"/>
  <c r="Y24" i="3"/>
  <c r="I24" i="3"/>
  <c r="AK23" i="3"/>
  <c r="U23" i="3"/>
  <c r="E23" i="3"/>
  <c r="AG22" i="3"/>
  <c r="Q22" i="3"/>
  <c r="AS21" i="3"/>
  <c r="AC21" i="3"/>
  <c r="M21" i="3"/>
  <c r="AO20" i="3"/>
  <c r="Y20" i="3"/>
  <c r="I20" i="3"/>
  <c r="AK19" i="3"/>
  <c r="U19" i="3"/>
  <c r="E19" i="3"/>
  <c r="AG18" i="3"/>
  <c r="Q18" i="3"/>
  <c r="AS17" i="3"/>
  <c r="AC17" i="3"/>
  <c r="M17" i="3"/>
  <c r="AO16" i="3"/>
  <c r="Y16" i="3"/>
  <c r="I16" i="3"/>
  <c r="AK15" i="3"/>
  <c r="U15" i="3"/>
  <c r="E15" i="3"/>
  <c r="AG14" i="3"/>
  <c r="Q14" i="3"/>
  <c r="AS13" i="3"/>
  <c r="AC13" i="3"/>
  <c r="M13" i="3"/>
  <c r="AO12" i="3"/>
  <c r="Y12" i="3"/>
  <c r="I12" i="3"/>
  <c r="AK11" i="3"/>
  <c r="U11" i="3"/>
  <c r="E11" i="3"/>
  <c r="AG10" i="3"/>
  <c r="Q10" i="3"/>
  <c r="AS9" i="3"/>
  <c r="AC9" i="3"/>
  <c r="M9" i="3"/>
  <c r="AO8" i="3"/>
  <c r="Y8" i="3"/>
  <c r="I8" i="3"/>
  <c r="AK7" i="3"/>
  <c r="U7" i="3"/>
  <c r="E7" i="3"/>
  <c r="C23" i="5"/>
  <c r="M6" i="6"/>
  <c r="BV32" i="58"/>
  <c r="CP31" i="58"/>
  <c r="B31" i="19"/>
  <c r="BT30" i="19"/>
  <c r="B29" i="19"/>
  <c r="B26" i="19"/>
  <c r="BT25" i="19"/>
  <c r="B25" i="19"/>
  <c r="BT24" i="19"/>
  <c r="B24" i="19"/>
  <c r="BT23" i="19"/>
  <c r="B23" i="19"/>
  <c r="BT22" i="19"/>
  <c r="B22" i="19"/>
  <c r="B21" i="19"/>
  <c r="BT20" i="19"/>
  <c r="BT19" i="19"/>
  <c r="BT18" i="19"/>
  <c r="BT15" i="19"/>
  <c r="B15" i="19"/>
  <c r="BT14" i="19"/>
  <c r="B14" i="19"/>
  <c r="BT13" i="19"/>
  <c r="BT12" i="19"/>
  <c r="B12" i="19"/>
  <c r="BT10" i="19"/>
  <c r="B10" i="19"/>
  <c r="B9" i="19"/>
  <c r="B8" i="19"/>
  <c r="BT7" i="19"/>
  <c r="B7" i="19"/>
  <c r="BT6" i="19"/>
  <c r="BT55" i="19" s="1"/>
  <c r="E23" i="19"/>
  <c r="E20" i="19"/>
  <c r="AP9" i="16"/>
  <c r="N10" i="16"/>
  <c r="H24" i="69"/>
  <c r="F54" i="69"/>
  <c r="CX13" i="58"/>
  <c r="AZ12" i="58"/>
  <c r="CX30" i="19"/>
  <c r="CX21" i="19"/>
  <c r="BJ21" i="19"/>
  <c r="CX18" i="19"/>
  <c r="BJ16" i="19"/>
  <c r="BJ15" i="19"/>
  <c r="CX13" i="19"/>
  <c r="CX8" i="19"/>
  <c r="CX7" i="19"/>
  <c r="F10" i="41"/>
  <c r="F11" i="41" s="1"/>
  <c r="AC18" i="5"/>
  <c r="D6" i="6"/>
  <c r="D55" i="6" s="1"/>
  <c r="P9" i="6"/>
  <c r="Q9" i="6" s="1"/>
  <c r="BW9" i="58" s="1"/>
  <c r="J7" i="80"/>
  <c r="BW13" i="29"/>
  <c r="C12" i="28"/>
  <c r="K18" i="5"/>
  <c r="L17" i="58"/>
  <c r="Q17" i="5"/>
  <c r="I17" i="5"/>
  <c r="B16" i="58"/>
  <c r="W13" i="5"/>
  <c r="BT12" i="58"/>
  <c r="O13" i="5"/>
  <c r="AF12" i="58"/>
  <c r="AY28" i="13"/>
  <c r="E34" i="69"/>
  <c r="H34" i="69"/>
  <c r="I34" i="69"/>
  <c r="E14" i="69"/>
  <c r="H14" i="69"/>
  <c r="I14" i="69"/>
  <c r="G14" i="69"/>
  <c r="E30" i="19"/>
  <c r="E18" i="19"/>
  <c r="E11" i="19"/>
  <c r="D10" i="41"/>
  <c r="D11" i="41" s="1"/>
  <c r="AM32" i="29"/>
  <c r="AO32" i="29" s="1"/>
  <c r="J19" i="41"/>
  <c r="BH31" i="29"/>
  <c r="B19" i="41"/>
  <c r="D31" i="29"/>
  <c r="Y30" i="29"/>
  <c r="AT29" i="29"/>
  <c r="BO28" i="29"/>
  <c r="K28" i="29"/>
  <c r="AF27" i="29"/>
  <c r="BA26" i="29"/>
  <c r="BV25" i="29"/>
  <c r="R25" i="29"/>
  <c r="AM24" i="29"/>
  <c r="BH23" i="29"/>
  <c r="D23" i="29"/>
  <c r="Y22" i="29"/>
  <c r="BV21" i="29"/>
  <c r="R21" i="29"/>
  <c r="AM20" i="29"/>
  <c r="BH19" i="29"/>
  <c r="D19" i="29"/>
  <c r="Y18" i="29"/>
  <c r="BV17" i="29"/>
  <c r="R17" i="29"/>
  <c r="AM16" i="29"/>
  <c r="BH15" i="29"/>
  <c r="D15" i="29"/>
  <c r="Y14" i="29"/>
  <c r="AT13" i="29"/>
  <c r="AM12" i="29"/>
  <c r="BH11" i="29"/>
  <c r="D11" i="29"/>
  <c r="Y10" i="29"/>
  <c r="AT9" i="29"/>
  <c r="BO8" i="29"/>
  <c r="K8" i="29"/>
  <c r="AF7" i="29"/>
  <c r="BA6" i="29"/>
  <c r="BA55" i="29" s="1"/>
  <c r="AP31" i="35"/>
  <c r="AS31" i="35" s="1"/>
  <c r="J31" i="41"/>
  <c r="AU30" i="35"/>
  <c r="AX30" i="35" s="1"/>
  <c r="AF28" i="58"/>
  <c r="O29" i="5"/>
  <c r="Q32" i="5"/>
  <c r="AP31" i="58"/>
  <c r="AZ26" i="58"/>
  <c r="BJ30" i="58"/>
  <c r="U15" i="5"/>
  <c r="Y32" i="5"/>
  <c r="CD23" i="58"/>
  <c r="Y16" i="5"/>
  <c r="CD15" i="58"/>
  <c r="AA30" i="5"/>
  <c r="AA22" i="5"/>
  <c r="CN13" i="58"/>
  <c r="AC22" i="5"/>
  <c r="BL33" i="58"/>
  <c r="D10" i="28"/>
  <c r="M28" i="5"/>
  <c r="W25" i="5"/>
  <c r="BT24" i="58"/>
  <c r="O25" i="5"/>
  <c r="AF24" i="58"/>
  <c r="M21" i="5"/>
  <c r="V20" i="58"/>
  <c r="W16" i="5"/>
  <c r="W15" i="5"/>
  <c r="S14" i="5"/>
  <c r="AZ13" i="58"/>
  <c r="K14" i="5"/>
  <c r="L13" i="58"/>
  <c r="AP8" i="58"/>
  <c r="Q9" i="5"/>
  <c r="BV31" i="58"/>
  <c r="BJ29" i="19"/>
  <c r="CX26" i="19"/>
  <c r="CX25" i="19"/>
  <c r="CX24" i="19"/>
  <c r="CX23" i="19"/>
  <c r="BJ19" i="19"/>
  <c r="BJ17" i="19"/>
  <c r="BJ14" i="19"/>
  <c r="BJ11" i="19"/>
  <c r="E7" i="19"/>
  <c r="E29" i="41"/>
  <c r="E30" i="41" s="1"/>
  <c r="K32" i="5"/>
  <c r="L31" i="58"/>
  <c r="O27" i="5"/>
  <c r="AF26" i="58"/>
  <c r="K27" i="5"/>
  <c r="W23" i="5"/>
  <c r="BT22" i="58"/>
  <c r="Q22" i="5"/>
  <c r="M22" i="5"/>
  <c r="I22" i="5"/>
  <c r="M10" i="5"/>
  <c r="I10" i="5"/>
  <c r="B9" i="58"/>
  <c r="AA9" i="5"/>
  <c r="W9" i="5"/>
  <c r="S9" i="5"/>
  <c r="AZ8" i="58"/>
  <c r="AO31" i="3"/>
  <c r="Y31" i="3"/>
  <c r="I31" i="3"/>
  <c r="AK30" i="3"/>
  <c r="U30" i="3"/>
  <c r="E30" i="3"/>
  <c r="AG29" i="3"/>
  <c r="Q29" i="3"/>
  <c r="AS28" i="3"/>
  <c r="AC28" i="3"/>
  <c r="M28" i="3"/>
  <c r="AO27" i="3"/>
  <c r="Y27" i="3"/>
  <c r="I27" i="3"/>
  <c r="AK26" i="3"/>
  <c r="U26" i="3"/>
  <c r="E26" i="3"/>
  <c r="AG25" i="3"/>
  <c r="AS24" i="3"/>
  <c r="AC24" i="3"/>
  <c r="M24" i="3"/>
  <c r="AO23" i="3"/>
  <c r="Y23" i="3"/>
  <c r="I23" i="3"/>
  <c r="AK22" i="3"/>
  <c r="U22" i="3"/>
  <c r="E22" i="3"/>
  <c r="AG21" i="3"/>
  <c r="Q21" i="3"/>
  <c r="AS20" i="3"/>
  <c r="AC20" i="3"/>
  <c r="M20" i="3"/>
  <c r="AO19" i="3"/>
  <c r="Y19" i="3"/>
  <c r="I19" i="3"/>
  <c r="AK18" i="3"/>
  <c r="U18" i="3"/>
  <c r="E18" i="3"/>
  <c r="AG17" i="3"/>
  <c r="Q17" i="3"/>
  <c r="AS16" i="3"/>
  <c r="AC16" i="3"/>
  <c r="M16" i="3"/>
  <c r="AO15" i="3"/>
  <c r="Y15" i="3"/>
  <c r="I15" i="3"/>
  <c r="AK14" i="3"/>
  <c r="U14" i="3"/>
  <c r="E14" i="3"/>
  <c r="AG13" i="3"/>
  <c r="Q13" i="3"/>
  <c r="AS12" i="3"/>
  <c r="AC12" i="3"/>
  <c r="M12" i="3"/>
  <c r="AO11" i="3"/>
  <c r="Y11" i="3"/>
  <c r="I11" i="3"/>
  <c r="AK10" i="3"/>
  <c r="U10" i="3"/>
  <c r="AG9" i="3"/>
  <c r="Q9" i="3"/>
  <c r="AS8" i="3"/>
  <c r="AC8" i="3"/>
  <c r="M8" i="3"/>
  <c r="AO7" i="3"/>
  <c r="Y7" i="3"/>
  <c r="I7" i="3"/>
  <c r="E22" i="5"/>
  <c r="E23" i="5" s="1"/>
  <c r="E24" i="5" s="1"/>
  <c r="E25" i="5" s="1"/>
  <c r="E26" i="5" s="1"/>
  <c r="H7" i="6"/>
  <c r="I7" i="6" s="1"/>
  <c r="AI7" i="58" s="1"/>
  <c r="G7" i="73"/>
  <c r="H7" i="73" s="1"/>
  <c r="W6" i="6"/>
  <c r="E22" i="19"/>
  <c r="E19" i="19"/>
  <c r="E13" i="19"/>
  <c r="Z10" i="16"/>
  <c r="B31" i="35"/>
  <c r="E31" i="35" s="1"/>
  <c r="AP30" i="35"/>
  <c r="AS30" i="35" s="1"/>
  <c r="AE31" i="2"/>
  <c r="AE32" i="2" s="1"/>
  <c r="AK30" i="2"/>
  <c r="AF30" i="2" s="1"/>
  <c r="R28" i="37" s="1"/>
  <c r="AA14" i="5"/>
  <c r="G34" i="69"/>
  <c r="AF29" i="58"/>
  <c r="J14" i="69"/>
  <c r="F34" i="69"/>
  <c r="H44" i="69"/>
  <c r="F9" i="16"/>
  <c r="D24" i="75"/>
  <c r="D50" i="75" s="1"/>
  <c r="CD31" i="58"/>
  <c r="AF17" i="58"/>
  <c r="BT15" i="58"/>
  <c r="CD11" i="58"/>
  <c r="CX27" i="19"/>
  <c r="BJ12" i="19"/>
  <c r="BJ7" i="19"/>
  <c r="V31" i="35"/>
  <c r="Y31" i="35" s="1"/>
  <c r="BT32" i="58"/>
  <c r="U31" i="5"/>
  <c r="S27" i="5"/>
  <c r="AC26" i="5"/>
  <c r="J16" i="72"/>
  <c r="J16" i="74"/>
  <c r="E13" i="28"/>
  <c r="AG31" i="29"/>
  <c r="F20" i="41"/>
  <c r="BB30" i="29"/>
  <c r="BW29" i="29"/>
  <c r="AU29" i="29"/>
  <c r="BP28" i="29"/>
  <c r="L28" i="29"/>
  <c r="AG27" i="29"/>
  <c r="BB26" i="29"/>
  <c r="BW25" i="29"/>
  <c r="S25" i="29"/>
  <c r="AN24" i="29"/>
  <c r="BI23" i="29"/>
  <c r="E23" i="29"/>
  <c r="Z22" i="29"/>
  <c r="AU21" i="29"/>
  <c r="BP20" i="29"/>
  <c r="L20" i="29"/>
  <c r="E19" i="29"/>
  <c r="Z18" i="29"/>
  <c r="AU17" i="29"/>
  <c r="BP16" i="29"/>
  <c r="L16" i="29"/>
  <c r="L25" i="41"/>
  <c r="D25" i="41"/>
  <c r="AF30" i="35"/>
  <c r="AI30" i="35" s="1"/>
  <c r="L29" i="35"/>
  <c r="O29" i="35" s="1"/>
  <c r="AA28" i="35"/>
  <c r="AD28" i="35" s="1"/>
  <c r="AP27" i="35"/>
  <c r="AS27" i="35" s="1"/>
  <c r="B27" i="35"/>
  <c r="E27" i="35" s="1"/>
  <c r="Q26" i="35"/>
  <c r="T26" i="35" s="1"/>
  <c r="AU24" i="35"/>
  <c r="AX24" i="35" s="1"/>
  <c r="G24" i="35"/>
  <c r="J24" i="35" s="1"/>
  <c r="V23" i="35"/>
  <c r="Y23" i="35" s="1"/>
  <c r="AK22" i="35"/>
  <c r="AN22" i="35" s="1"/>
  <c r="AZ21" i="35"/>
  <c r="BC21" i="35" s="1"/>
  <c r="L21" i="35"/>
  <c r="O21" i="35" s="1"/>
  <c r="AA20" i="35"/>
  <c r="AD20" i="35" s="1"/>
  <c r="AP19" i="35"/>
  <c r="AS19" i="35" s="1"/>
  <c r="B19" i="35"/>
  <c r="E19" i="35" s="1"/>
  <c r="Q18" i="35"/>
  <c r="T18" i="35" s="1"/>
  <c r="AF17" i="35"/>
  <c r="AI17" i="35" s="1"/>
  <c r="AU16" i="35"/>
  <c r="AX16" i="35" s="1"/>
  <c r="G16" i="35"/>
  <c r="J16" i="35" s="1"/>
  <c r="B15" i="35"/>
  <c r="E15" i="35" s="1"/>
  <c r="AK14" i="35"/>
  <c r="AN14" i="35" s="1"/>
  <c r="AZ13" i="35"/>
  <c r="BC13" i="35" s="1"/>
  <c r="L13" i="35"/>
  <c r="O13" i="35" s="1"/>
  <c r="G12" i="35"/>
  <c r="J12" i="35" s="1"/>
  <c r="V11" i="35"/>
  <c r="Y11" i="35" s="1"/>
  <c r="AK10" i="35"/>
  <c r="AN10" i="35" s="1"/>
  <c r="AZ9" i="35"/>
  <c r="BC9" i="35" s="1"/>
  <c r="AU8" i="35"/>
  <c r="AX8" i="35" s="1"/>
  <c r="AP7" i="35"/>
  <c r="I13" i="28"/>
  <c r="BI31" i="29"/>
  <c r="J20" i="41"/>
  <c r="E31" i="29"/>
  <c r="B20" i="41"/>
  <c r="Z30" i="29"/>
  <c r="S29" i="29"/>
  <c r="AN28" i="29"/>
  <c r="BI27" i="29"/>
  <c r="E27" i="29"/>
  <c r="Z26" i="29"/>
  <c r="AU25" i="29"/>
  <c r="BP24" i="29"/>
  <c r="L24" i="29"/>
  <c r="AG23" i="29"/>
  <c r="BB22" i="29"/>
  <c r="BW21" i="29"/>
  <c r="S21" i="29"/>
  <c r="AN20" i="29"/>
  <c r="BI19" i="29"/>
  <c r="AG19" i="29"/>
  <c r="BB18" i="29"/>
  <c r="BW17" i="29"/>
  <c r="S17" i="29"/>
  <c r="AN16" i="29"/>
  <c r="H25" i="41"/>
  <c r="L30" i="35"/>
  <c r="O30" i="35" s="1"/>
  <c r="AZ29" i="35"/>
  <c r="BC29" i="35" s="1"/>
  <c r="AF29" i="35"/>
  <c r="AI29" i="35" s="1"/>
  <c r="AU28" i="35"/>
  <c r="AX28" i="35" s="1"/>
  <c r="G28" i="35"/>
  <c r="J28" i="35" s="1"/>
  <c r="V27" i="35"/>
  <c r="Y27" i="35" s="1"/>
  <c r="AK26" i="35"/>
  <c r="AN26" i="35" s="1"/>
  <c r="AZ25" i="35"/>
  <c r="AA24" i="35"/>
  <c r="AD24" i="35" s="1"/>
  <c r="AP23" i="35"/>
  <c r="AS23" i="35" s="1"/>
  <c r="B23" i="35"/>
  <c r="E23" i="35" s="1"/>
  <c r="Q22" i="35"/>
  <c r="T22" i="35" s="1"/>
  <c r="AF21" i="35"/>
  <c r="AI21" i="35" s="1"/>
  <c r="AU20" i="35"/>
  <c r="AX20" i="35" s="1"/>
  <c r="G20" i="35"/>
  <c r="J20" i="35" s="1"/>
  <c r="V19" i="35"/>
  <c r="Y19" i="35" s="1"/>
  <c r="AK18" i="35"/>
  <c r="AN18" i="35" s="1"/>
  <c r="AZ17" i="35"/>
  <c r="BC17" i="35" s="1"/>
  <c r="L17" i="35"/>
  <c r="O17" i="35" s="1"/>
  <c r="AA16" i="35"/>
  <c r="AD16" i="35" s="1"/>
  <c r="AP15" i="35"/>
  <c r="AS15" i="35" s="1"/>
  <c r="V15" i="35"/>
  <c r="Y15" i="35" s="1"/>
  <c r="Q14" i="35"/>
  <c r="T14" i="35" s="1"/>
  <c r="AF13" i="35"/>
  <c r="AI13" i="35" s="1"/>
  <c r="AU12" i="35"/>
  <c r="AX12" i="35" s="1"/>
  <c r="AA12" i="35"/>
  <c r="AD12" i="35" s="1"/>
  <c r="AP11" i="35"/>
  <c r="AS11" i="35" s="1"/>
  <c r="B11" i="35"/>
  <c r="E11" i="35" s="1"/>
  <c r="Q10" i="35"/>
  <c r="T10" i="35" s="1"/>
  <c r="AF9" i="35"/>
  <c r="AI9" i="35" s="1"/>
  <c r="L9" i="35"/>
  <c r="O9" i="35" s="1"/>
  <c r="AA8" i="35"/>
  <c r="AD8" i="35" s="1"/>
  <c r="G8" i="35"/>
  <c r="J8" i="35" s="1"/>
  <c r="V7" i="35"/>
  <c r="B7" i="35"/>
  <c r="CV32" i="2"/>
  <c r="CU32" i="2" s="1"/>
  <c r="BC30" i="37" s="1"/>
  <c r="AB32" i="2"/>
  <c r="AA32" i="2" s="1"/>
  <c r="O30" i="37" s="1"/>
  <c r="AK29" i="2"/>
  <c r="BL28" i="2"/>
  <c r="AB28" i="2"/>
  <c r="U28" i="2" s="1"/>
  <c r="L26" i="37" s="1"/>
  <c r="CM27" i="2"/>
  <c r="CF27" i="2" s="1"/>
  <c r="AU25" i="37" s="1"/>
  <c r="CM25" i="2"/>
  <c r="BU23" i="2"/>
  <c r="BN23" i="2" s="1"/>
  <c r="AK21" i="37" s="1"/>
  <c r="CV22" i="2"/>
  <c r="CU22" i="2" s="1"/>
  <c r="BC20" i="37" s="1"/>
  <c r="AT22" i="2"/>
  <c r="AM22" i="2" s="1"/>
  <c r="V20" i="37" s="1"/>
  <c r="J22" i="2"/>
  <c r="C22" i="2" s="1"/>
  <c r="B20" i="37" s="1"/>
  <c r="BC21" i="2"/>
  <c r="AV21" i="2" s="1"/>
  <c r="AA19" i="37" s="1"/>
  <c r="CV18" i="2"/>
  <c r="CU18" i="2" s="1"/>
  <c r="BC16" i="37" s="1"/>
  <c r="BC17" i="2"/>
  <c r="BB17" i="2" s="1"/>
  <c r="AD15" i="37" s="1"/>
  <c r="BC15" i="2"/>
  <c r="AV15" i="2" s="1"/>
  <c r="AA13" i="37" s="1"/>
  <c r="CV12" i="2"/>
  <c r="CO12" i="2" s="1"/>
  <c r="AZ10" i="37" s="1"/>
  <c r="CM11" i="2"/>
  <c r="CL11" i="2" s="1"/>
  <c r="AX9" i="37" s="1"/>
  <c r="CV10" i="2"/>
  <c r="CO10" i="2" s="1"/>
  <c r="AZ8" i="37" s="1"/>
  <c r="CV8" i="2"/>
  <c r="CO8" i="2" s="1"/>
  <c r="AZ6" i="37" s="1"/>
  <c r="BO31" i="2"/>
  <c r="BU30" i="2"/>
  <c r="BR30" i="2" s="1"/>
  <c r="AM28" i="37" s="1"/>
  <c r="D23" i="79"/>
  <c r="D23" i="76"/>
  <c r="D24" i="74"/>
  <c r="D50" i="74" s="1"/>
  <c r="S13" i="29"/>
  <c r="E32" i="19"/>
  <c r="W29" i="5"/>
  <c r="K29" i="5"/>
  <c r="Q26" i="5"/>
  <c r="M26" i="5"/>
  <c r="V25" i="58"/>
  <c r="I26" i="5"/>
  <c r="B25" i="58"/>
  <c r="O23" i="5"/>
  <c r="K23" i="5"/>
  <c r="S20" i="5"/>
  <c r="AZ19" i="58"/>
  <c r="O20" i="5"/>
  <c r="AF19" i="58"/>
  <c r="K20" i="5"/>
  <c r="L19" i="58"/>
  <c r="W17" i="5"/>
  <c r="BT16" i="58"/>
  <c r="Q16" i="5"/>
  <c r="AP15" i="58"/>
  <c r="M16" i="5"/>
  <c r="V15" i="58"/>
  <c r="I16" i="5"/>
  <c r="S12" i="5"/>
  <c r="O12" i="5"/>
  <c r="AF11" i="58"/>
  <c r="K12" i="5"/>
  <c r="L11" i="58"/>
  <c r="Y11" i="5"/>
  <c r="CD10" i="58"/>
  <c r="Y10" i="5"/>
  <c r="CD9" i="58"/>
  <c r="U10" i="5"/>
  <c r="Q10" i="5"/>
  <c r="I9" i="5"/>
  <c r="B8" i="58"/>
  <c r="AA8" i="5"/>
  <c r="W8" i="5"/>
  <c r="S8" i="5"/>
  <c r="AZ7" i="58"/>
  <c r="J7" i="6"/>
  <c r="K7" i="6" s="1"/>
  <c r="AS7" i="58" s="1"/>
  <c r="J6" i="74"/>
  <c r="E39" i="69"/>
  <c r="G39" i="69"/>
  <c r="H39" i="69"/>
  <c r="E19" i="69"/>
  <c r="G19" i="69"/>
  <c r="H19" i="69"/>
  <c r="J4" i="69"/>
  <c r="F4" i="69"/>
  <c r="G4" i="69"/>
  <c r="AD10" i="16"/>
  <c r="L31" i="41"/>
  <c r="AF31" i="35"/>
  <c r="AI31" i="35" s="1"/>
  <c r="D31" i="41"/>
  <c r="CP34" i="2"/>
  <c r="CP35" i="2" s="1"/>
  <c r="CP36" i="2" s="1"/>
  <c r="CP37" i="2" s="1"/>
  <c r="CV33" i="2"/>
  <c r="CU33" i="2" s="1"/>
  <c r="BC31" i="37" s="1"/>
  <c r="BF33" i="2"/>
  <c r="V33" i="2"/>
  <c r="AK35" i="58"/>
  <c r="CD8" i="2"/>
  <c r="BY8" i="2" s="1"/>
  <c r="AQ6" i="37" s="1"/>
  <c r="J12" i="2"/>
  <c r="I12" i="2" s="1"/>
  <c r="E10" i="37" s="1"/>
  <c r="BL18" i="2"/>
  <c r="BK18" i="2" s="1"/>
  <c r="AI16" i="37" s="1"/>
  <c r="R32" i="29"/>
  <c r="T32" i="29" s="1"/>
  <c r="CD20" i="58"/>
  <c r="Y13" i="5"/>
  <c r="AS35" i="35"/>
  <c r="J35" i="35"/>
  <c r="K31" i="5"/>
  <c r="W30" i="5"/>
  <c r="K30" i="5"/>
  <c r="M27" i="5"/>
  <c r="I27" i="5"/>
  <c r="W26" i="5"/>
  <c r="O26" i="5"/>
  <c r="K26" i="5"/>
  <c r="O24" i="5"/>
  <c r="K24" i="5"/>
  <c r="Q23" i="5"/>
  <c r="I23" i="5"/>
  <c r="W22" i="5"/>
  <c r="O22" i="5"/>
  <c r="K22" i="5"/>
  <c r="Q20" i="5"/>
  <c r="M20" i="5"/>
  <c r="I20" i="5"/>
  <c r="W19" i="5"/>
  <c r="W18" i="5"/>
  <c r="S18" i="5"/>
  <c r="K17" i="5"/>
  <c r="K16" i="5"/>
  <c r="M15" i="5"/>
  <c r="Q13" i="5"/>
  <c r="M13" i="5"/>
  <c r="I13" i="5"/>
  <c r="AA12" i="5"/>
  <c r="O11" i="5"/>
  <c r="K11" i="5"/>
  <c r="AC10" i="5"/>
  <c r="K10" i="5"/>
  <c r="AC9" i="5"/>
  <c r="Y9" i="5"/>
  <c r="U9" i="5"/>
  <c r="AC8" i="5"/>
  <c r="Y8" i="5"/>
  <c r="U8" i="5"/>
  <c r="AS31" i="3"/>
  <c r="AC31" i="3"/>
  <c r="M31" i="3"/>
  <c r="AO30" i="3"/>
  <c r="Y30" i="3"/>
  <c r="I30" i="3"/>
  <c r="AK29" i="3"/>
  <c r="U29" i="3"/>
  <c r="AG28" i="3"/>
  <c r="Q28" i="3"/>
  <c r="AS27" i="3"/>
  <c r="AC27" i="3"/>
  <c r="M27" i="3"/>
  <c r="AO26" i="3"/>
  <c r="Y26" i="3"/>
  <c r="I26" i="3"/>
  <c r="U25" i="3"/>
  <c r="AG24" i="3"/>
  <c r="Q24" i="3"/>
  <c r="AS23" i="3"/>
  <c r="AC23" i="3"/>
  <c r="M23" i="3"/>
  <c r="AO22" i="3"/>
  <c r="Y22" i="3"/>
  <c r="I22" i="3"/>
  <c r="AK21" i="3"/>
  <c r="U21" i="3"/>
  <c r="E21" i="3"/>
  <c r="AG20" i="3"/>
  <c r="Q20" i="3"/>
  <c r="AS19" i="3"/>
  <c r="AC19" i="3"/>
  <c r="M19" i="3"/>
  <c r="AO18" i="3"/>
  <c r="Y18" i="3"/>
  <c r="I18" i="3"/>
  <c r="AK17" i="3"/>
  <c r="U17" i="3"/>
  <c r="E17" i="3"/>
  <c r="AG16" i="3"/>
  <c r="Q16" i="3"/>
  <c r="AS15" i="3"/>
  <c r="AC15" i="3"/>
  <c r="M15" i="3"/>
  <c r="AO14" i="3"/>
  <c r="Y14" i="3"/>
  <c r="I14" i="3"/>
  <c r="AK13" i="3"/>
  <c r="U13" i="3"/>
  <c r="E13" i="3"/>
  <c r="AG12" i="3"/>
  <c r="Q12" i="3"/>
  <c r="AS11" i="3"/>
  <c r="AC11" i="3"/>
  <c r="M11" i="3"/>
  <c r="AO10" i="3"/>
  <c r="Y10" i="3"/>
  <c r="AK9" i="3"/>
  <c r="U9" i="3"/>
  <c r="E9" i="3"/>
  <c r="AG8" i="3"/>
  <c r="Q8" i="3"/>
  <c r="AS7" i="3"/>
  <c r="AC7" i="3"/>
  <c r="M7" i="3"/>
  <c r="CD28" i="19"/>
  <c r="CD27" i="19"/>
  <c r="CD26" i="19"/>
  <c r="CD23" i="19"/>
  <c r="CD22" i="19"/>
  <c r="CD20" i="19"/>
  <c r="CD17" i="19"/>
  <c r="CD15" i="19"/>
  <c r="CD14" i="19"/>
  <c r="BA32" i="29"/>
  <c r="BC32" i="29" s="1"/>
  <c r="Y32" i="29"/>
  <c r="AA32" i="29" s="1"/>
  <c r="B32" i="19"/>
  <c r="X33" i="58"/>
  <c r="D30" i="74"/>
  <c r="BJ31" i="58"/>
  <c r="V31" i="58"/>
  <c r="AZ23" i="58"/>
  <c r="BJ15" i="58"/>
  <c r="CX14" i="58"/>
  <c r="BP31" i="29"/>
  <c r="AN31" i="29"/>
  <c r="AO31" i="29" s="1"/>
  <c r="L31" i="29"/>
  <c r="BI30" i="29"/>
  <c r="BJ30" i="29" s="1"/>
  <c r="AG30" i="29"/>
  <c r="AH30" i="29" s="1"/>
  <c r="E30" i="29"/>
  <c r="BB29" i="29"/>
  <c r="BC29" i="29" s="1"/>
  <c r="Z29" i="29"/>
  <c r="AA29" i="29" s="1"/>
  <c r="BW28" i="29"/>
  <c r="BX28" i="29" s="1"/>
  <c r="AU28" i="29"/>
  <c r="AV28" i="29" s="1"/>
  <c r="S28" i="29"/>
  <c r="T28" i="29" s="1"/>
  <c r="BP27" i="29"/>
  <c r="BQ27" i="29" s="1"/>
  <c r="AN27" i="29"/>
  <c r="AO27" i="29" s="1"/>
  <c r="L27" i="29"/>
  <c r="M27" i="29" s="1"/>
  <c r="BI26" i="29"/>
  <c r="BJ26" i="29" s="1"/>
  <c r="AG26" i="29"/>
  <c r="AH26" i="29" s="1"/>
  <c r="E26" i="29"/>
  <c r="BB25" i="29"/>
  <c r="Z25" i="29"/>
  <c r="BW24" i="29"/>
  <c r="BX24" i="29" s="1"/>
  <c r="AU24" i="29"/>
  <c r="AV24" i="29" s="1"/>
  <c r="S24" i="29"/>
  <c r="T24" i="29" s="1"/>
  <c r="BP23" i="29"/>
  <c r="BQ23" i="29" s="1"/>
  <c r="AN23" i="29"/>
  <c r="AO23" i="29" s="1"/>
  <c r="L23" i="29"/>
  <c r="M23" i="29" s="1"/>
  <c r="BI22" i="29"/>
  <c r="BJ22" i="29" s="1"/>
  <c r="AG22" i="29"/>
  <c r="AH22" i="29" s="1"/>
  <c r="E22" i="29"/>
  <c r="F22" i="29" s="1"/>
  <c r="BB21" i="29"/>
  <c r="BC21" i="29" s="1"/>
  <c r="Z21" i="29"/>
  <c r="AA21" i="29" s="1"/>
  <c r="BW20" i="29"/>
  <c r="BX20" i="29" s="1"/>
  <c r="AU20" i="29"/>
  <c r="AV20" i="29" s="1"/>
  <c r="S20" i="29"/>
  <c r="T20" i="29" s="1"/>
  <c r="BP19" i="29"/>
  <c r="BQ19" i="29" s="1"/>
  <c r="AN19" i="29"/>
  <c r="AO19" i="29" s="1"/>
  <c r="L19" i="29"/>
  <c r="M19" i="29" s="1"/>
  <c r="BI18" i="29"/>
  <c r="BJ18" i="29" s="1"/>
  <c r="AG18" i="29"/>
  <c r="AH18" i="29" s="1"/>
  <c r="E18" i="29"/>
  <c r="BB17" i="29"/>
  <c r="BC17" i="29" s="1"/>
  <c r="Z17" i="29"/>
  <c r="AA17" i="29" s="1"/>
  <c r="BW16" i="29"/>
  <c r="BX16" i="29" s="1"/>
  <c r="AU16" i="29"/>
  <c r="AV16" i="29" s="1"/>
  <c r="S16" i="29"/>
  <c r="T16" i="29" s="1"/>
  <c r="L30" i="41"/>
  <c r="H30" i="41"/>
  <c r="D30" i="41"/>
  <c r="O31" i="5"/>
  <c r="S24" i="5"/>
  <c r="AC23" i="5"/>
  <c r="Y21" i="5"/>
  <c r="U20" i="5"/>
  <c r="AA19" i="5"/>
  <c r="U16" i="5"/>
  <c r="AC15" i="5"/>
  <c r="H6" i="6"/>
  <c r="E6" i="75"/>
  <c r="F6" i="75" s="1"/>
  <c r="P6" i="6"/>
  <c r="D30" i="80"/>
  <c r="BV32" i="29"/>
  <c r="BX32" i="29" s="1"/>
  <c r="AT32" i="29"/>
  <c r="AV32" i="29" s="1"/>
  <c r="Y25" i="5"/>
  <c r="Y17" i="5"/>
  <c r="AR33" i="58"/>
  <c r="BC35" i="35"/>
  <c r="O35" i="35"/>
  <c r="AD35" i="35"/>
  <c r="Q29" i="5"/>
  <c r="M29" i="5"/>
  <c r="I29" i="5"/>
  <c r="W28" i="5"/>
  <c r="O28" i="5"/>
  <c r="K28" i="5"/>
  <c r="Q25" i="5"/>
  <c r="M25" i="5"/>
  <c r="I25" i="5"/>
  <c r="S21" i="5"/>
  <c r="O21" i="5"/>
  <c r="K21" i="5"/>
  <c r="Q19" i="5"/>
  <c r="M19" i="5"/>
  <c r="M18" i="5"/>
  <c r="I18" i="5"/>
  <c r="Q14" i="5"/>
  <c r="M14" i="5"/>
  <c r="I14" i="5"/>
  <c r="AA13" i="5"/>
  <c r="Q12" i="5"/>
  <c r="M12" i="5"/>
  <c r="I12" i="5"/>
  <c r="AA11" i="5"/>
  <c r="W11" i="5"/>
  <c r="W10" i="5"/>
  <c r="S10" i="5"/>
  <c r="O10" i="5"/>
  <c r="O9" i="5"/>
  <c r="O8" i="5"/>
  <c r="K8" i="5"/>
  <c r="AG31" i="3"/>
  <c r="Q31" i="3"/>
  <c r="AS30" i="3"/>
  <c r="AC30" i="3"/>
  <c r="M30" i="3"/>
  <c r="AO29" i="3"/>
  <c r="Y29" i="3"/>
  <c r="AK28" i="3"/>
  <c r="U28" i="3"/>
  <c r="AG27" i="3"/>
  <c r="Q27" i="3"/>
  <c r="AS26" i="3"/>
  <c r="AC26" i="3"/>
  <c r="M26" i="3"/>
  <c r="Y25" i="3"/>
  <c r="AK24" i="3"/>
  <c r="U24" i="3"/>
  <c r="E24" i="3"/>
  <c r="AG23" i="3"/>
  <c r="Q23" i="3"/>
  <c r="AS22" i="3"/>
  <c r="AC22" i="3"/>
  <c r="M22" i="3"/>
  <c r="AO21" i="3"/>
  <c r="Y21" i="3"/>
  <c r="I21" i="3"/>
  <c r="AK20" i="3"/>
  <c r="U20" i="3"/>
  <c r="E20" i="3"/>
  <c r="AG19" i="3"/>
  <c r="Q19" i="3"/>
  <c r="AS18" i="3"/>
  <c r="AC18" i="3"/>
  <c r="M18" i="3"/>
  <c r="AO17" i="3"/>
  <c r="Y17" i="3"/>
  <c r="I17" i="3"/>
  <c r="AK16" i="3"/>
  <c r="U16" i="3"/>
  <c r="E16" i="3"/>
  <c r="AG15" i="3"/>
  <c r="Q15" i="3"/>
  <c r="AS14" i="3"/>
  <c r="AC14" i="3"/>
  <c r="M14" i="3"/>
  <c r="AO13" i="3"/>
  <c r="Y13" i="3"/>
  <c r="I13" i="3"/>
  <c r="AK12" i="3"/>
  <c r="U12" i="3"/>
  <c r="E12" i="3"/>
  <c r="AG11" i="3"/>
  <c r="Q11" i="3"/>
  <c r="AS10" i="3"/>
  <c r="AC10" i="3"/>
  <c r="M10" i="3"/>
  <c r="AO9" i="3"/>
  <c r="Y9" i="3"/>
  <c r="I9" i="3"/>
  <c r="AK8" i="3"/>
  <c r="U8" i="3"/>
  <c r="E8" i="3"/>
  <c r="AG7" i="3"/>
  <c r="Q7" i="3"/>
  <c r="D29" i="58"/>
  <c r="F13" i="64"/>
  <c r="G13" i="64" s="1"/>
  <c r="BH32" i="29"/>
  <c r="BJ32" i="29" s="1"/>
  <c r="AF32" i="29"/>
  <c r="AH32" i="29" s="1"/>
  <c r="D32" i="29"/>
  <c r="Q30" i="35"/>
  <c r="T30" i="35" s="1"/>
  <c r="Y31" i="5"/>
  <c r="CD26" i="58"/>
  <c r="CD18" i="58"/>
  <c r="Y15" i="5"/>
  <c r="CF33" i="58"/>
  <c r="T35" i="35"/>
  <c r="AI35" i="35"/>
  <c r="AN35" i="35"/>
  <c r="AX35" i="35"/>
  <c r="BY35" i="58"/>
  <c r="AZ31" i="58"/>
  <c r="CX30" i="58"/>
  <c r="AF30" i="58"/>
  <c r="CD28" i="58"/>
  <c r="BJ27" i="58"/>
  <c r="CN26" i="58"/>
  <c r="CX22" i="58"/>
  <c r="CX18" i="58"/>
  <c r="BJ11" i="58"/>
  <c r="BI15" i="29"/>
  <c r="AG15" i="29"/>
  <c r="E15" i="29"/>
  <c r="K20" i="41"/>
  <c r="K21" i="41" s="1"/>
  <c r="G20" i="41"/>
  <c r="C20" i="41"/>
  <c r="C21" i="41" s="1"/>
  <c r="L11" i="41"/>
  <c r="H11" i="41"/>
  <c r="U32" i="5"/>
  <c r="M32" i="5"/>
  <c r="AC31" i="5"/>
  <c r="Y29" i="5"/>
  <c r="S28" i="5"/>
  <c r="AC27" i="5"/>
  <c r="Q27" i="5"/>
  <c r="W24" i="5"/>
  <c r="I19" i="5"/>
  <c r="O17" i="5"/>
  <c r="O16" i="5"/>
  <c r="Q15" i="5"/>
  <c r="U12" i="5"/>
  <c r="CD36" i="2"/>
  <c r="AC7" i="5"/>
  <c r="AA7" i="5"/>
  <c r="W7" i="5"/>
  <c r="U7" i="5"/>
  <c r="S7" i="5"/>
  <c r="Q7" i="5"/>
  <c r="O7" i="5"/>
  <c r="M7" i="5"/>
  <c r="I7" i="5"/>
  <c r="CA34" i="18"/>
  <c r="CC34" i="18" s="1"/>
  <c r="O34" i="18"/>
  <c r="Q34" i="18" s="1"/>
  <c r="D32" i="35"/>
  <c r="C33" i="35"/>
  <c r="CG35" i="2"/>
  <c r="CG36" i="2" s="1"/>
  <c r="CG37" i="2" s="1"/>
  <c r="CM34" i="2"/>
  <c r="CH34" i="2" s="1"/>
  <c r="AV32" i="37" s="1"/>
  <c r="AW35" i="2"/>
  <c r="AW36" i="2" s="1"/>
  <c r="AW37" i="2" s="1"/>
  <c r="BC34" i="2"/>
  <c r="AX34" i="2" s="1"/>
  <c r="AB32" i="37" s="1"/>
  <c r="M35" i="2"/>
  <c r="M36" i="2" s="1"/>
  <c r="M37" i="2" s="1"/>
  <c r="S34" i="2"/>
  <c r="N34" i="2" s="1"/>
  <c r="H32" i="37" s="1"/>
  <c r="AN35" i="2"/>
  <c r="AN36" i="2" s="1"/>
  <c r="AN37" i="2" s="1"/>
  <c r="AT34" i="2"/>
  <c r="AO34" i="2" s="1"/>
  <c r="W32" i="37" s="1"/>
  <c r="D32" i="80"/>
  <c r="D31" i="79"/>
  <c r="D31" i="77"/>
  <c r="D31" i="76"/>
  <c r="D31" i="75"/>
  <c r="D31" i="74"/>
  <c r="D31" i="73"/>
  <c r="D31" i="72"/>
  <c r="H33" i="35"/>
  <c r="I32" i="35"/>
  <c r="M33" i="35"/>
  <c r="N32" i="35"/>
  <c r="R33" i="35"/>
  <c r="W33" i="35"/>
  <c r="AC32" i="35"/>
  <c r="AH32" i="35"/>
  <c r="AM32" i="35"/>
  <c r="AR32" i="35"/>
  <c r="AV33" i="35"/>
  <c r="AR36" i="16"/>
  <c r="AN36" i="16"/>
  <c r="H36" i="16"/>
  <c r="N30" i="58"/>
  <c r="F17" i="29"/>
  <c r="CD30" i="2"/>
  <c r="CC30" i="2" s="1"/>
  <c r="AS28" i="37" s="1"/>
  <c r="CD29" i="2"/>
  <c r="BW29" i="2" s="1"/>
  <c r="AP27" i="37" s="1"/>
  <c r="CD26" i="2"/>
  <c r="BW26" i="2" s="1"/>
  <c r="AP24" i="37" s="1"/>
  <c r="CD23" i="2"/>
  <c r="BW23" i="2" s="1"/>
  <c r="AP21" i="37" s="1"/>
  <c r="CD22" i="2"/>
  <c r="CC22" i="2" s="1"/>
  <c r="AS20" i="37" s="1"/>
  <c r="CD21" i="2"/>
  <c r="BY21" i="2" s="1"/>
  <c r="AQ19" i="37" s="1"/>
  <c r="CD19" i="2"/>
  <c r="CC19" i="2" s="1"/>
  <c r="AS17" i="37" s="1"/>
  <c r="CD18" i="2"/>
  <c r="CA18" i="2" s="1"/>
  <c r="AR16" i="37" s="1"/>
  <c r="CD17" i="2"/>
  <c r="CA17" i="2" s="1"/>
  <c r="AR15" i="37" s="1"/>
  <c r="AA27" i="29"/>
  <c r="BX26" i="29"/>
  <c r="AV26" i="29"/>
  <c r="T26" i="29"/>
  <c r="AO25" i="29"/>
  <c r="M25" i="29"/>
  <c r="CD34" i="2"/>
  <c r="AG33" i="35"/>
  <c r="AL33" i="35"/>
  <c r="BB32" i="35"/>
  <c r="AW32" i="35"/>
  <c r="AN6" i="3"/>
  <c r="AN55" i="3" s="1"/>
  <c r="AF6" i="3"/>
  <c r="AF55" i="3" s="1"/>
  <c r="X6" i="3"/>
  <c r="X55" i="3" s="1"/>
  <c r="P6" i="3"/>
  <c r="P55" i="3" s="1"/>
  <c r="H6" i="3"/>
  <c r="H55" i="3" s="1"/>
  <c r="AS29" i="35"/>
  <c r="Y29" i="35"/>
  <c r="E29" i="35"/>
  <c r="AN28" i="35"/>
  <c r="T28" i="35"/>
  <c r="BC27" i="35"/>
  <c r="AI27" i="35"/>
  <c r="O27" i="35"/>
  <c r="AX26" i="35"/>
  <c r="AD26" i="35"/>
  <c r="AR6" i="3"/>
  <c r="AR55" i="3" s="1"/>
  <c r="AJ6" i="3"/>
  <c r="AJ55" i="3" s="1"/>
  <c r="AB6" i="3"/>
  <c r="AB55" i="3" s="1"/>
  <c r="T6" i="3"/>
  <c r="T55" i="3" s="1"/>
  <c r="E30" i="35"/>
  <c r="AX29" i="35"/>
  <c r="AN29" i="35"/>
  <c r="AD29" i="35"/>
  <c r="T29" i="35"/>
  <c r="J29" i="35"/>
  <c r="BC28" i="35"/>
  <c r="AS28" i="35"/>
  <c r="AI28" i="35"/>
  <c r="Y28" i="35"/>
  <c r="O28" i="35"/>
  <c r="E28" i="35"/>
  <c r="AX27" i="35"/>
  <c r="AN27" i="35"/>
  <c r="AD27" i="35"/>
  <c r="T27" i="35"/>
  <c r="J27" i="35"/>
  <c r="BC26" i="35"/>
  <c r="AS26" i="35"/>
  <c r="AI26" i="35"/>
  <c r="Y26" i="35"/>
  <c r="O26" i="35"/>
  <c r="CD15" i="2"/>
  <c r="CC15" i="2" s="1"/>
  <c r="AS13" i="37" s="1"/>
  <c r="AY29" i="13"/>
  <c r="S32" i="2"/>
  <c r="L32" i="2" s="1"/>
  <c r="G30" i="37" s="1"/>
  <c r="S30" i="2"/>
  <c r="R30" i="2" s="1"/>
  <c r="J28" i="37" s="1"/>
  <c r="S13" i="2"/>
  <c r="P13" i="2" s="1"/>
  <c r="I11" i="37" s="1"/>
  <c r="Y7" i="5"/>
  <c r="CD24" i="58"/>
  <c r="CD16" i="58"/>
  <c r="CD14" i="58"/>
  <c r="CD12" i="58"/>
  <c r="I21" i="41"/>
  <c r="E11" i="73"/>
  <c r="F11" i="73" s="1"/>
  <c r="F17" i="73"/>
  <c r="BJ24" i="29"/>
  <c r="AH24" i="29"/>
  <c r="F24" i="29"/>
  <c r="V31" i="19"/>
  <c r="CX31" i="19"/>
  <c r="S24" i="2"/>
  <c r="N24" i="2" s="1"/>
  <c r="H22" i="37" s="1"/>
  <c r="S22" i="2"/>
  <c r="R22" i="2" s="1"/>
  <c r="J20" i="37" s="1"/>
  <c r="S20" i="2"/>
  <c r="P20" i="2" s="1"/>
  <c r="I18" i="37" s="1"/>
  <c r="BP5" i="34"/>
  <c r="BB5" i="34"/>
  <c r="BB50" i="34" s="1"/>
  <c r="AN5" i="34"/>
  <c r="Z5" i="34"/>
  <c r="L5" i="34"/>
  <c r="BW5" i="34"/>
  <c r="BI5" i="34"/>
  <c r="AU5" i="34"/>
  <c r="AG5" i="34"/>
  <c r="S5" i="34"/>
  <c r="S54" i="34" s="1"/>
  <c r="E5" i="34"/>
  <c r="B6" i="35" s="1"/>
  <c r="E11" i="74"/>
  <c r="F11" i="74" s="1"/>
  <c r="E11" i="75"/>
  <c r="F11" i="75" s="1"/>
  <c r="H29" i="3"/>
  <c r="L6" i="3"/>
  <c r="L55" i="3" s="1"/>
  <c r="B7" i="2"/>
  <c r="L21" i="41"/>
  <c r="C37" i="41"/>
  <c r="C38" i="41" s="1"/>
  <c r="G37" i="41"/>
  <c r="G38" i="41" s="1"/>
  <c r="K37" i="41"/>
  <c r="K38" i="41" s="1"/>
  <c r="E37" i="41"/>
  <c r="E38" i="41" s="1"/>
  <c r="I37" i="41"/>
  <c r="I38" i="41" s="1"/>
  <c r="D37" i="41"/>
  <c r="D38" i="41" s="1"/>
  <c r="F37" i="41"/>
  <c r="F38" i="41" s="1"/>
  <c r="H37" i="41"/>
  <c r="H38" i="41" s="1"/>
  <c r="J37" i="41"/>
  <c r="J38" i="41" s="1"/>
  <c r="L37" i="41"/>
  <c r="L38" i="41" s="1"/>
  <c r="CM33" i="2"/>
  <c r="CJ33" i="2" s="1"/>
  <c r="AW31" i="37" s="1"/>
  <c r="BC33" i="2"/>
  <c r="AZ33" i="2" s="1"/>
  <c r="AC31" i="37" s="1"/>
  <c r="D33" i="2"/>
  <c r="J33" i="2" s="1"/>
  <c r="G33" i="2" s="1"/>
  <c r="S33" i="2"/>
  <c r="N33" i="2" s="1"/>
  <c r="H31" i="37" s="1"/>
  <c r="S28" i="2"/>
  <c r="R28" i="2" s="1"/>
  <c r="J26" i="37" s="1"/>
  <c r="S11" i="2"/>
  <c r="N11" i="2" s="1"/>
  <c r="H9" i="37" s="1"/>
  <c r="S9" i="2"/>
  <c r="L9" i="2" s="1"/>
  <c r="G7" i="37" s="1"/>
  <c r="X32" i="35"/>
  <c r="K30" i="41"/>
  <c r="I30" i="41"/>
  <c r="G30" i="41"/>
  <c r="C30" i="41"/>
  <c r="E11" i="41"/>
  <c r="BC30" i="35"/>
  <c r="Y30" i="35"/>
  <c r="BC31" i="35"/>
  <c r="O31" i="35"/>
  <c r="AN30" i="35"/>
  <c r="J30" i="35"/>
  <c r="FE7" i="18"/>
  <c r="FC11" i="18"/>
  <c r="FE11" i="18" s="1"/>
  <c r="FC13" i="18"/>
  <c r="FE13" i="18" s="1"/>
  <c r="FC15" i="18"/>
  <c r="FE15" i="18" s="1"/>
  <c r="FC17" i="18"/>
  <c r="FE17" i="18" s="1"/>
  <c r="FC21" i="18"/>
  <c r="FE21" i="18" s="1"/>
  <c r="FC23" i="18"/>
  <c r="FE23" i="18" s="1"/>
  <c r="FC29" i="18"/>
  <c r="FE29" i="18" s="1"/>
  <c r="FC31" i="18"/>
  <c r="FE31" i="18" s="1"/>
  <c r="FC8" i="18"/>
  <c r="FE8" i="18" s="1"/>
  <c r="FC12" i="18"/>
  <c r="FE12" i="18" s="1"/>
  <c r="FC14" i="18"/>
  <c r="FE14" i="18" s="1"/>
  <c r="FC16" i="18"/>
  <c r="FE16" i="18" s="1"/>
  <c r="FC20" i="18"/>
  <c r="FE20" i="18" s="1"/>
  <c r="FC22" i="18"/>
  <c r="FE22" i="18" s="1"/>
  <c r="FC24" i="18"/>
  <c r="FE24" i="18" s="1"/>
  <c r="FC28" i="18"/>
  <c r="FE28" i="18" s="1"/>
  <c r="FC30" i="18"/>
  <c r="FE30" i="18" s="1"/>
  <c r="FC32" i="18"/>
  <c r="FE32" i="18" s="1"/>
  <c r="CQ7" i="18"/>
  <c r="CS7" i="18" s="1"/>
  <c r="CQ9" i="18"/>
  <c r="CS9" i="18" s="1"/>
  <c r="CQ11" i="18"/>
  <c r="CS11" i="18" s="1"/>
  <c r="CQ15" i="18"/>
  <c r="CS15" i="18" s="1"/>
  <c r="CQ17" i="18"/>
  <c r="CS17" i="18" s="1"/>
  <c r="CQ19" i="18"/>
  <c r="CS19" i="18" s="1"/>
  <c r="CQ21" i="18"/>
  <c r="CS21" i="18" s="1"/>
  <c r="CQ25" i="18"/>
  <c r="CQ27" i="18"/>
  <c r="CS27" i="18" s="1"/>
  <c r="CQ10" i="18"/>
  <c r="CS10" i="18" s="1"/>
  <c r="CQ12" i="18"/>
  <c r="CS12" i="18" s="1"/>
  <c r="CQ18" i="18"/>
  <c r="CS18" i="18" s="1"/>
  <c r="CQ20" i="18"/>
  <c r="CS20" i="18" s="1"/>
  <c r="CQ22" i="18"/>
  <c r="CS22" i="18" s="1"/>
  <c r="CQ24" i="18"/>
  <c r="CS24" i="18" s="1"/>
  <c r="CQ26" i="18"/>
  <c r="CS26" i="18" s="1"/>
  <c r="CQ28" i="18"/>
  <c r="CS28" i="18" s="1"/>
  <c r="E12" i="79"/>
  <c r="F12" i="79" s="1"/>
  <c r="E6" i="73"/>
  <c r="F6" i="73" s="1"/>
  <c r="E6" i="74"/>
  <c r="F6" i="74" s="1"/>
  <c r="F12" i="78"/>
  <c r="G12" i="78" s="1"/>
  <c r="E7" i="77"/>
  <c r="F7" i="77" s="1"/>
  <c r="H15" i="5"/>
  <c r="H12" i="5"/>
  <c r="H11" i="5"/>
  <c r="S18" i="2"/>
  <c r="R18" i="2" s="1"/>
  <c r="J16" i="37" s="1"/>
  <c r="S16" i="2"/>
  <c r="L16" i="2" s="1"/>
  <c r="G14" i="37" s="1"/>
  <c r="S26" i="2"/>
  <c r="R26" i="2" s="1"/>
  <c r="J24" i="37" s="1"/>
  <c r="AT25" i="2"/>
  <c r="AQ25" i="2" s="1"/>
  <c r="X23" i="37" s="1"/>
  <c r="CT7" i="2"/>
  <c r="CK7" i="2"/>
  <c r="CB7" i="2"/>
  <c r="BS7" i="2"/>
  <c r="BJ7" i="2"/>
  <c r="BA7" i="2"/>
  <c r="AR7" i="2"/>
  <c r="AI7" i="2"/>
  <c r="Z7" i="2"/>
  <c r="AB24" i="2"/>
  <c r="AA24" i="2" s="1"/>
  <c r="O22" i="37" s="1"/>
  <c r="AB23" i="2"/>
  <c r="AA23" i="2" s="1"/>
  <c r="O21" i="37" s="1"/>
  <c r="AB20" i="2"/>
  <c r="U20" i="2" s="1"/>
  <c r="L18" i="37" s="1"/>
  <c r="AB19" i="2"/>
  <c r="AA19" i="2" s="1"/>
  <c r="O17" i="37" s="1"/>
  <c r="AB16" i="2"/>
  <c r="W16" i="2" s="1"/>
  <c r="M14" i="37" s="1"/>
  <c r="AB15" i="2"/>
  <c r="AA15" i="2" s="1"/>
  <c r="O13" i="37" s="1"/>
  <c r="AB14" i="2"/>
  <c r="Y14" i="2" s="1"/>
  <c r="N12" i="37" s="1"/>
  <c r="AB11" i="2"/>
  <c r="AA11" i="2" s="1"/>
  <c r="O9" i="37" s="1"/>
  <c r="AB10" i="2"/>
  <c r="Y10" i="2" s="1"/>
  <c r="N8" i="37" s="1"/>
  <c r="Q7" i="2"/>
  <c r="H7" i="2"/>
  <c r="CN7" i="2"/>
  <c r="CE7" i="2"/>
  <c r="BV7" i="2"/>
  <c r="BM7" i="2"/>
  <c r="BU25" i="2"/>
  <c r="BP25" i="2" s="1"/>
  <c r="AL23" i="37" s="1"/>
  <c r="BD7" i="2"/>
  <c r="AU7" i="2"/>
  <c r="AL7" i="2"/>
  <c r="AC7" i="2"/>
  <c r="T7" i="2"/>
  <c r="K7" i="2"/>
  <c r="AT14" i="2"/>
  <c r="CD25" i="2"/>
  <c r="K31" i="41"/>
  <c r="AU31" i="35"/>
  <c r="AX31" i="35" s="1"/>
  <c r="I31" i="41"/>
  <c r="AK31" i="35"/>
  <c r="AN31" i="35" s="1"/>
  <c r="AA31" i="35"/>
  <c r="AD31" i="35" s="1"/>
  <c r="G31" i="41"/>
  <c r="E31" i="41"/>
  <c r="Q31" i="35"/>
  <c r="T31" i="35" s="1"/>
  <c r="G31" i="35"/>
  <c r="J31" i="35" s="1"/>
  <c r="C31" i="41"/>
  <c r="B31" i="41"/>
  <c r="AH25" i="29"/>
  <c r="F25" i="29"/>
  <c r="BX23" i="29"/>
  <c r="AV23" i="29"/>
  <c r="T23" i="29"/>
  <c r="BQ22" i="29"/>
  <c r="AO22" i="29"/>
  <c r="M22" i="29"/>
  <c r="BJ21" i="29"/>
  <c r="AH21" i="29"/>
  <c r="F21" i="29"/>
  <c r="BC20" i="29"/>
  <c r="AA20" i="29"/>
  <c r="BX19" i="29"/>
  <c r="AV19" i="29"/>
  <c r="T19" i="29"/>
  <c r="BQ18" i="29"/>
  <c r="AO18" i="29"/>
  <c r="M18" i="29"/>
  <c r="BJ17" i="29"/>
  <c r="AH17" i="29"/>
  <c r="BC16" i="29"/>
  <c r="AA16" i="29"/>
  <c r="BX15" i="29"/>
  <c r="AV15" i="29"/>
  <c r="T15" i="29"/>
  <c r="B12" i="41"/>
  <c r="B13" i="41" s="1"/>
  <c r="B42" i="41" s="1"/>
  <c r="I9" i="41"/>
  <c r="E9" i="41"/>
  <c r="AY6" i="13"/>
  <c r="CP30" i="58"/>
  <c r="BB30" i="58"/>
  <c r="BV30" i="58"/>
  <c r="AH30" i="58"/>
  <c r="BH7" i="7"/>
  <c r="AV7" i="7"/>
  <c r="AJ7" i="7"/>
  <c r="X7" i="7"/>
  <c r="D32" i="58"/>
  <c r="BU14" i="2"/>
  <c r="BL14" i="2"/>
  <c r="BE14" i="2" s="1"/>
  <c r="AF12" i="37" s="1"/>
  <c r="BC14" i="2"/>
  <c r="AV14" i="2" s="1"/>
  <c r="AA12" i="37" s="1"/>
  <c r="BC25" i="2"/>
  <c r="H17" i="5"/>
  <c r="H13" i="5"/>
  <c r="B31" i="58"/>
  <c r="B29" i="58"/>
  <c r="CD14" i="2"/>
  <c r="CC14" i="2" s="1"/>
  <c r="AS12" i="37" s="1"/>
  <c r="H16" i="5"/>
  <c r="BJ31" i="19"/>
  <c r="H19" i="5"/>
  <c r="H18" i="5"/>
  <c r="H14" i="5"/>
  <c r="H9" i="5"/>
  <c r="H8" i="5"/>
  <c r="DC32" i="58"/>
  <c r="CI32" i="58"/>
  <c r="BO32" i="58"/>
  <c r="AU32" i="58"/>
  <c r="AA32" i="58"/>
  <c r="G32" i="58"/>
  <c r="AV31" i="29"/>
  <c r="BQ30" i="29"/>
  <c r="AO30" i="29"/>
  <c r="M30" i="29"/>
  <c r="BJ29" i="29"/>
  <c r="AH29" i="29"/>
  <c r="F29" i="29"/>
  <c r="BC28" i="29"/>
  <c r="AA28" i="29"/>
  <c r="BX27" i="29"/>
  <c r="AV27" i="29"/>
  <c r="T27" i="29"/>
  <c r="BQ26" i="29"/>
  <c r="AO26" i="29"/>
  <c r="M26" i="29"/>
  <c r="BC24" i="29"/>
  <c r="AA24" i="29"/>
  <c r="J26" i="35"/>
  <c r="AN24" i="35"/>
  <c r="T24" i="35"/>
  <c r="BC23" i="35"/>
  <c r="AI23" i="35"/>
  <c r="O23" i="35"/>
  <c r="AX22" i="35"/>
  <c r="AD22" i="35"/>
  <c r="J22" i="35"/>
  <c r="AS21" i="35"/>
  <c r="Y21" i="35"/>
  <c r="E21" i="35"/>
  <c r="AN20" i="35"/>
  <c r="T20" i="35"/>
  <c r="BC19" i="35"/>
  <c r="AI19" i="35"/>
  <c r="O19" i="35"/>
  <c r="AX18" i="35"/>
  <c r="AD18" i="35"/>
  <c r="J18" i="35"/>
  <c r="AS17" i="35"/>
  <c r="Y17" i="35"/>
  <c r="E17" i="35"/>
  <c r="AN16" i="35"/>
  <c r="T16" i="35"/>
  <c r="BC15" i="35"/>
  <c r="AI15" i="35"/>
  <c r="O15" i="35"/>
  <c r="AX14" i="35"/>
  <c r="AD14" i="35"/>
  <c r="J14" i="35"/>
  <c r="AS13" i="35"/>
  <c r="Y13" i="35"/>
  <c r="E13" i="35"/>
  <c r="AN12" i="35"/>
  <c r="T12" i="35"/>
  <c r="BC11" i="35"/>
  <c r="AI11" i="35"/>
  <c r="O11" i="35"/>
  <c r="AX10" i="35"/>
  <c r="AD10" i="35"/>
  <c r="J10" i="35"/>
  <c r="AS9" i="35"/>
  <c r="Y9" i="35"/>
  <c r="E9" i="35"/>
  <c r="AN8" i="35"/>
  <c r="T8" i="35"/>
  <c r="BC7" i="35"/>
  <c r="AI7" i="35"/>
  <c r="O7" i="35"/>
  <c r="CX32" i="58"/>
  <c r="AC33" i="5"/>
  <c r="CD32" i="58"/>
  <c r="Y33" i="5"/>
  <c r="BJ32" i="58"/>
  <c r="U33" i="5"/>
  <c r="AP32" i="58"/>
  <c r="Q33" i="5"/>
  <c r="V32" i="58"/>
  <c r="M33" i="5"/>
  <c r="B32" i="58"/>
  <c r="I33" i="5"/>
  <c r="BQ25" i="29"/>
  <c r="BC23" i="29"/>
  <c r="AA23" i="29"/>
  <c r="BX22" i="29"/>
  <c r="AV22" i="29"/>
  <c r="T22" i="29"/>
  <c r="BQ21" i="29"/>
  <c r="AO21" i="29"/>
  <c r="M21" i="29"/>
  <c r="BJ20" i="29"/>
  <c r="AH20" i="29"/>
  <c r="F20" i="29"/>
  <c r="BC19" i="29"/>
  <c r="AA19" i="29"/>
  <c r="BX18" i="29"/>
  <c r="AV18" i="29"/>
  <c r="T18" i="29"/>
  <c r="BQ17" i="29"/>
  <c r="AO17" i="29"/>
  <c r="M17" i="29"/>
  <c r="BJ16" i="29"/>
  <c r="AH16" i="29"/>
  <c r="F16" i="29"/>
  <c r="BQ15" i="29"/>
  <c r="AO15" i="29"/>
  <c r="M15" i="29"/>
  <c r="E26" i="35"/>
  <c r="BC24" i="35"/>
  <c r="AS24" i="35"/>
  <c r="AI24" i="35"/>
  <c r="Y24" i="35"/>
  <c r="O24" i="35"/>
  <c r="E24" i="35"/>
  <c r="AX23" i="35"/>
  <c r="AN23" i="35"/>
  <c r="AD23" i="35"/>
  <c r="T23" i="35"/>
  <c r="J23" i="35"/>
  <c r="BC22" i="35"/>
  <c r="AS22" i="35"/>
  <c r="AI22" i="35"/>
  <c r="Y22" i="35"/>
  <c r="O22" i="35"/>
  <c r="E22" i="35"/>
  <c r="AX21" i="35"/>
  <c r="AN21" i="35"/>
  <c r="AD21" i="35"/>
  <c r="T21" i="35"/>
  <c r="J21" i="35"/>
  <c r="BC20" i="35"/>
  <c r="AS20" i="35"/>
  <c r="AI20" i="35"/>
  <c r="Y20" i="35"/>
  <c r="O20" i="35"/>
  <c r="E20" i="35"/>
  <c r="AX19" i="35"/>
  <c r="AN19" i="35"/>
  <c r="AD19" i="35"/>
  <c r="T19" i="35"/>
  <c r="J19" i="35"/>
  <c r="BC18" i="35"/>
  <c r="AS18" i="35"/>
  <c r="AI18" i="35"/>
  <c r="Y18" i="35"/>
  <c r="O18" i="35"/>
  <c r="E18" i="35"/>
  <c r="AX17" i="35"/>
  <c r="AN17" i="35"/>
  <c r="AD17" i="35"/>
  <c r="T17" i="35"/>
  <c r="J17" i="35"/>
  <c r="BC16" i="35"/>
  <c r="AS16" i="35"/>
  <c r="AI16" i="35"/>
  <c r="Y16" i="35"/>
  <c r="O16" i="35"/>
  <c r="E16" i="35"/>
  <c r="AX15" i="35"/>
  <c r="AN15" i="35"/>
  <c r="AD15" i="35"/>
  <c r="T15" i="35"/>
  <c r="J15" i="35"/>
  <c r="BC14" i="35"/>
  <c r="AS14" i="35"/>
  <c r="AI14" i="35"/>
  <c r="Y14" i="35"/>
  <c r="O14" i="35"/>
  <c r="E14" i="35"/>
  <c r="AX13" i="35"/>
  <c r="AN13" i="35"/>
  <c r="AD13" i="35"/>
  <c r="T13" i="35"/>
  <c r="J13" i="35"/>
  <c r="BC12" i="35"/>
  <c r="AS12" i="35"/>
  <c r="AI12" i="35"/>
  <c r="Y12" i="35"/>
  <c r="O12" i="35"/>
  <c r="E12" i="35"/>
  <c r="AX11" i="35"/>
  <c r="AN11" i="35"/>
  <c r="AD11" i="35"/>
  <c r="T11" i="35"/>
  <c r="J11" i="35"/>
  <c r="BC10" i="35"/>
  <c r="AS10" i="35"/>
  <c r="AI10" i="35"/>
  <c r="Y10" i="35"/>
  <c r="O10" i="35"/>
  <c r="E10" i="35"/>
  <c r="AX9" i="35"/>
  <c r="AN9" i="35"/>
  <c r="AD9" i="35"/>
  <c r="T9" i="35"/>
  <c r="J9" i="35"/>
  <c r="BC8" i="35"/>
  <c r="AS8" i="35"/>
  <c r="AI8" i="35"/>
  <c r="Y8" i="35"/>
  <c r="O8" i="35"/>
  <c r="E8" i="35"/>
  <c r="AX7" i="35"/>
  <c r="AN7" i="35"/>
  <c r="AD7" i="35"/>
  <c r="T7" i="35"/>
  <c r="J7" i="35"/>
  <c r="AA33" i="5"/>
  <c r="W33" i="5"/>
  <c r="S33" i="5"/>
  <c r="O33" i="5"/>
  <c r="K33" i="5"/>
  <c r="H20" i="5"/>
  <c r="G12" i="73"/>
  <c r="H12" i="73" s="1"/>
  <c r="H10" i="5"/>
  <c r="G7" i="72"/>
  <c r="H7" i="72" s="1"/>
  <c r="BN7" i="7"/>
  <c r="BB7" i="7"/>
  <c r="AP7" i="7"/>
  <c r="AD7" i="7"/>
  <c r="R7" i="7"/>
  <c r="CN31" i="19"/>
  <c r="BT31" i="19"/>
  <c r="AZ31" i="19"/>
  <c r="AF31" i="19"/>
  <c r="L31" i="19"/>
  <c r="AE8" i="18"/>
  <c r="AG8" i="18" s="1"/>
  <c r="AE10" i="18"/>
  <c r="AG10" i="18" s="1"/>
  <c r="AE14" i="18"/>
  <c r="AG14" i="18" s="1"/>
  <c r="AE22" i="18"/>
  <c r="AG22" i="18" s="1"/>
  <c r="AE30" i="18"/>
  <c r="AG30" i="18" s="1"/>
  <c r="AE11" i="18"/>
  <c r="AG11" i="18" s="1"/>
  <c r="AE13" i="18"/>
  <c r="AG13" i="18" s="1"/>
  <c r="AE21" i="18"/>
  <c r="AG21" i="18" s="1"/>
  <c r="AE27" i="18"/>
  <c r="AG27" i="18" s="1"/>
  <c r="AE29" i="18"/>
  <c r="AG29" i="18" s="1"/>
  <c r="O23" i="18"/>
  <c r="Q23" i="18" s="1"/>
  <c r="AK32" i="35"/>
  <c r="Q32" i="35"/>
  <c r="AU32" i="35"/>
  <c r="AA32" i="35"/>
  <c r="G32" i="35"/>
  <c r="AL10" i="16"/>
  <c r="AH10" i="16"/>
  <c r="F10" i="16"/>
  <c r="C32" i="35"/>
  <c r="H32" i="35"/>
  <c r="M32" i="35"/>
  <c r="R32" i="35"/>
  <c r="W32" i="35"/>
  <c r="AB32" i="35"/>
  <c r="AG32" i="35"/>
  <c r="AL32" i="35"/>
  <c r="AQ32" i="35"/>
  <c r="BA32" i="35"/>
  <c r="AV32" i="35"/>
  <c r="K11" i="41"/>
  <c r="G11" i="41"/>
  <c r="C11" i="41"/>
  <c r="K9" i="41"/>
  <c r="G9" i="41"/>
  <c r="C9" i="41"/>
  <c r="BJ25" i="29" l="1"/>
  <c r="X26" i="16"/>
  <c r="W53" i="16"/>
  <c r="L26" i="16"/>
  <c r="K53" i="16"/>
  <c r="T26" i="16"/>
  <c r="S52" i="16"/>
  <c r="S53" i="16"/>
  <c r="AN26" i="16"/>
  <c r="AM53" i="16"/>
  <c r="AR26" i="16"/>
  <c r="AQ53" i="16"/>
  <c r="AJ26" i="16"/>
  <c r="AI53" i="16"/>
  <c r="AF26" i="16"/>
  <c r="AE53" i="16"/>
  <c r="P26" i="16"/>
  <c r="H26" i="16"/>
  <c r="G52" i="16"/>
  <c r="G53" i="16"/>
  <c r="AB26" i="16"/>
  <c r="AA52" i="16"/>
  <c r="AA53" i="16"/>
  <c r="Q25" i="35"/>
  <c r="Z50" i="34"/>
  <c r="Z51" i="34"/>
  <c r="AP25" i="35"/>
  <c r="BI50" i="34"/>
  <c r="BI51" i="34"/>
  <c r="G25" i="35"/>
  <c r="L50" i="34"/>
  <c r="L51" i="34"/>
  <c r="AA25" i="35"/>
  <c r="AN50" i="34"/>
  <c r="AN51" i="34"/>
  <c r="AN25" i="35"/>
  <c r="BW50" i="34"/>
  <c r="BW51" i="34"/>
  <c r="V25" i="35"/>
  <c r="AG50" i="34"/>
  <c r="AG51" i="34"/>
  <c r="S50" i="34"/>
  <c r="S51" i="34"/>
  <c r="L25" i="35"/>
  <c r="O25" i="35" s="1"/>
  <c r="AU50" i="34"/>
  <c r="AU51" i="34"/>
  <c r="B25" i="35"/>
  <c r="B51" i="35" s="1"/>
  <c r="E50" i="34"/>
  <c r="E51" i="34"/>
  <c r="AU25" i="35"/>
  <c r="BP50" i="34"/>
  <c r="BP51" i="34"/>
  <c r="CS25" i="18"/>
  <c r="BD25" i="19" s="1"/>
  <c r="BN52" i="7"/>
  <c r="BN56" i="7"/>
  <c r="X52" i="7"/>
  <c r="X56" i="7"/>
  <c r="AD52" i="7"/>
  <c r="AD56" i="7"/>
  <c r="AJ52" i="7"/>
  <c r="AJ56" i="7"/>
  <c r="R52" i="7"/>
  <c r="R56" i="7"/>
  <c r="AP52" i="7"/>
  <c r="AP56" i="7"/>
  <c r="AV52" i="7"/>
  <c r="AV56" i="7"/>
  <c r="BB52" i="7"/>
  <c r="BB56" i="7"/>
  <c r="BH52" i="7"/>
  <c r="BH56" i="7"/>
  <c r="I52" i="3"/>
  <c r="AS52" i="3"/>
  <c r="AB51" i="3"/>
  <c r="AB52" i="3"/>
  <c r="P51" i="3"/>
  <c r="P52" i="3"/>
  <c r="AJ51" i="3"/>
  <c r="AJ52" i="3"/>
  <c r="AK25" i="3"/>
  <c r="L51" i="3"/>
  <c r="L52" i="3"/>
  <c r="T51" i="3"/>
  <c r="T52" i="3"/>
  <c r="Y52" i="3"/>
  <c r="M52" i="3"/>
  <c r="D51" i="3"/>
  <c r="D52" i="3"/>
  <c r="U52" i="3"/>
  <c r="AG52" i="3"/>
  <c r="H51" i="3"/>
  <c r="H52" i="3"/>
  <c r="AO52" i="3"/>
  <c r="E52" i="3"/>
  <c r="Q25" i="3"/>
  <c r="AC25" i="3"/>
  <c r="AR51" i="3"/>
  <c r="AR52" i="3"/>
  <c r="X51" i="3"/>
  <c r="X52" i="3"/>
  <c r="AF51" i="3"/>
  <c r="AF52" i="3"/>
  <c r="AN51" i="3"/>
  <c r="AN52" i="3"/>
  <c r="F52" i="29"/>
  <c r="AU52" i="29"/>
  <c r="S52" i="29"/>
  <c r="BQ52" i="29"/>
  <c r="AH52" i="29"/>
  <c r="BW52" i="29"/>
  <c r="Y51" i="29"/>
  <c r="AF51" i="29"/>
  <c r="AM51" i="29"/>
  <c r="BJ52" i="29"/>
  <c r="M52" i="29"/>
  <c r="Z52" i="29"/>
  <c r="R51" i="29"/>
  <c r="R52" i="29"/>
  <c r="AO52" i="29"/>
  <c r="BB52" i="29"/>
  <c r="BV51" i="29"/>
  <c r="BV52" i="29"/>
  <c r="AT51" i="29"/>
  <c r="AT52" i="29"/>
  <c r="BH51" i="29"/>
  <c r="BO51" i="29"/>
  <c r="D51" i="29"/>
  <c r="BA51" i="29"/>
  <c r="CD51" i="19"/>
  <c r="AP51" i="19"/>
  <c r="B51" i="19"/>
  <c r="B52" i="19"/>
  <c r="BJ51" i="19"/>
  <c r="BJ52" i="19"/>
  <c r="AZ51" i="19"/>
  <c r="CX51" i="19"/>
  <c r="CX52" i="19"/>
  <c r="BT51" i="19"/>
  <c r="BT52" i="19"/>
  <c r="CN51" i="19"/>
  <c r="C52" i="35"/>
  <c r="C53" i="35"/>
  <c r="BC25" i="35"/>
  <c r="AZ52" i="35"/>
  <c r="AL52" i="35"/>
  <c r="AL53" i="35"/>
  <c r="W52" i="35"/>
  <c r="W53" i="35"/>
  <c r="AI25" i="35"/>
  <c r="AF52" i="35"/>
  <c r="L52" i="35"/>
  <c r="AV52" i="35"/>
  <c r="AV53" i="35"/>
  <c r="M52" i="35"/>
  <c r="M53" i="35"/>
  <c r="AG52" i="35"/>
  <c r="AG53" i="35"/>
  <c r="T33" i="35"/>
  <c r="R52" i="35"/>
  <c r="R53" i="35"/>
  <c r="H52" i="35"/>
  <c r="H53" i="35"/>
  <c r="Y7" i="35"/>
  <c r="AS7" i="35"/>
  <c r="E7" i="35"/>
  <c r="AA25" i="29"/>
  <c r="BC25" i="29"/>
  <c r="E27" i="5"/>
  <c r="E28" i="5" s="1"/>
  <c r="E29" i="5" s="1"/>
  <c r="E30" i="5" s="1"/>
  <c r="E31" i="5" s="1"/>
  <c r="E32" i="5" s="1"/>
  <c r="E33" i="5" s="1"/>
  <c r="E34" i="5" s="1"/>
  <c r="D35" i="5"/>
  <c r="D36" i="5" s="1"/>
  <c r="D37" i="5" s="1"/>
  <c r="D38" i="5" s="1"/>
  <c r="D39" i="5" s="1"/>
  <c r="D40" i="5" s="1"/>
  <c r="D41" i="5" s="1"/>
  <c r="D42" i="5" s="1"/>
  <c r="D43" i="5" s="1"/>
  <c r="D52" i="58"/>
  <c r="AZ51" i="58"/>
  <c r="AZ52" i="58"/>
  <c r="BJ51" i="58"/>
  <c r="BJ52" i="58"/>
  <c r="B51" i="58"/>
  <c r="B52" i="58"/>
  <c r="BL52" i="58"/>
  <c r="BL53" i="58"/>
  <c r="CD51" i="58"/>
  <c r="CF52" i="58"/>
  <c r="CF53" i="58"/>
  <c r="CZ52" i="58"/>
  <c r="CZ53" i="58"/>
  <c r="X53" i="58"/>
  <c r="V51" i="58"/>
  <c r="V52" i="58"/>
  <c r="L51" i="58"/>
  <c r="AF51" i="58"/>
  <c r="AP51" i="58"/>
  <c r="CN51" i="58"/>
  <c r="CN52" i="58"/>
  <c r="AR52" i="58"/>
  <c r="AR53" i="58"/>
  <c r="CX51" i="58"/>
  <c r="CX52" i="58"/>
  <c r="BT51" i="58"/>
  <c r="H17" i="77"/>
  <c r="E17" i="77"/>
  <c r="H17" i="74"/>
  <c r="E17" i="74"/>
  <c r="G17" i="74" s="1"/>
  <c r="H17" i="73"/>
  <c r="E17" i="73"/>
  <c r="G17" i="73" s="1"/>
  <c r="B23" i="5"/>
  <c r="F23" i="5" s="1"/>
  <c r="H23" i="5" s="1"/>
  <c r="F22" i="5"/>
  <c r="H22" i="5" s="1"/>
  <c r="F21" i="58" s="1"/>
  <c r="F12" i="41"/>
  <c r="F13" i="41" s="1"/>
  <c r="F42" i="41" s="1"/>
  <c r="F18" i="73"/>
  <c r="E40" i="34"/>
  <c r="B41" i="35" s="1"/>
  <c r="E41" i="35" s="1"/>
  <c r="B38" i="35"/>
  <c r="E38" i="35" s="1"/>
  <c r="BW44" i="34"/>
  <c r="AG44" i="34"/>
  <c r="BI44" i="34"/>
  <c r="BB44" i="34"/>
  <c r="AN44" i="34"/>
  <c r="Z44" i="34"/>
  <c r="AU44" i="34"/>
  <c r="D6" i="15"/>
  <c r="D55" i="15" s="1"/>
  <c r="BC6" i="58"/>
  <c r="DA6" i="58"/>
  <c r="O6" i="6"/>
  <c r="H7" i="15"/>
  <c r="J7" i="15" s="1"/>
  <c r="K7" i="15" s="1"/>
  <c r="N7" i="19" s="1"/>
  <c r="C27" i="12"/>
  <c r="F6" i="58"/>
  <c r="AG43" i="34"/>
  <c r="AG52" i="34" s="1"/>
  <c r="Z43" i="34"/>
  <c r="Z52" i="34" s="1"/>
  <c r="AU43" i="34"/>
  <c r="AU52" i="34" s="1"/>
  <c r="AN43" i="34"/>
  <c r="AN52" i="34" s="1"/>
  <c r="BI43" i="34"/>
  <c r="BI52" i="34" s="1"/>
  <c r="BB43" i="34"/>
  <c r="BB52" i="34" s="1"/>
  <c r="BW43" i="34"/>
  <c r="BW52" i="34" s="1"/>
  <c r="F18" i="74"/>
  <c r="F18" i="76"/>
  <c r="G17" i="76"/>
  <c r="D18" i="79"/>
  <c r="H17" i="79"/>
  <c r="D18" i="72"/>
  <c r="F18" i="79"/>
  <c r="E18" i="79" s="1"/>
  <c r="G17" i="79"/>
  <c r="D19" i="74"/>
  <c r="G18" i="78"/>
  <c r="F18" i="78" s="1"/>
  <c r="H17" i="78"/>
  <c r="D19" i="75"/>
  <c r="H17" i="76"/>
  <c r="F18" i="77"/>
  <c r="D19" i="73"/>
  <c r="D19" i="76"/>
  <c r="D19" i="77"/>
  <c r="D20" i="77" s="1"/>
  <c r="D21" i="77" s="1"/>
  <c r="E18" i="78"/>
  <c r="I17" i="78"/>
  <c r="F18" i="80"/>
  <c r="E18" i="80" s="1"/>
  <c r="G7" i="7"/>
  <c r="S7" i="7"/>
  <c r="BX44" i="2"/>
  <c r="BX45" i="2" s="1"/>
  <c r="BX46" i="2" s="1"/>
  <c r="BX47" i="2" s="1"/>
  <c r="CD43" i="2"/>
  <c r="BY43" i="2" s="1"/>
  <c r="AQ41" i="37" s="1"/>
  <c r="Z42" i="34"/>
  <c r="Q43" i="35" s="1"/>
  <c r="T43" i="35" s="1"/>
  <c r="BB42" i="34"/>
  <c r="AK43" i="35" s="1"/>
  <c r="AN43" i="35" s="1"/>
  <c r="AU42" i="34"/>
  <c r="AF43" i="35" s="1"/>
  <c r="AI43" i="35" s="1"/>
  <c r="BW42" i="34"/>
  <c r="AZ43" i="35" s="1"/>
  <c r="BC43" i="35" s="1"/>
  <c r="E41" i="34"/>
  <c r="AN42" i="34"/>
  <c r="AA43" i="35" s="1"/>
  <c r="AD43" i="35" s="1"/>
  <c r="AG42" i="34"/>
  <c r="V43" i="35" s="1"/>
  <c r="Y43" i="35" s="1"/>
  <c r="BI42" i="34"/>
  <c r="AP43" i="35" s="1"/>
  <c r="AS43" i="35" s="1"/>
  <c r="L41" i="34"/>
  <c r="G42" i="35" s="1"/>
  <c r="J42" i="35" s="1"/>
  <c r="BP41" i="34"/>
  <c r="AU42" i="35" s="1"/>
  <c r="AX42" i="35" s="1"/>
  <c r="S41" i="34"/>
  <c r="L42" i="35" s="1"/>
  <c r="O42" i="35" s="1"/>
  <c r="BX31" i="29"/>
  <c r="D44" i="5"/>
  <c r="D45" i="5" s="1"/>
  <c r="CD42" i="2"/>
  <c r="CV34" i="2"/>
  <c r="CQ34" i="2" s="1"/>
  <c r="BA32" i="37" s="1"/>
  <c r="AS40" i="35"/>
  <c r="BC40" i="35"/>
  <c r="G40" i="35"/>
  <c r="Y40" i="35"/>
  <c r="AD40" i="35"/>
  <c r="AU40" i="35"/>
  <c r="AI40" i="35"/>
  <c r="E38" i="34"/>
  <c r="B39" i="35" s="1"/>
  <c r="AN40" i="35"/>
  <c r="T40" i="35"/>
  <c r="L40" i="35"/>
  <c r="CD41" i="2"/>
  <c r="BY41" i="2" s="1"/>
  <c r="AE30" i="253"/>
  <c r="AD31" i="253"/>
  <c r="BC31" i="253"/>
  <c r="BB32" i="253"/>
  <c r="L31" i="253"/>
  <c r="M30" i="253"/>
  <c r="H21" i="41"/>
  <c r="G21" i="41"/>
  <c r="Z13" i="64"/>
  <c r="AA13" i="64" s="1"/>
  <c r="L39" i="35"/>
  <c r="CO16" i="2"/>
  <c r="AZ14" i="37" s="1"/>
  <c r="G39" i="35"/>
  <c r="J39" i="35" s="1"/>
  <c r="AP40" i="16"/>
  <c r="AU39" i="35"/>
  <c r="AX39" i="35" s="1"/>
  <c r="F32" i="253"/>
  <c r="G31" i="253"/>
  <c r="CD40" i="2"/>
  <c r="BY40" i="2" s="1"/>
  <c r="I29" i="2"/>
  <c r="E27" i="37" s="1"/>
  <c r="G29" i="2"/>
  <c r="D27" i="37" s="1"/>
  <c r="I26" i="2"/>
  <c r="E24" i="37" s="1"/>
  <c r="G26" i="2"/>
  <c r="D24" i="37" s="1"/>
  <c r="CD39" i="2"/>
  <c r="BY39" i="2" s="1"/>
  <c r="AQ37" i="37" s="1"/>
  <c r="C24" i="15"/>
  <c r="D24" i="15" s="1"/>
  <c r="F24" i="15" s="1"/>
  <c r="G24" i="15" s="1"/>
  <c r="D24" i="19" s="1"/>
  <c r="D14" i="15"/>
  <c r="F14" i="15" s="1"/>
  <c r="G14" i="15" s="1"/>
  <c r="D14" i="19" s="1"/>
  <c r="G13" i="74"/>
  <c r="H13" i="74" s="1"/>
  <c r="D13" i="15"/>
  <c r="F13" i="15" s="1"/>
  <c r="G13" i="15" s="1"/>
  <c r="D13" i="19" s="1"/>
  <c r="D12" i="41"/>
  <c r="D13" i="41" s="1"/>
  <c r="D42" i="41" s="1"/>
  <c r="G9" i="16"/>
  <c r="H9" i="16" s="1"/>
  <c r="O8" i="19" s="1"/>
  <c r="AM7" i="16"/>
  <c r="AM56" i="16" s="1"/>
  <c r="AE10" i="16"/>
  <c r="AF10" i="16" s="1"/>
  <c r="BW9" i="19" s="1"/>
  <c r="G10" i="16"/>
  <c r="H10" i="16" s="1"/>
  <c r="O9" i="19" s="1"/>
  <c r="H8" i="16"/>
  <c r="O7" i="19" s="1"/>
  <c r="AA10" i="16"/>
  <c r="AB10" i="16" s="1"/>
  <c r="BM9" i="19" s="1"/>
  <c r="O10" i="16"/>
  <c r="P10" i="16" s="1"/>
  <c r="AI9" i="19" s="1"/>
  <c r="AM10" i="16"/>
  <c r="AN10" i="16" s="1"/>
  <c r="CQ9" i="19" s="1"/>
  <c r="AI10" i="16"/>
  <c r="AJ10" i="16" s="1"/>
  <c r="CG9" i="19" s="1"/>
  <c r="AQ9" i="16"/>
  <c r="AR9" i="16" s="1"/>
  <c r="DA8" i="19" s="1"/>
  <c r="K10" i="16"/>
  <c r="L10" i="16" s="1"/>
  <c r="Y9" i="19" s="1"/>
  <c r="S10" i="16"/>
  <c r="T10" i="16" s="1"/>
  <c r="AS9" i="19" s="1"/>
  <c r="D26" i="41"/>
  <c r="D27" i="41" s="1"/>
  <c r="I26" i="41"/>
  <c r="I27" i="41" s="1"/>
  <c r="AJ6" i="15"/>
  <c r="AJ55" i="15" s="1"/>
  <c r="T6" i="15"/>
  <c r="T55" i="15" s="1"/>
  <c r="AP13" i="64"/>
  <c r="AQ13" i="64" s="1"/>
  <c r="J13" i="64"/>
  <c r="K13" i="64" s="1"/>
  <c r="AS25" i="2"/>
  <c r="Y23" i="37" s="1"/>
  <c r="L7" i="6"/>
  <c r="M7" i="6" s="1"/>
  <c r="BC7" i="58" s="1"/>
  <c r="H12" i="6"/>
  <c r="I12" i="6" s="1"/>
  <c r="AI12" i="58" s="1"/>
  <c r="C25" i="15"/>
  <c r="D7" i="6"/>
  <c r="E7" i="6" s="1"/>
  <c r="O7" i="58" s="1"/>
  <c r="CD38" i="2"/>
  <c r="AW38" i="2"/>
  <c r="AW39" i="2" s="1"/>
  <c r="AW40" i="2" s="1"/>
  <c r="AW41" i="2" s="1"/>
  <c r="AW42" i="2" s="1"/>
  <c r="AW43" i="2" s="1"/>
  <c r="BC37" i="2"/>
  <c r="CA37" i="2"/>
  <c r="AR35" i="37" s="1"/>
  <c r="CC37" i="2"/>
  <c r="AS35" i="37" s="1"/>
  <c r="BW37" i="2"/>
  <c r="AP35" i="37" s="1"/>
  <c r="BY37" i="2"/>
  <c r="AQ35" i="37" s="1"/>
  <c r="CP38" i="2"/>
  <c r="CP39" i="2" s="1"/>
  <c r="CP40" i="2" s="1"/>
  <c r="CP41" i="2" s="1"/>
  <c r="CP42" i="2" s="1"/>
  <c r="CP43" i="2" s="1"/>
  <c r="CV37" i="2"/>
  <c r="AN38" i="2"/>
  <c r="AN39" i="2" s="1"/>
  <c r="AN40" i="2" s="1"/>
  <c r="AN41" i="2" s="1"/>
  <c r="AN42" i="2" s="1"/>
  <c r="AN43" i="2" s="1"/>
  <c r="AT37" i="2"/>
  <c r="AO37" i="2" s="1"/>
  <c r="W35" i="37" s="1"/>
  <c r="M38" i="2"/>
  <c r="M39" i="2" s="1"/>
  <c r="M40" i="2" s="1"/>
  <c r="M41" i="2" s="1"/>
  <c r="M42" i="2" s="1"/>
  <c r="S37" i="2"/>
  <c r="N37" i="2" s="1"/>
  <c r="H35" i="37" s="1"/>
  <c r="CG38" i="2"/>
  <c r="CG39" i="2" s="1"/>
  <c r="CG40" i="2" s="1"/>
  <c r="CG41" i="2" s="1"/>
  <c r="CG42" i="2" s="1"/>
  <c r="CG43" i="2" s="1"/>
  <c r="CM37" i="2"/>
  <c r="H12" i="41"/>
  <c r="H13" i="41" s="1"/>
  <c r="H42" i="41" s="1"/>
  <c r="L12" i="6"/>
  <c r="M12" i="6" s="1"/>
  <c r="BC12" i="58" s="1"/>
  <c r="F7" i="6"/>
  <c r="G7" i="6" s="1"/>
  <c r="Y7" i="58" s="1"/>
  <c r="G8" i="75"/>
  <c r="H8" i="75" s="1"/>
  <c r="J12" i="72"/>
  <c r="J11" i="72"/>
  <c r="E12" i="73"/>
  <c r="F12" i="73" s="1"/>
  <c r="J12" i="6"/>
  <c r="K12" i="6" s="1"/>
  <c r="AS12" i="58" s="1"/>
  <c r="J7" i="74"/>
  <c r="J12" i="75"/>
  <c r="E31" i="78"/>
  <c r="F27" i="29"/>
  <c r="BP10" i="2"/>
  <c r="AL8" i="37" s="1"/>
  <c r="CS14" i="2"/>
  <c r="BB12" i="37" s="1"/>
  <c r="BT27" i="2"/>
  <c r="AN25" i="37" s="1"/>
  <c r="G8" i="2"/>
  <c r="D6" i="37" s="1"/>
  <c r="X31" i="253"/>
  <c r="Y30" i="253"/>
  <c r="R31" i="253"/>
  <c r="S30" i="253"/>
  <c r="BO31" i="253"/>
  <c r="BN32" i="253"/>
  <c r="AQ31" i="253"/>
  <c r="AP32" i="253"/>
  <c r="AV31" i="253"/>
  <c r="AW30" i="253"/>
  <c r="AJ33" i="253"/>
  <c r="AK32" i="253"/>
  <c r="BH32" i="253"/>
  <c r="BI31" i="253"/>
  <c r="G13" i="72"/>
  <c r="H13" i="72" s="1"/>
  <c r="G8" i="74"/>
  <c r="H8" i="74" s="1"/>
  <c r="D25" i="73"/>
  <c r="G13" i="75"/>
  <c r="H13" i="75" s="1"/>
  <c r="E26" i="2"/>
  <c r="C24" i="37" s="1"/>
  <c r="AS18" i="2"/>
  <c r="Y16" i="37" s="1"/>
  <c r="AX13" i="2"/>
  <c r="AB11" i="37" s="1"/>
  <c r="BW16" i="2"/>
  <c r="AP14" i="37" s="1"/>
  <c r="CU28" i="2"/>
  <c r="BC26" i="37" s="1"/>
  <c r="CF15" i="2"/>
  <c r="AU13" i="37" s="1"/>
  <c r="E8" i="2"/>
  <c r="C6" i="37" s="1"/>
  <c r="BP27" i="2"/>
  <c r="AL25" i="37" s="1"/>
  <c r="CL15" i="2"/>
  <c r="AX13" i="37" s="1"/>
  <c r="CA16" i="2"/>
  <c r="AR14" i="37" s="1"/>
  <c r="CJ23" i="2"/>
  <c r="AW21" i="37" s="1"/>
  <c r="CF29" i="2"/>
  <c r="AU27" i="37" s="1"/>
  <c r="BG20" i="2"/>
  <c r="AG18" i="37" s="1"/>
  <c r="BE30" i="2"/>
  <c r="AF28" i="37" s="1"/>
  <c r="CS26" i="2"/>
  <c r="BB24" i="37" s="1"/>
  <c r="CF23" i="2"/>
  <c r="AU21" i="37" s="1"/>
  <c r="AV13" i="2"/>
  <c r="AA11" i="37" s="1"/>
  <c r="CH15" i="2"/>
  <c r="AV13" i="37" s="1"/>
  <c r="AF21" i="2"/>
  <c r="R19" i="37" s="1"/>
  <c r="E13" i="77"/>
  <c r="F13" i="77" s="1"/>
  <c r="C26" i="41"/>
  <c r="C27" i="41" s="1"/>
  <c r="E26" i="41"/>
  <c r="E27" i="41" s="1"/>
  <c r="L26" i="41"/>
  <c r="L27" i="41" s="1"/>
  <c r="G26" i="41"/>
  <c r="G27" i="41" s="1"/>
  <c r="H26" i="41"/>
  <c r="H27" i="41" s="1"/>
  <c r="AV17" i="29"/>
  <c r="BQ20" i="29"/>
  <c r="V8" i="16"/>
  <c r="AO24" i="29"/>
  <c r="AH27" i="29"/>
  <c r="E8" i="76"/>
  <c r="F8" i="76" s="1"/>
  <c r="L12" i="41"/>
  <c r="L13" i="41" s="1"/>
  <c r="L42" i="41" s="1"/>
  <c r="AH19" i="29"/>
  <c r="BC22" i="29"/>
  <c r="AO28" i="29"/>
  <c r="AH31" i="29"/>
  <c r="AH7" i="16"/>
  <c r="AH13" i="64"/>
  <c r="AI13" i="64" s="1"/>
  <c r="R13" i="64"/>
  <c r="S13" i="64" s="1"/>
  <c r="N13" i="64"/>
  <c r="O13" i="64" s="1"/>
  <c r="AD13" i="64"/>
  <c r="AE13" i="64" s="1"/>
  <c r="J12" i="64"/>
  <c r="K12" i="64" s="1"/>
  <c r="V13" i="64"/>
  <c r="W13" i="64" s="1"/>
  <c r="AL13" i="64"/>
  <c r="AM13" i="64" s="1"/>
  <c r="AO16" i="29"/>
  <c r="BX21" i="29"/>
  <c r="T13" i="29"/>
  <c r="K26" i="41"/>
  <c r="K27" i="41" s="1"/>
  <c r="CA12" i="2"/>
  <c r="AR10" i="37" s="1"/>
  <c r="BY32" i="2"/>
  <c r="AQ30" i="37" s="1"/>
  <c r="BW12" i="2"/>
  <c r="AP10" i="37" s="1"/>
  <c r="AD25" i="2"/>
  <c r="Q23" i="37" s="1"/>
  <c r="AZ23" i="2"/>
  <c r="AC21" i="37" s="1"/>
  <c r="AZ19" i="2"/>
  <c r="AC17" i="37" s="1"/>
  <c r="BG16" i="2"/>
  <c r="AG14" i="37" s="1"/>
  <c r="BK16" i="2"/>
  <c r="AI14" i="37" s="1"/>
  <c r="C14" i="2"/>
  <c r="B12" i="37" s="1"/>
  <c r="AF25" i="2"/>
  <c r="R23" i="37" s="1"/>
  <c r="R21" i="2"/>
  <c r="J19" i="37" s="1"/>
  <c r="W22" i="2"/>
  <c r="M20" i="37" s="1"/>
  <c r="BG26" i="2"/>
  <c r="AG24" i="37" s="1"/>
  <c r="BB19" i="2"/>
  <c r="AD17" i="37" s="1"/>
  <c r="CC10" i="2"/>
  <c r="AS8" i="37" s="1"/>
  <c r="AQ20" i="2"/>
  <c r="X18" i="37" s="1"/>
  <c r="BR29" i="2"/>
  <c r="AM27" i="37" s="1"/>
  <c r="W18" i="2"/>
  <c r="M16" i="37" s="1"/>
  <c r="AS30" i="2"/>
  <c r="Y28" i="37" s="1"/>
  <c r="BY12" i="2"/>
  <c r="AQ10" i="37" s="1"/>
  <c r="Y18" i="2"/>
  <c r="N16" i="37" s="1"/>
  <c r="AD17" i="2"/>
  <c r="Q15" i="37" s="1"/>
  <c r="BR15" i="2"/>
  <c r="AM13" i="37" s="1"/>
  <c r="I14" i="2"/>
  <c r="E12" i="37" s="1"/>
  <c r="G14" i="2"/>
  <c r="D12" i="37" s="1"/>
  <c r="AO20" i="2"/>
  <c r="W18" i="37" s="1"/>
  <c r="BN29" i="2"/>
  <c r="AK27" i="37" s="1"/>
  <c r="BP11" i="2"/>
  <c r="AL9" i="37" s="1"/>
  <c r="I24" i="2"/>
  <c r="E22" i="37" s="1"/>
  <c r="BY16" i="2"/>
  <c r="AQ14" i="37" s="1"/>
  <c r="BG22" i="2"/>
  <c r="AG20" i="37" s="1"/>
  <c r="CO26" i="2"/>
  <c r="AZ24" i="37" s="1"/>
  <c r="BR19" i="2"/>
  <c r="AM17" i="37" s="1"/>
  <c r="CO14" i="2"/>
  <c r="AZ12" i="37" s="1"/>
  <c r="BN27" i="2"/>
  <c r="AK25" i="37" s="1"/>
  <c r="CL29" i="2"/>
  <c r="AX27" i="37" s="1"/>
  <c r="G32" i="2"/>
  <c r="D30" i="37" s="1"/>
  <c r="AM18" i="2"/>
  <c r="V16" i="37" s="1"/>
  <c r="BP15" i="2"/>
  <c r="AL13" i="37" s="1"/>
  <c r="L21" i="2"/>
  <c r="G19" i="37" s="1"/>
  <c r="AD11" i="2"/>
  <c r="Q9" i="37" s="1"/>
  <c r="C8" i="2"/>
  <c r="B6" i="37" s="1"/>
  <c r="AH11" i="2"/>
  <c r="S9" i="37" s="1"/>
  <c r="E17" i="2"/>
  <c r="C15" i="37" s="1"/>
  <c r="AZ27" i="2"/>
  <c r="AC25" i="37" s="1"/>
  <c r="BE26" i="2"/>
  <c r="AF24" i="37" s="1"/>
  <c r="BY28" i="2"/>
  <c r="AQ26" i="37" s="1"/>
  <c r="BW32" i="2"/>
  <c r="AP30" i="37" s="1"/>
  <c r="AQ18" i="2"/>
  <c r="X16" i="37" s="1"/>
  <c r="BR17" i="2"/>
  <c r="AM15" i="37" s="1"/>
  <c r="BY24" i="2"/>
  <c r="AQ22" i="37" s="1"/>
  <c r="CH29" i="2"/>
  <c r="AV27" i="37" s="1"/>
  <c r="BN17" i="2"/>
  <c r="AK15" i="37" s="1"/>
  <c r="AV27" i="2"/>
  <c r="AA25" i="37" s="1"/>
  <c r="AM20" i="2"/>
  <c r="V18" i="37" s="1"/>
  <c r="BW10" i="2"/>
  <c r="AP8" i="37" s="1"/>
  <c r="P21" i="2"/>
  <c r="I19" i="37" s="1"/>
  <c r="CS28" i="2"/>
  <c r="BB26" i="37" s="1"/>
  <c r="U22" i="2"/>
  <c r="L20" i="37" s="1"/>
  <c r="AH25" i="2"/>
  <c r="S23" i="37" s="1"/>
  <c r="I32" i="2"/>
  <c r="E30" i="37" s="1"/>
  <c r="BK24" i="2"/>
  <c r="AI22" i="37" s="1"/>
  <c r="BI16" i="2"/>
  <c r="AH14" i="37" s="1"/>
  <c r="BI20" i="2"/>
  <c r="AH18" i="37" s="1"/>
  <c r="CC28" i="2"/>
  <c r="AS26" i="37" s="1"/>
  <c r="BE20" i="2"/>
  <c r="AF18" i="37" s="1"/>
  <c r="BI30" i="2"/>
  <c r="AH28" i="37" s="1"/>
  <c r="E32" i="2"/>
  <c r="C30" i="37" s="1"/>
  <c r="BT17" i="2"/>
  <c r="AN15" i="37" s="1"/>
  <c r="BG30" i="2"/>
  <c r="AG28" i="37" s="1"/>
  <c r="BN19" i="2"/>
  <c r="AK17" i="37" s="1"/>
  <c r="CO28" i="2"/>
  <c r="AZ26" i="37" s="1"/>
  <c r="C26" i="2"/>
  <c r="B24" i="37" s="1"/>
  <c r="AF11" i="2"/>
  <c r="R9" i="37" s="1"/>
  <c r="CQ14" i="2"/>
  <c r="BA12" i="37" s="1"/>
  <c r="BP19" i="2"/>
  <c r="AL17" i="37" s="1"/>
  <c r="Y22" i="2"/>
  <c r="N20" i="37" s="1"/>
  <c r="CA10" i="2"/>
  <c r="AR8" i="37" s="1"/>
  <c r="AZ13" i="2"/>
  <c r="AC11" i="37" s="1"/>
  <c r="CQ26" i="2"/>
  <c r="BA24" i="37" s="1"/>
  <c r="U18" i="2"/>
  <c r="L16" i="37" s="1"/>
  <c r="CA24" i="2"/>
  <c r="AR22" i="37" s="1"/>
  <c r="BW28" i="2"/>
  <c r="AP26" i="37" s="1"/>
  <c r="AJ17" i="2"/>
  <c r="T15" i="37" s="1"/>
  <c r="AH17" i="2"/>
  <c r="S15" i="37" s="1"/>
  <c r="BG24" i="2"/>
  <c r="AG22" i="37" s="1"/>
  <c r="AX27" i="2"/>
  <c r="AB25" i="37" s="1"/>
  <c r="BW24" i="2"/>
  <c r="AP22" i="37" s="1"/>
  <c r="BT29" i="2"/>
  <c r="AN27" i="37" s="1"/>
  <c r="BN15" i="2"/>
  <c r="AK13" i="37" s="1"/>
  <c r="AV23" i="2"/>
  <c r="AA21" i="37" s="1"/>
  <c r="BI22" i="2"/>
  <c r="AH20" i="37" s="1"/>
  <c r="AH21" i="2"/>
  <c r="S19" i="37" s="1"/>
  <c r="BE22" i="2"/>
  <c r="AF20" i="37" s="1"/>
  <c r="BB23" i="2"/>
  <c r="AD21" i="37" s="1"/>
  <c r="BI24" i="2"/>
  <c r="AH22" i="37" s="1"/>
  <c r="AJ21" i="2"/>
  <c r="T19" i="37" s="1"/>
  <c r="AV19" i="2"/>
  <c r="AA17" i="37" s="1"/>
  <c r="CH23" i="2"/>
  <c r="AV21" i="37" s="1"/>
  <c r="BI26" i="2"/>
  <c r="AH24" i="37" s="1"/>
  <c r="AO8" i="2"/>
  <c r="W6" i="37" s="1"/>
  <c r="L23" i="2"/>
  <c r="G21" i="37" s="1"/>
  <c r="CS27" i="2"/>
  <c r="BB25" i="37" s="1"/>
  <c r="AO12" i="2"/>
  <c r="W10" i="37" s="1"/>
  <c r="N19" i="2"/>
  <c r="H17" i="37" s="1"/>
  <c r="AX9" i="2"/>
  <c r="AB7" i="37" s="1"/>
  <c r="N27" i="2"/>
  <c r="H25" i="37" s="1"/>
  <c r="BI21" i="2"/>
  <c r="AH19" i="37" s="1"/>
  <c r="BW20" i="2"/>
  <c r="AP18" i="37" s="1"/>
  <c r="E18" i="2"/>
  <c r="C16" i="37" s="1"/>
  <c r="N29" i="2"/>
  <c r="H27" i="37" s="1"/>
  <c r="AM24" i="2"/>
  <c r="V22" i="37" s="1"/>
  <c r="CH17" i="2"/>
  <c r="AV15" i="37" s="1"/>
  <c r="AA12" i="2"/>
  <c r="O10" i="37" s="1"/>
  <c r="Y25" i="2"/>
  <c r="N23" i="37" s="1"/>
  <c r="AQ8" i="2"/>
  <c r="X6" i="37" s="1"/>
  <c r="AS32" i="2"/>
  <c r="Y30" i="37" s="1"/>
  <c r="Y26" i="2"/>
  <c r="N24" i="37" s="1"/>
  <c r="CU11" i="2"/>
  <c r="BC9" i="37" s="1"/>
  <c r="CS24" i="2"/>
  <c r="BB22" i="37" s="1"/>
  <c r="AS28" i="2"/>
  <c r="Y26" i="37" s="1"/>
  <c r="I30" i="2"/>
  <c r="E28" i="37" s="1"/>
  <c r="CH31" i="2"/>
  <c r="AV29" i="37" s="1"/>
  <c r="CJ31" i="2"/>
  <c r="AW29" i="37" s="1"/>
  <c r="CF31" i="2"/>
  <c r="AU29" i="37" s="1"/>
  <c r="CA32" i="2"/>
  <c r="AR30" i="37" s="1"/>
  <c r="CQ10" i="2"/>
  <c r="BA8" i="37" s="1"/>
  <c r="E16" i="2"/>
  <c r="C14" i="37" s="1"/>
  <c r="U26" i="2"/>
  <c r="L24" i="37" s="1"/>
  <c r="BR13" i="2"/>
  <c r="AM11" i="37" s="1"/>
  <c r="L15" i="2"/>
  <c r="G13" i="37" s="1"/>
  <c r="L27" i="2"/>
  <c r="G25" i="37" s="1"/>
  <c r="AH15" i="2"/>
  <c r="S13" i="37" s="1"/>
  <c r="CQ11" i="2"/>
  <c r="BA9" i="37" s="1"/>
  <c r="P27" i="2"/>
  <c r="I25" i="37" s="1"/>
  <c r="CO19" i="2"/>
  <c r="AZ17" i="37" s="1"/>
  <c r="G16" i="2"/>
  <c r="D14" i="37" s="1"/>
  <c r="CS16" i="2"/>
  <c r="BB14" i="37" s="1"/>
  <c r="CJ21" i="2"/>
  <c r="AW19" i="37" s="1"/>
  <c r="R19" i="2"/>
  <c r="J17" i="37" s="1"/>
  <c r="CO20" i="2"/>
  <c r="AZ18" i="37" s="1"/>
  <c r="BP21" i="2"/>
  <c r="AL19" i="37" s="1"/>
  <c r="CU20" i="2"/>
  <c r="BC18" i="37" s="1"/>
  <c r="BN11" i="2"/>
  <c r="AK9" i="37" s="1"/>
  <c r="R29" i="2"/>
  <c r="J27" i="37" s="1"/>
  <c r="L29" i="2"/>
  <c r="G27" i="37" s="1"/>
  <c r="BR21" i="2"/>
  <c r="AM19" i="37" s="1"/>
  <c r="CH21" i="2"/>
  <c r="AV19" i="37" s="1"/>
  <c r="CQ29" i="2"/>
  <c r="BA27" i="37" s="1"/>
  <c r="AO16" i="2"/>
  <c r="W14" i="37" s="1"/>
  <c r="U30" i="2"/>
  <c r="L28" i="37" s="1"/>
  <c r="BR16" i="2"/>
  <c r="AM14" i="37" s="1"/>
  <c r="BR11" i="2"/>
  <c r="AM9" i="37" s="1"/>
  <c r="AO26" i="2"/>
  <c r="W24" i="37" s="1"/>
  <c r="AH27" i="2"/>
  <c r="S25" i="37" s="1"/>
  <c r="AD8" i="2"/>
  <c r="Q6" i="37" s="1"/>
  <c r="AQ16" i="2"/>
  <c r="X14" i="37" s="1"/>
  <c r="AV9" i="2"/>
  <c r="AA7" i="37" s="1"/>
  <c r="BT13" i="2"/>
  <c r="AN11" i="37" s="1"/>
  <c r="CJ19" i="2"/>
  <c r="AW17" i="37" s="1"/>
  <c r="P19" i="2"/>
  <c r="I17" i="37" s="1"/>
  <c r="G24" i="2"/>
  <c r="D22" i="37" s="1"/>
  <c r="E30" i="2"/>
  <c r="C28" i="37" s="1"/>
  <c r="AS29" i="2"/>
  <c r="Y27" i="37" s="1"/>
  <c r="AZ18" i="2"/>
  <c r="AC16" i="37" s="1"/>
  <c r="BN21" i="2"/>
  <c r="AK19" i="37" s="1"/>
  <c r="C24" i="2"/>
  <c r="B22" i="37" s="1"/>
  <c r="AO30" i="2"/>
  <c r="W28" i="37" s="1"/>
  <c r="AQ30" i="2"/>
  <c r="X28" i="37" s="1"/>
  <c r="CH13" i="2"/>
  <c r="AV11" i="37" s="1"/>
  <c r="P17" i="2"/>
  <c r="I15" i="37" s="1"/>
  <c r="AV31" i="2"/>
  <c r="AA29" i="37" s="1"/>
  <c r="I18" i="2"/>
  <c r="E16" i="37" s="1"/>
  <c r="AD23" i="2"/>
  <c r="Q21" i="37" s="1"/>
  <c r="C20" i="2"/>
  <c r="B18" i="37" s="1"/>
  <c r="AJ19" i="2"/>
  <c r="T17" i="37" s="1"/>
  <c r="AM28" i="2"/>
  <c r="V26" i="37" s="1"/>
  <c r="AX31" i="2"/>
  <c r="AB29" i="37" s="1"/>
  <c r="AF15" i="2"/>
  <c r="R13" i="37" s="1"/>
  <c r="AF19" i="2"/>
  <c r="R17" i="37" s="1"/>
  <c r="N23" i="2"/>
  <c r="H21" i="37" s="1"/>
  <c r="W26" i="2"/>
  <c r="M24" i="37" s="1"/>
  <c r="L17" i="2"/>
  <c r="G15" i="37" s="1"/>
  <c r="L25" i="2"/>
  <c r="G23" i="37" s="1"/>
  <c r="CU16" i="2"/>
  <c r="BC14" i="37" s="1"/>
  <c r="P31" i="2"/>
  <c r="I29" i="37" s="1"/>
  <c r="CF13" i="2"/>
  <c r="AU11" i="37" s="1"/>
  <c r="AM26" i="2"/>
  <c r="V24" i="37" s="1"/>
  <c r="C16" i="2"/>
  <c r="B14" i="37" s="1"/>
  <c r="CU30" i="2"/>
  <c r="BC28" i="37" s="1"/>
  <c r="G13" i="2"/>
  <c r="D11" i="37" s="1"/>
  <c r="AD19" i="2"/>
  <c r="Q17" i="37" s="1"/>
  <c r="CH19" i="2"/>
  <c r="AV17" i="37" s="1"/>
  <c r="BY20" i="2"/>
  <c r="AQ18" i="37" s="1"/>
  <c r="AF23" i="2"/>
  <c r="R21" i="37" s="1"/>
  <c r="P25" i="2"/>
  <c r="I23" i="37" s="1"/>
  <c r="BI32" i="2"/>
  <c r="AH30" i="37" s="1"/>
  <c r="AQ26" i="2"/>
  <c r="X24" i="37" s="1"/>
  <c r="E20" i="2"/>
  <c r="C18" i="37" s="1"/>
  <c r="CL21" i="2"/>
  <c r="AX19" i="37" s="1"/>
  <c r="AQ32" i="2"/>
  <c r="X30" i="37" s="1"/>
  <c r="AM32" i="2"/>
  <c r="V30" i="37" s="1"/>
  <c r="AZ29" i="2"/>
  <c r="AC27" i="37" s="1"/>
  <c r="AF27" i="2"/>
  <c r="R25" i="37" s="1"/>
  <c r="P15" i="2"/>
  <c r="I13" i="37" s="1"/>
  <c r="AO24" i="2"/>
  <c r="W22" i="37" s="1"/>
  <c r="AV18" i="2"/>
  <c r="AA16" i="37" s="1"/>
  <c r="AQ24" i="2"/>
  <c r="X22" i="37" s="1"/>
  <c r="AV29" i="2"/>
  <c r="AA27" i="37" s="1"/>
  <c r="G18" i="2"/>
  <c r="D16" i="37" s="1"/>
  <c r="AJ23" i="2"/>
  <c r="T21" i="37" s="1"/>
  <c r="AA30" i="2"/>
  <c r="O28" i="37" s="1"/>
  <c r="AM12" i="2"/>
  <c r="V10" i="37" s="1"/>
  <c r="CQ20" i="2"/>
  <c r="BA18" i="37" s="1"/>
  <c r="AS12" i="2"/>
  <c r="Y10" i="37" s="1"/>
  <c r="AQ28" i="2"/>
  <c r="X26" i="37" s="1"/>
  <c r="N17" i="2"/>
  <c r="H15" i="37" s="1"/>
  <c r="R15" i="2"/>
  <c r="J13" i="37" s="1"/>
  <c r="N25" i="2"/>
  <c r="H23" i="37" s="1"/>
  <c r="W30" i="2"/>
  <c r="M28" i="37" s="1"/>
  <c r="BN13" i="2"/>
  <c r="AK11" i="37" s="1"/>
  <c r="P23" i="2"/>
  <c r="I21" i="37" s="1"/>
  <c r="AD15" i="2"/>
  <c r="Q13" i="37" s="1"/>
  <c r="E28" i="2"/>
  <c r="C26" i="37" s="1"/>
  <c r="AZ31" i="2"/>
  <c r="AC29" i="37" s="1"/>
  <c r="CO30" i="2"/>
  <c r="AZ28" i="37" s="1"/>
  <c r="CA20" i="2"/>
  <c r="AR18" i="37" s="1"/>
  <c r="AZ9" i="2"/>
  <c r="AC7" i="37" s="1"/>
  <c r="AM16" i="2"/>
  <c r="V14" i="37" s="1"/>
  <c r="CJ13" i="2"/>
  <c r="AW11" i="37" s="1"/>
  <c r="CQ24" i="2"/>
  <c r="BA22" i="37" s="1"/>
  <c r="G28" i="2"/>
  <c r="D26" i="37" s="1"/>
  <c r="AD27" i="2"/>
  <c r="Q25" i="37" s="1"/>
  <c r="C30" i="2"/>
  <c r="B28" i="37" s="1"/>
  <c r="BB29" i="2"/>
  <c r="AD27" i="37" s="1"/>
  <c r="CF17" i="2"/>
  <c r="AU15" i="37" s="1"/>
  <c r="CO24" i="2"/>
  <c r="AZ22" i="37" s="1"/>
  <c r="BG32" i="2"/>
  <c r="AG30" i="37" s="1"/>
  <c r="AF8" i="2"/>
  <c r="R6" i="37" s="1"/>
  <c r="BK32" i="2"/>
  <c r="AI30" i="37" s="1"/>
  <c r="CJ17" i="2"/>
  <c r="AW15" i="37" s="1"/>
  <c r="C28" i="2"/>
  <c r="B26" i="37" s="1"/>
  <c r="AV28" i="2"/>
  <c r="AA26" i="37" s="1"/>
  <c r="I20" i="2"/>
  <c r="E18" i="37" s="1"/>
  <c r="AM8" i="2"/>
  <c r="V6" i="37" s="1"/>
  <c r="CS30" i="2"/>
  <c r="BB28" i="37" s="1"/>
  <c r="CF19" i="2"/>
  <c r="AU17" i="37" s="1"/>
  <c r="R31" i="2"/>
  <c r="J29" i="37" s="1"/>
  <c r="L31" i="2"/>
  <c r="G29" i="37" s="1"/>
  <c r="BN16" i="2"/>
  <c r="AK14" i="37" s="1"/>
  <c r="CJ10" i="2"/>
  <c r="AW8" i="37" s="1"/>
  <c r="CF24" i="2"/>
  <c r="AU22" i="37" s="1"/>
  <c r="E21" i="2"/>
  <c r="C19" i="37" s="1"/>
  <c r="AD14" i="2"/>
  <c r="Q12" i="37" s="1"/>
  <c r="CQ27" i="2"/>
  <c r="BA25" i="37" s="1"/>
  <c r="CS11" i="2"/>
  <c r="BB9" i="37" s="1"/>
  <c r="L10" i="2"/>
  <c r="G8" i="37" s="1"/>
  <c r="BI29" i="2"/>
  <c r="AH27" i="37" s="1"/>
  <c r="CH26" i="2"/>
  <c r="AV24" i="37" s="1"/>
  <c r="N10" i="2"/>
  <c r="H8" i="37" s="1"/>
  <c r="AO11" i="2"/>
  <c r="W9" i="37" s="1"/>
  <c r="CJ20" i="2"/>
  <c r="AW18" i="37" s="1"/>
  <c r="BG13" i="2"/>
  <c r="AG11" i="37" s="1"/>
  <c r="CF14" i="2"/>
  <c r="AU12" i="37" s="1"/>
  <c r="N14" i="2"/>
  <c r="H12" i="37" s="1"/>
  <c r="CO33" i="2"/>
  <c r="AZ31" i="37" s="1"/>
  <c r="CC18" i="2"/>
  <c r="AS16" i="37" s="1"/>
  <c r="AH26" i="2"/>
  <c r="S24" i="37" s="1"/>
  <c r="F19" i="29"/>
  <c r="T21" i="29"/>
  <c r="BJ27" i="29"/>
  <c r="BC30" i="29"/>
  <c r="J21" i="41"/>
  <c r="F15" i="29"/>
  <c r="BX17" i="29"/>
  <c r="AO20" i="29"/>
  <c r="F23" i="29"/>
  <c r="BX25" i="29"/>
  <c r="BQ28" i="29"/>
  <c r="B21" i="41"/>
  <c r="B22" i="41" s="1"/>
  <c r="BJ19" i="29"/>
  <c r="AH23" i="29"/>
  <c r="AA30" i="29"/>
  <c r="BQ31" i="29"/>
  <c r="M24" i="29"/>
  <c r="AA18" i="29"/>
  <c r="BX29" i="29"/>
  <c r="M31" i="29"/>
  <c r="AA26" i="29"/>
  <c r="T29" i="29"/>
  <c r="I12" i="41"/>
  <c r="I13" i="41" s="1"/>
  <c r="I42" i="41" s="1"/>
  <c r="E8" i="79"/>
  <c r="F8" i="79" s="1"/>
  <c r="F8" i="78"/>
  <c r="G8" i="78" s="1"/>
  <c r="E8" i="80"/>
  <c r="F8" i="80" s="1"/>
  <c r="CO31" i="2"/>
  <c r="AZ29" i="37" s="1"/>
  <c r="BW33" i="2"/>
  <c r="AP31" i="37" s="1"/>
  <c r="C13" i="2"/>
  <c r="B11" i="37" s="1"/>
  <c r="E13" i="2"/>
  <c r="C11" i="37" s="1"/>
  <c r="W25" i="2"/>
  <c r="M23" i="37" s="1"/>
  <c r="AZ28" i="2"/>
  <c r="AC26" i="37" s="1"/>
  <c r="AV12" i="2"/>
  <c r="AA10" i="37" s="1"/>
  <c r="BN24" i="2"/>
  <c r="AK22" i="37" s="1"/>
  <c r="AV32" i="2"/>
  <c r="AA30" i="37" s="1"/>
  <c r="AZ12" i="2"/>
  <c r="AC10" i="37" s="1"/>
  <c r="AA25" i="2"/>
  <c r="O23" i="37" s="1"/>
  <c r="AX11" i="2"/>
  <c r="AB9" i="37" s="1"/>
  <c r="J11" i="5"/>
  <c r="N11" i="5" s="1"/>
  <c r="Z10" i="58" s="1"/>
  <c r="BB28" i="2"/>
  <c r="AD26" i="37" s="1"/>
  <c r="U6" i="6"/>
  <c r="AO19" i="2"/>
  <c r="W17" i="37" s="1"/>
  <c r="AM19" i="2"/>
  <c r="V17" i="37" s="1"/>
  <c r="BP24" i="2"/>
  <c r="AL22" i="37" s="1"/>
  <c r="AH8" i="2"/>
  <c r="S6" i="37" s="1"/>
  <c r="AX12" i="2"/>
  <c r="AB10" i="37" s="1"/>
  <c r="AQ19" i="2"/>
  <c r="X17" i="37" s="1"/>
  <c r="BR24" i="2"/>
  <c r="AM22" i="37" s="1"/>
  <c r="AD20" i="2"/>
  <c r="Q18" i="37" s="1"/>
  <c r="CU27" i="2"/>
  <c r="BC25" i="37" s="1"/>
  <c r="AX18" i="2"/>
  <c r="AB16" i="37" s="1"/>
  <c r="BP16" i="2"/>
  <c r="AL14" i="37" s="1"/>
  <c r="AZ30" i="2"/>
  <c r="AC28" i="37" s="1"/>
  <c r="AV30" i="2"/>
  <c r="AA28" i="37" s="1"/>
  <c r="CF26" i="2"/>
  <c r="AU24" i="37" s="1"/>
  <c r="P14" i="2"/>
  <c r="I12" i="37" s="1"/>
  <c r="CH8" i="2"/>
  <c r="AV6" i="37" s="1"/>
  <c r="CQ23" i="2"/>
  <c r="BA21" i="37" s="1"/>
  <c r="CF8" i="2"/>
  <c r="AU6" i="37" s="1"/>
  <c r="CO23" i="2"/>
  <c r="AZ21" i="37" s="1"/>
  <c r="CJ8" i="2"/>
  <c r="AW6" i="37" s="1"/>
  <c r="CH20" i="2"/>
  <c r="AV18" i="37" s="1"/>
  <c r="BK13" i="2"/>
  <c r="AI11" i="37" s="1"/>
  <c r="U31" i="2"/>
  <c r="L29" i="37" s="1"/>
  <c r="CS23" i="2"/>
  <c r="BB21" i="37" s="1"/>
  <c r="AA9" i="2"/>
  <c r="O7" i="37" s="1"/>
  <c r="AF26" i="2"/>
  <c r="R24" i="37" s="1"/>
  <c r="CH18" i="2"/>
  <c r="AV16" i="37" s="1"/>
  <c r="U21" i="2"/>
  <c r="L19" i="37" s="1"/>
  <c r="AM11" i="2"/>
  <c r="V9" i="37" s="1"/>
  <c r="AA31" i="2"/>
  <c r="O29" i="37" s="1"/>
  <c r="AQ11" i="2"/>
  <c r="X9" i="37" s="1"/>
  <c r="P10" i="2"/>
  <c r="I8" i="37" s="1"/>
  <c r="L14" i="2"/>
  <c r="G12" i="37" s="1"/>
  <c r="BI13" i="2"/>
  <c r="AH11" i="37" s="1"/>
  <c r="BG29" i="2"/>
  <c r="AG27" i="37" s="1"/>
  <c r="CF20" i="2"/>
  <c r="AU18" i="37" s="1"/>
  <c r="AX30" i="2"/>
  <c r="AB28" i="37" s="1"/>
  <c r="AD26" i="2"/>
  <c r="Q24" i="37" s="1"/>
  <c r="BE29" i="2"/>
  <c r="AF27" i="37" s="1"/>
  <c r="Y31" i="2"/>
  <c r="N29" i="37" s="1"/>
  <c r="CL26" i="2"/>
  <c r="AX24" i="37" s="1"/>
  <c r="CU31" i="2"/>
  <c r="BC29" i="37" s="1"/>
  <c r="CQ31" i="2"/>
  <c r="BA29" i="37" s="1"/>
  <c r="CO17" i="2"/>
  <c r="AZ15" i="37" s="1"/>
  <c r="Y9" i="2"/>
  <c r="N7" i="37" s="1"/>
  <c r="C31" i="2"/>
  <c r="B29" i="37" s="1"/>
  <c r="Y12" i="2"/>
  <c r="N10" i="37" s="1"/>
  <c r="BP12" i="2"/>
  <c r="AL10" i="37" s="1"/>
  <c r="W29" i="2"/>
  <c r="M27" i="37" s="1"/>
  <c r="C10" i="2"/>
  <c r="B8" i="37" s="1"/>
  <c r="AD24" i="2"/>
  <c r="Q22" i="37" s="1"/>
  <c r="AF12" i="2"/>
  <c r="R10" i="37" s="1"/>
  <c r="I9" i="2"/>
  <c r="E7" i="37" s="1"/>
  <c r="CL14" i="2"/>
  <c r="AX12" i="37" s="1"/>
  <c r="AO9" i="2"/>
  <c r="W7" i="37" s="1"/>
  <c r="AD28" i="2"/>
  <c r="Q26" i="37" s="1"/>
  <c r="BE25" i="2"/>
  <c r="AF23" i="37" s="1"/>
  <c r="I25" i="2"/>
  <c r="E23" i="37" s="1"/>
  <c r="W27" i="2"/>
  <c r="M25" i="37" s="1"/>
  <c r="BN12" i="2"/>
  <c r="AK10" i="37" s="1"/>
  <c r="CJ16" i="2"/>
  <c r="AW14" i="37" s="1"/>
  <c r="CH32" i="2"/>
  <c r="AV30" i="37" s="1"/>
  <c r="AD12" i="2"/>
  <c r="Q10" i="37" s="1"/>
  <c r="BW27" i="2"/>
  <c r="AP25" i="37" s="1"/>
  <c r="CQ17" i="2"/>
  <c r="BA15" i="37" s="1"/>
  <c r="BP22" i="2"/>
  <c r="AL20" i="37" s="1"/>
  <c r="AF28" i="2"/>
  <c r="R26" i="37" s="1"/>
  <c r="AJ22" i="2"/>
  <c r="T20" i="37" s="1"/>
  <c r="P8" i="2"/>
  <c r="I6" i="37" s="1"/>
  <c r="C27" i="2"/>
  <c r="B25" i="37" s="1"/>
  <c r="BR22" i="2"/>
  <c r="AM20" i="37" s="1"/>
  <c r="AQ13" i="2"/>
  <c r="X11" i="37" s="1"/>
  <c r="AA27" i="2"/>
  <c r="O25" i="37" s="1"/>
  <c r="K6" i="6"/>
  <c r="Y17" i="2"/>
  <c r="N15" i="37" s="1"/>
  <c r="L12" i="2"/>
  <c r="G10" i="37" s="1"/>
  <c r="CJ24" i="2"/>
  <c r="AW22" i="37" s="1"/>
  <c r="C21" i="2"/>
  <c r="B19" i="37" s="1"/>
  <c r="CS15" i="2"/>
  <c r="BB13" i="37" s="1"/>
  <c r="AJ14" i="2"/>
  <c r="T12" i="37" s="1"/>
  <c r="CH9" i="2"/>
  <c r="AV7" i="37" s="1"/>
  <c r="BN8" i="2"/>
  <c r="AK6" i="37" s="1"/>
  <c r="AV24" i="2"/>
  <c r="AA22" i="37" s="1"/>
  <c r="AX22" i="2"/>
  <c r="AB20" i="37" s="1"/>
  <c r="AQ17" i="2"/>
  <c r="X15" i="37" s="1"/>
  <c r="BG27" i="2"/>
  <c r="AG25" i="37" s="1"/>
  <c r="BR18" i="2"/>
  <c r="AM16" i="37" s="1"/>
  <c r="CC33" i="2"/>
  <c r="AS31" i="37" s="1"/>
  <c r="BP26" i="2"/>
  <c r="AL24" i="37" s="1"/>
  <c r="CJ22" i="2"/>
  <c r="AW20" i="37" s="1"/>
  <c r="CS9" i="2"/>
  <c r="BB7" i="37" s="1"/>
  <c r="BN26" i="2"/>
  <c r="AK24" i="37" s="1"/>
  <c r="CF28" i="2"/>
  <c r="AU26" i="37" s="1"/>
  <c r="BT18" i="2"/>
  <c r="AN16" i="37" s="1"/>
  <c r="AA8" i="2"/>
  <c r="O6" i="37" s="1"/>
  <c r="CJ28" i="2"/>
  <c r="AW26" i="37" s="1"/>
  <c r="W8" i="2"/>
  <c r="M6" i="37" s="1"/>
  <c r="BK31" i="2"/>
  <c r="AI29" i="37" s="1"/>
  <c r="CO9" i="2"/>
  <c r="AZ7" i="37" s="1"/>
  <c r="CO29" i="2"/>
  <c r="AZ27" i="37" s="1"/>
  <c r="BG31" i="2"/>
  <c r="AG29" i="37" s="1"/>
  <c r="AS23" i="2"/>
  <c r="Y21" i="37" s="1"/>
  <c r="CU21" i="2"/>
  <c r="BC19" i="37" s="1"/>
  <c r="AS10" i="2"/>
  <c r="Y8" i="37" s="1"/>
  <c r="E15" i="2"/>
  <c r="C13" i="37" s="1"/>
  <c r="BG15" i="2"/>
  <c r="AG13" i="37" s="1"/>
  <c r="AS27" i="2"/>
  <c r="Y25" i="37" s="1"/>
  <c r="N8" i="2"/>
  <c r="H6" i="37" s="1"/>
  <c r="W9" i="2"/>
  <c r="M7" i="37" s="1"/>
  <c r="P30" i="2"/>
  <c r="I28" i="37" s="1"/>
  <c r="AD18" i="2"/>
  <c r="Q16" i="37" s="1"/>
  <c r="I10" i="2"/>
  <c r="E8" i="37" s="1"/>
  <c r="AX10" i="2"/>
  <c r="AB8" i="37" s="1"/>
  <c r="BG19" i="2"/>
  <c r="AG17" i="37" s="1"/>
  <c r="BE11" i="2"/>
  <c r="AF9" i="37" s="1"/>
  <c r="BW18" i="2"/>
  <c r="AP16" i="37" s="1"/>
  <c r="AD9" i="2"/>
  <c r="Q7" i="37" s="1"/>
  <c r="AQ15" i="2"/>
  <c r="X13" i="37" s="1"/>
  <c r="BI19" i="2"/>
  <c r="AH17" i="37" s="1"/>
  <c r="AJ18" i="2"/>
  <c r="T16" i="37" s="1"/>
  <c r="C19" i="2"/>
  <c r="B17" i="37" s="1"/>
  <c r="AS21" i="2"/>
  <c r="Y19" i="37" s="1"/>
  <c r="BK25" i="2"/>
  <c r="AI23" i="37" s="1"/>
  <c r="BW11" i="2"/>
  <c r="AP9" i="37" s="1"/>
  <c r="CC23" i="2"/>
  <c r="AS21" i="37" s="1"/>
  <c r="AJ9" i="2"/>
  <c r="T7" i="37" s="1"/>
  <c r="J6" i="73"/>
  <c r="N30" i="2"/>
  <c r="H28" i="37" s="1"/>
  <c r="U12" i="2"/>
  <c r="L10" i="37" s="1"/>
  <c r="G10" i="2"/>
  <c r="D8" i="37" s="1"/>
  <c r="BI11" i="2"/>
  <c r="AH9" i="37" s="1"/>
  <c r="AH28" i="2"/>
  <c r="S26" i="37" s="1"/>
  <c r="BW13" i="2"/>
  <c r="AP11" i="37" s="1"/>
  <c r="AZ20" i="2"/>
  <c r="AC18" i="37" s="1"/>
  <c r="CJ32" i="2"/>
  <c r="AW30" i="37" s="1"/>
  <c r="G17" i="2"/>
  <c r="D15" i="37" s="1"/>
  <c r="AO21" i="2"/>
  <c r="W19" i="37" s="1"/>
  <c r="G15" i="2"/>
  <c r="D13" i="37" s="1"/>
  <c r="BT22" i="2"/>
  <c r="AN20" i="37" s="1"/>
  <c r="I31" i="2"/>
  <c r="E29" i="37" s="1"/>
  <c r="BG25" i="2"/>
  <c r="AG23" i="37" s="1"/>
  <c r="AO33" i="2"/>
  <c r="W31" i="37" s="1"/>
  <c r="Y32" i="2"/>
  <c r="N30" i="37" s="1"/>
  <c r="BN9" i="2"/>
  <c r="AK7" i="37" s="1"/>
  <c r="J15" i="5"/>
  <c r="L15" i="5" s="1"/>
  <c r="P14" i="58" s="1"/>
  <c r="BG9" i="2"/>
  <c r="AG7" i="37" s="1"/>
  <c r="AH13" i="2"/>
  <c r="S11" i="37" s="1"/>
  <c r="BY23" i="2"/>
  <c r="AQ21" i="37" s="1"/>
  <c r="CS25" i="2"/>
  <c r="BB23" i="37" s="1"/>
  <c r="CA23" i="2"/>
  <c r="AR21" i="37" s="1"/>
  <c r="AX8" i="2"/>
  <c r="AB6" i="37" s="1"/>
  <c r="CH12" i="2"/>
  <c r="AV10" i="37" s="1"/>
  <c r="BB24" i="2"/>
  <c r="AD22" i="37" s="1"/>
  <c r="CU25" i="2"/>
  <c r="BC23" i="37" s="1"/>
  <c r="CU13" i="2"/>
  <c r="BC11" i="37" s="1"/>
  <c r="BK9" i="2"/>
  <c r="AI7" i="37" s="1"/>
  <c r="AQ27" i="2"/>
  <c r="X25" i="37" s="1"/>
  <c r="Y15" i="2"/>
  <c r="N13" i="37" s="1"/>
  <c r="L8" i="2"/>
  <c r="G6" i="37" s="1"/>
  <c r="BI12" i="2"/>
  <c r="AH10" i="37" s="1"/>
  <c r="CQ13" i="2"/>
  <c r="BA11" i="37" s="1"/>
  <c r="BI15" i="2"/>
  <c r="AH13" i="37" s="1"/>
  <c r="CS17" i="2"/>
  <c r="BB15" i="37" s="1"/>
  <c r="BR20" i="2"/>
  <c r="AM18" i="37" s="1"/>
  <c r="AX24" i="2"/>
  <c r="AB22" i="37" s="1"/>
  <c r="CH27" i="2"/>
  <c r="AV25" i="37" s="1"/>
  <c r="BR28" i="2"/>
  <c r="AM26" i="37" s="1"/>
  <c r="AV8" i="2"/>
  <c r="AA6" i="37" s="1"/>
  <c r="C17" i="2"/>
  <c r="B15" i="37" s="1"/>
  <c r="BE19" i="2"/>
  <c r="AF17" i="37" s="1"/>
  <c r="BN20" i="2"/>
  <c r="AK18" i="37" s="1"/>
  <c r="CF32" i="2"/>
  <c r="AU30" i="37" s="1"/>
  <c r="BY18" i="2"/>
  <c r="AQ16" i="37" s="1"/>
  <c r="BG11" i="2"/>
  <c r="AG9" i="37" s="1"/>
  <c r="Y29" i="2"/>
  <c r="N27" i="37" s="1"/>
  <c r="BN10" i="2"/>
  <c r="AK8" i="37" s="1"/>
  <c r="BE15" i="2"/>
  <c r="AF13" i="37" s="1"/>
  <c r="AM29" i="2"/>
  <c r="V27" i="37" s="1"/>
  <c r="CO13" i="2"/>
  <c r="AZ11" i="37" s="1"/>
  <c r="AS33" i="2"/>
  <c r="Y31" i="37" s="1"/>
  <c r="CQ25" i="2"/>
  <c r="BA23" i="37" s="1"/>
  <c r="AM21" i="2"/>
  <c r="V19" i="37" s="1"/>
  <c r="BY13" i="2"/>
  <c r="AQ11" i="37" s="1"/>
  <c r="AM27" i="2"/>
  <c r="V25" i="37" s="1"/>
  <c r="BI9" i="2"/>
  <c r="AH7" i="37" s="1"/>
  <c r="BT28" i="2"/>
  <c r="AN26" i="37" s="1"/>
  <c r="G31" i="2"/>
  <c r="D29" i="37" s="1"/>
  <c r="CH22" i="2"/>
  <c r="AV20" i="37" s="1"/>
  <c r="AJ24" i="2"/>
  <c r="T22" i="37" s="1"/>
  <c r="Y27" i="2"/>
  <c r="N25" i="37" s="1"/>
  <c r="AQ31" i="2"/>
  <c r="X29" i="37" s="1"/>
  <c r="R13" i="2"/>
  <c r="J11" i="37" s="1"/>
  <c r="AF18" i="2"/>
  <c r="R16" i="37" s="1"/>
  <c r="BT20" i="2"/>
  <c r="AN18" i="37" s="1"/>
  <c r="AQ33" i="2"/>
  <c r="X31" i="37" s="1"/>
  <c r="BE21" i="2"/>
  <c r="AF19" i="37" s="1"/>
  <c r="AM31" i="2"/>
  <c r="V29" i="37" s="1"/>
  <c r="AQ29" i="2"/>
  <c r="X27" i="37" s="1"/>
  <c r="CL22" i="2"/>
  <c r="AX20" i="37" s="1"/>
  <c r="AS31" i="2"/>
  <c r="Y29" i="37" s="1"/>
  <c r="BR12" i="2"/>
  <c r="AM10" i="37" s="1"/>
  <c r="CA13" i="2"/>
  <c r="AR11" i="37" s="1"/>
  <c r="AZ8" i="2"/>
  <c r="AC6" i="37" s="1"/>
  <c r="BR10" i="2"/>
  <c r="AM8" i="37" s="1"/>
  <c r="CA11" i="2"/>
  <c r="AR9" i="37" s="1"/>
  <c r="CJ12" i="2"/>
  <c r="AW10" i="37" s="1"/>
  <c r="AO15" i="2"/>
  <c r="W13" i="37" s="1"/>
  <c r="BY17" i="2"/>
  <c r="AQ15" i="37" s="1"/>
  <c r="AX20" i="2"/>
  <c r="AB18" i="37" s="1"/>
  <c r="AO22" i="2"/>
  <c r="W20" i="37" s="1"/>
  <c r="AF24" i="2"/>
  <c r="R22" i="37" s="1"/>
  <c r="CF12" i="2"/>
  <c r="AU10" i="37" s="1"/>
  <c r="CF16" i="2"/>
  <c r="AU14" i="37" s="1"/>
  <c r="AV20" i="2"/>
  <c r="AA18" i="37" s="1"/>
  <c r="AZ10" i="2"/>
  <c r="AC8" i="37" s="1"/>
  <c r="AV10" i="2"/>
  <c r="AA8" i="37" s="1"/>
  <c r="E19" i="2"/>
  <c r="C17" i="37" s="1"/>
  <c r="BG21" i="2"/>
  <c r="AG19" i="37" s="1"/>
  <c r="AX26" i="2"/>
  <c r="AB24" i="37" s="1"/>
  <c r="AB51" i="37" s="1"/>
  <c r="BP28" i="2"/>
  <c r="AL26" i="37" s="1"/>
  <c r="AM15" i="2"/>
  <c r="V13" i="37" s="1"/>
  <c r="U29" i="2"/>
  <c r="L27" i="37" s="1"/>
  <c r="G19" i="2"/>
  <c r="D17" i="37" s="1"/>
  <c r="E23" i="2"/>
  <c r="C21" i="37" s="1"/>
  <c r="AQ10" i="2"/>
  <c r="X8" i="37" s="1"/>
  <c r="BY11" i="2"/>
  <c r="AQ9" i="37" s="1"/>
  <c r="CH16" i="2"/>
  <c r="AV14" i="37" s="1"/>
  <c r="W21" i="2"/>
  <c r="M19" i="37" s="1"/>
  <c r="BY27" i="2"/>
  <c r="AQ25" i="37" s="1"/>
  <c r="AF10" i="2"/>
  <c r="R8" i="37" s="1"/>
  <c r="G11" i="2"/>
  <c r="D9" i="37" s="1"/>
  <c r="AF22" i="2"/>
  <c r="R20" i="37" s="1"/>
  <c r="CH14" i="2"/>
  <c r="AV12" i="37" s="1"/>
  <c r="E25" i="2"/>
  <c r="C23" i="37" s="1"/>
  <c r="BB32" i="2"/>
  <c r="AD30" i="37" s="1"/>
  <c r="BK17" i="2"/>
  <c r="AI15" i="37" s="1"/>
  <c r="N12" i="2"/>
  <c r="H10" i="37" s="1"/>
  <c r="W13" i="2"/>
  <c r="M11" i="37" s="1"/>
  <c r="AA10" i="2"/>
  <c r="O8" i="37" s="1"/>
  <c r="BR8" i="2"/>
  <c r="AM6" i="37" s="1"/>
  <c r="U13" i="2"/>
  <c r="L11" i="37" s="1"/>
  <c r="BI10" i="2"/>
  <c r="AH8" i="37" s="1"/>
  <c r="AO13" i="2"/>
  <c r="W11" i="37" s="1"/>
  <c r="P12" i="2"/>
  <c r="I10" i="37" s="1"/>
  <c r="AF14" i="2"/>
  <c r="R12" i="37" s="1"/>
  <c r="AH16" i="2"/>
  <c r="S14" i="37" s="1"/>
  <c r="AO17" i="2"/>
  <c r="W15" i="37" s="1"/>
  <c r="CS18" i="2"/>
  <c r="BB16" i="37" s="1"/>
  <c r="AF20" i="2"/>
  <c r="R18" i="37" s="1"/>
  <c r="G21" i="2"/>
  <c r="D19" i="37" s="1"/>
  <c r="CS21" i="2"/>
  <c r="BB19" i="37" s="1"/>
  <c r="AO23" i="2"/>
  <c r="W21" i="37" s="1"/>
  <c r="C9" i="2"/>
  <c r="B7" i="37" s="1"/>
  <c r="BE17" i="2"/>
  <c r="AF15" i="37" s="1"/>
  <c r="BE23" i="2"/>
  <c r="AF21" i="37" s="1"/>
  <c r="CJ18" i="2"/>
  <c r="AW16" i="37" s="1"/>
  <c r="CH28" i="2"/>
  <c r="AV26" i="37" s="1"/>
  <c r="AD10" i="2"/>
  <c r="Q8" i="37" s="1"/>
  <c r="CH10" i="2"/>
  <c r="AV8" i="37" s="1"/>
  <c r="AH22" i="2"/>
  <c r="S20" i="37" s="1"/>
  <c r="BI23" i="2"/>
  <c r="AH21" i="37" s="1"/>
  <c r="E29" i="2"/>
  <c r="C27" i="37" s="1"/>
  <c r="C11" i="2"/>
  <c r="B9" i="37" s="1"/>
  <c r="W32" i="2"/>
  <c r="M30" i="37" s="1"/>
  <c r="BI31" i="2"/>
  <c r="AH29" i="37" s="1"/>
  <c r="BK27" i="2"/>
  <c r="AI25" i="37" s="1"/>
  <c r="BP18" i="2"/>
  <c r="AL16" i="37" s="1"/>
  <c r="AJ16" i="2"/>
  <c r="T14" i="37" s="1"/>
  <c r="CU9" i="2"/>
  <c r="BC7" i="37" s="1"/>
  <c r="E27" i="2"/>
  <c r="C25" i="37" s="1"/>
  <c r="CO21" i="2"/>
  <c r="AZ19" i="37" s="1"/>
  <c r="CF18" i="2"/>
  <c r="AU16" i="37" s="1"/>
  <c r="C15" i="2"/>
  <c r="B13" i="37" s="1"/>
  <c r="BG23" i="2"/>
  <c r="AG21" i="37" s="1"/>
  <c r="I27" i="2"/>
  <c r="E25" i="37" s="1"/>
  <c r="CA27" i="2"/>
  <c r="AR25" i="37" s="1"/>
  <c r="CJ30" i="2"/>
  <c r="AW28" i="37" s="1"/>
  <c r="AZ32" i="2"/>
  <c r="AC30" i="37" s="1"/>
  <c r="CA33" i="2"/>
  <c r="AR31" i="37" s="1"/>
  <c r="BG17" i="2"/>
  <c r="AG15" i="37" s="1"/>
  <c r="AQ23" i="2"/>
  <c r="X21" i="37" s="1"/>
  <c r="BR9" i="2"/>
  <c r="AM7" i="37" s="1"/>
  <c r="E9" i="2"/>
  <c r="C7" i="37" s="1"/>
  <c r="AH12" i="2"/>
  <c r="S10" i="37" s="1"/>
  <c r="AZ22" i="2"/>
  <c r="AC20" i="37" s="1"/>
  <c r="CF30" i="2"/>
  <c r="AU28" i="37" s="1"/>
  <c r="CL30" i="2"/>
  <c r="AX28" i="37" s="1"/>
  <c r="AM13" i="2"/>
  <c r="V11" i="37" s="1"/>
  <c r="AV26" i="2"/>
  <c r="AA24" i="37" s="1"/>
  <c r="N32" i="2"/>
  <c r="H30" i="37" s="1"/>
  <c r="Y21" i="2"/>
  <c r="N19" i="37" s="1"/>
  <c r="Y28" i="2"/>
  <c r="N26" i="37" s="1"/>
  <c r="BT9" i="2"/>
  <c r="AN7" i="37" s="1"/>
  <c r="AQ9" i="2"/>
  <c r="X7" i="37" s="1"/>
  <c r="Y13" i="2"/>
  <c r="N11" i="37" s="1"/>
  <c r="BP8" i="2"/>
  <c r="AL6" i="37" s="1"/>
  <c r="AH10" i="2"/>
  <c r="S8" i="37" s="1"/>
  <c r="E11" i="2"/>
  <c r="C9" i="37" s="1"/>
  <c r="CQ15" i="2"/>
  <c r="BA13" i="37" s="1"/>
  <c r="CQ19" i="2"/>
  <c r="BA17" i="37" s="1"/>
  <c r="CA21" i="2"/>
  <c r="AR19" i="37" s="1"/>
  <c r="CQ22" i="2"/>
  <c r="BA20" i="37" s="1"/>
  <c r="G25" i="2"/>
  <c r="D23" i="37" s="1"/>
  <c r="CS29" i="2"/>
  <c r="BB27" i="37" s="1"/>
  <c r="AM17" i="2"/>
  <c r="V15" i="37" s="1"/>
  <c r="CA30" i="2"/>
  <c r="AR28" i="37" s="1"/>
  <c r="AH9" i="2"/>
  <c r="S7" i="37" s="1"/>
  <c r="CS19" i="2"/>
  <c r="BB17" i="37" s="1"/>
  <c r="CS22" i="2"/>
  <c r="BB20" i="37" s="1"/>
  <c r="BR26" i="2"/>
  <c r="AM24" i="37" s="1"/>
  <c r="CF10" i="2"/>
  <c r="AU8" i="37" s="1"/>
  <c r="C29" i="2"/>
  <c r="B27" i="37" s="1"/>
  <c r="CH24" i="2"/>
  <c r="AV22" i="37" s="1"/>
  <c r="AH20" i="2"/>
  <c r="S18" i="37" s="1"/>
  <c r="BE27" i="2"/>
  <c r="AF25" i="37" s="1"/>
  <c r="AD16" i="2"/>
  <c r="Q14" i="37" s="1"/>
  <c r="AO10" i="2"/>
  <c r="W8" i="37" s="1"/>
  <c r="AZ26" i="2"/>
  <c r="AC24" i="37" s="1"/>
  <c r="CO15" i="2"/>
  <c r="AZ13" i="37" s="1"/>
  <c r="BB16" i="2"/>
  <c r="AD14" i="37" s="1"/>
  <c r="AZ16" i="2"/>
  <c r="AC14" i="37" s="1"/>
  <c r="CC9" i="2"/>
  <c r="AS7" i="37" s="1"/>
  <c r="CA9" i="2"/>
  <c r="AR7" i="37" s="1"/>
  <c r="U17" i="2"/>
  <c r="L15" i="37" s="1"/>
  <c r="N13" i="2"/>
  <c r="H11" i="37" s="1"/>
  <c r="L13" i="2"/>
  <c r="G11" i="37" s="1"/>
  <c r="U8" i="2"/>
  <c r="L6" i="37" s="1"/>
  <c r="BB11" i="2"/>
  <c r="AD9" i="37" s="1"/>
  <c r="BW19" i="2"/>
  <c r="AP17" i="37" s="1"/>
  <c r="E22" i="2"/>
  <c r="C20" i="37" s="1"/>
  <c r="AZ11" i="2"/>
  <c r="AC9" i="37" s="1"/>
  <c r="AV25" i="29"/>
  <c r="AV16" i="2"/>
  <c r="AA14" i="37" s="1"/>
  <c r="AV22" i="2"/>
  <c r="AA20" i="37" s="1"/>
  <c r="I23" i="2"/>
  <c r="E21" i="37" s="1"/>
  <c r="G23" i="2"/>
  <c r="D21" i="37" s="1"/>
  <c r="L11" i="2"/>
  <c r="G9" i="37" s="1"/>
  <c r="Y20" i="2"/>
  <c r="N18" i="37" s="1"/>
  <c r="CJ9" i="2"/>
  <c r="AW7" i="37" s="1"/>
  <c r="CF9" i="2"/>
  <c r="AU7" i="37" s="1"/>
  <c r="BW9" i="2"/>
  <c r="AP7" i="37" s="1"/>
  <c r="CC31" i="2"/>
  <c r="AS29" i="37" s="1"/>
  <c r="BY31" i="2"/>
  <c r="AQ29" i="37" s="1"/>
  <c r="R11" i="2"/>
  <c r="J9" i="37" s="1"/>
  <c r="N22" i="2"/>
  <c r="H20" i="37" s="1"/>
  <c r="U16" i="2"/>
  <c r="L14" i="37" s="1"/>
  <c r="E12" i="74"/>
  <c r="F12" i="74" s="1"/>
  <c r="W17" i="2"/>
  <c r="M15" i="37" s="1"/>
  <c r="BY15" i="2"/>
  <c r="AQ13" i="37" s="1"/>
  <c r="CA22" i="2"/>
  <c r="AR20" i="37" s="1"/>
  <c r="M16" i="29"/>
  <c r="BW31" i="2"/>
  <c r="AP29" i="37" s="1"/>
  <c r="AM9" i="2"/>
  <c r="V7" i="37" s="1"/>
  <c r="F26" i="41"/>
  <c r="F27" i="41" s="1"/>
  <c r="J26" i="41"/>
  <c r="J27" i="41" s="1"/>
  <c r="F23" i="19"/>
  <c r="P29" i="19"/>
  <c r="P21" i="19"/>
  <c r="P11" i="19"/>
  <c r="P22" i="19"/>
  <c r="P10" i="19"/>
  <c r="BD26" i="19"/>
  <c r="BD22" i="19"/>
  <c r="BD18" i="19"/>
  <c r="BD10" i="19"/>
  <c r="BD27" i="19"/>
  <c r="BD21" i="19"/>
  <c r="BD17" i="19"/>
  <c r="BD11" i="19"/>
  <c r="BD7" i="19"/>
  <c r="CR30" i="19"/>
  <c r="CR24" i="19"/>
  <c r="CR20" i="19"/>
  <c r="CR14" i="19"/>
  <c r="CR8" i="19"/>
  <c r="CR29" i="19"/>
  <c r="CR21" i="19"/>
  <c r="CR15" i="19"/>
  <c r="CR11" i="19"/>
  <c r="F34" i="19"/>
  <c r="P27" i="19"/>
  <c r="P13" i="19"/>
  <c r="P30" i="19"/>
  <c r="P14" i="19"/>
  <c r="P8" i="19"/>
  <c r="BD28" i="19"/>
  <c r="BD24" i="19"/>
  <c r="BD20" i="19"/>
  <c r="BD12" i="19"/>
  <c r="BD19" i="19"/>
  <c r="BD15" i="19"/>
  <c r="BD9" i="19"/>
  <c r="CR32" i="19"/>
  <c r="CR28" i="19"/>
  <c r="CR22" i="19"/>
  <c r="CR16" i="19"/>
  <c r="CR12" i="19"/>
  <c r="CR31" i="19"/>
  <c r="CR23" i="19"/>
  <c r="CR17" i="19"/>
  <c r="CR13" i="19"/>
  <c r="CR7" i="19"/>
  <c r="AT34" i="19"/>
  <c r="BG12" i="2"/>
  <c r="AG10" i="37" s="1"/>
  <c r="BE12" i="2"/>
  <c r="AF10" i="37" s="1"/>
  <c r="BG8" i="2"/>
  <c r="AG6" i="37" s="1"/>
  <c r="BI8" i="2"/>
  <c r="AH6" i="37" s="1"/>
  <c r="BE8" i="2"/>
  <c r="AF6" i="37" s="1"/>
  <c r="BK10" i="2"/>
  <c r="AI8" i="37" s="1"/>
  <c r="BE10" i="2"/>
  <c r="AF8" i="37" s="1"/>
  <c r="AF13" i="2"/>
  <c r="R11" i="37" s="1"/>
  <c r="AD13" i="2"/>
  <c r="Q11" i="37" s="1"/>
  <c r="E12" i="2"/>
  <c r="C10" i="37" s="1"/>
  <c r="L28" i="2"/>
  <c r="G26" i="37" s="1"/>
  <c r="P9" i="2"/>
  <c r="I7" i="37" s="1"/>
  <c r="P16" i="2"/>
  <c r="I14" i="37" s="1"/>
  <c r="R24" i="2"/>
  <c r="J22" i="37" s="1"/>
  <c r="U14" i="2"/>
  <c r="L12" i="37" s="1"/>
  <c r="AA14" i="2"/>
  <c r="O12" i="37" s="1"/>
  <c r="Y16" i="2"/>
  <c r="N14" i="37" s="1"/>
  <c r="W20" i="2"/>
  <c r="M18" i="37" s="1"/>
  <c r="P28" i="2"/>
  <c r="I26" i="37" s="1"/>
  <c r="P32" i="2"/>
  <c r="I30" i="37" s="1"/>
  <c r="G12" i="2"/>
  <c r="D10" i="37" s="1"/>
  <c r="CA15" i="2"/>
  <c r="AR13" i="37" s="1"/>
  <c r="BY22" i="2"/>
  <c r="AQ20" i="37" s="1"/>
  <c r="CC17" i="2"/>
  <c r="AS15" i="37" s="1"/>
  <c r="BY19" i="2"/>
  <c r="AQ17" i="37" s="1"/>
  <c r="CA26" i="2"/>
  <c r="AR24" i="37" s="1"/>
  <c r="E13" i="76"/>
  <c r="F13" i="76" s="1"/>
  <c r="O31" i="18"/>
  <c r="Q31" i="18" s="1"/>
  <c r="O26" i="18"/>
  <c r="Q26" i="18" s="1"/>
  <c r="Q10" i="18"/>
  <c r="N28" i="2"/>
  <c r="H26" i="37" s="1"/>
  <c r="L30" i="2"/>
  <c r="G28" i="37" s="1"/>
  <c r="N20" i="2"/>
  <c r="H18" i="37" s="1"/>
  <c r="P24" i="2"/>
  <c r="I22" i="37" s="1"/>
  <c r="W23" i="2"/>
  <c r="M21" i="37" s="1"/>
  <c r="CA19" i="2"/>
  <c r="AR17" i="37" s="1"/>
  <c r="BY26" i="2"/>
  <c r="AQ24" i="37" s="1"/>
  <c r="BY30" i="2"/>
  <c r="AQ28" i="37" s="1"/>
  <c r="BW17" i="2"/>
  <c r="AP15" i="37" s="1"/>
  <c r="BW30" i="2"/>
  <c r="AP28" i="37" s="1"/>
  <c r="BW22" i="2"/>
  <c r="AP20" i="37" s="1"/>
  <c r="CC26" i="2"/>
  <c r="AS24" i="37" s="1"/>
  <c r="F26" i="29"/>
  <c r="EM34" i="18"/>
  <c r="EO34" i="18" s="1"/>
  <c r="D19" i="19"/>
  <c r="X25" i="58"/>
  <c r="X52" i="58" s="1"/>
  <c r="P26" i="2"/>
  <c r="I24" i="37" s="1"/>
  <c r="R32" i="2"/>
  <c r="J30" i="37" s="1"/>
  <c r="E13" i="80"/>
  <c r="F13" i="80" s="1"/>
  <c r="CO22" i="2"/>
  <c r="AZ20" i="37" s="1"/>
  <c r="BJ15" i="29"/>
  <c r="T17" i="29"/>
  <c r="AA22" i="29"/>
  <c r="BJ23" i="29"/>
  <c r="T25" i="29"/>
  <c r="BC26" i="29"/>
  <c r="M28" i="29"/>
  <c r="AV29" i="29"/>
  <c r="F21" i="41"/>
  <c r="E12" i="41"/>
  <c r="E13" i="41" s="1"/>
  <c r="E42" i="41" s="1"/>
  <c r="C12" i="2"/>
  <c r="B10" i="37" s="1"/>
  <c r="BJ31" i="29"/>
  <c r="AH15" i="29"/>
  <c r="BQ16" i="29"/>
  <c r="BC18" i="29"/>
  <c r="M20" i="29"/>
  <c r="AV21" i="29"/>
  <c r="BQ24" i="29"/>
  <c r="BV11" i="19"/>
  <c r="N16" i="19"/>
  <c r="AH21" i="19"/>
  <c r="AR8" i="19"/>
  <c r="N10" i="19"/>
  <c r="BL8" i="19"/>
  <c r="BL23" i="19"/>
  <c r="BB15" i="19"/>
  <c r="BL21" i="19"/>
  <c r="X14" i="19"/>
  <c r="CZ18" i="19"/>
  <c r="BV10" i="19"/>
  <c r="BV14" i="19"/>
  <c r="BV18" i="19"/>
  <c r="BV22" i="19"/>
  <c r="BV23" i="19"/>
  <c r="F16" i="58"/>
  <c r="BB7" i="58"/>
  <c r="X8" i="58"/>
  <c r="CZ8" i="58"/>
  <c r="BV9" i="58"/>
  <c r="AH29" i="58"/>
  <c r="N8" i="19"/>
  <c r="BB7" i="19"/>
  <c r="CP9" i="58"/>
  <c r="BL10" i="58"/>
  <c r="AH11" i="58"/>
  <c r="D12" i="58"/>
  <c r="CF12" i="58"/>
  <c r="BB13" i="58"/>
  <c r="X14" i="58"/>
  <c r="CZ14" i="58"/>
  <c r="BV15" i="58"/>
  <c r="AR16" i="58"/>
  <c r="N17" i="58"/>
  <c r="CP17" i="58"/>
  <c r="BL18" i="58"/>
  <c r="AH19" i="58"/>
  <c r="D20" i="58"/>
  <c r="CF20" i="58"/>
  <c r="AR12" i="19"/>
  <c r="CZ11" i="19"/>
  <c r="BL22" i="19"/>
  <c r="BL16" i="19"/>
  <c r="BB21" i="58"/>
  <c r="CZ22" i="58"/>
  <c r="AR24" i="58"/>
  <c r="CP25" i="58"/>
  <c r="AH27" i="58"/>
  <c r="CF28" i="58"/>
  <c r="CZ19" i="19"/>
  <c r="BF34" i="2"/>
  <c r="BL33" i="2"/>
  <c r="DW14" i="18"/>
  <c r="DY14" i="18" s="1"/>
  <c r="DW9" i="18"/>
  <c r="DY9" i="18" s="1"/>
  <c r="DW13" i="18"/>
  <c r="DY13" i="18" s="1"/>
  <c r="BO32" i="2"/>
  <c r="BU31" i="2"/>
  <c r="BP31" i="2" s="1"/>
  <c r="AL29" i="37" s="1"/>
  <c r="CL25" i="2"/>
  <c r="AX23" i="37" s="1"/>
  <c r="CH25" i="2"/>
  <c r="AV23" i="37" s="1"/>
  <c r="I12" i="28"/>
  <c r="E12" i="28"/>
  <c r="CF23" i="19"/>
  <c r="L8" i="6"/>
  <c r="M8" i="6" s="1"/>
  <c r="BC8" i="58" s="1"/>
  <c r="J7" i="75"/>
  <c r="BV13" i="19"/>
  <c r="X20" i="19"/>
  <c r="D22" i="19"/>
  <c r="G11" i="28"/>
  <c r="D26" i="75"/>
  <c r="BB8" i="19"/>
  <c r="BB12" i="19"/>
  <c r="BB16" i="19"/>
  <c r="BB20" i="19"/>
  <c r="BB23" i="19"/>
  <c r="F12" i="58"/>
  <c r="AR7" i="58"/>
  <c r="N8" i="58"/>
  <c r="CP8" i="58"/>
  <c r="BL9" i="58"/>
  <c r="X29" i="58"/>
  <c r="CF29" i="58"/>
  <c r="N18" i="19"/>
  <c r="AH7" i="19"/>
  <c r="N10" i="58"/>
  <c r="CP10" i="58"/>
  <c r="BL11" i="58"/>
  <c r="AH12" i="58"/>
  <c r="D13" i="58"/>
  <c r="CF13" i="58"/>
  <c r="BB14" i="58"/>
  <c r="X15" i="58"/>
  <c r="CZ15" i="58"/>
  <c r="BV16" i="58"/>
  <c r="AR17" i="58"/>
  <c r="N18" i="58"/>
  <c r="CP18" i="58"/>
  <c r="BL19" i="58"/>
  <c r="AH20" i="58"/>
  <c r="D21" i="58"/>
  <c r="X12" i="19"/>
  <c r="BL11" i="19"/>
  <c r="BL18" i="19"/>
  <c r="BL12" i="19"/>
  <c r="CF22" i="58"/>
  <c r="X24" i="58"/>
  <c r="BV25" i="58"/>
  <c r="N27" i="58"/>
  <c r="BL28" i="58"/>
  <c r="I6" i="6"/>
  <c r="X9" i="19"/>
  <c r="AD9" i="16"/>
  <c r="BT30" i="2"/>
  <c r="AN28" i="37" s="1"/>
  <c r="BN30" i="2"/>
  <c r="AK28" i="37" s="1"/>
  <c r="AX15" i="2"/>
  <c r="AB13" i="37" s="1"/>
  <c r="AZ15" i="2"/>
  <c r="AC13" i="37" s="1"/>
  <c r="BB15" i="2"/>
  <c r="AD13" i="37" s="1"/>
  <c r="BL10" i="19"/>
  <c r="D18" i="19"/>
  <c r="N23" i="19"/>
  <c r="AH13" i="19"/>
  <c r="CZ14" i="19"/>
  <c r="K11" i="28"/>
  <c r="AH8" i="19"/>
  <c r="AH10" i="19"/>
  <c r="AH12" i="19"/>
  <c r="AH14" i="19"/>
  <c r="AH16" i="19"/>
  <c r="AH18" i="19"/>
  <c r="AH20" i="19"/>
  <c r="AH22" i="19"/>
  <c r="AH23" i="19"/>
  <c r="F17" i="58"/>
  <c r="AH7" i="58"/>
  <c r="BV7" i="58"/>
  <c r="D8" i="58"/>
  <c r="AR8" i="58"/>
  <c r="CF8" i="58"/>
  <c r="N9" i="58"/>
  <c r="BB9" i="58"/>
  <c r="BB29" i="58"/>
  <c r="N14" i="19"/>
  <c r="CP7" i="19"/>
  <c r="F14" i="58"/>
  <c r="I29" i="3"/>
  <c r="E31" i="3"/>
  <c r="CP29" i="58"/>
  <c r="D10" i="58"/>
  <c r="AR10" i="58"/>
  <c r="CF10" i="58"/>
  <c r="N11" i="58"/>
  <c r="BB11" i="58"/>
  <c r="CP11" i="58"/>
  <c r="X12" i="58"/>
  <c r="BL12" i="58"/>
  <c r="CZ12" i="58"/>
  <c r="AH13" i="58"/>
  <c r="BV13" i="58"/>
  <c r="D14" i="58"/>
  <c r="AR14" i="58"/>
  <c r="CF14" i="58"/>
  <c r="N15" i="58"/>
  <c r="BB15" i="58"/>
  <c r="CP15" i="58"/>
  <c r="X16" i="58"/>
  <c r="BL16" i="58"/>
  <c r="CZ16" i="58"/>
  <c r="AH17" i="58"/>
  <c r="BV17" i="58"/>
  <c r="D18" i="58"/>
  <c r="AR18" i="58"/>
  <c r="CF18" i="58"/>
  <c r="N19" i="58"/>
  <c r="BB19" i="58"/>
  <c r="CP19" i="58"/>
  <c r="X20" i="58"/>
  <c r="BL20" i="58"/>
  <c r="CZ20" i="58"/>
  <c r="AH21" i="58"/>
  <c r="X21" i="19"/>
  <c r="X11" i="19"/>
  <c r="AH15" i="19"/>
  <c r="CZ17" i="19"/>
  <c r="D24" i="80"/>
  <c r="AH9" i="19"/>
  <c r="CP11" i="19"/>
  <c r="AH19" i="19"/>
  <c r="CP21" i="58"/>
  <c r="BL22" i="58"/>
  <c r="AH23" i="58"/>
  <c r="D24" i="58"/>
  <c r="CF24" i="58"/>
  <c r="BB25" i="58"/>
  <c r="X26" i="58"/>
  <c r="CZ26" i="58"/>
  <c r="BV27" i="58"/>
  <c r="AR28" i="58"/>
  <c r="N32" i="58"/>
  <c r="E7" i="75"/>
  <c r="F7" i="75" s="1"/>
  <c r="F12" i="28"/>
  <c r="BL14" i="19"/>
  <c r="CC8" i="2"/>
  <c r="AS6" i="37" s="1"/>
  <c r="CA8" i="2"/>
  <c r="AR6" i="37" s="1"/>
  <c r="V34" i="2"/>
  <c r="AB33" i="2"/>
  <c r="AR16" i="19"/>
  <c r="D24" i="76"/>
  <c r="D50" i="76" s="1"/>
  <c r="CH11" i="2"/>
  <c r="AV9" i="37" s="1"/>
  <c r="CJ11" i="2"/>
  <c r="AW9" i="37" s="1"/>
  <c r="I22" i="2"/>
  <c r="E20" i="37" s="1"/>
  <c r="G22" i="2"/>
  <c r="D20" i="37" s="1"/>
  <c r="BK28" i="2"/>
  <c r="AI26" i="37" s="1"/>
  <c r="BG28" i="2"/>
  <c r="AG26" i="37" s="1"/>
  <c r="BI28" i="2"/>
  <c r="AH26" i="37" s="1"/>
  <c r="AH29" i="2"/>
  <c r="S27" i="37" s="1"/>
  <c r="AJ29" i="2"/>
  <c r="T27" i="37" s="1"/>
  <c r="AF29" i="2"/>
  <c r="R27" i="37" s="1"/>
  <c r="CS32" i="2"/>
  <c r="BB30" i="37" s="1"/>
  <c r="CQ32" i="2"/>
  <c r="BA30" i="37" s="1"/>
  <c r="X10" i="19"/>
  <c r="EM15" i="18"/>
  <c r="EO15" i="18" s="1"/>
  <c r="EM30" i="18"/>
  <c r="EO30" i="18" s="1"/>
  <c r="EM25" i="18"/>
  <c r="EM13" i="18"/>
  <c r="EO13" i="18" s="1"/>
  <c r="EM20" i="18"/>
  <c r="EO20" i="18" s="1"/>
  <c r="EM24" i="18"/>
  <c r="EO24" i="18" s="1"/>
  <c r="EM29" i="18"/>
  <c r="EO29" i="18" s="1"/>
  <c r="L10" i="28"/>
  <c r="Z9" i="16"/>
  <c r="D9" i="28"/>
  <c r="AR10" i="19"/>
  <c r="J13" i="6"/>
  <c r="K13" i="6" s="1"/>
  <c r="AS13" i="58" s="1"/>
  <c r="J12" i="74"/>
  <c r="BB19" i="19"/>
  <c r="CF22" i="19"/>
  <c r="CA12" i="18"/>
  <c r="CC12" i="18" s="1"/>
  <c r="CA16" i="18"/>
  <c r="CC16" i="18" s="1"/>
  <c r="CA28" i="18"/>
  <c r="CC28" i="18" s="1"/>
  <c r="CA11" i="18"/>
  <c r="CC11" i="18" s="1"/>
  <c r="CA15" i="18"/>
  <c r="CC15" i="18" s="1"/>
  <c r="CA17" i="18"/>
  <c r="CC17" i="18" s="1"/>
  <c r="CA18" i="18"/>
  <c r="CC18" i="18" s="1"/>
  <c r="CA29" i="18"/>
  <c r="CC29" i="18" s="1"/>
  <c r="N9" i="16"/>
  <c r="CF14" i="19"/>
  <c r="C24" i="5"/>
  <c r="D24" i="72"/>
  <c r="D50" i="72" s="1"/>
  <c r="J9" i="16"/>
  <c r="H9" i="28"/>
  <c r="R9" i="16"/>
  <c r="BP14" i="29"/>
  <c r="BQ14" i="29" s="1"/>
  <c r="DW11" i="18"/>
  <c r="DY11" i="18" s="1"/>
  <c r="CA26" i="18"/>
  <c r="CC26" i="18" s="1"/>
  <c r="EM22" i="18"/>
  <c r="EO22" i="18" s="1"/>
  <c r="EM21" i="18"/>
  <c r="EO21" i="18" s="1"/>
  <c r="BE18" i="2"/>
  <c r="AF16" i="37" s="1"/>
  <c r="O12" i="18"/>
  <c r="Q12" i="18" s="1"/>
  <c r="AE15" i="18"/>
  <c r="AG15" i="18" s="1"/>
  <c r="AX17" i="2"/>
  <c r="AB15" i="37" s="1"/>
  <c r="P22" i="2"/>
  <c r="I20" i="37" s="1"/>
  <c r="CA20" i="18"/>
  <c r="CC20" i="18" s="1"/>
  <c r="CA19" i="18"/>
  <c r="CC19" i="18" s="1"/>
  <c r="EM8" i="18"/>
  <c r="EO8" i="18" s="1"/>
  <c r="EM23" i="18"/>
  <c r="EO23" i="18" s="1"/>
  <c r="BI18" i="2"/>
  <c r="AH16" i="37" s="1"/>
  <c r="O33" i="18"/>
  <c r="BX13" i="29"/>
  <c r="AE25" i="18"/>
  <c r="AE17" i="18"/>
  <c r="AG17" i="18" s="1"/>
  <c r="AE9" i="18"/>
  <c r="AG9" i="18" s="1"/>
  <c r="AE26" i="18"/>
  <c r="AG26" i="18" s="1"/>
  <c r="AE18" i="18"/>
  <c r="AG18" i="18" s="1"/>
  <c r="F18" i="29"/>
  <c r="F31" i="29"/>
  <c r="N29" i="58"/>
  <c r="L32" i="41"/>
  <c r="L33" i="41" s="1"/>
  <c r="L34" i="41" s="1"/>
  <c r="N9" i="2"/>
  <c r="H7" i="37" s="1"/>
  <c r="BG18" i="2"/>
  <c r="AG16" i="37" s="1"/>
  <c r="R9" i="2"/>
  <c r="J7" i="37" s="1"/>
  <c r="N18" i="2"/>
  <c r="H16" i="37" s="1"/>
  <c r="L22" i="2"/>
  <c r="G20" i="37" s="1"/>
  <c r="Y24" i="2"/>
  <c r="N22" i="37" s="1"/>
  <c r="P33" i="2"/>
  <c r="I31" i="37" s="1"/>
  <c r="CQ30" i="18"/>
  <c r="CS30" i="18" s="1"/>
  <c r="CQ14" i="18"/>
  <c r="CS14" i="18" s="1"/>
  <c r="CQ29" i="18"/>
  <c r="CS29" i="18" s="1"/>
  <c r="CQ13" i="18"/>
  <c r="CS13" i="18" s="1"/>
  <c r="DW8" i="18"/>
  <c r="DY8" i="18" s="1"/>
  <c r="DW7" i="18"/>
  <c r="DY7" i="18" s="1"/>
  <c r="FC26" i="18"/>
  <c r="FE26" i="18" s="1"/>
  <c r="FC18" i="18"/>
  <c r="FE18" i="18" s="1"/>
  <c r="FC10" i="18"/>
  <c r="FE10" i="18" s="1"/>
  <c r="FC25" i="18"/>
  <c r="FC9" i="18"/>
  <c r="FE9" i="18" s="1"/>
  <c r="CA30" i="18"/>
  <c r="CC30" i="18" s="1"/>
  <c r="CA22" i="18"/>
  <c r="CC22" i="18" s="1"/>
  <c r="CA14" i="18"/>
  <c r="CC14" i="18" s="1"/>
  <c r="CA21" i="18"/>
  <c r="CC21" i="18" s="1"/>
  <c r="CA13" i="18"/>
  <c r="CC13" i="18" s="1"/>
  <c r="EM26" i="18"/>
  <c r="EO26" i="18" s="1"/>
  <c r="EM18" i="18"/>
  <c r="EO18" i="18" s="1"/>
  <c r="EM10" i="18"/>
  <c r="EO10" i="18" s="1"/>
  <c r="EM17" i="18"/>
  <c r="EO17" i="18" s="1"/>
  <c r="EM9" i="18"/>
  <c r="EO9" i="18" s="1"/>
  <c r="CA29" i="2"/>
  <c r="AR27" i="37" s="1"/>
  <c r="BW21" i="2"/>
  <c r="AP19" i="37" s="1"/>
  <c r="CC21" i="2"/>
  <c r="AS19" i="37" s="1"/>
  <c r="BY29" i="2"/>
  <c r="AQ27" i="37" s="1"/>
  <c r="AZ17" i="2"/>
  <c r="AC15" i="37" s="1"/>
  <c r="AE34" i="18"/>
  <c r="AG34" i="18" s="1"/>
  <c r="BK34" i="18"/>
  <c r="BM34" i="18" s="1"/>
  <c r="CQ34" i="18"/>
  <c r="CS34" i="18" s="1"/>
  <c r="FC34" i="18"/>
  <c r="FE34" i="18" s="1"/>
  <c r="DW34" i="18"/>
  <c r="DY34" i="18" s="1"/>
  <c r="DG34" i="18"/>
  <c r="DI34" i="18" s="1"/>
  <c r="AU34" i="18"/>
  <c r="AW34" i="18" s="1"/>
  <c r="BW8" i="2"/>
  <c r="AP6" i="37" s="1"/>
  <c r="BP30" i="2"/>
  <c r="AL28" i="37" s="1"/>
  <c r="AK31" i="2"/>
  <c r="AV13" i="29"/>
  <c r="BV8" i="19"/>
  <c r="BV12" i="19"/>
  <c r="BV16" i="19"/>
  <c r="BV20" i="19"/>
  <c r="N7" i="58"/>
  <c r="CP7" i="58"/>
  <c r="BL8" i="58"/>
  <c r="AH9" i="58"/>
  <c r="CZ29" i="58"/>
  <c r="N22" i="19"/>
  <c r="F10" i="58"/>
  <c r="X10" i="58"/>
  <c r="CZ10" i="58"/>
  <c r="BV11" i="58"/>
  <c r="AR12" i="58"/>
  <c r="N13" i="58"/>
  <c r="CP13" i="58"/>
  <c r="BL14" i="58"/>
  <c r="AH15" i="58"/>
  <c r="D16" i="58"/>
  <c r="CF16" i="58"/>
  <c r="BB17" i="58"/>
  <c r="X18" i="58"/>
  <c r="CZ18" i="58"/>
  <c r="BV19" i="58"/>
  <c r="AR20" i="58"/>
  <c r="N21" i="58"/>
  <c r="N15" i="19"/>
  <c r="CA36" i="2"/>
  <c r="BL7" i="19"/>
  <c r="X17" i="19"/>
  <c r="AR19" i="19"/>
  <c r="N11" i="19"/>
  <c r="CP21" i="19"/>
  <c r="X22" i="58"/>
  <c r="BV23" i="58"/>
  <c r="N25" i="58"/>
  <c r="BL26" i="58"/>
  <c r="D28" i="58"/>
  <c r="BL9" i="19"/>
  <c r="BT23" i="2"/>
  <c r="AN21" i="37" s="1"/>
  <c r="BP23" i="2"/>
  <c r="AL21" i="37" s="1"/>
  <c r="BR23" i="2"/>
  <c r="AM21" i="37" s="1"/>
  <c r="AA28" i="2"/>
  <c r="O26" i="37" s="1"/>
  <c r="W28" i="2"/>
  <c r="M26" i="37" s="1"/>
  <c r="AJ30" i="2"/>
  <c r="T28" i="37" s="1"/>
  <c r="AD30" i="2"/>
  <c r="Q28" i="37" s="1"/>
  <c r="G8" i="73"/>
  <c r="H8" i="73" s="1"/>
  <c r="CZ10" i="19"/>
  <c r="C11" i="28"/>
  <c r="X16" i="19"/>
  <c r="CF18" i="19"/>
  <c r="G6" i="6"/>
  <c r="BB10" i="19"/>
  <c r="BB14" i="19"/>
  <c r="BB18" i="19"/>
  <c r="BB22" i="19"/>
  <c r="F7" i="58"/>
  <c r="D7" i="58"/>
  <c r="CF7" i="58"/>
  <c r="BB8" i="58"/>
  <c r="X9" i="58"/>
  <c r="BL29" i="58"/>
  <c r="N20" i="19"/>
  <c r="F20" i="58"/>
  <c r="CF9" i="58"/>
  <c r="BB10" i="58"/>
  <c r="X11" i="58"/>
  <c r="CZ11" i="58"/>
  <c r="BV12" i="58"/>
  <c r="AR13" i="58"/>
  <c r="N14" i="58"/>
  <c r="CP14" i="58"/>
  <c r="BL15" i="58"/>
  <c r="AH16" i="58"/>
  <c r="D17" i="58"/>
  <c r="CF17" i="58"/>
  <c r="BB18" i="58"/>
  <c r="X19" i="58"/>
  <c r="CZ19" i="58"/>
  <c r="BV20" i="58"/>
  <c r="BB21" i="19"/>
  <c r="BV15" i="19"/>
  <c r="CZ21" i="19"/>
  <c r="BV9" i="19"/>
  <c r="BV19" i="19"/>
  <c r="D22" i="58"/>
  <c r="BB23" i="58"/>
  <c r="CZ24" i="58"/>
  <c r="AR26" i="58"/>
  <c r="CP27" i="58"/>
  <c r="B12" i="28"/>
  <c r="BL19" i="19"/>
  <c r="CQ8" i="2"/>
  <c r="BA6" i="37" s="1"/>
  <c r="CU8" i="2"/>
  <c r="BC6" i="37" s="1"/>
  <c r="CQ12" i="2"/>
  <c r="BA10" i="37" s="1"/>
  <c r="CU12" i="2"/>
  <c r="BC10" i="37" s="1"/>
  <c r="CS12" i="2"/>
  <c r="BB10" i="37" s="1"/>
  <c r="BV21" i="19"/>
  <c r="CP15" i="19"/>
  <c r="CP19" i="19"/>
  <c r="E6" i="6"/>
  <c r="E55" i="6" s="1"/>
  <c r="CZ8" i="19"/>
  <c r="AP8" i="16"/>
  <c r="AR18" i="19"/>
  <c r="CP8" i="19"/>
  <c r="CP10" i="19"/>
  <c r="CP12" i="19"/>
  <c r="CP14" i="19"/>
  <c r="CP16" i="19"/>
  <c r="CP18" i="19"/>
  <c r="CP20" i="19"/>
  <c r="CP22" i="19"/>
  <c r="CP23" i="19"/>
  <c r="F13" i="58"/>
  <c r="F15" i="58"/>
  <c r="X7" i="58"/>
  <c r="BL7" i="58"/>
  <c r="CZ7" i="58"/>
  <c r="AH8" i="58"/>
  <c r="BV8" i="58"/>
  <c r="D9" i="58"/>
  <c r="AR9" i="58"/>
  <c r="AR29" i="58"/>
  <c r="N12" i="19"/>
  <c r="CZ23" i="19"/>
  <c r="BV7" i="19"/>
  <c r="F11" i="58"/>
  <c r="E28" i="3"/>
  <c r="E29" i="3"/>
  <c r="BV29" i="58"/>
  <c r="CZ9" i="58"/>
  <c r="AH10" i="58"/>
  <c r="BV10" i="58"/>
  <c r="D11" i="58"/>
  <c r="AR11" i="58"/>
  <c r="CF11" i="58"/>
  <c r="N12" i="58"/>
  <c r="BB12" i="58"/>
  <c r="CP12" i="58"/>
  <c r="X13" i="58"/>
  <c r="BL13" i="58"/>
  <c r="CZ13" i="58"/>
  <c r="AH14" i="58"/>
  <c r="BV14" i="58"/>
  <c r="D15" i="58"/>
  <c r="AR15" i="58"/>
  <c r="CF15" i="58"/>
  <c r="N16" i="58"/>
  <c r="BB16" i="58"/>
  <c r="CP16" i="58"/>
  <c r="X17" i="58"/>
  <c r="BL17" i="58"/>
  <c r="CZ17" i="58"/>
  <c r="AH18" i="58"/>
  <c r="BV18" i="58"/>
  <c r="D19" i="58"/>
  <c r="AR19" i="58"/>
  <c r="CF19" i="58"/>
  <c r="N20" i="58"/>
  <c r="BB20" i="58"/>
  <c r="CP20" i="58"/>
  <c r="X21" i="58"/>
  <c r="N21" i="19"/>
  <c r="X15" i="19"/>
  <c r="BL17" i="19"/>
  <c r="CF19" i="19"/>
  <c r="F32" i="29"/>
  <c r="X8" i="19"/>
  <c r="BB11" i="19"/>
  <c r="X18" i="19"/>
  <c r="X22" i="19"/>
  <c r="BV21" i="58"/>
  <c r="AR22" i="58"/>
  <c r="N23" i="58"/>
  <c r="CP23" i="58"/>
  <c r="BL24" i="58"/>
  <c r="AH25" i="58"/>
  <c r="D26" i="58"/>
  <c r="CF26" i="58"/>
  <c r="BB27" i="58"/>
  <c r="X28" i="58"/>
  <c r="CZ28" i="58"/>
  <c r="Q6" i="6"/>
  <c r="F30" i="29"/>
  <c r="J12" i="28"/>
  <c r="CZ9" i="19"/>
  <c r="X23" i="19"/>
  <c r="CQ33" i="2"/>
  <c r="BA31" i="37" s="1"/>
  <c r="CS33" i="2"/>
  <c r="BB31" i="37" s="1"/>
  <c r="BK31" i="18"/>
  <c r="BM31" i="18" s="1"/>
  <c r="BK10" i="18"/>
  <c r="BM10" i="18" s="1"/>
  <c r="BK26" i="18"/>
  <c r="BM26" i="18" s="1"/>
  <c r="BK16" i="18"/>
  <c r="BM16" i="18" s="1"/>
  <c r="BK24" i="18"/>
  <c r="BM24" i="18" s="1"/>
  <c r="BK9" i="18"/>
  <c r="BM9" i="18" s="1"/>
  <c r="BK25" i="18"/>
  <c r="DW15" i="18"/>
  <c r="DY15" i="18" s="1"/>
  <c r="DW19" i="18"/>
  <c r="DY19" i="18" s="1"/>
  <c r="DW23" i="18"/>
  <c r="DY23" i="18" s="1"/>
  <c r="DW27" i="18"/>
  <c r="DY27" i="18" s="1"/>
  <c r="DW31" i="18"/>
  <c r="DY31" i="18" s="1"/>
  <c r="DW22" i="18"/>
  <c r="DY22" i="18" s="1"/>
  <c r="DW30" i="18"/>
  <c r="DY30" i="18" s="1"/>
  <c r="DW16" i="18"/>
  <c r="DY16" i="18" s="1"/>
  <c r="DW24" i="18"/>
  <c r="DY24" i="18" s="1"/>
  <c r="DW32" i="18"/>
  <c r="DY32" i="18" s="1"/>
  <c r="DW29" i="18"/>
  <c r="DY29" i="18" s="1"/>
  <c r="DW17" i="18"/>
  <c r="DY17" i="18" s="1"/>
  <c r="DW20" i="18"/>
  <c r="DY20" i="18" s="1"/>
  <c r="D25" i="74"/>
  <c r="D24" i="79"/>
  <c r="CU10" i="2"/>
  <c r="BC8" i="37" s="1"/>
  <c r="CS10" i="2"/>
  <c r="BB8" i="37" s="1"/>
  <c r="BB21" i="2"/>
  <c r="AD19" i="37" s="1"/>
  <c r="AZ21" i="2"/>
  <c r="AC19" i="37" s="1"/>
  <c r="AX21" i="2"/>
  <c r="AB19" i="37" s="1"/>
  <c r="AS22" i="2"/>
  <c r="Y20" i="37" s="1"/>
  <c r="AQ22" i="2"/>
  <c r="X20" i="37" s="1"/>
  <c r="CL27" i="2"/>
  <c r="AX25" i="37" s="1"/>
  <c r="CJ27" i="2"/>
  <c r="AW25" i="37" s="1"/>
  <c r="BB15" i="29"/>
  <c r="BC15" i="29" s="1"/>
  <c r="Z15" i="29"/>
  <c r="AA15" i="29" s="1"/>
  <c r="AE33" i="2"/>
  <c r="AK32" i="2"/>
  <c r="S12" i="29"/>
  <c r="T12" i="29" s="1"/>
  <c r="D26" i="73"/>
  <c r="AU7" i="18"/>
  <c r="AW7" i="18" s="1"/>
  <c r="AU18" i="18"/>
  <c r="AW18" i="18" s="1"/>
  <c r="AU9" i="18"/>
  <c r="AW9" i="18" s="1"/>
  <c r="AU32" i="18"/>
  <c r="AW32" i="18" s="1"/>
  <c r="DG17" i="18"/>
  <c r="DI17" i="18" s="1"/>
  <c r="DG14" i="18"/>
  <c r="DI14" i="18" s="1"/>
  <c r="DG27" i="18"/>
  <c r="DI27" i="18" s="1"/>
  <c r="L14" i="29"/>
  <c r="M14" i="29" s="1"/>
  <c r="AR14" i="19"/>
  <c r="N19" i="19"/>
  <c r="BL20" i="19"/>
  <c r="AR21" i="19"/>
  <c r="FS8" i="18"/>
  <c r="FU8" i="18" s="1"/>
  <c r="FS12" i="18"/>
  <c r="FU12" i="18" s="1"/>
  <c r="FS20" i="18"/>
  <c r="FU20" i="18" s="1"/>
  <c r="FS28" i="18"/>
  <c r="FU28" i="18" s="1"/>
  <c r="FS10" i="18"/>
  <c r="FU10" i="18" s="1"/>
  <c r="FS18" i="18"/>
  <c r="FU18" i="18" s="1"/>
  <c r="D12" i="6"/>
  <c r="E12" i="6" s="1"/>
  <c r="O12" i="58" s="1"/>
  <c r="AN14" i="29"/>
  <c r="AO14" i="29" s="1"/>
  <c r="AU12" i="29"/>
  <c r="AV12" i="29" s="1"/>
  <c r="FS19" i="18"/>
  <c r="FU19" i="18" s="1"/>
  <c r="FS31" i="18"/>
  <c r="FU31" i="18" s="1"/>
  <c r="BK8" i="18"/>
  <c r="BM8" i="18" s="1"/>
  <c r="BK23" i="18"/>
  <c r="BM23" i="18" s="1"/>
  <c r="BK7" i="18"/>
  <c r="BM7" i="18" s="1"/>
  <c r="DW28" i="18"/>
  <c r="DY28" i="18" s="1"/>
  <c r="DW12" i="18"/>
  <c r="DY12" i="18" s="1"/>
  <c r="AU24" i="18"/>
  <c r="AW24" i="18" s="1"/>
  <c r="CA10" i="18"/>
  <c r="CC10" i="18" s="1"/>
  <c r="CA25" i="18"/>
  <c r="CA9" i="18"/>
  <c r="CC9" i="18" s="1"/>
  <c r="DG12" i="18"/>
  <c r="DI12" i="18" s="1"/>
  <c r="EM14" i="18"/>
  <c r="EO14" i="18" s="1"/>
  <c r="FS16" i="18"/>
  <c r="FU16" i="18" s="1"/>
  <c r="O7" i="18"/>
  <c r="O28" i="18"/>
  <c r="Q28" i="18" s="1"/>
  <c r="AE31" i="18"/>
  <c r="AG31" i="18" s="1"/>
  <c r="AE23" i="18"/>
  <c r="AG23" i="18" s="1"/>
  <c r="AE7" i="18"/>
  <c r="AG7" i="18" s="1"/>
  <c r="AE24" i="18"/>
  <c r="AG24" i="18" s="1"/>
  <c r="AE16" i="18"/>
  <c r="AG16" i="18" s="1"/>
  <c r="CQ18" i="2"/>
  <c r="BA16" i="37" s="1"/>
  <c r="P18" i="2"/>
  <c r="I16" i="37" s="1"/>
  <c r="BK18" i="18"/>
  <c r="BM18" i="18" s="1"/>
  <c r="BK17" i="18"/>
  <c r="BM17" i="18" s="1"/>
  <c r="DW21" i="18"/>
  <c r="DY21" i="18" s="1"/>
  <c r="AU25" i="18"/>
  <c r="CA27" i="18"/>
  <c r="CC27" i="18" s="1"/>
  <c r="DG29" i="18"/>
  <c r="DI29" i="18" s="1"/>
  <c r="EM32" i="18"/>
  <c r="EO32" i="18" s="1"/>
  <c r="EM16" i="18"/>
  <c r="EO16" i="18" s="1"/>
  <c r="EM31" i="18"/>
  <c r="EO31" i="18" s="1"/>
  <c r="EM7" i="18"/>
  <c r="EO7" i="18" s="1"/>
  <c r="FS25" i="18"/>
  <c r="CC29" i="2"/>
  <c r="AS27" i="37" s="1"/>
  <c r="AH30" i="2"/>
  <c r="S28" i="37" s="1"/>
  <c r="BY36" i="2"/>
  <c r="AV17" i="2"/>
  <c r="AA15" i="37" s="1"/>
  <c r="CO18" i="2"/>
  <c r="AZ16" i="37" s="1"/>
  <c r="CF25" i="2"/>
  <c r="AU23" i="37" s="1"/>
  <c r="O29" i="18"/>
  <c r="Q29" i="18" s="1"/>
  <c r="O13" i="18"/>
  <c r="Q13" i="18" s="1"/>
  <c r="AE19" i="18"/>
  <c r="AG19" i="18" s="1"/>
  <c r="AE28" i="18"/>
  <c r="AG28" i="18" s="1"/>
  <c r="AE20" i="18"/>
  <c r="AG20" i="18" s="1"/>
  <c r="AE12" i="18"/>
  <c r="AG12" i="18" s="1"/>
  <c r="BT25" i="2"/>
  <c r="AN23" i="37" s="1"/>
  <c r="J21" i="5"/>
  <c r="R21" i="5" s="1"/>
  <c r="W10" i="2"/>
  <c r="M8" i="37" s="1"/>
  <c r="R16" i="2"/>
  <c r="J14" i="37" s="1"/>
  <c r="R20" i="2"/>
  <c r="J18" i="37" s="1"/>
  <c r="W19" i="2"/>
  <c r="M17" i="37" s="1"/>
  <c r="W24" i="2"/>
  <c r="M22" i="37" s="1"/>
  <c r="R33" i="2"/>
  <c r="J31" i="37" s="1"/>
  <c r="E13" i="79"/>
  <c r="F13" i="79" s="1"/>
  <c r="E12" i="75"/>
  <c r="F12" i="75" s="1"/>
  <c r="BK30" i="18"/>
  <c r="BM30" i="18" s="1"/>
  <c r="BK22" i="18"/>
  <c r="BM22" i="18" s="1"/>
  <c r="BK29" i="18"/>
  <c r="BM29" i="18" s="1"/>
  <c r="CQ32" i="18"/>
  <c r="CS32" i="18" s="1"/>
  <c r="CQ16" i="18"/>
  <c r="CS16" i="18" s="1"/>
  <c r="CQ8" i="18"/>
  <c r="CS8" i="18" s="1"/>
  <c r="CQ31" i="18"/>
  <c r="CS31" i="18" s="1"/>
  <c r="CQ23" i="18"/>
  <c r="CS23" i="18" s="1"/>
  <c r="DW26" i="18"/>
  <c r="DY26" i="18" s="1"/>
  <c r="DW10" i="18"/>
  <c r="DY10" i="18" s="1"/>
  <c r="FC27" i="18"/>
  <c r="FE27" i="18" s="1"/>
  <c r="FC19" i="18"/>
  <c r="FE19" i="18" s="1"/>
  <c r="AU30" i="18"/>
  <c r="AW30" i="18" s="1"/>
  <c r="AU22" i="18"/>
  <c r="AW22" i="18" s="1"/>
  <c r="AU29" i="18"/>
  <c r="AW29" i="18" s="1"/>
  <c r="AU21" i="18"/>
  <c r="AW21" i="18" s="1"/>
  <c r="CA32" i="18"/>
  <c r="CC32" i="18" s="1"/>
  <c r="CA24" i="18"/>
  <c r="CC24" i="18" s="1"/>
  <c r="CA8" i="18"/>
  <c r="CC8" i="18" s="1"/>
  <c r="CA31" i="18"/>
  <c r="CC31" i="18" s="1"/>
  <c r="CA23" i="18"/>
  <c r="CC23" i="18" s="1"/>
  <c r="CA7" i="18"/>
  <c r="CC7" i="18" s="1"/>
  <c r="DG26" i="18"/>
  <c r="DI26" i="18" s="1"/>
  <c r="DG18" i="18"/>
  <c r="DI18" i="18" s="1"/>
  <c r="DG25" i="18"/>
  <c r="EM28" i="18"/>
  <c r="EO28" i="18" s="1"/>
  <c r="EM12" i="18"/>
  <c r="EO12" i="18" s="1"/>
  <c r="EM27" i="18"/>
  <c r="EO27" i="18" s="1"/>
  <c r="EM19" i="18"/>
  <c r="EO19" i="18" s="1"/>
  <c r="EM11" i="18"/>
  <c r="EO11" i="18" s="1"/>
  <c r="FS30" i="18"/>
  <c r="FU30" i="18" s="1"/>
  <c r="FS14" i="18"/>
  <c r="FU14" i="18" s="1"/>
  <c r="FS21" i="18"/>
  <c r="FU21" i="18" s="1"/>
  <c r="CS8" i="2"/>
  <c r="BB6" i="37" s="1"/>
  <c r="BW15" i="2"/>
  <c r="AP13" i="37" s="1"/>
  <c r="CJ25" i="2"/>
  <c r="AW23" i="37" s="1"/>
  <c r="FS34" i="18"/>
  <c r="FU34" i="18" s="1"/>
  <c r="CF11" i="2"/>
  <c r="AU9" i="37" s="1"/>
  <c r="BE28" i="2"/>
  <c r="AF26" i="37" s="1"/>
  <c r="AD29" i="2"/>
  <c r="Q27" i="37" s="1"/>
  <c r="U32" i="2"/>
  <c r="L30" i="37" s="1"/>
  <c r="CO32" i="2"/>
  <c r="AZ30" i="37" s="1"/>
  <c r="AS6" i="3"/>
  <c r="AS55" i="3" s="1"/>
  <c r="Y6" i="3"/>
  <c r="Y55" i="3" s="1"/>
  <c r="AC6" i="3"/>
  <c r="AC55" i="3" s="1"/>
  <c r="I6" i="3"/>
  <c r="I55" i="3" s="1"/>
  <c r="AO6" i="3"/>
  <c r="AO55" i="3" s="1"/>
  <c r="AG6" i="3"/>
  <c r="AG55" i="3" s="1"/>
  <c r="AK6" i="3"/>
  <c r="AK55" i="3" s="1"/>
  <c r="Q6" i="3"/>
  <c r="Q55" i="3" s="1"/>
  <c r="U6" i="3"/>
  <c r="U55" i="3" s="1"/>
  <c r="AT36" i="2"/>
  <c r="AO36" i="2" s="1"/>
  <c r="CV36" i="2"/>
  <c r="CQ36" i="2" s="1"/>
  <c r="S36" i="2"/>
  <c r="BC36" i="2"/>
  <c r="CM36" i="2"/>
  <c r="CC36" i="2"/>
  <c r="BW36" i="2"/>
  <c r="X33" i="35"/>
  <c r="O35" i="19"/>
  <c r="CQ35" i="19"/>
  <c r="DA35" i="19"/>
  <c r="AR33" i="35"/>
  <c r="AQ33" i="35"/>
  <c r="AM33" i="35"/>
  <c r="AH33" i="35"/>
  <c r="AC33" i="35"/>
  <c r="AB33" i="35"/>
  <c r="N33" i="35"/>
  <c r="I33" i="35"/>
  <c r="D32" i="72"/>
  <c r="D32" i="73"/>
  <c r="D32" i="74"/>
  <c r="D32" i="75"/>
  <c r="D32" i="76"/>
  <c r="D32" i="77"/>
  <c r="E32" i="78"/>
  <c r="D32" i="79"/>
  <c r="D33" i="80"/>
  <c r="AS34" i="2"/>
  <c r="Y32" i="37" s="1"/>
  <c r="Y51" i="37" s="1"/>
  <c r="AM34" i="2"/>
  <c r="V32" i="37" s="1"/>
  <c r="L34" i="2"/>
  <c r="G32" i="37" s="1"/>
  <c r="R34" i="2"/>
  <c r="J32" i="37" s="1"/>
  <c r="J51" i="37" s="1"/>
  <c r="AV34" i="2"/>
  <c r="AA32" i="37" s="1"/>
  <c r="AA51" i="37" s="1"/>
  <c r="BB34" i="2"/>
  <c r="AD32" i="37" s="1"/>
  <c r="AD51" i="37" s="1"/>
  <c r="CL34" i="2"/>
  <c r="AX32" i="37" s="1"/>
  <c r="CF34" i="2"/>
  <c r="AU32" i="37" s="1"/>
  <c r="D33" i="35"/>
  <c r="O35" i="18"/>
  <c r="Q35" i="18" s="1"/>
  <c r="AE35" i="18"/>
  <c r="AU35" i="18"/>
  <c r="BK35" i="18"/>
  <c r="CA35" i="18"/>
  <c r="CQ35" i="18"/>
  <c r="DG35" i="18"/>
  <c r="DW35" i="18"/>
  <c r="EM35" i="18"/>
  <c r="FC35" i="18"/>
  <c r="FS35" i="18"/>
  <c r="P34" i="2"/>
  <c r="I32" i="37" s="1"/>
  <c r="I51" i="37" s="1"/>
  <c r="AZ34" i="2"/>
  <c r="AC32" i="37" s="1"/>
  <c r="CJ34" i="2"/>
  <c r="AW32" i="37" s="1"/>
  <c r="AW51" i="37" s="1"/>
  <c r="AQ34" i="2"/>
  <c r="X32" i="37" s="1"/>
  <c r="W14" i="2"/>
  <c r="M12" i="37" s="1"/>
  <c r="U10" i="2"/>
  <c r="L8" i="37" s="1"/>
  <c r="AA16" i="2"/>
  <c r="O14" i="37" s="1"/>
  <c r="AA20" i="2"/>
  <c r="O18" i="37" s="1"/>
  <c r="U24" i="2"/>
  <c r="L22" i="37" s="1"/>
  <c r="AW33" i="35"/>
  <c r="BY34" i="2"/>
  <c r="AQ32" i="37" s="1"/>
  <c r="CC34" i="2"/>
  <c r="AS32" i="37" s="1"/>
  <c r="BW34" i="2"/>
  <c r="AP32" i="37" s="1"/>
  <c r="AP51" i="37" s="1"/>
  <c r="CA34" i="2"/>
  <c r="AR32" i="37" s="1"/>
  <c r="BB33" i="35"/>
  <c r="BA33" i="35"/>
  <c r="E6" i="3"/>
  <c r="E55" i="3" s="1"/>
  <c r="AY30" i="13"/>
  <c r="DW6" i="18"/>
  <c r="DW55" i="18" s="1"/>
  <c r="AU6" i="18"/>
  <c r="AU55" i="18" s="1"/>
  <c r="AG6" i="18"/>
  <c r="AG55" i="18" s="1"/>
  <c r="CQ6" i="18"/>
  <c r="CQ55" i="18" s="1"/>
  <c r="EM6" i="18"/>
  <c r="EM55" i="18" s="1"/>
  <c r="V32" i="19"/>
  <c r="BR25" i="2"/>
  <c r="AM23" i="37" s="1"/>
  <c r="N26" i="2"/>
  <c r="H24" i="37" s="1"/>
  <c r="L26" i="2"/>
  <c r="G24" i="37" s="1"/>
  <c r="L33" i="2"/>
  <c r="G31" i="37" s="1"/>
  <c r="P11" i="2"/>
  <c r="I9" i="37" s="1"/>
  <c r="N16" i="2"/>
  <c r="H14" i="37" s="1"/>
  <c r="L20" i="2"/>
  <c r="G18" i="37" s="1"/>
  <c r="L24" i="2"/>
  <c r="G22" i="37" s="1"/>
  <c r="W11" i="2"/>
  <c r="M9" i="37" s="1"/>
  <c r="W15" i="2"/>
  <c r="M13" i="37" s="1"/>
  <c r="Y19" i="2"/>
  <c r="N17" i="37" s="1"/>
  <c r="Y23" i="2"/>
  <c r="N21" i="37" s="1"/>
  <c r="AF32" i="19"/>
  <c r="L18" i="2"/>
  <c r="G16" i="37" s="1"/>
  <c r="U11" i="2"/>
  <c r="L9" i="37" s="1"/>
  <c r="Y11" i="2"/>
  <c r="N9" i="37" s="1"/>
  <c r="U15" i="2"/>
  <c r="L13" i="37" s="1"/>
  <c r="U19" i="2"/>
  <c r="L17" i="37" s="1"/>
  <c r="U23" i="2"/>
  <c r="L21" i="37" s="1"/>
  <c r="AM25" i="2"/>
  <c r="V23" i="37" s="1"/>
  <c r="AP31" i="19"/>
  <c r="CD31" i="19"/>
  <c r="L6" i="35"/>
  <c r="L51" i="35" s="1"/>
  <c r="V6" i="35"/>
  <c r="AF6" i="35"/>
  <c r="AF51" i="35" s="1"/>
  <c r="AP6" i="35"/>
  <c r="AZ6" i="35"/>
  <c r="AZ51" i="35" s="1"/>
  <c r="G6" i="35"/>
  <c r="G51" i="35" s="1"/>
  <c r="Q6" i="35"/>
  <c r="Q51" i="35" s="1"/>
  <c r="AA6" i="35"/>
  <c r="AA51" i="35" s="1"/>
  <c r="AK6" i="35"/>
  <c r="AK51" i="35" s="1"/>
  <c r="AU6" i="35"/>
  <c r="AU51" i="35" s="1"/>
  <c r="G12" i="41"/>
  <c r="G13" i="41" s="1"/>
  <c r="G42" i="41" s="1"/>
  <c r="AO25" i="2"/>
  <c r="W23" i="37" s="1"/>
  <c r="M6" i="3"/>
  <c r="M55" i="3" s="1"/>
  <c r="E6" i="19"/>
  <c r="D34" i="2"/>
  <c r="AX33" i="2"/>
  <c r="AB31" i="37" s="1"/>
  <c r="BB33" i="2"/>
  <c r="AD31" i="37" s="1"/>
  <c r="AV33" i="2"/>
  <c r="AA31" i="37" s="1"/>
  <c r="CH33" i="2"/>
  <c r="AV31" i="37" s="1"/>
  <c r="CL33" i="2"/>
  <c r="AX31" i="37" s="1"/>
  <c r="CF33" i="2"/>
  <c r="AU31" i="37" s="1"/>
  <c r="C12" i="41"/>
  <c r="C13" i="41" s="1"/>
  <c r="C42" i="41" s="1"/>
  <c r="K12" i="41"/>
  <c r="K13" i="41" s="1"/>
  <c r="K42" i="41" s="1"/>
  <c r="J32" i="35"/>
  <c r="AE33" i="18"/>
  <c r="BK33" i="18"/>
  <c r="DW33" i="18"/>
  <c r="AU33" i="18"/>
  <c r="DG33" i="18"/>
  <c r="CQ33" i="18"/>
  <c r="FC33" i="18"/>
  <c r="CA33" i="18"/>
  <c r="EM33" i="18"/>
  <c r="L32" i="19"/>
  <c r="AZ32" i="19"/>
  <c r="CN32" i="19"/>
  <c r="BT32" i="19"/>
  <c r="BJ32" i="19"/>
  <c r="CX32" i="19"/>
  <c r="E7" i="74"/>
  <c r="F7" i="74" s="1"/>
  <c r="F13" i="78"/>
  <c r="G13" i="78" s="1"/>
  <c r="E7" i="73"/>
  <c r="F7" i="73" s="1"/>
  <c r="E8" i="77"/>
  <c r="F8" i="77" s="1"/>
  <c r="J17" i="5"/>
  <c r="X17" i="5" s="1"/>
  <c r="J12" i="5"/>
  <c r="BN25" i="2"/>
  <c r="AK23" i="37" s="1"/>
  <c r="J7" i="2"/>
  <c r="CV7" i="2"/>
  <c r="CM7" i="2"/>
  <c r="CD7" i="2"/>
  <c r="BU7" i="2"/>
  <c r="BL7" i="2"/>
  <c r="BC7" i="2"/>
  <c r="AT7" i="2"/>
  <c r="AK7" i="2"/>
  <c r="AB7" i="2"/>
  <c r="S7" i="2"/>
  <c r="BY25" i="2"/>
  <c r="AQ23" i="37" s="1"/>
  <c r="BW25" i="2"/>
  <c r="AP23" i="37" s="1"/>
  <c r="CA25" i="2"/>
  <c r="AR23" i="37" s="1"/>
  <c r="AO14" i="2"/>
  <c r="W12" i="37" s="1"/>
  <c r="AQ14" i="2"/>
  <c r="X12" i="37" s="1"/>
  <c r="AM14" i="2"/>
  <c r="V12" i="37" s="1"/>
  <c r="CC25" i="2"/>
  <c r="AS23" i="37" s="1"/>
  <c r="AS14" i="2"/>
  <c r="Y12" i="37" s="1"/>
  <c r="BW31" i="34"/>
  <c r="BI31" i="34"/>
  <c r="AU31" i="34"/>
  <c r="AG31" i="34"/>
  <c r="S31" i="34"/>
  <c r="E31" i="34"/>
  <c r="D32" i="41"/>
  <c r="D33" i="41" s="1"/>
  <c r="D34" i="41" s="1"/>
  <c r="H32" i="41"/>
  <c r="H33" i="41" s="1"/>
  <c r="H34" i="41" s="1"/>
  <c r="B32" i="41"/>
  <c r="B33" i="41" s="1"/>
  <c r="B34" i="41" s="1"/>
  <c r="C32" i="41"/>
  <c r="C33" i="41" s="1"/>
  <c r="C34" i="41" s="1"/>
  <c r="G32" i="41"/>
  <c r="G33" i="41" s="1"/>
  <c r="G34" i="41" s="1"/>
  <c r="K32" i="41"/>
  <c r="K33" i="41" s="1"/>
  <c r="K34" i="41" s="1"/>
  <c r="E32" i="41"/>
  <c r="E33" i="41" s="1"/>
  <c r="E34" i="41" s="1"/>
  <c r="I32" i="41"/>
  <c r="I33" i="41" s="1"/>
  <c r="I34" i="41" s="1"/>
  <c r="F32" i="41"/>
  <c r="F33" i="41" s="1"/>
  <c r="F34" i="41" s="1"/>
  <c r="J32" i="41"/>
  <c r="J33" i="41" s="1"/>
  <c r="J34" i="41" s="1"/>
  <c r="X6" i="15"/>
  <c r="X55" i="15" s="1"/>
  <c r="AN6" i="15"/>
  <c r="AN55" i="15" s="1"/>
  <c r="P6" i="15"/>
  <c r="P55" i="15" s="1"/>
  <c r="AF6" i="15"/>
  <c r="AF55" i="15" s="1"/>
  <c r="AB6" i="15"/>
  <c r="AB55" i="15" s="1"/>
  <c r="L6" i="15"/>
  <c r="L55" i="15" s="1"/>
  <c r="AR6" i="15"/>
  <c r="AR55" i="15" s="1"/>
  <c r="X32" i="58"/>
  <c r="BL32" i="58"/>
  <c r="CZ32" i="58"/>
  <c r="Y7" i="7"/>
  <c r="AW7" i="7"/>
  <c r="AR32" i="58"/>
  <c r="CF32" i="58"/>
  <c r="AK7" i="7"/>
  <c r="BI7" i="7"/>
  <c r="BT14" i="2"/>
  <c r="AN12" i="37" s="1"/>
  <c r="BP14" i="2"/>
  <c r="AL12" i="37" s="1"/>
  <c r="BR14" i="2"/>
  <c r="AM12" i="37" s="1"/>
  <c r="BN14" i="2"/>
  <c r="AK12" i="37" s="1"/>
  <c r="BI14" i="2"/>
  <c r="AH12" i="37" s="1"/>
  <c r="BK14" i="2"/>
  <c r="AI12" i="37" s="1"/>
  <c r="BG14" i="2"/>
  <c r="AG12" i="37" s="1"/>
  <c r="BB25" i="2"/>
  <c r="AD23" i="37" s="1"/>
  <c r="AZ25" i="2"/>
  <c r="AC23" i="37" s="1"/>
  <c r="AX25" i="2"/>
  <c r="AB23" i="37" s="1"/>
  <c r="BB14" i="2"/>
  <c r="AD12" i="37" s="1"/>
  <c r="AZ14" i="2"/>
  <c r="AC12" i="37" s="1"/>
  <c r="AX14" i="2"/>
  <c r="AB12" i="37" s="1"/>
  <c r="AV25" i="2"/>
  <c r="AA23" i="37" s="1"/>
  <c r="J16" i="5"/>
  <c r="R16" i="5" s="1"/>
  <c r="J13" i="5"/>
  <c r="R13" i="5" s="1"/>
  <c r="BY14" i="2"/>
  <c r="AQ12" i="37" s="1"/>
  <c r="CA14" i="2"/>
  <c r="AR12" i="37" s="1"/>
  <c r="BW14" i="2"/>
  <c r="AP12" i="37" s="1"/>
  <c r="J19" i="5"/>
  <c r="F18" i="58"/>
  <c r="J8" i="5"/>
  <c r="J9" i="5"/>
  <c r="F8" i="58"/>
  <c r="J14" i="5"/>
  <c r="J18" i="5"/>
  <c r="F31" i="16"/>
  <c r="V31" i="16"/>
  <c r="AL31" i="16"/>
  <c r="CG31" i="19"/>
  <c r="AQ7" i="7"/>
  <c r="BO7" i="7"/>
  <c r="G8" i="72"/>
  <c r="H8" i="72" s="1"/>
  <c r="J10" i="5"/>
  <c r="F9" i="58"/>
  <c r="G13" i="73"/>
  <c r="H13" i="73" s="1"/>
  <c r="AD32" i="35"/>
  <c r="AX32" i="35"/>
  <c r="AI30" i="19"/>
  <c r="AD31" i="16"/>
  <c r="Y31" i="19"/>
  <c r="BM31" i="19"/>
  <c r="DA31" i="19"/>
  <c r="AE32" i="18"/>
  <c r="AE7" i="7"/>
  <c r="BC7" i="7"/>
  <c r="J20" i="5"/>
  <c r="F19" i="58"/>
  <c r="T32" i="35"/>
  <c r="AN32" i="35"/>
  <c r="E66" i="29"/>
  <c r="E67" i="29" s="1"/>
  <c r="E68" i="29" s="1"/>
  <c r="D51" i="73" l="1"/>
  <c r="D52" i="73"/>
  <c r="D51" i="72"/>
  <c r="D52" i="72"/>
  <c r="O25" i="19"/>
  <c r="H52" i="16"/>
  <c r="H53" i="16"/>
  <c r="CG25" i="19"/>
  <c r="AJ53" i="16"/>
  <c r="Y25" i="19"/>
  <c r="L53" i="16"/>
  <c r="BM25" i="19"/>
  <c r="AB52" i="16"/>
  <c r="AB53" i="16"/>
  <c r="BW25" i="19"/>
  <c r="AF53" i="16"/>
  <c r="AM52" i="16"/>
  <c r="AS25" i="19"/>
  <c r="T53" i="16"/>
  <c r="AI25" i="19"/>
  <c r="CQ25" i="19"/>
  <c r="CQ52" i="19" s="1"/>
  <c r="AN53" i="16"/>
  <c r="DA25" i="19"/>
  <c r="DA52" i="19" s="1"/>
  <c r="AR53" i="16"/>
  <c r="BC25" i="19"/>
  <c r="X53" i="16"/>
  <c r="AC51" i="37"/>
  <c r="V51" i="35"/>
  <c r="AN47" i="34"/>
  <c r="AN46" i="34"/>
  <c r="AN45" i="34"/>
  <c r="AA46" i="35" s="1"/>
  <c r="AD46" i="35" s="1"/>
  <c r="BW46" i="34"/>
  <c r="BW45" i="34"/>
  <c r="AZ46" i="35" s="1"/>
  <c r="BC46" i="35" s="1"/>
  <c r="BW47" i="34"/>
  <c r="J25" i="35"/>
  <c r="G52" i="35"/>
  <c r="AG46" i="34"/>
  <c r="AG47" i="34"/>
  <c r="AG45" i="34"/>
  <c r="V46" i="35" s="1"/>
  <c r="Y46" i="35" s="1"/>
  <c r="AS25" i="35"/>
  <c r="AP52" i="35"/>
  <c r="AP51" i="35"/>
  <c r="BB45" i="34"/>
  <c r="AK46" i="35" s="1"/>
  <c r="AN46" i="35" s="1"/>
  <c r="BB47" i="34"/>
  <c r="BB46" i="34"/>
  <c r="AA52" i="35"/>
  <c r="AD25" i="35"/>
  <c r="Z45" i="34"/>
  <c r="Q46" i="35" s="1"/>
  <c r="T46" i="35" s="1"/>
  <c r="Z47" i="34"/>
  <c r="Z46" i="34"/>
  <c r="AX25" i="35"/>
  <c r="AU52" i="35"/>
  <c r="AU46" i="34"/>
  <c r="AU45" i="34"/>
  <c r="AF46" i="35" s="1"/>
  <c r="AI46" i="35" s="1"/>
  <c r="AU47" i="34"/>
  <c r="BI46" i="34"/>
  <c r="BI45" i="34"/>
  <c r="AP46" i="35" s="1"/>
  <c r="AS46" i="35" s="1"/>
  <c r="BI47" i="34"/>
  <c r="B52" i="35"/>
  <c r="E25" i="35"/>
  <c r="V52" i="35"/>
  <c r="Y25" i="35"/>
  <c r="Q52" i="35"/>
  <c r="T25" i="35"/>
  <c r="T52" i="35" s="1"/>
  <c r="FC52" i="18"/>
  <c r="FC53" i="18"/>
  <c r="DW53" i="18"/>
  <c r="AG25" i="18"/>
  <c r="AG51" i="18" s="1"/>
  <c r="AE51" i="18"/>
  <c r="CA52" i="18"/>
  <c r="CA53" i="18"/>
  <c r="CQ52" i="18"/>
  <c r="CQ53" i="18"/>
  <c r="BK52" i="18"/>
  <c r="BK53" i="18"/>
  <c r="AW25" i="18"/>
  <c r="Z25" i="19" s="1"/>
  <c r="AU51" i="18"/>
  <c r="BM25" i="18"/>
  <c r="AJ25" i="19" s="1"/>
  <c r="EO25" i="18"/>
  <c r="EM51" i="18"/>
  <c r="EM52" i="18"/>
  <c r="EM53" i="18"/>
  <c r="DG52" i="18"/>
  <c r="DG53" i="18"/>
  <c r="AE52" i="18"/>
  <c r="AE53" i="18"/>
  <c r="FU25" i="18"/>
  <c r="DB25" i="19" s="1"/>
  <c r="CC25" i="18"/>
  <c r="AT25" i="19" s="1"/>
  <c r="FE25" i="18"/>
  <c r="CR25" i="19" s="1"/>
  <c r="FC51" i="18"/>
  <c r="Q33" i="18"/>
  <c r="Q53" i="18" s="1"/>
  <c r="O53" i="18"/>
  <c r="CQ51" i="18"/>
  <c r="AU52" i="18"/>
  <c r="AU53" i="18"/>
  <c r="DI25" i="18"/>
  <c r="BN25" i="19" s="1"/>
  <c r="D25" i="15"/>
  <c r="F25" i="15" s="1"/>
  <c r="C51" i="15"/>
  <c r="D51" i="76"/>
  <c r="D52" i="76"/>
  <c r="D51" i="75"/>
  <c r="D52" i="75"/>
  <c r="D51" i="74"/>
  <c r="D52" i="74"/>
  <c r="B24" i="5"/>
  <c r="U51" i="3"/>
  <c r="M51" i="3"/>
  <c r="AK52" i="7"/>
  <c r="AK56" i="7"/>
  <c r="AR51" i="37"/>
  <c r="V51" i="37"/>
  <c r="Q51" i="3"/>
  <c r="Q52" i="3"/>
  <c r="AO51" i="3"/>
  <c r="AK51" i="3"/>
  <c r="AK52" i="3"/>
  <c r="AS51" i="3"/>
  <c r="AQ52" i="7"/>
  <c r="AQ56" i="7"/>
  <c r="Y52" i="7"/>
  <c r="Y56" i="7"/>
  <c r="AC51" i="3"/>
  <c r="AC52" i="3"/>
  <c r="AE52" i="7"/>
  <c r="AE56" i="7"/>
  <c r="S52" i="7"/>
  <c r="S56" i="7"/>
  <c r="AG51" i="3"/>
  <c r="Y51" i="3"/>
  <c r="BC52" i="7"/>
  <c r="BC56" i="7"/>
  <c r="BO52" i="7"/>
  <c r="BO56" i="7"/>
  <c r="BI52" i="7"/>
  <c r="BI56" i="7"/>
  <c r="AW52" i="7"/>
  <c r="AW56" i="7"/>
  <c r="AS51" i="37"/>
  <c r="G52" i="7"/>
  <c r="G56" i="7"/>
  <c r="E51" i="3"/>
  <c r="I51" i="3"/>
  <c r="AV51" i="37"/>
  <c r="H51" i="37"/>
  <c r="X51" i="37"/>
  <c r="AU51" i="37"/>
  <c r="AQ51" i="37"/>
  <c r="AX51" i="37"/>
  <c r="G51" i="37"/>
  <c r="BA51" i="37"/>
  <c r="W51" i="37"/>
  <c r="T52" i="29"/>
  <c r="AV52" i="29"/>
  <c r="BC52" i="29"/>
  <c r="AA52" i="29"/>
  <c r="BX52" i="29"/>
  <c r="E55" i="19"/>
  <c r="E51" i="19"/>
  <c r="Y33" i="35"/>
  <c r="X52" i="35"/>
  <c r="X53" i="35"/>
  <c r="AI33" i="35"/>
  <c r="AI52" i="35" s="1"/>
  <c r="AH52" i="35"/>
  <c r="AH53" i="35"/>
  <c r="AW52" i="35"/>
  <c r="AW53" i="35"/>
  <c r="O33" i="35"/>
  <c r="O52" i="35" s="1"/>
  <c r="N52" i="35"/>
  <c r="N53" i="35"/>
  <c r="AN33" i="35"/>
  <c r="AN52" i="35" s="1"/>
  <c r="AM52" i="35"/>
  <c r="AM53" i="35"/>
  <c r="BA52" i="35"/>
  <c r="BA53" i="35"/>
  <c r="AC52" i="35"/>
  <c r="AC53" i="35"/>
  <c r="AR52" i="35"/>
  <c r="AR53" i="35"/>
  <c r="BB52" i="35"/>
  <c r="BB53" i="35"/>
  <c r="J33" i="35"/>
  <c r="I52" i="35"/>
  <c r="I53" i="35"/>
  <c r="E33" i="35"/>
  <c r="D52" i="35"/>
  <c r="D53" i="35"/>
  <c r="AB52" i="35"/>
  <c r="AB53" i="35"/>
  <c r="AQ52" i="35"/>
  <c r="AQ53" i="35"/>
  <c r="L7" i="5"/>
  <c r="N7" i="5"/>
  <c r="E35" i="5"/>
  <c r="E36" i="5" s="1"/>
  <c r="E37" i="5" s="1"/>
  <c r="E38" i="5" s="1"/>
  <c r="E39" i="5" s="1"/>
  <c r="E40" i="5" s="1"/>
  <c r="E41" i="5" s="1"/>
  <c r="E42" i="5" s="1"/>
  <c r="E43" i="5" s="1"/>
  <c r="E44" i="5" s="1"/>
  <c r="E45" i="5" s="1"/>
  <c r="N52" i="58"/>
  <c r="BB52" i="58"/>
  <c r="BV52" i="58"/>
  <c r="AH52" i="58"/>
  <c r="CP52" i="58"/>
  <c r="Q7" i="18"/>
  <c r="F7" i="19" s="1"/>
  <c r="BX48" i="2"/>
  <c r="CD47" i="2"/>
  <c r="H18" i="74"/>
  <c r="J19" i="6" s="1"/>
  <c r="K19" i="6" s="1"/>
  <c r="AS19" i="58" s="1"/>
  <c r="E18" i="74"/>
  <c r="G18" i="74" s="1"/>
  <c r="F24" i="5"/>
  <c r="H24" i="5" s="1"/>
  <c r="D6" i="58"/>
  <c r="H18" i="73"/>
  <c r="H19" i="6" s="1"/>
  <c r="I19" i="6" s="1"/>
  <c r="AI19" i="58" s="1"/>
  <c r="E18" i="73"/>
  <c r="G18" i="73" s="1"/>
  <c r="E18" i="77"/>
  <c r="G18" i="77" s="1"/>
  <c r="F6" i="15"/>
  <c r="F55" i="15" s="1"/>
  <c r="H18" i="76"/>
  <c r="J18" i="76" s="1"/>
  <c r="E18" i="76"/>
  <c r="E7" i="2"/>
  <c r="C7" i="2"/>
  <c r="M48" i="58"/>
  <c r="BA48" i="58"/>
  <c r="CO48" i="58"/>
  <c r="W48" i="58"/>
  <c r="BK48" i="58"/>
  <c r="CY48" i="58"/>
  <c r="AQ48" i="58"/>
  <c r="AG48" i="58"/>
  <c r="BU48" i="58"/>
  <c r="CE48" i="58"/>
  <c r="C48" i="58"/>
  <c r="AQ46" i="58"/>
  <c r="BU46" i="58"/>
  <c r="C46" i="58"/>
  <c r="M46" i="58"/>
  <c r="CY46" i="58"/>
  <c r="AG46" i="58"/>
  <c r="W46" i="58"/>
  <c r="CE46" i="58"/>
  <c r="BA46" i="58"/>
  <c r="CO46" i="58"/>
  <c r="BK46" i="58"/>
  <c r="BA47" i="58"/>
  <c r="W47" i="58"/>
  <c r="CO47" i="58"/>
  <c r="AG47" i="58"/>
  <c r="M47" i="58"/>
  <c r="AQ47" i="58"/>
  <c r="CY47" i="58"/>
  <c r="BU47" i="58"/>
  <c r="CE47" i="58"/>
  <c r="BK47" i="58"/>
  <c r="C47" i="58"/>
  <c r="L44" i="34"/>
  <c r="AF45" i="35"/>
  <c r="V45" i="35"/>
  <c r="S44" i="34"/>
  <c r="AA45" i="35"/>
  <c r="AD45" i="35" s="1"/>
  <c r="AZ45" i="35"/>
  <c r="AP45" i="35"/>
  <c r="E44" i="34"/>
  <c r="Q45" i="35"/>
  <c r="T45" i="35" s="1"/>
  <c r="BP44" i="34"/>
  <c r="B42" i="35"/>
  <c r="E42" i="35" s="1"/>
  <c r="AK45" i="35"/>
  <c r="AN45" i="35" s="1"/>
  <c r="AD6" i="15"/>
  <c r="AD55" i="15" s="1"/>
  <c r="AS6" i="58"/>
  <c r="CQ6" i="58"/>
  <c r="BM6" i="58"/>
  <c r="BW6" i="58"/>
  <c r="AI6" i="58"/>
  <c r="C28" i="12"/>
  <c r="BU45" i="58"/>
  <c r="AQ45" i="58"/>
  <c r="CO45" i="58"/>
  <c r="CY45" i="58"/>
  <c r="AG45" i="58"/>
  <c r="BA45" i="58"/>
  <c r="CE45" i="58"/>
  <c r="M45" i="58"/>
  <c r="W45" i="58"/>
  <c r="BK45" i="58"/>
  <c r="D46" i="5"/>
  <c r="D47" i="5" s="1"/>
  <c r="D48" i="5" s="1"/>
  <c r="D49" i="5" s="1"/>
  <c r="Y6" i="58"/>
  <c r="E43" i="34"/>
  <c r="BP43" i="34"/>
  <c r="BP52" i="34" s="1"/>
  <c r="AA44" i="35"/>
  <c r="AA53" i="35" s="1"/>
  <c r="AZ44" i="35"/>
  <c r="AZ53" i="35" s="1"/>
  <c r="L43" i="34"/>
  <c r="L52" i="34" s="1"/>
  <c r="AF44" i="35"/>
  <c r="AF53" i="35" s="1"/>
  <c r="AK44" i="35"/>
  <c r="AK53" i="35" s="1"/>
  <c r="Q44" i="35"/>
  <c r="Q53" i="35" s="1"/>
  <c r="S43" i="34"/>
  <c r="AP44" i="35"/>
  <c r="AP53" i="35" s="1"/>
  <c r="V44" i="35"/>
  <c r="V53" i="35" s="1"/>
  <c r="CD46" i="2"/>
  <c r="CD45" i="2"/>
  <c r="BY45" i="2" s="1"/>
  <c r="AQ43" i="37" s="1"/>
  <c r="AQ52" i="37" s="1"/>
  <c r="O6" i="58"/>
  <c r="O55" i="58" s="1"/>
  <c r="CO44" i="58"/>
  <c r="AG44" i="58"/>
  <c r="CY44" i="58"/>
  <c r="CE44" i="58"/>
  <c r="AQ44" i="58"/>
  <c r="BK44" i="58"/>
  <c r="BU44" i="58"/>
  <c r="BA44" i="58"/>
  <c r="W44" i="58"/>
  <c r="M44" i="58"/>
  <c r="C44" i="58"/>
  <c r="H18" i="77"/>
  <c r="E19" i="78"/>
  <c r="I18" i="78"/>
  <c r="K18" i="78" s="1"/>
  <c r="D20" i="76"/>
  <c r="G19" i="78"/>
  <c r="F19" i="78" s="1"/>
  <c r="H18" i="78"/>
  <c r="D19" i="72"/>
  <c r="D20" i="74"/>
  <c r="F19" i="79"/>
  <c r="E19" i="79" s="1"/>
  <c r="G18" i="79"/>
  <c r="F19" i="73"/>
  <c r="E19" i="73" s="1"/>
  <c r="D20" i="75"/>
  <c r="D19" i="79"/>
  <c r="H18" i="79"/>
  <c r="J18" i="79" s="1"/>
  <c r="F19" i="74"/>
  <c r="E19" i="74" s="1"/>
  <c r="G14" i="74"/>
  <c r="J14" i="6"/>
  <c r="K14" i="6" s="1"/>
  <c r="AS14" i="58" s="1"/>
  <c r="D20" i="73"/>
  <c r="F19" i="77"/>
  <c r="E19" i="77" s="1"/>
  <c r="F19" i="76"/>
  <c r="E19" i="76" s="1"/>
  <c r="G18" i="76"/>
  <c r="F19" i="80"/>
  <c r="E19" i="80" s="1"/>
  <c r="H18" i="80"/>
  <c r="S42" i="34"/>
  <c r="L43" i="35" s="1"/>
  <c r="O43" i="35" s="1"/>
  <c r="L42" i="34"/>
  <c r="G43" i="35" s="1"/>
  <c r="J43" i="35" s="1"/>
  <c r="CG44" i="2"/>
  <c r="CG45" i="2" s="1"/>
  <c r="CG46" i="2" s="1"/>
  <c r="CG47" i="2" s="1"/>
  <c r="CM43" i="2"/>
  <c r="CH43" i="2" s="1"/>
  <c r="AV41" i="37" s="1"/>
  <c r="AN44" i="2"/>
  <c r="AN45" i="2" s="1"/>
  <c r="AN46" i="2" s="1"/>
  <c r="AN47" i="2" s="1"/>
  <c r="AT43" i="2"/>
  <c r="AO43" i="2" s="1"/>
  <c r="W41" i="37" s="1"/>
  <c r="AW44" i="2"/>
  <c r="AW45" i="2" s="1"/>
  <c r="AW46" i="2" s="1"/>
  <c r="AW47" i="2" s="1"/>
  <c r="BC43" i="2"/>
  <c r="AX43" i="2" s="1"/>
  <c r="AB41" i="37" s="1"/>
  <c r="B43" i="35"/>
  <c r="BP42" i="34"/>
  <c r="AU43" i="35" s="1"/>
  <c r="AX43" i="35" s="1"/>
  <c r="CC43" i="2"/>
  <c r="AS41" i="37" s="1"/>
  <c r="BW43" i="2"/>
  <c r="AP41" i="37" s="1"/>
  <c r="CA43" i="2"/>
  <c r="AR41" i="37" s="1"/>
  <c r="CP44" i="2"/>
  <c r="CP45" i="2" s="1"/>
  <c r="CP46" i="2" s="1"/>
  <c r="CP47" i="2" s="1"/>
  <c r="CV43" i="2"/>
  <c r="CQ43" i="2" s="1"/>
  <c r="BA41" i="37" s="1"/>
  <c r="CD44" i="2"/>
  <c r="BY44" i="2" s="1"/>
  <c r="AQ42" i="37" s="1"/>
  <c r="CE43" i="58"/>
  <c r="BK43" i="58"/>
  <c r="AQ43" i="58"/>
  <c r="C43" i="58"/>
  <c r="CO43" i="58"/>
  <c r="W43" i="58"/>
  <c r="BU43" i="58"/>
  <c r="BA43" i="58"/>
  <c r="CY43" i="58"/>
  <c r="M43" i="58"/>
  <c r="AG43" i="58"/>
  <c r="C42" i="58"/>
  <c r="BU42" i="58"/>
  <c r="CE42" i="58"/>
  <c r="CO42" i="58"/>
  <c r="BA42" i="58"/>
  <c r="AG42" i="58"/>
  <c r="CY42" i="58"/>
  <c r="W42" i="58"/>
  <c r="M42" i="58"/>
  <c r="AQ42" i="58"/>
  <c r="BK42" i="58"/>
  <c r="CS34" i="2"/>
  <c r="BB32" i="37" s="1"/>
  <c r="BB51" i="37" s="1"/>
  <c r="CO34" i="2"/>
  <c r="AZ32" i="37" s="1"/>
  <c r="AZ51" i="37" s="1"/>
  <c r="CU34" i="2"/>
  <c r="BC32" i="37" s="1"/>
  <c r="BC51" i="37" s="1"/>
  <c r="CV42" i="2"/>
  <c r="CC42" i="2"/>
  <c r="AS40" i="37" s="1"/>
  <c r="BW42" i="2"/>
  <c r="AP40" i="37" s="1"/>
  <c r="CA42" i="2"/>
  <c r="AR40" i="37" s="1"/>
  <c r="CM42" i="2"/>
  <c r="CH42" i="2" s="1"/>
  <c r="AV40" i="37" s="1"/>
  <c r="BY42" i="2"/>
  <c r="AQ40" i="37" s="1"/>
  <c r="M43" i="2"/>
  <c r="M44" i="2" s="1"/>
  <c r="M45" i="2" s="1"/>
  <c r="M46" i="2" s="1"/>
  <c r="M47" i="2" s="1"/>
  <c r="BC42" i="2"/>
  <c r="AX42" i="2" s="1"/>
  <c r="AB40" i="37" s="1"/>
  <c r="CY41" i="58"/>
  <c r="AG41" i="58"/>
  <c r="BU41" i="58"/>
  <c r="BK41" i="58"/>
  <c r="W41" i="58"/>
  <c r="BA41" i="58"/>
  <c r="CO41" i="58"/>
  <c r="M41" i="58"/>
  <c r="C41" i="58"/>
  <c r="AQ41" i="58"/>
  <c r="CE41" i="58"/>
  <c r="S42" i="2"/>
  <c r="AT42" i="2"/>
  <c r="W40" i="58"/>
  <c r="CE40" i="58"/>
  <c r="CY40" i="58"/>
  <c r="AQ40" i="58"/>
  <c r="BK40" i="58"/>
  <c r="C40" i="58"/>
  <c r="CO40" i="58"/>
  <c r="BA40" i="58"/>
  <c r="M40" i="58"/>
  <c r="BU40" i="58"/>
  <c r="AG40" i="58"/>
  <c r="S41" i="2"/>
  <c r="CV41" i="2"/>
  <c r="AX40" i="35"/>
  <c r="CM41" i="2"/>
  <c r="AT41" i="2"/>
  <c r="AO41" i="2" s="1"/>
  <c r="BC41" i="2"/>
  <c r="AX41" i="2" s="1"/>
  <c r="CA41" i="2"/>
  <c r="BW41" i="2"/>
  <c r="CC41" i="2"/>
  <c r="J40" i="35"/>
  <c r="AQ39" i="37"/>
  <c r="E39" i="34"/>
  <c r="B40" i="35" s="1"/>
  <c r="F11" i="64"/>
  <c r="G11" i="64" s="1"/>
  <c r="AE31" i="253"/>
  <c r="AD32" i="253"/>
  <c r="E13" i="74"/>
  <c r="F13" i="74" s="1"/>
  <c r="M31" i="253"/>
  <c r="L32" i="253"/>
  <c r="BB33" i="253"/>
  <c r="BC32" i="253"/>
  <c r="F22" i="41"/>
  <c r="AQ38" i="37"/>
  <c r="S40" i="2"/>
  <c r="CV40" i="2"/>
  <c r="CQ40" i="2" s="1"/>
  <c r="E39" i="35"/>
  <c r="CM40" i="2"/>
  <c r="AT40" i="2"/>
  <c r="AO40" i="2" s="1"/>
  <c r="BC40" i="2"/>
  <c r="AX40" i="2" s="1"/>
  <c r="CA40" i="2"/>
  <c r="BW40" i="2"/>
  <c r="CC40" i="2"/>
  <c r="G32" i="253"/>
  <c r="F33" i="253"/>
  <c r="AQ40" i="16"/>
  <c r="AR40" i="16" s="1"/>
  <c r="DA39" i="19" s="1"/>
  <c r="BU39" i="58"/>
  <c r="CE39" i="58"/>
  <c r="CO39" i="58"/>
  <c r="BA39" i="58"/>
  <c r="CY39" i="58"/>
  <c r="BK39" i="58"/>
  <c r="M39" i="58"/>
  <c r="C39" i="58"/>
  <c r="AQ39" i="58"/>
  <c r="AG39" i="58"/>
  <c r="W39" i="58"/>
  <c r="CM39" i="2"/>
  <c r="S39" i="2"/>
  <c r="N39" i="2" s="1"/>
  <c r="H37" i="37" s="1"/>
  <c r="AT39" i="2"/>
  <c r="AO39" i="2" s="1"/>
  <c r="W37" i="37" s="1"/>
  <c r="CV39" i="2"/>
  <c r="CQ39" i="2" s="1"/>
  <c r="BA37" i="37" s="1"/>
  <c r="BC39" i="2"/>
  <c r="CC39" i="2"/>
  <c r="AS37" i="37" s="1"/>
  <c r="BW39" i="2"/>
  <c r="AP37" i="37" s="1"/>
  <c r="CA39" i="2"/>
  <c r="AR37" i="37" s="1"/>
  <c r="V6" i="15"/>
  <c r="V55" i="15" s="1"/>
  <c r="I24" i="14"/>
  <c r="P25" i="15" s="1"/>
  <c r="K24" i="14"/>
  <c r="X25" i="15" s="1"/>
  <c r="M24" i="14"/>
  <c r="AF25" i="15" s="1"/>
  <c r="O24" i="14"/>
  <c r="AN25" i="15" s="1"/>
  <c r="G24" i="14"/>
  <c r="H24" i="14"/>
  <c r="L25" i="15" s="1"/>
  <c r="J24" i="14"/>
  <c r="T25" i="15" s="1"/>
  <c r="L24" i="14"/>
  <c r="AB25" i="15" s="1"/>
  <c r="N24" i="14"/>
  <c r="AJ25" i="15" s="1"/>
  <c r="P24" i="14"/>
  <c r="AR25" i="15" s="1"/>
  <c r="H23" i="14"/>
  <c r="L24" i="15" s="1"/>
  <c r="N24" i="15" s="1"/>
  <c r="O24" i="15" s="1"/>
  <c r="X24" i="19" s="1"/>
  <c r="J23" i="14"/>
  <c r="T24" i="15" s="1"/>
  <c r="V24" i="15" s="1"/>
  <c r="W24" i="15" s="1"/>
  <c r="AR24" i="19" s="1"/>
  <c r="L23" i="14"/>
  <c r="AB24" i="15" s="1"/>
  <c r="AD24" i="15" s="1"/>
  <c r="AE24" i="15" s="1"/>
  <c r="BL24" i="19" s="1"/>
  <c r="N23" i="14"/>
  <c r="AJ24" i="15" s="1"/>
  <c r="AL24" i="15" s="1"/>
  <c r="AM24" i="15" s="1"/>
  <c r="CF24" i="19" s="1"/>
  <c r="P23" i="14"/>
  <c r="AR24" i="15" s="1"/>
  <c r="AT24" i="15" s="1"/>
  <c r="AU24" i="15" s="1"/>
  <c r="CZ24" i="19" s="1"/>
  <c r="I23" i="14"/>
  <c r="P24" i="15" s="1"/>
  <c r="R24" i="15" s="1"/>
  <c r="S24" i="15" s="1"/>
  <c r="AH24" i="19" s="1"/>
  <c r="K23" i="14"/>
  <c r="X24" i="15" s="1"/>
  <c r="Z24" i="15" s="1"/>
  <c r="AA24" i="15" s="1"/>
  <c r="BB24" i="19" s="1"/>
  <c r="M23" i="14"/>
  <c r="AF24" i="15" s="1"/>
  <c r="AH24" i="15" s="1"/>
  <c r="AI24" i="15" s="1"/>
  <c r="BV24" i="19" s="1"/>
  <c r="O23" i="14"/>
  <c r="AN24" i="15" s="1"/>
  <c r="AP24" i="15" s="1"/>
  <c r="AQ24" i="15" s="1"/>
  <c r="CP24" i="19" s="1"/>
  <c r="G23" i="14"/>
  <c r="H24" i="15" s="1"/>
  <c r="J24" i="15" s="1"/>
  <c r="K24" i="15" s="1"/>
  <c r="N24" i="19" s="1"/>
  <c r="D64" i="33"/>
  <c r="D65" i="33" s="1"/>
  <c r="D66" i="33" s="1"/>
  <c r="G9" i="75"/>
  <c r="H9" i="75" s="1"/>
  <c r="J22" i="5"/>
  <c r="N22" i="5" s="1"/>
  <c r="D12" i="15"/>
  <c r="F12" i="15" s="1"/>
  <c r="G12" i="15" s="1"/>
  <c r="D12" i="19" s="1"/>
  <c r="AQ38" i="58"/>
  <c r="AG38" i="58"/>
  <c r="M38" i="58"/>
  <c r="BK38" i="58"/>
  <c r="CO38" i="58"/>
  <c r="W38" i="58"/>
  <c r="CY38" i="58"/>
  <c r="CE38" i="58"/>
  <c r="BA38" i="58"/>
  <c r="BU38" i="58"/>
  <c r="AL6" i="15"/>
  <c r="AL55" i="15" s="1"/>
  <c r="AN7" i="16"/>
  <c r="AN56" i="16" s="1"/>
  <c r="AQ8" i="16"/>
  <c r="AR8" i="16" s="1"/>
  <c r="DA7" i="19" s="1"/>
  <c r="S9" i="16"/>
  <c r="T9" i="16" s="1"/>
  <c r="AS8" i="19" s="1"/>
  <c r="O9" i="16"/>
  <c r="P9" i="16" s="1"/>
  <c r="AI8" i="19" s="1"/>
  <c r="W31" i="16"/>
  <c r="X31" i="16" s="1"/>
  <c r="BC30" i="19" s="1"/>
  <c r="AI7" i="16"/>
  <c r="W8" i="16"/>
  <c r="X8" i="16" s="1"/>
  <c r="BC7" i="19" s="1"/>
  <c r="AE31" i="16"/>
  <c r="AF31" i="16" s="1"/>
  <c r="BW30" i="19" s="1"/>
  <c r="K9" i="16"/>
  <c r="L9" i="16" s="1"/>
  <c r="Y8" i="19" s="1"/>
  <c r="AA9" i="16"/>
  <c r="AB9" i="16" s="1"/>
  <c r="BM8" i="19" s="1"/>
  <c r="AE9" i="16"/>
  <c r="AF9" i="16" s="1"/>
  <c r="BW8" i="19" s="1"/>
  <c r="G31" i="16"/>
  <c r="H31" i="16" s="1"/>
  <c r="O30" i="19" s="1"/>
  <c r="AM31" i="16"/>
  <c r="AN31" i="16" s="1"/>
  <c r="CQ30" i="19" s="1"/>
  <c r="G14" i="72"/>
  <c r="B25" i="5"/>
  <c r="C26" i="15"/>
  <c r="D26" i="15" s="1"/>
  <c r="F26" i="15" s="1"/>
  <c r="G26" i="15" s="1"/>
  <c r="D26" i="19" s="1"/>
  <c r="H22" i="41"/>
  <c r="K22" i="41"/>
  <c r="L22" i="41"/>
  <c r="E22" i="41"/>
  <c r="I22" i="41"/>
  <c r="D22" i="41"/>
  <c r="G22" i="41"/>
  <c r="C22" i="41"/>
  <c r="AT38" i="2"/>
  <c r="BB37" i="2"/>
  <c r="AD35" i="37" s="1"/>
  <c r="AZ37" i="2"/>
  <c r="AC35" i="37" s="1"/>
  <c r="AV37" i="2"/>
  <c r="AA35" i="37" s="1"/>
  <c r="L37" i="2"/>
  <c r="G35" i="37" s="1"/>
  <c r="R37" i="2"/>
  <c r="J35" i="37" s="1"/>
  <c r="P37" i="2"/>
  <c r="I35" i="37" s="1"/>
  <c r="BW38" i="2"/>
  <c r="AP36" i="37" s="1"/>
  <c r="CC38" i="2"/>
  <c r="AS36" i="37" s="1"/>
  <c r="CA38" i="2"/>
  <c r="AR36" i="37" s="1"/>
  <c r="CM38" i="2"/>
  <c r="AQ37" i="2"/>
  <c r="X35" i="37" s="1"/>
  <c r="AM37" i="2"/>
  <c r="V35" i="37" s="1"/>
  <c r="AS37" i="2"/>
  <c r="Y35" i="37" s="1"/>
  <c r="CV38" i="2"/>
  <c r="BY38" i="2"/>
  <c r="AQ36" i="37" s="1"/>
  <c r="CH37" i="2"/>
  <c r="AV35" i="37" s="1"/>
  <c r="CF37" i="2"/>
  <c r="AU35" i="37" s="1"/>
  <c r="CL37" i="2"/>
  <c r="AX35" i="37" s="1"/>
  <c r="CJ37" i="2"/>
  <c r="AW35" i="37" s="1"/>
  <c r="S38" i="2"/>
  <c r="CQ37" i="2"/>
  <c r="BA35" i="37" s="1"/>
  <c r="CS37" i="2"/>
  <c r="BB35" i="37" s="1"/>
  <c r="CU37" i="2"/>
  <c r="BC35" i="37" s="1"/>
  <c r="CO37" i="2"/>
  <c r="AZ35" i="37" s="1"/>
  <c r="BC38" i="2"/>
  <c r="AX37" i="2"/>
  <c r="AB35" i="37" s="1"/>
  <c r="J8" i="75"/>
  <c r="L9" i="6"/>
  <c r="M9" i="6" s="1"/>
  <c r="BC9" i="58" s="1"/>
  <c r="J8" i="6"/>
  <c r="K8" i="6" s="1"/>
  <c r="AS8" i="58" s="1"/>
  <c r="F13" i="6"/>
  <c r="G13" i="6" s="1"/>
  <c r="Y13" i="58" s="1"/>
  <c r="H18" i="6"/>
  <c r="I18" i="6" s="1"/>
  <c r="AI18" i="58" s="1"/>
  <c r="E13" i="73"/>
  <c r="F13" i="73" s="1"/>
  <c r="J18" i="6"/>
  <c r="K18" i="6" s="1"/>
  <c r="AS18" i="58" s="1"/>
  <c r="J9" i="6"/>
  <c r="K9" i="6" s="1"/>
  <c r="AS9" i="58" s="1"/>
  <c r="J13" i="75"/>
  <c r="L13" i="6"/>
  <c r="M13" i="6" s="1"/>
  <c r="BC13" i="58" s="1"/>
  <c r="E9" i="76"/>
  <c r="F9" i="76" s="1"/>
  <c r="J17" i="76"/>
  <c r="D26" i="77"/>
  <c r="F14" i="78"/>
  <c r="G14" i="78" s="1"/>
  <c r="R18" i="6"/>
  <c r="S18" i="6" s="1"/>
  <c r="CG18" i="58" s="1"/>
  <c r="J17" i="79"/>
  <c r="E14" i="79"/>
  <c r="F14" i="79" s="1"/>
  <c r="AK33" i="253"/>
  <c r="AJ34" i="253"/>
  <c r="AW31" i="253"/>
  <c r="AV32" i="253"/>
  <c r="X32" i="253"/>
  <c r="Y31" i="253"/>
  <c r="BN33" i="253"/>
  <c r="BO32" i="253"/>
  <c r="BH33" i="253"/>
  <c r="BI32" i="253"/>
  <c r="S31" i="253"/>
  <c r="R32" i="253"/>
  <c r="AP33" i="253"/>
  <c r="AQ32" i="253"/>
  <c r="G9" i="74"/>
  <c r="H9" i="74" s="1"/>
  <c r="E25" i="78"/>
  <c r="G14" i="75"/>
  <c r="H14" i="75" s="1"/>
  <c r="BK37" i="58"/>
  <c r="CE37" i="58"/>
  <c r="W37" i="58"/>
  <c r="CO37" i="58"/>
  <c r="AQ37" i="58"/>
  <c r="BU37" i="58"/>
  <c r="BA37" i="58"/>
  <c r="AG37" i="58"/>
  <c r="M37" i="58"/>
  <c r="CY37" i="58"/>
  <c r="N6" i="58"/>
  <c r="N55" i="58" s="1"/>
  <c r="AS33" i="35"/>
  <c r="V12" i="64"/>
  <c r="W12" i="64" s="1"/>
  <c r="D35" i="80"/>
  <c r="E14" i="77"/>
  <c r="F14" i="77" s="1"/>
  <c r="V7" i="16"/>
  <c r="N12" i="64"/>
  <c r="O12" i="64" s="1"/>
  <c r="Z12" i="64"/>
  <c r="AA12" i="64" s="1"/>
  <c r="F12" i="64"/>
  <c r="G12" i="64" s="1"/>
  <c r="AL12" i="64"/>
  <c r="AM12" i="64" s="1"/>
  <c r="AP12" i="64"/>
  <c r="AQ12" i="64" s="1"/>
  <c r="R12" i="64"/>
  <c r="S12" i="64" s="1"/>
  <c r="AD12" i="64"/>
  <c r="AE12" i="64" s="1"/>
  <c r="AH12" i="64"/>
  <c r="AI12" i="64" s="1"/>
  <c r="Z11" i="5"/>
  <c r="CH10" i="58" s="1"/>
  <c r="V11" i="5"/>
  <c r="BN10" i="58" s="1"/>
  <c r="T11" i="5"/>
  <c r="BD10" i="58" s="1"/>
  <c r="AD11" i="5"/>
  <c r="DB10" i="58" s="1"/>
  <c r="AD15" i="5"/>
  <c r="DB14" i="58" s="1"/>
  <c r="AB11" i="5"/>
  <c r="CR10" i="58" s="1"/>
  <c r="V15" i="5"/>
  <c r="BN14" i="58" s="1"/>
  <c r="J22" i="41"/>
  <c r="E9" i="79"/>
  <c r="F9" i="79" s="1"/>
  <c r="F9" i="78"/>
  <c r="G9" i="78" s="1"/>
  <c r="E9" i="80"/>
  <c r="F9" i="80" s="1"/>
  <c r="E13" i="75"/>
  <c r="F13" i="75" s="1"/>
  <c r="L11" i="5"/>
  <c r="P10" i="58" s="1"/>
  <c r="P11" i="5"/>
  <c r="AJ10" i="58" s="1"/>
  <c r="R7" i="5"/>
  <c r="R11" i="5"/>
  <c r="AT10" i="58" s="1"/>
  <c r="X11" i="5"/>
  <c r="BX10" i="58" s="1"/>
  <c r="N17" i="5"/>
  <c r="Z16" i="58" s="1"/>
  <c r="P21" i="5"/>
  <c r="AJ20" i="58" s="1"/>
  <c r="P17" i="5"/>
  <c r="AJ16" i="58" s="1"/>
  <c r="AB17" i="5"/>
  <c r="CR16" i="58" s="1"/>
  <c r="R15" i="5"/>
  <c r="AT14" i="58" s="1"/>
  <c r="Z17" i="5"/>
  <c r="CH16" i="58" s="1"/>
  <c r="V17" i="5"/>
  <c r="BN16" i="58" s="1"/>
  <c r="N15" i="5"/>
  <c r="Z14" i="58" s="1"/>
  <c r="X15" i="5"/>
  <c r="BX14" i="58" s="1"/>
  <c r="AD21" i="5"/>
  <c r="DB20" i="58" s="1"/>
  <c r="T15" i="5"/>
  <c r="BD14" i="58" s="1"/>
  <c r="Z15" i="5"/>
  <c r="CH14" i="58" s="1"/>
  <c r="P15" i="5"/>
  <c r="AJ14" i="58" s="1"/>
  <c r="T21" i="5"/>
  <c r="BD20" i="58" s="1"/>
  <c r="AB15" i="5"/>
  <c r="CR14" i="58" s="1"/>
  <c r="Z16" i="5"/>
  <c r="CH15" i="58" s="1"/>
  <c r="X21" i="5"/>
  <c r="BX20" i="58" s="1"/>
  <c r="V21" i="5"/>
  <c r="BN20" i="58" s="1"/>
  <c r="AB13" i="5"/>
  <c r="CR12" i="58" s="1"/>
  <c r="X16" i="5"/>
  <c r="BX15" i="58" s="1"/>
  <c r="V13" i="5"/>
  <c r="BN12" i="58" s="1"/>
  <c r="V16" i="5"/>
  <c r="BN15" i="58" s="1"/>
  <c r="R17" i="5"/>
  <c r="AT16" i="58" s="1"/>
  <c r="L17" i="5"/>
  <c r="P16" i="58" s="1"/>
  <c r="T17" i="5"/>
  <c r="BD16" i="58" s="1"/>
  <c r="AD17" i="5"/>
  <c r="DB16" i="58" s="1"/>
  <c r="W36" i="58"/>
  <c r="BK36" i="58"/>
  <c r="CY36" i="58"/>
  <c r="AG36" i="58"/>
  <c r="BU36" i="58"/>
  <c r="C36" i="58"/>
  <c r="AQ36" i="58"/>
  <c r="CE36" i="58"/>
  <c r="M36" i="58"/>
  <c r="BA36" i="58"/>
  <c r="CO36" i="58"/>
  <c r="DB34" i="19"/>
  <c r="DB21" i="19"/>
  <c r="DB30" i="19"/>
  <c r="CH19" i="19"/>
  <c r="CH12" i="19"/>
  <c r="BN26" i="19"/>
  <c r="AT23" i="19"/>
  <c r="AT8" i="19"/>
  <c r="AT32" i="19"/>
  <c r="Z29" i="19"/>
  <c r="Z22" i="19"/>
  <c r="CR27" i="19"/>
  <c r="BX26" i="19"/>
  <c r="BD31" i="19"/>
  <c r="BD16" i="19"/>
  <c r="AJ29" i="19"/>
  <c r="AJ22" i="19"/>
  <c r="P20" i="19"/>
  <c r="P19" i="19"/>
  <c r="CH7" i="19"/>
  <c r="CH16" i="19"/>
  <c r="BN29" i="19"/>
  <c r="BX21" i="19"/>
  <c r="AJ17" i="19"/>
  <c r="AJ18" i="19"/>
  <c r="P16" i="19"/>
  <c r="P7" i="19"/>
  <c r="P31" i="19"/>
  <c r="CH14" i="19"/>
  <c r="AT9" i="19"/>
  <c r="AT10" i="19"/>
  <c r="BX12" i="19"/>
  <c r="AJ7" i="19"/>
  <c r="AJ8" i="19"/>
  <c r="DB19" i="19"/>
  <c r="DB10" i="19"/>
  <c r="DB20" i="19"/>
  <c r="DB8" i="19"/>
  <c r="BN27" i="19"/>
  <c r="BN14" i="19"/>
  <c r="BN17" i="19"/>
  <c r="Z9" i="19"/>
  <c r="Z7" i="19"/>
  <c r="BX17" i="19"/>
  <c r="BX32" i="19"/>
  <c r="BX16" i="19"/>
  <c r="BX22" i="19"/>
  <c r="BX31" i="19"/>
  <c r="BX23" i="19"/>
  <c r="BX15" i="19"/>
  <c r="AJ24" i="19"/>
  <c r="AJ26" i="19"/>
  <c r="BN34" i="19"/>
  <c r="CR34" i="19"/>
  <c r="AJ34" i="19"/>
  <c r="CH17" i="19"/>
  <c r="CH18" i="19"/>
  <c r="AT21" i="19"/>
  <c r="AT22" i="19"/>
  <c r="CR9" i="19"/>
  <c r="CR18" i="19"/>
  <c r="BX7" i="19"/>
  <c r="BD13" i="19"/>
  <c r="BD14" i="19"/>
  <c r="P26" i="19"/>
  <c r="P17" i="19"/>
  <c r="F33" i="19"/>
  <c r="CH8" i="19"/>
  <c r="AT19" i="19"/>
  <c r="AT20" i="19"/>
  <c r="F12" i="19"/>
  <c r="CH22" i="19"/>
  <c r="AT26" i="19"/>
  <c r="AT29" i="19"/>
  <c r="AT15" i="19"/>
  <c r="AT28" i="19"/>
  <c r="AT12" i="19"/>
  <c r="CH24" i="19"/>
  <c r="CH13" i="19"/>
  <c r="CH15" i="19"/>
  <c r="BX13" i="19"/>
  <c r="BX14" i="19"/>
  <c r="CH34" i="19"/>
  <c r="F26" i="19"/>
  <c r="F31" i="19"/>
  <c r="DB14" i="19"/>
  <c r="CH11" i="19"/>
  <c r="CH27" i="19"/>
  <c r="CH28" i="19"/>
  <c r="BN18" i="19"/>
  <c r="AT7" i="19"/>
  <c r="AT31" i="19"/>
  <c r="AT24" i="19"/>
  <c r="Z21" i="19"/>
  <c r="Z30" i="19"/>
  <c r="CR19" i="19"/>
  <c r="BX10" i="19"/>
  <c r="BD23" i="19"/>
  <c r="BD8" i="19"/>
  <c r="BD32" i="19"/>
  <c r="AJ30" i="19"/>
  <c r="P12" i="19"/>
  <c r="P28" i="19"/>
  <c r="F13" i="19"/>
  <c r="F29" i="19"/>
  <c r="CH31" i="19"/>
  <c r="CH32" i="19"/>
  <c r="AT27" i="19"/>
  <c r="P24" i="19"/>
  <c r="P23" i="19"/>
  <c r="F28" i="19"/>
  <c r="DB16" i="19"/>
  <c r="BN12" i="19"/>
  <c r="Z24" i="19"/>
  <c r="BX28" i="19"/>
  <c r="AJ23" i="19"/>
  <c r="DB31" i="19"/>
  <c r="DB18" i="19"/>
  <c r="DB28" i="19"/>
  <c r="DB12" i="19"/>
  <c r="Z32" i="19"/>
  <c r="Z18" i="19"/>
  <c r="BX20" i="19"/>
  <c r="BX29" i="19"/>
  <c r="BX24" i="19"/>
  <c r="BX30" i="19"/>
  <c r="BX27" i="19"/>
  <c r="BX19" i="19"/>
  <c r="AJ9" i="19"/>
  <c r="AJ16" i="19"/>
  <c r="AJ10" i="19"/>
  <c r="AJ31" i="19"/>
  <c r="Z34" i="19"/>
  <c r="BX34" i="19"/>
  <c r="BD34" i="19"/>
  <c r="P34" i="19"/>
  <c r="CH9" i="19"/>
  <c r="CH10" i="19"/>
  <c r="CH26" i="19"/>
  <c r="AT13" i="19"/>
  <c r="AT14" i="19"/>
  <c r="AT30" i="19"/>
  <c r="CR10" i="19"/>
  <c r="CR26" i="19"/>
  <c r="BX8" i="19"/>
  <c r="BD29" i="19"/>
  <c r="BD30" i="19"/>
  <c r="P18" i="19"/>
  <c r="P9" i="19"/>
  <c r="CH23" i="19"/>
  <c r="P15" i="19"/>
  <c r="CH21" i="19"/>
  <c r="BX11" i="19"/>
  <c r="AT18" i="19"/>
  <c r="AT17" i="19"/>
  <c r="AT11" i="19"/>
  <c r="AT16" i="19"/>
  <c r="CH29" i="19"/>
  <c r="CH20" i="19"/>
  <c r="CH25" i="19"/>
  <c r="CH30" i="19"/>
  <c r="BX9" i="19"/>
  <c r="F10" i="19"/>
  <c r="FS6" i="18"/>
  <c r="FS55" i="18" s="1"/>
  <c r="E14" i="76"/>
  <c r="F14" i="76" s="1"/>
  <c r="DG15" i="18"/>
  <c r="DI15" i="18" s="1"/>
  <c r="E14" i="80"/>
  <c r="F14" i="80" s="1"/>
  <c r="O24" i="18"/>
  <c r="Q24" i="18" s="1"/>
  <c r="FS7" i="18"/>
  <c r="FU7" i="18" s="1"/>
  <c r="FS27" i="18"/>
  <c r="FU27" i="18" s="1"/>
  <c r="FS11" i="18"/>
  <c r="FU11" i="18" s="1"/>
  <c r="FS29" i="18"/>
  <c r="FU29" i="18" s="1"/>
  <c r="DG9" i="18"/>
  <c r="DI9" i="18" s="1"/>
  <c r="DG21" i="18"/>
  <c r="DI21" i="18" s="1"/>
  <c r="DG20" i="18"/>
  <c r="DI20" i="18" s="1"/>
  <c r="DG10" i="18"/>
  <c r="DI10" i="18" s="1"/>
  <c r="DG19" i="18"/>
  <c r="DI19" i="18" s="1"/>
  <c r="DG11" i="18"/>
  <c r="DI11" i="18" s="1"/>
  <c r="FS33" i="18"/>
  <c r="AU27" i="18"/>
  <c r="AW27" i="18" s="1"/>
  <c r="AU28" i="18"/>
  <c r="AW28" i="18" s="1"/>
  <c r="BK12" i="18"/>
  <c r="BM12" i="18" s="1"/>
  <c r="AU26" i="18"/>
  <c r="AW26" i="18" s="1"/>
  <c r="AU10" i="18"/>
  <c r="AW10" i="18" s="1"/>
  <c r="DG28" i="18"/>
  <c r="DI28" i="18" s="1"/>
  <c r="BK32" i="18"/>
  <c r="BM32" i="18" s="1"/>
  <c r="FS13" i="18"/>
  <c r="FU13" i="18" s="1"/>
  <c r="FS9" i="18"/>
  <c r="FU9" i="18" s="1"/>
  <c r="FS22" i="18"/>
  <c r="FU22" i="18" s="1"/>
  <c r="DG13" i="18"/>
  <c r="DI13" i="18" s="1"/>
  <c r="AU16" i="18"/>
  <c r="AW16" i="18" s="1"/>
  <c r="AU17" i="18"/>
  <c r="AW17" i="18" s="1"/>
  <c r="DW18" i="18"/>
  <c r="DY18" i="18" s="1"/>
  <c r="O32" i="18"/>
  <c r="Q32" i="18" s="1"/>
  <c r="FS23" i="18"/>
  <c r="FU23" i="18" s="1"/>
  <c r="FS15" i="18"/>
  <c r="FU15" i="18" s="1"/>
  <c r="FS17" i="18"/>
  <c r="FU17" i="18" s="1"/>
  <c r="FS32" i="18"/>
  <c r="FU32" i="18" s="1"/>
  <c r="FS24" i="18"/>
  <c r="FU24" i="18" s="1"/>
  <c r="FS26" i="18"/>
  <c r="FU26" i="18" s="1"/>
  <c r="DG32" i="18"/>
  <c r="DI32" i="18" s="1"/>
  <c r="DG24" i="18"/>
  <c r="DI24" i="18" s="1"/>
  <c r="DG8" i="18"/>
  <c r="DI8" i="18" s="1"/>
  <c r="DG16" i="18"/>
  <c r="DI16" i="18" s="1"/>
  <c r="DG22" i="18"/>
  <c r="DI22" i="18" s="1"/>
  <c r="DG6" i="18"/>
  <c r="DG55" i="18" s="1"/>
  <c r="DG31" i="18"/>
  <c r="DI31" i="18" s="1"/>
  <c r="DG23" i="18"/>
  <c r="DI23" i="18" s="1"/>
  <c r="DG7" i="18"/>
  <c r="DI7" i="18" s="1"/>
  <c r="O9" i="18"/>
  <c r="Q9" i="18" s="1"/>
  <c r="AU31" i="18"/>
  <c r="AW31" i="18" s="1"/>
  <c r="AU15" i="18"/>
  <c r="AW15" i="18" s="1"/>
  <c r="DG30" i="18"/>
  <c r="DI30" i="18" s="1"/>
  <c r="BK15" i="18"/>
  <c r="BM15" i="18" s="1"/>
  <c r="AU23" i="18"/>
  <c r="AW23" i="18" s="1"/>
  <c r="AU8" i="18"/>
  <c r="AW8" i="18" s="1"/>
  <c r="DW25" i="18"/>
  <c r="DW52" i="18" s="1"/>
  <c r="W34" i="37"/>
  <c r="CJ36" i="2"/>
  <c r="BA34" i="37"/>
  <c r="D28" i="73"/>
  <c r="D27" i="73"/>
  <c r="AJ32" i="2"/>
  <c r="T30" i="37" s="1"/>
  <c r="AD32" i="2"/>
  <c r="Q30" i="37" s="1"/>
  <c r="AF32" i="2"/>
  <c r="R30" i="37" s="1"/>
  <c r="AH32" i="2"/>
  <c r="S30" i="37" s="1"/>
  <c r="AU11" i="29"/>
  <c r="AV11" i="29" s="1"/>
  <c r="F22" i="58"/>
  <c r="J23" i="5"/>
  <c r="Z8" i="16"/>
  <c r="K10" i="28"/>
  <c r="AD8" i="16"/>
  <c r="I11" i="28"/>
  <c r="BG33" i="2"/>
  <c r="AG31" i="37" s="1"/>
  <c r="BK33" i="2"/>
  <c r="AI31" i="37" s="1"/>
  <c r="BI33" i="2"/>
  <c r="AH31" i="37" s="1"/>
  <c r="BE33" i="2"/>
  <c r="AF31" i="37" s="1"/>
  <c r="P36" i="2"/>
  <c r="G17" i="77"/>
  <c r="E26" i="78"/>
  <c r="H8" i="6"/>
  <c r="I8" i="6" s="1"/>
  <c r="AI8" i="58" s="1"/>
  <c r="J7" i="73"/>
  <c r="AR34" i="37"/>
  <c r="V35" i="2"/>
  <c r="V36" i="2" s="1"/>
  <c r="V37" i="2" s="1"/>
  <c r="AB34" i="2"/>
  <c r="W34" i="2" s="1"/>
  <c r="M32" i="37" s="1"/>
  <c r="M51" i="37" s="1"/>
  <c r="D28" i="75"/>
  <c r="D27" i="75"/>
  <c r="Z14" i="29"/>
  <c r="AA14" i="29" s="1"/>
  <c r="BX16" i="58"/>
  <c r="AQ34" i="37"/>
  <c r="D25" i="79"/>
  <c r="BI14" i="29"/>
  <c r="BJ14" i="29" s="1"/>
  <c r="AP7" i="16"/>
  <c r="L13" i="29"/>
  <c r="M13" i="29" s="1"/>
  <c r="G9" i="73"/>
  <c r="H9" i="73" s="1"/>
  <c r="N8" i="16"/>
  <c r="D8" i="28"/>
  <c r="W33" i="2"/>
  <c r="M31" i="37" s="1"/>
  <c r="Y33" i="2"/>
  <c r="N31" i="37" s="1"/>
  <c r="AA33" i="2"/>
  <c r="O31" i="37" s="1"/>
  <c r="U33" i="2"/>
  <c r="L31" i="37" s="1"/>
  <c r="E8" i="75"/>
  <c r="F8" i="75" s="1"/>
  <c r="D25" i="80"/>
  <c r="AN13" i="29"/>
  <c r="AO13" i="29" s="1"/>
  <c r="E11" i="28"/>
  <c r="O11" i="18"/>
  <c r="Q11" i="18" s="1"/>
  <c r="CH36" i="2"/>
  <c r="O30" i="18"/>
  <c r="Q30" i="18" s="1"/>
  <c r="Z13" i="5"/>
  <c r="BK6" i="18"/>
  <c r="BK55" i="18" s="1"/>
  <c r="AD33" i="35"/>
  <c r="N36" i="2"/>
  <c r="AU13" i="18"/>
  <c r="AW13" i="18" s="1"/>
  <c r="AU14" i="18"/>
  <c r="AW14" i="18" s="1"/>
  <c r="BK21" i="18"/>
  <c r="BM21" i="18" s="1"/>
  <c r="AU11" i="18"/>
  <c r="AW11" i="18" s="1"/>
  <c r="AU12" i="18"/>
  <c r="AW12" i="18" s="1"/>
  <c r="BK27" i="18"/>
  <c r="BM27" i="18" s="1"/>
  <c r="BK28" i="18"/>
  <c r="BM28" i="18" s="1"/>
  <c r="O27" i="18"/>
  <c r="Q27" i="18" s="1"/>
  <c r="AS34" i="37"/>
  <c r="D26" i="74"/>
  <c r="B11" i="28"/>
  <c r="AJ31" i="2"/>
  <c r="T29" i="37" s="1"/>
  <c r="AF31" i="2"/>
  <c r="R29" i="37" s="1"/>
  <c r="AD31" i="2"/>
  <c r="Q29" i="37" s="1"/>
  <c r="AH31" i="2"/>
  <c r="S29" i="37" s="1"/>
  <c r="D25" i="72"/>
  <c r="BW12" i="29"/>
  <c r="BX12" i="29" s="1"/>
  <c r="AG14" i="29"/>
  <c r="AH14" i="29" s="1"/>
  <c r="BT31" i="2"/>
  <c r="AN29" i="37" s="1"/>
  <c r="BR31" i="2"/>
  <c r="AM29" i="37" s="1"/>
  <c r="BN31" i="2"/>
  <c r="AK29" i="37" s="1"/>
  <c r="AT12" i="58"/>
  <c r="AP34" i="37"/>
  <c r="AZ36" i="2"/>
  <c r="AQ36" i="2"/>
  <c r="E14" i="29"/>
  <c r="C10" i="28"/>
  <c r="R8" i="16"/>
  <c r="H8" i="28"/>
  <c r="S11" i="29"/>
  <c r="T11" i="29" s="1"/>
  <c r="BP13" i="29"/>
  <c r="BQ13" i="29" s="1"/>
  <c r="G10" i="28"/>
  <c r="AT15" i="58"/>
  <c r="AT20" i="58"/>
  <c r="CS36" i="2"/>
  <c r="Z21" i="5"/>
  <c r="N21" i="5"/>
  <c r="AB21" i="5"/>
  <c r="L21" i="5"/>
  <c r="AE34" i="2"/>
  <c r="AK33" i="2"/>
  <c r="J11" i="28"/>
  <c r="D13" i="6"/>
  <c r="E13" i="6" s="1"/>
  <c r="O13" i="58" s="1"/>
  <c r="J8" i="16"/>
  <c r="C25" i="5"/>
  <c r="L9" i="28"/>
  <c r="D25" i="76"/>
  <c r="F11" i="28"/>
  <c r="D28" i="77"/>
  <c r="D27" i="77"/>
  <c r="BB14" i="29"/>
  <c r="BC14" i="29" s="1"/>
  <c r="BO33" i="2"/>
  <c r="BU32" i="2"/>
  <c r="BF35" i="2"/>
  <c r="BF36" i="2" s="1"/>
  <c r="BF37" i="2" s="1"/>
  <c r="BL34" i="2"/>
  <c r="BK11" i="18"/>
  <c r="BM11" i="18" s="1"/>
  <c r="AU19" i="18"/>
  <c r="AW19" i="18" s="1"/>
  <c r="AU20" i="18"/>
  <c r="AW20" i="18" s="1"/>
  <c r="CA6" i="18"/>
  <c r="CA55" i="18" s="1"/>
  <c r="BK13" i="18"/>
  <c r="BM13" i="18" s="1"/>
  <c r="BK14" i="18"/>
  <c r="BM14" i="18" s="1"/>
  <c r="O8" i="18"/>
  <c r="Q8" i="18" s="1"/>
  <c r="BK19" i="18"/>
  <c r="BM19" i="18" s="1"/>
  <c r="BK20" i="18"/>
  <c r="BM20" i="18" s="1"/>
  <c r="O25" i="18"/>
  <c r="AG35" i="58"/>
  <c r="CO35" i="58"/>
  <c r="BU35" i="58"/>
  <c r="CY35" i="58"/>
  <c r="C35" i="58"/>
  <c r="W35" i="58"/>
  <c r="M35" i="58"/>
  <c r="BK35" i="58"/>
  <c r="BA35" i="58"/>
  <c r="AQ35" i="58"/>
  <c r="CE35" i="58"/>
  <c r="CL36" i="2"/>
  <c r="CF36" i="2"/>
  <c r="BB36" i="2"/>
  <c r="AV36" i="2"/>
  <c r="R36" i="2"/>
  <c r="L36" i="2"/>
  <c r="CU36" i="2"/>
  <c r="CO36" i="2"/>
  <c r="AS36" i="2"/>
  <c r="AM36" i="2"/>
  <c r="AX36" i="2"/>
  <c r="D34" i="80"/>
  <c r="D33" i="79"/>
  <c r="E33" i="78"/>
  <c r="D33" i="77"/>
  <c r="D33" i="76"/>
  <c r="D33" i="75"/>
  <c r="D33" i="74"/>
  <c r="D33" i="73"/>
  <c r="D33" i="72"/>
  <c r="D35" i="2"/>
  <c r="D36" i="2" s="1"/>
  <c r="D37" i="2" s="1"/>
  <c r="J34" i="2"/>
  <c r="E34" i="2" s="1"/>
  <c r="C32" i="37" s="1"/>
  <c r="C51" i="37" s="1"/>
  <c r="C29" i="58"/>
  <c r="FU35" i="18"/>
  <c r="FE35" i="18"/>
  <c r="EO35" i="18"/>
  <c r="DY35" i="18"/>
  <c r="DI35" i="18"/>
  <c r="CS35" i="18"/>
  <c r="CC35" i="18"/>
  <c r="BM35" i="18"/>
  <c r="AW35" i="18"/>
  <c r="AG35" i="18"/>
  <c r="BK6" i="58"/>
  <c r="CY6" i="58"/>
  <c r="CY33" i="58"/>
  <c r="CO33" i="58"/>
  <c r="BK33" i="58"/>
  <c r="M33" i="58"/>
  <c r="BU33" i="58"/>
  <c r="BA33" i="58"/>
  <c r="AG33" i="58"/>
  <c r="W33" i="58"/>
  <c r="CE33" i="58"/>
  <c r="C33" i="58"/>
  <c r="AQ33" i="58"/>
  <c r="BC33" i="35"/>
  <c r="BC52" i="35" s="1"/>
  <c r="AX33" i="35"/>
  <c r="C6" i="58"/>
  <c r="W7" i="58"/>
  <c r="AQ7" i="58"/>
  <c r="W8" i="58"/>
  <c r="AG9" i="58"/>
  <c r="CE9" i="58"/>
  <c r="AG10" i="58"/>
  <c r="AQ10" i="58"/>
  <c r="M11" i="58"/>
  <c r="AG13" i="58"/>
  <c r="BU13" i="58"/>
  <c r="AQ14" i="58"/>
  <c r="CE14" i="58"/>
  <c r="BA15" i="58"/>
  <c r="W16" i="58"/>
  <c r="AQ18" i="58"/>
  <c r="CE18" i="58"/>
  <c r="BA19" i="58"/>
  <c r="W20" i="58"/>
  <c r="AG21" i="58"/>
  <c r="C22" i="58"/>
  <c r="M23" i="58"/>
  <c r="W24" i="58"/>
  <c r="AG25" i="58"/>
  <c r="C26" i="58"/>
  <c r="BA27" i="58"/>
  <c r="W28" i="58"/>
  <c r="CY28" i="58"/>
  <c r="BA29" i="58"/>
  <c r="C30" i="58"/>
  <c r="W30" i="58"/>
  <c r="CY30" i="58"/>
  <c r="W31" i="58"/>
  <c r="AG31" i="58"/>
  <c r="AQ31" i="58"/>
  <c r="C7" i="58"/>
  <c r="H7" i="58" s="1"/>
  <c r="M7" i="58"/>
  <c r="BA7" i="58"/>
  <c r="BK7" i="58"/>
  <c r="CE7" i="58"/>
  <c r="CO7" i="58"/>
  <c r="CY7" i="58"/>
  <c r="M8" i="58"/>
  <c r="AG8" i="58"/>
  <c r="BA8" i="58"/>
  <c r="BK8" i="58"/>
  <c r="BU8" i="58"/>
  <c r="CO8" i="58"/>
  <c r="CY8" i="58"/>
  <c r="C9" i="58"/>
  <c r="H9" i="58" s="1"/>
  <c r="W9" i="58"/>
  <c r="AQ9" i="58"/>
  <c r="BK9" i="58"/>
  <c r="BU9" i="58"/>
  <c r="CY9" i="58"/>
  <c r="C10" i="58"/>
  <c r="H10" i="58" s="1"/>
  <c r="M10" i="58"/>
  <c r="BA10" i="58"/>
  <c r="CE10" i="58"/>
  <c r="BA11" i="58"/>
  <c r="CO11" i="58"/>
  <c r="W12" i="58"/>
  <c r="BK12" i="58"/>
  <c r="CY12" i="58"/>
  <c r="C14" i="58"/>
  <c r="M15" i="58"/>
  <c r="CO15" i="58"/>
  <c r="BK16" i="58"/>
  <c r="CY16" i="58"/>
  <c r="AG17" i="58"/>
  <c r="BU17" i="58"/>
  <c r="C18" i="58"/>
  <c r="M19" i="58"/>
  <c r="CO19" i="58"/>
  <c r="BK20" i="58"/>
  <c r="CY20" i="58"/>
  <c r="BU21" i="58"/>
  <c r="AQ22" i="58"/>
  <c r="BA23" i="58"/>
  <c r="CO23" i="58"/>
  <c r="BK24" i="58"/>
  <c r="CY24" i="58"/>
  <c r="BU25" i="58"/>
  <c r="AQ26" i="58"/>
  <c r="CE26" i="58"/>
  <c r="M27" i="58"/>
  <c r="CO27" i="58"/>
  <c r="BK28" i="58"/>
  <c r="AG29" i="58"/>
  <c r="BU29" i="58"/>
  <c r="AQ30" i="58"/>
  <c r="BK31" i="58"/>
  <c r="BU31" i="58"/>
  <c r="CE31" i="58"/>
  <c r="CY31" i="58"/>
  <c r="CE30" i="58"/>
  <c r="CE28" i="58"/>
  <c r="BU27" i="58"/>
  <c r="CY26" i="58"/>
  <c r="BU23" i="58"/>
  <c r="CY22" i="58"/>
  <c r="BK22" i="58"/>
  <c r="CO21" i="58"/>
  <c r="M21" i="58"/>
  <c r="CO17" i="58"/>
  <c r="M17" i="58"/>
  <c r="AQ16" i="58"/>
  <c r="BU15" i="58"/>
  <c r="CY14" i="58"/>
  <c r="W14" i="58"/>
  <c r="CY10" i="58"/>
  <c r="W10" i="58"/>
  <c r="BA9" i="58"/>
  <c r="CE8" i="58"/>
  <c r="C8" i="58"/>
  <c r="H8" i="58" s="1"/>
  <c r="AG7" i="58"/>
  <c r="CO31" i="58"/>
  <c r="M31" i="58"/>
  <c r="BK26" i="58"/>
  <c r="CO25" i="58"/>
  <c r="M25" i="58"/>
  <c r="AQ24" i="58"/>
  <c r="AQ20" i="58"/>
  <c r="BU19" i="58"/>
  <c r="CY18" i="58"/>
  <c r="BA13" i="58"/>
  <c r="CE12" i="58"/>
  <c r="C12" i="58"/>
  <c r="AG11" i="58"/>
  <c r="CY32" i="58"/>
  <c r="M32" i="58"/>
  <c r="BU30" i="58"/>
  <c r="CY29" i="58"/>
  <c r="W29" i="58"/>
  <c r="BA28" i="58"/>
  <c r="CE27" i="58"/>
  <c r="C27" i="58"/>
  <c r="AG26" i="58"/>
  <c r="BK25" i="58"/>
  <c r="CO24" i="58"/>
  <c r="M24" i="58"/>
  <c r="AQ23" i="58"/>
  <c r="BU22" i="58"/>
  <c r="CY21" i="58"/>
  <c r="W21" i="58"/>
  <c r="BA20" i="58"/>
  <c r="CE19" i="58"/>
  <c r="C19" i="58"/>
  <c r="AG18" i="58"/>
  <c r="BK17" i="58"/>
  <c r="CO16" i="58"/>
  <c r="M16" i="58"/>
  <c r="AQ15" i="58"/>
  <c r="BU14" i="58"/>
  <c r="CY13" i="58"/>
  <c r="W13" i="58"/>
  <c r="BA12" i="58"/>
  <c r="CE11" i="58"/>
  <c r="C11" i="58"/>
  <c r="H11" i="58" s="1"/>
  <c r="CO30" i="58"/>
  <c r="M30" i="58"/>
  <c r="AQ29" i="58"/>
  <c r="AG28" i="58"/>
  <c r="BK27" i="58"/>
  <c r="CO26" i="58"/>
  <c r="M26" i="58"/>
  <c r="AQ25" i="58"/>
  <c r="BU24" i="58"/>
  <c r="CY23" i="58"/>
  <c r="W23" i="58"/>
  <c r="BA22" i="58"/>
  <c r="CE21" i="58"/>
  <c r="C21" i="58"/>
  <c r="AG20" i="58"/>
  <c r="BK19" i="58"/>
  <c r="CO18" i="58"/>
  <c r="M18" i="58"/>
  <c r="AQ17" i="58"/>
  <c r="BU16" i="58"/>
  <c r="CY15" i="58"/>
  <c r="W15" i="58"/>
  <c r="BA14" i="58"/>
  <c r="CE13" i="58"/>
  <c r="C13" i="58"/>
  <c r="AG12" i="58"/>
  <c r="BK11" i="58"/>
  <c r="CO10" i="58"/>
  <c r="CE32" i="58"/>
  <c r="AQ32" i="58"/>
  <c r="CO29" i="58"/>
  <c r="AQ28" i="58"/>
  <c r="AG27" i="58"/>
  <c r="C24" i="58"/>
  <c r="AG23" i="58"/>
  <c r="CE22" i="58"/>
  <c r="W22" i="58"/>
  <c r="BA21" i="58"/>
  <c r="W18" i="58"/>
  <c r="BA17" i="58"/>
  <c r="CE16" i="58"/>
  <c r="C16" i="58"/>
  <c r="AG15" i="58"/>
  <c r="BK14" i="58"/>
  <c r="CO13" i="58"/>
  <c r="BK10" i="58"/>
  <c r="CO9" i="58"/>
  <c r="M9" i="58"/>
  <c r="AQ8" i="58"/>
  <c r="BU7" i="58"/>
  <c r="BA31" i="58"/>
  <c r="BK30" i="58"/>
  <c r="W26" i="58"/>
  <c r="BA25" i="58"/>
  <c r="CE24" i="58"/>
  <c r="CE20" i="58"/>
  <c r="C20" i="58"/>
  <c r="AG19" i="58"/>
  <c r="BK18" i="58"/>
  <c r="M13" i="58"/>
  <c r="AQ12" i="58"/>
  <c r="BU11" i="58"/>
  <c r="W32" i="58"/>
  <c r="BA32" i="58"/>
  <c r="AG30" i="58"/>
  <c r="BK29" i="58"/>
  <c r="CO28" i="58"/>
  <c r="M28" i="58"/>
  <c r="AQ27" i="58"/>
  <c r="BU26" i="58"/>
  <c r="CY25" i="58"/>
  <c r="CY51" i="58" s="1"/>
  <c r="W25" i="58"/>
  <c r="BA24" i="58"/>
  <c r="CE23" i="58"/>
  <c r="C23" i="58"/>
  <c r="AG22" i="58"/>
  <c r="BK21" i="58"/>
  <c r="CO20" i="58"/>
  <c r="M20" i="58"/>
  <c r="AQ19" i="58"/>
  <c r="BU18" i="58"/>
  <c r="CY17" i="58"/>
  <c r="W17" i="58"/>
  <c r="BA16" i="58"/>
  <c r="CE15" i="58"/>
  <c r="C15" i="58"/>
  <c r="AG14" i="58"/>
  <c r="BK13" i="58"/>
  <c r="CO12" i="58"/>
  <c r="M12" i="58"/>
  <c r="AQ11" i="58"/>
  <c r="BU10" i="58"/>
  <c r="BA30" i="58"/>
  <c r="CE29" i="58"/>
  <c r="BU28" i="58"/>
  <c r="CY27" i="58"/>
  <c r="W27" i="58"/>
  <c r="BA26" i="58"/>
  <c r="CE25" i="58"/>
  <c r="C25" i="58"/>
  <c r="AG24" i="58"/>
  <c r="BK23" i="58"/>
  <c r="CO22" i="58"/>
  <c r="M22" i="58"/>
  <c r="AQ21" i="58"/>
  <c r="BU20" i="58"/>
  <c r="CY19" i="58"/>
  <c r="W19" i="58"/>
  <c r="BA18" i="58"/>
  <c r="CE17" i="58"/>
  <c r="C17" i="58"/>
  <c r="AG16" i="58"/>
  <c r="BK15" i="58"/>
  <c r="CO14" i="58"/>
  <c r="M14" i="58"/>
  <c r="AQ13" i="58"/>
  <c r="BU12" i="58"/>
  <c r="CY11" i="58"/>
  <c r="W11" i="58"/>
  <c r="BK32" i="58"/>
  <c r="C32" i="58"/>
  <c r="CO32" i="58"/>
  <c r="AG32" i="58"/>
  <c r="BU32" i="58"/>
  <c r="BU6" i="58"/>
  <c r="AG6" i="58"/>
  <c r="C31" i="58"/>
  <c r="AQ6" i="58"/>
  <c r="CE6" i="58"/>
  <c r="M29" i="58"/>
  <c r="CO6" i="58"/>
  <c r="BA6" i="58"/>
  <c r="M6" i="58"/>
  <c r="C28" i="58"/>
  <c r="AY31" i="13"/>
  <c r="AM7" i="2"/>
  <c r="BE7" i="2"/>
  <c r="AW6" i="18"/>
  <c r="AW55" i="18" s="1"/>
  <c r="DY6" i="18"/>
  <c r="DY55" i="18" s="1"/>
  <c r="CF7" i="2"/>
  <c r="EO6" i="18"/>
  <c r="EO55" i="18" s="1"/>
  <c r="FE6" i="18"/>
  <c r="FE55" i="18" s="1"/>
  <c r="CS6" i="18"/>
  <c r="Z33" i="16"/>
  <c r="J33" i="16"/>
  <c r="AH33" i="16"/>
  <c r="R33" i="16"/>
  <c r="CD32" i="19"/>
  <c r="AP32" i="19"/>
  <c r="P13" i="5"/>
  <c r="AD13" i="5"/>
  <c r="N13" i="5"/>
  <c r="T13" i="5"/>
  <c r="AX6" i="35"/>
  <c r="AN6" i="35"/>
  <c r="AN51" i="35" s="1"/>
  <c r="AD6" i="35"/>
  <c r="T6" i="35"/>
  <c r="J6" i="35"/>
  <c r="BC6" i="35"/>
  <c r="BC51" i="35" s="1"/>
  <c r="AS6" i="35"/>
  <c r="AI6" i="35"/>
  <c r="AI51" i="35" s="1"/>
  <c r="Y6" i="35"/>
  <c r="Y51" i="35" s="1"/>
  <c r="O6" i="35"/>
  <c r="O51" i="35" s="1"/>
  <c r="E6" i="35"/>
  <c r="E51" i="35" s="1"/>
  <c r="AS31" i="19"/>
  <c r="N6" i="15"/>
  <c r="N55" i="15" s="1"/>
  <c r="U7" i="2"/>
  <c r="W6" i="58"/>
  <c r="AT6" i="15"/>
  <c r="AT55" i="15" s="1"/>
  <c r="AH6" i="15"/>
  <c r="AH55" i="15" s="1"/>
  <c r="R6" i="15"/>
  <c r="R55" i="15" s="1"/>
  <c r="AP6" i="15"/>
  <c r="AP55" i="15" s="1"/>
  <c r="Z6" i="15"/>
  <c r="Z55" i="15" s="1"/>
  <c r="N16" i="5"/>
  <c r="P16" i="5"/>
  <c r="AD7" i="2"/>
  <c r="I33" i="2"/>
  <c r="E31" i="37" s="1"/>
  <c r="D31" i="37"/>
  <c r="C33" i="2"/>
  <c r="B31" i="37" s="1"/>
  <c r="E33" i="2"/>
  <c r="C31" i="37" s="1"/>
  <c r="E69" i="29"/>
  <c r="E70" i="29" s="1"/>
  <c r="BN37" i="29" s="1"/>
  <c r="EO33" i="18"/>
  <c r="FE33" i="18"/>
  <c r="CS33" i="18"/>
  <c r="DI33" i="18"/>
  <c r="AW33" i="18"/>
  <c r="DY33" i="18"/>
  <c r="BM33" i="18"/>
  <c r="CC33" i="18"/>
  <c r="AG33" i="18"/>
  <c r="D8" i="6"/>
  <c r="E8" i="6" s="1"/>
  <c r="O8" i="58" s="1"/>
  <c r="E8" i="73"/>
  <c r="F8" i="73" s="1"/>
  <c r="E8" i="74"/>
  <c r="F8" i="74" s="1"/>
  <c r="E9" i="77"/>
  <c r="F9" i="77" s="1"/>
  <c r="X12" i="5"/>
  <c r="P12" i="5"/>
  <c r="AD12" i="5"/>
  <c r="V12" i="5"/>
  <c r="N12" i="5"/>
  <c r="AB12" i="5"/>
  <c r="T12" i="5"/>
  <c r="L12" i="5"/>
  <c r="Z12" i="5"/>
  <c r="R12" i="5"/>
  <c r="I7" i="2"/>
  <c r="G7" i="2"/>
  <c r="CU7" i="2"/>
  <c r="CQ7" i="2"/>
  <c r="CS7" i="2"/>
  <c r="CO7" i="2"/>
  <c r="CH7" i="2"/>
  <c r="CL7" i="2"/>
  <c r="CJ7" i="2"/>
  <c r="CC7" i="2"/>
  <c r="CA7" i="2"/>
  <c r="BY7" i="2"/>
  <c r="BW7" i="2"/>
  <c r="BT7" i="2"/>
  <c r="BR7" i="2"/>
  <c r="BP7" i="2"/>
  <c r="BN7" i="2"/>
  <c r="BK7" i="2"/>
  <c r="BG7" i="2"/>
  <c r="BI7" i="2"/>
  <c r="AX7" i="2"/>
  <c r="BB7" i="2"/>
  <c r="AZ7" i="2"/>
  <c r="AV7" i="2"/>
  <c r="AS7" i="2"/>
  <c r="AQ7" i="2"/>
  <c r="AO7" i="2"/>
  <c r="AJ7" i="2"/>
  <c r="AH7" i="2"/>
  <c r="AF7" i="2"/>
  <c r="AA7" i="2"/>
  <c r="W7" i="2"/>
  <c r="Y7" i="2"/>
  <c r="P7" i="2"/>
  <c r="N7" i="2"/>
  <c r="R7" i="2"/>
  <c r="L7" i="2"/>
  <c r="AZ32" i="35"/>
  <c r="AP32" i="35"/>
  <c r="AF32" i="35"/>
  <c r="V32" i="35"/>
  <c r="L32" i="35"/>
  <c r="B32" i="35"/>
  <c r="E32" i="35" s="1"/>
  <c r="J11" i="64"/>
  <c r="K11" i="64" s="1"/>
  <c r="CP6" i="58"/>
  <c r="CP55" i="58" s="1"/>
  <c r="BB6" i="58"/>
  <c r="BB55" i="58" s="1"/>
  <c r="BV6" i="58"/>
  <c r="BV55" i="58" s="1"/>
  <c r="AH6" i="58"/>
  <c r="AH55" i="58" s="1"/>
  <c r="X13" i="5"/>
  <c r="L13" i="5"/>
  <c r="AD16" i="5"/>
  <c r="T16" i="5"/>
  <c r="AB16" i="5"/>
  <c r="L16" i="5"/>
  <c r="AB7" i="5"/>
  <c r="Z7" i="5"/>
  <c r="X7" i="5"/>
  <c r="P7" i="5"/>
  <c r="T7" i="5"/>
  <c r="AD7" i="5"/>
  <c r="V7" i="5"/>
  <c r="Z18" i="5"/>
  <c r="R18" i="5"/>
  <c r="AB18" i="5"/>
  <c r="T18" i="5"/>
  <c r="L18" i="5"/>
  <c r="AD18" i="5"/>
  <c r="V18" i="5"/>
  <c r="N18" i="5"/>
  <c r="X18" i="5"/>
  <c r="P18" i="5"/>
  <c r="Z14" i="5"/>
  <c r="R14" i="5"/>
  <c r="X14" i="5"/>
  <c r="P14" i="5"/>
  <c r="AD14" i="5"/>
  <c r="V14" i="5"/>
  <c r="N14" i="5"/>
  <c r="AB14" i="5"/>
  <c r="T14" i="5"/>
  <c r="L14" i="5"/>
  <c r="AD8" i="5"/>
  <c r="V8" i="5"/>
  <c r="N8" i="5"/>
  <c r="X8" i="5"/>
  <c r="P8" i="5"/>
  <c r="Z8" i="5"/>
  <c r="R8" i="5"/>
  <c r="AB8" i="5"/>
  <c r="T8" i="5"/>
  <c r="L8" i="5"/>
  <c r="AB19" i="5"/>
  <c r="T19" i="5"/>
  <c r="L19" i="5"/>
  <c r="Z19" i="5"/>
  <c r="R19" i="5"/>
  <c r="X19" i="5"/>
  <c r="P19" i="5"/>
  <c r="AD19" i="5"/>
  <c r="V19" i="5"/>
  <c r="N19" i="5"/>
  <c r="X9" i="5"/>
  <c r="P9" i="5"/>
  <c r="AD9" i="5"/>
  <c r="V9" i="5"/>
  <c r="N9" i="5"/>
  <c r="AB9" i="5"/>
  <c r="T9" i="5"/>
  <c r="L9" i="5"/>
  <c r="Z9" i="5"/>
  <c r="R9" i="5"/>
  <c r="AG32" i="18"/>
  <c r="BW31" i="19"/>
  <c r="AI31" i="19"/>
  <c r="H13" i="6"/>
  <c r="I13" i="6" s="1"/>
  <c r="AI13" i="58" s="1"/>
  <c r="J12" i="73"/>
  <c r="AD10" i="5"/>
  <c r="V10" i="5"/>
  <c r="N10" i="5"/>
  <c r="X10" i="5"/>
  <c r="P10" i="5"/>
  <c r="Z10" i="5"/>
  <c r="R10" i="5"/>
  <c r="AB10" i="5"/>
  <c r="T10" i="5"/>
  <c r="L10" i="5"/>
  <c r="F8" i="6"/>
  <c r="G8" i="6" s="1"/>
  <c r="Y8" i="58" s="1"/>
  <c r="J7" i="72"/>
  <c r="CZ6" i="58"/>
  <c r="BL6" i="58"/>
  <c r="X6" i="58"/>
  <c r="X55" i="58" s="1"/>
  <c r="Z20" i="5"/>
  <c r="R20" i="5"/>
  <c r="AB20" i="5"/>
  <c r="T20" i="5"/>
  <c r="L20" i="5"/>
  <c r="AD20" i="5"/>
  <c r="V20" i="5"/>
  <c r="N20" i="5"/>
  <c r="X20" i="5"/>
  <c r="P20" i="5"/>
  <c r="F14" i="6"/>
  <c r="G14" i="6" s="1"/>
  <c r="Y14" i="58" s="1"/>
  <c r="J13" i="72"/>
  <c r="CF6" i="58"/>
  <c r="AR6" i="58"/>
  <c r="G14" i="73"/>
  <c r="H14" i="73" s="1"/>
  <c r="G9" i="72"/>
  <c r="H9" i="72" s="1"/>
  <c r="CQ31" i="19"/>
  <c r="BC31" i="19"/>
  <c r="O31" i="19"/>
  <c r="J18" i="74"/>
  <c r="P25" i="19" l="1"/>
  <c r="AN52" i="16"/>
  <c r="AI56" i="16"/>
  <c r="AI52" i="16"/>
  <c r="O51" i="19"/>
  <c r="O52" i="19"/>
  <c r="J51" i="35"/>
  <c r="AX51" i="35"/>
  <c r="J52" i="35"/>
  <c r="AX52" i="35"/>
  <c r="AD51" i="35"/>
  <c r="AD52" i="35"/>
  <c r="AS52" i="35"/>
  <c r="T51" i="35"/>
  <c r="E52" i="35"/>
  <c r="BP47" i="34"/>
  <c r="BP46" i="34"/>
  <c r="BP45" i="34"/>
  <c r="AU46" i="35" s="1"/>
  <c r="AX46" i="35" s="1"/>
  <c r="AU53" i="34"/>
  <c r="AU54" i="34"/>
  <c r="AS51" i="35"/>
  <c r="L46" i="34"/>
  <c r="L45" i="34"/>
  <c r="G46" i="35" s="1"/>
  <c r="J46" i="35" s="1"/>
  <c r="L47" i="34"/>
  <c r="BI54" i="34"/>
  <c r="BI53" i="34"/>
  <c r="AG54" i="34"/>
  <c r="AG53" i="34"/>
  <c r="BW53" i="34"/>
  <c r="BW54" i="34"/>
  <c r="BB53" i="34"/>
  <c r="BB54" i="34"/>
  <c r="S52" i="34"/>
  <c r="S53" i="34"/>
  <c r="B44" i="35"/>
  <c r="B53" i="35" s="1"/>
  <c r="E52" i="34"/>
  <c r="E45" i="34"/>
  <c r="B46" i="35" s="1"/>
  <c r="E46" i="35" s="1"/>
  <c r="E46" i="34"/>
  <c r="E47" i="34"/>
  <c r="S46" i="34"/>
  <c r="S45" i="34"/>
  <c r="L46" i="35" s="1"/>
  <c r="O46" i="35" s="1"/>
  <c r="Y52" i="35"/>
  <c r="Z53" i="34"/>
  <c r="Z54" i="34"/>
  <c r="AN53" i="34"/>
  <c r="AN54" i="34"/>
  <c r="Q25" i="18"/>
  <c r="Q51" i="18" s="1"/>
  <c r="O51" i="18"/>
  <c r="FU33" i="18"/>
  <c r="FU52" i="18" s="1"/>
  <c r="FS52" i="18"/>
  <c r="FS53" i="18"/>
  <c r="O52" i="18"/>
  <c r="CA51" i="18"/>
  <c r="BK51" i="18"/>
  <c r="DY25" i="18"/>
  <c r="DY51" i="18" s="1"/>
  <c r="DW51" i="18"/>
  <c r="DG51" i="18"/>
  <c r="FS51" i="18"/>
  <c r="D51" i="15"/>
  <c r="AD25" i="15"/>
  <c r="AB51" i="15"/>
  <c r="AP25" i="15"/>
  <c r="AN51" i="15"/>
  <c r="V25" i="15"/>
  <c r="T51" i="15"/>
  <c r="AH25" i="15"/>
  <c r="AF51" i="15"/>
  <c r="AT25" i="15"/>
  <c r="AR51" i="15"/>
  <c r="N25" i="15"/>
  <c r="L51" i="15"/>
  <c r="Z25" i="15"/>
  <c r="X51" i="15"/>
  <c r="AL25" i="15"/>
  <c r="AJ51" i="15"/>
  <c r="R25" i="15"/>
  <c r="P51" i="15"/>
  <c r="G25" i="15"/>
  <c r="D25" i="19" s="1"/>
  <c r="F51" i="15"/>
  <c r="J18" i="73"/>
  <c r="P52" i="5"/>
  <c r="P56" i="5"/>
  <c r="P57" i="5"/>
  <c r="R52" i="5"/>
  <c r="R56" i="5"/>
  <c r="R57" i="5"/>
  <c r="Z6" i="58"/>
  <c r="N52" i="5"/>
  <c r="N56" i="5"/>
  <c r="N57" i="5"/>
  <c r="AD52" i="5"/>
  <c r="AD56" i="5"/>
  <c r="AD57" i="5"/>
  <c r="V52" i="5"/>
  <c r="V56" i="5"/>
  <c r="V57" i="5"/>
  <c r="X52" i="5"/>
  <c r="X56" i="5"/>
  <c r="X57" i="5"/>
  <c r="P6" i="58"/>
  <c r="L52" i="5"/>
  <c r="L56" i="5"/>
  <c r="L57" i="5"/>
  <c r="Z52" i="5"/>
  <c r="Z56" i="5"/>
  <c r="Z57" i="5"/>
  <c r="T52" i="5"/>
  <c r="T56" i="5"/>
  <c r="T57" i="5"/>
  <c r="AB52" i="5"/>
  <c r="AB56" i="5"/>
  <c r="AB57" i="5"/>
  <c r="EO51" i="18"/>
  <c r="FE51" i="18"/>
  <c r="DI52" i="18"/>
  <c r="DI53" i="18"/>
  <c r="BM52" i="18"/>
  <c r="BM53" i="18"/>
  <c r="CS52" i="18"/>
  <c r="CS53" i="18"/>
  <c r="CC52" i="18"/>
  <c r="CC53" i="18"/>
  <c r="CS55" i="18"/>
  <c r="CS51" i="18"/>
  <c r="DY53" i="18"/>
  <c r="FE52" i="18"/>
  <c r="FE53" i="18"/>
  <c r="AW51" i="18"/>
  <c r="AG52" i="18"/>
  <c r="AG53" i="18"/>
  <c r="AW52" i="18"/>
  <c r="AW53" i="18"/>
  <c r="EO52" i="18"/>
  <c r="EO53" i="18"/>
  <c r="F53" i="19"/>
  <c r="AS45" i="35"/>
  <c r="Y45" i="35"/>
  <c r="BC45" i="35"/>
  <c r="AI45" i="35"/>
  <c r="M51" i="58"/>
  <c r="CO51" i="58"/>
  <c r="AG51" i="58"/>
  <c r="BU52" i="58"/>
  <c r="CY52" i="58"/>
  <c r="C51" i="58"/>
  <c r="BK51" i="58"/>
  <c r="W52" i="58"/>
  <c r="E46" i="5"/>
  <c r="E47" i="5" s="1"/>
  <c r="E48" i="5" s="1"/>
  <c r="E49" i="5" s="1"/>
  <c r="N19" i="6"/>
  <c r="O19" i="6" s="1"/>
  <c r="BM19" i="58" s="1"/>
  <c r="CE52" i="58"/>
  <c r="BK52" i="58"/>
  <c r="M53" i="58"/>
  <c r="CE53" i="58"/>
  <c r="C55" i="58"/>
  <c r="C54" i="58"/>
  <c r="BK54" i="58"/>
  <c r="BK55" i="58"/>
  <c r="BV51" i="58"/>
  <c r="BL55" i="58"/>
  <c r="BL51" i="58"/>
  <c r="CO52" i="58"/>
  <c r="W53" i="58"/>
  <c r="CY53" i="58"/>
  <c r="CE54" i="58"/>
  <c r="CE55" i="58"/>
  <c r="W54" i="58"/>
  <c r="W55" i="58"/>
  <c r="D55" i="58"/>
  <c r="D51" i="58"/>
  <c r="CE51" i="58"/>
  <c r="AG52" i="58"/>
  <c r="BA53" i="58"/>
  <c r="AG53" i="58"/>
  <c r="BU54" i="58"/>
  <c r="BU55" i="58"/>
  <c r="CO54" i="58"/>
  <c r="CO55" i="58"/>
  <c r="CP51" i="58"/>
  <c r="BB51" i="58"/>
  <c r="CZ55" i="58"/>
  <c r="CZ51" i="58"/>
  <c r="AQ51" i="58"/>
  <c r="BU51" i="58"/>
  <c r="BA52" i="58"/>
  <c r="BU53" i="58"/>
  <c r="CO53" i="58"/>
  <c r="AG55" i="58"/>
  <c r="AG54" i="58"/>
  <c r="BA54" i="58"/>
  <c r="BA55" i="58"/>
  <c r="X51" i="58"/>
  <c r="AQ52" i="58"/>
  <c r="BK53" i="58"/>
  <c r="AQ54" i="58"/>
  <c r="AQ55" i="58"/>
  <c r="M54" i="58"/>
  <c r="M55" i="58"/>
  <c r="AH51" i="58"/>
  <c r="AR55" i="58"/>
  <c r="AR51" i="58"/>
  <c r="CF55" i="58"/>
  <c r="CF51" i="58"/>
  <c r="W51" i="58"/>
  <c r="BA51" i="58"/>
  <c r="C52" i="58"/>
  <c r="M52" i="58"/>
  <c r="C53" i="58"/>
  <c r="AQ53" i="58"/>
  <c r="CY55" i="58"/>
  <c r="CY54" i="58"/>
  <c r="N51" i="58"/>
  <c r="G15" i="72"/>
  <c r="H15" i="72" s="1"/>
  <c r="H14" i="72"/>
  <c r="CP48" i="2"/>
  <c r="CV47" i="2"/>
  <c r="M48" i="2"/>
  <c r="S47" i="2"/>
  <c r="BY47" i="2"/>
  <c r="AQ45" i="37" s="1"/>
  <c r="CC47" i="2"/>
  <c r="AS45" i="37" s="1"/>
  <c r="CA47" i="2"/>
  <c r="AR45" i="37" s="1"/>
  <c r="BW47" i="2"/>
  <c r="AP45" i="37" s="1"/>
  <c r="AN48" i="2"/>
  <c r="AT47" i="2"/>
  <c r="BX49" i="2"/>
  <c r="CD48" i="2"/>
  <c r="BY48" i="2" s="1"/>
  <c r="AQ46" i="37" s="1"/>
  <c r="AW48" i="2"/>
  <c r="BC47" i="2"/>
  <c r="H14" i="74"/>
  <c r="J14" i="74" s="1"/>
  <c r="B26" i="5"/>
  <c r="B52" i="5" s="1"/>
  <c r="F25" i="5"/>
  <c r="H25" i="5" s="1"/>
  <c r="CG48" i="2"/>
  <c r="CM47" i="2"/>
  <c r="CH47" i="2" s="1"/>
  <c r="AV45" i="37" s="1"/>
  <c r="G6" i="15"/>
  <c r="C10" i="29"/>
  <c r="C8" i="29"/>
  <c r="R19" i="6"/>
  <c r="S19" i="6" s="1"/>
  <c r="CG19" i="58" s="1"/>
  <c r="V48" i="35"/>
  <c r="AZ48" i="35"/>
  <c r="AK48" i="35"/>
  <c r="AF48" i="35"/>
  <c r="AP48" i="35"/>
  <c r="Q48" i="35"/>
  <c r="AA48" i="35"/>
  <c r="C46" i="29"/>
  <c r="X47" i="29"/>
  <c r="BU46" i="29"/>
  <c r="AL46" i="29"/>
  <c r="AS48" i="29"/>
  <c r="C48" i="29"/>
  <c r="AS47" i="29"/>
  <c r="AZ47" i="29"/>
  <c r="AE46" i="29"/>
  <c r="AZ48" i="29"/>
  <c r="Q48" i="29"/>
  <c r="BG48" i="29"/>
  <c r="AL47" i="29"/>
  <c r="J47" i="29"/>
  <c r="X46" i="29"/>
  <c r="BN48" i="29"/>
  <c r="AL48" i="29"/>
  <c r="BU48" i="29"/>
  <c r="BN47" i="29"/>
  <c r="AE47" i="29"/>
  <c r="AZ46" i="29"/>
  <c r="J48" i="29"/>
  <c r="X48" i="29"/>
  <c r="AE48" i="29"/>
  <c r="BN46" i="29"/>
  <c r="AS46" i="29"/>
  <c r="Q47" i="29"/>
  <c r="BG46" i="29"/>
  <c r="BU47" i="29"/>
  <c r="C47" i="29"/>
  <c r="J46" i="29"/>
  <c r="BG47" i="29"/>
  <c r="Q46" i="29"/>
  <c r="AP47" i="35"/>
  <c r="AK47" i="35"/>
  <c r="AZ47" i="35"/>
  <c r="Q47" i="35"/>
  <c r="V47" i="35"/>
  <c r="AF47" i="35"/>
  <c r="AA47" i="35"/>
  <c r="AU45" i="35"/>
  <c r="B45" i="35"/>
  <c r="L45" i="35"/>
  <c r="G45" i="35"/>
  <c r="W7" i="16"/>
  <c r="H25" i="15"/>
  <c r="C29" i="12"/>
  <c r="G15" i="74"/>
  <c r="H15" i="74" s="1"/>
  <c r="BG45" i="29"/>
  <c r="C45" i="29"/>
  <c r="X45" i="29"/>
  <c r="Q45" i="29"/>
  <c r="J45" i="29"/>
  <c r="AZ45" i="29"/>
  <c r="AS45" i="29"/>
  <c r="AL45" i="29"/>
  <c r="AE45" i="29"/>
  <c r="BU45" i="29"/>
  <c r="BN45" i="29"/>
  <c r="BY46" i="2"/>
  <c r="BC44" i="35"/>
  <c r="BC53" i="35" s="1"/>
  <c r="Y44" i="35"/>
  <c r="Y53" i="35" s="1"/>
  <c r="AN44" i="35"/>
  <c r="AN53" i="35" s="1"/>
  <c r="AD44" i="35"/>
  <c r="AD53" i="35" s="1"/>
  <c r="AS44" i="35"/>
  <c r="AS53" i="35" s="1"/>
  <c r="AI44" i="35"/>
  <c r="AI53" i="35" s="1"/>
  <c r="AU44" i="35"/>
  <c r="AU53" i="35" s="1"/>
  <c r="L44" i="35"/>
  <c r="L53" i="35" s="1"/>
  <c r="G44" i="35"/>
  <c r="G53" i="35" s="1"/>
  <c r="T44" i="35"/>
  <c r="T53" i="35" s="1"/>
  <c r="CM46" i="2"/>
  <c r="S46" i="2"/>
  <c r="BC46" i="2"/>
  <c r="CV46" i="2"/>
  <c r="AT46" i="2"/>
  <c r="CC46" i="2"/>
  <c r="CA46" i="2"/>
  <c r="BW46" i="2"/>
  <c r="CM45" i="2"/>
  <c r="S45" i="2"/>
  <c r="N45" i="2" s="1"/>
  <c r="H43" i="37" s="1"/>
  <c r="H52" i="37" s="1"/>
  <c r="BC45" i="2"/>
  <c r="AX45" i="2" s="1"/>
  <c r="AB43" i="37" s="1"/>
  <c r="AB52" i="37" s="1"/>
  <c r="CV45" i="2"/>
  <c r="CQ45" i="2" s="1"/>
  <c r="BA43" i="37" s="1"/>
  <c r="BA52" i="37" s="1"/>
  <c r="BW45" i="2"/>
  <c r="AP43" i="37" s="1"/>
  <c r="CC45" i="2"/>
  <c r="AS43" i="37" s="1"/>
  <c r="AS52" i="37" s="1"/>
  <c r="CA45" i="2"/>
  <c r="AR43" i="37" s="1"/>
  <c r="AR52" i="37" s="1"/>
  <c r="AT45" i="2"/>
  <c r="AO45" i="2" s="1"/>
  <c r="W43" i="37" s="1"/>
  <c r="W52" i="37" s="1"/>
  <c r="BU44" i="29"/>
  <c r="AE44" i="29"/>
  <c r="AZ44" i="29"/>
  <c r="BG44" i="29"/>
  <c r="X44" i="29"/>
  <c r="BN44" i="29"/>
  <c r="Q44" i="29"/>
  <c r="AS44" i="29"/>
  <c r="AL44" i="29"/>
  <c r="C44" i="29"/>
  <c r="J44" i="29"/>
  <c r="T19" i="6"/>
  <c r="U19" i="6" s="1"/>
  <c r="CQ19" i="58" s="1"/>
  <c r="D21" i="73"/>
  <c r="D20" i="79"/>
  <c r="H19" i="79"/>
  <c r="T20" i="6" s="1"/>
  <c r="U20" i="6" s="1"/>
  <c r="CQ20" i="58" s="1"/>
  <c r="F20" i="73"/>
  <c r="E20" i="73" s="1"/>
  <c r="G19" i="73"/>
  <c r="D20" i="72"/>
  <c r="D21" i="76"/>
  <c r="F20" i="79"/>
  <c r="E20" i="79" s="1"/>
  <c r="G19" i="79"/>
  <c r="L10" i="6"/>
  <c r="M10" i="6" s="1"/>
  <c r="BC10" i="58" s="1"/>
  <c r="BF10" i="58" s="1"/>
  <c r="BH10" i="58" s="1"/>
  <c r="F20" i="77"/>
  <c r="E20" i="77" s="1"/>
  <c r="H19" i="77"/>
  <c r="F20" i="74"/>
  <c r="G19" i="74"/>
  <c r="D21" i="75"/>
  <c r="H19" i="74"/>
  <c r="J20" i="6" s="1"/>
  <c r="K20" i="6" s="1"/>
  <c r="AS20" i="58" s="1"/>
  <c r="AV20" i="58" s="1"/>
  <c r="G20" i="78"/>
  <c r="F20" i="78" s="1"/>
  <c r="H19" i="78"/>
  <c r="E20" i="78"/>
  <c r="I19" i="78"/>
  <c r="K19" i="78" s="1"/>
  <c r="F20" i="76"/>
  <c r="E20" i="76" s="1"/>
  <c r="G19" i="76"/>
  <c r="H19" i="73"/>
  <c r="J19" i="73" s="1"/>
  <c r="D21" i="74"/>
  <c r="H19" i="76"/>
  <c r="N20" i="6" s="1"/>
  <c r="O20" i="6" s="1"/>
  <c r="BM20" i="58" s="1"/>
  <c r="BP20" i="58" s="1"/>
  <c r="F20" i="80"/>
  <c r="E20" i="80" s="1"/>
  <c r="H19" i="80"/>
  <c r="AV43" i="2"/>
  <c r="AA41" i="37" s="1"/>
  <c r="BB43" i="2"/>
  <c r="AD41" i="37" s="1"/>
  <c r="AZ43" i="2"/>
  <c r="AC41" i="37" s="1"/>
  <c r="AT44" i="2"/>
  <c r="AO44" i="2" s="1"/>
  <c r="BW44" i="2"/>
  <c r="AP42" i="37" s="1"/>
  <c r="CA44" i="2"/>
  <c r="AR42" i="37" s="1"/>
  <c r="CC44" i="2"/>
  <c r="AS42" i="37" s="1"/>
  <c r="BC44" i="2"/>
  <c r="S44" i="2"/>
  <c r="N44" i="2" s="1"/>
  <c r="H42" i="37" s="1"/>
  <c r="CU43" i="2"/>
  <c r="BC41" i="37" s="1"/>
  <c r="CO43" i="2"/>
  <c r="AZ41" i="37" s="1"/>
  <c r="CS43" i="2"/>
  <c r="BB41" i="37" s="1"/>
  <c r="CL43" i="2"/>
  <c r="AX41" i="37" s="1"/>
  <c r="CJ43" i="2"/>
  <c r="AW41" i="37" s="1"/>
  <c r="CF43" i="2"/>
  <c r="AU41" i="37" s="1"/>
  <c r="CV44" i="2"/>
  <c r="CQ44" i="2" s="1"/>
  <c r="E43" i="35"/>
  <c r="AS43" i="2"/>
  <c r="Y41" i="37" s="1"/>
  <c r="AQ43" i="2"/>
  <c r="X41" i="37" s="1"/>
  <c r="AM43" i="2"/>
  <c r="V41" i="37" s="1"/>
  <c r="CM44" i="2"/>
  <c r="CH44" i="2" s="1"/>
  <c r="AV42" i="37" s="1"/>
  <c r="X43" i="29"/>
  <c r="AE43" i="29"/>
  <c r="BG43" i="29"/>
  <c r="AS43" i="29"/>
  <c r="AL43" i="29"/>
  <c r="C43" i="29"/>
  <c r="AZ43" i="29"/>
  <c r="Q43" i="29"/>
  <c r="J43" i="29"/>
  <c r="BU43" i="29"/>
  <c r="BN43" i="29"/>
  <c r="P6" i="19"/>
  <c r="P55" i="19" s="1"/>
  <c r="W6" i="15"/>
  <c r="W55" i="15" s="1"/>
  <c r="BG42" i="29"/>
  <c r="Q42" i="29"/>
  <c r="X42" i="29"/>
  <c r="AS42" i="29"/>
  <c r="BN42" i="29"/>
  <c r="AE42" i="29"/>
  <c r="BU42" i="29"/>
  <c r="AL42" i="29"/>
  <c r="AZ42" i="29"/>
  <c r="J42" i="29"/>
  <c r="C42" i="29"/>
  <c r="S43" i="2"/>
  <c r="AV42" i="2"/>
  <c r="AA40" i="37" s="1"/>
  <c r="AZ42" i="2"/>
  <c r="AC40" i="37" s="1"/>
  <c r="BB42" i="2"/>
  <c r="AD40" i="37" s="1"/>
  <c r="CQ42" i="2"/>
  <c r="BA40" i="37" s="1"/>
  <c r="CS42" i="2"/>
  <c r="BB40" i="37" s="1"/>
  <c r="CO42" i="2"/>
  <c r="AZ40" i="37" s="1"/>
  <c r="CU42" i="2"/>
  <c r="BC40" i="37" s="1"/>
  <c r="CF42" i="2"/>
  <c r="AU40" i="37" s="1"/>
  <c r="CJ42" i="2"/>
  <c r="AW40" i="37" s="1"/>
  <c r="CL42" i="2"/>
  <c r="AX40" i="37" s="1"/>
  <c r="BU41" i="29"/>
  <c r="BN41" i="29"/>
  <c r="AE41" i="29"/>
  <c r="C41" i="29"/>
  <c r="AL41" i="29"/>
  <c r="AS41" i="29"/>
  <c r="X41" i="29"/>
  <c r="J41" i="29"/>
  <c r="Q41" i="29"/>
  <c r="BG41" i="29"/>
  <c r="AZ41" i="29"/>
  <c r="N42" i="2"/>
  <c r="AO42" i="2"/>
  <c r="L42" i="2"/>
  <c r="P42" i="2"/>
  <c r="R42" i="2"/>
  <c r="AS42" i="2"/>
  <c r="AQ42" i="2"/>
  <c r="AM42" i="2"/>
  <c r="AR39" i="37"/>
  <c r="W39" i="37"/>
  <c r="CL41" i="2"/>
  <c r="CJ41" i="2"/>
  <c r="CF41" i="2"/>
  <c r="CS41" i="2"/>
  <c r="CU41" i="2"/>
  <c r="CO41" i="2"/>
  <c r="R41" i="2"/>
  <c r="L41" i="2"/>
  <c r="P41" i="2"/>
  <c r="CH41" i="2"/>
  <c r="CQ41" i="2"/>
  <c r="AP39" i="37"/>
  <c r="BB41" i="2"/>
  <c r="AV41" i="2"/>
  <c r="AZ41" i="2"/>
  <c r="N41" i="2"/>
  <c r="AS39" i="37"/>
  <c r="AB39" i="37"/>
  <c r="AQ41" i="2"/>
  <c r="AM41" i="2"/>
  <c r="AS41" i="2"/>
  <c r="BN40" i="29"/>
  <c r="X40" i="29"/>
  <c r="AZ40" i="29"/>
  <c r="AE40" i="29"/>
  <c r="Q40" i="29"/>
  <c r="BU40" i="29"/>
  <c r="J40" i="29"/>
  <c r="AL40" i="29"/>
  <c r="C40" i="29"/>
  <c r="BG40" i="29"/>
  <c r="AS40" i="29"/>
  <c r="AH11" i="64"/>
  <c r="AI11" i="64" s="1"/>
  <c r="AL11" i="64"/>
  <c r="AM11" i="64" s="1"/>
  <c r="R11" i="64"/>
  <c r="S11" i="64" s="1"/>
  <c r="N11" i="64"/>
  <c r="O11" i="64" s="1"/>
  <c r="AP11" i="64"/>
  <c r="AQ11" i="64" s="1"/>
  <c r="V11" i="64"/>
  <c r="W11" i="64" s="1"/>
  <c r="AD11" i="64"/>
  <c r="AE11" i="64" s="1"/>
  <c r="Z11" i="64"/>
  <c r="AA11" i="64" s="1"/>
  <c r="AE32" i="253"/>
  <c r="AD33" i="253"/>
  <c r="M32" i="253"/>
  <c r="L33" i="253"/>
  <c r="BB34" i="253"/>
  <c r="BC33" i="253"/>
  <c r="W38" i="37"/>
  <c r="F34" i="253"/>
  <c r="G33" i="253"/>
  <c r="AR38" i="37"/>
  <c r="AB38" i="37"/>
  <c r="CJ40" i="2"/>
  <c r="CF40" i="2"/>
  <c r="CL40" i="2"/>
  <c r="P40" i="2"/>
  <c r="R40" i="2"/>
  <c r="L40" i="2"/>
  <c r="AP38" i="37"/>
  <c r="BA38" i="37"/>
  <c r="AS38" i="37"/>
  <c r="AZ40" i="2"/>
  <c r="AV40" i="2"/>
  <c r="BB40" i="2"/>
  <c r="CH40" i="2"/>
  <c r="AQ40" i="2"/>
  <c r="AS40" i="2"/>
  <c r="AM40" i="2"/>
  <c r="CU40" i="2"/>
  <c r="CS40" i="2"/>
  <c r="CO40" i="2"/>
  <c r="N40" i="2"/>
  <c r="Q39" i="29"/>
  <c r="BU39" i="29"/>
  <c r="AE39" i="29"/>
  <c r="AZ39" i="29"/>
  <c r="AL39" i="29"/>
  <c r="J39" i="29"/>
  <c r="AS39" i="29"/>
  <c r="C39" i="29"/>
  <c r="BG39" i="29"/>
  <c r="BN39" i="29"/>
  <c r="X39" i="29"/>
  <c r="BB39" i="2"/>
  <c r="AD37" i="37" s="1"/>
  <c r="AV39" i="2"/>
  <c r="AA37" i="37" s="1"/>
  <c r="AZ39" i="2"/>
  <c r="AC37" i="37" s="1"/>
  <c r="CO39" i="2"/>
  <c r="AZ37" i="37" s="1"/>
  <c r="CU39" i="2"/>
  <c r="BC37" i="37" s="1"/>
  <c r="CS39" i="2"/>
  <c r="BB37" i="37" s="1"/>
  <c r="AS39" i="2"/>
  <c r="Y37" i="37" s="1"/>
  <c r="AM39" i="2"/>
  <c r="V37" i="37" s="1"/>
  <c r="AQ39" i="2"/>
  <c r="X37" i="37" s="1"/>
  <c r="R39" i="2"/>
  <c r="J37" i="37" s="1"/>
  <c r="L39" i="2"/>
  <c r="G37" i="37" s="1"/>
  <c r="P39" i="2"/>
  <c r="I37" i="37" s="1"/>
  <c r="CH39" i="2"/>
  <c r="AV37" i="37" s="1"/>
  <c r="CF39" i="2"/>
  <c r="AU37" i="37" s="1"/>
  <c r="CL39" i="2"/>
  <c r="AX37" i="37" s="1"/>
  <c r="CJ39" i="2"/>
  <c r="AW37" i="37" s="1"/>
  <c r="AX39" i="2"/>
  <c r="AB37" i="37" s="1"/>
  <c r="H25" i="14"/>
  <c r="L26" i="15" s="1"/>
  <c r="N26" i="15" s="1"/>
  <c r="O26" i="15" s="1"/>
  <c r="X26" i="19" s="1"/>
  <c r="J25" i="14"/>
  <c r="T26" i="15" s="1"/>
  <c r="V26" i="15" s="1"/>
  <c r="W26" i="15" s="1"/>
  <c r="AR26" i="19" s="1"/>
  <c r="L25" i="14"/>
  <c r="AB26" i="15" s="1"/>
  <c r="AD26" i="15" s="1"/>
  <c r="AE26" i="15" s="1"/>
  <c r="BL26" i="19" s="1"/>
  <c r="N25" i="14"/>
  <c r="AJ26" i="15" s="1"/>
  <c r="AL26" i="15" s="1"/>
  <c r="AM26" i="15" s="1"/>
  <c r="CF26" i="19" s="1"/>
  <c r="P25" i="14"/>
  <c r="AR26" i="15" s="1"/>
  <c r="AT26" i="15" s="1"/>
  <c r="AU26" i="15" s="1"/>
  <c r="CZ26" i="19" s="1"/>
  <c r="I25" i="14"/>
  <c r="P26" i="15" s="1"/>
  <c r="R26" i="15" s="1"/>
  <c r="S26" i="15" s="1"/>
  <c r="AH26" i="19" s="1"/>
  <c r="K25" i="14"/>
  <c r="X26" i="15" s="1"/>
  <c r="Z26" i="15" s="1"/>
  <c r="AA26" i="15" s="1"/>
  <c r="BB26" i="19" s="1"/>
  <c r="M25" i="14"/>
  <c r="AF26" i="15" s="1"/>
  <c r="AH26" i="15" s="1"/>
  <c r="AI26" i="15" s="1"/>
  <c r="BV26" i="19" s="1"/>
  <c r="O25" i="14"/>
  <c r="AN26" i="15" s="1"/>
  <c r="AP26" i="15" s="1"/>
  <c r="AQ26" i="15" s="1"/>
  <c r="CP26" i="19" s="1"/>
  <c r="G25" i="14"/>
  <c r="H26" i="15" s="1"/>
  <c r="J26" i="15" s="1"/>
  <c r="K26" i="15" s="1"/>
  <c r="N26" i="19" s="1"/>
  <c r="AM6" i="15"/>
  <c r="AM55" i="15" s="1"/>
  <c r="J13" i="74"/>
  <c r="AB22" i="5"/>
  <c r="CR21" i="58" s="1"/>
  <c r="X22" i="5"/>
  <c r="BX21" i="58" s="1"/>
  <c r="T22" i="5"/>
  <c r="BD21" i="58" s="1"/>
  <c r="P22" i="5"/>
  <c r="AJ21" i="58" s="1"/>
  <c r="AD22" i="5"/>
  <c r="DB21" i="58" s="1"/>
  <c r="L22" i="5"/>
  <c r="P21" i="58" s="1"/>
  <c r="Z22" i="5"/>
  <c r="CH21" i="58" s="1"/>
  <c r="V22" i="5"/>
  <c r="BN21" i="58" s="1"/>
  <c r="R22" i="5"/>
  <c r="AT21" i="58" s="1"/>
  <c r="D11" i="15"/>
  <c r="F11" i="15" s="1"/>
  <c r="G11" i="15" s="1"/>
  <c r="D11" i="19" s="1"/>
  <c r="AL38" i="29"/>
  <c r="AZ38" i="29"/>
  <c r="BG38" i="29"/>
  <c r="C38" i="29"/>
  <c r="Q38" i="29"/>
  <c r="X38" i="29"/>
  <c r="BU38" i="29"/>
  <c r="AS38" i="29"/>
  <c r="J38" i="29"/>
  <c r="AE38" i="29"/>
  <c r="BN38" i="29"/>
  <c r="CQ6" i="19"/>
  <c r="K33" i="16"/>
  <c r="L33" i="16" s="1"/>
  <c r="AA8" i="16"/>
  <c r="AB8" i="16" s="1"/>
  <c r="BM7" i="19" s="1"/>
  <c r="AI33" i="16"/>
  <c r="AJ33" i="16" s="1"/>
  <c r="S8" i="16"/>
  <c r="T8" i="16" s="1"/>
  <c r="AS7" i="19" s="1"/>
  <c r="AE8" i="16"/>
  <c r="AF8" i="16" s="1"/>
  <c r="BW7" i="19" s="1"/>
  <c r="S33" i="16"/>
  <c r="T33" i="16" s="1"/>
  <c r="O8" i="16"/>
  <c r="P8" i="16" s="1"/>
  <c r="AI7" i="19" s="1"/>
  <c r="AQ7" i="16"/>
  <c r="AA33" i="16"/>
  <c r="AB33" i="16" s="1"/>
  <c r="K8" i="16"/>
  <c r="L8" i="16" s="1"/>
  <c r="Y7" i="19" s="1"/>
  <c r="DI6" i="18"/>
  <c r="D36" i="80"/>
  <c r="E15" i="79"/>
  <c r="F15" i="79" s="1"/>
  <c r="E14" i="73"/>
  <c r="F14" i="73" s="1"/>
  <c r="C27" i="15"/>
  <c r="D27" i="15" s="1"/>
  <c r="F27" i="15" s="1"/>
  <c r="G27" i="15" s="1"/>
  <c r="D27" i="19" s="1"/>
  <c r="F15" i="78"/>
  <c r="G15" i="78" s="1"/>
  <c r="N18" i="6"/>
  <c r="O18" i="6" s="1"/>
  <c r="BM18" i="58" s="1"/>
  <c r="CQ38" i="2"/>
  <c r="BA36" i="37" s="1"/>
  <c r="D38" i="2"/>
  <c r="D39" i="2" s="1"/>
  <c r="J37" i="2"/>
  <c r="BF38" i="2"/>
  <c r="BF39" i="2" s="1"/>
  <c r="BF40" i="2" s="1"/>
  <c r="BF41" i="2" s="1"/>
  <c r="BF42" i="2" s="1"/>
  <c r="BF43" i="2" s="1"/>
  <c r="BL37" i="2"/>
  <c r="V38" i="2"/>
  <c r="V39" i="2" s="1"/>
  <c r="V40" i="2" s="1"/>
  <c r="V41" i="2" s="1"/>
  <c r="V42" i="2" s="1"/>
  <c r="AB37" i="2"/>
  <c r="W37" i="2" s="1"/>
  <c r="M35" i="37" s="1"/>
  <c r="CJ38" i="2"/>
  <c r="AW36" i="37" s="1"/>
  <c r="CL38" i="2"/>
  <c r="AX36" i="37" s="1"/>
  <c r="CF38" i="2"/>
  <c r="AU36" i="37" s="1"/>
  <c r="AQ38" i="2"/>
  <c r="X36" i="37" s="1"/>
  <c r="AM38" i="2"/>
  <c r="V36" i="37" s="1"/>
  <c r="AS38" i="2"/>
  <c r="Y36" i="37" s="1"/>
  <c r="L38" i="2"/>
  <c r="G36" i="37" s="1"/>
  <c r="R38" i="2"/>
  <c r="J36" i="37" s="1"/>
  <c r="P38" i="2"/>
  <c r="I36" i="37" s="1"/>
  <c r="AX38" i="2"/>
  <c r="AB36" i="37" s="1"/>
  <c r="CH38" i="2"/>
  <c r="AV36" i="37" s="1"/>
  <c r="AO38" i="2"/>
  <c r="W36" i="37" s="1"/>
  <c r="AZ38" i="2"/>
  <c r="AC36" i="37" s="1"/>
  <c r="BB38" i="2"/>
  <c r="AD36" i="37" s="1"/>
  <c r="AV38" i="2"/>
  <c r="AA36" i="37" s="1"/>
  <c r="CU38" i="2"/>
  <c r="BC36" i="37" s="1"/>
  <c r="CO38" i="2"/>
  <c r="AZ36" i="37" s="1"/>
  <c r="CS38" i="2"/>
  <c r="BB36" i="37" s="1"/>
  <c r="N38" i="2"/>
  <c r="H36" i="37" s="1"/>
  <c r="L14" i="6"/>
  <c r="M14" i="6" s="1"/>
  <c r="BC14" i="58" s="1"/>
  <c r="BF14" i="58" s="1"/>
  <c r="BH14" i="58" s="1"/>
  <c r="T18" i="6"/>
  <c r="U18" i="6" s="1"/>
  <c r="CQ18" i="58" s="1"/>
  <c r="J17" i="73"/>
  <c r="K17" i="78"/>
  <c r="J17" i="74"/>
  <c r="J10" i="6"/>
  <c r="K10" i="6" s="1"/>
  <c r="AS10" i="58" s="1"/>
  <c r="AV10" i="58" s="1"/>
  <c r="AX10" i="58" s="1"/>
  <c r="J8" i="74"/>
  <c r="G15" i="75"/>
  <c r="H15" i="75" s="1"/>
  <c r="L15" i="6"/>
  <c r="M15" i="6" s="1"/>
  <c r="BC15" i="58" s="1"/>
  <c r="E14" i="75"/>
  <c r="F14" i="75" s="1"/>
  <c r="BN34" i="253"/>
  <c r="BO33" i="253"/>
  <c r="X33" i="253"/>
  <c r="Y32" i="253"/>
  <c r="R33" i="253"/>
  <c r="S32" i="253"/>
  <c r="AK34" i="253"/>
  <c r="AJ35" i="253"/>
  <c r="AP34" i="253"/>
  <c r="AQ33" i="253"/>
  <c r="BI33" i="253"/>
  <c r="BH34" i="253"/>
  <c r="AW32" i="253"/>
  <c r="AV33" i="253"/>
  <c r="CC6" i="18"/>
  <c r="BG37" i="29"/>
  <c r="AS37" i="29"/>
  <c r="C37" i="29"/>
  <c r="AE37" i="29"/>
  <c r="X37" i="29"/>
  <c r="AL37" i="29"/>
  <c r="Q37" i="29"/>
  <c r="BU37" i="29"/>
  <c r="J37" i="29"/>
  <c r="AZ37" i="29"/>
  <c r="E15" i="77"/>
  <c r="F15" i="77" s="1"/>
  <c r="BM6" i="18"/>
  <c r="FU6" i="18"/>
  <c r="AJ7" i="16"/>
  <c r="CJ10" i="58"/>
  <c r="CL10" i="58" s="1"/>
  <c r="D67" i="33"/>
  <c r="D68" i="33" s="1"/>
  <c r="W35" i="33" s="1"/>
  <c r="AT6" i="58"/>
  <c r="BU31" i="29"/>
  <c r="L17" i="41" s="1"/>
  <c r="AZ13" i="29"/>
  <c r="AE6" i="29"/>
  <c r="D65" i="21"/>
  <c r="D66" i="21" s="1"/>
  <c r="E14" i="74"/>
  <c r="F14" i="74" s="1"/>
  <c r="BP10" i="58"/>
  <c r="BR10" i="58" s="1"/>
  <c r="DD14" i="58"/>
  <c r="DF14" i="58" s="1"/>
  <c r="CJ14" i="58"/>
  <c r="CL14" i="58" s="1"/>
  <c r="V5" i="37"/>
  <c r="V50" i="37" s="1"/>
  <c r="CT10" i="58"/>
  <c r="CV10" i="58" s="1"/>
  <c r="CT14" i="58"/>
  <c r="CV14" i="58" s="1"/>
  <c r="DD16" i="58"/>
  <c r="DF16" i="58" s="1"/>
  <c r="AV14" i="58"/>
  <c r="AX14" i="58" s="1"/>
  <c r="CJ15" i="58"/>
  <c r="CL15" i="58" s="1"/>
  <c r="BG10" i="29"/>
  <c r="CT16" i="58"/>
  <c r="CV16" i="58" s="1"/>
  <c r="BP12" i="58"/>
  <c r="BR12" i="58" s="1"/>
  <c r="AE22" i="29"/>
  <c r="X9" i="29"/>
  <c r="AL19" i="29"/>
  <c r="BN7" i="29"/>
  <c r="AS16" i="29"/>
  <c r="D34" i="72"/>
  <c r="D34" i="73"/>
  <c r="D34" i="74"/>
  <c r="D34" i="75"/>
  <c r="D34" i="76"/>
  <c r="D34" i="77"/>
  <c r="E34" i="78"/>
  <c r="D34" i="79"/>
  <c r="F32" i="19"/>
  <c r="P32" i="19"/>
  <c r="AJ33" i="19"/>
  <c r="Z33" i="19"/>
  <c r="BD33" i="19"/>
  <c r="CH33" i="19"/>
  <c r="CR6" i="19"/>
  <c r="CR55" i="19" s="1"/>
  <c r="CH6" i="19"/>
  <c r="CH55" i="19" s="1"/>
  <c r="Z6" i="19"/>
  <c r="Z55" i="19" s="1"/>
  <c r="P35" i="19"/>
  <c r="AJ35" i="19"/>
  <c r="BD35" i="19"/>
  <c r="BX35" i="19"/>
  <c r="CR35" i="19"/>
  <c r="AJ20" i="19"/>
  <c r="F8" i="19"/>
  <c r="AJ13" i="19"/>
  <c r="Z20" i="19"/>
  <c r="AJ27" i="19"/>
  <c r="Z11" i="19"/>
  <c r="AJ21" i="19"/>
  <c r="Z13" i="19"/>
  <c r="F30" i="19"/>
  <c r="Z23" i="19"/>
  <c r="BN30" i="19"/>
  <c r="Z31" i="19"/>
  <c r="BN23" i="19"/>
  <c r="BN16" i="19"/>
  <c r="BN8" i="19"/>
  <c r="BN32" i="19"/>
  <c r="DB26" i="19"/>
  <c r="DB32" i="19"/>
  <c r="DB23" i="19"/>
  <c r="BX18" i="19"/>
  <c r="Z16" i="19"/>
  <c r="DB22" i="19"/>
  <c r="DB13" i="19"/>
  <c r="AJ32" i="19"/>
  <c r="Z10" i="19"/>
  <c r="Z28" i="19"/>
  <c r="BN19" i="19"/>
  <c r="BN21" i="19"/>
  <c r="DB29" i="19"/>
  <c r="DB11" i="19"/>
  <c r="DB7" i="19"/>
  <c r="BN15" i="19"/>
  <c r="P33" i="19"/>
  <c r="AT33" i="19"/>
  <c r="BX33" i="19"/>
  <c r="BN33" i="19"/>
  <c r="CR33" i="19"/>
  <c r="BD6" i="19"/>
  <c r="BX6" i="19"/>
  <c r="BX55" i="19" s="1"/>
  <c r="F35" i="19"/>
  <c r="Z35" i="19"/>
  <c r="AT35" i="19"/>
  <c r="BN35" i="19"/>
  <c r="CH35" i="19"/>
  <c r="DB35" i="19"/>
  <c r="AJ19" i="19"/>
  <c r="AJ14" i="19"/>
  <c r="Z19" i="19"/>
  <c r="AJ11" i="19"/>
  <c r="F27" i="19"/>
  <c r="AJ28" i="19"/>
  <c r="Z12" i="19"/>
  <c r="Z14" i="19"/>
  <c r="F11" i="19"/>
  <c r="Z8" i="19"/>
  <c r="AJ15" i="19"/>
  <c r="Z15" i="19"/>
  <c r="F9" i="19"/>
  <c r="BN7" i="19"/>
  <c r="BN31" i="19"/>
  <c r="BN22" i="19"/>
  <c r="BN24" i="19"/>
  <c r="DB24" i="19"/>
  <c r="DB17" i="19"/>
  <c r="DB15" i="19"/>
  <c r="Z17" i="19"/>
  <c r="BN13" i="19"/>
  <c r="DB9" i="19"/>
  <c r="BN28" i="19"/>
  <c r="Z26" i="19"/>
  <c r="AJ12" i="19"/>
  <c r="Z27" i="19"/>
  <c r="BN11" i="19"/>
  <c r="BN10" i="19"/>
  <c r="BN20" i="19"/>
  <c r="BN9" i="19"/>
  <c r="DB27" i="19"/>
  <c r="F24" i="19"/>
  <c r="C36" i="29"/>
  <c r="AS36" i="29"/>
  <c r="AZ36" i="29"/>
  <c r="BG36" i="29"/>
  <c r="X36" i="29"/>
  <c r="BU36" i="29"/>
  <c r="AL36" i="29"/>
  <c r="Q36" i="29"/>
  <c r="BN36" i="29"/>
  <c r="AE36" i="29"/>
  <c r="J36" i="29"/>
  <c r="L5" i="37"/>
  <c r="L50" i="37" s="1"/>
  <c r="Q12" i="29"/>
  <c r="J15" i="29"/>
  <c r="C18" i="29"/>
  <c r="BU20" i="29"/>
  <c r="BN23" i="29"/>
  <c r="AU5" i="37"/>
  <c r="AU50" i="37" s="1"/>
  <c r="AF5" i="37"/>
  <c r="AF50" i="37" s="1"/>
  <c r="AV12" i="58"/>
  <c r="AX12" i="58" s="1"/>
  <c r="CJ16" i="58"/>
  <c r="CL16" i="58" s="1"/>
  <c r="E15" i="76"/>
  <c r="F15" i="76" s="1"/>
  <c r="BG6" i="29"/>
  <c r="Q8" i="29"/>
  <c r="AZ9" i="29"/>
  <c r="J11" i="29"/>
  <c r="AS12" i="29"/>
  <c r="C14" i="29"/>
  <c r="AL15" i="29"/>
  <c r="BU16" i="29"/>
  <c r="AE18" i="29"/>
  <c r="BN19" i="29"/>
  <c r="X21" i="29"/>
  <c r="BG22" i="29"/>
  <c r="Q24" i="29"/>
  <c r="CD33" i="19"/>
  <c r="CD52" i="19" s="1"/>
  <c r="X25" i="29"/>
  <c r="AZ25" i="29"/>
  <c r="BP16" i="58"/>
  <c r="BR16" i="58" s="1"/>
  <c r="BP15" i="58"/>
  <c r="BR15" i="58" s="1"/>
  <c r="BZ15" i="58"/>
  <c r="CB15" i="58" s="1"/>
  <c r="CT12" i="58"/>
  <c r="CV12" i="58" s="1"/>
  <c r="E15" i="80"/>
  <c r="F15" i="80" s="1"/>
  <c r="BD19" i="58"/>
  <c r="BX9" i="58"/>
  <c r="BZ9" i="58" s="1"/>
  <c r="Z8" i="58"/>
  <c r="AB8" i="58" s="1"/>
  <c r="AT18" i="58"/>
  <c r="AV18" i="58" s="1"/>
  <c r="AT7" i="58"/>
  <c r="AV7" i="58" s="1"/>
  <c r="BD13" i="58"/>
  <c r="BF13" i="58" s="1"/>
  <c r="CH13" i="58"/>
  <c r="CJ13" i="58" s="1"/>
  <c r="CR17" i="58"/>
  <c r="CT17" i="58" s="1"/>
  <c r="BD15" i="58"/>
  <c r="BN11" i="58"/>
  <c r="BP11" i="58" s="1"/>
  <c r="AB34" i="37"/>
  <c r="J34" i="37"/>
  <c r="AX34" i="37"/>
  <c r="BL36" i="2"/>
  <c r="BW11" i="29"/>
  <c r="BX11" i="29" s="1"/>
  <c r="CH20" i="58"/>
  <c r="BB34" i="37"/>
  <c r="D26" i="72"/>
  <c r="AV34" i="37"/>
  <c r="D14" i="6"/>
  <c r="E14" i="6" s="1"/>
  <c r="O14" i="58" s="1"/>
  <c r="R14" i="58" s="1"/>
  <c r="BX19" i="58"/>
  <c r="CH19" i="58"/>
  <c r="AJ9" i="58"/>
  <c r="DB9" i="58"/>
  <c r="DD9" i="58" s="1"/>
  <c r="AT8" i="58"/>
  <c r="AV8" i="58" s="1"/>
  <c r="AJ8" i="58"/>
  <c r="AL8" i="58" s="1"/>
  <c r="Z18" i="58"/>
  <c r="BD18" i="58"/>
  <c r="BX7" i="58"/>
  <c r="BZ7" i="58" s="1"/>
  <c r="BN13" i="58"/>
  <c r="BP13" i="58" s="1"/>
  <c r="Z17" i="58"/>
  <c r="AB17" i="58" s="1"/>
  <c r="BX12" i="58"/>
  <c r="BZ12" i="58" s="1"/>
  <c r="CH11" i="58"/>
  <c r="CJ11" i="58" s="1"/>
  <c r="Z11" i="58"/>
  <c r="AB11" i="58" s="1"/>
  <c r="AJ15" i="58"/>
  <c r="AA34" i="37"/>
  <c r="BK34" i="2"/>
  <c r="AI32" i="37" s="1"/>
  <c r="AI51" i="37" s="1"/>
  <c r="BI34" i="2"/>
  <c r="AH32" i="37" s="1"/>
  <c r="AH51" i="37" s="1"/>
  <c r="BG34" i="2"/>
  <c r="AG32" i="37" s="1"/>
  <c r="AG51" i="37" s="1"/>
  <c r="BE34" i="2"/>
  <c r="AF32" i="37" s="1"/>
  <c r="AF51" i="37" s="1"/>
  <c r="BO34" i="2"/>
  <c r="BU33" i="2"/>
  <c r="BP33" i="2" s="1"/>
  <c r="AL31" i="37" s="1"/>
  <c r="D26" i="76"/>
  <c r="S10" i="29"/>
  <c r="T10" i="29" s="1"/>
  <c r="H10" i="6"/>
  <c r="I10" i="6" s="1"/>
  <c r="AI10" i="58" s="1"/>
  <c r="AL10" i="58" s="1"/>
  <c r="J9" i="73"/>
  <c r="AB36" i="2"/>
  <c r="W36" i="2" s="1"/>
  <c r="AB23" i="5"/>
  <c r="P23" i="5"/>
  <c r="AD23" i="5"/>
  <c r="R23" i="5"/>
  <c r="T23" i="5"/>
  <c r="N23" i="5"/>
  <c r="X23" i="5"/>
  <c r="Z23" i="5"/>
  <c r="L23" i="5"/>
  <c r="V23" i="5"/>
  <c r="AJ19" i="58"/>
  <c r="AL19" i="58" s="1"/>
  <c r="DB19" i="58"/>
  <c r="AT19" i="58"/>
  <c r="AV19" i="58" s="1"/>
  <c r="P9" i="58"/>
  <c r="CH9" i="58"/>
  <c r="CJ9" i="58" s="1"/>
  <c r="BN9" i="58"/>
  <c r="BP9" i="58" s="1"/>
  <c r="BD8" i="58"/>
  <c r="BF8" i="58" s="1"/>
  <c r="DB8" i="58"/>
  <c r="DD8" i="58" s="1"/>
  <c r="AJ18" i="58"/>
  <c r="AL18" i="58" s="1"/>
  <c r="P18" i="58"/>
  <c r="BD7" i="58"/>
  <c r="BF7" i="58" s="1"/>
  <c r="AJ7" i="58"/>
  <c r="AL7" i="58" s="1"/>
  <c r="DB7" i="58"/>
  <c r="DD7" i="58" s="1"/>
  <c r="Z13" i="58"/>
  <c r="AB13" i="58" s="1"/>
  <c r="BX13" i="58"/>
  <c r="BZ13" i="58" s="1"/>
  <c r="BX17" i="58"/>
  <c r="BZ17" i="58" s="1"/>
  <c r="P17" i="58"/>
  <c r="R17" i="58" s="1"/>
  <c r="CH17" i="58"/>
  <c r="CJ17" i="58" s="1"/>
  <c r="Z21" i="58"/>
  <c r="P15" i="58"/>
  <c r="P12" i="58"/>
  <c r="R12" i="58" s="1"/>
  <c r="AT11" i="58"/>
  <c r="AV11" i="58" s="1"/>
  <c r="CR11" i="58"/>
  <c r="CT11" i="58" s="1"/>
  <c r="AJ11" i="58"/>
  <c r="AL11" i="58" s="1"/>
  <c r="Z12" i="58"/>
  <c r="AB12" i="58" s="1"/>
  <c r="BC34" i="37"/>
  <c r="BT32" i="2"/>
  <c r="AN30" i="37" s="1"/>
  <c r="BR32" i="2"/>
  <c r="AM30" i="37" s="1"/>
  <c r="BN32" i="2"/>
  <c r="AK30" i="37" s="1"/>
  <c r="J24" i="5"/>
  <c r="F23" i="58"/>
  <c r="BI13" i="29"/>
  <c r="BJ13" i="29" s="1"/>
  <c r="CR20" i="58"/>
  <c r="G9" i="28"/>
  <c r="AU10" i="29"/>
  <c r="AV10" i="29" s="1"/>
  <c r="L12" i="29"/>
  <c r="M12" i="29" s="1"/>
  <c r="X34" i="37"/>
  <c r="B10" i="28"/>
  <c r="D28" i="74"/>
  <c r="D27" i="74"/>
  <c r="H34" i="37"/>
  <c r="E10" i="28"/>
  <c r="D26" i="80"/>
  <c r="E9" i="75"/>
  <c r="F9" i="75" s="1"/>
  <c r="D7" i="28"/>
  <c r="V18" i="6"/>
  <c r="W18" i="6" s="1"/>
  <c r="DA18" i="58" s="1"/>
  <c r="J17" i="80"/>
  <c r="E27" i="78"/>
  <c r="E28" i="78"/>
  <c r="I10" i="28"/>
  <c r="K9" i="28"/>
  <c r="AW34" i="37"/>
  <c r="C6" i="29"/>
  <c r="AL7" i="29"/>
  <c r="BU8" i="29"/>
  <c r="AE10" i="29"/>
  <c r="BN11" i="29"/>
  <c r="X13" i="29"/>
  <c r="BG14" i="29"/>
  <c r="Q16" i="29"/>
  <c r="AZ17" i="29"/>
  <c r="J19" i="29"/>
  <c r="AS20" i="29"/>
  <c r="C22" i="29"/>
  <c r="AL23" i="29"/>
  <c r="BU24" i="29"/>
  <c r="AL27" i="29"/>
  <c r="BZ10" i="58"/>
  <c r="BP14" i="58"/>
  <c r="BZ16" i="58"/>
  <c r="DD10" i="58"/>
  <c r="Z19" i="58"/>
  <c r="CR9" i="58"/>
  <c r="CT9" i="58" s="1"/>
  <c r="CH8" i="58"/>
  <c r="CJ8" i="58" s="1"/>
  <c r="BX8" i="58"/>
  <c r="BZ8" i="58" s="1"/>
  <c r="BN18" i="58"/>
  <c r="CR18" i="58"/>
  <c r="Z7" i="58"/>
  <c r="AB7" i="58" s="1"/>
  <c r="DB13" i="58"/>
  <c r="DD13" i="58" s="1"/>
  <c r="BN17" i="58"/>
  <c r="BP17" i="58" s="1"/>
  <c r="P11" i="58"/>
  <c r="R11" i="58" s="1"/>
  <c r="Z15" i="58"/>
  <c r="AJ12" i="58"/>
  <c r="AL12" i="58" s="1"/>
  <c r="CD35" i="19"/>
  <c r="Y34" i="37"/>
  <c r="AD34" i="37"/>
  <c r="AG13" i="29"/>
  <c r="AH13" i="29" s="1"/>
  <c r="AE35" i="2"/>
  <c r="AE36" i="2" s="1"/>
  <c r="AE37" i="2" s="1"/>
  <c r="AK34" i="2"/>
  <c r="AF34" i="2" s="1"/>
  <c r="R32" i="37" s="1"/>
  <c r="R51" i="37" s="1"/>
  <c r="AC34" i="37"/>
  <c r="N7" i="16"/>
  <c r="H9" i="6"/>
  <c r="I9" i="6" s="1"/>
  <c r="AI9" i="58" s="1"/>
  <c r="J8" i="73"/>
  <c r="AD7" i="16"/>
  <c r="P19" i="58"/>
  <c r="BD9" i="58"/>
  <c r="BF9" i="58" s="1"/>
  <c r="CR8" i="58"/>
  <c r="CT8" i="58" s="1"/>
  <c r="BX18" i="58"/>
  <c r="CR7" i="58"/>
  <c r="CT7" i="58" s="1"/>
  <c r="P13" i="58"/>
  <c r="R13" i="58" s="1"/>
  <c r="AT13" i="58"/>
  <c r="AV13" i="58" s="1"/>
  <c r="BD17" i="58"/>
  <c r="BF17" i="58" s="1"/>
  <c r="CR15" i="58"/>
  <c r="CT15" i="58" s="1"/>
  <c r="BX11" i="58"/>
  <c r="BZ11" i="58" s="1"/>
  <c r="DB12" i="58"/>
  <c r="DD12" i="58" s="1"/>
  <c r="V34" i="37"/>
  <c r="G34" i="37"/>
  <c r="AU34" i="37"/>
  <c r="C26" i="5"/>
  <c r="AF33" i="2"/>
  <c r="R31" i="37" s="1"/>
  <c r="AH33" i="2"/>
  <c r="S31" i="37" s="1"/>
  <c r="AD33" i="2"/>
  <c r="Q31" i="37" s="1"/>
  <c r="AJ33" i="2"/>
  <c r="T31" i="37" s="1"/>
  <c r="Z20" i="58"/>
  <c r="H7" i="28"/>
  <c r="C9" i="28"/>
  <c r="D26" i="79"/>
  <c r="BN19" i="58"/>
  <c r="CR19" i="58"/>
  <c r="AT9" i="58"/>
  <c r="AV9" i="58" s="1"/>
  <c r="Z9" i="58"/>
  <c r="P8" i="58"/>
  <c r="R8" i="58" s="1"/>
  <c r="BN8" i="58"/>
  <c r="BP8" i="58" s="1"/>
  <c r="DB18" i="58"/>
  <c r="CH18" i="58"/>
  <c r="CJ18" i="58" s="1"/>
  <c r="P7" i="58"/>
  <c r="R7" i="58" s="1"/>
  <c r="CH7" i="58"/>
  <c r="CJ7" i="58" s="1"/>
  <c r="BN7" i="58"/>
  <c r="BP7" i="58" s="1"/>
  <c r="CR13" i="58"/>
  <c r="CT13" i="58" s="1"/>
  <c r="AJ13" i="58"/>
  <c r="AL13" i="58" s="1"/>
  <c r="AJ17" i="58"/>
  <c r="AL17" i="58" s="1"/>
  <c r="DB17" i="58"/>
  <c r="DD17" i="58" s="1"/>
  <c r="AT17" i="58"/>
  <c r="AV17" i="58" s="1"/>
  <c r="DB15" i="58"/>
  <c r="DD15" i="58" s="1"/>
  <c r="BD11" i="58"/>
  <c r="BF11" i="58" s="1"/>
  <c r="DB11" i="58"/>
  <c r="DD11" i="58" s="1"/>
  <c r="BD12" i="58"/>
  <c r="BF12" i="58" s="1"/>
  <c r="AZ34" i="37"/>
  <c r="F10" i="28"/>
  <c r="L8" i="28"/>
  <c r="J7" i="16"/>
  <c r="J10" i="28"/>
  <c r="P20" i="58"/>
  <c r="AN12" i="29"/>
  <c r="AO12" i="29" s="1"/>
  <c r="F14" i="29"/>
  <c r="E13" i="29"/>
  <c r="CH12" i="58"/>
  <c r="CJ12" i="58" s="1"/>
  <c r="Z13" i="29"/>
  <c r="AA13" i="29" s="1"/>
  <c r="G18" i="80"/>
  <c r="AA34" i="2"/>
  <c r="O32" i="37" s="1"/>
  <c r="O51" i="37" s="1"/>
  <c r="Y34" i="2"/>
  <c r="N32" i="37" s="1"/>
  <c r="N51" i="37" s="1"/>
  <c r="U34" i="2"/>
  <c r="L32" i="37" s="1"/>
  <c r="L51" i="37" s="1"/>
  <c r="P18" i="6"/>
  <c r="Q18" i="6" s="1"/>
  <c r="BW18" i="58" s="1"/>
  <c r="J17" i="77"/>
  <c r="I34" i="37"/>
  <c r="BB13" i="29"/>
  <c r="BC13" i="29" s="1"/>
  <c r="BP12" i="29"/>
  <c r="BQ12" i="29" s="1"/>
  <c r="BZ14" i="58"/>
  <c r="J7" i="29"/>
  <c r="AS8" i="29"/>
  <c r="AL11" i="29"/>
  <c r="BU12" i="29"/>
  <c r="AE14" i="29"/>
  <c r="BN15" i="29"/>
  <c r="X17" i="29"/>
  <c r="BG18" i="29"/>
  <c r="Q20" i="29"/>
  <c r="AZ21" i="29"/>
  <c r="J23" i="29"/>
  <c r="AS24" i="29"/>
  <c r="C26" i="29"/>
  <c r="BP32" i="2"/>
  <c r="AL30" i="37" s="1"/>
  <c r="AB14" i="58"/>
  <c r="J9" i="58"/>
  <c r="J11" i="58"/>
  <c r="J10" i="58"/>
  <c r="J7" i="58"/>
  <c r="J36" i="2"/>
  <c r="C36" i="2" s="1"/>
  <c r="C34" i="2"/>
  <c r="B32" i="37" s="1"/>
  <c r="B51" i="37" s="1"/>
  <c r="I34" i="2"/>
  <c r="E32" i="37" s="1"/>
  <c r="E51" i="37" s="1"/>
  <c r="G34" i="2"/>
  <c r="D32" i="37" s="1"/>
  <c r="D51" i="37" s="1"/>
  <c r="BU35" i="29"/>
  <c r="BN35" i="29"/>
  <c r="BG35" i="29"/>
  <c r="AZ35" i="29"/>
  <c r="AS35" i="29"/>
  <c r="AL35" i="29"/>
  <c r="AE35" i="29"/>
  <c r="X35" i="29"/>
  <c r="Q35" i="29"/>
  <c r="J35" i="29"/>
  <c r="C35" i="29"/>
  <c r="J33" i="29"/>
  <c r="AL33" i="29"/>
  <c r="BN33" i="29"/>
  <c r="Q33" i="29"/>
  <c r="AS33" i="29"/>
  <c r="BU33" i="29"/>
  <c r="X33" i="29"/>
  <c r="AZ33" i="29"/>
  <c r="C33" i="29"/>
  <c r="AE33" i="29"/>
  <c r="BG33" i="29"/>
  <c r="J8" i="58"/>
  <c r="AE34" i="29"/>
  <c r="C34" i="29"/>
  <c r="BU34" i="29"/>
  <c r="AZ34" i="29"/>
  <c r="X34" i="29"/>
  <c r="Q34" i="29"/>
  <c r="BG34" i="29"/>
  <c r="AS34" i="29"/>
  <c r="BN34" i="29"/>
  <c r="AL34" i="29"/>
  <c r="J34" i="29"/>
  <c r="Q6" i="29"/>
  <c r="AS6" i="29"/>
  <c r="BU6" i="29"/>
  <c r="X7" i="29"/>
  <c r="AZ7" i="29"/>
  <c r="AE8" i="29"/>
  <c r="BG8" i="29"/>
  <c r="J9" i="29"/>
  <c r="AL9" i="29"/>
  <c r="BN9" i="29"/>
  <c r="Q10" i="29"/>
  <c r="AS10" i="29"/>
  <c r="BU10" i="29"/>
  <c r="X11" i="29"/>
  <c r="AZ11" i="29"/>
  <c r="C12" i="29"/>
  <c r="AE12" i="29"/>
  <c r="BG12" i="29"/>
  <c r="J13" i="29"/>
  <c r="AL13" i="29"/>
  <c r="BN13" i="29"/>
  <c r="Q14" i="29"/>
  <c r="AS14" i="29"/>
  <c r="BU14" i="29"/>
  <c r="X15" i="29"/>
  <c r="AZ15" i="29"/>
  <c r="C16" i="29"/>
  <c r="AE16" i="29"/>
  <c r="BG16" i="29"/>
  <c r="J17" i="29"/>
  <c r="AL17" i="29"/>
  <c r="BN17" i="29"/>
  <c r="Q18" i="29"/>
  <c r="AS18" i="29"/>
  <c r="BU18" i="29"/>
  <c r="X19" i="29"/>
  <c r="AZ19" i="29"/>
  <c r="C20" i="29"/>
  <c r="AE20" i="29"/>
  <c r="BG20" i="29"/>
  <c r="J21" i="29"/>
  <c r="AL21" i="29"/>
  <c r="BN21" i="29"/>
  <c r="Q22" i="29"/>
  <c r="AS22" i="29"/>
  <c r="BU22" i="29"/>
  <c r="X23" i="29"/>
  <c r="AZ23" i="29"/>
  <c r="C24" i="29"/>
  <c r="AE24" i="29"/>
  <c r="BG24" i="29"/>
  <c r="J25" i="29"/>
  <c r="AL25" i="29"/>
  <c r="BN25" i="29"/>
  <c r="BG26" i="29"/>
  <c r="Q28" i="29"/>
  <c r="BN6" i="58"/>
  <c r="BD6" i="58"/>
  <c r="AJ6" i="58"/>
  <c r="CR6" i="58"/>
  <c r="DB6" i="58"/>
  <c r="BX6" i="58"/>
  <c r="CH6" i="58"/>
  <c r="AY32" i="13"/>
  <c r="AE26" i="29"/>
  <c r="J27" i="29"/>
  <c r="BN27" i="29"/>
  <c r="AS28" i="29"/>
  <c r="V33" i="16"/>
  <c r="AD33" i="16"/>
  <c r="Q26" i="29"/>
  <c r="AS26" i="29"/>
  <c r="BU26" i="29"/>
  <c r="X27" i="29"/>
  <c r="AZ27" i="29"/>
  <c r="C28" i="29"/>
  <c r="AE28" i="29"/>
  <c r="BG28" i="29"/>
  <c r="BU28" i="29"/>
  <c r="J29" i="29"/>
  <c r="X29" i="29"/>
  <c r="AL29" i="29"/>
  <c r="AZ29" i="29"/>
  <c r="BN29" i="29"/>
  <c r="Q5" i="37"/>
  <c r="Q50" i="37" s="1"/>
  <c r="C30" i="29"/>
  <c r="O6" i="15"/>
  <c r="O55" i="15" s="1"/>
  <c r="AA6" i="15"/>
  <c r="AA55" i="15" s="1"/>
  <c r="AQ6" i="15"/>
  <c r="AQ55" i="15" s="1"/>
  <c r="S6" i="15"/>
  <c r="S55" i="15" s="1"/>
  <c r="AI6" i="15"/>
  <c r="AI55" i="15" s="1"/>
  <c r="AE6" i="15"/>
  <c r="AE55" i="15" s="1"/>
  <c r="AU6" i="15"/>
  <c r="AU55" i="15" s="1"/>
  <c r="Q30" i="29"/>
  <c r="BU32" i="29"/>
  <c r="BN32" i="29"/>
  <c r="BG32" i="29"/>
  <c r="AZ32" i="29"/>
  <c r="AE30" i="29"/>
  <c r="AS32" i="29"/>
  <c r="AS30" i="29"/>
  <c r="AL32" i="29"/>
  <c r="BG30" i="29"/>
  <c r="AE32" i="29"/>
  <c r="X32" i="29"/>
  <c r="BU30" i="29"/>
  <c r="Q32" i="29"/>
  <c r="J31" i="29"/>
  <c r="C17" i="41" s="1"/>
  <c r="X31" i="29"/>
  <c r="E17" i="41" s="1"/>
  <c r="J32" i="29"/>
  <c r="AL31" i="29"/>
  <c r="G17" i="41" s="1"/>
  <c r="C32" i="29"/>
  <c r="AZ31" i="29"/>
  <c r="I17" i="41" s="1"/>
  <c r="D9" i="6"/>
  <c r="E9" i="6" s="1"/>
  <c r="O9" i="58" s="1"/>
  <c r="D10" i="6"/>
  <c r="E10" i="6" s="1"/>
  <c r="O10" i="58" s="1"/>
  <c r="R10" i="58" s="1"/>
  <c r="E9" i="74"/>
  <c r="F9" i="74" s="1"/>
  <c r="E9" i="73"/>
  <c r="F9" i="73" s="1"/>
  <c r="D5" i="37"/>
  <c r="D50" i="37" s="1"/>
  <c r="C5" i="37"/>
  <c r="C50" i="37" s="1"/>
  <c r="E5" i="37"/>
  <c r="E50" i="37" s="1"/>
  <c r="B5" i="37"/>
  <c r="B50" i="37" s="1"/>
  <c r="AZ5" i="37"/>
  <c r="AZ50" i="37" s="1"/>
  <c r="BB5" i="37"/>
  <c r="BB50" i="37" s="1"/>
  <c r="BC5" i="37"/>
  <c r="BC50" i="37" s="1"/>
  <c r="BA5" i="37"/>
  <c r="BA50" i="37" s="1"/>
  <c r="AW5" i="37"/>
  <c r="AW50" i="37" s="1"/>
  <c r="AV5" i="37"/>
  <c r="AV50" i="37" s="1"/>
  <c r="AX5" i="37"/>
  <c r="AX50" i="37" s="1"/>
  <c r="AP5" i="37"/>
  <c r="AQ5" i="37"/>
  <c r="AQ50" i="37" s="1"/>
  <c r="AS5" i="37"/>
  <c r="AS50" i="37" s="1"/>
  <c r="AR5" i="37"/>
  <c r="AR50" i="37" s="1"/>
  <c r="AK5" i="37"/>
  <c r="AK50" i="37" s="1"/>
  <c r="AN5" i="37"/>
  <c r="AN50" i="37" s="1"/>
  <c r="AL5" i="37"/>
  <c r="AL50" i="37" s="1"/>
  <c r="AM5" i="37"/>
  <c r="AM50" i="37" s="1"/>
  <c r="AI5" i="37"/>
  <c r="AI50" i="37" s="1"/>
  <c r="AH5" i="37"/>
  <c r="AH50" i="37" s="1"/>
  <c r="AG5" i="37"/>
  <c r="AG50" i="37" s="1"/>
  <c r="AA5" i="37"/>
  <c r="AA50" i="37" s="1"/>
  <c r="AD5" i="37"/>
  <c r="AD50" i="37" s="1"/>
  <c r="AB5" i="37"/>
  <c r="AB50" i="37" s="1"/>
  <c r="AC5" i="37"/>
  <c r="AC50" i="37" s="1"/>
  <c r="Y5" i="37"/>
  <c r="Y50" i="37" s="1"/>
  <c r="W5" i="37"/>
  <c r="W50" i="37" s="1"/>
  <c r="X5" i="37"/>
  <c r="X50" i="37" s="1"/>
  <c r="T5" i="37"/>
  <c r="T50" i="37" s="1"/>
  <c r="R5" i="37"/>
  <c r="R50" i="37" s="1"/>
  <c r="S5" i="37"/>
  <c r="S50" i="37" s="1"/>
  <c r="M5" i="37"/>
  <c r="M50" i="37" s="1"/>
  <c r="O5" i="37"/>
  <c r="O50" i="37" s="1"/>
  <c r="N5" i="37"/>
  <c r="N50" i="37" s="1"/>
  <c r="G5" i="37"/>
  <c r="G50" i="37" s="1"/>
  <c r="I5" i="37"/>
  <c r="I50" i="37" s="1"/>
  <c r="J5" i="37"/>
  <c r="J50" i="37" s="1"/>
  <c r="H5" i="37"/>
  <c r="H50" i="37" s="1"/>
  <c r="BC32" i="35"/>
  <c r="AS32" i="35"/>
  <c r="AI32" i="35"/>
  <c r="Y32" i="35"/>
  <c r="O32" i="35"/>
  <c r="R10" i="64"/>
  <c r="S10" i="64" s="1"/>
  <c r="AH10" i="64"/>
  <c r="AI10" i="64" s="1"/>
  <c r="F10" i="64"/>
  <c r="G10" i="64" s="1"/>
  <c r="J10" i="64"/>
  <c r="K10" i="64" s="1"/>
  <c r="V10" i="64"/>
  <c r="W10" i="64" s="1"/>
  <c r="Z10" i="64"/>
  <c r="AA10" i="64" s="1"/>
  <c r="AD10" i="64"/>
  <c r="AE10" i="64" s="1"/>
  <c r="AL10" i="64"/>
  <c r="AM10" i="64" s="1"/>
  <c r="AP10" i="64"/>
  <c r="AQ10" i="64" s="1"/>
  <c r="F33" i="16"/>
  <c r="F10" i="6"/>
  <c r="G10" i="6" s="1"/>
  <c r="Y10" i="58" s="1"/>
  <c r="AB10" i="58" s="1"/>
  <c r="J9" i="72"/>
  <c r="G15" i="73"/>
  <c r="H15" i="73" s="1"/>
  <c r="BN31" i="29"/>
  <c r="K17" i="41" s="1"/>
  <c r="F9" i="6"/>
  <c r="G9" i="6" s="1"/>
  <c r="Y9" i="58" s="1"/>
  <c r="J8" i="72"/>
  <c r="H14" i="6"/>
  <c r="I14" i="6" s="1"/>
  <c r="AI14" i="58" s="1"/>
  <c r="AL14" i="58" s="1"/>
  <c r="J13" i="73"/>
  <c r="H6" i="58"/>
  <c r="F15" i="6"/>
  <c r="G15" i="6" s="1"/>
  <c r="Y15" i="58" s="1"/>
  <c r="J14" i="72"/>
  <c r="X6" i="29"/>
  <c r="AZ6" i="29"/>
  <c r="C7" i="29"/>
  <c r="AE7" i="29"/>
  <c r="BG7" i="29"/>
  <c r="J8" i="29"/>
  <c r="AL8" i="29"/>
  <c r="BN8" i="29"/>
  <c r="Q9" i="29"/>
  <c r="AS9" i="29"/>
  <c r="BU9" i="29"/>
  <c r="X10" i="29"/>
  <c r="AZ10" i="29"/>
  <c r="C11" i="29"/>
  <c r="AE11" i="29"/>
  <c r="BG11" i="29"/>
  <c r="J12" i="29"/>
  <c r="AL12" i="29"/>
  <c r="BN12" i="29"/>
  <c r="Q13" i="29"/>
  <c r="AS13" i="29"/>
  <c r="BU13" i="29"/>
  <c r="X14" i="29"/>
  <c r="AZ14" i="29"/>
  <c r="C15" i="29"/>
  <c r="AE15" i="29"/>
  <c r="BG15" i="29"/>
  <c r="J16" i="29"/>
  <c r="AL16" i="29"/>
  <c r="BN16" i="29"/>
  <c r="Q17" i="29"/>
  <c r="AS17" i="29"/>
  <c r="BU17" i="29"/>
  <c r="X18" i="29"/>
  <c r="AZ18" i="29"/>
  <c r="C19" i="29"/>
  <c r="AE19" i="29"/>
  <c r="BG19" i="29"/>
  <c r="J20" i="29"/>
  <c r="AL20" i="29"/>
  <c r="BN20" i="29"/>
  <c r="Q21" i="29"/>
  <c r="AS21" i="29"/>
  <c r="BU21" i="29"/>
  <c r="X22" i="29"/>
  <c r="AZ22" i="29"/>
  <c r="C23" i="29"/>
  <c r="AE23" i="29"/>
  <c r="BG23" i="29"/>
  <c r="J24" i="29"/>
  <c r="AL24" i="29"/>
  <c r="BN24" i="29"/>
  <c r="Q25" i="29"/>
  <c r="Q51" i="29" s="1"/>
  <c r="AS25" i="29"/>
  <c r="BU25" i="29"/>
  <c r="X26" i="29"/>
  <c r="AZ26" i="29"/>
  <c r="C27" i="29"/>
  <c r="AE27" i="29"/>
  <c r="BG27" i="29"/>
  <c r="J28" i="29"/>
  <c r="AL28" i="29"/>
  <c r="BN28" i="29"/>
  <c r="Q29" i="29"/>
  <c r="AS29" i="29"/>
  <c r="BU29" i="29"/>
  <c r="X30" i="29"/>
  <c r="AZ30" i="29"/>
  <c r="C31" i="29"/>
  <c r="AE31" i="29"/>
  <c r="BG31" i="29"/>
  <c r="J6" i="29"/>
  <c r="AL6" i="29"/>
  <c r="BN6" i="29"/>
  <c r="Q7" i="29"/>
  <c r="AS7" i="29"/>
  <c r="BU7" i="29"/>
  <c r="X8" i="29"/>
  <c r="AZ8" i="29"/>
  <c r="C9" i="29"/>
  <c r="AE9" i="29"/>
  <c r="BG9" i="29"/>
  <c r="J10" i="29"/>
  <c r="AL10" i="29"/>
  <c r="BN10" i="29"/>
  <c r="Q11" i="29"/>
  <c r="AS11" i="29"/>
  <c r="BU11" i="29"/>
  <c r="X12" i="29"/>
  <c r="AZ12" i="29"/>
  <c r="C13" i="29"/>
  <c r="AE13" i="29"/>
  <c r="BG13" i="29"/>
  <c r="J14" i="29"/>
  <c r="AL14" i="29"/>
  <c r="BN14" i="29"/>
  <c r="Q15" i="29"/>
  <c r="AS15" i="29"/>
  <c r="BU15" i="29"/>
  <c r="X16" i="29"/>
  <c r="AZ16" i="29"/>
  <c r="C17" i="29"/>
  <c r="AE17" i="29"/>
  <c r="BG17" i="29"/>
  <c r="J18" i="29"/>
  <c r="AL18" i="29"/>
  <c r="BN18" i="29"/>
  <c r="Q19" i="29"/>
  <c r="AS19" i="29"/>
  <c r="BU19" i="29"/>
  <c r="X20" i="29"/>
  <c r="AZ20" i="29"/>
  <c r="C21" i="29"/>
  <c r="AE21" i="29"/>
  <c r="BG21" i="29"/>
  <c r="J22" i="29"/>
  <c r="AL22" i="29"/>
  <c r="BN22" i="29"/>
  <c r="Q23" i="29"/>
  <c r="AS23" i="29"/>
  <c r="BU23" i="29"/>
  <c r="X24" i="29"/>
  <c r="AZ24" i="29"/>
  <c r="C25" i="29"/>
  <c r="C51" i="29" s="1"/>
  <c r="AE25" i="29"/>
  <c r="BG25" i="29"/>
  <c r="BG51" i="29" s="1"/>
  <c r="J26" i="29"/>
  <c r="AL26" i="29"/>
  <c r="BN26" i="29"/>
  <c r="Q27" i="29"/>
  <c r="AS27" i="29"/>
  <c r="BU27" i="29"/>
  <c r="X28" i="29"/>
  <c r="AZ28" i="29"/>
  <c r="C29" i="29"/>
  <c r="AE29" i="29"/>
  <c r="BG29" i="29"/>
  <c r="J30" i="29"/>
  <c r="AL30" i="29"/>
  <c r="BN30" i="29"/>
  <c r="Q31" i="29"/>
  <c r="AS31" i="29"/>
  <c r="BX25" i="19" l="1"/>
  <c r="BX52" i="19" s="1"/>
  <c r="Q52" i="18"/>
  <c r="F25" i="19"/>
  <c r="F51" i="19" s="1"/>
  <c r="AJ56" i="16"/>
  <c r="AJ52" i="16"/>
  <c r="W56" i="16"/>
  <c r="W52" i="16"/>
  <c r="AQ56" i="16"/>
  <c r="AQ52" i="16"/>
  <c r="E54" i="34"/>
  <c r="E53" i="34"/>
  <c r="B48" i="35"/>
  <c r="L53" i="34"/>
  <c r="L54" i="34"/>
  <c r="BP53" i="34"/>
  <c r="BP54" i="34"/>
  <c r="AE51" i="29"/>
  <c r="AZ52" i="29"/>
  <c r="AS51" i="29"/>
  <c r="X52" i="29"/>
  <c r="FU53" i="18"/>
  <c r="DB33" i="19"/>
  <c r="DB52" i="19" s="1"/>
  <c r="DY52" i="18"/>
  <c r="J25" i="15"/>
  <c r="H51" i="15"/>
  <c r="AM25" i="15"/>
  <c r="CF25" i="19" s="1"/>
  <c r="AL51" i="15"/>
  <c r="O25" i="15"/>
  <c r="X25" i="19" s="1"/>
  <c r="N51" i="15"/>
  <c r="AI25" i="15"/>
  <c r="BV25" i="19" s="1"/>
  <c r="AH51" i="15"/>
  <c r="AQ25" i="15"/>
  <c r="CP25" i="19" s="1"/>
  <c r="AP51" i="15"/>
  <c r="S25" i="15"/>
  <c r="AH25" i="19" s="1"/>
  <c r="R51" i="15"/>
  <c r="AA25" i="15"/>
  <c r="BB25" i="19" s="1"/>
  <c r="Z51" i="15"/>
  <c r="AU25" i="15"/>
  <c r="CZ25" i="19" s="1"/>
  <c r="AT51" i="15"/>
  <c r="W25" i="15"/>
  <c r="AR25" i="19" s="1"/>
  <c r="V51" i="15"/>
  <c r="AE25" i="15"/>
  <c r="BL25" i="19" s="1"/>
  <c r="AD51" i="15"/>
  <c r="BP19" i="58"/>
  <c r="BR19" i="58" s="1"/>
  <c r="J15" i="6"/>
  <c r="K15" i="6" s="1"/>
  <c r="AS15" i="58" s="1"/>
  <c r="AV15" i="58" s="1"/>
  <c r="AE51" i="15"/>
  <c r="DI55" i="18"/>
  <c r="DI51" i="18"/>
  <c r="FU55" i="18"/>
  <c r="FU51" i="18"/>
  <c r="G55" i="15"/>
  <c r="G51" i="15"/>
  <c r="BM55" i="18"/>
  <c r="BM51" i="18"/>
  <c r="CC55" i="18"/>
  <c r="CC51" i="18"/>
  <c r="AP52" i="37"/>
  <c r="AP50" i="37"/>
  <c r="BU51" i="29"/>
  <c r="AE52" i="29"/>
  <c r="BU52" i="29"/>
  <c r="AL52" i="29"/>
  <c r="AS53" i="29"/>
  <c r="BG53" i="29"/>
  <c r="J55" i="29"/>
  <c r="J54" i="29"/>
  <c r="BU54" i="29"/>
  <c r="BU55" i="29"/>
  <c r="AZ54" i="29"/>
  <c r="AZ55" i="29"/>
  <c r="C55" i="29"/>
  <c r="C54" i="29"/>
  <c r="BN51" i="29"/>
  <c r="C52" i="29"/>
  <c r="AS52" i="29"/>
  <c r="J52" i="29"/>
  <c r="J53" i="29"/>
  <c r="Q53" i="29"/>
  <c r="AZ53" i="29"/>
  <c r="AL55" i="29"/>
  <c r="AL54" i="29"/>
  <c r="AS54" i="29"/>
  <c r="AS55" i="29"/>
  <c r="AL51" i="29"/>
  <c r="Q52" i="29"/>
  <c r="AZ51" i="29"/>
  <c r="C53" i="29"/>
  <c r="BN53" i="29"/>
  <c r="AE53" i="29"/>
  <c r="AE55" i="29"/>
  <c r="AE54" i="29"/>
  <c r="BN54" i="29"/>
  <c r="BN55" i="29"/>
  <c r="BG54" i="29"/>
  <c r="BG55" i="29"/>
  <c r="J51" i="29"/>
  <c r="BG52" i="29"/>
  <c r="BN52" i="29"/>
  <c r="X51" i="29"/>
  <c r="AL53" i="29"/>
  <c r="X53" i="29"/>
  <c r="BU53" i="29"/>
  <c r="X55" i="29"/>
  <c r="X54" i="29"/>
  <c r="Q54" i="29"/>
  <c r="Q55" i="29"/>
  <c r="CQ55" i="19"/>
  <c r="CQ51" i="19"/>
  <c r="CR52" i="19"/>
  <c r="CR53" i="19"/>
  <c r="P52" i="19"/>
  <c r="P53" i="19"/>
  <c r="BX51" i="19"/>
  <c r="BD52" i="19"/>
  <c r="BD53" i="19"/>
  <c r="CR51" i="19"/>
  <c r="BN52" i="19"/>
  <c r="BN53" i="19"/>
  <c r="Z52" i="19"/>
  <c r="Z53" i="19"/>
  <c r="P51" i="19"/>
  <c r="BX53" i="19"/>
  <c r="AJ52" i="19"/>
  <c r="AJ53" i="19"/>
  <c r="CH51" i="19"/>
  <c r="F52" i="19"/>
  <c r="BD55" i="19"/>
  <c r="BD51" i="19"/>
  <c r="AT52" i="19"/>
  <c r="AT53" i="19"/>
  <c r="CH52" i="19"/>
  <c r="CH53" i="19"/>
  <c r="DB53" i="19"/>
  <c r="Z51" i="19"/>
  <c r="Q54" i="35"/>
  <c r="Q55" i="35"/>
  <c r="AK54" i="35"/>
  <c r="AK55" i="35"/>
  <c r="B55" i="35"/>
  <c r="B54" i="35"/>
  <c r="AF54" i="35"/>
  <c r="AF55" i="35"/>
  <c r="AZ54" i="35"/>
  <c r="AZ55" i="35"/>
  <c r="AP54" i="35"/>
  <c r="AP55" i="35"/>
  <c r="AA55" i="35"/>
  <c r="AA54" i="35"/>
  <c r="V55" i="35"/>
  <c r="V54" i="35"/>
  <c r="AZ47" i="2"/>
  <c r="AC45" i="37" s="1"/>
  <c r="AV47" i="2"/>
  <c r="AA45" i="37" s="1"/>
  <c r="BB47" i="2"/>
  <c r="AD45" i="37" s="1"/>
  <c r="CD49" i="2"/>
  <c r="BY49" i="2" s="1"/>
  <c r="P47" i="2"/>
  <c r="I45" i="37" s="1"/>
  <c r="L47" i="2"/>
  <c r="G45" i="37" s="1"/>
  <c r="R47" i="2"/>
  <c r="J45" i="37" s="1"/>
  <c r="CU47" i="2"/>
  <c r="BC45" i="37" s="1"/>
  <c r="CS47" i="2"/>
  <c r="BB45" i="37" s="1"/>
  <c r="CO47" i="2"/>
  <c r="AZ45" i="37" s="1"/>
  <c r="H20" i="74"/>
  <c r="J20" i="74" s="1"/>
  <c r="E20" i="74"/>
  <c r="CJ47" i="2"/>
  <c r="AW45" i="37" s="1"/>
  <c r="CL47" i="2"/>
  <c r="AX45" i="37" s="1"/>
  <c r="CF47" i="2"/>
  <c r="AU45" i="37" s="1"/>
  <c r="AW49" i="2"/>
  <c r="BC48" i="2"/>
  <c r="AX48" i="2" s="1"/>
  <c r="AB46" i="37" s="1"/>
  <c r="AQ47" i="2"/>
  <c r="X45" i="37" s="1"/>
  <c r="AM47" i="2"/>
  <c r="V45" i="37" s="1"/>
  <c r="AS47" i="2"/>
  <c r="Y45" i="37" s="1"/>
  <c r="M49" i="2"/>
  <c r="S48" i="2"/>
  <c r="N48" i="2" s="1"/>
  <c r="H46" i="37" s="1"/>
  <c r="CP49" i="2"/>
  <c r="CV48" i="2"/>
  <c r="CQ48" i="2" s="1"/>
  <c r="BA46" i="37" s="1"/>
  <c r="CG49" i="2"/>
  <c r="CM48" i="2"/>
  <c r="CH48" i="2" s="1"/>
  <c r="AV46" i="37" s="1"/>
  <c r="AO47" i="2"/>
  <c r="W45" i="37" s="1"/>
  <c r="AN49" i="2"/>
  <c r="AT48" i="2"/>
  <c r="AO48" i="2" s="1"/>
  <c r="W46" i="37" s="1"/>
  <c r="F26" i="5"/>
  <c r="AX47" i="2"/>
  <c r="AB45" i="37" s="1"/>
  <c r="BW48" i="2"/>
  <c r="AP46" i="37" s="1"/>
  <c r="CC48" i="2"/>
  <c r="AS46" i="37" s="1"/>
  <c r="CA48" i="2"/>
  <c r="AR46" i="37" s="1"/>
  <c r="N47" i="2"/>
  <c r="H45" i="37" s="1"/>
  <c r="CQ47" i="2"/>
  <c r="BA45" i="37" s="1"/>
  <c r="D6" i="19"/>
  <c r="CJ19" i="58"/>
  <c r="CL19" i="58" s="1"/>
  <c r="AS48" i="35"/>
  <c r="Y48" i="35"/>
  <c r="AD48" i="35"/>
  <c r="G48" i="35"/>
  <c r="AN48" i="35"/>
  <c r="T48" i="35"/>
  <c r="AI48" i="35"/>
  <c r="AU48" i="35"/>
  <c r="BC48" i="35"/>
  <c r="L48" i="35"/>
  <c r="E48" i="35"/>
  <c r="E47" i="33"/>
  <c r="S47" i="33"/>
  <c r="C47" i="33"/>
  <c r="I47" i="33"/>
  <c r="Q47" i="33"/>
  <c r="W47" i="33"/>
  <c r="O47" i="33"/>
  <c r="U47" i="33"/>
  <c r="K47" i="33"/>
  <c r="G47" i="33"/>
  <c r="M47" i="33"/>
  <c r="S45" i="33"/>
  <c r="K46" i="33"/>
  <c r="K45" i="33"/>
  <c r="Q45" i="33"/>
  <c r="W46" i="33"/>
  <c r="C45" i="33"/>
  <c r="Q46" i="33"/>
  <c r="G46" i="33"/>
  <c r="S46" i="33"/>
  <c r="I46" i="33"/>
  <c r="M45" i="33"/>
  <c r="C46" i="33"/>
  <c r="W45" i="33"/>
  <c r="E45" i="33"/>
  <c r="I45" i="33"/>
  <c r="O45" i="33"/>
  <c r="U46" i="33"/>
  <c r="O46" i="33"/>
  <c r="G45" i="33"/>
  <c r="E46" i="33"/>
  <c r="U45" i="33"/>
  <c r="M46" i="33"/>
  <c r="H20" i="6"/>
  <c r="I20" i="6" s="1"/>
  <c r="AI20" i="58" s="1"/>
  <c r="AL20" i="58" s="1"/>
  <c r="AN20" i="58" s="1"/>
  <c r="T47" i="35"/>
  <c r="L47" i="35"/>
  <c r="BC47" i="35"/>
  <c r="AS47" i="35"/>
  <c r="Y47" i="35"/>
  <c r="AU47" i="35"/>
  <c r="G47" i="35"/>
  <c r="AI47" i="35"/>
  <c r="B47" i="35"/>
  <c r="AN47" i="35"/>
  <c r="AD47" i="35"/>
  <c r="AX45" i="35"/>
  <c r="J45" i="35"/>
  <c r="E45" i="35"/>
  <c r="O45" i="35"/>
  <c r="C30" i="12"/>
  <c r="J16" i="6"/>
  <c r="K16" i="6" s="1"/>
  <c r="AS16" i="58" s="1"/>
  <c r="AV16" i="58" s="1"/>
  <c r="AX16" i="58" s="1"/>
  <c r="J15" i="74"/>
  <c r="AP44" i="37"/>
  <c r="AQ44" i="37"/>
  <c r="AR44" i="37"/>
  <c r="AS44" i="37"/>
  <c r="C44" i="33"/>
  <c r="O44" i="33"/>
  <c r="I44" i="33"/>
  <c r="S44" i="33"/>
  <c r="M44" i="33"/>
  <c r="G44" i="33"/>
  <c r="W44" i="33"/>
  <c r="Q44" i="33"/>
  <c r="K44" i="33"/>
  <c r="E44" i="33"/>
  <c r="U44" i="33"/>
  <c r="CT19" i="58"/>
  <c r="CV19" i="58" s="1"/>
  <c r="J19" i="76"/>
  <c r="CH46" i="2"/>
  <c r="AO46" i="2"/>
  <c r="N46" i="2"/>
  <c r="AX44" i="35"/>
  <c r="AX53" i="35" s="1"/>
  <c r="E44" i="35"/>
  <c r="E53" i="35" s="1"/>
  <c r="J44" i="35"/>
  <c r="J53" i="35" s="1"/>
  <c r="O44" i="35"/>
  <c r="O53" i="35" s="1"/>
  <c r="CS46" i="2"/>
  <c r="CO46" i="2"/>
  <c r="CU46" i="2"/>
  <c r="AZ46" i="2"/>
  <c r="AV46" i="2"/>
  <c r="BB46" i="2"/>
  <c r="AX46" i="2"/>
  <c r="L46" i="2"/>
  <c r="P46" i="2"/>
  <c r="R46" i="2"/>
  <c r="AQ46" i="2"/>
  <c r="AM46" i="2"/>
  <c r="AS46" i="2"/>
  <c r="CQ46" i="2"/>
  <c r="CF46" i="2"/>
  <c r="CJ46" i="2"/>
  <c r="CL46" i="2"/>
  <c r="CL45" i="2"/>
  <c r="CF45" i="2"/>
  <c r="CJ45" i="2"/>
  <c r="AS45" i="2"/>
  <c r="AQ45" i="2"/>
  <c r="AM45" i="2"/>
  <c r="L45" i="2"/>
  <c r="P45" i="2"/>
  <c r="R45" i="2"/>
  <c r="CO45" i="2"/>
  <c r="CS45" i="2"/>
  <c r="CU45" i="2"/>
  <c r="BB45" i="2"/>
  <c r="AV45" i="2"/>
  <c r="AA43" i="37" s="1"/>
  <c r="AA52" i="37" s="1"/>
  <c r="AZ45" i="2"/>
  <c r="CH45" i="2"/>
  <c r="M43" i="33"/>
  <c r="W43" i="33"/>
  <c r="U43" i="33"/>
  <c r="S43" i="33"/>
  <c r="E43" i="33"/>
  <c r="Q43" i="33"/>
  <c r="O43" i="33"/>
  <c r="G43" i="33"/>
  <c r="I43" i="33"/>
  <c r="K43" i="33"/>
  <c r="C43" i="33"/>
  <c r="J9" i="75"/>
  <c r="R20" i="6"/>
  <c r="S20" i="6" s="1"/>
  <c r="CG20" i="58" s="1"/>
  <c r="CJ20" i="58" s="1"/>
  <c r="J19" i="74"/>
  <c r="J19" i="79"/>
  <c r="F21" i="73"/>
  <c r="G20" i="73"/>
  <c r="J15" i="72"/>
  <c r="F21" i="76"/>
  <c r="E21" i="76" s="1"/>
  <c r="G20" i="76"/>
  <c r="G21" i="78"/>
  <c r="F21" i="78" s="1"/>
  <c r="H20" i="78"/>
  <c r="F21" i="77"/>
  <c r="E21" i="77" s="1"/>
  <c r="H20" i="77"/>
  <c r="R6" i="58"/>
  <c r="F21" i="74"/>
  <c r="G20" i="74"/>
  <c r="D21" i="72"/>
  <c r="D21" i="79"/>
  <c r="H20" i="79"/>
  <c r="J20" i="79" s="1"/>
  <c r="E21" i="78"/>
  <c r="I20" i="78"/>
  <c r="K20" i="78" s="1"/>
  <c r="F21" i="79"/>
  <c r="E21" i="79" s="1"/>
  <c r="G20" i="79"/>
  <c r="H20" i="76"/>
  <c r="J20" i="76" s="1"/>
  <c r="H20" i="73"/>
  <c r="J20" i="73" s="1"/>
  <c r="F21" i="80"/>
  <c r="E21" i="80" s="1"/>
  <c r="H20" i="80"/>
  <c r="W42" i="37"/>
  <c r="BA42" i="37"/>
  <c r="CL44" i="2"/>
  <c r="CF44" i="2"/>
  <c r="CJ44" i="2"/>
  <c r="R44" i="2"/>
  <c r="L44" i="2"/>
  <c r="P44" i="2"/>
  <c r="AV44" i="2"/>
  <c r="BB44" i="2"/>
  <c r="AZ44" i="2"/>
  <c r="BF44" i="2"/>
  <c r="BF45" i="2" s="1"/>
  <c r="BF46" i="2" s="1"/>
  <c r="BF47" i="2" s="1"/>
  <c r="BL43" i="2"/>
  <c r="BG43" i="2" s="1"/>
  <c r="AG41" i="37" s="1"/>
  <c r="CO44" i="2"/>
  <c r="CU44" i="2"/>
  <c r="CS44" i="2"/>
  <c r="AX44" i="2"/>
  <c r="AS44" i="2"/>
  <c r="AM44" i="2"/>
  <c r="AQ44" i="2"/>
  <c r="W42" i="33"/>
  <c r="O42" i="33"/>
  <c r="C42" i="33"/>
  <c r="Q42" i="33"/>
  <c r="G42" i="33"/>
  <c r="U42" i="33"/>
  <c r="I42" i="33"/>
  <c r="M42" i="33"/>
  <c r="S42" i="33"/>
  <c r="E42" i="33"/>
  <c r="K42" i="33"/>
  <c r="AR6" i="19"/>
  <c r="N43" i="2"/>
  <c r="Q41" i="33"/>
  <c r="C41" i="33"/>
  <c r="I41" i="33"/>
  <c r="E41" i="33"/>
  <c r="K41" i="33"/>
  <c r="W41" i="33"/>
  <c r="U41" i="33"/>
  <c r="S41" i="33"/>
  <c r="G41" i="33"/>
  <c r="O41" i="33"/>
  <c r="M41" i="33"/>
  <c r="BL42" i="2"/>
  <c r="BG42" i="2" s="1"/>
  <c r="V43" i="2"/>
  <c r="V44" i="2" s="1"/>
  <c r="V45" i="2" s="1"/>
  <c r="V46" i="2" s="1"/>
  <c r="V47" i="2" s="1"/>
  <c r="P43" i="2"/>
  <c r="L43" i="2"/>
  <c r="R43" i="2"/>
  <c r="K40" i="33"/>
  <c r="E40" i="33"/>
  <c r="U40" i="33"/>
  <c r="G40" i="33"/>
  <c r="W40" i="33"/>
  <c r="Q40" i="33"/>
  <c r="C40" i="33"/>
  <c r="S40" i="33"/>
  <c r="M40" i="33"/>
  <c r="O40" i="33"/>
  <c r="I40" i="33"/>
  <c r="Y40" i="37"/>
  <c r="X40" i="37"/>
  <c r="G40" i="37"/>
  <c r="V40" i="37"/>
  <c r="I40" i="37"/>
  <c r="W40" i="37"/>
  <c r="H40" i="37"/>
  <c r="J40" i="37"/>
  <c r="AB42" i="2"/>
  <c r="D68" i="21"/>
  <c r="D67" i="21"/>
  <c r="Y39" i="37"/>
  <c r="H39" i="37"/>
  <c r="E40" i="35"/>
  <c r="J39" i="37"/>
  <c r="AB41" i="2"/>
  <c r="X39" i="37"/>
  <c r="AD39" i="37"/>
  <c r="BA39" i="37"/>
  <c r="BC39" i="37"/>
  <c r="AW39" i="37"/>
  <c r="AA39" i="37"/>
  <c r="G39" i="37"/>
  <c r="AZ39" i="37"/>
  <c r="AU39" i="37"/>
  <c r="BL41" i="2"/>
  <c r="V39" i="37"/>
  <c r="AC39" i="37"/>
  <c r="AV39" i="37"/>
  <c r="I39" i="37"/>
  <c r="BB39" i="37"/>
  <c r="AX39" i="37"/>
  <c r="C39" i="33"/>
  <c r="G39" i="33"/>
  <c r="K39" i="33"/>
  <c r="O39" i="33"/>
  <c r="S39" i="33"/>
  <c r="W39" i="33"/>
  <c r="E39" i="33"/>
  <c r="I39" i="33"/>
  <c r="M39" i="33"/>
  <c r="Q39" i="33"/>
  <c r="U39" i="33"/>
  <c r="AD34" i="253"/>
  <c r="AE33" i="253"/>
  <c r="BC34" i="253"/>
  <c r="BB35" i="253"/>
  <c r="L34" i="253"/>
  <c r="M33" i="253"/>
  <c r="H38" i="37"/>
  <c r="I38" i="37"/>
  <c r="AW38" i="37"/>
  <c r="BL40" i="2"/>
  <c r="BG40" i="2" s="1"/>
  <c r="BB38" i="37"/>
  <c r="Y38" i="37"/>
  <c r="AA38" i="37"/>
  <c r="AZ38" i="37"/>
  <c r="V38" i="37"/>
  <c r="AD38" i="37"/>
  <c r="J38" i="37"/>
  <c r="AU38" i="37"/>
  <c r="F35" i="253"/>
  <c r="G34" i="253"/>
  <c r="AB40" i="2"/>
  <c r="BC38" i="37"/>
  <c r="X38" i="37"/>
  <c r="AV38" i="37"/>
  <c r="AC38" i="37"/>
  <c r="G38" i="37"/>
  <c r="AX38" i="37"/>
  <c r="D40" i="2"/>
  <c r="J39" i="2"/>
  <c r="C39" i="2" s="1"/>
  <c r="E38" i="33"/>
  <c r="U38" i="33"/>
  <c r="O38" i="33"/>
  <c r="I38" i="33"/>
  <c r="C38" i="33"/>
  <c r="S38" i="33"/>
  <c r="M38" i="33"/>
  <c r="G38" i="33"/>
  <c r="W38" i="33"/>
  <c r="Q38" i="33"/>
  <c r="K38" i="33"/>
  <c r="AB39" i="2"/>
  <c r="W39" i="2" s="1"/>
  <c r="BL39" i="2"/>
  <c r="BG39" i="2" s="1"/>
  <c r="J38" i="2"/>
  <c r="E38" i="2" s="1"/>
  <c r="I26" i="14"/>
  <c r="P27" i="15" s="1"/>
  <c r="R27" i="15" s="1"/>
  <c r="S27" i="15" s="1"/>
  <c r="AH27" i="19" s="1"/>
  <c r="K26" i="14"/>
  <c r="X27" i="15" s="1"/>
  <c r="Z27" i="15" s="1"/>
  <c r="AA27" i="15" s="1"/>
  <c r="BB27" i="19" s="1"/>
  <c r="M26" i="14"/>
  <c r="AF27" i="15" s="1"/>
  <c r="AH27" i="15" s="1"/>
  <c r="AI27" i="15" s="1"/>
  <c r="BV27" i="19" s="1"/>
  <c r="O26" i="14"/>
  <c r="AN27" i="15" s="1"/>
  <c r="AP27" i="15" s="1"/>
  <c r="AQ27" i="15" s="1"/>
  <c r="CP27" i="19" s="1"/>
  <c r="G26" i="14"/>
  <c r="H27" i="15" s="1"/>
  <c r="J27" i="15" s="1"/>
  <c r="K27" i="15" s="1"/>
  <c r="N27" i="19" s="1"/>
  <c r="H26" i="14"/>
  <c r="L27" i="15" s="1"/>
  <c r="N27" i="15" s="1"/>
  <c r="O27" i="15" s="1"/>
  <c r="X27" i="19" s="1"/>
  <c r="J26" i="14"/>
  <c r="T27" i="15" s="1"/>
  <c r="V27" i="15" s="1"/>
  <c r="W27" i="15" s="1"/>
  <c r="AR27" i="19" s="1"/>
  <c r="L26" i="14"/>
  <c r="AB27" i="15" s="1"/>
  <c r="AD27" i="15" s="1"/>
  <c r="AE27" i="15" s="1"/>
  <c r="BL27" i="19" s="1"/>
  <c r="N26" i="14"/>
  <c r="AJ27" i="15" s="1"/>
  <c r="AL27" i="15" s="1"/>
  <c r="AM27" i="15" s="1"/>
  <c r="CF27" i="19" s="1"/>
  <c r="P26" i="14"/>
  <c r="AR27" i="15" s="1"/>
  <c r="AT27" i="15" s="1"/>
  <c r="AU27" i="15" s="1"/>
  <c r="CZ27" i="19" s="1"/>
  <c r="CF6" i="19"/>
  <c r="D37" i="80"/>
  <c r="D37" i="74"/>
  <c r="D10" i="15"/>
  <c r="F10" i="15" s="1"/>
  <c r="G10" i="15" s="1"/>
  <c r="D10" i="19" s="1"/>
  <c r="Q37" i="33"/>
  <c r="K37" i="33"/>
  <c r="I37" i="33"/>
  <c r="M37" i="33"/>
  <c r="W37" i="33"/>
  <c r="C37" i="33"/>
  <c r="G37" i="33"/>
  <c r="S37" i="33"/>
  <c r="E37" i="33"/>
  <c r="O37" i="33"/>
  <c r="U37" i="33"/>
  <c r="J37" i="16"/>
  <c r="K37" i="16" s="1"/>
  <c r="L37" i="16" s="1"/>
  <c r="Y36" i="19" s="1"/>
  <c r="Z37" i="16"/>
  <c r="AA37" i="16" s="1"/>
  <c r="AB37" i="16" s="1"/>
  <c r="BM36" i="19" s="1"/>
  <c r="AH37" i="16"/>
  <c r="AI37" i="16" s="1"/>
  <c r="AJ37" i="16" s="1"/>
  <c r="CG36" i="19" s="1"/>
  <c r="R37" i="16"/>
  <c r="S37" i="16" s="1"/>
  <c r="T37" i="16" s="1"/>
  <c r="AS36" i="19" s="1"/>
  <c r="K7" i="16"/>
  <c r="G33" i="16"/>
  <c r="H33" i="16" s="1"/>
  <c r="AE33" i="16"/>
  <c r="AF33" i="16" s="1"/>
  <c r="W33" i="16"/>
  <c r="X33" i="16" s="1"/>
  <c r="AE7" i="16"/>
  <c r="O7" i="16"/>
  <c r="BN6" i="19"/>
  <c r="AT6" i="19"/>
  <c r="E15" i="73"/>
  <c r="F15" i="73" s="1"/>
  <c r="B27" i="5"/>
  <c r="C28" i="15"/>
  <c r="D28" i="15" s="1"/>
  <c r="F28" i="15" s="1"/>
  <c r="G28" i="15" s="1"/>
  <c r="D28" i="19" s="1"/>
  <c r="BP18" i="58"/>
  <c r="BR18" i="58" s="1"/>
  <c r="I37" i="2"/>
  <c r="E35" i="37" s="1"/>
  <c r="G37" i="2"/>
  <c r="D35" i="37" s="1"/>
  <c r="C37" i="2"/>
  <c r="B35" i="37" s="1"/>
  <c r="AE38" i="2"/>
  <c r="AE39" i="2" s="1"/>
  <c r="AE40" i="2" s="1"/>
  <c r="AE41" i="2" s="1"/>
  <c r="AE42" i="2" s="1"/>
  <c r="AE43" i="2" s="1"/>
  <c r="AK37" i="2"/>
  <c r="AF37" i="2" s="1"/>
  <c r="R35" i="37" s="1"/>
  <c r="AB38" i="2"/>
  <c r="W38" i="2" s="1"/>
  <c r="E37" i="2"/>
  <c r="C35" i="37" s="1"/>
  <c r="BE37" i="2"/>
  <c r="AF35" i="37" s="1"/>
  <c r="BI37" i="2"/>
  <c r="AH35" i="37" s="1"/>
  <c r="BK37" i="2"/>
  <c r="AI35" i="37" s="1"/>
  <c r="AA37" i="2"/>
  <c r="O35" i="37" s="1"/>
  <c r="U37" i="2"/>
  <c r="L35" i="37" s="1"/>
  <c r="Y37" i="2"/>
  <c r="N35" i="37" s="1"/>
  <c r="BL38" i="2"/>
  <c r="BG37" i="2"/>
  <c r="AG35" i="37" s="1"/>
  <c r="E7" i="33"/>
  <c r="E15" i="75"/>
  <c r="F15" i="75" s="1"/>
  <c r="CT18" i="58"/>
  <c r="CV18" i="58" s="1"/>
  <c r="BF15" i="58"/>
  <c r="BH15" i="58" s="1"/>
  <c r="J9" i="74"/>
  <c r="E15" i="74"/>
  <c r="F15" i="74" s="1"/>
  <c r="L16" i="6"/>
  <c r="M16" i="6" s="1"/>
  <c r="BC16" i="58" s="1"/>
  <c r="BF16" i="58" s="1"/>
  <c r="BH16" i="58" s="1"/>
  <c r="J14" i="75"/>
  <c r="J18" i="80"/>
  <c r="AQ34" i="253"/>
  <c r="AP35" i="253"/>
  <c r="X34" i="253"/>
  <c r="Y33" i="253"/>
  <c r="AV34" i="253"/>
  <c r="AW33" i="253"/>
  <c r="R34" i="253"/>
  <c r="S33" i="253"/>
  <c r="BO34" i="253"/>
  <c r="BN35" i="253"/>
  <c r="BI34" i="253"/>
  <c r="BH35" i="253"/>
  <c r="AJ36" i="253"/>
  <c r="AK35" i="253"/>
  <c r="U36" i="33"/>
  <c r="K36" i="33"/>
  <c r="C36" i="33"/>
  <c r="Q36" i="33"/>
  <c r="M36" i="33"/>
  <c r="S36" i="33"/>
  <c r="E36" i="33"/>
  <c r="G36" i="33"/>
  <c r="I36" i="33"/>
  <c r="W36" i="33"/>
  <c r="O36" i="33"/>
  <c r="AJ6" i="19"/>
  <c r="DB6" i="19"/>
  <c r="E35" i="78"/>
  <c r="D35" i="76"/>
  <c r="D35" i="74"/>
  <c r="D36" i="74"/>
  <c r="D35" i="72"/>
  <c r="D35" i="79"/>
  <c r="D35" i="77"/>
  <c r="D35" i="75"/>
  <c r="D35" i="73"/>
  <c r="D36" i="73"/>
  <c r="E9" i="33"/>
  <c r="W17" i="33"/>
  <c r="C5" i="33"/>
  <c r="Q28" i="33"/>
  <c r="S23" i="33"/>
  <c r="W14" i="33"/>
  <c r="W31" i="33"/>
  <c r="G8" i="33"/>
  <c r="I28" i="33"/>
  <c r="O34" i="33"/>
  <c r="E12" i="33"/>
  <c r="O26" i="33"/>
  <c r="C17" i="33"/>
  <c r="O30" i="33"/>
  <c r="I6" i="33"/>
  <c r="O29" i="33"/>
  <c r="S20" i="33"/>
  <c r="K5" i="33"/>
  <c r="U19" i="33"/>
  <c r="M19" i="33"/>
  <c r="I20" i="33"/>
  <c r="Q32" i="33"/>
  <c r="G7" i="33"/>
  <c r="Q10" i="33"/>
  <c r="M16" i="33"/>
  <c r="I22" i="33"/>
  <c r="E28" i="33"/>
  <c r="Q7" i="33"/>
  <c r="M13" i="33"/>
  <c r="I19" i="33"/>
  <c r="E25" i="33"/>
  <c r="E30" i="33"/>
  <c r="E14" i="33"/>
  <c r="S25" i="33"/>
  <c r="I5" i="33"/>
  <c r="W16" i="33"/>
  <c r="O28" i="33"/>
  <c r="M22" i="33"/>
  <c r="Q13" i="33"/>
  <c r="Q8" i="33"/>
  <c r="E23" i="33"/>
  <c r="E10" i="33"/>
  <c r="K33" i="33"/>
  <c r="G34" i="33"/>
  <c r="G9" i="33"/>
  <c r="C15" i="33"/>
  <c r="U20" i="33"/>
  <c r="Q26" i="33"/>
  <c r="G6" i="33"/>
  <c r="C12" i="33"/>
  <c r="U17" i="33"/>
  <c r="Q23" i="33"/>
  <c r="M29" i="33"/>
  <c r="G11" i="33"/>
  <c r="U22" i="33"/>
  <c r="C14" i="33"/>
  <c r="Q25" i="33"/>
  <c r="Q16" i="33"/>
  <c r="U7" i="33"/>
  <c r="W30" i="33"/>
  <c r="M11" i="33"/>
  <c r="Q21" i="33"/>
  <c r="S21" i="33"/>
  <c r="S18" i="33"/>
  <c r="S7" i="33"/>
  <c r="O13" i="33"/>
  <c r="K19" i="33"/>
  <c r="G25" i="33"/>
  <c r="O10" i="33"/>
  <c r="K16" i="33"/>
  <c r="G22" i="33"/>
  <c r="C28" i="33"/>
  <c r="G31" i="33"/>
  <c r="I8" i="33"/>
  <c r="W19" i="33"/>
  <c r="E11" i="33"/>
  <c r="S22" i="33"/>
  <c r="U10" i="33"/>
  <c r="I25" i="33"/>
  <c r="I32" i="33"/>
  <c r="G33" i="33"/>
  <c r="W34" i="33"/>
  <c r="X7" i="16"/>
  <c r="CG6" i="19"/>
  <c r="M35" i="33"/>
  <c r="S35" i="33"/>
  <c r="I35" i="33"/>
  <c r="K7" i="33"/>
  <c r="I10" i="33"/>
  <c r="G13" i="33"/>
  <c r="E16" i="33"/>
  <c r="C19" i="33"/>
  <c r="W21" i="33"/>
  <c r="U24" i="33"/>
  <c r="S27" i="33"/>
  <c r="I7" i="33"/>
  <c r="G10" i="33"/>
  <c r="E13" i="33"/>
  <c r="C16" i="33"/>
  <c r="W18" i="33"/>
  <c r="U21" i="33"/>
  <c r="S24" i="33"/>
  <c r="Q27" i="33"/>
  <c r="M30" i="33"/>
  <c r="K31" i="33"/>
  <c r="O7" i="33"/>
  <c r="K13" i="33"/>
  <c r="G19" i="33"/>
  <c r="C25" i="33"/>
  <c r="K10" i="33"/>
  <c r="G16" i="33"/>
  <c r="C22" i="33"/>
  <c r="U27" i="33"/>
  <c r="I30" i="33"/>
  <c r="K9" i="33"/>
  <c r="C21" i="33"/>
  <c r="G12" i="33"/>
  <c r="U23" i="33"/>
  <c r="Q29" i="33"/>
  <c r="K17" i="33"/>
  <c r="O8" i="33"/>
  <c r="G30" i="33"/>
  <c r="M32" i="33"/>
  <c r="U15" i="33"/>
  <c r="O24" i="33"/>
  <c r="I33" i="33"/>
  <c r="U33" i="33"/>
  <c r="U34" i="33"/>
  <c r="Q30" i="33"/>
  <c r="U35" i="33"/>
  <c r="O5" i="33"/>
  <c r="C7" i="33"/>
  <c r="M8" i="33"/>
  <c r="W9" i="33"/>
  <c r="K11" i="33"/>
  <c r="U12" i="33"/>
  <c r="I14" i="33"/>
  <c r="S15" i="33"/>
  <c r="G17" i="33"/>
  <c r="Q18" i="33"/>
  <c r="E20" i="33"/>
  <c r="O21" i="33"/>
  <c r="C23" i="33"/>
  <c r="M24" i="33"/>
  <c r="W25" i="33"/>
  <c r="K27" i="33"/>
  <c r="U28" i="33"/>
  <c r="M5" i="33"/>
  <c r="W6" i="33"/>
  <c r="K8" i="33"/>
  <c r="U9" i="33"/>
  <c r="I11" i="33"/>
  <c r="S12" i="33"/>
  <c r="G14" i="33"/>
  <c r="Q15" i="33"/>
  <c r="E17" i="33"/>
  <c r="O18" i="33"/>
  <c r="C20" i="33"/>
  <c r="M21" i="33"/>
  <c r="W22" i="33"/>
  <c r="K24" i="33"/>
  <c r="U25" i="33"/>
  <c r="I27" i="33"/>
  <c r="S28" i="33"/>
  <c r="U30" i="33"/>
  <c r="K30" i="33"/>
  <c r="O31" i="33"/>
  <c r="U6" i="33"/>
  <c r="S9" i="33"/>
  <c r="Q12" i="33"/>
  <c r="O15" i="33"/>
  <c r="M18" i="33"/>
  <c r="K21" i="33"/>
  <c r="I24" i="33"/>
  <c r="G27" i="33"/>
  <c r="S6" i="33"/>
  <c r="Q9" i="33"/>
  <c r="O12" i="33"/>
  <c r="M15" i="33"/>
  <c r="K18" i="33"/>
  <c r="I21" i="33"/>
  <c r="G24" i="33"/>
  <c r="E27" i="33"/>
  <c r="C30" i="33"/>
  <c r="Q31" i="33"/>
  <c r="W7" i="33"/>
  <c r="S13" i="33"/>
  <c r="O19" i="33"/>
  <c r="K25" i="33"/>
  <c r="S10" i="33"/>
  <c r="O16" i="33"/>
  <c r="K22" i="33"/>
  <c r="G28" i="33"/>
  <c r="E31" i="33"/>
  <c r="M14" i="33"/>
  <c r="E26" i="33"/>
  <c r="Q5" i="33"/>
  <c r="I17" i="33"/>
  <c r="W28" i="33"/>
  <c r="E32" i="33"/>
  <c r="U32" i="33"/>
  <c r="C32" i="33"/>
  <c r="G32" i="33"/>
  <c r="U18" i="33"/>
  <c r="C10" i="33"/>
  <c r="W12" i="33"/>
  <c r="C33" i="33"/>
  <c r="S33" i="33"/>
  <c r="O33" i="33"/>
  <c r="C34" i="33"/>
  <c r="K34" i="33"/>
  <c r="S34" i="33"/>
  <c r="G35" i="33"/>
  <c r="C35" i="33"/>
  <c r="W5" i="33"/>
  <c r="U8" i="33"/>
  <c r="S11" i="33"/>
  <c r="Q14" i="33"/>
  <c r="O17" i="33"/>
  <c r="M20" i="33"/>
  <c r="K23" i="33"/>
  <c r="I26" i="33"/>
  <c r="G29" i="33"/>
  <c r="U5" i="33"/>
  <c r="S8" i="33"/>
  <c r="Q11" i="33"/>
  <c r="O14" i="33"/>
  <c r="M17" i="33"/>
  <c r="K20" i="33"/>
  <c r="I23" i="33"/>
  <c r="G26" i="33"/>
  <c r="E29" i="33"/>
  <c r="M10" i="33"/>
  <c r="I16" i="33"/>
  <c r="E22" i="33"/>
  <c r="W27" i="33"/>
  <c r="M7" i="33"/>
  <c r="I13" i="33"/>
  <c r="E19" i="33"/>
  <c r="W24" i="33"/>
  <c r="I31" i="33"/>
  <c r="G15" i="33"/>
  <c r="U26" i="33"/>
  <c r="K6" i="33"/>
  <c r="C18" i="33"/>
  <c r="S5" i="33"/>
  <c r="C29" i="33"/>
  <c r="G20" i="33"/>
  <c r="K32" i="33"/>
  <c r="K51" i="33" s="1"/>
  <c r="S32" i="33"/>
  <c r="S51" i="33" s="1"/>
  <c r="Q24" i="33"/>
  <c r="M31" i="33"/>
  <c r="O27" i="33"/>
  <c r="W33" i="33"/>
  <c r="E34" i="33"/>
  <c r="M34" i="33"/>
  <c r="Q35" i="33"/>
  <c r="G5" i="33"/>
  <c r="Q6" i="33"/>
  <c r="E8" i="33"/>
  <c r="O9" i="33"/>
  <c r="C11" i="33"/>
  <c r="M12" i="33"/>
  <c r="W13" i="33"/>
  <c r="K15" i="33"/>
  <c r="U16" i="33"/>
  <c r="I18" i="33"/>
  <c r="S19" i="33"/>
  <c r="G21" i="33"/>
  <c r="Q22" i="33"/>
  <c r="E24" i="33"/>
  <c r="O25" i="33"/>
  <c r="C27" i="33"/>
  <c r="M28" i="33"/>
  <c r="W29" i="33"/>
  <c r="E5" i="33"/>
  <c r="O6" i="33"/>
  <c r="C8" i="33"/>
  <c r="M9" i="33"/>
  <c r="W10" i="33"/>
  <c r="K12" i="33"/>
  <c r="U13" i="33"/>
  <c r="I15" i="33"/>
  <c r="S16" i="33"/>
  <c r="G18" i="33"/>
  <c r="Q19" i="33"/>
  <c r="E21" i="33"/>
  <c r="O22" i="33"/>
  <c r="C24" i="33"/>
  <c r="M25" i="33"/>
  <c r="W26" i="33"/>
  <c r="K28" i="33"/>
  <c r="U29" i="33"/>
  <c r="S30" i="33"/>
  <c r="S31" i="33"/>
  <c r="E6" i="33"/>
  <c r="C9" i="33"/>
  <c r="W11" i="33"/>
  <c r="U14" i="33"/>
  <c r="S17" i="33"/>
  <c r="Q20" i="33"/>
  <c r="O23" i="33"/>
  <c r="M26" i="33"/>
  <c r="K29" i="33"/>
  <c r="C6" i="33"/>
  <c r="W8" i="33"/>
  <c r="U11" i="33"/>
  <c r="S14" i="33"/>
  <c r="Q17" i="33"/>
  <c r="O20" i="33"/>
  <c r="M23" i="33"/>
  <c r="K26" i="33"/>
  <c r="I29" i="33"/>
  <c r="C31" i="33"/>
  <c r="M6" i="33"/>
  <c r="I12" i="33"/>
  <c r="E18" i="33"/>
  <c r="W23" i="33"/>
  <c r="S29" i="33"/>
  <c r="I9" i="33"/>
  <c r="E15" i="33"/>
  <c r="W20" i="33"/>
  <c r="S26" i="33"/>
  <c r="U31" i="33"/>
  <c r="O11" i="33"/>
  <c r="G23" i="33"/>
  <c r="K14" i="33"/>
  <c r="C26" i="33"/>
  <c r="O32" i="33"/>
  <c r="O51" i="33" s="1"/>
  <c r="W32" i="33"/>
  <c r="C13" i="33"/>
  <c r="M27" i="33"/>
  <c r="W15" i="33"/>
  <c r="M33" i="33"/>
  <c r="Q33" i="33"/>
  <c r="E33" i="33"/>
  <c r="I34" i="33"/>
  <c r="Q34" i="33"/>
  <c r="O35" i="33"/>
  <c r="E35" i="33"/>
  <c r="K35" i="33"/>
  <c r="AV6" i="58"/>
  <c r="AB15" i="58"/>
  <c r="AD15" i="58" s="1"/>
  <c r="R9" i="58"/>
  <c r="T9" i="58" s="1"/>
  <c r="DD18" i="58"/>
  <c r="DF18" i="58" s="1"/>
  <c r="AL9" i="58"/>
  <c r="AN9" i="58" s="1"/>
  <c r="CT20" i="58"/>
  <c r="CV20" i="58" s="1"/>
  <c r="CJ6" i="58"/>
  <c r="AB9" i="58"/>
  <c r="AD9" i="58" s="1"/>
  <c r="AB6" i="58"/>
  <c r="BF6" i="58"/>
  <c r="BZ6" i="58"/>
  <c r="DD6" i="58"/>
  <c r="CT6" i="58"/>
  <c r="AL6" i="58"/>
  <c r="BP6" i="58"/>
  <c r="BH12" i="58"/>
  <c r="M34" i="37"/>
  <c r="AN17" i="58"/>
  <c r="CL18" i="58"/>
  <c r="DF13" i="58"/>
  <c r="CV9" i="58"/>
  <c r="AN10" i="58"/>
  <c r="CL11" i="58"/>
  <c r="AX13" i="58"/>
  <c r="CV7" i="58"/>
  <c r="BH9" i="58"/>
  <c r="CV11" i="58"/>
  <c r="CL17" i="58"/>
  <c r="BR9" i="58"/>
  <c r="AN19" i="58"/>
  <c r="CL13" i="58"/>
  <c r="AD8" i="58"/>
  <c r="AD12" i="58"/>
  <c r="CB7" i="58"/>
  <c r="T11" i="58"/>
  <c r="DF17" i="58"/>
  <c r="DF8" i="58"/>
  <c r="CB8" i="58"/>
  <c r="G19" i="80"/>
  <c r="CL12" i="58"/>
  <c r="BH11" i="58"/>
  <c r="C27" i="5"/>
  <c r="DF10" i="58"/>
  <c r="BB12" i="29"/>
  <c r="BC12" i="29" s="1"/>
  <c r="BD22" i="58"/>
  <c r="DF9" i="58"/>
  <c r="AD10" i="58"/>
  <c r="AS33" i="19"/>
  <c r="AX11" i="58"/>
  <c r="AN18" i="58"/>
  <c r="AD17" i="58"/>
  <c r="AN12" i="58"/>
  <c r="CL9" i="58"/>
  <c r="CB17" i="58"/>
  <c r="T14" i="58"/>
  <c r="F13" i="29"/>
  <c r="CV13" i="58"/>
  <c r="AX9" i="58"/>
  <c r="AU9" i="29"/>
  <c r="AV9" i="29" s="1"/>
  <c r="CV8" i="58"/>
  <c r="S9" i="29"/>
  <c r="T9" i="29" s="1"/>
  <c r="E12" i="29"/>
  <c r="N24" i="5"/>
  <c r="Z24" i="5"/>
  <c r="AB24" i="5"/>
  <c r="V24" i="5"/>
  <c r="L24" i="5"/>
  <c r="P24" i="5"/>
  <c r="AD24" i="5"/>
  <c r="T24" i="5"/>
  <c r="X24" i="5"/>
  <c r="R24" i="5"/>
  <c r="AN7" i="58"/>
  <c r="Z22" i="58"/>
  <c r="AX15" i="58"/>
  <c r="DF11" i="58"/>
  <c r="T7" i="58"/>
  <c r="CB14" i="58"/>
  <c r="J9" i="28"/>
  <c r="L7" i="28"/>
  <c r="C8" i="28"/>
  <c r="P19" i="6"/>
  <c r="Q19" i="6" s="1"/>
  <c r="BW19" i="58" s="1"/>
  <c r="BZ19" i="58" s="1"/>
  <c r="J18" i="77"/>
  <c r="BR14" i="58"/>
  <c r="BP11" i="29"/>
  <c r="BQ11" i="29" s="1"/>
  <c r="E9" i="28"/>
  <c r="AN11" i="29"/>
  <c r="AO11" i="29" s="1"/>
  <c r="D15" i="6"/>
  <c r="E15" i="6" s="1"/>
  <c r="O15" i="58" s="1"/>
  <c r="R15" i="58" s="1"/>
  <c r="BX22" i="58"/>
  <c r="DB22" i="58"/>
  <c r="BO35" i="2"/>
  <c r="BO36" i="2" s="1"/>
  <c r="BO37" i="2" s="1"/>
  <c r="BU34" i="2"/>
  <c r="BP34" i="2" s="1"/>
  <c r="AL32" i="37" s="1"/>
  <c r="AL51" i="37" s="1"/>
  <c r="AX8" i="58"/>
  <c r="T8" i="58"/>
  <c r="AN13" i="58"/>
  <c r="G36" i="2"/>
  <c r="T12" i="58"/>
  <c r="DF7" i="58"/>
  <c r="CB11" i="58"/>
  <c r="CB9" i="58"/>
  <c r="BR8" i="58"/>
  <c r="AD14" i="58"/>
  <c r="CB13" i="58"/>
  <c r="F9" i="28"/>
  <c r="D28" i="79"/>
  <c r="D27" i="79"/>
  <c r="H6" i="28"/>
  <c r="DF12" i="58"/>
  <c r="D6" i="28"/>
  <c r="B9" i="28"/>
  <c r="P22" i="58"/>
  <c r="CR22" i="58"/>
  <c r="CB12" i="58"/>
  <c r="BR13" i="58"/>
  <c r="AN8" i="58"/>
  <c r="BI36" i="2"/>
  <c r="BE36" i="2"/>
  <c r="BK36" i="2"/>
  <c r="AN14" i="58"/>
  <c r="AX19" i="58"/>
  <c r="Y33" i="19"/>
  <c r="T17" i="58"/>
  <c r="CV17" i="58"/>
  <c r="CL8" i="58"/>
  <c r="AX17" i="58"/>
  <c r="AX7" i="58"/>
  <c r="AG12" i="29"/>
  <c r="AH12" i="29" s="1"/>
  <c r="CL7" i="58"/>
  <c r="F24" i="58"/>
  <c r="J25" i="5"/>
  <c r="AH34" i="2"/>
  <c r="S32" i="37" s="1"/>
  <c r="S51" i="37" s="1"/>
  <c r="AJ34" i="2"/>
  <c r="T32" i="37" s="1"/>
  <c r="T51" i="37" s="1"/>
  <c r="AD34" i="2"/>
  <c r="Q32" i="37" s="1"/>
  <c r="Q51" i="37" s="1"/>
  <c r="CB10" i="58"/>
  <c r="I9" i="28"/>
  <c r="G8" i="28"/>
  <c r="AD13" i="58"/>
  <c r="BN22" i="58"/>
  <c r="AJ22" i="58"/>
  <c r="Y36" i="2"/>
  <c r="U36" i="2"/>
  <c r="AA36" i="2"/>
  <c r="D28" i="76"/>
  <c r="D27" i="76"/>
  <c r="T10" i="58"/>
  <c r="BM33" i="19"/>
  <c r="CG33" i="19"/>
  <c r="AN11" i="58"/>
  <c r="BH7" i="58"/>
  <c r="AD11" i="58"/>
  <c r="BH8" i="58"/>
  <c r="BI12" i="29"/>
  <c r="BJ12" i="29" s="1"/>
  <c r="BW10" i="29"/>
  <c r="BX10" i="29" s="1"/>
  <c r="DF15" i="58"/>
  <c r="BR7" i="58"/>
  <c r="L11" i="29"/>
  <c r="M11" i="29" s="1"/>
  <c r="CV15" i="58"/>
  <c r="BH17" i="58"/>
  <c r="T13" i="58"/>
  <c r="G19" i="77"/>
  <c r="AK36" i="2"/>
  <c r="AF36" i="2" s="1"/>
  <c r="BR17" i="58"/>
  <c r="AD7" i="58"/>
  <c r="CB16" i="58"/>
  <c r="K8" i="28"/>
  <c r="D27" i="80"/>
  <c r="D28" i="80"/>
  <c r="Z12" i="29"/>
  <c r="AA12" i="29" s="1"/>
  <c r="D16" i="6"/>
  <c r="E16" i="6" s="1"/>
  <c r="O16" i="58" s="1"/>
  <c r="R16" i="58" s="1"/>
  <c r="CH22" i="58"/>
  <c r="AT22" i="58"/>
  <c r="AR7" i="16"/>
  <c r="BT33" i="2"/>
  <c r="AN31" i="37" s="1"/>
  <c r="BN33" i="2"/>
  <c r="AK31" i="37" s="1"/>
  <c r="BR33" i="2"/>
  <c r="AM31" i="37" s="1"/>
  <c r="D28" i="72"/>
  <c r="D27" i="72"/>
  <c r="BR11" i="58"/>
  <c r="BH13" i="58"/>
  <c r="AX18" i="58"/>
  <c r="E36" i="2"/>
  <c r="BG36" i="2"/>
  <c r="BZ18" i="58"/>
  <c r="I36" i="2"/>
  <c r="AY33" i="13"/>
  <c r="Z36" i="16"/>
  <c r="AA36" i="16" s="1"/>
  <c r="J36" i="16"/>
  <c r="K36" i="16" s="1"/>
  <c r="AH36" i="16"/>
  <c r="AI36" i="16" s="1"/>
  <c r="R36" i="16"/>
  <c r="S36" i="16" s="1"/>
  <c r="X6" i="19"/>
  <c r="J6" i="58"/>
  <c r="CZ6" i="19"/>
  <c r="BL6" i="19"/>
  <c r="BV6" i="19"/>
  <c r="AH6" i="19"/>
  <c r="CP6" i="19"/>
  <c r="BB6" i="19"/>
  <c r="N6" i="19"/>
  <c r="J9" i="64"/>
  <c r="N9" i="64"/>
  <c r="V9" i="64"/>
  <c r="Z9" i="64"/>
  <c r="AD9" i="64"/>
  <c r="AL9" i="64"/>
  <c r="AP9" i="64"/>
  <c r="R9" i="64"/>
  <c r="AH9" i="64"/>
  <c r="J14" i="73"/>
  <c r="H15" i="6"/>
  <c r="I15" i="6" s="1"/>
  <c r="AI15" i="58" s="1"/>
  <c r="AL15" i="58" s="1"/>
  <c r="H16" i="6"/>
  <c r="I16" i="6" s="1"/>
  <c r="AI16" i="58" s="1"/>
  <c r="AL16" i="58" s="1"/>
  <c r="J15" i="73"/>
  <c r="D17" i="41"/>
  <c r="J17" i="41"/>
  <c r="B17" i="41"/>
  <c r="B18" i="41" s="1"/>
  <c r="B23" i="41" s="1"/>
  <c r="B43" i="41" s="1"/>
  <c r="H17" i="41"/>
  <c r="AX20" i="58"/>
  <c r="BR20" i="58"/>
  <c r="F17" i="41"/>
  <c r="Q50" i="33" l="1"/>
  <c r="G51" i="33"/>
  <c r="X56" i="16"/>
  <c r="X52" i="16"/>
  <c r="AR56" i="16"/>
  <c r="AR52" i="16"/>
  <c r="O56" i="16"/>
  <c r="O52" i="16"/>
  <c r="AE56" i="16"/>
  <c r="AE52" i="16"/>
  <c r="K56" i="16"/>
  <c r="K52" i="16"/>
  <c r="U51" i="33"/>
  <c r="K50" i="33"/>
  <c r="O51" i="15"/>
  <c r="AM51" i="15"/>
  <c r="AQ51" i="15"/>
  <c r="S51" i="15"/>
  <c r="AI51" i="15"/>
  <c r="AA51" i="15"/>
  <c r="AI9" i="64"/>
  <c r="AE9" i="64"/>
  <c r="K9" i="64"/>
  <c r="S9" i="64"/>
  <c r="AA9" i="64"/>
  <c r="AQ9" i="64"/>
  <c r="W9" i="64"/>
  <c r="AM9" i="64"/>
  <c r="O9" i="64"/>
  <c r="W51" i="15"/>
  <c r="AU51" i="15"/>
  <c r="K25" i="15"/>
  <c r="J51" i="15"/>
  <c r="W50" i="33"/>
  <c r="E51" i="33"/>
  <c r="I51" i="33"/>
  <c r="G52" i="33"/>
  <c r="S52" i="33"/>
  <c r="C52" i="33"/>
  <c r="O52" i="33"/>
  <c r="U52" i="33"/>
  <c r="M50" i="33"/>
  <c r="I54" i="33"/>
  <c r="I53" i="33"/>
  <c r="M51" i="33"/>
  <c r="M54" i="33"/>
  <c r="M53" i="33"/>
  <c r="O53" i="33"/>
  <c r="O54" i="33"/>
  <c r="W51" i="33"/>
  <c r="C51" i="33"/>
  <c r="G50" i="33"/>
  <c r="I50" i="33"/>
  <c r="S50" i="33"/>
  <c r="U50" i="33"/>
  <c r="Q51" i="33"/>
  <c r="K52" i="33"/>
  <c r="Q52" i="33"/>
  <c r="W52" i="33"/>
  <c r="G53" i="33"/>
  <c r="G54" i="33"/>
  <c r="W53" i="33"/>
  <c r="W54" i="33"/>
  <c r="S53" i="33"/>
  <c r="S54" i="33"/>
  <c r="U54" i="33"/>
  <c r="U53" i="33"/>
  <c r="E50" i="33"/>
  <c r="C53" i="33"/>
  <c r="C54" i="33"/>
  <c r="C50" i="33"/>
  <c r="O50" i="33"/>
  <c r="I52" i="33"/>
  <c r="E52" i="33"/>
  <c r="M52" i="33"/>
  <c r="K53" i="33"/>
  <c r="K54" i="33"/>
  <c r="Q54" i="33"/>
  <c r="Q53" i="33"/>
  <c r="E54" i="33"/>
  <c r="E53" i="33"/>
  <c r="CG52" i="19"/>
  <c r="CG53" i="19"/>
  <c r="CG55" i="19"/>
  <c r="CG51" i="19"/>
  <c r="BM52" i="19"/>
  <c r="BM53" i="19"/>
  <c r="Y52" i="19"/>
  <c r="Y53" i="19"/>
  <c r="AS52" i="19"/>
  <c r="AS53" i="19"/>
  <c r="DB55" i="19"/>
  <c r="DB51" i="19"/>
  <c r="BN55" i="19"/>
  <c r="BN51" i="19"/>
  <c r="AJ55" i="19"/>
  <c r="AJ51" i="19"/>
  <c r="AT55" i="19"/>
  <c r="AT51" i="19"/>
  <c r="BV55" i="19"/>
  <c r="BV51" i="19"/>
  <c r="X55" i="19"/>
  <c r="X51" i="19"/>
  <c r="CF55" i="19"/>
  <c r="CF51" i="19"/>
  <c r="D55" i="19"/>
  <c r="D51" i="19"/>
  <c r="BB55" i="19"/>
  <c r="BB51" i="19"/>
  <c r="BL55" i="19"/>
  <c r="BL51" i="19"/>
  <c r="AR55" i="19"/>
  <c r="AR51" i="19"/>
  <c r="CP55" i="19"/>
  <c r="CP51" i="19"/>
  <c r="CZ55" i="19"/>
  <c r="CZ51" i="19"/>
  <c r="AH55" i="19"/>
  <c r="AH51" i="19"/>
  <c r="AU55" i="35"/>
  <c r="AU54" i="35"/>
  <c r="E54" i="35"/>
  <c r="E55" i="35"/>
  <c r="AD54" i="35"/>
  <c r="AD55" i="35"/>
  <c r="L54" i="35"/>
  <c r="L55" i="35"/>
  <c r="T54" i="35"/>
  <c r="T55" i="35"/>
  <c r="Y54" i="35"/>
  <c r="Y55" i="35"/>
  <c r="G55" i="35"/>
  <c r="G54" i="35"/>
  <c r="AI55" i="35"/>
  <c r="AI54" i="35"/>
  <c r="BC55" i="35"/>
  <c r="BC54" i="35"/>
  <c r="AN54" i="35"/>
  <c r="AN55" i="35"/>
  <c r="AS54" i="35"/>
  <c r="AS55" i="35"/>
  <c r="H26" i="5"/>
  <c r="F27" i="5"/>
  <c r="H27" i="5" s="1"/>
  <c r="J21" i="6"/>
  <c r="K21" i="6" s="1"/>
  <c r="AS21" i="58" s="1"/>
  <c r="AV21" i="58" s="1"/>
  <c r="AX21" i="58" s="1"/>
  <c r="BF48" i="2"/>
  <c r="BL47" i="2"/>
  <c r="BG47" i="2" s="1"/>
  <c r="AG45" i="37" s="1"/>
  <c r="AS48" i="2"/>
  <c r="Y46" i="37" s="1"/>
  <c r="AQ48" i="2"/>
  <c r="X46" i="37" s="1"/>
  <c r="AM48" i="2"/>
  <c r="V46" i="37" s="1"/>
  <c r="CM49" i="2"/>
  <c r="S49" i="2"/>
  <c r="N49" i="2" s="1"/>
  <c r="BC49" i="2"/>
  <c r="AX49" i="2" s="1"/>
  <c r="H21" i="74"/>
  <c r="J21" i="74" s="1"/>
  <c r="E21" i="74"/>
  <c r="G21" i="74" s="1"/>
  <c r="AT49" i="2"/>
  <c r="AQ47" i="37"/>
  <c r="H21" i="73"/>
  <c r="H22" i="6" s="1"/>
  <c r="I22" i="6" s="1"/>
  <c r="AI22" i="58" s="1"/>
  <c r="AL22" i="58" s="1"/>
  <c r="E21" i="73"/>
  <c r="G21" i="73" s="1"/>
  <c r="CJ48" i="2"/>
  <c r="AW46" i="37" s="1"/>
  <c r="CF48" i="2"/>
  <c r="AU46" i="37" s="1"/>
  <c r="CL48" i="2"/>
  <c r="AX46" i="37" s="1"/>
  <c r="R48" i="2"/>
  <c r="J46" i="37" s="1"/>
  <c r="P48" i="2"/>
  <c r="I46" i="37" s="1"/>
  <c r="L48" i="2"/>
  <c r="G46" i="37" s="1"/>
  <c r="AZ48" i="2"/>
  <c r="AC46" i="37" s="1"/>
  <c r="BB48" i="2"/>
  <c r="AD46" i="37" s="1"/>
  <c r="AV48" i="2"/>
  <c r="AA46" i="37" s="1"/>
  <c r="V48" i="2"/>
  <c r="AB47" i="2"/>
  <c r="W47" i="2" s="1"/>
  <c r="M45" i="37" s="1"/>
  <c r="CU48" i="2"/>
  <c r="BC46" i="37" s="1"/>
  <c r="CO48" i="2"/>
  <c r="AZ46" i="37" s="1"/>
  <c r="CS48" i="2"/>
  <c r="BB46" i="37" s="1"/>
  <c r="CC49" i="2"/>
  <c r="BW49" i="2"/>
  <c r="AP47" i="37" s="1"/>
  <c r="CA49" i="2"/>
  <c r="CV49" i="2"/>
  <c r="CQ49" i="2" s="1"/>
  <c r="O48" i="35"/>
  <c r="AX48" i="35"/>
  <c r="J48" i="35"/>
  <c r="J47" i="35"/>
  <c r="AX47" i="35"/>
  <c r="O47" i="35"/>
  <c r="E47" i="35"/>
  <c r="C31" i="12"/>
  <c r="C50" i="12" s="1"/>
  <c r="N21" i="6"/>
  <c r="O21" i="6" s="1"/>
  <c r="BM21" i="58" s="1"/>
  <c r="BP21" i="58" s="1"/>
  <c r="BR21" i="58" s="1"/>
  <c r="H21" i="6"/>
  <c r="I21" i="6" s="1"/>
  <c r="AI21" i="58" s="1"/>
  <c r="AL21" i="58" s="1"/>
  <c r="AN21" i="58" s="1"/>
  <c r="AU44" i="37"/>
  <c r="J44" i="37"/>
  <c r="BC44" i="37"/>
  <c r="W44" i="37"/>
  <c r="AX44" i="37"/>
  <c r="I44" i="37"/>
  <c r="AZ44" i="37"/>
  <c r="AV44" i="37"/>
  <c r="AW44" i="37"/>
  <c r="G44" i="37"/>
  <c r="BB44" i="37"/>
  <c r="BA44" i="37"/>
  <c r="Y44" i="37"/>
  <c r="AD44" i="37"/>
  <c r="AB44" i="37"/>
  <c r="V44" i="37"/>
  <c r="AA44" i="37"/>
  <c r="X44" i="37"/>
  <c r="AC44" i="37"/>
  <c r="H44" i="37"/>
  <c r="F16" i="6"/>
  <c r="G16" i="6" s="1"/>
  <c r="Y16" i="58" s="1"/>
  <c r="AB16" i="58" s="1"/>
  <c r="AD16" i="58" s="1"/>
  <c r="AB46" i="2"/>
  <c r="BL46" i="2"/>
  <c r="AB45" i="2"/>
  <c r="W45" i="2" s="1"/>
  <c r="AV43" i="37"/>
  <c r="AV52" i="37" s="1"/>
  <c r="BB43" i="37"/>
  <c r="BB52" i="37" s="1"/>
  <c r="G43" i="37"/>
  <c r="G52" i="37" s="1"/>
  <c r="AZ43" i="37"/>
  <c r="AZ52" i="37" s="1"/>
  <c r="BL45" i="2"/>
  <c r="BG45" i="2" s="1"/>
  <c r="AC43" i="37"/>
  <c r="AC52" i="37" s="1"/>
  <c r="AW43" i="37"/>
  <c r="AW52" i="37" s="1"/>
  <c r="BC43" i="37"/>
  <c r="BC52" i="37" s="1"/>
  <c r="V43" i="37"/>
  <c r="V52" i="37" s="1"/>
  <c r="AU43" i="37"/>
  <c r="AU52" i="37" s="1"/>
  <c r="I43" i="37"/>
  <c r="I52" i="37" s="1"/>
  <c r="AD43" i="37"/>
  <c r="AD52" i="37" s="1"/>
  <c r="X43" i="37"/>
  <c r="X52" i="37" s="1"/>
  <c r="AX43" i="37"/>
  <c r="AX52" i="37" s="1"/>
  <c r="J43" i="37"/>
  <c r="J52" i="37" s="1"/>
  <c r="Y43" i="37"/>
  <c r="Y52" i="37" s="1"/>
  <c r="CD44" i="19"/>
  <c r="T21" i="6"/>
  <c r="U21" i="6" s="1"/>
  <c r="CQ21" i="58" s="1"/>
  <c r="CT21" i="58" s="1"/>
  <c r="CV21" i="58" s="1"/>
  <c r="R21" i="6"/>
  <c r="S21" i="6" s="1"/>
  <c r="CG21" i="58" s="1"/>
  <c r="CJ21" i="58" s="1"/>
  <c r="CL21" i="58" s="1"/>
  <c r="T6" i="58"/>
  <c r="I21" i="78"/>
  <c r="R22" i="6" s="1"/>
  <c r="S22" i="6" s="1"/>
  <c r="CG22" i="58" s="1"/>
  <c r="CJ22" i="58" s="1"/>
  <c r="F22" i="79"/>
  <c r="E22" i="79" s="1"/>
  <c r="G21" i="79"/>
  <c r="G22" i="78"/>
  <c r="F22" i="78" s="1"/>
  <c r="H21" i="78"/>
  <c r="F22" i="74"/>
  <c r="E22" i="74" s="1"/>
  <c r="F22" i="77"/>
  <c r="E22" i="77" s="1"/>
  <c r="H21" i="77"/>
  <c r="F22" i="76"/>
  <c r="E22" i="76" s="1"/>
  <c r="G21" i="76"/>
  <c r="F22" i="73"/>
  <c r="E22" i="73" s="1"/>
  <c r="H21" i="79"/>
  <c r="J21" i="79" s="1"/>
  <c r="H21" i="76"/>
  <c r="N22" i="6" s="1"/>
  <c r="O22" i="6" s="1"/>
  <c r="BM22" i="58" s="1"/>
  <c r="BP22" i="58" s="1"/>
  <c r="F22" i="80"/>
  <c r="E22" i="80" s="1"/>
  <c r="H21" i="80"/>
  <c r="V42" i="37"/>
  <c r="BB42" i="37"/>
  <c r="AC42" i="37"/>
  <c r="I42" i="37"/>
  <c r="AW42" i="37"/>
  <c r="AE44" i="2"/>
  <c r="AE45" i="2" s="1"/>
  <c r="AE46" i="2" s="1"/>
  <c r="AE47" i="2" s="1"/>
  <c r="AK43" i="2"/>
  <c r="AF43" i="2" s="1"/>
  <c r="R41" i="37" s="1"/>
  <c r="AB44" i="2"/>
  <c r="W44" i="2" s="1"/>
  <c r="Y42" i="37"/>
  <c r="BC42" i="37"/>
  <c r="BI43" i="2"/>
  <c r="AH41" i="37" s="1"/>
  <c r="BE43" i="2"/>
  <c r="AF41" i="37" s="1"/>
  <c r="BK43" i="2"/>
  <c r="AI41" i="37" s="1"/>
  <c r="AD42" i="37"/>
  <c r="G42" i="37"/>
  <c r="AU42" i="37"/>
  <c r="AB42" i="37"/>
  <c r="AZ42" i="37"/>
  <c r="AA42" i="37"/>
  <c r="J42" i="37"/>
  <c r="AX42" i="37"/>
  <c r="X42" i="37"/>
  <c r="BL44" i="2"/>
  <c r="BG44" i="2" s="1"/>
  <c r="CD43" i="19"/>
  <c r="H41" i="37"/>
  <c r="I41" i="37"/>
  <c r="G41" i="37"/>
  <c r="CD42" i="19"/>
  <c r="J41" i="37"/>
  <c r="AG40" i="37"/>
  <c r="BE42" i="2"/>
  <c r="BK42" i="2"/>
  <c r="BI42" i="2"/>
  <c r="AB43" i="2"/>
  <c r="CD41" i="19"/>
  <c r="Y42" i="2"/>
  <c r="U42" i="2"/>
  <c r="AA42" i="2"/>
  <c r="AK42" i="2"/>
  <c r="W42" i="2"/>
  <c r="D69" i="21"/>
  <c r="U41" i="21" s="1"/>
  <c r="D38" i="80"/>
  <c r="D39" i="80"/>
  <c r="Y41" i="2"/>
  <c r="U41" i="2"/>
  <c r="AA41" i="2"/>
  <c r="W41" i="2"/>
  <c r="CD40" i="19"/>
  <c r="AK41" i="2"/>
  <c r="D38" i="74"/>
  <c r="D39" i="74"/>
  <c r="BK41" i="2"/>
  <c r="BI41" i="2"/>
  <c r="BE41" i="2"/>
  <c r="D41" i="2"/>
  <c r="J40" i="2"/>
  <c r="BG41" i="2"/>
  <c r="M34" i="253"/>
  <c r="L35" i="253"/>
  <c r="AE34" i="253"/>
  <c r="AD35" i="253"/>
  <c r="BB36" i="253"/>
  <c r="BC35" i="253"/>
  <c r="AH40" i="16"/>
  <c r="Y40" i="2"/>
  <c r="U40" i="2"/>
  <c r="AA40" i="2"/>
  <c r="AG38" i="37"/>
  <c r="AK40" i="2"/>
  <c r="R40" i="16"/>
  <c r="Z40" i="16"/>
  <c r="G35" i="253"/>
  <c r="F36" i="253"/>
  <c r="BK40" i="2"/>
  <c r="BI40" i="2"/>
  <c r="BE40" i="2"/>
  <c r="W40" i="2"/>
  <c r="E39" i="2"/>
  <c r="CD39" i="19"/>
  <c r="R39" i="16"/>
  <c r="AH39" i="16"/>
  <c r="Z39" i="16"/>
  <c r="BR6" i="58"/>
  <c r="CV6" i="58"/>
  <c r="CB6" i="58"/>
  <c r="AD6" i="58"/>
  <c r="DF6" i="58"/>
  <c r="BH6" i="58"/>
  <c r="CL6" i="58"/>
  <c r="AX6" i="58"/>
  <c r="M37" i="37"/>
  <c r="AK39" i="2"/>
  <c r="AF39" i="2" s="1"/>
  <c r="BE39" i="2"/>
  <c r="BK39" i="2"/>
  <c r="BI39" i="2"/>
  <c r="I38" i="2"/>
  <c r="C38" i="2"/>
  <c r="G38" i="2"/>
  <c r="AG37" i="37"/>
  <c r="AA39" i="2"/>
  <c r="U39" i="2"/>
  <c r="Y39" i="2"/>
  <c r="H27" i="14"/>
  <c r="L28" i="15" s="1"/>
  <c r="N28" i="15" s="1"/>
  <c r="O28" i="15" s="1"/>
  <c r="X28" i="19" s="1"/>
  <c r="J27" i="14"/>
  <c r="T28" i="15" s="1"/>
  <c r="V28" i="15" s="1"/>
  <c r="W28" i="15" s="1"/>
  <c r="AR28" i="19" s="1"/>
  <c r="L27" i="14"/>
  <c r="AB28" i="15" s="1"/>
  <c r="AD28" i="15" s="1"/>
  <c r="AE28" i="15" s="1"/>
  <c r="BL28" i="19" s="1"/>
  <c r="N27" i="14"/>
  <c r="AJ28" i="15" s="1"/>
  <c r="AL28" i="15" s="1"/>
  <c r="AM28" i="15" s="1"/>
  <c r="CF28" i="19" s="1"/>
  <c r="P27" i="14"/>
  <c r="AR28" i="15" s="1"/>
  <c r="AT28" i="15" s="1"/>
  <c r="AU28" i="15" s="1"/>
  <c r="CZ28" i="19" s="1"/>
  <c r="I27" i="14"/>
  <c r="P28" i="15" s="1"/>
  <c r="R28" i="15" s="1"/>
  <c r="S28" i="15" s="1"/>
  <c r="AH28" i="19" s="1"/>
  <c r="K27" i="14"/>
  <c r="X28" i="15" s="1"/>
  <c r="Z28" i="15" s="1"/>
  <c r="AA28" i="15" s="1"/>
  <c r="BB28" i="19" s="1"/>
  <c r="M27" i="14"/>
  <c r="AF28" i="15" s="1"/>
  <c r="AH28" i="15" s="1"/>
  <c r="AI28" i="15" s="1"/>
  <c r="BV28" i="19" s="1"/>
  <c r="O27" i="14"/>
  <c r="AN28" i="15" s="1"/>
  <c r="AP28" i="15" s="1"/>
  <c r="AQ28" i="15" s="1"/>
  <c r="CP28" i="19" s="1"/>
  <c r="G27" i="14"/>
  <c r="H28" i="15" s="1"/>
  <c r="J28" i="15" s="1"/>
  <c r="K28" i="15" s="1"/>
  <c r="N28" i="19" s="1"/>
  <c r="D36" i="76"/>
  <c r="D36" i="72"/>
  <c r="CD38" i="19"/>
  <c r="D9" i="15"/>
  <c r="F9" i="15" s="1"/>
  <c r="G9" i="15" s="1"/>
  <c r="D9" i="19" s="1"/>
  <c r="J38" i="16"/>
  <c r="AH38" i="16"/>
  <c r="V37" i="16"/>
  <c r="W37" i="16" s="1"/>
  <c r="X37" i="16" s="1"/>
  <c r="BC36" i="19" s="1"/>
  <c r="R38" i="16"/>
  <c r="AD37" i="16"/>
  <c r="AE37" i="16" s="1"/>
  <c r="AF37" i="16" s="1"/>
  <c r="BW36" i="19" s="1"/>
  <c r="Z38" i="16"/>
  <c r="D36" i="79"/>
  <c r="E36" i="78"/>
  <c r="D36" i="77"/>
  <c r="D36" i="75"/>
  <c r="B28" i="5"/>
  <c r="C29" i="15"/>
  <c r="D29" i="15" s="1"/>
  <c r="F29" i="15" s="1"/>
  <c r="G29" i="15" s="1"/>
  <c r="D29" i="19" s="1"/>
  <c r="BO38" i="2"/>
  <c r="BO39" i="2" s="1"/>
  <c r="BO40" i="2" s="1"/>
  <c r="BO41" i="2" s="1"/>
  <c r="BO42" i="2" s="1"/>
  <c r="BO43" i="2" s="1"/>
  <c r="BU37" i="2"/>
  <c r="BP37" i="2" s="1"/>
  <c r="AL35" i="37" s="1"/>
  <c r="BI38" i="2"/>
  <c r="BE38" i="2"/>
  <c r="BK38" i="2"/>
  <c r="Y38" i="2"/>
  <c r="AA38" i="2"/>
  <c r="U38" i="2"/>
  <c r="AK38" i="2"/>
  <c r="AF38" i="2" s="1"/>
  <c r="BG38" i="2"/>
  <c r="M36" i="37"/>
  <c r="AJ37" i="2"/>
  <c r="T35" i="37" s="1"/>
  <c r="AD37" i="2"/>
  <c r="Q35" i="37" s="1"/>
  <c r="AH37" i="2"/>
  <c r="S35" i="37" s="1"/>
  <c r="J15" i="75"/>
  <c r="V19" i="6"/>
  <c r="W19" i="6" s="1"/>
  <c r="DA19" i="58" s="1"/>
  <c r="DD19" i="58" s="1"/>
  <c r="DF19" i="58" s="1"/>
  <c r="BO35" i="253"/>
  <c r="BN36" i="253"/>
  <c r="S34" i="253"/>
  <c r="R35" i="253"/>
  <c r="AJ37" i="253"/>
  <c r="AK36" i="253"/>
  <c r="AV35" i="253"/>
  <c r="AW34" i="253"/>
  <c r="X35" i="253"/>
  <c r="Y34" i="253"/>
  <c r="BH36" i="253"/>
  <c r="BI35" i="253"/>
  <c r="AQ35" i="253"/>
  <c r="AP36" i="253"/>
  <c r="CD37" i="19"/>
  <c r="AN6" i="58"/>
  <c r="BC6" i="19"/>
  <c r="T7" i="16"/>
  <c r="AF7" i="16"/>
  <c r="L7" i="16"/>
  <c r="AY36" i="13"/>
  <c r="CD36" i="19"/>
  <c r="CL20" i="58"/>
  <c r="AN16" i="58"/>
  <c r="BW33" i="19"/>
  <c r="AG34" i="37"/>
  <c r="T16" i="58"/>
  <c r="BP10" i="29"/>
  <c r="BQ10" i="29" s="1"/>
  <c r="R34" i="37"/>
  <c r="P7" i="16"/>
  <c r="L34" i="37"/>
  <c r="AH34" i="37"/>
  <c r="B8" i="28"/>
  <c r="BD23" i="58"/>
  <c r="V20" i="6"/>
  <c r="W20" i="6" s="1"/>
  <c r="DA20" i="58" s="1"/>
  <c r="DD20" i="58" s="1"/>
  <c r="J19" i="80"/>
  <c r="DA6" i="19"/>
  <c r="G20" i="77"/>
  <c r="O34" i="37"/>
  <c r="I8" i="28"/>
  <c r="D5" i="28"/>
  <c r="AG11" i="29"/>
  <c r="AH11" i="29" s="1"/>
  <c r="BW9" i="29"/>
  <c r="BX9" i="29" s="1"/>
  <c r="P23" i="58"/>
  <c r="BC33" i="19"/>
  <c r="E34" i="37"/>
  <c r="N34" i="37"/>
  <c r="G7" i="28"/>
  <c r="BB11" i="29"/>
  <c r="BC11" i="29" s="1"/>
  <c r="AF34" i="37"/>
  <c r="S8" i="29"/>
  <c r="T8" i="29" s="1"/>
  <c r="F8" i="28"/>
  <c r="BU36" i="2"/>
  <c r="BP36" i="2" s="1"/>
  <c r="Z11" i="29"/>
  <c r="AA11" i="29" s="1"/>
  <c r="CB19" i="58"/>
  <c r="C7" i="28"/>
  <c r="J8" i="28"/>
  <c r="AT23" i="58"/>
  <c r="AJ23" i="58"/>
  <c r="CH23" i="58"/>
  <c r="C28" i="5"/>
  <c r="CB18" i="58"/>
  <c r="P20" i="6"/>
  <c r="Q20" i="6" s="1"/>
  <c r="BW20" i="58" s="1"/>
  <c r="BZ20" i="58" s="1"/>
  <c r="J19" i="77"/>
  <c r="AU8" i="29"/>
  <c r="AV8" i="29" s="1"/>
  <c r="L6" i="28"/>
  <c r="BN23" i="58"/>
  <c r="C34" i="37"/>
  <c r="D34" i="37"/>
  <c r="T15" i="58"/>
  <c r="E8" i="28"/>
  <c r="BX23" i="58"/>
  <c r="Z23" i="58"/>
  <c r="G20" i="80"/>
  <c r="AN15" i="58"/>
  <c r="B34" i="37"/>
  <c r="K7" i="28"/>
  <c r="AH36" i="2"/>
  <c r="AD36" i="2"/>
  <c r="AJ36" i="2"/>
  <c r="AN10" i="29"/>
  <c r="AO10" i="29" s="1"/>
  <c r="AD25" i="5"/>
  <c r="R25" i="5"/>
  <c r="T25" i="5"/>
  <c r="P25" i="5"/>
  <c r="V25" i="5"/>
  <c r="N25" i="5"/>
  <c r="AB25" i="5"/>
  <c r="X25" i="5"/>
  <c r="Z25" i="5"/>
  <c r="L25" i="5"/>
  <c r="AI34" i="37"/>
  <c r="E11" i="29"/>
  <c r="H5" i="28"/>
  <c r="BR34" i="2"/>
  <c r="AM32" i="37" s="1"/>
  <c r="AM51" i="37" s="1"/>
  <c r="BN34" i="2"/>
  <c r="AK32" i="37" s="1"/>
  <c r="AK51" i="37" s="1"/>
  <c r="BT34" i="2"/>
  <c r="AN32" i="37" s="1"/>
  <c r="AN51" i="37" s="1"/>
  <c r="L10" i="29"/>
  <c r="M10" i="29" s="1"/>
  <c r="BI11" i="29"/>
  <c r="BJ11" i="29" s="1"/>
  <c r="DB23" i="58"/>
  <c r="CR23" i="58"/>
  <c r="F12" i="29"/>
  <c r="J26" i="5"/>
  <c r="F25" i="58"/>
  <c r="F51" i="58" s="1"/>
  <c r="V36" i="16"/>
  <c r="W36" i="16" s="1"/>
  <c r="AD36" i="16"/>
  <c r="AE36" i="16" s="1"/>
  <c r="AY35" i="13"/>
  <c r="E18" i="41"/>
  <c r="E23" i="41" s="1"/>
  <c r="E43" i="41" s="1"/>
  <c r="L18" i="41"/>
  <c r="L23" i="41" s="1"/>
  <c r="L43" i="41" s="1"/>
  <c r="G18" i="41"/>
  <c r="G23" i="41" s="1"/>
  <c r="G43" i="41" s="1"/>
  <c r="I18" i="41"/>
  <c r="I23" i="41" s="1"/>
  <c r="I43" i="41" s="1"/>
  <c r="F18" i="41"/>
  <c r="F23" i="41" s="1"/>
  <c r="F43" i="41" s="1"/>
  <c r="H18" i="41"/>
  <c r="H23" i="41" s="1"/>
  <c r="H43" i="41" s="1"/>
  <c r="C18" i="41"/>
  <c r="C23" i="41" s="1"/>
  <c r="C43" i="41" s="1"/>
  <c r="K18" i="41"/>
  <c r="K23" i="41" s="1"/>
  <c r="K43" i="41" s="1"/>
  <c r="R8" i="64"/>
  <c r="S8" i="64" s="1"/>
  <c r="AH8" i="64"/>
  <c r="AI8" i="64" s="1"/>
  <c r="F8" i="64"/>
  <c r="G8" i="64" s="1"/>
  <c r="J8" i="64"/>
  <c r="K8" i="64" s="1"/>
  <c r="N8" i="64"/>
  <c r="O8" i="64" s="1"/>
  <c r="V8" i="64"/>
  <c r="W8" i="64" s="1"/>
  <c r="Z8" i="64"/>
  <c r="AA8" i="64" s="1"/>
  <c r="AD8" i="64"/>
  <c r="AE8" i="64" s="1"/>
  <c r="AL8" i="64"/>
  <c r="AM8" i="64" s="1"/>
  <c r="AP8" i="64"/>
  <c r="AQ8" i="64" s="1"/>
  <c r="Y32" i="19"/>
  <c r="AS32" i="19"/>
  <c r="CG32" i="19"/>
  <c r="BM32" i="19"/>
  <c r="DA32" i="19"/>
  <c r="J18" i="41"/>
  <c r="J23" i="41" s="1"/>
  <c r="J43" i="41" s="1"/>
  <c r="D18" i="41"/>
  <c r="D23" i="41" s="1"/>
  <c r="D43" i="41" s="1"/>
  <c r="J22" i="6" l="1"/>
  <c r="K22" i="6" s="1"/>
  <c r="AS22" i="58" s="1"/>
  <c r="AV22" i="58" s="1"/>
  <c r="AX22" i="58" s="1"/>
  <c r="L56" i="16"/>
  <c r="L52" i="16"/>
  <c r="AF56" i="16"/>
  <c r="AF52" i="16"/>
  <c r="P56" i="16"/>
  <c r="P52" i="16"/>
  <c r="T56" i="16"/>
  <c r="T52" i="16"/>
  <c r="K51" i="15"/>
  <c r="N25" i="19"/>
  <c r="N51" i="19" s="1"/>
  <c r="AP54" i="37"/>
  <c r="AP53" i="37"/>
  <c r="AQ53" i="37"/>
  <c r="AQ54" i="37"/>
  <c r="CD53" i="19"/>
  <c r="CD54" i="19"/>
  <c r="BC52" i="19"/>
  <c r="BC53" i="19"/>
  <c r="DA55" i="19"/>
  <c r="DA51" i="19"/>
  <c r="BW52" i="19"/>
  <c r="BW53" i="19"/>
  <c r="BC55" i="19"/>
  <c r="BC51" i="19"/>
  <c r="J54" i="35"/>
  <c r="J55" i="35"/>
  <c r="AX54" i="35"/>
  <c r="AX55" i="35"/>
  <c r="O55" i="35"/>
  <c r="O54" i="35"/>
  <c r="J21" i="73"/>
  <c r="AB47" i="37"/>
  <c r="BA47" i="37"/>
  <c r="R49" i="2"/>
  <c r="L49" i="2"/>
  <c r="P49" i="2"/>
  <c r="Y47" i="2"/>
  <c r="N45" i="37" s="1"/>
  <c r="U47" i="2"/>
  <c r="L45" i="37" s="1"/>
  <c r="AA47" i="2"/>
  <c r="O45" i="37" s="1"/>
  <c r="H47" i="37"/>
  <c r="AR47" i="37"/>
  <c r="F28" i="5"/>
  <c r="AS47" i="37"/>
  <c r="V49" i="2"/>
  <c r="AB48" i="2"/>
  <c r="W48" i="2" s="1"/>
  <c r="M46" i="37" s="1"/>
  <c r="CH49" i="2"/>
  <c r="CJ49" i="2"/>
  <c r="CL49" i="2"/>
  <c r="CF49" i="2"/>
  <c r="BI47" i="2"/>
  <c r="AH45" i="37" s="1"/>
  <c r="BK47" i="2"/>
  <c r="AI45" i="37" s="1"/>
  <c r="BE47" i="2"/>
  <c r="AF45" i="37" s="1"/>
  <c r="CO49" i="2"/>
  <c r="CS49" i="2"/>
  <c r="CU49" i="2"/>
  <c r="BB49" i="2"/>
  <c r="AZ49" i="2"/>
  <c r="AV49" i="2"/>
  <c r="BF49" i="2"/>
  <c r="BL48" i="2"/>
  <c r="BG48" i="2" s="1"/>
  <c r="AG46" i="37" s="1"/>
  <c r="AE48" i="2"/>
  <c r="AK47" i="2"/>
  <c r="AF47" i="2" s="1"/>
  <c r="R45" i="37" s="1"/>
  <c r="AO49" i="2"/>
  <c r="AQ49" i="2"/>
  <c r="AS49" i="2"/>
  <c r="AM49" i="2"/>
  <c r="AK48" i="21"/>
  <c r="Q46" i="21"/>
  <c r="L46" i="22" s="1"/>
  <c r="M46" i="22" s="1"/>
  <c r="AD59" i="192" s="1"/>
  <c r="M47" i="21"/>
  <c r="I47" i="22" s="1"/>
  <c r="J47" i="22" s="1"/>
  <c r="M46" i="21"/>
  <c r="I46" i="22" s="1"/>
  <c r="J46" i="22" s="1"/>
  <c r="U47" i="21"/>
  <c r="AO48" i="21"/>
  <c r="U48" i="21"/>
  <c r="AG48" i="21"/>
  <c r="AO47" i="21"/>
  <c r="AC47" i="21"/>
  <c r="AK47" i="21"/>
  <c r="I48" i="21"/>
  <c r="E48" i="21"/>
  <c r="AS47" i="21"/>
  <c r="AC48" i="21"/>
  <c r="Y47" i="21"/>
  <c r="AG47" i="21"/>
  <c r="M48" i="21"/>
  <c r="AS48" i="21"/>
  <c r="E47" i="21"/>
  <c r="Q48" i="21"/>
  <c r="E6" i="21"/>
  <c r="Y48" i="21"/>
  <c r="I47" i="21"/>
  <c r="Q47" i="21"/>
  <c r="Y46" i="21"/>
  <c r="R46" i="22" s="1"/>
  <c r="S46" i="22" s="1"/>
  <c r="I46" i="21"/>
  <c r="F46" i="22" s="1"/>
  <c r="G46" i="22" s="1"/>
  <c r="AC46" i="21"/>
  <c r="U46" i="22" s="1"/>
  <c r="V46" i="22" s="1"/>
  <c r="AS46" i="21"/>
  <c r="AG46" i="22" s="1"/>
  <c r="AH46" i="22" s="1"/>
  <c r="AK46" i="21"/>
  <c r="AA46" i="22" s="1"/>
  <c r="AB46" i="22" s="1"/>
  <c r="U46" i="21"/>
  <c r="O46" i="22" s="1"/>
  <c r="P46" i="22" s="1"/>
  <c r="E46" i="21"/>
  <c r="C46" i="22" s="1"/>
  <c r="D46" i="22" s="1"/>
  <c r="AO46" i="21"/>
  <c r="AD46" i="22" s="1"/>
  <c r="AE46" i="22" s="1"/>
  <c r="AG46" i="21"/>
  <c r="Y46" i="22" s="1"/>
  <c r="J21" i="76"/>
  <c r="C32" i="12"/>
  <c r="CD45" i="19"/>
  <c r="C6" i="22"/>
  <c r="BG46" i="2"/>
  <c r="W46" i="2"/>
  <c r="E45" i="21"/>
  <c r="C45" i="22" s="1"/>
  <c r="D45" i="22" s="1"/>
  <c r="AC44" i="21"/>
  <c r="M45" i="21"/>
  <c r="I45" i="22" s="1"/>
  <c r="J45" i="22" s="1"/>
  <c r="U44" i="21"/>
  <c r="Y45" i="21"/>
  <c r="R45" i="22" s="1"/>
  <c r="S45" i="22" s="1"/>
  <c r="I45" i="21"/>
  <c r="F45" i="22" s="1"/>
  <c r="G45" i="22" s="1"/>
  <c r="U45" i="21"/>
  <c r="O45" i="22" s="1"/>
  <c r="P45" i="22" s="1"/>
  <c r="AO44" i="21"/>
  <c r="AG45" i="21"/>
  <c r="Y45" i="22" s="1"/>
  <c r="AO45" i="21"/>
  <c r="AD45" i="22" s="1"/>
  <c r="AE45" i="22" s="1"/>
  <c r="AC45" i="21"/>
  <c r="U45" i="22" s="1"/>
  <c r="V45" i="22" s="1"/>
  <c r="Y44" i="21"/>
  <c r="AK45" i="21"/>
  <c r="AA45" i="22" s="1"/>
  <c r="AB45" i="22" s="1"/>
  <c r="Q45" i="21"/>
  <c r="L45" i="22" s="1"/>
  <c r="M45" i="22" s="1"/>
  <c r="AS45" i="21"/>
  <c r="AG45" i="22" s="1"/>
  <c r="AH45" i="22" s="1"/>
  <c r="BI46" i="2"/>
  <c r="BK46" i="2"/>
  <c r="BE46" i="2"/>
  <c r="AK46" i="2"/>
  <c r="Y46" i="2"/>
  <c r="U46" i="2"/>
  <c r="AA46" i="2"/>
  <c r="AG43" i="37"/>
  <c r="AG52" i="37" s="1"/>
  <c r="AK45" i="2"/>
  <c r="AF45" i="2" s="1"/>
  <c r="BE45" i="2"/>
  <c r="BI45" i="2"/>
  <c r="BK45" i="2"/>
  <c r="M43" i="37"/>
  <c r="M52" i="37" s="1"/>
  <c r="Y45" i="2"/>
  <c r="U45" i="2"/>
  <c r="AA45" i="2"/>
  <c r="Q44" i="21"/>
  <c r="I44" i="21"/>
  <c r="AS44" i="21"/>
  <c r="E44" i="21"/>
  <c r="AK44" i="21"/>
  <c r="AG44" i="21"/>
  <c r="M44" i="21"/>
  <c r="T22" i="6"/>
  <c r="U22" i="6" s="1"/>
  <c r="CQ22" i="58" s="1"/>
  <c r="CT22" i="58" s="1"/>
  <c r="CV22" i="58" s="1"/>
  <c r="K21" i="78"/>
  <c r="F23" i="76"/>
  <c r="E23" i="76" s="1"/>
  <c r="G22" i="76"/>
  <c r="H22" i="76"/>
  <c r="N23" i="6" s="1"/>
  <c r="O23" i="6" s="1"/>
  <c r="BM23" i="58" s="1"/>
  <c r="BP23" i="58" s="1"/>
  <c r="F23" i="74"/>
  <c r="E23" i="74" s="1"/>
  <c r="G22" i="74"/>
  <c r="H22" i="74"/>
  <c r="J23" i="6" s="1"/>
  <c r="K23" i="6" s="1"/>
  <c r="AS23" i="58" s="1"/>
  <c r="AV23" i="58" s="1"/>
  <c r="F23" i="79"/>
  <c r="E23" i="79" s="1"/>
  <c r="G22" i="79"/>
  <c r="H22" i="79"/>
  <c r="T23" i="6" s="1"/>
  <c r="U23" i="6" s="1"/>
  <c r="CQ23" i="58" s="1"/>
  <c r="CT23" i="58" s="1"/>
  <c r="F23" i="73"/>
  <c r="E23" i="73" s="1"/>
  <c r="G22" i="73"/>
  <c r="H22" i="73"/>
  <c r="H23" i="6" s="1"/>
  <c r="I23" i="6" s="1"/>
  <c r="AI23" i="58" s="1"/>
  <c r="AL23" i="58" s="1"/>
  <c r="H22" i="77"/>
  <c r="F23" i="77"/>
  <c r="E23" i="77" s="1"/>
  <c r="G23" i="78"/>
  <c r="F23" i="78" s="1"/>
  <c r="H22" i="78"/>
  <c r="I22" i="78"/>
  <c r="R23" i="6" s="1"/>
  <c r="S23" i="6" s="1"/>
  <c r="CG23" i="58" s="1"/>
  <c r="CJ23" i="58" s="1"/>
  <c r="F23" i="80"/>
  <c r="E23" i="80" s="1"/>
  <c r="H22" i="80"/>
  <c r="H28" i="5"/>
  <c r="BI44" i="2"/>
  <c r="BK44" i="2"/>
  <c r="BE44" i="2"/>
  <c r="AA44" i="2"/>
  <c r="U44" i="2"/>
  <c r="Y44" i="2"/>
  <c r="AK44" i="2"/>
  <c r="BO44" i="2"/>
  <c r="BO45" i="2" s="1"/>
  <c r="BO46" i="2" s="1"/>
  <c r="BO47" i="2" s="1"/>
  <c r="BU43" i="2"/>
  <c r="BP43" i="2" s="1"/>
  <c r="AL41" i="37" s="1"/>
  <c r="AG42" i="37"/>
  <c r="M42" i="37"/>
  <c r="AD43" i="2"/>
  <c r="Q41" i="37" s="1"/>
  <c r="AH43" i="2"/>
  <c r="S41" i="37" s="1"/>
  <c r="AJ43" i="2"/>
  <c r="T41" i="37" s="1"/>
  <c r="M43" i="21"/>
  <c r="I43" i="22" s="1"/>
  <c r="J43" i="22" s="1"/>
  <c r="AS43" i="21"/>
  <c r="AG43" i="22" s="1"/>
  <c r="AH43" i="22" s="1"/>
  <c r="AO43" i="21"/>
  <c r="AD43" i="22" s="1"/>
  <c r="AE43" i="22" s="1"/>
  <c r="E43" i="21"/>
  <c r="C43" i="22" s="1"/>
  <c r="D43" i="22" s="1"/>
  <c r="AK43" i="21"/>
  <c r="AA43" i="22" s="1"/>
  <c r="AB43" i="22" s="1"/>
  <c r="AG43" i="21"/>
  <c r="Y43" i="22" s="1"/>
  <c r="Q43" i="21"/>
  <c r="L43" i="22" s="1"/>
  <c r="M43" i="22" s="1"/>
  <c r="AC43" i="21"/>
  <c r="U43" i="22" s="1"/>
  <c r="V43" i="22" s="1"/>
  <c r="Y43" i="21"/>
  <c r="R43" i="22" s="1"/>
  <c r="S43" i="22" s="1"/>
  <c r="U43" i="21"/>
  <c r="O43" i="22" s="1"/>
  <c r="P43" i="22" s="1"/>
  <c r="I43" i="21"/>
  <c r="F43" i="22" s="1"/>
  <c r="G43" i="22" s="1"/>
  <c r="AA43" i="2"/>
  <c r="Y43" i="2"/>
  <c r="U43" i="2"/>
  <c r="W43" i="2"/>
  <c r="AH40" i="37"/>
  <c r="BU42" i="2"/>
  <c r="BP42" i="2" s="1"/>
  <c r="AI40" i="37"/>
  <c r="AF40" i="37"/>
  <c r="M42" i="21"/>
  <c r="Q42" i="21"/>
  <c r="AG42" i="21"/>
  <c r="AO42" i="21"/>
  <c r="U42" i="21"/>
  <c r="AK42" i="21"/>
  <c r="AS42" i="21"/>
  <c r="Y42" i="21"/>
  <c r="AC42" i="21"/>
  <c r="I37" i="21"/>
  <c r="F37" i="22" s="1"/>
  <c r="AK41" i="21"/>
  <c r="AA41" i="22" s="1"/>
  <c r="AB41" i="22" s="1"/>
  <c r="E42" i="21"/>
  <c r="AG41" i="21"/>
  <c r="I42" i="21"/>
  <c r="O41" i="22"/>
  <c r="P41" i="22" s="1"/>
  <c r="AS41" i="21"/>
  <c r="AO41" i="21"/>
  <c r="M40" i="37"/>
  <c r="N40" i="37"/>
  <c r="L40" i="37"/>
  <c r="O40" i="37"/>
  <c r="AH42" i="2"/>
  <c r="AJ42" i="2"/>
  <c r="AD42" i="2"/>
  <c r="D42" i="2"/>
  <c r="J41" i="2"/>
  <c r="E41" i="2" s="1"/>
  <c r="AF42" i="2"/>
  <c r="AC41" i="21"/>
  <c r="Y41" i="21"/>
  <c r="Q41" i="21"/>
  <c r="I41" i="21"/>
  <c r="M41" i="21"/>
  <c r="E41" i="21"/>
  <c r="U40" i="21"/>
  <c r="E40" i="21"/>
  <c r="AH39" i="37"/>
  <c r="N39" i="37"/>
  <c r="I40" i="21"/>
  <c r="Y40" i="21"/>
  <c r="Q40" i="21"/>
  <c r="AF39" i="37"/>
  <c r="AK40" i="21"/>
  <c r="AJ41" i="2"/>
  <c r="AH41" i="2"/>
  <c r="AD41" i="2"/>
  <c r="M39" i="37"/>
  <c r="L39" i="37"/>
  <c r="AS40" i="21"/>
  <c r="BU41" i="2"/>
  <c r="BP41" i="2" s="1"/>
  <c r="AG39" i="37"/>
  <c r="AI39" i="37"/>
  <c r="O39" i="37"/>
  <c r="AF41" i="2"/>
  <c r="AC40" i="21"/>
  <c r="AO40" i="21"/>
  <c r="AG40" i="21"/>
  <c r="M40" i="21"/>
  <c r="J7" i="64"/>
  <c r="K7" i="64" s="1"/>
  <c r="BC36" i="253"/>
  <c r="BB37" i="253"/>
  <c r="L36" i="253"/>
  <c r="M35" i="253"/>
  <c r="AD36" i="253"/>
  <c r="AE35" i="253"/>
  <c r="V40" i="16"/>
  <c r="F37" i="253"/>
  <c r="G36" i="253"/>
  <c r="AH40" i="2"/>
  <c r="AJ40" i="2"/>
  <c r="AD40" i="2"/>
  <c r="O38" i="37"/>
  <c r="G40" i="2"/>
  <c r="I40" i="2"/>
  <c r="C40" i="2"/>
  <c r="AI40" i="16"/>
  <c r="BU40" i="2"/>
  <c r="BP40" i="2" s="1"/>
  <c r="AH38" i="37"/>
  <c r="S40" i="16"/>
  <c r="N38" i="37"/>
  <c r="M38" i="37"/>
  <c r="AF38" i="37"/>
  <c r="AF40" i="2"/>
  <c r="E40" i="2"/>
  <c r="AD40" i="16"/>
  <c r="AI38" i="37"/>
  <c r="AA40" i="16"/>
  <c r="L38" i="37"/>
  <c r="AS39" i="21"/>
  <c r="AO39" i="21"/>
  <c r="AK39" i="21"/>
  <c r="AG36" i="21"/>
  <c r="AG32" i="21"/>
  <c r="AG28" i="21"/>
  <c r="AG24" i="21"/>
  <c r="AG20" i="21"/>
  <c r="AG16" i="21"/>
  <c r="AG12" i="21"/>
  <c r="AG8" i="21"/>
  <c r="AG38" i="21"/>
  <c r="AG34" i="21"/>
  <c r="AG30" i="21"/>
  <c r="AG26" i="21"/>
  <c r="AG22" i="21"/>
  <c r="AG18" i="21"/>
  <c r="AG14" i="21"/>
  <c r="AG10" i="21"/>
  <c r="AG39" i="21"/>
  <c r="AG37" i="21"/>
  <c r="AG35" i="21"/>
  <c r="AG33" i="21"/>
  <c r="AG31" i="21"/>
  <c r="AG29" i="21"/>
  <c r="AG27" i="21"/>
  <c r="AG25" i="21"/>
  <c r="AG23" i="21"/>
  <c r="AG21" i="21"/>
  <c r="AG19" i="21"/>
  <c r="AG17" i="21"/>
  <c r="AG15" i="21"/>
  <c r="AG13" i="21"/>
  <c r="AG11" i="21"/>
  <c r="AG9" i="21"/>
  <c r="AG7" i="21"/>
  <c r="AC39" i="21"/>
  <c r="AC37" i="21"/>
  <c r="AC35" i="21"/>
  <c r="U35" i="22" s="1"/>
  <c r="AC33" i="21"/>
  <c r="AC31" i="21"/>
  <c r="U31" i="22" s="1"/>
  <c r="AC29" i="21"/>
  <c r="U29" i="22" s="1"/>
  <c r="AC27" i="21"/>
  <c r="U27" i="22" s="1"/>
  <c r="AC25" i="21"/>
  <c r="AC23" i="21"/>
  <c r="U23" i="22" s="1"/>
  <c r="AC21" i="21"/>
  <c r="U21" i="22" s="1"/>
  <c r="AC19" i="21"/>
  <c r="U19" i="22" s="1"/>
  <c r="AC17" i="21"/>
  <c r="U17" i="22" s="1"/>
  <c r="AC15" i="21"/>
  <c r="U15" i="22" s="1"/>
  <c r="AC13" i="21"/>
  <c r="U13" i="22" s="1"/>
  <c r="AC11" i="21"/>
  <c r="U11" i="22" s="1"/>
  <c r="AC9" i="21"/>
  <c r="U9" i="22" s="1"/>
  <c r="AC7" i="21"/>
  <c r="U7" i="22" s="1"/>
  <c r="AC38" i="21"/>
  <c r="AC36" i="21"/>
  <c r="AC34" i="21"/>
  <c r="U34" i="22" s="1"/>
  <c r="AC32" i="21"/>
  <c r="U32" i="22" s="1"/>
  <c r="AC30" i="21"/>
  <c r="U30" i="22" s="1"/>
  <c r="AC28" i="21"/>
  <c r="U28" i="22" s="1"/>
  <c r="AC26" i="21"/>
  <c r="U26" i="22" s="1"/>
  <c r="AC24" i="21"/>
  <c r="U24" i="22" s="1"/>
  <c r="AC22" i="21"/>
  <c r="U22" i="22" s="1"/>
  <c r="AC20" i="21"/>
  <c r="U20" i="22" s="1"/>
  <c r="AC18" i="21"/>
  <c r="U18" i="22" s="1"/>
  <c r="AC16" i="21"/>
  <c r="U16" i="22" s="1"/>
  <c r="AC14" i="21"/>
  <c r="U14" i="22" s="1"/>
  <c r="AC12" i="21"/>
  <c r="U12" i="22" s="1"/>
  <c r="AC10" i="21"/>
  <c r="U10" i="22" s="1"/>
  <c r="AC8" i="21"/>
  <c r="U8" i="22" s="1"/>
  <c r="Y39" i="21"/>
  <c r="Y35" i="21"/>
  <c r="R35" i="22" s="1"/>
  <c r="Y31" i="21"/>
  <c r="R31" i="22" s="1"/>
  <c r="Y27" i="21"/>
  <c r="R27" i="22" s="1"/>
  <c r="Y23" i="21"/>
  <c r="R23" i="22" s="1"/>
  <c r="Y19" i="21"/>
  <c r="R19" i="22" s="1"/>
  <c r="Y15" i="21"/>
  <c r="R15" i="22" s="1"/>
  <c r="Y11" i="21"/>
  <c r="R11" i="22" s="1"/>
  <c r="Y7" i="21"/>
  <c r="R7" i="22" s="1"/>
  <c r="Y36" i="21"/>
  <c r="Y32" i="21"/>
  <c r="R32" i="22" s="1"/>
  <c r="Y28" i="21"/>
  <c r="R28" i="22" s="1"/>
  <c r="Y24" i="21"/>
  <c r="R24" i="22" s="1"/>
  <c r="Y20" i="21"/>
  <c r="R20" i="22" s="1"/>
  <c r="Y16" i="21"/>
  <c r="R16" i="22" s="1"/>
  <c r="Y12" i="21"/>
  <c r="R12" i="22" s="1"/>
  <c r="Y8" i="21"/>
  <c r="R8" i="22" s="1"/>
  <c r="Y37" i="21"/>
  <c r="Y33" i="21"/>
  <c r="Y29" i="21"/>
  <c r="R29" i="22" s="1"/>
  <c r="Y25" i="21"/>
  <c r="Y21" i="21"/>
  <c r="R21" i="22" s="1"/>
  <c r="Y17" i="21"/>
  <c r="R17" i="22" s="1"/>
  <c r="Y13" i="21"/>
  <c r="R13" i="22" s="1"/>
  <c r="Y9" i="21"/>
  <c r="R9" i="22" s="1"/>
  <c r="Y38" i="21"/>
  <c r="Y34" i="21"/>
  <c r="R34" i="22" s="1"/>
  <c r="Y30" i="21"/>
  <c r="R30" i="22" s="1"/>
  <c r="Y26" i="21"/>
  <c r="R26" i="22" s="1"/>
  <c r="Y22" i="21"/>
  <c r="R22" i="22" s="1"/>
  <c r="Y18" i="21"/>
  <c r="R18" i="22" s="1"/>
  <c r="Y14" i="21"/>
  <c r="R14" i="22" s="1"/>
  <c r="Y10" i="21"/>
  <c r="R10" i="22" s="1"/>
  <c r="U36" i="21"/>
  <c r="U32" i="21"/>
  <c r="O32" i="22" s="1"/>
  <c r="U28" i="21"/>
  <c r="O28" i="22" s="1"/>
  <c r="U24" i="21"/>
  <c r="O24" i="22" s="1"/>
  <c r="U20" i="21"/>
  <c r="O20" i="22" s="1"/>
  <c r="U16" i="21"/>
  <c r="O16" i="22" s="1"/>
  <c r="U12" i="21"/>
  <c r="O12" i="22" s="1"/>
  <c r="U8" i="21"/>
  <c r="O8" i="22" s="1"/>
  <c r="U38" i="21"/>
  <c r="U34" i="21"/>
  <c r="O34" i="22" s="1"/>
  <c r="U30" i="21"/>
  <c r="O30" i="22" s="1"/>
  <c r="U26" i="21"/>
  <c r="O26" i="22" s="1"/>
  <c r="U22" i="21"/>
  <c r="O22" i="22" s="1"/>
  <c r="U18" i="21"/>
  <c r="O18" i="22" s="1"/>
  <c r="U14" i="21"/>
  <c r="O14" i="22" s="1"/>
  <c r="U10" i="21"/>
  <c r="O10" i="22" s="1"/>
  <c r="U39" i="21"/>
  <c r="U37" i="21"/>
  <c r="U35" i="21"/>
  <c r="O35" i="22" s="1"/>
  <c r="U33" i="21"/>
  <c r="U31" i="21"/>
  <c r="O31" i="22" s="1"/>
  <c r="U29" i="21"/>
  <c r="O29" i="22" s="1"/>
  <c r="U27" i="21"/>
  <c r="O27" i="22" s="1"/>
  <c r="U25" i="21"/>
  <c r="U23" i="21"/>
  <c r="O23" i="22" s="1"/>
  <c r="U21" i="21"/>
  <c r="O21" i="22" s="1"/>
  <c r="U19" i="21"/>
  <c r="O19" i="22" s="1"/>
  <c r="U17" i="21"/>
  <c r="O17" i="22" s="1"/>
  <c r="U15" i="21"/>
  <c r="O15" i="22" s="1"/>
  <c r="U13" i="21"/>
  <c r="O13" i="22" s="1"/>
  <c r="U11" i="21"/>
  <c r="O11" i="22" s="1"/>
  <c r="U9" i="21"/>
  <c r="O9" i="22" s="1"/>
  <c r="U7" i="21"/>
  <c r="O7" i="22" s="1"/>
  <c r="Q39" i="21"/>
  <c r="M39" i="21"/>
  <c r="I39" i="21"/>
  <c r="E39" i="21"/>
  <c r="AK38" i="21"/>
  <c r="E38" i="21"/>
  <c r="AO38" i="21"/>
  <c r="I38" i="21"/>
  <c r="AS38" i="21"/>
  <c r="M38" i="21"/>
  <c r="Q38" i="21"/>
  <c r="V39" i="16"/>
  <c r="AA39" i="16"/>
  <c r="AI39" i="16"/>
  <c r="S39" i="16"/>
  <c r="AD39" i="16"/>
  <c r="C37" i="37"/>
  <c r="R37" i="37"/>
  <c r="BU39" i="2"/>
  <c r="BP39" i="2" s="1"/>
  <c r="L37" i="37"/>
  <c r="AH37" i="37"/>
  <c r="AF37" i="37"/>
  <c r="N37" i="37"/>
  <c r="O37" i="37"/>
  <c r="AI37" i="37"/>
  <c r="I39" i="2"/>
  <c r="G39" i="2"/>
  <c r="AD39" i="2"/>
  <c r="AJ39" i="2"/>
  <c r="AH39" i="2"/>
  <c r="I28" i="14"/>
  <c r="P29" i="15" s="1"/>
  <c r="R29" i="15" s="1"/>
  <c r="S29" i="15" s="1"/>
  <c r="AH29" i="19" s="1"/>
  <c r="K28" i="14"/>
  <c r="X29" i="15" s="1"/>
  <c r="Z29" i="15" s="1"/>
  <c r="AA29" i="15" s="1"/>
  <c r="BB29" i="19" s="1"/>
  <c r="M28" i="14"/>
  <c r="AF29" i="15" s="1"/>
  <c r="AH29" i="15" s="1"/>
  <c r="AI29" i="15" s="1"/>
  <c r="BV29" i="19" s="1"/>
  <c r="O28" i="14"/>
  <c r="AN29" i="15" s="1"/>
  <c r="AP29" i="15" s="1"/>
  <c r="AQ29" i="15" s="1"/>
  <c r="CP29" i="19" s="1"/>
  <c r="G28" i="14"/>
  <c r="H29" i="15" s="1"/>
  <c r="J29" i="15" s="1"/>
  <c r="K29" i="15" s="1"/>
  <c r="N29" i="19" s="1"/>
  <c r="H28" i="14"/>
  <c r="L29" i="15" s="1"/>
  <c r="N29" i="15" s="1"/>
  <c r="O29" i="15" s="1"/>
  <c r="X29" i="19" s="1"/>
  <c r="J28" i="14"/>
  <c r="T29" i="15" s="1"/>
  <c r="V29" i="15" s="1"/>
  <c r="W29" i="15" s="1"/>
  <c r="AR29" i="19" s="1"/>
  <c r="L28" i="14"/>
  <c r="AB29" i="15" s="1"/>
  <c r="AD29" i="15" s="1"/>
  <c r="AE29" i="15" s="1"/>
  <c r="BL29" i="19" s="1"/>
  <c r="N28" i="14"/>
  <c r="AJ29" i="15" s="1"/>
  <c r="AL29" i="15" s="1"/>
  <c r="AM29" i="15" s="1"/>
  <c r="CF29" i="19" s="1"/>
  <c r="P28" i="14"/>
  <c r="AR29" i="15" s="1"/>
  <c r="AT29" i="15" s="1"/>
  <c r="AU29" i="15" s="1"/>
  <c r="CZ29" i="19" s="1"/>
  <c r="D37" i="79"/>
  <c r="E37" i="78"/>
  <c r="D37" i="77"/>
  <c r="D37" i="76"/>
  <c r="D37" i="75"/>
  <c r="D37" i="73"/>
  <c r="D37" i="72"/>
  <c r="D8" i="15"/>
  <c r="F8" i="15" s="1"/>
  <c r="G8" i="15" s="1"/>
  <c r="D8" i="19" s="1"/>
  <c r="C36" i="37"/>
  <c r="K38" i="16"/>
  <c r="AD38" i="16"/>
  <c r="V38" i="16"/>
  <c r="AI38" i="16"/>
  <c r="AA38" i="16"/>
  <c r="S38" i="16"/>
  <c r="B29" i="5"/>
  <c r="AS37" i="21"/>
  <c r="AO37" i="21"/>
  <c r="AK37" i="21"/>
  <c r="C30" i="15"/>
  <c r="D30" i="15" s="1"/>
  <c r="F30" i="15" s="1"/>
  <c r="G30" i="15" s="1"/>
  <c r="D30" i="19" s="1"/>
  <c r="AG36" i="37"/>
  <c r="D36" i="37"/>
  <c r="N36" i="37"/>
  <c r="AH36" i="37"/>
  <c r="E36" i="37"/>
  <c r="AH38" i="2"/>
  <c r="AD38" i="2"/>
  <c r="AJ38" i="2"/>
  <c r="O36" i="37"/>
  <c r="AF36" i="37"/>
  <c r="BU38" i="2"/>
  <c r="BP38" i="2" s="1"/>
  <c r="B36" i="37"/>
  <c r="R36" i="37"/>
  <c r="L36" i="37"/>
  <c r="AI36" i="37"/>
  <c r="BR37" i="2"/>
  <c r="AM35" i="37" s="1"/>
  <c r="BN37" i="2"/>
  <c r="AK35" i="37" s="1"/>
  <c r="BT37" i="2"/>
  <c r="AN35" i="37" s="1"/>
  <c r="AP37" i="253"/>
  <c r="AQ36" i="253"/>
  <c r="S35" i="253"/>
  <c r="R36" i="253"/>
  <c r="BH37" i="253"/>
  <c r="BI36" i="253"/>
  <c r="AW35" i="253"/>
  <c r="AV36" i="253"/>
  <c r="AK37" i="253"/>
  <c r="AJ38" i="253"/>
  <c r="BN37" i="253"/>
  <c r="BO36" i="253"/>
  <c r="Y35" i="253"/>
  <c r="X36" i="253"/>
  <c r="BM6" i="19"/>
  <c r="AS6" i="19"/>
  <c r="BW6" i="19"/>
  <c r="Y6" i="19"/>
  <c r="Q37" i="21"/>
  <c r="E37" i="21"/>
  <c r="M37" i="21"/>
  <c r="E31" i="21"/>
  <c r="C31" i="22" s="1"/>
  <c r="Q36" i="21"/>
  <c r="M36" i="21"/>
  <c r="Q17" i="21"/>
  <c r="L17" i="22" s="1"/>
  <c r="AK27" i="21"/>
  <c r="AA27" i="22" s="1"/>
  <c r="M8" i="21"/>
  <c r="I8" i="22" s="1"/>
  <c r="E35" i="21"/>
  <c r="C35" i="22" s="1"/>
  <c r="AK35" i="21"/>
  <c r="AA35" i="22" s="1"/>
  <c r="Q34" i="21"/>
  <c r="L34" i="22" s="1"/>
  <c r="E34" i="21"/>
  <c r="C34" i="22" s="1"/>
  <c r="AK34" i="21"/>
  <c r="AA34" i="22" s="1"/>
  <c r="AO16" i="21"/>
  <c r="AD16" i="22" s="1"/>
  <c r="E11" i="21"/>
  <c r="C11" i="22" s="1"/>
  <c r="M6" i="21"/>
  <c r="Q25" i="21"/>
  <c r="AK6" i="21"/>
  <c r="AA6" i="22" s="1"/>
  <c r="AO33" i="21"/>
  <c r="M33" i="21"/>
  <c r="E32" i="21"/>
  <c r="C32" i="22" s="1"/>
  <c r="AO7" i="21"/>
  <c r="AD7" i="22" s="1"/>
  <c r="M32" i="21"/>
  <c r="I32" i="22" s="1"/>
  <c r="M30" i="21"/>
  <c r="I30" i="22" s="1"/>
  <c r="AK28" i="21"/>
  <c r="AA28" i="22" s="1"/>
  <c r="Q27" i="21"/>
  <c r="L27" i="22" s="1"/>
  <c r="AO25" i="21"/>
  <c r="AS22" i="21"/>
  <c r="AG22" i="22" s="1"/>
  <c r="E20" i="21"/>
  <c r="C20" i="22" s="1"/>
  <c r="I17" i="21"/>
  <c r="F17" i="22" s="1"/>
  <c r="E14" i="21"/>
  <c r="C14" i="22" s="1"/>
  <c r="I11" i="21"/>
  <c r="F11" i="22" s="1"/>
  <c r="Q7" i="21"/>
  <c r="L7" i="22" s="1"/>
  <c r="Y6" i="21"/>
  <c r="R6" i="22" s="1"/>
  <c r="AS7" i="21"/>
  <c r="AG7" i="22" s="1"/>
  <c r="AO10" i="21"/>
  <c r="AD10" i="22" s="1"/>
  <c r="Q12" i="21"/>
  <c r="L12" i="22" s="1"/>
  <c r="AK13" i="21"/>
  <c r="AA13" i="22" s="1"/>
  <c r="M15" i="21"/>
  <c r="I15" i="22" s="1"/>
  <c r="I18" i="21"/>
  <c r="F18" i="22" s="1"/>
  <c r="E21" i="21"/>
  <c r="C21" i="22" s="1"/>
  <c r="AS23" i="21"/>
  <c r="AG23" i="22" s="1"/>
  <c r="AO26" i="21"/>
  <c r="AD26" i="22" s="1"/>
  <c r="Q28" i="21"/>
  <c r="L28" i="22" s="1"/>
  <c r="AK29" i="21"/>
  <c r="AA29" i="22" s="1"/>
  <c r="M31" i="21"/>
  <c r="I31" i="22" s="1"/>
  <c r="I28" i="21"/>
  <c r="F28" i="22" s="1"/>
  <c r="M25" i="21"/>
  <c r="Q22" i="21"/>
  <c r="L22" i="22" s="1"/>
  <c r="AK7" i="21"/>
  <c r="AA7" i="22" s="1"/>
  <c r="AK14" i="21"/>
  <c r="AA14" i="22" s="1"/>
  <c r="Q29" i="21"/>
  <c r="L29" i="22" s="1"/>
  <c r="Q31" i="21"/>
  <c r="L31" i="22" s="1"/>
  <c r="I9" i="21"/>
  <c r="F9" i="22" s="1"/>
  <c r="M13" i="21"/>
  <c r="I13" i="22" s="1"/>
  <c r="I23" i="21"/>
  <c r="F23" i="22" s="1"/>
  <c r="Q26" i="21"/>
  <c r="L26" i="22" s="1"/>
  <c r="AO15" i="21"/>
  <c r="AD15" i="22" s="1"/>
  <c r="Q10" i="21"/>
  <c r="L10" i="22" s="1"/>
  <c r="Q35" i="21"/>
  <c r="L35" i="22" s="1"/>
  <c r="I34" i="21"/>
  <c r="F34" i="22" s="1"/>
  <c r="AO34" i="21"/>
  <c r="AD34" i="22" s="1"/>
  <c r="AS29" i="21"/>
  <c r="AG29" i="22" s="1"/>
  <c r="I24" i="21"/>
  <c r="F24" i="22" s="1"/>
  <c r="Q18" i="21"/>
  <c r="L18" i="22" s="1"/>
  <c r="AG6" i="21"/>
  <c r="E12" i="21"/>
  <c r="C12" i="22" s="1"/>
  <c r="E18" i="21"/>
  <c r="C18" i="22" s="1"/>
  <c r="AO23" i="21"/>
  <c r="AD23" i="22" s="1"/>
  <c r="AS33" i="21"/>
  <c r="I31" i="21"/>
  <c r="F31" i="22" s="1"/>
  <c r="AS32" i="21"/>
  <c r="AG32" i="22" s="1"/>
  <c r="I29" i="21"/>
  <c r="F29" i="22" s="1"/>
  <c r="M26" i="21"/>
  <c r="I26" i="22" s="1"/>
  <c r="Q23" i="21"/>
  <c r="L23" i="22" s="1"/>
  <c r="AO21" i="21"/>
  <c r="AD21" i="22" s="1"/>
  <c r="AS18" i="21"/>
  <c r="AG18" i="22" s="1"/>
  <c r="E16" i="21"/>
  <c r="C16" i="22" s="1"/>
  <c r="E10" i="21"/>
  <c r="C10" i="22" s="1"/>
  <c r="AK32" i="21"/>
  <c r="AA32" i="22" s="1"/>
  <c r="AS31" i="21"/>
  <c r="AG31" i="22" s="1"/>
  <c r="E9" i="21"/>
  <c r="C9" i="22" s="1"/>
  <c r="AS11" i="21"/>
  <c r="AG11" i="22" s="1"/>
  <c r="Q16" i="21"/>
  <c r="L16" i="22" s="1"/>
  <c r="M19" i="21"/>
  <c r="I19" i="22" s="1"/>
  <c r="AS27" i="21"/>
  <c r="AG27" i="22" s="1"/>
  <c r="AO30" i="21"/>
  <c r="AD30" i="22" s="1"/>
  <c r="AS25" i="21"/>
  <c r="E23" i="21"/>
  <c r="C23" i="22" s="1"/>
  <c r="M17" i="21"/>
  <c r="I17" i="22" s="1"/>
  <c r="Q14" i="21"/>
  <c r="L14" i="22" s="1"/>
  <c r="AS10" i="21"/>
  <c r="AG10" i="22" s="1"/>
  <c r="AO13" i="21"/>
  <c r="AD13" i="22" s="1"/>
  <c r="AO19" i="21"/>
  <c r="AD19" i="22" s="1"/>
  <c r="AK22" i="21"/>
  <c r="AA22" i="22" s="1"/>
  <c r="AO36" i="21"/>
  <c r="AK36" i="21"/>
  <c r="AO24" i="21"/>
  <c r="AD24" i="22" s="1"/>
  <c r="Q11" i="21"/>
  <c r="L11" i="22" s="1"/>
  <c r="AO8" i="21"/>
  <c r="AD8" i="22" s="1"/>
  <c r="AO9" i="21"/>
  <c r="AD9" i="22" s="1"/>
  <c r="I16" i="21"/>
  <c r="F16" i="22" s="1"/>
  <c r="E26" i="21"/>
  <c r="C26" i="22" s="1"/>
  <c r="I36" i="21"/>
  <c r="E36" i="21"/>
  <c r="AS36" i="21"/>
  <c r="E19" i="21"/>
  <c r="C19" i="22" s="1"/>
  <c r="AS28" i="21"/>
  <c r="AG28" i="22" s="1"/>
  <c r="AS21" i="21"/>
  <c r="AG21" i="22" s="1"/>
  <c r="M20" i="21"/>
  <c r="I20" i="22" s="1"/>
  <c r="I35" i="21"/>
  <c r="F35" i="22" s="1"/>
  <c r="AO35" i="21"/>
  <c r="AD35" i="22" s="1"/>
  <c r="M34" i="21"/>
  <c r="I34" i="22" s="1"/>
  <c r="AS34" i="21"/>
  <c r="AG34" i="22" s="1"/>
  <c r="E27" i="21"/>
  <c r="C27" i="22" s="1"/>
  <c r="M21" i="21"/>
  <c r="I21" i="22" s="1"/>
  <c r="AS8" i="21"/>
  <c r="AG8" i="22" s="1"/>
  <c r="I15" i="21"/>
  <c r="F15" i="22" s="1"/>
  <c r="AS20" i="21"/>
  <c r="AG20" i="22" s="1"/>
  <c r="AK26" i="21"/>
  <c r="AA26" i="22" s="1"/>
  <c r="AK33" i="21"/>
  <c r="I33" i="21"/>
  <c r="E33" i="21"/>
  <c r="I7" i="21"/>
  <c r="F7" i="22" s="1"/>
  <c r="AO29" i="21"/>
  <c r="AD29" i="22" s="1"/>
  <c r="AS26" i="21"/>
  <c r="AG26" i="22" s="1"/>
  <c r="E24" i="21"/>
  <c r="C24" i="22" s="1"/>
  <c r="I21" i="21"/>
  <c r="F21" i="22" s="1"/>
  <c r="M18" i="21"/>
  <c r="I18" i="22" s="1"/>
  <c r="AK16" i="21"/>
  <c r="AA16" i="22" s="1"/>
  <c r="Q15" i="21"/>
  <c r="L15" i="22" s="1"/>
  <c r="M12" i="21"/>
  <c r="I12" i="22" s="1"/>
  <c r="AK10" i="21"/>
  <c r="AA10" i="22" s="1"/>
  <c r="Q9" i="21"/>
  <c r="L9" i="22" s="1"/>
  <c r="AC6" i="21"/>
  <c r="U6" i="22" s="1"/>
  <c r="AO32" i="21"/>
  <c r="AD32" i="22" s="1"/>
  <c r="AO6" i="21"/>
  <c r="AD6" i="22" s="1"/>
  <c r="Q8" i="21"/>
  <c r="L8" i="22" s="1"/>
  <c r="AK9" i="21"/>
  <c r="AA9" i="22" s="1"/>
  <c r="M11" i="21"/>
  <c r="I11" i="22" s="1"/>
  <c r="I14" i="21"/>
  <c r="F14" i="22" s="1"/>
  <c r="E17" i="21"/>
  <c r="C17" i="22" s="1"/>
  <c r="AS19" i="21"/>
  <c r="AG19" i="22" s="1"/>
  <c r="AO22" i="21"/>
  <c r="AD22" i="22" s="1"/>
  <c r="Q24" i="21"/>
  <c r="L24" i="22" s="1"/>
  <c r="AK25" i="21"/>
  <c r="M27" i="21"/>
  <c r="I27" i="22" s="1"/>
  <c r="I30" i="21"/>
  <c r="F30" i="22" s="1"/>
  <c r="Q30" i="21"/>
  <c r="L30" i="22" s="1"/>
  <c r="AK15" i="21"/>
  <c r="AA15" i="22" s="1"/>
  <c r="AO12" i="21"/>
  <c r="AD12" i="22" s="1"/>
  <c r="AS9" i="21"/>
  <c r="AG9" i="22" s="1"/>
  <c r="E7" i="21"/>
  <c r="C7" i="22" s="1"/>
  <c r="Q21" i="21"/>
  <c r="L21" i="22" s="1"/>
  <c r="M24" i="21"/>
  <c r="I24" i="22" s="1"/>
  <c r="I27" i="21"/>
  <c r="F27" i="22" s="1"/>
  <c r="E30" i="21"/>
  <c r="C30" i="22" s="1"/>
  <c r="AK24" i="21"/>
  <c r="AA24" i="22" s="1"/>
  <c r="AS12" i="21"/>
  <c r="AG12" i="22" s="1"/>
  <c r="E8" i="21"/>
  <c r="C8" i="22" s="1"/>
  <c r="I6" i="21"/>
  <c r="F6" i="22" s="1"/>
  <c r="AO14" i="21"/>
  <c r="AD14" i="22" s="1"/>
  <c r="AK17" i="21"/>
  <c r="AA17" i="22" s="1"/>
  <c r="I22" i="21"/>
  <c r="F22" i="22" s="1"/>
  <c r="E25" i="21"/>
  <c r="AO28" i="21"/>
  <c r="AD28" i="22" s="1"/>
  <c r="I20" i="21"/>
  <c r="F20" i="22" s="1"/>
  <c r="Q32" i="21"/>
  <c r="L32" i="22" s="1"/>
  <c r="AS6" i="21"/>
  <c r="AG6" i="22" s="1"/>
  <c r="AS16" i="21"/>
  <c r="AG16" i="22" s="1"/>
  <c r="AK11" i="21"/>
  <c r="AA11" i="22" s="1"/>
  <c r="M35" i="21"/>
  <c r="I35" i="22" s="1"/>
  <c r="AS13" i="21"/>
  <c r="AG13" i="22" s="1"/>
  <c r="M28" i="21"/>
  <c r="I28" i="22" s="1"/>
  <c r="Q33" i="21"/>
  <c r="AO17" i="21"/>
  <c r="AD17" i="22" s="1"/>
  <c r="AO11" i="21"/>
  <c r="AD11" i="22" s="1"/>
  <c r="M7" i="21"/>
  <c r="I7" i="22" s="1"/>
  <c r="E13" i="21"/>
  <c r="C13" i="22" s="1"/>
  <c r="AO18" i="21"/>
  <c r="AD18" i="22" s="1"/>
  <c r="AO20" i="21"/>
  <c r="AD20" i="22" s="1"/>
  <c r="M9" i="21"/>
  <c r="I9" i="22" s="1"/>
  <c r="M10" i="21"/>
  <c r="I10" i="22" s="1"/>
  <c r="E22" i="21"/>
  <c r="C22" i="22" s="1"/>
  <c r="M16" i="21"/>
  <c r="I16" i="22" s="1"/>
  <c r="AS30" i="21"/>
  <c r="AG30" i="22" s="1"/>
  <c r="AK19" i="21"/>
  <c r="AA19" i="22" s="1"/>
  <c r="U6" i="21"/>
  <c r="O6" i="22" s="1"/>
  <c r="I25" i="21"/>
  <c r="Q19" i="21"/>
  <c r="L19" i="22" s="1"/>
  <c r="Q13" i="21"/>
  <c r="L13" i="22" s="1"/>
  <c r="AO31" i="21"/>
  <c r="AD31" i="22" s="1"/>
  <c r="M23" i="21"/>
  <c r="I23" i="22" s="1"/>
  <c r="E29" i="21"/>
  <c r="C29" i="22" s="1"/>
  <c r="AK23" i="21"/>
  <c r="AA23" i="22" s="1"/>
  <c r="I12" i="21"/>
  <c r="F12" i="22" s="1"/>
  <c r="I19" i="21"/>
  <c r="F19" i="22" s="1"/>
  <c r="AS35" i="21"/>
  <c r="AG35" i="22" s="1"/>
  <c r="M14" i="21"/>
  <c r="I14" i="22" s="1"/>
  <c r="AK20" i="21"/>
  <c r="AA20" i="22" s="1"/>
  <c r="AS14" i="21"/>
  <c r="AG14" i="22" s="1"/>
  <c r="AK8" i="21"/>
  <c r="AA8" i="22" s="1"/>
  <c r="AK31" i="21"/>
  <c r="AA31" i="22" s="1"/>
  <c r="I10" i="21"/>
  <c r="F10" i="22" s="1"/>
  <c r="AS15" i="21"/>
  <c r="AG15" i="22" s="1"/>
  <c r="AK21" i="21"/>
  <c r="AA21" i="22" s="1"/>
  <c r="E15" i="21"/>
  <c r="C15" i="22" s="1"/>
  <c r="AO27" i="21"/>
  <c r="AD27" i="22" s="1"/>
  <c r="I8" i="21"/>
  <c r="F8" i="22" s="1"/>
  <c r="I32" i="21"/>
  <c r="F32" i="22" s="1"/>
  <c r="E28" i="21"/>
  <c r="C28" i="22" s="1"/>
  <c r="M22" i="21"/>
  <c r="I22" i="22" s="1"/>
  <c r="Q20" i="21"/>
  <c r="L20" i="22" s="1"/>
  <c r="I26" i="21"/>
  <c r="F26" i="22" s="1"/>
  <c r="AS17" i="21"/>
  <c r="AG17" i="22" s="1"/>
  <c r="Q6" i="21"/>
  <c r="L6" i="22" s="1"/>
  <c r="AK30" i="21"/>
  <c r="AA30" i="22" s="1"/>
  <c r="I13" i="21"/>
  <c r="F13" i="22" s="1"/>
  <c r="AS24" i="21"/>
  <c r="AG24" i="22" s="1"/>
  <c r="AK12" i="21"/>
  <c r="AA12" i="22" s="1"/>
  <c r="M29" i="21"/>
  <c r="I29" i="22" s="1"/>
  <c r="AK18" i="21"/>
  <c r="AA18" i="22" s="1"/>
  <c r="P24" i="58"/>
  <c r="AT24" i="58"/>
  <c r="C29" i="5"/>
  <c r="E10" i="29"/>
  <c r="AU7" i="29"/>
  <c r="AV7" i="29" s="1"/>
  <c r="BD24" i="58"/>
  <c r="E7" i="28"/>
  <c r="CB20" i="58"/>
  <c r="J27" i="5"/>
  <c r="F26" i="58"/>
  <c r="AL34" i="37"/>
  <c r="P26" i="5"/>
  <c r="AB26" i="5"/>
  <c r="R26" i="5"/>
  <c r="L26" i="5"/>
  <c r="AD26" i="5"/>
  <c r="X26" i="5"/>
  <c r="N26" i="5"/>
  <c r="V26" i="5"/>
  <c r="Z26" i="5"/>
  <c r="T26" i="5"/>
  <c r="H4" i="28"/>
  <c r="BX24" i="58"/>
  <c r="AJ24" i="58"/>
  <c r="Z10" i="29"/>
  <c r="AA10" i="29" s="1"/>
  <c r="BI10" i="29"/>
  <c r="BJ10" i="29" s="1"/>
  <c r="C6" i="28"/>
  <c r="BR36" i="2"/>
  <c r="BN36" i="2"/>
  <c r="BT36" i="2"/>
  <c r="AG10" i="29"/>
  <c r="AH10" i="29" s="1"/>
  <c r="D4" i="28"/>
  <c r="I7" i="28"/>
  <c r="G21" i="77"/>
  <c r="AI6" i="19"/>
  <c r="Z24" i="58"/>
  <c r="T34" i="37"/>
  <c r="K6" i="28"/>
  <c r="V21" i="6"/>
  <c r="W21" i="6" s="1"/>
  <c r="DA21" i="58" s="1"/>
  <c r="DD21" i="58" s="1"/>
  <c r="J20" i="80"/>
  <c r="L5" i="28"/>
  <c r="G6" i="28"/>
  <c r="CR24" i="58"/>
  <c r="S34" i="37"/>
  <c r="F7" i="28"/>
  <c r="S7" i="29"/>
  <c r="T7" i="29" s="1"/>
  <c r="BB10" i="29"/>
  <c r="BC10" i="29" s="1"/>
  <c r="P21" i="6"/>
  <c r="Q21" i="6" s="1"/>
  <c r="BW21" i="58" s="1"/>
  <c r="BZ21" i="58" s="1"/>
  <c r="J20" i="77"/>
  <c r="F11" i="29"/>
  <c r="CH24" i="58"/>
  <c r="BN24" i="58"/>
  <c r="DB24" i="58"/>
  <c r="Q34" i="37"/>
  <c r="BP9" i="29"/>
  <c r="BQ9" i="29" s="1"/>
  <c r="G21" i="80"/>
  <c r="BW8" i="29"/>
  <c r="BX8" i="29" s="1"/>
  <c r="J7" i="28"/>
  <c r="L9" i="29"/>
  <c r="M9" i="29" s="1"/>
  <c r="AN9" i="29"/>
  <c r="AO9" i="29" s="1"/>
  <c r="DF20" i="58"/>
  <c r="B7" i="28"/>
  <c r="AB36" i="16"/>
  <c r="L36" i="16"/>
  <c r="AJ36" i="16"/>
  <c r="T36" i="16"/>
  <c r="N7" i="64"/>
  <c r="O7" i="64" s="1"/>
  <c r="AD7" i="64"/>
  <c r="AE7" i="64" s="1"/>
  <c r="F7" i="64"/>
  <c r="G7" i="64" s="1"/>
  <c r="R7" i="64"/>
  <c r="S7" i="64" s="1"/>
  <c r="V7" i="64"/>
  <c r="W7" i="64" s="1"/>
  <c r="Z7" i="64"/>
  <c r="AA7" i="64" s="1"/>
  <c r="AH7" i="64"/>
  <c r="AI7" i="64" s="1"/>
  <c r="AL7" i="64"/>
  <c r="AM7" i="64" s="1"/>
  <c r="BW32" i="19"/>
  <c r="CQ32" i="19"/>
  <c r="BC32" i="19"/>
  <c r="O32" i="19"/>
  <c r="J22" i="73"/>
  <c r="AN22" i="58"/>
  <c r="BR22" i="58"/>
  <c r="CL22" i="58"/>
  <c r="H54" i="28" l="1"/>
  <c r="H50" i="28"/>
  <c r="D54" i="28"/>
  <c r="D50" i="28"/>
  <c r="H53" i="37"/>
  <c r="H54" i="37"/>
  <c r="AB53" i="37"/>
  <c r="AB54" i="37"/>
  <c r="AR53" i="37"/>
  <c r="AR54" i="37"/>
  <c r="BA53" i="37"/>
  <c r="BA54" i="37"/>
  <c r="AS54" i="37"/>
  <c r="AS53" i="37"/>
  <c r="BW55" i="19"/>
  <c r="BW51" i="19"/>
  <c r="AI55" i="19"/>
  <c r="AI51" i="19"/>
  <c r="AS55" i="19"/>
  <c r="AS51" i="19"/>
  <c r="BM55" i="19"/>
  <c r="BM51" i="19"/>
  <c r="Y55" i="19"/>
  <c r="Y51" i="19"/>
  <c r="AG53" i="21"/>
  <c r="I53" i="21"/>
  <c r="U44" i="22"/>
  <c r="AC53" i="21"/>
  <c r="AG25" i="22"/>
  <c r="AG51" i="22" s="1"/>
  <c r="AS51" i="21"/>
  <c r="I25" i="22"/>
  <c r="M51" i="21"/>
  <c r="I33" i="22"/>
  <c r="M52" i="21"/>
  <c r="R33" i="22"/>
  <c r="Y52" i="21"/>
  <c r="U25" i="22"/>
  <c r="U51" i="22" s="1"/>
  <c r="AC51" i="21"/>
  <c r="U33" i="22"/>
  <c r="AC52" i="21"/>
  <c r="AK53" i="21"/>
  <c r="Q53" i="21"/>
  <c r="Y54" i="21"/>
  <c r="Y55" i="21"/>
  <c r="AS55" i="21"/>
  <c r="AS54" i="21"/>
  <c r="AC55" i="21"/>
  <c r="AC54" i="21"/>
  <c r="U55" i="21"/>
  <c r="U54" i="21"/>
  <c r="F25" i="22"/>
  <c r="F51" i="22" s="1"/>
  <c r="I51" i="21"/>
  <c r="L25" i="22"/>
  <c r="L51" i="22" s="1"/>
  <c r="Q51" i="21"/>
  <c r="I55" i="21"/>
  <c r="I54" i="21"/>
  <c r="AG54" i="21"/>
  <c r="AG55" i="21"/>
  <c r="L33" i="22"/>
  <c r="Q52" i="21"/>
  <c r="C33" i="22"/>
  <c r="E52" i="21"/>
  <c r="AD25" i="22"/>
  <c r="AD51" i="22" s="1"/>
  <c r="AO51" i="21"/>
  <c r="AD33" i="22"/>
  <c r="AO52" i="21"/>
  <c r="AG51" i="21"/>
  <c r="AG52" i="21"/>
  <c r="E53" i="21"/>
  <c r="R44" i="22"/>
  <c r="Y53" i="21"/>
  <c r="AD44" i="22"/>
  <c r="AO53" i="21"/>
  <c r="O44" i="22"/>
  <c r="U53" i="21"/>
  <c r="M55" i="21"/>
  <c r="M54" i="21"/>
  <c r="AO55" i="21"/>
  <c r="AO54" i="21"/>
  <c r="C25" i="22"/>
  <c r="C51" i="22" s="1"/>
  <c r="E51" i="21"/>
  <c r="AA33" i="22"/>
  <c r="AK52" i="21"/>
  <c r="AA25" i="22"/>
  <c r="AA51" i="22" s="1"/>
  <c r="AK51" i="21"/>
  <c r="F33" i="22"/>
  <c r="I52" i="21"/>
  <c r="AG33" i="22"/>
  <c r="AG52" i="22" s="1"/>
  <c r="AS52" i="21"/>
  <c r="O25" i="22"/>
  <c r="O51" i="22" s="1"/>
  <c r="U51" i="21"/>
  <c r="O33" i="22"/>
  <c r="U52" i="21"/>
  <c r="R25" i="22"/>
  <c r="R51" i="22" s="1"/>
  <c r="Y51" i="21"/>
  <c r="M53" i="21"/>
  <c r="AS53" i="21"/>
  <c r="Q55" i="21"/>
  <c r="Q54" i="21"/>
  <c r="E55" i="21"/>
  <c r="E54" i="21"/>
  <c r="AK55" i="21"/>
  <c r="AK54" i="21"/>
  <c r="Y47" i="37"/>
  <c r="AD47" i="37"/>
  <c r="AV47" i="37"/>
  <c r="G47" i="37"/>
  <c r="F29" i="5"/>
  <c r="H29" i="5" s="1"/>
  <c r="X47" i="37"/>
  <c r="BI48" i="2"/>
  <c r="AH46" i="37" s="1"/>
  <c r="BK48" i="2"/>
  <c r="AI46" i="37" s="1"/>
  <c r="BE48" i="2"/>
  <c r="AF46" i="37" s="1"/>
  <c r="J47" i="37"/>
  <c r="W47" i="37"/>
  <c r="BL49" i="2"/>
  <c r="BG49" i="2" s="1"/>
  <c r="BC47" i="37"/>
  <c r="Y48" i="2"/>
  <c r="N46" i="37" s="1"/>
  <c r="AA48" i="2"/>
  <c r="O46" i="37" s="1"/>
  <c r="U48" i="2"/>
  <c r="L46" i="37" s="1"/>
  <c r="BB47" i="37"/>
  <c r="AU47" i="37"/>
  <c r="AB49" i="2"/>
  <c r="W49" i="2" s="1"/>
  <c r="BO48" i="2"/>
  <c r="BU47" i="2"/>
  <c r="AD47" i="2"/>
  <c r="Q45" i="37" s="1"/>
  <c r="AH47" i="2"/>
  <c r="S45" i="37" s="1"/>
  <c r="AJ47" i="2"/>
  <c r="T45" i="37" s="1"/>
  <c r="AA47" i="37"/>
  <c r="AZ47" i="37"/>
  <c r="AX47" i="37"/>
  <c r="V47" i="37"/>
  <c r="AE49" i="2"/>
  <c r="AK48" i="2"/>
  <c r="AC47" i="37"/>
  <c r="AW47" i="37"/>
  <c r="I47" i="37"/>
  <c r="AD46" i="38"/>
  <c r="AA56" i="40" s="1"/>
  <c r="AF46" i="64"/>
  <c r="AG46" i="64" s="1"/>
  <c r="BY46" i="19" s="1"/>
  <c r="BZ46" i="19" s="1"/>
  <c r="AF48" i="64"/>
  <c r="AF47" i="64"/>
  <c r="AG48" i="22"/>
  <c r="AD48" i="22"/>
  <c r="AA48" i="22"/>
  <c r="U48" i="22"/>
  <c r="R48" i="22"/>
  <c r="O48" i="22"/>
  <c r="L48" i="22"/>
  <c r="I48" i="22"/>
  <c r="F48" i="22"/>
  <c r="C48" i="22"/>
  <c r="AD46" i="62"/>
  <c r="AD46" i="191"/>
  <c r="AD46" i="193"/>
  <c r="R47" i="22"/>
  <c r="S47" i="22" s="1"/>
  <c r="BZ46" i="62"/>
  <c r="BZ46" i="193"/>
  <c r="BZ46" i="191"/>
  <c r="BZ46" i="38"/>
  <c r="AG56" i="40" s="1"/>
  <c r="BZ59" i="192"/>
  <c r="L47" i="22"/>
  <c r="M47" i="22" s="1"/>
  <c r="AG47" i="22"/>
  <c r="AD47" i="22"/>
  <c r="AE47" i="22" s="1"/>
  <c r="F46" i="193"/>
  <c r="F46" i="191"/>
  <c r="F46" i="38"/>
  <c r="X56" i="40" s="1"/>
  <c r="F59" i="192"/>
  <c r="F46" i="62"/>
  <c r="F47" i="22"/>
  <c r="G47" i="22" s="1"/>
  <c r="N46" i="191"/>
  <c r="N46" i="62"/>
  <c r="N46" i="38"/>
  <c r="Y56" i="40" s="1"/>
  <c r="N59" i="192"/>
  <c r="N46" i="193"/>
  <c r="AL46" i="38"/>
  <c r="AB56" i="40" s="1"/>
  <c r="AL46" i="62"/>
  <c r="AL46" i="193"/>
  <c r="AL46" i="191"/>
  <c r="AL59" i="192"/>
  <c r="BR46" i="62"/>
  <c r="BR46" i="193"/>
  <c r="BR59" i="192"/>
  <c r="BR46" i="191"/>
  <c r="BR46" i="38"/>
  <c r="AF56" i="40" s="1"/>
  <c r="AA47" i="22"/>
  <c r="AB47" i="22" s="1"/>
  <c r="BJ59" i="192"/>
  <c r="BJ46" i="193"/>
  <c r="BJ46" i="191"/>
  <c r="BJ46" i="38"/>
  <c r="AE56" i="40" s="1"/>
  <c r="BJ46" i="62"/>
  <c r="U47" i="22"/>
  <c r="V47" i="22" s="1"/>
  <c r="CH46" i="193"/>
  <c r="CH46" i="191"/>
  <c r="CH59" i="192"/>
  <c r="CH46" i="62"/>
  <c r="CH46" i="38"/>
  <c r="AH56" i="40" s="1"/>
  <c r="O47" i="22"/>
  <c r="P47" i="22" s="1"/>
  <c r="AT46" i="193"/>
  <c r="AT46" i="38"/>
  <c r="AC56" i="40" s="1"/>
  <c r="AT46" i="62"/>
  <c r="AT46" i="191"/>
  <c r="AT59" i="192"/>
  <c r="BB46" i="62"/>
  <c r="BB46" i="193"/>
  <c r="BB59" i="192"/>
  <c r="BB46" i="38"/>
  <c r="AD56" i="40" s="1"/>
  <c r="BB46" i="191"/>
  <c r="C47" i="22"/>
  <c r="D47" i="22" s="1"/>
  <c r="Y47" i="22"/>
  <c r="V47" i="191"/>
  <c r="V60" i="192"/>
  <c r="V47" i="38"/>
  <c r="Z57" i="40" s="1"/>
  <c r="V47" i="193"/>
  <c r="V47" i="62"/>
  <c r="V46" i="38"/>
  <c r="Z56" i="40" s="1"/>
  <c r="V46" i="62"/>
  <c r="V59" i="192"/>
  <c r="V46" i="193"/>
  <c r="V46" i="191"/>
  <c r="J22" i="76"/>
  <c r="C33" i="12"/>
  <c r="AF44" i="64"/>
  <c r="AF45" i="64"/>
  <c r="AG45" i="64" s="1"/>
  <c r="BY45" i="19" s="1"/>
  <c r="AG44" i="37"/>
  <c r="O44" i="37"/>
  <c r="L44" i="37"/>
  <c r="N44" i="37"/>
  <c r="AF44" i="37"/>
  <c r="AI44" i="37"/>
  <c r="AH44" i="37"/>
  <c r="M44" i="37"/>
  <c r="AD45" i="191"/>
  <c r="AD45" i="193"/>
  <c r="AD58" i="192"/>
  <c r="AD45" i="38"/>
  <c r="AD45" i="62"/>
  <c r="BZ45" i="193"/>
  <c r="BZ45" i="191"/>
  <c r="BZ58" i="192"/>
  <c r="BZ45" i="38"/>
  <c r="BZ45" i="62"/>
  <c r="N45" i="193"/>
  <c r="N45" i="191"/>
  <c r="N58" i="192"/>
  <c r="N45" i="38"/>
  <c r="N45" i="62"/>
  <c r="BR45" i="193"/>
  <c r="BR45" i="191"/>
  <c r="BR58" i="192"/>
  <c r="BR45" i="38"/>
  <c r="BR45" i="62"/>
  <c r="BJ45" i="193"/>
  <c r="BJ45" i="191"/>
  <c r="BJ58" i="192"/>
  <c r="BJ45" i="38"/>
  <c r="BJ45" i="62"/>
  <c r="AT45" i="193"/>
  <c r="AT45" i="191"/>
  <c r="AT58" i="192"/>
  <c r="AT45" i="62"/>
  <c r="AT45" i="38"/>
  <c r="F45" i="193"/>
  <c r="F45" i="191"/>
  <c r="F58" i="192"/>
  <c r="F45" i="38"/>
  <c r="F45" i="62"/>
  <c r="CH45" i="193"/>
  <c r="CH45" i="191"/>
  <c r="CH58" i="192"/>
  <c r="CH45" i="62"/>
  <c r="CH45" i="38"/>
  <c r="BB45" i="193"/>
  <c r="BB45" i="191"/>
  <c r="BB58" i="192"/>
  <c r="BB45" i="38"/>
  <c r="BB45" i="62"/>
  <c r="AL45" i="193"/>
  <c r="AL45" i="191"/>
  <c r="AL58" i="192"/>
  <c r="AL45" i="38"/>
  <c r="AL45" i="62"/>
  <c r="V45" i="193"/>
  <c r="V45" i="191"/>
  <c r="V58" i="192"/>
  <c r="V45" i="38"/>
  <c r="V45" i="62"/>
  <c r="J22" i="79"/>
  <c r="K22" i="78"/>
  <c r="J22" i="74"/>
  <c r="AF46" i="2"/>
  <c r="I6" i="22"/>
  <c r="BU46" i="2"/>
  <c r="AH46" i="2"/>
  <c r="AD46" i="2"/>
  <c r="AJ46" i="2"/>
  <c r="BU45" i="2"/>
  <c r="BP45" i="2" s="1"/>
  <c r="L43" i="37"/>
  <c r="L52" i="37" s="1"/>
  <c r="AH43" i="37"/>
  <c r="AH52" i="37" s="1"/>
  <c r="O43" i="37"/>
  <c r="O52" i="37" s="1"/>
  <c r="N43" i="37"/>
  <c r="N52" i="37" s="1"/>
  <c r="AF43" i="37"/>
  <c r="AF52" i="37" s="1"/>
  <c r="R43" i="37"/>
  <c r="R52" i="37" s="1"/>
  <c r="AJ45" i="2"/>
  <c r="AD45" i="2"/>
  <c r="AH45" i="2"/>
  <c r="AI43" i="37"/>
  <c r="AI52" i="37" s="1"/>
  <c r="C44" i="22"/>
  <c r="AG44" i="22"/>
  <c r="F44" i="22"/>
  <c r="L44" i="22"/>
  <c r="I44" i="22"/>
  <c r="Y44" i="22"/>
  <c r="AA44" i="22"/>
  <c r="F24" i="74"/>
  <c r="G23" i="74"/>
  <c r="H23" i="74"/>
  <c r="J23" i="74" s="1"/>
  <c r="H23" i="77"/>
  <c r="F24" i="77"/>
  <c r="E24" i="77" s="1"/>
  <c r="F24" i="73"/>
  <c r="G23" i="73"/>
  <c r="H23" i="73"/>
  <c r="H24" i="6" s="1"/>
  <c r="I24" i="6" s="1"/>
  <c r="AI24" i="58" s="1"/>
  <c r="AL24" i="58" s="1"/>
  <c r="F24" i="79"/>
  <c r="E24" i="79" s="1"/>
  <c r="G23" i="79"/>
  <c r="H23" i="79"/>
  <c r="T24" i="6" s="1"/>
  <c r="U24" i="6" s="1"/>
  <c r="CQ24" i="58" s="1"/>
  <c r="CT24" i="58" s="1"/>
  <c r="G24" i="78"/>
  <c r="F24" i="78" s="1"/>
  <c r="H23" i="78"/>
  <c r="I23" i="78"/>
  <c r="R24" i="6" s="1"/>
  <c r="S24" i="6" s="1"/>
  <c r="CG24" i="58" s="1"/>
  <c r="CJ24" i="58" s="1"/>
  <c r="F24" i="76"/>
  <c r="G23" i="76"/>
  <c r="H23" i="76"/>
  <c r="N24" i="6" s="1"/>
  <c r="O24" i="6" s="1"/>
  <c r="BM24" i="58" s="1"/>
  <c r="BP24" i="58" s="1"/>
  <c r="F24" i="80"/>
  <c r="E24" i="80" s="1"/>
  <c r="H23" i="80"/>
  <c r="N43" i="38"/>
  <c r="N43" i="193"/>
  <c r="N56" i="192"/>
  <c r="N43" i="191"/>
  <c r="N43" i="62"/>
  <c r="AD43" i="191"/>
  <c r="AD43" i="193"/>
  <c r="AD43" i="62"/>
  <c r="AD43" i="38"/>
  <c r="AD56" i="192"/>
  <c r="BZ56" i="192"/>
  <c r="BZ43" i="62"/>
  <c r="BZ43" i="38"/>
  <c r="BZ43" i="191"/>
  <c r="BZ43" i="193"/>
  <c r="BU44" i="2"/>
  <c r="BP44" i="2" s="1"/>
  <c r="N42" i="37"/>
  <c r="AF42" i="37"/>
  <c r="AL43" i="193"/>
  <c r="AL43" i="38"/>
  <c r="AL43" i="191"/>
  <c r="AL56" i="192"/>
  <c r="AL43" i="62"/>
  <c r="BJ43" i="191"/>
  <c r="BJ56" i="192"/>
  <c r="BJ43" i="62"/>
  <c r="BJ43" i="38"/>
  <c r="BJ43" i="193"/>
  <c r="CH43" i="193"/>
  <c r="CH43" i="191"/>
  <c r="CH43" i="38"/>
  <c r="CH56" i="192"/>
  <c r="CH43" i="62"/>
  <c r="AF44" i="2"/>
  <c r="AD44" i="2"/>
  <c r="AH44" i="2"/>
  <c r="AJ44" i="2"/>
  <c r="L42" i="37"/>
  <c r="AI42" i="37"/>
  <c r="AT56" i="192"/>
  <c r="AT43" i="62"/>
  <c r="AT43" i="38"/>
  <c r="AT43" i="191"/>
  <c r="AT43" i="193"/>
  <c r="BR43" i="62"/>
  <c r="BR56" i="192"/>
  <c r="BR43" i="193"/>
  <c r="BR43" i="38"/>
  <c r="BR43" i="191"/>
  <c r="V43" i="193"/>
  <c r="V43" i="38"/>
  <c r="V56" i="192"/>
  <c r="V43" i="191"/>
  <c r="V43" i="62"/>
  <c r="O42" i="37"/>
  <c r="AH42" i="37"/>
  <c r="BB43" i="193"/>
  <c r="BB43" i="38"/>
  <c r="BB43" i="191"/>
  <c r="BB43" i="62"/>
  <c r="BB56" i="192"/>
  <c r="F43" i="193"/>
  <c r="F43" i="38"/>
  <c r="F56" i="192"/>
  <c r="F43" i="62"/>
  <c r="F43" i="191"/>
  <c r="BT43" i="2"/>
  <c r="AN41" i="37" s="1"/>
  <c r="BR43" i="2"/>
  <c r="AM41" i="37" s="1"/>
  <c r="BN43" i="2"/>
  <c r="AK41" i="37" s="1"/>
  <c r="L41" i="37"/>
  <c r="M41" i="37"/>
  <c r="O41" i="37"/>
  <c r="N41" i="37"/>
  <c r="F42" i="22"/>
  <c r="AA42" i="22"/>
  <c r="L42" i="22"/>
  <c r="AG42" i="22"/>
  <c r="C42" i="22"/>
  <c r="R42" i="22"/>
  <c r="AD42" i="22"/>
  <c r="U42" i="22"/>
  <c r="O42" i="22"/>
  <c r="I42" i="22"/>
  <c r="AL40" i="37"/>
  <c r="D43" i="2"/>
  <c r="D44" i="2" s="1"/>
  <c r="BR42" i="2"/>
  <c r="BN42" i="2"/>
  <c r="BT42" i="2"/>
  <c r="C41" i="22"/>
  <c r="D41" i="22" s="1"/>
  <c r="R41" i="22"/>
  <c r="S41" i="22" s="1"/>
  <c r="AD41" i="22"/>
  <c r="AE41" i="22" s="1"/>
  <c r="L41" i="22"/>
  <c r="M41" i="22" s="1"/>
  <c r="BR54" i="192"/>
  <c r="BR41" i="38"/>
  <c r="O27" i="254" s="1"/>
  <c r="BR41" i="193"/>
  <c r="BR41" i="191"/>
  <c r="BR41" i="62"/>
  <c r="F41" i="22"/>
  <c r="G41" i="22" s="1"/>
  <c r="AL41" i="193"/>
  <c r="AL41" i="62"/>
  <c r="AL41" i="191"/>
  <c r="AL41" i="38"/>
  <c r="O23" i="254" s="1"/>
  <c r="AL54" i="192"/>
  <c r="I41" i="22"/>
  <c r="J41" i="22" s="1"/>
  <c r="U41" i="22"/>
  <c r="V41" i="22" s="1"/>
  <c r="AG41" i="22"/>
  <c r="Y41" i="22"/>
  <c r="S40" i="37"/>
  <c r="R40" i="37"/>
  <c r="T40" i="37"/>
  <c r="Q40" i="37"/>
  <c r="C41" i="2"/>
  <c r="I41" i="2"/>
  <c r="J42" i="2"/>
  <c r="D38" i="72"/>
  <c r="D39" i="72"/>
  <c r="G41" i="2"/>
  <c r="O40" i="22"/>
  <c r="F40" i="22"/>
  <c r="D38" i="76"/>
  <c r="E38" i="78"/>
  <c r="E39" i="78"/>
  <c r="I40" i="22"/>
  <c r="R39" i="37"/>
  <c r="S39" i="37"/>
  <c r="C40" i="22"/>
  <c r="R40" i="22"/>
  <c r="D38" i="73"/>
  <c r="D39" i="73"/>
  <c r="U40" i="22"/>
  <c r="AL39" i="37"/>
  <c r="Q39" i="37"/>
  <c r="AA40" i="22"/>
  <c r="L40" i="22"/>
  <c r="D38" i="75"/>
  <c r="D39" i="75"/>
  <c r="D38" i="77"/>
  <c r="D39" i="77"/>
  <c r="D38" i="79"/>
  <c r="D39" i="79"/>
  <c r="AD40" i="22"/>
  <c r="BN41" i="2"/>
  <c r="BR41" i="2"/>
  <c r="BT41" i="2"/>
  <c r="AG40" i="22"/>
  <c r="T39" i="37"/>
  <c r="J6" i="64"/>
  <c r="AD37" i="253"/>
  <c r="AE36" i="253"/>
  <c r="BB38" i="253"/>
  <c r="BC37" i="253"/>
  <c r="M36" i="253"/>
  <c r="L37" i="253"/>
  <c r="F39" i="22"/>
  <c r="R39" i="22"/>
  <c r="AD39" i="22"/>
  <c r="R38" i="37"/>
  <c r="E38" i="37"/>
  <c r="S38" i="37"/>
  <c r="O39" i="22"/>
  <c r="AA39" i="22"/>
  <c r="C38" i="37"/>
  <c r="AL38" i="37"/>
  <c r="B38" i="37"/>
  <c r="W40" i="16"/>
  <c r="C39" i="22"/>
  <c r="L39" i="22"/>
  <c r="AB40" i="16"/>
  <c r="T40" i="16"/>
  <c r="AJ40" i="16"/>
  <c r="T38" i="37"/>
  <c r="F38" i="253"/>
  <c r="G37" i="253"/>
  <c r="I39" i="22"/>
  <c r="U39" i="22"/>
  <c r="AG39" i="22"/>
  <c r="AE40" i="16"/>
  <c r="BR40" i="2"/>
  <c r="BT40" i="2"/>
  <c r="BN40" i="2"/>
  <c r="D38" i="37"/>
  <c r="Q38" i="37"/>
  <c r="O38" i="22"/>
  <c r="I38" i="22"/>
  <c r="F38" i="22"/>
  <c r="AD38" i="22"/>
  <c r="R38" i="22"/>
  <c r="L38" i="22"/>
  <c r="AG38" i="22"/>
  <c r="U38" i="22"/>
  <c r="C38" i="22"/>
  <c r="AA38" i="22"/>
  <c r="AE39" i="16"/>
  <c r="T39" i="16"/>
  <c r="AJ39" i="16"/>
  <c r="AB39" i="16"/>
  <c r="W39" i="16"/>
  <c r="T37" i="37"/>
  <c r="E37" i="37"/>
  <c r="AL37" i="37"/>
  <c r="S37" i="37"/>
  <c r="Q37" i="37"/>
  <c r="D37" i="37"/>
  <c r="B37" i="37"/>
  <c r="BT39" i="2"/>
  <c r="BN39" i="2"/>
  <c r="BR39" i="2"/>
  <c r="H29" i="14"/>
  <c r="L30" i="15" s="1"/>
  <c r="N30" i="15" s="1"/>
  <c r="O30" i="15" s="1"/>
  <c r="X30" i="19" s="1"/>
  <c r="J29" i="14"/>
  <c r="T30" i="15" s="1"/>
  <c r="V30" i="15" s="1"/>
  <c r="W30" i="15" s="1"/>
  <c r="AR30" i="19" s="1"/>
  <c r="L29" i="14"/>
  <c r="AB30" i="15" s="1"/>
  <c r="AD30" i="15" s="1"/>
  <c r="AE30" i="15" s="1"/>
  <c r="BL30" i="19" s="1"/>
  <c r="N29" i="14"/>
  <c r="AJ30" i="15" s="1"/>
  <c r="AL30" i="15" s="1"/>
  <c r="AM30" i="15" s="1"/>
  <c r="CF30" i="19" s="1"/>
  <c r="P29" i="14"/>
  <c r="AR30" i="15" s="1"/>
  <c r="AT30" i="15" s="1"/>
  <c r="AU30" i="15" s="1"/>
  <c r="CZ30" i="19" s="1"/>
  <c r="I29" i="14"/>
  <c r="P30" i="15" s="1"/>
  <c r="R30" i="15" s="1"/>
  <c r="S30" i="15" s="1"/>
  <c r="AH30" i="19" s="1"/>
  <c r="K29" i="14"/>
  <c r="X30" i="15" s="1"/>
  <c r="Z30" i="15" s="1"/>
  <c r="AA30" i="15" s="1"/>
  <c r="BB30" i="19" s="1"/>
  <c r="M29" i="14"/>
  <c r="AF30" i="15" s="1"/>
  <c r="AH30" i="15" s="1"/>
  <c r="AI30" i="15" s="1"/>
  <c r="BV30" i="19" s="1"/>
  <c r="O29" i="14"/>
  <c r="AN30" i="15" s="1"/>
  <c r="AP30" i="15" s="1"/>
  <c r="AQ30" i="15" s="1"/>
  <c r="CP30" i="19" s="1"/>
  <c r="G29" i="14"/>
  <c r="H30" i="15" s="1"/>
  <c r="J30" i="15" s="1"/>
  <c r="K30" i="15" s="1"/>
  <c r="N30" i="19" s="1"/>
  <c r="D7" i="15"/>
  <c r="F7" i="15" s="1"/>
  <c r="G7" i="15" s="1"/>
  <c r="D7" i="19" s="1"/>
  <c r="T38" i="16"/>
  <c r="L38" i="16"/>
  <c r="AE38" i="16"/>
  <c r="AB38" i="16"/>
  <c r="W38" i="16"/>
  <c r="AJ38" i="16"/>
  <c r="B30" i="5"/>
  <c r="AA37" i="22"/>
  <c r="L37" i="22"/>
  <c r="R37" i="22"/>
  <c r="AG37" i="22"/>
  <c r="I37" i="22"/>
  <c r="U37" i="22"/>
  <c r="C37" i="22"/>
  <c r="O37" i="22"/>
  <c r="AD37" i="22"/>
  <c r="C31" i="15"/>
  <c r="D31" i="15" s="1"/>
  <c r="F31" i="15" s="1"/>
  <c r="G31" i="15" s="1"/>
  <c r="D31" i="19" s="1"/>
  <c r="T36" i="37"/>
  <c r="S36" i="37"/>
  <c r="AL36" i="37"/>
  <c r="BR38" i="2"/>
  <c r="BN38" i="2"/>
  <c r="BT38" i="2"/>
  <c r="Q36" i="37"/>
  <c r="BI37" i="253"/>
  <c r="BH38" i="253"/>
  <c r="BN38" i="253"/>
  <c r="BO37" i="253"/>
  <c r="AP38" i="253"/>
  <c r="AQ37" i="253"/>
  <c r="AW36" i="253"/>
  <c r="AV37" i="253"/>
  <c r="Y36" i="253"/>
  <c r="X37" i="253"/>
  <c r="AK38" i="253"/>
  <c r="AJ39" i="253"/>
  <c r="R37" i="253"/>
  <c r="S36" i="253"/>
  <c r="C36" i="22"/>
  <c r="AD36" i="22"/>
  <c r="L36" i="22"/>
  <c r="AA36" i="22"/>
  <c r="O36" i="22"/>
  <c r="I36" i="22"/>
  <c r="U36" i="22"/>
  <c r="AG36" i="22"/>
  <c r="R36" i="22"/>
  <c r="F36" i="22"/>
  <c r="AG9" i="29"/>
  <c r="AH9" i="29" s="1"/>
  <c r="S6" i="29"/>
  <c r="AM34" i="37"/>
  <c r="BD25" i="58"/>
  <c r="BD51" i="58" s="1"/>
  <c r="CR25" i="58"/>
  <c r="CR51" i="58" s="1"/>
  <c r="E9" i="29"/>
  <c r="BI9" i="29"/>
  <c r="BJ9" i="29" s="1"/>
  <c r="G22" i="80"/>
  <c r="I6" i="28"/>
  <c r="AU6" i="29"/>
  <c r="Z25" i="58"/>
  <c r="Z51" i="58" s="1"/>
  <c r="AT25" i="58"/>
  <c r="AT51" i="58" s="1"/>
  <c r="F10" i="29"/>
  <c r="B6" i="28"/>
  <c r="J6" i="28"/>
  <c r="J21" i="80"/>
  <c r="V22" i="6"/>
  <c r="W22" i="6" s="1"/>
  <c r="DA22" i="58" s="1"/>
  <c r="DD22" i="58" s="1"/>
  <c r="G5" i="28"/>
  <c r="BP8" i="29"/>
  <c r="BQ8" i="29" s="1"/>
  <c r="BB9" i="29"/>
  <c r="BC9" i="29" s="1"/>
  <c r="AK34" i="37"/>
  <c r="L8" i="29"/>
  <c r="M8" i="29" s="1"/>
  <c r="BN25" i="58"/>
  <c r="BN51" i="58" s="1"/>
  <c r="P25" i="58"/>
  <c r="P51" i="58" s="1"/>
  <c r="E6" i="28"/>
  <c r="C30" i="5"/>
  <c r="L4" i="28"/>
  <c r="J21" i="77"/>
  <c r="P22" i="6"/>
  <c r="Q22" i="6" s="1"/>
  <c r="BW22" i="58" s="1"/>
  <c r="BZ22" i="58" s="1"/>
  <c r="BX25" i="58"/>
  <c r="BX51" i="58" s="1"/>
  <c r="CB21" i="58"/>
  <c r="AN8" i="29"/>
  <c r="AO8" i="29" s="1"/>
  <c r="K5" i="28"/>
  <c r="R27" i="5"/>
  <c r="AD27" i="5"/>
  <c r="P27" i="5"/>
  <c r="AB27" i="5"/>
  <c r="V27" i="5"/>
  <c r="Z27" i="5"/>
  <c r="L27" i="5"/>
  <c r="X27" i="5"/>
  <c r="T27" i="5"/>
  <c r="N27" i="5"/>
  <c r="F6" i="28"/>
  <c r="BW7" i="29"/>
  <c r="BX7" i="29" s="1"/>
  <c r="DF21" i="58"/>
  <c r="G22" i="77"/>
  <c r="AN34" i="37"/>
  <c r="C5" i="28"/>
  <c r="CH25" i="58"/>
  <c r="CH51" i="58" s="1"/>
  <c r="DB25" i="58"/>
  <c r="DB51" i="58" s="1"/>
  <c r="AJ25" i="58"/>
  <c r="AJ51" i="58" s="1"/>
  <c r="Z9" i="29"/>
  <c r="AA9" i="29" s="1"/>
  <c r="J28" i="5"/>
  <c r="F27" i="58"/>
  <c r="X36" i="16"/>
  <c r="AF36" i="16"/>
  <c r="AS35" i="19"/>
  <c r="CG35" i="19"/>
  <c r="Y35" i="19"/>
  <c r="BM35" i="19"/>
  <c r="R6" i="64"/>
  <c r="Z6" i="64"/>
  <c r="AH6" i="64"/>
  <c r="AP6" i="64"/>
  <c r="N6" i="64"/>
  <c r="V6" i="64"/>
  <c r="AL6" i="64"/>
  <c r="AN23" i="58"/>
  <c r="BR23" i="58"/>
  <c r="AX23" i="58"/>
  <c r="CL23" i="58"/>
  <c r="CV23" i="58"/>
  <c r="L54" i="28" l="1"/>
  <c r="L50" i="28"/>
  <c r="E24" i="76"/>
  <c r="E50" i="76" s="1"/>
  <c r="F50" i="76"/>
  <c r="E24" i="73"/>
  <c r="E50" i="73" s="1"/>
  <c r="F50" i="73"/>
  <c r="S6" i="64"/>
  <c r="R55" i="64"/>
  <c r="R51" i="64"/>
  <c r="AG48" i="64"/>
  <c r="AF54" i="64"/>
  <c r="AM6" i="64"/>
  <c r="AL51" i="64"/>
  <c r="AL55" i="64"/>
  <c r="W6" i="64"/>
  <c r="V51" i="64"/>
  <c r="V55" i="64"/>
  <c r="O6" i="64"/>
  <c r="P18" i="64" s="1"/>
  <c r="Q18" i="64" s="1"/>
  <c r="AK18" i="19" s="1"/>
  <c r="AL18" i="19" s="1"/>
  <c r="N51" i="64"/>
  <c r="N55" i="64"/>
  <c r="AQ6" i="64"/>
  <c r="AP55" i="64"/>
  <c r="AP51" i="64"/>
  <c r="K6" i="64"/>
  <c r="J55" i="64"/>
  <c r="J51" i="64"/>
  <c r="AI6" i="64"/>
  <c r="AH55" i="64"/>
  <c r="AH51" i="64"/>
  <c r="AG44" i="64"/>
  <c r="AA6" i="64"/>
  <c r="Z55" i="64"/>
  <c r="Z51" i="64"/>
  <c r="AD52" i="22"/>
  <c r="I52" i="22"/>
  <c r="AG47" i="64"/>
  <c r="E24" i="74"/>
  <c r="E50" i="74" s="1"/>
  <c r="F50" i="74"/>
  <c r="AU53" i="37"/>
  <c r="AU54" i="37"/>
  <c r="W53" i="37"/>
  <c r="W54" i="37"/>
  <c r="AV53" i="37"/>
  <c r="AV54" i="37"/>
  <c r="Y54" i="37"/>
  <c r="Y53" i="37"/>
  <c r="I53" i="37"/>
  <c r="I54" i="37"/>
  <c r="AC53" i="37"/>
  <c r="AC54" i="37"/>
  <c r="V53" i="37"/>
  <c r="V54" i="37"/>
  <c r="AZ53" i="37"/>
  <c r="AZ54" i="37"/>
  <c r="BB53" i="37"/>
  <c r="BB54" i="37"/>
  <c r="J54" i="37"/>
  <c r="J53" i="37"/>
  <c r="G53" i="37"/>
  <c r="G54" i="37"/>
  <c r="AD54" i="37"/>
  <c r="AD53" i="37"/>
  <c r="AW53" i="37"/>
  <c r="AW54" i="37"/>
  <c r="AX54" i="37"/>
  <c r="AX53" i="37"/>
  <c r="AA53" i="37"/>
  <c r="AA54" i="37"/>
  <c r="BC54" i="37"/>
  <c r="BC53" i="37"/>
  <c r="X53" i="37"/>
  <c r="X54" i="37"/>
  <c r="AU55" i="29"/>
  <c r="AU51" i="29"/>
  <c r="S55" i="29"/>
  <c r="S51" i="29"/>
  <c r="O52" i="22"/>
  <c r="F52" i="22"/>
  <c r="L52" i="22"/>
  <c r="J44" i="22"/>
  <c r="V44" i="62" s="1"/>
  <c r="I53" i="22"/>
  <c r="D44" i="22"/>
  <c r="F44" i="193" s="1"/>
  <c r="C53" i="22"/>
  <c r="L54" i="22"/>
  <c r="L55" i="22"/>
  <c r="AA54" i="22"/>
  <c r="AA55" i="22"/>
  <c r="U52" i="22"/>
  <c r="R52" i="22"/>
  <c r="I51" i="22"/>
  <c r="V44" i="22"/>
  <c r="BB57" i="192" s="1"/>
  <c r="U53" i="22"/>
  <c r="AH44" i="22"/>
  <c r="CH44" i="38" s="1"/>
  <c r="AG53" i="22"/>
  <c r="I54" i="22"/>
  <c r="I55" i="22"/>
  <c r="AE44" i="22"/>
  <c r="BZ44" i="193" s="1"/>
  <c r="AD53" i="22"/>
  <c r="AB44" i="22"/>
  <c r="BR44" i="38" s="1"/>
  <c r="AA53" i="22"/>
  <c r="M44" i="22"/>
  <c r="AD44" i="62" s="1"/>
  <c r="L53" i="22"/>
  <c r="C54" i="22"/>
  <c r="C55" i="22"/>
  <c r="O54" i="22"/>
  <c r="O55" i="22"/>
  <c r="AD54" i="22"/>
  <c r="AD55" i="22"/>
  <c r="AA52" i="22"/>
  <c r="P44" i="22"/>
  <c r="AL44" i="62" s="1"/>
  <c r="O53" i="22"/>
  <c r="S44" i="22"/>
  <c r="AT44" i="38" s="1"/>
  <c r="R53" i="22"/>
  <c r="U54" i="22"/>
  <c r="U55" i="22"/>
  <c r="G44" i="22"/>
  <c r="N44" i="193" s="1"/>
  <c r="F53" i="22"/>
  <c r="F54" i="22"/>
  <c r="F55" i="22"/>
  <c r="R54" i="22"/>
  <c r="R55" i="22"/>
  <c r="AG54" i="22"/>
  <c r="AG55" i="22"/>
  <c r="C52" i="22"/>
  <c r="BZ44" i="191"/>
  <c r="M47" i="37"/>
  <c r="AK49" i="2"/>
  <c r="AF49" i="2" s="1"/>
  <c r="BR47" i="2"/>
  <c r="AM45" i="37" s="1"/>
  <c r="BT47" i="2"/>
  <c r="AN45" i="37" s="1"/>
  <c r="BN47" i="2"/>
  <c r="AK45" i="37" s="1"/>
  <c r="BP47" i="2"/>
  <c r="AL45" i="37" s="1"/>
  <c r="F30" i="5"/>
  <c r="H30" i="5" s="1"/>
  <c r="BO49" i="2"/>
  <c r="BU48" i="2"/>
  <c r="AG47" i="37"/>
  <c r="AD48" i="2"/>
  <c r="Q46" i="37" s="1"/>
  <c r="AJ48" i="2"/>
  <c r="T46" i="37" s="1"/>
  <c r="AH48" i="2"/>
  <c r="S46" i="37" s="1"/>
  <c r="AA49" i="2"/>
  <c r="U49" i="2"/>
  <c r="Y49" i="2"/>
  <c r="BI49" i="2"/>
  <c r="BK49" i="2"/>
  <c r="BE49" i="2"/>
  <c r="AF48" i="2"/>
  <c r="R46" i="37" s="1"/>
  <c r="BZ45" i="19"/>
  <c r="CB45" i="19" s="1"/>
  <c r="K23" i="78"/>
  <c r="H48" i="64"/>
  <c r="H47" i="64"/>
  <c r="AH48" i="22"/>
  <c r="AE48" i="22"/>
  <c r="AB48" i="22"/>
  <c r="Y48" i="22"/>
  <c r="V48" i="22"/>
  <c r="S48" i="22"/>
  <c r="P48" i="22"/>
  <c r="M48" i="22"/>
  <c r="J48" i="22"/>
  <c r="G48" i="22"/>
  <c r="D48" i="22"/>
  <c r="F47" i="193"/>
  <c r="F47" i="191"/>
  <c r="F47" i="62"/>
  <c r="F47" i="38"/>
  <c r="X57" i="40" s="1"/>
  <c r="F60" i="192"/>
  <c r="BB47" i="193"/>
  <c r="BB47" i="191"/>
  <c r="BB47" i="38"/>
  <c r="AD57" i="40" s="1"/>
  <c r="BB60" i="192"/>
  <c r="BB47" i="62"/>
  <c r="BR47" i="191"/>
  <c r="BR60" i="192"/>
  <c r="BR47" i="193"/>
  <c r="BR47" i="62"/>
  <c r="BR47" i="38"/>
  <c r="AF57" i="40" s="1"/>
  <c r="BZ60" i="192"/>
  <c r="BZ47" i="38"/>
  <c r="AG57" i="40" s="1"/>
  <c r="BZ47" i="62"/>
  <c r="BZ47" i="193"/>
  <c r="BZ47" i="191"/>
  <c r="AH47" i="22"/>
  <c r="N60" i="192"/>
  <c r="N47" i="62"/>
  <c r="N47" i="38"/>
  <c r="Y57" i="40" s="1"/>
  <c r="N47" i="193"/>
  <c r="N47" i="191"/>
  <c r="AT47" i="62"/>
  <c r="AT47" i="38"/>
  <c r="AC57" i="40" s="1"/>
  <c r="AT47" i="193"/>
  <c r="AT60" i="192"/>
  <c r="AT47" i="191"/>
  <c r="BJ60" i="192"/>
  <c r="BJ47" i="193"/>
  <c r="BJ47" i="38"/>
  <c r="AE57" i="40" s="1"/>
  <c r="BJ47" i="191"/>
  <c r="BJ47" i="62"/>
  <c r="AD47" i="191"/>
  <c r="AD47" i="38"/>
  <c r="AA57" i="40" s="1"/>
  <c r="AD60" i="192"/>
  <c r="AD47" i="62"/>
  <c r="AD47" i="193"/>
  <c r="AL47" i="62"/>
  <c r="AL47" i="193"/>
  <c r="AL47" i="191"/>
  <c r="AL47" i="38"/>
  <c r="AB57" i="40" s="1"/>
  <c r="AL60" i="192"/>
  <c r="CB46" i="19"/>
  <c r="H46" i="64"/>
  <c r="C34" i="12"/>
  <c r="H45" i="64"/>
  <c r="I45" i="64" s="1"/>
  <c r="Q45" i="19" s="1"/>
  <c r="H44" i="64"/>
  <c r="Q44" i="37"/>
  <c r="S44" i="37"/>
  <c r="R44" i="37"/>
  <c r="T44" i="37"/>
  <c r="AD55" i="40"/>
  <c r="AH55" i="40"/>
  <c r="AE55" i="40"/>
  <c r="AA55" i="40"/>
  <c r="AF55" i="40"/>
  <c r="Z55" i="40"/>
  <c r="X55" i="40"/>
  <c r="AC55" i="40"/>
  <c r="Y55" i="40"/>
  <c r="AB55" i="40"/>
  <c r="AG55" i="40"/>
  <c r="J23" i="76"/>
  <c r="BR46" i="2"/>
  <c r="BN46" i="2"/>
  <c r="BT46" i="2"/>
  <c r="BP46" i="2"/>
  <c r="D45" i="2"/>
  <c r="J44" i="2"/>
  <c r="E44" i="2" s="1"/>
  <c r="AL43" i="37"/>
  <c r="AL52" i="37" s="1"/>
  <c r="T43" i="37"/>
  <c r="T52" i="37" s="1"/>
  <c r="S43" i="37"/>
  <c r="S52" i="37" s="1"/>
  <c r="BN45" i="2"/>
  <c r="BT45" i="2"/>
  <c r="BR45" i="2"/>
  <c r="Q43" i="37"/>
  <c r="Q52" i="37" s="1"/>
  <c r="AD44" i="38"/>
  <c r="BJ44" i="62"/>
  <c r="BJ44" i="193"/>
  <c r="BJ44" i="191"/>
  <c r="BJ57" i="192"/>
  <c r="BJ44" i="38"/>
  <c r="J24" i="6"/>
  <c r="K24" i="6" s="1"/>
  <c r="AS24" i="58" s="1"/>
  <c r="AV24" i="58" s="1"/>
  <c r="AX24" i="58" s="1"/>
  <c r="J23" i="79"/>
  <c r="J23" i="73"/>
  <c r="F25" i="76"/>
  <c r="E25" i="76" s="1"/>
  <c r="G24" i="76"/>
  <c r="G50" i="76" s="1"/>
  <c r="H24" i="76"/>
  <c r="F25" i="79"/>
  <c r="E25" i="79" s="1"/>
  <c r="G24" i="79"/>
  <c r="H24" i="79"/>
  <c r="J24" i="79" s="1"/>
  <c r="H24" i="77"/>
  <c r="F25" i="77"/>
  <c r="E25" i="77" s="1"/>
  <c r="F25" i="74"/>
  <c r="E25" i="74" s="1"/>
  <c r="G24" i="74"/>
  <c r="G50" i="74" s="1"/>
  <c r="H24" i="74"/>
  <c r="G25" i="78"/>
  <c r="F25" i="78" s="1"/>
  <c r="H24" i="78"/>
  <c r="I24" i="78"/>
  <c r="R25" i="6" s="1"/>
  <c r="F25" i="73"/>
  <c r="E25" i="73" s="1"/>
  <c r="G24" i="73"/>
  <c r="G50" i="73" s="1"/>
  <c r="H24" i="73"/>
  <c r="F25" i="80"/>
  <c r="E25" i="80" s="1"/>
  <c r="H24" i="80"/>
  <c r="Z53" i="40"/>
  <c r="AG53" i="40"/>
  <c r="AA53" i="40"/>
  <c r="Y53" i="40"/>
  <c r="AD53" i="40"/>
  <c r="AF53" i="40"/>
  <c r="AH53" i="40"/>
  <c r="AE53" i="40"/>
  <c r="X53" i="40"/>
  <c r="AB53" i="40"/>
  <c r="AC53" i="40"/>
  <c r="AL42" i="37"/>
  <c r="S42" i="37"/>
  <c r="Q42" i="37"/>
  <c r="R42" i="37"/>
  <c r="T42" i="37"/>
  <c r="BR44" i="2"/>
  <c r="BT44" i="2"/>
  <c r="BN44" i="2"/>
  <c r="AE42" i="22"/>
  <c r="D42" i="22"/>
  <c r="AB42" i="22"/>
  <c r="V42" i="22"/>
  <c r="M42" i="22"/>
  <c r="J42" i="22"/>
  <c r="S42" i="22"/>
  <c r="Y42" i="22"/>
  <c r="G42" i="22"/>
  <c r="P42" i="22"/>
  <c r="AH42" i="22"/>
  <c r="AM40" i="37"/>
  <c r="J43" i="2"/>
  <c r="AK40" i="37"/>
  <c r="AN40" i="37"/>
  <c r="BJ41" i="193"/>
  <c r="BJ41" i="62"/>
  <c r="BJ41" i="38"/>
  <c r="O26" i="254" s="1"/>
  <c r="BJ54" i="192"/>
  <c r="BJ41" i="191"/>
  <c r="BB41" i="38"/>
  <c r="O25" i="254" s="1"/>
  <c r="BB41" i="193"/>
  <c r="BB41" i="191"/>
  <c r="BB54" i="192"/>
  <c r="BB41" i="62"/>
  <c r="AD54" i="192"/>
  <c r="AD41" i="191"/>
  <c r="AD41" i="193"/>
  <c r="AD41" i="62"/>
  <c r="AD41" i="38"/>
  <c r="O22" i="254" s="1"/>
  <c r="BZ41" i="62"/>
  <c r="BZ54" i="192"/>
  <c r="BZ41" i="191"/>
  <c r="BZ41" i="193"/>
  <c r="BZ41" i="38"/>
  <c r="O28" i="254" s="1"/>
  <c r="F41" i="38"/>
  <c r="O19" i="254" s="1"/>
  <c r="F54" i="192"/>
  <c r="F41" i="191"/>
  <c r="F41" i="193"/>
  <c r="F41" i="62"/>
  <c r="AH41" i="22"/>
  <c r="V41" i="191"/>
  <c r="V41" i="62"/>
  <c r="V41" i="38"/>
  <c r="O21" i="254" s="1"/>
  <c r="V54" i="192"/>
  <c r="V41" i="193"/>
  <c r="AB51" i="40"/>
  <c r="N41" i="62"/>
  <c r="N54" i="192"/>
  <c r="N41" i="191"/>
  <c r="N41" i="193"/>
  <c r="N41" i="38"/>
  <c r="O20" i="254" s="1"/>
  <c r="AF51" i="40"/>
  <c r="AT41" i="191"/>
  <c r="AT41" i="193"/>
  <c r="AT41" i="62"/>
  <c r="AT41" i="38"/>
  <c r="O24" i="254" s="1"/>
  <c r="AT54" i="192"/>
  <c r="G42" i="2"/>
  <c r="I42" i="2"/>
  <c r="C42" i="2"/>
  <c r="E42" i="2"/>
  <c r="AK39" i="37"/>
  <c r="B39" i="37"/>
  <c r="AM39" i="37"/>
  <c r="E39" i="37"/>
  <c r="AN39" i="37"/>
  <c r="C39" i="37"/>
  <c r="D39" i="37"/>
  <c r="AE37" i="253"/>
  <c r="AD38" i="253"/>
  <c r="BB39" i="253"/>
  <c r="BC38" i="253"/>
  <c r="M37" i="253"/>
  <c r="L38" i="253"/>
  <c r="AM38" i="37"/>
  <c r="G38" i="253"/>
  <c r="F39" i="253"/>
  <c r="CG39" i="19"/>
  <c r="AN38" i="37"/>
  <c r="AF40" i="16"/>
  <c r="AS39" i="19"/>
  <c r="BM39" i="19"/>
  <c r="AK38" i="37"/>
  <c r="X40" i="16"/>
  <c r="X39" i="16"/>
  <c r="BM38" i="19"/>
  <c r="CG38" i="19"/>
  <c r="AS38" i="19"/>
  <c r="AF39" i="16"/>
  <c r="AM37" i="37"/>
  <c r="AN37" i="37"/>
  <c r="AK37" i="37"/>
  <c r="I30" i="14"/>
  <c r="P31" i="15" s="1"/>
  <c r="R31" i="15" s="1"/>
  <c r="S31" i="15" s="1"/>
  <c r="AH31" i="19" s="1"/>
  <c r="K30" i="14"/>
  <c r="X31" i="15" s="1"/>
  <c r="Z31" i="15" s="1"/>
  <c r="AA31" i="15" s="1"/>
  <c r="BB31" i="19" s="1"/>
  <c r="M30" i="14"/>
  <c r="AF31" i="15" s="1"/>
  <c r="AH31" i="15" s="1"/>
  <c r="AI31" i="15" s="1"/>
  <c r="BV31" i="19" s="1"/>
  <c r="O30" i="14"/>
  <c r="AN31" i="15" s="1"/>
  <c r="AP31" i="15" s="1"/>
  <c r="AQ31" i="15" s="1"/>
  <c r="CP31" i="19" s="1"/>
  <c r="G30" i="14"/>
  <c r="H31" i="15" s="1"/>
  <c r="J31" i="15" s="1"/>
  <c r="K31" i="15" s="1"/>
  <c r="N31" i="19" s="1"/>
  <c r="H30" i="14"/>
  <c r="L31" i="15" s="1"/>
  <c r="N31" i="15" s="1"/>
  <c r="O31" i="15" s="1"/>
  <c r="X31" i="19" s="1"/>
  <c r="J30" i="14"/>
  <c r="T31" i="15" s="1"/>
  <c r="V31" i="15" s="1"/>
  <c r="W31" i="15" s="1"/>
  <c r="AR31" i="19" s="1"/>
  <c r="L30" i="14"/>
  <c r="AB31" i="15" s="1"/>
  <c r="AD31" i="15" s="1"/>
  <c r="AE31" i="15" s="1"/>
  <c r="BL31" i="19" s="1"/>
  <c r="N30" i="14"/>
  <c r="AJ31" i="15" s="1"/>
  <c r="AL31" i="15" s="1"/>
  <c r="AM31" i="15" s="1"/>
  <c r="CF31" i="19" s="1"/>
  <c r="P30" i="14"/>
  <c r="AR31" i="15" s="1"/>
  <c r="AT31" i="15" s="1"/>
  <c r="AU31" i="15" s="1"/>
  <c r="CZ31" i="19" s="1"/>
  <c r="AS37" i="19"/>
  <c r="CG37" i="19"/>
  <c r="BM37" i="19"/>
  <c r="X38" i="16"/>
  <c r="AF38" i="16"/>
  <c r="Y37" i="19"/>
  <c r="B31" i="5"/>
  <c r="C32" i="15"/>
  <c r="D32" i="15" s="1"/>
  <c r="F32" i="15" s="1"/>
  <c r="G32" i="15" s="1"/>
  <c r="D32" i="19" s="1"/>
  <c r="AN36" i="37"/>
  <c r="AM36" i="37"/>
  <c r="AK36" i="37"/>
  <c r="R38" i="253"/>
  <c r="S37" i="253"/>
  <c r="AQ38" i="253"/>
  <c r="AP39" i="253"/>
  <c r="X38" i="253"/>
  <c r="Y37" i="253"/>
  <c r="BI38" i="253"/>
  <c r="BH39" i="253"/>
  <c r="BO38" i="253"/>
  <c r="BN39" i="253"/>
  <c r="AJ40" i="253"/>
  <c r="AK39" i="253"/>
  <c r="AV38" i="253"/>
  <c r="AW37" i="253"/>
  <c r="BD26" i="58"/>
  <c r="AT26" i="58"/>
  <c r="P23" i="6"/>
  <c r="Q23" i="6" s="1"/>
  <c r="BW23" i="58" s="1"/>
  <c r="BZ23" i="58" s="1"/>
  <c r="J22" i="77"/>
  <c r="Z26" i="58"/>
  <c r="DB26" i="58"/>
  <c r="C31" i="5"/>
  <c r="G4" i="28"/>
  <c r="J5" i="28"/>
  <c r="E8" i="29"/>
  <c r="F8" i="29" s="1"/>
  <c r="J22" i="80"/>
  <c r="V23" i="6"/>
  <c r="W23" i="6" s="1"/>
  <c r="DA23" i="58" s="1"/>
  <c r="DD23" i="58" s="1"/>
  <c r="P26" i="58"/>
  <c r="AJ26" i="58"/>
  <c r="BP7" i="29"/>
  <c r="BQ7" i="29" s="1"/>
  <c r="F28" i="58"/>
  <c r="J29" i="5"/>
  <c r="Z8" i="29"/>
  <c r="AA8" i="29" s="1"/>
  <c r="BI8" i="29"/>
  <c r="BJ8" i="29" s="1"/>
  <c r="B5" i="28"/>
  <c r="AV6" i="29"/>
  <c r="I5" i="28"/>
  <c r="F9" i="29"/>
  <c r="L7" i="29"/>
  <c r="M7" i="29" s="1"/>
  <c r="G23" i="77"/>
  <c r="F5" i="28"/>
  <c r="BN26" i="58"/>
  <c r="BW6" i="29"/>
  <c r="AN7" i="29"/>
  <c r="AO7" i="29" s="1"/>
  <c r="G23" i="80"/>
  <c r="C4" i="28"/>
  <c r="CH26" i="58"/>
  <c r="K4" i="28"/>
  <c r="X28" i="5"/>
  <c r="L28" i="5"/>
  <c r="AD28" i="5"/>
  <c r="R28" i="5"/>
  <c r="Z28" i="5"/>
  <c r="AB28" i="5"/>
  <c r="V28" i="5"/>
  <c r="T28" i="5"/>
  <c r="N28" i="5"/>
  <c r="P28" i="5"/>
  <c r="AG8" i="29"/>
  <c r="AH8" i="29" s="1"/>
  <c r="BX26" i="58"/>
  <c r="CR26" i="58"/>
  <c r="CB22" i="58"/>
  <c r="E5" i="28"/>
  <c r="DF22" i="58"/>
  <c r="BB8" i="29"/>
  <c r="BC8" i="29" s="1"/>
  <c r="T6" i="29"/>
  <c r="BW35" i="19"/>
  <c r="BC35" i="19"/>
  <c r="CL24" i="58"/>
  <c r="AN24" i="58"/>
  <c r="BR24" i="58"/>
  <c r="CV24" i="58"/>
  <c r="G54" i="28" l="1"/>
  <c r="G50" i="28"/>
  <c r="K54" i="28"/>
  <c r="K50" i="28"/>
  <c r="C54" i="28"/>
  <c r="C50" i="28"/>
  <c r="S25" i="6"/>
  <c r="R51" i="6"/>
  <c r="H25" i="6"/>
  <c r="H50" i="73"/>
  <c r="I44" i="64"/>
  <c r="AQ55" i="64"/>
  <c r="AQ51" i="64"/>
  <c r="AM51" i="64"/>
  <c r="AM55" i="64"/>
  <c r="AI55" i="64"/>
  <c r="AI51" i="64"/>
  <c r="O51" i="64"/>
  <c r="O55" i="64"/>
  <c r="AG54" i="64"/>
  <c r="AA55" i="64"/>
  <c r="AA51" i="64"/>
  <c r="K55" i="64"/>
  <c r="K51" i="64"/>
  <c r="W51" i="64"/>
  <c r="W55" i="64"/>
  <c r="I48" i="64"/>
  <c r="H54" i="64"/>
  <c r="BY44" i="19"/>
  <c r="BZ44" i="19" s="1"/>
  <c r="CB44" i="19" s="1"/>
  <c r="S55" i="64"/>
  <c r="S51" i="64"/>
  <c r="BR44" i="62"/>
  <c r="N44" i="62"/>
  <c r="AT44" i="191"/>
  <c r="V44" i="38"/>
  <c r="Z54" i="40" s="1"/>
  <c r="V44" i="191"/>
  <c r="V57" i="192"/>
  <c r="N44" i="191"/>
  <c r="AT44" i="62"/>
  <c r="V44" i="193"/>
  <c r="N44" i="38"/>
  <c r="Y54" i="40" s="1"/>
  <c r="N57" i="192"/>
  <c r="AT57" i="192"/>
  <c r="I47" i="64"/>
  <c r="N25" i="6"/>
  <c r="H50" i="76"/>
  <c r="J25" i="6"/>
  <c r="H50" i="74"/>
  <c r="M53" i="37"/>
  <c r="M54" i="37"/>
  <c r="AG53" i="37"/>
  <c r="AG54" i="37"/>
  <c r="AV55" i="29"/>
  <c r="AV51" i="29"/>
  <c r="BW55" i="29"/>
  <c r="BW51" i="29"/>
  <c r="T55" i="29"/>
  <c r="T51" i="29"/>
  <c r="BR57" i="192"/>
  <c r="AC54" i="40"/>
  <c r="CH44" i="191"/>
  <c r="CH57" i="192"/>
  <c r="CH44" i="193"/>
  <c r="AD44" i="191"/>
  <c r="AD57" i="192"/>
  <c r="BZ57" i="192"/>
  <c r="CH44" i="62"/>
  <c r="AD44" i="193"/>
  <c r="BZ44" i="38"/>
  <c r="F44" i="62"/>
  <c r="F44" i="38"/>
  <c r="F57" i="192"/>
  <c r="AL44" i="193"/>
  <c r="AL44" i="38"/>
  <c r="BB44" i="191"/>
  <c r="F44" i="191"/>
  <c r="AL57" i="192"/>
  <c r="J54" i="22"/>
  <c r="V54" i="22"/>
  <c r="AH54" i="22"/>
  <c r="AL44" i="191"/>
  <c r="G54" i="22"/>
  <c r="AE54" i="22"/>
  <c r="BR44" i="191"/>
  <c r="M54" i="22"/>
  <c r="Y54" i="22"/>
  <c r="BZ44" i="62"/>
  <c r="S54" i="22"/>
  <c r="BB44" i="193"/>
  <c r="BB44" i="38"/>
  <c r="BR44" i="193"/>
  <c r="D54" i="22"/>
  <c r="P54" i="22"/>
  <c r="AB54" i="22"/>
  <c r="BB44" i="62"/>
  <c r="AT44" i="193"/>
  <c r="N47" i="37"/>
  <c r="L47" i="37"/>
  <c r="R47" i="37"/>
  <c r="F31" i="5"/>
  <c r="AF47" i="37"/>
  <c r="O47" i="37"/>
  <c r="BP48" i="2"/>
  <c r="AL46" i="37" s="1"/>
  <c r="BT48" i="2"/>
  <c r="AN46" i="37" s="1"/>
  <c r="BR48" i="2"/>
  <c r="AM46" i="37" s="1"/>
  <c r="BN48" i="2"/>
  <c r="AK46" i="37" s="1"/>
  <c r="AD49" i="2"/>
  <c r="AH49" i="2"/>
  <c r="AJ49" i="2"/>
  <c r="AI47" i="37"/>
  <c r="BU49" i="2"/>
  <c r="BP49" i="2" s="1"/>
  <c r="AH47" i="37"/>
  <c r="X47" i="64"/>
  <c r="X48" i="64"/>
  <c r="AJ7" i="64"/>
  <c r="AK7" i="64" s="1"/>
  <c r="AJ47" i="64"/>
  <c r="AJ48" i="64"/>
  <c r="T47" i="64"/>
  <c r="T48" i="64"/>
  <c r="P27" i="64"/>
  <c r="Q27" i="64" s="1"/>
  <c r="AK27" i="19" s="1"/>
  <c r="AL27" i="19" s="1"/>
  <c r="AN48" i="64"/>
  <c r="AN47" i="64"/>
  <c r="AB48" i="64"/>
  <c r="AB47" i="64"/>
  <c r="AR48" i="64"/>
  <c r="AR47" i="64"/>
  <c r="P7" i="64"/>
  <c r="Q7" i="64" s="1"/>
  <c r="AK7" i="19" s="1"/>
  <c r="AL7" i="19" s="1"/>
  <c r="P47" i="64"/>
  <c r="P48" i="64"/>
  <c r="L47" i="64"/>
  <c r="L48" i="64"/>
  <c r="AJ8" i="64"/>
  <c r="AK8" i="64" s="1"/>
  <c r="CH48" i="62"/>
  <c r="CH48" i="191"/>
  <c r="CH48" i="38"/>
  <c r="CH48" i="193"/>
  <c r="CH61" i="192"/>
  <c r="BZ61" i="192"/>
  <c r="BZ48" i="191"/>
  <c r="BZ48" i="38"/>
  <c r="BZ48" i="62"/>
  <c r="BZ48" i="193"/>
  <c r="BR48" i="38"/>
  <c r="BR61" i="192"/>
  <c r="BR48" i="191"/>
  <c r="BR48" i="62"/>
  <c r="BR48" i="193"/>
  <c r="BJ48" i="191"/>
  <c r="BJ61" i="192"/>
  <c r="BJ48" i="38"/>
  <c r="BJ48" i="62"/>
  <c r="BJ48" i="193"/>
  <c r="BB61" i="192"/>
  <c r="BB48" i="191"/>
  <c r="BB48" i="193"/>
  <c r="BB48" i="62"/>
  <c r="BB48" i="38"/>
  <c r="AT48" i="193"/>
  <c r="AT48" i="62"/>
  <c r="AT61" i="192"/>
  <c r="AT48" i="38"/>
  <c r="AT48" i="191"/>
  <c r="AL61" i="192"/>
  <c r="AL48" i="193"/>
  <c r="AL48" i="191"/>
  <c r="AL48" i="62"/>
  <c r="AL48" i="38"/>
  <c r="AD48" i="38"/>
  <c r="AD48" i="191"/>
  <c r="AD61" i="192"/>
  <c r="AD48" i="62"/>
  <c r="AD48" i="193"/>
  <c r="V61" i="192"/>
  <c r="V48" i="193"/>
  <c r="V48" i="62"/>
  <c r="V48" i="191"/>
  <c r="V48" i="38"/>
  <c r="N48" i="62"/>
  <c r="N48" i="193"/>
  <c r="N61" i="192"/>
  <c r="N48" i="191"/>
  <c r="N48" i="38"/>
  <c r="F61" i="192"/>
  <c r="F48" i="193"/>
  <c r="F48" i="38"/>
  <c r="F48" i="62"/>
  <c r="F48" i="191"/>
  <c r="CH47" i="62"/>
  <c r="CH60" i="192"/>
  <c r="CH47" i="193"/>
  <c r="CH47" i="191"/>
  <c r="CH47" i="38"/>
  <c r="AH57" i="40" s="1"/>
  <c r="P8" i="64"/>
  <c r="Q8" i="64" s="1"/>
  <c r="AK8" i="19" s="1"/>
  <c r="AL8" i="19" s="1"/>
  <c r="P37" i="64"/>
  <c r="Q37" i="64" s="1"/>
  <c r="AK37" i="19" s="1"/>
  <c r="AJ45" i="64"/>
  <c r="AK45" i="64" s="1"/>
  <c r="CI45" i="19" s="1"/>
  <c r="J24" i="76"/>
  <c r="J50" i="76" s="1"/>
  <c r="T45" i="64"/>
  <c r="U45" i="64" s="1"/>
  <c r="AU45" i="19" s="1"/>
  <c r="T46" i="64"/>
  <c r="P9" i="64"/>
  <c r="Q9" i="64" s="1"/>
  <c r="AK9" i="19" s="1"/>
  <c r="AL9" i="19" s="1"/>
  <c r="AN45" i="64"/>
  <c r="AN46" i="64"/>
  <c r="AO46" i="64" s="1"/>
  <c r="P36" i="64"/>
  <c r="L46" i="64"/>
  <c r="AR45" i="64"/>
  <c r="AS45" i="64" s="1"/>
  <c r="DC45" i="19" s="1"/>
  <c r="AR46" i="64"/>
  <c r="P45" i="64"/>
  <c r="Q45" i="64" s="1"/>
  <c r="AK45" i="19" s="1"/>
  <c r="P46" i="64"/>
  <c r="P32" i="64"/>
  <c r="Q32" i="64" s="1"/>
  <c r="AK32" i="19" s="1"/>
  <c r="AB46" i="64"/>
  <c r="AJ46" i="64"/>
  <c r="P28" i="64"/>
  <c r="X45" i="64"/>
  <c r="Y45" i="64" s="1"/>
  <c r="BE45" i="19" s="1"/>
  <c r="X46" i="64"/>
  <c r="AJ6" i="64"/>
  <c r="AK6" i="64" s="1"/>
  <c r="I46" i="64"/>
  <c r="Q46" i="19" s="1"/>
  <c r="C35" i="12"/>
  <c r="P29" i="64"/>
  <c r="Q29" i="64" s="1"/>
  <c r="AK29" i="19" s="1"/>
  <c r="AL29" i="19" s="1"/>
  <c r="P25" i="64"/>
  <c r="P12" i="64"/>
  <c r="Q12" i="64" s="1"/>
  <c r="AK12" i="19" s="1"/>
  <c r="AL12" i="19" s="1"/>
  <c r="P10" i="64"/>
  <c r="Q10" i="64" s="1"/>
  <c r="AK10" i="19" s="1"/>
  <c r="AL10" i="19" s="1"/>
  <c r="P23" i="64"/>
  <c r="Q23" i="64" s="1"/>
  <c r="AK23" i="19" s="1"/>
  <c r="AL23" i="19" s="1"/>
  <c r="P30" i="64"/>
  <c r="Q30" i="64" s="1"/>
  <c r="AK30" i="19" s="1"/>
  <c r="AL30" i="19" s="1"/>
  <c r="P21" i="64"/>
  <c r="Q21" i="64" s="1"/>
  <c r="AK21" i="19" s="1"/>
  <c r="AL21" i="19" s="1"/>
  <c r="P31" i="64"/>
  <c r="Q31" i="64" s="1"/>
  <c r="AK31" i="19" s="1"/>
  <c r="AL31" i="19" s="1"/>
  <c r="P43" i="64"/>
  <c r="Q43" i="64" s="1"/>
  <c r="AK43" i="19" s="1"/>
  <c r="AL43" i="19" s="1"/>
  <c r="P17" i="64"/>
  <c r="Q17" i="64" s="1"/>
  <c r="AK17" i="19" s="1"/>
  <c r="AL17" i="19" s="1"/>
  <c r="P34" i="64"/>
  <c r="Q34" i="64" s="1"/>
  <c r="AK34" i="19" s="1"/>
  <c r="P14" i="64"/>
  <c r="Q14" i="64" s="1"/>
  <c r="AK14" i="19" s="1"/>
  <c r="AL14" i="19" s="1"/>
  <c r="P33" i="64"/>
  <c r="P20" i="64"/>
  <c r="Q20" i="64" s="1"/>
  <c r="AK20" i="19" s="1"/>
  <c r="AL20" i="19" s="1"/>
  <c r="P6" i="64"/>
  <c r="P35" i="64"/>
  <c r="Q35" i="64" s="1"/>
  <c r="AK35" i="19" s="1"/>
  <c r="P42" i="64"/>
  <c r="Q42" i="64" s="1"/>
  <c r="AK42" i="19" s="1"/>
  <c r="AL42" i="19" s="1"/>
  <c r="P15" i="64"/>
  <c r="Q15" i="64" s="1"/>
  <c r="AK15" i="19" s="1"/>
  <c r="AL15" i="19" s="1"/>
  <c r="P41" i="64"/>
  <c r="Q41" i="64" s="1"/>
  <c r="AK41" i="19" s="1"/>
  <c r="AL41" i="19" s="1"/>
  <c r="L43" i="64"/>
  <c r="L44" i="64"/>
  <c r="L45" i="64"/>
  <c r="M45" i="64" s="1"/>
  <c r="AA45" i="19" s="1"/>
  <c r="P22" i="64"/>
  <c r="Q22" i="64" s="1"/>
  <c r="AK22" i="19" s="1"/>
  <c r="AL22" i="19" s="1"/>
  <c r="P39" i="64"/>
  <c r="Q39" i="64" s="1"/>
  <c r="AK39" i="19" s="1"/>
  <c r="P19" i="64"/>
  <c r="Q19" i="64" s="1"/>
  <c r="AK19" i="19" s="1"/>
  <c r="AL19" i="19" s="1"/>
  <c r="P38" i="64"/>
  <c r="Q38" i="64" s="1"/>
  <c r="AK38" i="19" s="1"/>
  <c r="P13" i="64"/>
  <c r="Q13" i="64" s="1"/>
  <c r="AK13" i="19" s="1"/>
  <c r="AL13" i="19" s="1"/>
  <c r="P16" i="64"/>
  <c r="Q16" i="64" s="1"/>
  <c r="AK16" i="19" s="1"/>
  <c r="AL16" i="19" s="1"/>
  <c r="P11" i="64"/>
  <c r="Q11" i="64" s="1"/>
  <c r="AK11" i="19" s="1"/>
  <c r="AL11" i="19" s="1"/>
  <c r="P26" i="64"/>
  <c r="Q26" i="64" s="1"/>
  <c r="AK26" i="19" s="1"/>
  <c r="AL26" i="19" s="1"/>
  <c r="P40" i="64"/>
  <c r="Q40" i="64" s="1"/>
  <c r="AK40" i="19" s="1"/>
  <c r="AL40" i="19" s="1"/>
  <c r="AB6" i="64"/>
  <c r="AC6" i="64" s="1"/>
  <c r="BO6" i="19" s="1"/>
  <c r="BP6" i="19" s="1"/>
  <c r="AB45" i="64"/>
  <c r="AC45" i="64" s="1"/>
  <c r="BO45" i="19" s="1"/>
  <c r="AL44" i="37"/>
  <c r="AN44" i="37"/>
  <c r="AK44" i="37"/>
  <c r="AM44" i="37"/>
  <c r="T25" i="6"/>
  <c r="D46" i="2"/>
  <c r="D47" i="2" s="1"/>
  <c r="J45" i="2"/>
  <c r="I45" i="2" s="1"/>
  <c r="AM43" i="37"/>
  <c r="AM52" i="37" s="1"/>
  <c r="AN43" i="37"/>
  <c r="AN52" i="37" s="1"/>
  <c r="AK43" i="37"/>
  <c r="AK52" i="37" s="1"/>
  <c r="I44" i="2"/>
  <c r="G44" i="2"/>
  <c r="C44" i="2"/>
  <c r="AH54" i="40"/>
  <c r="AF54" i="40"/>
  <c r="AE54" i="40"/>
  <c r="AA54" i="40"/>
  <c r="T44" i="64"/>
  <c r="AR44" i="64"/>
  <c r="AN44" i="64"/>
  <c r="P44" i="64"/>
  <c r="AB44" i="64"/>
  <c r="P24" i="64"/>
  <c r="Q24" i="64" s="1"/>
  <c r="AK24" i="19" s="1"/>
  <c r="AL24" i="19" s="1"/>
  <c r="AJ44" i="64"/>
  <c r="X44" i="64"/>
  <c r="K24" i="78"/>
  <c r="J24" i="74"/>
  <c r="J50" i="74" s="1"/>
  <c r="F26" i="74"/>
  <c r="E26" i="74" s="1"/>
  <c r="G25" i="74"/>
  <c r="H25" i="74"/>
  <c r="J26" i="6" s="1"/>
  <c r="K26" i="6" s="1"/>
  <c r="AS26" i="58" s="1"/>
  <c r="AV26" i="58" s="1"/>
  <c r="F26" i="79"/>
  <c r="E26" i="79" s="1"/>
  <c r="G25" i="79"/>
  <c r="H25" i="79"/>
  <c r="T26" i="6" s="1"/>
  <c r="U26" i="6" s="1"/>
  <c r="CQ26" i="58" s="1"/>
  <c r="CT26" i="58" s="1"/>
  <c r="J24" i="73"/>
  <c r="J50" i="73" s="1"/>
  <c r="G26" i="78"/>
  <c r="F26" i="78" s="1"/>
  <c r="H25" i="78"/>
  <c r="I25" i="78"/>
  <c r="R26" i="6" s="1"/>
  <c r="S26" i="6" s="1"/>
  <c r="CG26" i="58" s="1"/>
  <c r="CJ26" i="58" s="1"/>
  <c r="F26" i="77"/>
  <c r="E26" i="77" s="1"/>
  <c r="H25" i="77"/>
  <c r="F26" i="73"/>
  <c r="E26" i="73" s="1"/>
  <c r="G25" i="73"/>
  <c r="H25" i="73"/>
  <c r="H26" i="6" s="1"/>
  <c r="I26" i="6" s="1"/>
  <c r="AI26" i="58" s="1"/>
  <c r="AL26" i="58" s="1"/>
  <c r="F26" i="76"/>
  <c r="E26" i="76" s="1"/>
  <c r="G25" i="76"/>
  <c r="H25" i="76"/>
  <c r="N26" i="6" s="1"/>
  <c r="O26" i="6" s="1"/>
  <c r="BM26" i="58" s="1"/>
  <c r="BP26" i="58" s="1"/>
  <c r="F26" i="80"/>
  <c r="E26" i="80" s="1"/>
  <c r="H25" i="80"/>
  <c r="H31" i="5"/>
  <c r="AK42" i="37"/>
  <c r="X7" i="64"/>
  <c r="Y7" i="64" s="1"/>
  <c r="X18" i="64"/>
  <c r="Y18" i="64" s="1"/>
  <c r="X6" i="64"/>
  <c r="Y6" i="64" s="1"/>
  <c r="X32" i="64"/>
  <c r="Y32" i="64" s="1"/>
  <c r="X14" i="64"/>
  <c r="Y14" i="64" s="1"/>
  <c r="X39" i="64"/>
  <c r="Y39" i="64" s="1"/>
  <c r="X8" i="64"/>
  <c r="Y8" i="64" s="1"/>
  <c r="X19" i="64"/>
  <c r="Y19" i="64" s="1"/>
  <c r="X17" i="64"/>
  <c r="Y17" i="64" s="1"/>
  <c r="X43" i="64"/>
  <c r="X25" i="64"/>
  <c r="X21" i="64"/>
  <c r="Y21" i="64" s="1"/>
  <c r="X24" i="64"/>
  <c r="Y24" i="64" s="1"/>
  <c r="X22" i="64"/>
  <c r="Y22" i="64" s="1"/>
  <c r="X33" i="64"/>
  <c r="X10" i="64"/>
  <c r="Y10" i="64" s="1"/>
  <c r="X34" i="64"/>
  <c r="Y34" i="64" s="1"/>
  <c r="X26" i="64"/>
  <c r="Y26" i="64" s="1"/>
  <c r="X37" i="64"/>
  <c r="Y37" i="64" s="1"/>
  <c r="X40" i="64"/>
  <c r="Y40" i="64" s="1"/>
  <c r="X38" i="64"/>
  <c r="Y38" i="64" s="1"/>
  <c r="X20" i="64"/>
  <c r="Y20" i="64" s="1"/>
  <c r="X16" i="64"/>
  <c r="Y16" i="64" s="1"/>
  <c r="X11" i="64"/>
  <c r="Y11" i="64" s="1"/>
  <c r="X12" i="64"/>
  <c r="Y12" i="64" s="1"/>
  <c r="X13" i="64"/>
  <c r="Y13" i="64" s="1"/>
  <c r="X42" i="64"/>
  <c r="Y42" i="64" s="1"/>
  <c r="X31" i="64"/>
  <c r="Y31" i="64" s="1"/>
  <c r="X23" i="64"/>
  <c r="Y23" i="64" s="1"/>
  <c r="X28" i="64"/>
  <c r="X30" i="64"/>
  <c r="Y30" i="64" s="1"/>
  <c r="X27" i="64"/>
  <c r="Y27" i="64" s="1"/>
  <c r="X36" i="64"/>
  <c r="X41" i="64"/>
  <c r="Y41" i="64" s="1"/>
  <c r="X15" i="64"/>
  <c r="Y15" i="64" s="1"/>
  <c r="X9" i="64"/>
  <c r="Y9" i="64" s="1"/>
  <c r="X29" i="64"/>
  <c r="Y29" i="64" s="1"/>
  <c r="X35" i="64"/>
  <c r="Y35" i="64" s="1"/>
  <c r="L16" i="64"/>
  <c r="M16" i="64" s="1"/>
  <c r="L32" i="64"/>
  <c r="M32" i="64" s="1"/>
  <c r="L9" i="64"/>
  <c r="M9" i="64" s="1"/>
  <c r="L11" i="64"/>
  <c r="M11" i="64" s="1"/>
  <c r="L27" i="64"/>
  <c r="M27" i="64" s="1"/>
  <c r="L14" i="64"/>
  <c r="M14" i="64" s="1"/>
  <c r="L30" i="64"/>
  <c r="M30" i="64" s="1"/>
  <c r="L13" i="64"/>
  <c r="M13" i="64" s="1"/>
  <c r="L6" i="64"/>
  <c r="M6" i="64" s="1"/>
  <c r="L20" i="64"/>
  <c r="M20" i="64" s="1"/>
  <c r="L36" i="64"/>
  <c r="L21" i="64"/>
  <c r="M21" i="64" s="1"/>
  <c r="L15" i="64"/>
  <c r="M15" i="64" s="1"/>
  <c r="L31" i="64"/>
  <c r="M31" i="64" s="1"/>
  <c r="L17" i="64"/>
  <c r="M17" i="64" s="1"/>
  <c r="L18" i="64"/>
  <c r="M18" i="64" s="1"/>
  <c r="L34" i="64"/>
  <c r="M34" i="64" s="1"/>
  <c r="L29" i="64"/>
  <c r="M29" i="64" s="1"/>
  <c r="L12" i="64"/>
  <c r="M12" i="64" s="1"/>
  <c r="L7" i="64"/>
  <c r="M7" i="64" s="1"/>
  <c r="L39" i="64"/>
  <c r="M39" i="64" s="1"/>
  <c r="L26" i="64"/>
  <c r="M26" i="64" s="1"/>
  <c r="L25" i="64"/>
  <c r="L8" i="64"/>
  <c r="M8" i="64" s="1"/>
  <c r="L24" i="64"/>
  <c r="M24" i="64" s="1"/>
  <c r="L40" i="64"/>
  <c r="M40" i="64" s="1"/>
  <c r="L37" i="64"/>
  <c r="M37" i="64" s="1"/>
  <c r="L19" i="64"/>
  <c r="M19" i="64" s="1"/>
  <c r="L35" i="64"/>
  <c r="M35" i="64" s="1"/>
  <c r="L33" i="64"/>
  <c r="L22" i="64"/>
  <c r="M22" i="64" s="1"/>
  <c r="L38" i="64"/>
  <c r="M38" i="64" s="1"/>
  <c r="L41" i="64"/>
  <c r="M41" i="64" s="1"/>
  <c r="L28" i="64"/>
  <c r="L23" i="64"/>
  <c r="M23" i="64" s="1"/>
  <c r="L10" i="64"/>
  <c r="M10" i="64" s="1"/>
  <c r="L42" i="64"/>
  <c r="M42" i="64" s="1"/>
  <c r="AF18" i="64"/>
  <c r="AG18" i="64" s="1"/>
  <c r="AF34" i="64"/>
  <c r="AG34" i="64" s="1"/>
  <c r="AF9" i="64"/>
  <c r="AG9" i="64" s="1"/>
  <c r="AF25" i="64"/>
  <c r="AF41" i="64"/>
  <c r="AF16" i="64"/>
  <c r="AG16" i="64" s="1"/>
  <c r="AF32" i="64"/>
  <c r="AG32" i="64" s="1"/>
  <c r="AF11" i="64"/>
  <c r="AG11" i="64" s="1"/>
  <c r="AF31" i="64"/>
  <c r="AG31" i="64" s="1"/>
  <c r="AF15" i="64"/>
  <c r="AG15" i="64" s="1"/>
  <c r="AF36" i="64"/>
  <c r="AF35" i="64"/>
  <c r="AG35" i="64" s="1"/>
  <c r="AF22" i="64"/>
  <c r="AG22" i="64" s="1"/>
  <c r="AF38" i="64"/>
  <c r="AG38" i="64" s="1"/>
  <c r="AF13" i="64"/>
  <c r="AG13" i="64" s="1"/>
  <c r="AF29" i="64"/>
  <c r="AG29" i="64" s="1"/>
  <c r="AF20" i="64"/>
  <c r="AG20" i="64" s="1"/>
  <c r="AF19" i="64"/>
  <c r="AG19" i="64" s="1"/>
  <c r="AF10" i="64"/>
  <c r="AG10" i="64" s="1"/>
  <c r="AF26" i="64"/>
  <c r="AG26" i="64" s="1"/>
  <c r="AF42" i="64"/>
  <c r="AG42" i="64" s="1"/>
  <c r="AF17" i="64"/>
  <c r="AG17" i="64" s="1"/>
  <c r="AF33" i="64"/>
  <c r="AF8" i="64"/>
  <c r="AG8" i="64" s="1"/>
  <c r="AF24" i="64"/>
  <c r="AG24" i="64" s="1"/>
  <c r="AF40" i="64"/>
  <c r="AG40" i="64" s="1"/>
  <c r="AF23" i="64"/>
  <c r="AG23" i="64" s="1"/>
  <c r="AF39" i="64"/>
  <c r="AG39" i="64" s="1"/>
  <c r="AF30" i="64"/>
  <c r="AG30" i="64" s="1"/>
  <c r="AF12" i="64"/>
  <c r="AG12" i="64" s="1"/>
  <c r="AF43" i="64"/>
  <c r="AF7" i="64"/>
  <c r="AG7" i="64" s="1"/>
  <c r="AF27" i="64"/>
  <c r="AG27" i="64" s="1"/>
  <c r="AF28" i="64"/>
  <c r="AF14" i="64"/>
  <c r="AG14" i="64" s="1"/>
  <c r="AF21" i="64"/>
  <c r="AG21" i="64" s="1"/>
  <c r="AF6" i="64"/>
  <c r="AF55" i="64" s="1"/>
  <c r="AF37" i="64"/>
  <c r="AG37" i="64" s="1"/>
  <c r="T8" i="64"/>
  <c r="U8" i="64" s="1"/>
  <c r="T24" i="64"/>
  <c r="U24" i="64" s="1"/>
  <c r="T40" i="64"/>
  <c r="U40" i="64" s="1"/>
  <c r="T37" i="64"/>
  <c r="U37" i="64" s="1"/>
  <c r="T19" i="64"/>
  <c r="U19" i="64" s="1"/>
  <c r="T35" i="64"/>
  <c r="U35" i="64" s="1"/>
  <c r="T33" i="64"/>
  <c r="T22" i="64"/>
  <c r="U22" i="64" s="1"/>
  <c r="T38" i="64"/>
  <c r="U38" i="64" s="1"/>
  <c r="T41" i="64"/>
  <c r="U41" i="64" s="1"/>
  <c r="T12" i="64"/>
  <c r="U12" i="64" s="1"/>
  <c r="T28" i="64"/>
  <c r="T6" i="64"/>
  <c r="U6" i="64" s="1"/>
  <c r="T7" i="64"/>
  <c r="U7" i="64" s="1"/>
  <c r="T23" i="64"/>
  <c r="U23" i="64" s="1"/>
  <c r="T39" i="64"/>
  <c r="U39" i="64" s="1"/>
  <c r="T10" i="64"/>
  <c r="U10" i="64" s="1"/>
  <c r="T26" i="64"/>
  <c r="U26" i="64" s="1"/>
  <c r="T42" i="64"/>
  <c r="U42" i="64" s="1"/>
  <c r="T21" i="64"/>
  <c r="U21" i="64" s="1"/>
  <c r="T16" i="64"/>
  <c r="U16" i="64" s="1"/>
  <c r="T32" i="64"/>
  <c r="U32" i="64" s="1"/>
  <c r="T17" i="64"/>
  <c r="U17" i="64" s="1"/>
  <c r="T11" i="64"/>
  <c r="U11" i="64" s="1"/>
  <c r="T27" i="64"/>
  <c r="U27" i="64" s="1"/>
  <c r="T43" i="64"/>
  <c r="T14" i="64"/>
  <c r="U14" i="64" s="1"/>
  <c r="T30" i="64"/>
  <c r="U30" i="64" s="1"/>
  <c r="T13" i="64"/>
  <c r="U13" i="64" s="1"/>
  <c r="T36" i="64"/>
  <c r="T9" i="64"/>
  <c r="U9" i="64" s="1"/>
  <c r="T25" i="64"/>
  <c r="T18" i="64"/>
  <c r="U18" i="64" s="1"/>
  <c r="T15" i="64"/>
  <c r="U15" i="64" s="1"/>
  <c r="T34" i="64"/>
  <c r="U34" i="64" s="1"/>
  <c r="T20" i="64"/>
  <c r="U20" i="64" s="1"/>
  <c r="T31" i="64"/>
  <c r="U31" i="64" s="1"/>
  <c r="T29" i="64"/>
  <c r="U29" i="64" s="1"/>
  <c r="AN16" i="64"/>
  <c r="AO16" i="64" s="1"/>
  <c r="AN32" i="64"/>
  <c r="AO32" i="64" s="1"/>
  <c r="AN7" i="64"/>
  <c r="AO7" i="64" s="1"/>
  <c r="AN23" i="64"/>
  <c r="AO23" i="64" s="1"/>
  <c r="AN39" i="64"/>
  <c r="AO39" i="64" s="1"/>
  <c r="AN18" i="64"/>
  <c r="AO18" i="64" s="1"/>
  <c r="AN34" i="64"/>
  <c r="AO34" i="64" s="1"/>
  <c r="AN13" i="64"/>
  <c r="AO13" i="64" s="1"/>
  <c r="AN29" i="64"/>
  <c r="AO29" i="64" s="1"/>
  <c r="AN20" i="64"/>
  <c r="AO20" i="64" s="1"/>
  <c r="AN36" i="64"/>
  <c r="AN11" i="64"/>
  <c r="AO11" i="64" s="1"/>
  <c r="AN27" i="64"/>
  <c r="AO27" i="64" s="1"/>
  <c r="AN43" i="64"/>
  <c r="AO43" i="64" s="1"/>
  <c r="AN22" i="64"/>
  <c r="AO22" i="64" s="1"/>
  <c r="AN38" i="64"/>
  <c r="AO38" i="64" s="1"/>
  <c r="AN17" i="64"/>
  <c r="AO17" i="64" s="1"/>
  <c r="AN33" i="64"/>
  <c r="AN8" i="64"/>
  <c r="AO8" i="64" s="1"/>
  <c r="AN24" i="64"/>
  <c r="AO24" i="64" s="1"/>
  <c r="AN40" i="64"/>
  <c r="AO40" i="64" s="1"/>
  <c r="AN15" i="64"/>
  <c r="AO15" i="64" s="1"/>
  <c r="AN31" i="64"/>
  <c r="AO31" i="64" s="1"/>
  <c r="AN10" i="64"/>
  <c r="AO10" i="64" s="1"/>
  <c r="AN26" i="64"/>
  <c r="AO26" i="64" s="1"/>
  <c r="AN42" i="64"/>
  <c r="AO42" i="64" s="1"/>
  <c r="AN21" i="64"/>
  <c r="AO21" i="64" s="1"/>
  <c r="AN37" i="64"/>
  <c r="AO37" i="64" s="1"/>
  <c r="AN19" i="64"/>
  <c r="AO19" i="64" s="1"/>
  <c r="AN9" i="64"/>
  <c r="AO9" i="64" s="1"/>
  <c r="AN12" i="64"/>
  <c r="AO12" i="64" s="1"/>
  <c r="AN35" i="64"/>
  <c r="AO35" i="64" s="1"/>
  <c r="AN25" i="64"/>
  <c r="AN28" i="64"/>
  <c r="AN14" i="64"/>
  <c r="AO14" i="64" s="1"/>
  <c r="AN41" i="64"/>
  <c r="AO41" i="64" s="1"/>
  <c r="AN6" i="64"/>
  <c r="AO6" i="64" s="1"/>
  <c r="AN30" i="64"/>
  <c r="AO30" i="64" s="1"/>
  <c r="AN42" i="37"/>
  <c r="AB8" i="64"/>
  <c r="AC8" i="64" s="1"/>
  <c r="AB24" i="64"/>
  <c r="AC24" i="64" s="1"/>
  <c r="AB40" i="64"/>
  <c r="AC40" i="64" s="1"/>
  <c r="AB15" i="64"/>
  <c r="AC15" i="64" s="1"/>
  <c r="AB31" i="64"/>
  <c r="AC31" i="64" s="1"/>
  <c r="AB10" i="64"/>
  <c r="AC10" i="64" s="1"/>
  <c r="AB26" i="64"/>
  <c r="AC26" i="64" s="1"/>
  <c r="AB42" i="64"/>
  <c r="AC42" i="64" s="1"/>
  <c r="AB17" i="64"/>
  <c r="AC17" i="64" s="1"/>
  <c r="AB33" i="64"/>
  <c r="AB12" i="64"/>
  <c r="AC12" i="64" s="1"/>
  <c r="AB28" i="64"/>
  <c r="AB19" i="64"/>
  <c r="AC19" i="64" s="1"/>
  <c r="AB35" i="64"/>
  <c r="AC35" i="64" s="1"/>
  <c r="AB14" i="64"/>
  <c r="AC14" i="64" s="1"/>
  <c r="AB30" i="64"/>
  <c r="AC30" i="64" s="1"/>
  <c r="AB41" i="64"/>
  <c r="AC41" i="64" s="1"/>
  <c r="AB21" i="64"/>
  <c r="AC21" i="64" s="1"/>
  <c r="AB37" i="64"/>
  <c r="AC37" i="64" s="1"/>
  <c r="AB16" i="64"/>
  <c r="AC16" i="64" s="1"/>
  <c r="AB32" i="64"/>
  <c r="AC32" i="64" s="1"/>
  <c r="AB7" i="64"/>
  <c r="AC7" i="64" s="1"/>
  <c r="AB23" i="64"/>
  <c r="AC23" i="64" s="1"/>
  <c r="AB39" i="64"/>
  <c r="AC39" i="64" s="1"/>
  <c r="AB18" i="64"/>
  <c r="AC18" i="64" s="1"/>
  <c r="AB34" i="64"/>
  <c r="AC34" i="64" s="1"/>
  <c r="AB9" i="64"/>
  <c r="AC9" i="64" s="1"/>
  <c r="AB25" i="64"/>
  <c r="AB20" i="64"/>
  <c r="AC20" i="64" s="1"/>
  <c r="AB43" i="64"/>
  <c r="AB29" i="64"/>
  <c r="AC29" i="64" s="1"/>
  <c r="AB36" i="64"/>
  <c r="AB22" i="64"/>
  <c r="AC22" i="64" s="1"/>
  <c r="AB11" i="64"/>
  <c r="AC11" i="64" s="1"/>
  <c r="AB38" i="64"/>
  <c r="AC38" i="64" s="1"/>
  <c r="AB27" i="64"/>
  <c r="AC27" i="64" s="1"/>
  <c r="AB13" i="64"/>
  <c r="AC13" i="64" s="1"/>
  <c r="AM42" i="37"/>
  <c r="AJ10" i="64"/>
  <c r="AK10" i="64" s="1"/>
  <c r="AJ26" i="64"/>
  <c r="AK26" i="64" s="1"/>
  <c r="AJ42" i="64"/>
  <c r="AK42" i="64" s="1"/>
  <c r="AJ21" i="64"/>
  <c r="AK21" i="64" s="1"/>
  <c r="AJ37" i="64"/>
  <c r="AK37" i="64" s="1"/>
  <c r="AJ16" i="64"/>
  <c r="AK16" i="64" s="1"/>
  <c r="AJ32" i="64"/>
  <c r="AK32" i="64" s="1"/>
  <c r="AJ23" i="64"/>
  <c r="AK23" i="64" s="1"/>
  <c r="AJ39" i="64"/>
  <c r="AK39" i="64" s="1"/>
  <c r="AJ14" i="64"/>
  <c r="AK14" i="64" s="1"/>
  <c r="AJ30" i="64"/>
  <c r="AK30" i="64" s="1"/>
  <c r="AJ9" i="64"/>
  <c r="AK9" i="64" s="1"/>
  <c r="AJ25" i="64"/>
  <c r="AJ41" i="64"/>
  <c r="AK41" i="64" s="1"/>
  <c r="AJ20" i="64"/>
  <c r="AK20" i="64" s="1"/>
  <c r="AJ36" i="64"/>
  <c r="AJ11" i="64"/>
  <c r="AK11" i="64" s="1"/>
  <c r="AJ27" i="64"/>
  <c r="AK27" i="64" s="1"/>
  <c r="AJ43" i="64"/>
  <c r="AJ18" i="64"/>
  <c r="AK18" i="64" s="1"/>
  <c r="AJ34" i="64"/>
  <c r="AK34" i="64" s="1"/>
  <c r="AJ13" i="64"/>
  <c r="AK13" i="64" s="1"/>
  <c r="AJ29" i="64"/>
  <c r="AK29" i="64" s="1"/>
  <c r="AJ24" i="64"/>
  <c r="AK24" i="64" s="1"/>
  <c r="AJ40" i="64"/>
  <c r="AK40" i="64" s="1"/>
  <c r="AJ15" i="64"/>
  <c r="AK15" i="64" s="1"/>
  <c r="AJ31" i="64"/>
  <c r="AK31" i="64" s="1"/>
  <c r="AJ38" i="64"/>
  <c r="AK38" i="64" s="1"/>
  <c r="AJ28" i="64"/>
  <c r="AJ17" i="64"/>
  <c r="AK17" i="64" s="1"/>
  <c r="AJ33" i="64"/>
  <c r="AJ19" i="64"/>
  <c r="AK19" i="64" s="1"/>
  <c r="AJ22" i="64"/>
  <c r="AK22" i="64" s="1"/>
  <c r="AJ12" i="64"/>
  <c r="AK12" i="64" s="1"/>
  <c r="AJ35" i="64"/>
  <c r="AK35" i="64" s="1"/>
  <c r="AR18" i="64"/>
  <c r="AS18" i="64" s="1"/>
  <c r="AR34" i="64"/>
  <c r="AS34" i="64" s="1"/>
  <c r="AR13" i="64"/>
  <c r="AS13" i="64" s="1"/>
  <c r="AR29" i="64"/>
  <c r="AS29" i="64" s="1"/>
  <c r="AR8" i="64"/>
  <c r="AS8" i="64" s="1"/>
  <c r="AR24" i="64"/>
  <c r="AS24" i="64" s="1"/>
  <c r="AR40" i="64"/>
  <c r="AS40" i="64" s="1"/>
  <c r="AR15" i="64"/>
  <c r="AS15" i="64" s="1"/>
  <c r="AR31" i="64"/>
  <c r="AS31" i="64" s="1"/>
  <c r="AR22" i="64"/>
  <c r="AS22" i="64" s="1"/>
  <c r="AR38" i="64"/>
  <c r="AS38" i="64" s="1"/>
  <c r="AR17" i="64"/>
  <c r="AS17" i="64" s="1"/>
  <c r="AR33" i="64"/>
  <c r="AR12" i="64"/>
  <c r="AS12" i="64" s="1"/>
  <c r="AR28" i="64"/>
  <c r="AR6" i="64"/>
  <c r="AS6" i="64" s="1"/>
  <c r="AR19" i="64"/>
  <c r="AS19" i="64" s="1"/>
  <c r="AR35" i="64"/>
  <c r="AS35" i="64" s="1"/>
  <c r="AR10" i="64"/>
  <c r="AS10" i="64" s="1"/>
  <c r="AR26" i="64"/>
  <c r="AS26" i="64" s="1"/>
  <c r="AR42" i="64"/>
  <c r="AS42" i="64" s="1"/>
  <c r="AR21" i="64"/>
  <c r="AS21" i="64" s="1"/>
  <c r="AR37" i="64"/>
  <c r="AS37" i="64" s="1"/>
  <c r="AR16" i="64"/>
  <c r="AS16" i="64" s="1"/>
  <c r="AR32" i="64"/>
  <c r="AS32" i="64" s="1"/>
  <c r="AR7" i="64"/>
  <c r="AS7" i="64" s="1"/>
  <c r="AR23" i="64"/>
  <c r="AS23" i="64" s="1"/>
  <c r="AR39" i="64"/>
  <c r="AS39" i="64" s="1"/>
  <c r="AR25" i="64"/>
  <c r="AR11" i="64"/>
  <c r="AS11" i="64" s="1"/>
  <c r="AR14" i="64"/>
  <c r="AS14" i="64" s="1"/>
  <c r="AR41" i="64"/>
  <c r="AS41" i="64" s="1"/>
  <c r="AR27" i="64"/>
  <c r="AS27" i="64" s="1"/>
  <c r="AR30" i="64"/>
  <c r="AS30" i="64" s="1"/>
  <c r="AR20" i="64"/>
  <c r="AS20" i="64" s="1"/>
  <c r="AR43" i="64"/>
  <c r="AR9" i="64"/>
  <c r="AS9" i="64" s="1"/>
  <c r="AR36" i="64"/>
  <c r="H42" i="64"/>
  <c r="I42" i="64" s="1"/>
  <c r="H12" i="64"/>
  <c r="I12" i="64" s="1"/>
  <c r="H17" i="64"/>
  <c r="I17" i="64" s="1"/>
  <c r="H35" i="64"/>
  <c r="I35" i="64" s="1"/>
  <c r="H26" i="64"/>
  <c r="I26" i="64" s="1"/>
  <c r="H8" i="64"/>
  <c r="I8" i="64" s="1"/>
  <c r="H28" i="64"/>
  <c r="H19" i="64"/>
  <c r="I19" i="64" s="1"/>
  <c r="H6" i="64"/>
  <c r="I6" i="64" s="1"/>
  <c r="H33" i="64"/>
  <c r="H7" i="64"/>
  <c r="I7" i="64" s="1"/>
  <c r="H36" i="64"/>
  <c r="H27" i="64"/>
  <c r="I27" i="64" s="1"/>
  <c r="H14" i="64"/>
  <c r="I14" i="64" s="1"/>
  <c r="H32" i="64"/>
  <c r="I32" i="64" s="1"/>
  <c r="H39" i="64"/>
  <c r="I39" i="64" s="1"/>
  <c r="H24" i="64"/>
  <c r="I24" i="64" s="1"/>
  <c r="H9" i="64"/>
  <c r="I9" i="64" s="1"/>
  <c r="H13" i="64"/>
  <c r="I13" i="64" s="1"/>
  <c r="H25" i="64"/>
  <c r="H18" i="64"/>
  <c r="I18" i="64" s="1"/>
  <c r="H43" i="64"/>
  <c r="H29" i="64"/>
  <c r="I29" i="64" s="1"/>
  <c r="H21" i="64"/>
  <c r="I21" i="64" s="1"/>
  <c r="H10" i="64"/>
  <c r="I10" i="64" s="1"/>
  <c r="H22" i="64"/>
  <c r="I22" i="64" s="1"/>
  <c r="H41" i="64"/>
  <c r="I41" i="64" s="1"/>
  <c r="H34" i="64"/>
  <c r="I34" i="64" s="1"/>
  <c r="H40" i="64"/>
  <c r="I40" i="64" s="1"/>
  <c r="H37" i="64"/>
  <c r="I37" i="64" s="1"/>
  <c r="H30" i="64"/>
  <c r="I30" i="64" s="1"/>
  <c r="H23" i="64"/>
  <c r="I23" i="64" s="1"/>
  <c r="H31" i="64"/>
  <c r="I31" i="64" s="1"/>
  <c r="H38" i="64"/>
  <c r="I38" i="64" s="1"/>
  <c r="H20" i="64"/>
  <c r="I20" i="64" s="1"/>
  <c r="H16" i="64"/>
  <c r="I16" i="64" s="1"/>
  <c r="H11" i="64"/>
  <c r="I11" i="64" s="1"/>
  <c r="H15" i="64"/>
  <c r="I15" i="64" s="1"/>
  <c r="C42" i="37"/>
  <c r="E43" i="2"/>
  <c r="BJ42" i="38"/>
  <c r="BJ42" i="62"/>
  <c r="BJ42" i="191"/>
  <c r="BJ55" i="192"/>
  <c r="BJ42" i="193"/>
  <c r="AL42" i="38"/>
  <c r="AL42" i="62"/>
  <c r="AL42" i="191"/>
  <c r="AL55" i="192"/>
  <c r="AL42" i="193"/>
  <c r="AD42" i="38"/>
  <c r="AD42" i="62"/>
  <c r="AD42" i="193"/>
  <c r="AD42" i="191"/>
  <c r="AD55" i="192"/>
  <c r="BR42" i="62"/>
  <c r="BR42" i="38"/>
  <c r="BR42" i="191"/>
  <c r="BR55" i="192"/>
  <c r="BR42" i="193"/>
  <c r="BZ42" i="191"/>
  <c r="BZ42" i="62"/>
  <c r="BZ42" i="38"/>
  <c r="BZ42" i="193"/>
  <c r="BZ55" i="192"/>
  <c r="CH42" i="62"/>
  <c r="CH42" i="38"/>
  <c r="CH42" i="193"/>
  <c r="CH42" i="191"/>
  <c r="CH55" i="192"/>
  <c r="N42" i="62"/>
  <c r="N42" i="38"/>
  <c r="N55" i="192"/>
  <c r="N42" i="193"/>
  <c r="N42" i="191"/>
  <c r="AT42" i="62"/>
  <c r="AT42" i="38"/>
  <c r="AT42" i="193"/>
  <c r="AT42" i="191"/>
  <c r="AT55" i="192"/>
  <c r="BB42" i="62"/>
  <c r="BB42" i="38"/>
  <c r="BB42" i="191"/>
  <c r="BB55" i="192"/>
  <c r="BB42" i="193"/>
  <c r="V42" i="62"/>
  <c r="V42" i="38"/>
  <c r="V42" i="193"/>
  <c r="V42" i="191"/>
  <c r="V55" i="192"/>
  <c r="F42" i="62"/>
  <c r="F42" i="38"/>
  <c r="F55" i="192"/>
  <c r="F42" i="193"/>
  <c r="F42" i="191"/>
  <c r="G43" i="2"/>
  <c r="C43" i="2"/>
  <c r="I43" i="2"/>
  <c r="AC51" i="40"/>
  <c r="AA51" i="40"/>
  <c r="AE51" i="40"/>
  <c r="Z51" i="40"/>
  <c r="AG51" i="40"/>
  <c r="Y51" i="40"/>
  <c r="CH54" i="192"/>
  <c r="CH41" i="193"/>
  <c r="CH41" i="191"/>
  <c r="CH41" i="62"/>
  <c r="CH41" i="38"/>
  <c r="O29" i="254" s="1"/>
  <c r="P29" i="254" s="1"/>
  <c r="X51" i="40"/>
  <c r="AD51" i="40"/>
  <c r="B40" i="37"/>
  <c r="C40" i="37"/>
  <c r="D40" i="37"/>
  <c r="E40" i="37"/>
  <c r="AD39" i="253"/>
  <c r="AE38" i="253"/>
  <c r="BB40" i="253"/>
  <c r="BC39" i="253"/>
  <c r="M38" i="253"/>
  <c r="L39" i="253"/>
  <c r="BW39" i="19"/>
  <c r="BC39" i="19"/>
  <c r="G39" i="253"/>
  <c r="F40" i="253"/>
  <c r="BW38" i="19"/>
  <c r="BC38" i="19"/>
  <c r="H31" i="14"/>
  <c r="L32" i="15" s="1"/>
  <c r="N32" i="15" s="1"/>
  <c r="O32" i="15" s="1"/>
  <c r="X32" i="19" s="1"/>
  <c r="J31" i="14"/>
  <c r="T32" i="15" s="1"/>
  <c r="V32" i="15" s="1"/>
  <c r="W32" i="15" s="1"/>
  <c r="AR32" i="19" s="1"/>
  <c r="L31" i="14"/>
  <c r="AB32" i="15" s="1"/>
  <c r="AD32" i="15" s="1"/>
  <c r="AE32" i="15" s="1"/>
  <c r="BL32" i="19" s="1"/>
  <c r="N31" i="14"/>
  <c r="AJ32" i="15" s="1"/>
  <c r="AL32" i="15" s="1"/>
  <c r="AM32" i="15" s="1"/>
  <c r="CF32" i="19" s="1"/>
  <c r="P31" i="14"/>
  <c r="AR32" i="15" s="1"/>
  <c r="AT32" i="15" s="1"/>
  <c r="AU32" i="15" s="1"/>
  <c r="CZ32" i="19" s="1"/>
  <c r="I31" i="14"/>
  <c r="P32" i="15" s="1"/>
  <c r="R32" i="15" s="1"/>
  <c r="S32" i="15" s="1"/>
  <c r="AH32" i="19" s="1"/>
  <c r="K31" i="14"/>
  <c r="X32" i="15" s="1"/>
  <c r="Z32" i="15" s="1"/>
  <c r="AA32" i="15" s="1"/>
  <c r="BB32" i="19" s="1"/>
  <c r="M31" i="14"/>
  <c r="AF32" i="15" s="1"/>
  <c r="AH32" i="15" s="1"/>
  <c r="AI32" i="15" s="1"/>
  <c r="BV32" i="19" s="1"/>
  <c r="O31" i="14"/>
  <c r="AN32" i="15" s="1"/>
  <c r="AP32" i="15" s="1"/>
  <c r="AQ32" i="15" s="1"/>
  <c r="CP32" i="19" s="1"/>
  <c r="G31" i="14"/>
  <c r="H32" i="15" s="1"/>
  <c r="J32" i="15" s="1"/>
  <c r="K32" i="15" s="1"/>
  <c r="N32" i="19" s="1"/>
  <c r="BW37" i="19"/>
  <c r="BC37" i="19"/>
  <c r="B32" i="5"/>
  <c r="C33" i="15"/>
  <c r="AV39" i="253"/>
  <c r="AW38" i="253"/>
  <c r="S38" i="253"/>
  <c r="R39" i="253"/>
  <c r="BO39" i="253"/>
  <c r="BN40" i="253"/>
  <c r="BH40" i="253"/>
  <c r="BI39" i="253"/>
  <c r="AJ41" i="253"/>
  <c r="AK40" i="253"/>
  <c r="X39" i="253"/>
  <c r="Y38" i="253"/>
  <c r="AQ39" i="253"/>
  <c r="AP40" i="253"/>
  <c r="Z27" i="58"/>
  <c r="BX27" i="58"/>
  <c r="CB23" i="58"/>
  <c r="Z7" i="29"/>
  <c r="AA7" i="29" s="1"/>
  <c r="P27" i="58"/>
  <c r="DF23" i="58"/>
  <c r="AN6" i="29"/>
  <c r="F29" i="58"/>
  <c r="J30" i="5"/>
  <c r="E4" i="28"/>
  <c r="BN27" i="58"/>
  <c r="DB27" i="58"/>
  <c r="BP6" i="29"/>
  <c r="G24" i="80"/>
  <c r="AG7" i="29"/>
  <c r="AH7" i="29" s="1"/>
  <c r="P24" i="6"/>
  <c r="Q24" i="6" s="1"/>
  <c r="BW24" i="58" s="1"/>
  <c r="BZ24" i="58" s="1"/>
  <c r="J23" i="77"/>
  <c r="BB7" i="29"/>
  <c r="BC7" i="29" s="1"/>
  <c r="P29" i="5"/>
  <c r="AD29" i="5"/>
  <c r="R29" i="5"/>
  <c r="V29" i="5"/>
  <c r="N29" i="5"/>
  <c r="L29" i="5"/>
  <c r="AB29" i="5"/>
  <c r="T29" i="5"/>
  <c r="Z29" i="5"/>
  <c r="X29" i="5"/>
  <c r="BI7" i="29"/>
  <c r="BJ7" i="29" s="1"/>
  <c r="CH27" i="58"/>
  <c r="B4" i="28"/>
  <c r="C32" i="5"/>
  <c r="AJ27" i="58"/>
  <c r="CR27" i="58"/>
  <c r="F4" i="28"/>
  <c r="G24" i="77"/>
  <c r="BD27" i="58"/>
  <c r="AT27" i="58"/>
  <c r="L6" i="29"/>
  <c r="J23" i="80"/>
  <c r="V24" i="6"/>
  <c r="W24" i="6" s="1"/>
  <c r="DA24" i="58" s="1"/>
  <c r="DD24" i="58" s="1"/>
  <c r="BX6" i="29"/>
  <c r="I4" i="28"/>
  <c r="E7" i="29"/>
  <c r="F7" i="29" s="1"/>
  <c r="J4" i="28"/>
  <c r="E54" i="28" l="1"/>
  <c r="E50" i="28"/>
  <c r="J54" i="28"/>
  <c r="J50" i="28"/>
  <c r="I54" i="28"/>
  <c r="I50" i="28"/>
  <c r="F54" i="28"/>
  <c r="F50" i="28"/>
  <c r="B54" i="28"/>
  <c r="B50" i="28"/>
  <c r="O25" i="6"/>
  <c r="N51" i="6"/>
  <c r="U25" i="6"/>
  <c r="T51" i="6"/>
  <c r="CG25" i="58"/>
  <c r="S51" i="6"/>
  <c r="K25" i="6"/>
  <c r="J51" i="6"/>
  <c r="I25" i="6"/>
  <c r="H51" i="6"/>
  <c r="P53" i="64"/>
  <c r="M25" i="64"/>
  <c r="M51" i="64" s="1"/>
  <c r="L51" i="64"/>
  <c r="AB53" i="64"/>
  <c r="U48" i="64"/>
  <c r="T55" i="64"/>
  <c r="T54" i="64"/>
  <c r="AS25" i="64"/>
  <c r="AS51" i="64" s="1"/>
  <c r="AR51" i="64"/>
  <c r="AS33" i="64"/>
  <c r="DC33" i="19" s="1"/>
  <c r="AR52" i="64"/>
  <c r="M33" i="64"/>
  <c r="L52" i="64"/>
  <c r="AK33" i="64"/>
  <c r="CI33" i="19" s="1"/>
  <c r="AJ52" i="64"/>
  <c r="Y25" i="64"/>
  <c r="Y51" i="64" s="1"/>
  <c r="X51" i="64"/>
  <c r="AO44" i="64"/>
  <c r="CS44" i="19" s="1"/>
  <c r="AN53" i="64"/>
  <c r="L53" i="64"/>
  <c r="Q33" i="64"/>
  <c r="P52" i="64"/>
  <c r="AS48" i="64"/>
  <c r="AR55" i="64"/>
  <c r="AR54" i="64"/>
  <c r="AK48" i="64"/>
  <c r="AJ55" i="64"/>
  <c r="AJ54" i="64"/>
  <c r="AC25" i="64"/>
  <c r="AC51" i="64" s="1"/>
  <c r="AB51" i="64"/>
  <c r="AG33" i="64"/>
  <c r="BY33" i="19" s="1"/>
  <c r="AF52" i="64"/>
  <c r="AF53" i="64"/>
  <c r="AR53" i="64"/>
  <c r="H55" i="64"/>
  <c r="I25" i="64"/>
  <c r="I51" i="64" s="1"/>
  <c r="H51" i="64"/>
  <c r="AK25" i="64"/>
  <c r="AK51" i="64" s="1"/>
  <c r="AJ51" i="64"/>
  <c r="AO33" i="64"/>
  <c r="AN52" i="64"/>
  <c r="U25" i="64"/>
  <c r="U51" i="64" s="1"/>
  <c r="T51" i="64"/>
  <c r="T53" i="64"/>
  <c r="M48" i="64"/>
  <c r="L55" i="64"/>
  <c r="L54" i="64"/>
  <c r="AC48" i="64"/>
  <c r="AB54" i="64"/>
  <c r="AB55" i="64"/>
  <c r="AC33" i="64"/>
  <c r="AB52" i="64"/>
  <c r="AO25" i="64"/>
  <c r="AO51" i="64" s="1"/>
  <c r="AN51" i="64"/>
  <c r="U33" i="64"/>
  <c r="T52" i="64"/>
  <c r="X53" i="64"/>
  <c r="Q25" i="64"/>
  <c r="P51" i="64"/>
  <c r="Y48" i="64"/>
  <c r="X54" i="64"/>
  <c r="X55" i="64"/>
  <c r="I55" i="64"/>
  <c r="I54" i="64"/>
  <c r="I33" i="64"/>
  <c r="H52" i="64"/>
  <c r="AG25" i="64"/>
  <c r="AF51" i="64"/>
  <c r="Y33" i="64"/>
  <c r="X52" i="64"/>
  <c r="AJ53" i="64"/>
  <c r="Q48" i="64"/>
  <c r="P54" i="64"/>
  <c r="P55" i="64"/>
  <c r="AO48" i="64"/>
  <c r="AN54" i="64"/>
  <c r="AN55" i="64"/>
  <c r="H53" i="64"/>
  <c r="BB54" i="62"/>
  <c r="V54" i="62"/>
  <c r="AD54" i="62"/>
  <c r="AT54" i="62"/>
  <c r="BJ54" i="62"/>
  <c r="BZ54" i="62"/>
  <c r="CH54" i="62"/>
  <c r="F54" i="62"/>
  <c r="N54" i="62"/>
  <c r="AL54" i="62"/>
  <c r="BR54" i="62"/>
  <c r="D33" i="15"/>
  <c r="D53" i="15" s="1"/>
  <c r="C52" i="15"/>
  <c r="C53" i="15"/>
  <c r="U36" i="64"/>
  <c r="AU36" i="19" s="1"/>
  <c r="Q36" i="64"/>
  <c r="AK36" i="19" s="1"/>
  <c r="Q47" i="64"/>
  <c r="AS28" i="64"/>
  <c r="DC28" i="19" s="1"/>
  <c r="DD28" i="19" s="1"/>
  <c r="AC36" i="64"/>
  <c r="AC28" i="64"/>
  <c r="BO28" i="19" s="1"/>
  <c r="BP28" i="19" s="1"/>
  <c r="AO36" i="64"/>
  <c r="AG36" i="64"/>
  <c r="BY36" i="19" s="1"/>
  <c r="Y28" i="64"/>
  <c r="M47" i="64"/>
  <c r="AO47" i="64"/>
  <c r="AK47" i="64"/>
  <c r="Y47" i="64"/>
  <c r="AS36" i="64"/>
  <c r="DC36" i="19" s="1"/>
  <c r="AK28" i="64"/>
  <c r="AO28" i="64"/>
  <c r="CS28" i="19" s="1"/>
  <c r="CT28" i="19" s="1"/>
  <c r="U28" i="64"/>
  <c r="AG28" i="64"/>
  <c r="BY28" i="19" s="1"/>
  <c r="BZ28" i="19" s="1"/>
  <c r="M36" i="64"/>
  <c r="AA36" i="19" s="1"/>
  <c r="Y36" i="64"/>
  <c r="BE36" i="19" s="1"/>
  <c r="AC47" i="64"/>
  <c r="U47" i="64"/>
  <c r="I36" i="64"/>
  <c r="I28" i="64"/>
  <c r="Q28" i="19" s="1"/>
  <c r="R28" i="19" s="1"/>
  <c r="AK36" i="64"/>
  <c r="CI36" i="19" s="1"/>
  <c r="M28" i="64"/>
  <c r="AA28" i="19" s="1"/>
  <c r="AB28" i="19" s="1"/>
  <c r="Q28" i="64"/>
  <c r="AK28" i="19" s="1"/>
  <c r="AL28" i="19" s="1"/>
  <c r="AS47" i="64"/>
  <c r="F33" i="15"/>
  <c r="D52" i="15"/>
  <c r="AH53" i="37"/>
  <c r="AH54" i="37"/>
  <c r="AI54" i="37"/>
  <c r="AI53" i="37"/>
  <c r="AF53" i="37"/>
  <c r="AF54" i="37"/>
  <c r="L53" i="37"/>
  <c r="L54" i="37"/>
  <c r="O54" i="37"/>
  <c r="O53" i="37"/>
  <c r="R53" i="37"/>
  <c r="R54" i="37"/>
  <c r="N53" i="37"/>
  <c r="N54" i="37"/>
  <c r="L55" i="29"/>
  <c r="L51" i="29"/>
  <c r="AN55" i="29"/>
  <c r="AN51" i="29"/>
  <c r="BX55" i="29"/>
  <c r="BX51" i="29"/>
  <c r="BP55" i="29"/>
  <c r="BP51" i="29"/>
  <c r="AF58" i="40"/>
  <c r="BR54" i="38"/>
  <c r="Y58" i="40"/>
  <c r="N54" i="38"/>
  <c r="AE58" i="40"/>
  <c r="BJ54" i="38"/>
  <c r="X54" i="40"/>
  <c r="X58" i="40"/>
  <c r="F54" i="38"/>
  <c r="Z58" i="40"/>
  <c r="V54" i="38"/>
  <c r="AC58" i="40"/>
  <c r="AT54" i="38"/>
  <c r="AD58" i="40"/>
  <c r="BB54" i="38"/>
  <c r="AD54" i="40"/>
  <c r="AB54" i="40"/>
  <c r="AB58" i="40"/>
  <c r="AL54" i="38"/>
  <c r="AH58" i="40"/>
  <c r="CH54" i="38"/>
  <c r="AA58" i="40"/>
  <c r="AD54" i="38"/>
  <c r="AG58" i="40"/>
  <c r="BZ54" i="38"/>
  <c r="AG54" i="40"/>
  <c r="F32" i="5"/>
  <c r="AL47" i="37"/>
  <c r="T47" i="37"/>
  <c r="BR49" i="2"/>
  <c r="BT49" i="2"/>
  <c r="BN49" i="2"/>
  <c r="S47" i="37"/>
  <c r="Q47" i="37"/>
  <c r="D48" i="2"/>
  <c r="J47" i="2"/>
  <c r="E47" i="2" s="1"/>
  <c r="C45" i="37" s="1"/>
  <c r="DD45" i="19"/>
  <c r="DF45" i="19" s="1"/>
  <c r="CJ45" i="19"/>
  <c r="CL45" i="19" s="1"/>
  <c r="BP45" i="19"/>
  <c r="BR45" i="19" s="1"/>
  <c r="BF45" i="19"/>
  <c r="BH45" i="19" s="1"/>
  <c r="AV45" i="19"/>
  <c r="AX45" i="19" s="1"/>
  <c r="AL45" i="19"/>
  <c r="AN45" i="19" s="1"/>
  <c r="AB45" i="19"/>
  <c r="AD45" i="19" s="1"/>
  <c r="AO45" i="64"/>
  <c r="CS45" i="19" s="1"/>
  <c r="AK46" i="64"/>
  <c r="AS46" i="64"/>
  <c r="Y46" i="64"/>
  <c r="Q46" i="64"/>
  <c r="AC46" i="64"/>
  <c r="U46" i="64"/>
  <c r="AG41" i="64"/>
  <c r="M46" i="64"/>
  <c r="C36" i="12"/>
  <c r="Q6" i="64"/>
  <c r="AK6" i="19" s="1"/>
  <c r="AL6" i="19" s="1"/>
  <c r="E45" i="2"/>
  <c r="J46" i="2"/>
  <c r="C45" i="2"/>
  <c r="G45" i="2"/>
  <c r="AK44" i="64"/>
  <c r="Q44" i="64"/>
  <c r="M44" i="64"/>
  <c r="AG6" i="64"/>
  <c r="AG55" i="64" s="1"/>
  <c r="AS44" i="64"/>
  <c r="AC44" i="64"/>
  <c r="Y44" i="64"/>
  <c r="U44" i="64"/>
  <c r="J25" i="73"/>
  <c r="Q44" i="19"/>
  <c r="K25" i="78"/>
  <c r="J25" i="79"/>
  <c r="J25" i="74"/>
  <c r="J25" i="76"/>
  <c r="H26" i="77"/>
  <c r="F27" i="77"/>
  <c r="E27" i="77" s="1"/>
  <c r="F27" i="73"/>
  <c r="E27" i="73" s="1"/>
  <c r="G26" i="73"/>
  <c r="H26" i="73"/>
  <c r="J26" i="73" s="1"/>
  <c r="F27" i="76"/>
  <c r="E27" i="76" s="1"/>
  <c r="G26" i="76"/>
  <c r="H26" i="76"/>
  <c r="N27" i="6" s="1"/>
  <c r="O27" i="6" s="1"/>
  <c r="BM27" i="58" s="1"/>
  <c r="BP27" i="58" s="1"/>
  <c r="H32" i="5"/>
  <c r="J32" i="5" s="1"/>
  <c r="L32" i="5" s="1"/>
  <c r="G27" i="78"/>
  <c r="F27" i="78" s="1"/>
  <c r="H26" i="78"/>
  <c r="I26" i="78"/>
  <c r="R27" i="6" s="1"/>
  <c r="S27" i="6" s="1"/>
  <c r="CG27" i="58" s="1"/>
  <c r="CJ27" i="58" s="1"/>
  <c r="F27" i="79"/>
  <c r="E27" i="79" s="1"/>
  <c r="G26" i="79"/>
  <c r="H26" i="79"/>
  <c r="T27" i="6" s="1"/>
  <c r="U27" i="6" s="1"/>
  <c r="CQ27" i="58" s="1"/>
  <c r="CT27" i="58" s="1"/>
  <c r="F27" i="74"/>
  <c r="E27" i="74" s="1"/>
  <c r="G26" i="74"/>
  <c r="H26" i="74"/>
  <c r="J26" i="74" s="1"/>
  <c r="F27" i="80"/>
  <c r="E27" i="80" s="1"/>
  <c r="H26" i="80"/>
  <c r="I43" i="64"/>
  <c r="Q43" i="19" s="1"/>
  <c r="AS43" i="64"/>
  <c r="DC43" i="19" s="1"/>
  <c r="CS43" i="19"/>
  <c r="Y43" i="64"/>
  <c r="BE43" i="19" s="1"/>
  <c r="AC43" i="64"/>
  <c r="BO43" i="19" s="1"/>
  <c r="AG43" i="64"/>
  <c r="BY43" i="19" s="1"/>
  <c r="AK43" i="64"/>
  <c r="CI43" i="19" s="1"/>
  <c r="U43" i="64"/>
  <c r="AU43" i="19" s="1"/>
  <c r="M43" i="64"/>
  <c r="AN41" i="19"/>
  <c r="Q15" i="19"/>
  <c r="R15" i="19" s="1"/>
  <c r="Q38" i="19"/>
  <c r="Q37" i="19"/>
  <c r="Q22" i="19"/>
  <c r="R22" i="19" s="1"/>
  <c r="Q9" i="19"/>
  <c r="R9" i="19" s="1"/>
  <c r="Q14" i="19"/>
  <c r="R14" i="19" s="1"/>
  <c r="Q33" i="19"/>
  <c r="Q8" i="19"/>
  <c r="R8" i="19" s="1"/>
  <c r="Q12" i="19"/>
  <c r="R12" i="19" s="1"/>
  <c r="DC41" i="19"/>
  <c r="DC39" i="19"/>
  <c r="DC16" i="19"/>
  <c r="DD16" i="19" s="1"/>
  <c r="DC26" i="19"/>
  <c r="DD26" i="19" s="1"/>
  <c r="DC17" i="19"/>
  <c r="DD17" i="19" s="1"/>
  <c r="DC15" i="19"/>
  <c r="DD15" i="19" s="1"/>
  <c r="DC29" i="19"/>
  <c r="DD29" i="19" s="1"/>
  <c r="CI35" i="19"/>
  <c r="CI38" i="19"/>
  <c r="CI24" i="19"/>
  <c r="CJ24" i="19" s="1"/>
  <c r="CI34" i="19"/>
  <c r="CI11" i="19"/>
  <c r="CJ11" i="19" s="1"/>
  <c r="CI39" i="19"/>
  <c r="CI16" i="19"/>
  <c r="CJ16" i="19" s="1"/>
  <c r="CI26" i="19"/>
  <c r="CJ26" i="19" s="1"/>
  <c r="BO13" i="19"/>
  <c r="BP13" i="19" s="1"/>
  <c r="BO22" i="19"/>
  <c r="BP22" i="19" s="1"/>
  <c r="BO20" i="19"/>
  <c r="BP20" i="19" s="1"/>
  <c r="BO18" i="19"/>
  <c r="BP18" i="19" s="1"/>
  <c r="BO32" i="19"/>
  <c r="BP32" i="19" s="1"/>
  <c r="BO41" i="19"/>
  <c r="BO19" i="19"/>
  <c r="BP19" i="19" s="1"/>
  <c r="BO33" i="19"/>
  <c r="BO10" i="19"/>
  <c r="BP10" i="19" s="1"/>
  <c r="BO24" i="19"/>
  <c r="BP24" i="19" s="1"/>
  <c r="CS30" i="19"/>
  <c r="CT30" i="19" s="1"/>
  <c r="CS9" i="19"/>
  <c r="CT9" i="19" s="1"/>
  <c r="CS42" i="19"/>
  <c r="CS15" i="19"/>
  <c r="CT15" i="19" s="1"/>
  <c r="CS20" i="19"/>
  <c r="CT20" i="19" s="1"/>
  <c r="CS18" i="19"/>
  <c r="CT18" i="19" s="1"/>
  <c r="CS32" i="19"/>
  <c r="CT32" i="19" s="1"/>
  <c r="AU20" i="19"/>
  <c r="AV20" i="19" s="1"/>
  <c r="AU30" i="19"/>
  <c r="AV30" i="19" s="1"/>
  <c r="AU11" i="19"/>
  <c r="AV11" i="19" s="1"/>
  <c r="AU21" i="19"/>
  <c r="AV21" i="19" s="1"/>
  <c r="AU39" i="19"/>
  <c r="AU28" i="19"/>
  <c r="AV28" i="19" s="1"/>
  <c r="AU22" i="19"/>
  <c r="AV22" i="19" s="1"/>
  <c r="AU37" i="19"/>
  <c r="BY37" i="19"/>
  <c r="BY12" i="19"/>
  <c r="BZ12" i="19" s="1"/>
  <c r="BY40" i="19"/>
  <c r="BY17" i="19"/>
  <c r="BZ17" i="19" s="1"/>
  <c r="BY19" i="19"/>
  <c r="BZ19" i="19" s="1"/>
  <c r="BY38" i="19"/>
  <c r="BY15" i="19"/>
  <c r="BZ15" i="19" s="1"/>
  <c r="BY16" i="19"/>
  <c r="BZ16" i="19" s="1"/>
  <c r="BY34" i="19"/>
  <c r="AA23" i="19"/>
  <c r="AB23" i="19" s="1"/>
  <c r="AA22" i="19"/>
  <c r="AB22" i="19" s="1"/>
  <c r="AA37" i="19"/>
  <c r="AA12" i="19"/>
  <c r="AB12" i="19" s="1"/>
  <c r="AA17" i="19"/>
  <c r="AB17" i="19" s="1"/>
  <c r="AA30" i="19"/>
  <c r="AB30" i="19" s="1"/>
  <c r="AA11" i="19"/>
  <c r="AB11" i="19" s="1"/>
  <c r="BE35" i="19"/>
  <c r="BE41" i="19"/>
  <c r="BE28" i="19"/>
  <c r="BF28" i="19" s="1"/>
  <c r="BE13" i="19"/>
  <c r="BF13" i="19" s="1"/>
  <c r="BE20" i="19"/>
  <c r="BF20" i="19" s="1"/>
  <c r="BE26" i="19"/>
  <c r="BF26" i="19" s="1"/>
  <c r="BE22" i="19"/>
  <c r="BF22" i="19" s="1"/>
  <c r="BE39" i="19"/>
  <c r="BE18" i="19"/>
  <c r="BF18" i="19" s="1"/>
  <c r="Q11" i="19"/>
  <c r="R11" i="19" s="1"/>
  <c r="Q31" i="19"/>
  <c r="R31" i="19" s="1"/>
  <c r="Q40" i="19"/>
  <c r="Q10" i="19"/>
  <c r="R10" i="19" s="1"/>
  <c r="Q18" i="19"/>
  <c r="R18" i="19" s="1"/>
  <c r="Q24" i="19"/>
  <c r="R24" i="19" s="1"/>
  <c r="Q27" i="19"/>
  <c r="R27" i="19" s="1"/>
  <c r="Q26" i="19"/>
  <c r="R26" i="19" s="1"/>
  <c r="Q42" i="19"/>
  <c r="DC20" i="19"/>
  <c r="DD20" i="19" s="1"/>
  <c r="DC14" i="19"/>
  <c r="DD14" i="19" s="1"/>
  <c r="DC23" i="19"/>
  <c r="DD23" i="19" s="1"/>
  <c r="DC37" i="19"/>
  <c r="DC10" i="19"/>
  <c r="DD10" i="19" s="1"/>
  <c r="DC38" i="19"/>
  <c r="DC40" i="19"/>
  <c r="DC13" i="19"/>
  <c r="DD13" i="19" s="1"/>
  <c r="CI12" i="19"/>
  <c r="CJ12" i="19" s="1"/>
  <c r="CI31" i="19"/>
  <c r="CJ31" i="19" s="1"/>
  <c r="CI8" i="19"/>
  <c r="CJ8" i="19" s="1"/>
  <c r="CI18" i="19"/>
  <c r="CJ18" i="19" s="1"/>
  <c r="CI9" i="19"/>
  <c r="CJ9" i="19" s="1"/>
  <c r="CI23" i="19"/>
  <c r="CJ23" i="19" s="1"/>
  <c r="CI37" i="19"/>
  <c r="CI10" i="19"/>
  <c r="CJ10" i="19" s="1"/>
  <c r="BO27" i="19"/>
  <c r="BP27" i="19" s="1"/>
  <c r="BO36" i="19"/>
  <c r="BO39" i="19"/>
  <c r="BO16" i="19"/>
  <c r="BP16" i="19" s="1"/>
  <c r="BO30" i="19"/>
  <c r="BP30" i="19" s="1"/>
  <c r="BO17" i="19"/>
  <c r="BP17" i="19" s="1"/>
  <c r="BO31" i="19"/>
  <c r="BP31" i="19" s="1"/>
  <c r="BO8" i="19"/>
  <c r="BP8" i="19" s="1"/>
  <c r="CS19" i="19"/>
  <c r="CT19" i="19" s="1"/>
  <c r="CS26" i="19"/>
  <c r="CT26" i="19" s="1"/>
  <c r="CS40" i="19"/>
  <c r="CS17" i="19"/>
  <c r="CT17" i="19" s="1"/>
  <c r="CS27" i="19"/>
  <c r="CT27" i="19" s="1"/>
  <c r="CS29" i="19"/>
  <c r="CT29" i="19" s="1"/>
  <c r="CS39" i="19"/>
  <c r="CT39" i="19" s="1"/>
  <c r="CS16" i="19"/>
  <c r="CT16" i="19" s="1"/>
  <c r="AU34" i="19"/>
  <c r="AU9" i="19"/>
  <c r="AV9" i="19" s="1"/>
  <c r="AU14" i="19"/>
  <c r="AV14" i="19" s="1"/>
  <c r="AU17" i="19"/>
  <c r="AV17" i="19" s="1"/>
  <c r="AU42" i="19"/>
  <c r="AU23" i="19"/>
  <c r="AV23" i="19" s="1"/>
  <c r="AU12" i="19"/>
  <c r="AV12" i="19" s="1"/>
  <c r="AU40" i="19"/>
  <c r="BY27" i="19"/>
  <c r="BZ27" i="19" s="1"/>
  <c r="BY30" i="19"/>
  <c r="BZ30" i="19" s="1"/>
  <c r="BY24" i="19"/>
  <c r="BZ24" i="19" s="1"/>
  <c r="BY42" i="19"/>
  <c r="BY20" i="19"/>
  <c r="BZ20" i="19" s="1"/>
  <c r="BY22" i="19"/>
  <c r="BZ22" i="19" s="1"/>
  <c r="BY31" i="19"/>
  <c r="BZ31" i="19" s="1"/>
  <c r="BY18" i="19"/>
  <c r="BZ18" i="19" s="1"/>
  <c r="AA33" i="19"/>
  <c r="AA40" i="19"/>
  <c r="AA26" i="19"/>
  <c r="AB26" i="19" s="1"/>
  <c r="AA29" i="19"/>
  <c r="AB29" i="19" s="1"/>
  <c r="AA31" i="19"/>
  <c r="AB31" i="19" s="1"/>
  <c r="AA20" i="19"/>
  <c r="AB20" i="19" s="1"/>
  <c r="AA14" i="19"/>
  <c r="AB14" i="19" s="1"/>
  <c r="AA9" i="19"/>
  <c r="AB9" i="19" s="1"/>
  <c r="BE29" i="19"/>
  <c r="BF29" i="19" s="1"/>
  <c r="BE23" i="19"/>
  <c r="BF23" i="19" s="1"/>
  <c r="BE12" i="19"/>
  <c r="BF12" i="19" s="1"/>
  <c r="BE38" i="19"/>
  <c r="BE34" i="19"/>
  <c r="BE24" i="19"/>
  <c r="BF24" i="19" s="1"/>
  <c r="BE17" i="19"/>
  <c r="BF17" i="19" s="1"/>
  <c r="BE14" i="19"/>
  <c r="BF14" i="19" s="1"/>
  <c r="BE7" i="19"/>
  <c r="BF7" i="19" s="1"/>
  <c r="AN40" i="19"/>
  <c r="Q16" i="19"/>
  <c r="R16" i="19" s="1"/>
  <c r="Q23" i="19"/>
  <c r="R23" i="19" s="1"/>
  <c r="Q34" i="19"/>
  <c r="Q21" i="19"/>
  <c r="R21" i="19" s="1"/>
  <c r="Q25" i="19"/>
  <c r="Q39" i="19"/>
  <c r="Q36" i="19"/>
  <c r="Q19" i="19"/>
  <c r="R19" i="19" s="1"/>
  <c r="Q35" i="19"/>
  <c r="DC30" i="19"/>
  <c r="DD30" i="19" s="1"/>
  <c r="DC11" i="19"/>
  <c r="DD11" i="19" s="1"/>
  <c r="DC7" i="19"/>
  <c r="DD7" i="19" s="1"/>
  <c r="DC21" i="19"/>
  <c r="DD21" i="19" s="1"/>
  <c r="DC35" i="19"/>
  <c r="DC12" i="19"/>
  <c r="DD12" i="19" s="1"/>
  <c r="DC22" i="19"/>
  <c r="DD22" i="19" s="1"/>
  <c r="DC24" i="19"/>
  <c r="DD24" i="19" s="1"/>
  <c r="DC34" i="19"/>
  <c r="CI22" i="19"/>
  <c r="CJ22" i="19" s="1"/>
  <c r="CI17" i="19"/>
  <c r="CJ17" i="19" s="1"/>
  <c r="CI15" i="19"/>
  <c r="CJ15" i="19" s="1"/>
  <c r="CI29" i="19"/>
  <c r="CJ29" i="19" s="1"/>
  <c r="CI20" i="19"/>
  <c r="CJ20" i="19" s="1"/>
  <c r="CI30" i="19"/>
  <c r="CJ30" i="19" s="1"/>
  <c r="CI7" i="19"/>
  <c r="CJ7" i="19" s="1"/>
  <c r="CI21" i="19"/>
  <c r="CJ21" i="19" s="1"/>
  <c r="BO38" i="19"/>
  <c r="BO29" i="19"/>
  <c r="BP29" i="19" s="1"/>
  <c r="BO9" i="19"/>
  <c r="BP9" i="19" s="1"/>
  <c r="BO23" i="19"/>
  <c r="BP23" i="19" s="1"/>
  <c r="BO37" i="19"/>
  <c r="BO14" i="19"/>
  <c r="BP14" i="19" s="1"/>
  <c r="BO42" i="19"/>
  <c r="BO15" i="19"/>
  <c r="BP15" i="19" s="1"/>
  <c r="CS41" i="19"/>
  <c r="CS35" i="19"/>
  <c r="CS37" i="19"/>
  <c r="CS10" i="19"/>
  <c r="CT10" i="19" s="1"/>
  <c r="CS24" i="19"/>
  <c r="CT24" i="19" s="1"/>
  <c r="CS38" i="19"/>
  <c r="CS11" i="19"/>
  <c r="CT11" i="19" s="1"/>
  <c r="CS13" i="19"/>
  <c r="CT13" i="19" s="1"/>
  <c r="CS23" i="19"/>
  <c r="CT23" i="19" s="1"/>
  <c r="AU29" i="19"/>
  <c r="AV29" i="19" s="1"/>
  <c r="AU15" i="19"/>
  <c r="AV15" i="19" s="1"/>
  <c r="AU32" i="19"/>
  <c r="AV32" i="19" s="1"/>
  <c r="AU26" i="19"/>
  <c r="AV26" i="19" s="1"/>
  <c r="AU7" i="19"/>
  <c r="AV7" i="19" s="1"/>
  <c r="AU41" i="19"/>
  <c r="AU35" i="19"/>
  <c r="AU24" i="19"/>
  <c r="AV24" i="19" s="1"/>
  <c r="BY21" i="19"/>
  <c r="BZ21" i="19" s="1"/>
  <c r="BY7" i="19"/>
  <c r="BZ7" i="19" s="1"/>
  <c r="BY39" i="19"/>
  <c r="BY8" i="19"/>
  <c r="BZ8" i="19" s="1"/>
  <c r="BY26" i="19"/>
  <c r="BZ26" i="19" s="1"/>
  <c r="BY29" i="19"/>
  <c r="BZ29" i="19" s="1"/>
  <c r="BY35" i="19"/>
  <c r="BY11" i="19"/>
  <c r="BZ11" i="19" s="1"/>
  <c r="BY25" i="19"/>
  <c r="AA42" i="19"/>
  <c r="AA41" i="19"/>
  <c r="AA35" i="19"/>
  <c r="AA24" i="19"/>
  <c r="AB24" i="19" s="1"/>
  <c r="AA39" i="19"/>
  <c r="AA34" i="19"/>
  <c r="AA15" i="19"/>
  <c r="AB15" i="19" s="1"/>
  <c r="AA32" i="19"/>
  <c r="AB32" i="19" s="1"/>
  <c r="BE9" i="19"/>
  <c r="BF9" i="19" s="1"/>
  <c r="BE27" i="19"/>
  <c r="BF27" i="19" s="1"/>
  <c r="BE31" i="19"/>
  <c r="BF31" i="19" s="1"/>
  <c r="BE11" i="19"/>
  <c r="BF11" i="19" s="1"/>
  <c r="BE40" i="19"/>
  <c r="BE10" i="19"/>
  <c r="BF10" i="19" s="1"/>
  <c r="BE21" i="19"/>
  <c r="BF21" i="19" s="1"/>
  <c r="BE19" i="19"/>
  <c r="BF19" i="19" s="1"/>
  <c r="BE32" i="19"/>
  <c r="BF32" i="19" s="1"/>
  <c r="AN42" i="19"/>
  <c r="Q20" i="19"/>
  <c r="R20" i="19" s="1"/>
  <c r="Q30" i="19"/>
  <c r="R30" i="19" s="1"/>
  <c r="Q41" i="19"/>
  <c r="Q29" i="19"/>
  <c r="R29" i="19" s="1"/>
  <c r="Q13" i="19"/>
  <c r="R13" i="19" s="1"/>
  <c r="Q32" i="19"/>
  <c r="R32" i="19" s="1"/>
  <c r="Q7" i="19"/>
  <c r="R7" i="19" s="1"/>
  <c r="Q17" i="19"/>
  <c r="R17" i="19" s="1"/>
  <c r="DC9" i="19"/>
  <c r="DD9" i="19" s="1"/>
  <c r="DC27" i="19"/>
  <c r="DD27" i="19" s="1"/>
  <c r="DC32" i="19"/>
  <c r="DD32" i="19" s="1"/>
  <c r="DC42" i="19"/>
  <c r="DC19" i="19"/>
  <c r="DD19" i="19" s="1"/>
  <c r="DC31" i="19"/>
  <c r="DD31" i="19" s="1"/>
  <c r="DC8" i="19"/>
  <c r="DD8" i="19" s="1"/>
  <c r="DC18" i="19"/>
  <c r="DD18" i="19" s="1"/>
  <c r="CI19" i="19"/>
  <c r="CJ19" i="19" s="1"/>
  <c r="CI28" i="19"/>
  <c r="CJ28" i="19" s="1"/>
  <c r="CI40" i="19"/>
  <c r="CI13" i="19"/>
  <c r="CJ13" i="19" s="1"/>
  <c r="CI27" i="19"/>
  <c r="CJ27" i="19" s="1"/>
  <c r="CI41" i="19"/>
  <c r="CI14" i="19"/>
  <c r="CJ14" i="19" s="1"/>
  <c r="CI32" i="19"/>
  <c r="CJ32" i="19" s="1"/>
  <c r="CI42" i="19"/>
  <c r="BO11" i="19"/>
  <c r="BP11" i="19" s="1"/>
  <c r="BO34" i="19"/>
  <c r="BO7" i="19"/>
  <c r="BP7" i="19" s="1"/>
  <c r="BO21" i="19"/>
  <c r="BP21" i="19" s="1"/>
  <c r="BO35" i="19"/>
  <c r="BO12" i="19"/>
  <c r="BP12" i="19" s="1"/>
  <c r="BO26" i="19"/>
  <c r="BP26" i="19" s="1"/>
  <c r="BO40" i="19"/>
  <c r="CS14" i="19"/>
  <c r="CT14" i="19" s="1"/>
  <c r="CS12" i="19"/>
  <c r="CT12" i="19" s="1"/>
  <c r="CS21" i="19"/>
  <c r="CT21" i="19" s="1"/>
  <c r="CS31" i="19"/>
  <c r="CT31" i="19" s="1"/>
  <c r="CS8" i="19"/>
  <c r="CT8" i="19" s="1"/>
  <c r="CS22" i="19"/>
  <c r="CT22" i="19" s="1"/>
  <c r="CS36" i="19"/>
  <c r="CS34" i="19"/>
  <c r="CS7" i="19"/>
  <c r="CT7" i="19" s="1"/>
  <c r="AU31" i="19"/>
  <c r="AV31" i="19" s="1"/>
  <c r="AU18" i="19"/>
  <c r="AV18" i="19" s="1"/>
  <c r="AU13" i="19"/>
  <c r="AV13" i="19" s="1"/>
  <c r="AU27" i="19"/>
  <c r="AV27" i="19" s="1"/>
  <c r="AU16" i="19"/>
  <c r="AV16" i="19" s="1"/>
  <c r="AU10" i="19"/>
  <c r="AV10" i="19" s="1"/>
  <c r="AU38" i="19"/>
  <c r="AU19" i="19"/>
  <c r="AV19" i="19" s="1"/>
  <c r="AU8" i="19"/>
  <c r="AV8" i="19" s="1"/>
  <c r="BY14" i="19"/>
  <c r="BZ14" i="19" s="1"/>
  <c r="BY23" i="19"/>
  <c r="BZ23" i="19" s="1"/>
  <c r="BY10" i="19"/>
  <c r="BZ10" i="19" s="1"/>
  <c r="BY13" i="19"/>
  <c r="BZ13" i="19" s="1"/>
  <c r="BY32" i="19"/>
  <c r="BZ32" i="19" s="1"/>
  <c r="BY9" i="19"/>
  <c r="BZ9" i="19" s="1"/>
  <c r="AA10" i="19"/>
  <c r="AB10" i="19" s="1"/>
  <c r="AA38" i="19"/>
  <c r="AA19" i="19"/>
  <c r="AB19" i="19" s="1"/>
  <c r="AA8" i="19"/>
  <c r="AB8" i="19" s="1"/>
  <c r="AA7" i="19"/>
  <c r="AB7" i="19" s="1"/>
  <c r="AA18" i="19"/>
  <c r="AB18" i="19" s="1"/>
  <c r="AA21" i="19"/>
  <c r="AB21" i="19" s="1"/>
  <c r="AA13" i="19"/>
  <c r="AB13" i="19" s="1"/>
  <c r="AA27" i="19"/>
  <c r="AB27" i="19" s="1"/>
  <c r="AA16" i="19"/>
  <c r="AB16" i="19" s="1"/>
  <c r="BE15" i="19"/>
  <c r="BF15" i="19" s="1"/>
  <c r="BE30" i="19"/>
  <c r="BF30" i="19" s="1"/>
  <c r="BE42" i="19"/>
  <c r="BE16" i="19"/>
  <c r="BF16" i="19" s="1"/>
  <c r="BE37" i="19"/>
  <c r="BE8" i="19"/>
  <c r="BF8" i="19" s="1"/>
  <c r="D42" i="37"/>
  <c r="B42" i="37"/>
  <c r="AN43" i="19"/>
  <c r="E42" i="37"/>
  <c r="D41" i="37"/>
  <c r="B41" i="37"/>
  <c r="E41" i="37"/>
  <c r="C41" i="37"/>
  <c r="O4" i="254"/>
  <c r="X52" i="40"/>
  <c r="O13" i="254"/>
  <c r="AG52" i="40"/>
  <c r="O8" i="254"/>
  <c r="AB52" i="40"/>
  <c r="O9" i="254"/>
  <c r="AC52" i="40"/>
  <c r="O14" i="254"/>
  <c r="AH52" i="40"/>
  <c r="O12" i="254"/>
  <c r="AF52" i="40"/>
  <c r="P25" i="254"/>
  <c r="P22" i="254"/>
  <c r="P21" i="254"/>
  <c r="O11" i="254"/>
  <c r="AE52" i="40"/>
  <c r="P19" i="254"/>
  <c r="O6" i="254"/>
  <c r="Z52" i="40"/>
  <c r="O7" i="254"/>
  <c r="AA52" i="40"/>
  <c r="O10" i="254"/>
  <c r="AD52" i="40"/>
  <c r="O5" i="254"/>
  <c r="Y52" i="40"/>
  <c r="P26" i="254"/>
  <c r="P27" i="254"/>
  <c r="P24" i="254"/>
  <c r="P28" i="254"/>
  <c r="P23" i="254"/>
  <c r="P20" i="254"/>
  <c r="AH51" i="40"/>
  <c r="AE39" i="253"/>
  <c r="AD40" i="253"/>
  <c r="L40" i="253"/>
  <c r="M39" i="253"/>
  <c r="BC40" i="253"/>
  <c r="BB41" i="253"/>
  <c r="F41" i="253"/>
  <c r="G40" i="253"/>
  <c r="I32" i="14"/>
  <c r="P33" i="15" s="1"/>
  <c r="K32" i="14"/>
  <c r="X33" i="15" s="1"/>
  <c r="M32" i="14"/>
  <c r="AF33" i="15" s="1"/>
  <c r="O32" i="14"/>
  <c r="AN33" i="15" s="1"/>
  <c r="G32" i="14"/>
  <c r="H33" i="15" s="1"/>
  <c r="H32" i="14"/>
  <c r="L33" i="15" s="1"/>
  <c r="J32" i="14"/>
  <c r="T33" i="15" s="1"/>
  <c r="L32" i="14"/>
  <c r="AB33" i="15" s="1"/>
  <c r="N32" i="14"/>
  <c r="AJ33" i="15" s="1"/>
  <c r="P32" i="14"/>
  <c r="AR33" i="15" s="1"/>
  <c r="B33" i="5"/>
  <c r="C35" i="15"/>
  <c r="D35" i="15" s="1"/>
  <c r="F35" i="15" s="1"/>
  <c r="G35" i="15" s="1"/>
  <c r="D35" i="19" s="1"/>
  <c r="Y39" i="253"/>
  <c r="X40" i="253"/>
  <c r="BH41" i="253"/>
  <c r="BI40" i="253"/>
  <c r="AK41" i="253"/>
  <c r="AJ42" i="253"/>
  <c r="AW39" i="253"/>
  <c r="AV40" i="253"/>
  <c r="AP41" i="253"/>
  <c r="AQ40" i="253"/>
  <c r="BN41" i="253"/>
  <c r="BO40" i="253"/>
  <c r="S39" i="253"/>
  <c r="R40" i="253"/>
  <c r="CH28" i="58"/>
  <c r="BI6" i="29"/>
  <c r="DF24" i="58"/>
  <c r="M6" i="29"/>
  <c r="AG6" i="29"/>
  <c r="V30" i="5"/>
  <c r="AD30" i="5"/>
  <c r="R30" i="5"/>
  <c r="P30" i="5"/>
  <c r="L30" i="5"/>
  <c r="T30" i="5"/>
  <c r="AB30" i="5"/>
  <c r="Z30" i="5"/>
  <c r="X30" i="5"/>
  <c r="N30" i="5"/>
  <c r="G25" i="77"/>
  <c r="CR28" i="58"/>
  <c r="AT28" i="58"/>
  <c r="CB24" i="58"/>
  <c r="G25" i="80"/>
  <c r="AO6" i="29"/>
  <c r="BB6" i="29"/>
  <c r="C33" i="5"/>
  <c r="E6" i="29"/>
  <c r="Z28" i="58"/>
  <c r="AJ28" i="58"/>
  <c r="J31" i="5"/>
  <c r="F30" i="58"/>
  <c r="BX28" i="58"/>
  <c r="P28" i="58"/>
  <c r="DB28" i="58"/>
  <c r="BQ6" i="29"/>
  <c r="Z6" i="29"/>
  <c r="P25" i="6"/>
  <c r="J24" i="77"/>
  <c r="BD28" i="58"/>
  <c r="BN28" i="58"/>
  <c r="V25" i="6"/>
  <c r="J24" i="80"/>
  <c r="CL26" i="58"/>
  <c r="CV26" i="58"/>
  <c r="AN26" i="58"/>
  <c r="AX26" i="58"/>
  <c r="BR26" i="58"/>
  <c r="CI25" i="19" l="1"/>
  <c r="AA25" i="19"/>
  <c r="AU25" i="19"/>
  <c r="AO52" i="64"/>
  <c r="M52" i="64"/>
  <c r="U52" i="64"/>
  <c r="BM25" i="58"/>
  <c r="O51" i="6"/>
  <c r="W25" i="6"/>
  <c r="V51" i="6"/>
  <c r="CQ25" i="58"/>
  <c r="U51" i="6"/>
  <c r="CJ25" i="58"/>
  <c r="CG51" i="58"/>
  <c r="Q25" i="6"/>
  <c r="P51" i="6"/>
  <c r="AS25" i="58"/>
  <c r="K51" i="6"/>
  <c r="AI25" i="58"/>
  <c r="I51" i="6"/>
  <c r="DC25" i="19"/>
  <c r="DC52" i="19" s="1"/>
  <c r="CS33" i="19"/>
  <c r="Y52" i="64"/>
  <c r="BE25" i="19"/>
  <c r="BF25" i="19" s="1"/>
  <c r="BO25" i="19"/>
  <c r="BO51" i="19" s="1"/>
  <c r="Q53" i="64"/>
  <c r="BE33" i="19"/>
  <c r="AU33" i="19"/>
  <c r="AU52" i="19" s="1"/>
  <c r="CS25" i="19"/>
  <c r="CS52" i="19" s="1"/>
  <c r="I52" i="64"/>
  <c r="DC44" i="19"/>
  <c r="AS53" i="64"/>
  <c r="Q54" i="64"/>
  <c r="Q55" i="64"/>
  <c r="AC54" i="64"/>
  <c r="AC55" i="64"/>
  <c r="AA44" i="19"/>
  <c r="AB44" i="19" s="1"/>
  <c r="AD44" i="19" s="1"/>
  <c r="M53" i="64"/>
  <c r="I53" i="64"/>
  <c r="AG52" i="64"/>
  <c r="AG53" i="64"/>
  <c r="AS54" i="64"/>
  <c r="AS55" i="64"/>
  <c r="AK52" i="64"/>
  <c r="M54" i="64"/>
  <c r="M55" i="64"/>
  <c r="AK33" i="19"/>
  <c r="Q52" i="64"/>
  <c r="U54" i="64"/>
  <c r="U55" i="64"/>
  <c r="AU44" i="19"/>
  <c r="AV44" i="19" s="1"/>
  <c r="U53" i="64"/>
  <c r="CI44" i="19"/>
  <c r="CI53" i="19" s="1"/>
  <c r="AK53" i="64"/>
  <c r="Y54" i="64"/>
  <c r="Y55" i="64"/>
  <c r="BE44" i="19"/>
  <c r="Y53" i="64"/>
  <c r="AO54" i="64"/>
  <c r="AO55" i="64"/>
  <c r="AG51" i="64"/>
  <c r="AC52" i="64"/>
  <c r="BO44" i="19"/>
  <c r="BO53" i="19" s="1"/>
  <c r="AC53" i="64"/>
  <c r="AK25" i="19"/>
  <c r="AL25" i="19" s="1"/>
  <c r="AL51" i="19" s="1"/>
  <c r="Q51" i="64"/>
  <c r="AK54" i="64"/>
  <c r="AK55" i="64"/>
  <c r="AO53" i="64"/>
  <c r="AS52" i="64"/>
  <c r="Y64" i="40"/>
  <c r="AA64" i="40"/>
  <c r="AB64" i="40"/>
  <c r="AD64" i="40"/>
  <c r="M4" i="256" a="1"/>
  <c r="M4" i="256" s="1"/>
  <c r="Z64" i="40"/>
  <c r="AE64" i="40"/>
  <c r="AF64" i="40"/>
  <c r="AG64" i="40"/>
  <c r="AH64" i="40"/>
  <c r="AC64" i="40"/>
  <c r="X64" i="40"/>
  <c r="V33" i="15"/>
  <c r="T52" i="15"/>
  <c r="T53" i="15"/>
  <c r="AH33" i="15"/>
  <c r="AF52" i="15"/>
  <c r="AF53" i="15"/>
  <c r="Z33" i="15"/>
  <c r="X52" i="15"/>
  <c r="X53" i="15"/>
  <c r="AP33" i="15"/>
  <c r="AN52" i="15"/>
  <c r="AN53" i="15"/>
  <c r="AT33" i="15"/>
  <c r="AR52" i="15"/>
  <c r="AR53" i="15"/>
  <c r="N33" i="15"/>
  <c r="L52" i="15"/>
  <c r="L53" i="15"/>
  <c r="AL33" i="15"/>
  <c r="AJ52" i="15"/>
  <c r="AJ53" i="15"/>
  <c r="J33" i="15"/>
  <c r="H52" i="15"/>
  <c r="R33" i="15"/>
  <c r="P52" i="15"/>
  <c r="P53" i="15"/>
  <c r="AD33" i="15"/>
  <c r="AB52" i="15"/>
  <c r="AB53" i="15"/>
  <c r="G33" i="15"/>
  <c r="F52" i="15"/>
  <c r="F53" i="15"/>
  <c r="CI52" i="19"/>
  <c r="AA52" i="19"/>
  <c r="L19" i="256" a="1"/>
  <c r="L19" i="256" s="1"/>
  <c r="T54" i="37"/>
  <c r="T53" i="37"/>
  <c r="S53" i="37"/>
  <c r="S54" i="37"/>
  <c r="AL53" i="37"/>
  <c r="AL54" i="37"/>
  <c r="Q53" i="37"/>
  <c r="Q54" i="37"/>
  <c r="Z55" i="29"/>
  <c r="Z51" i="29"/>
  <c r="AO55" i="29"/>
  <c r="AO51" i="29"/>
  <c r="AG55" i="29"/>
  <c r="AG51" i="29"/>
  <c r="E55" i="29"/>
  <c r="E51" i="29"/>
  <c r="M55" i="29"/>
  <c r="M51" i="29"/>
  <c r="BQ55" i="29"/>
  <c r="BQ51" i="29"/>
  <c r="BB55" i="29"/>
  <c r="BB51" i="29"/>
  <c r="BI55" i="29"/>
  <c r="BI51" i="29"/>
  <c r="Q53" i="19"/>
  <c r="BP25" i="19"/>
  <c r="BP51" i="19" s="1"/>
  <c r="AB25" i="19"/>
  <c r="BY52" i="19"/>
  <c r="BY53" i="19"/>
  <c r="BZ25" i="19"/>
  <c r="CT25" i="19"/>
  <c r="AV25" i="19"/>
  <c r="CJ25" i="19"/>
  <c r="Q52" i="19"/>
  <c r="DC53" i="19"/>
  <c r="DD25" i="19"/>
  <c r="R25" i="19"/>
  <c r="CT44" i="19"/>
  <c r="CV44" i="19" s="1"/>
  <c r="CS53" i="19"/>
  <c r="CJ44" i="19"/>
  <c r="CL44" i="19" s="1"/>
  <c r="M19" i="256" a="1"/>
  <c r="M19" i="256" s="1"/>
  <c r="D49" i="2"/>
  <c r="J48" i="2"/>
  <c r="E48" i="2" s="1"/>
  <c r="C46" i="37" s="1"/>
  <c r="AK47" i="37"/>
  <c r="F33" i="5"/>
  <c r="H33" i="5" s="1"/>
  <c r="AN47" i="37"/>
  <c r="I47" i="2"/>
  <c r="E45" i="37" s="1"/>
  <c r="C47" i="2"/>
  <c r="B45" i="37" s="1"/>
  <c r="G47" i="2"/>
  <c r="D45" i="37" s="1"/>
  <c r="AM47" i="37"/>
  <c r="DD42" i="19"/>
  <c r="DF42" i="19" s="1"/>
  <c r="DD40" i="19"/>
  <c r="DF40" i="19" s="1"/>
  <c r="DD39" i="19"/>
  <c r="DF39" i="19" s="1"/>
  <c r="DD44" i="19"/>
  <c r="DD41" i="19"/>
  <c r="DF41" i="19" s="1"/>
  <c r="DD43" i="19"/>
  <c r="DF43" i="19" s="1"/>
  <c r="CT41" i="19"/>
  <c r="CV41" i="19" s="1"/>
  <c r="CT43" i="19"/>
  <c r="CV43" i="19" s="1"/>
  <c r="CT40" i="19"/>
  <c r="CV40" i="19" s="1"/>
  <c r="CT42" i="19"/>
  <c r="CV42" i="19" s="1"/>
  <c r="CT45" i="19"/>
  <c r="CV45" i="19" s="1"/>
  <c r="CJ39" i="19"/>
  <c r="CL39" i="19" s="1"/>
  <c r="CJ40" i="19"/>
  <c r="CL40" i="19" s="1"/>
  <c r="CJ42" i="19"/>
  <c r="CL42" i="19" s="1"/>
  <c r="CJ43" i="19"/>
  <c r="CL43" i="19" s="1"/>
  <c r="CJ41" i="19"/>
  <c r="CL41" i="19" s="1"/>
  <c r="BZ40" i="19"/>
  <c r="CB40" i="19" s="1"/>
  <c r="BZ39" i="19"/>
  <c r="CB39" i="19" s="1"/>
  <c r="BZ42" i="19"/>
  <c r="CB42" i="19" s="1"/>
  <c r="BZ43" i="19"/>
  <c r="CB43" i="19" s="1"/>
  <c r="BP40" i="19"/>
  <c r="BR40" i="19" s="1"/>
  <c r="BP39" i="19"/>
  <c r="BR39" i="19" s="1"/>
  <c r="BP44" i="19"/>
  <c r="BP41" i="19"/>
  <c r="BR41" i="19" s="1"/>
  <c r="BP42" i="19"/>
  <c r="BR42" i="19" s="1"/>
  <c r="BP43" i="19"/>
  <c r="BR43" i="19" s="1"/>
  <c r="BF43" i="19"/>
  <c r="BH43" i="19" s="1"/>
  <c r="BF39" i="19"/>
  <c r="BH39" i="19" s="1"/>
  <c r="BF41" i="19"/>
  <c r="BH41" i="19" s="1"/>
  <c r="BF42" i="19"/>
  <c r="BH42" i="19" s="1"/>
  <c r="BF40" i="19"/>
  <c r="BH40" i="19" s="1"/>
  <c r="AV39" i="19"/>
  <c r="AX39" i="19" s="1"/>
  <c r="AV41" i="19"/>
  <c r="AX41" i="19" s="1"/>
  <c r="AV40" i="19"/>
  <c r="AX40" i="19" s="1"/>
  <c r="AV43" i="19"/>
  <c r="AX43" i="19" s="1"/>
  <c r="AV42" i="19"/>
  <c r="AX42" i="19" s="1"/>
  <c r="AB41" i="19"/>
  <c r="AD41" i="19" s="1"/>
  <c r="AB39" i="19"/>
  <c r="AD39" i="19" s="1"/>
  <c r="AB42" i="19"/>
  <c r="AD42" i="19" s="1"/>
  <c r="AB40" i="19"/>
  <c r="AD40" i="19" s="1"/>
  <c r="Q48" i="19"/>
  <c r="BY47" i="19"/>
  <c r="BZ47" i="19" s="1"/>
  <c r="C34" i="5"/>
  <c r="Q47" i="19"/>
  <c r="DC46" i="19"/>
  <c r="DD46" i="19" s="1"/>
  <c r="BO46" i="19"/>
  <c r="BP46" i="19" s="1"/>
  <c r="AK46" i="19"/>
  <c r="AL46" i="19" s="1"/>
  <c r="AA46" i="19"/>
  <c r="AB46" i="19" s="1"/>
  <c r="CS46" i="19"/>
  <c r="CT46" i="19" s="1"/>
  <c r="CI46" i="19"/>
  <c r="CJ46" i="19" s="1"/>
  <c r="BE46" i="19"/>
  <c r="BF46" i="19" s="1"/>
  <c r="AU46" i="19"/>
  <c r="AV46" i="19" s="1"/>
  <c r="BY41" i="19"/>
  <c r="C37" i="12"/>
  <c r="J27" i="6"/>
  <c r="K27" i="6" s="1"/>
  <c r="AS27" i="58" s="1"/>
  <c r="AV27" i="58" s="1"/>
  <c r="AX27" i="58" s="1"/>
  <c r="C43" i="37"/>
  <c r="C52" i="37" s="1"/>
  <c r="H27" i="6"/>
  <c r="I27" i="6" s="1"/>
  <c r="AI27" i="58" s="1"/>
  <c r="AL27" i="58" s="1"/>
  <c r="AN27" i="58" s="1"/>
  <c r="G46" i="2"/>
  <c r="D44" i="37" s="1"/>
  <c r="I46" i="2"/>
  <c r="E44" i="37" s="1"/>
  <c r="E46" i="2"/>
  <c r="C46" i="2"/>
  <c r="B44" i="37" s="1"/>
  <c r="D43" i="37"/>
  <c r="D52" i="37" s="1"/>
  <c r="B43" i="37"/>
  <c r="B52" i="37" s="1"/>
  <c r="E43" i="37"/>
  <c r="E52" i="37" s="1"/>
  <c r="AK44" i="19"/>
  <c r="AA43" i="19"/>
  <c r="J26" i="79"/>
  <c r="J26" i="76"/>
  <c r="K26" i="78"/>
  <c r="F28" i="74"/>
  <c r="E28" i="74" s="1"/>
  <c r="G27" i="74"/>
  <c r="H27" i="74"/>
  <c r="J27" i="74" s="1"/>
  <c r="F28" i="73"/>
  <c r="E28" i="73" s="1"/>
  <c r="G27" i="73"/>
  <c r="H27" i="73"/>
  <c r="J27" i="73" s="1"/>
  <c r="H27" i="77"/>
  <c r="F28" i="77"/>
  <c r="E28" i="77" s="1"/>
  <c r="G28" i="78"/>
  <c r="F28" i="78" s="1"/>
  <c r="H27" i="78"/>
  <c r="I27" i="78"/>
  <c r="K27" i="78" s="1"/>
  <c r="F28" i="76"/>
  <c r="E28" i="76" s="1"/>
  <c r="G27" i="76"/>
  <c r="H27" i="76"/>
  <c r="N28" i="6" s="1"/>
  <c r="O28" i="6" s="1"/>
  <c r="BM28" i="58" s="1"/>
  <c r="BP28" i="58" s="1"/>
  <c r="F28" i="79"/>
  <c r="E28" i="79" s="1"/>
  <c r="G27" i="79"/>
  <c r="H27" i="79"/>
  <c r="T28" i="6" s="1"/>
  <c r="U28" i="6" s="1"/>
  <c r="CQ28" i="58" s="1"/>
  <c r="CT28" i="58" s="1"/>
  <c r="F28" i="80"/>
  <c r="E28" i="80" s="1"/>
  <c r="H27" i="80"/>
  <c r="CV39" i="19"/>
  <c r="P10" i="254"/>
  <c r="P14" i="254"/>
  <c r="P8" i="254"/>
  <c r="P4" i="254"/>
  <c r="P5" i="254"/>
  <c r="P7" i="254"/>
  <c r="E19" i="254"/>
  <c r="P12" i="254"/>
  <c r="P9" i="254"/>
  <c r="P13" i="254"/>
  <c r="P6" i="254"/>
  <c r="P11" i="254"/>
  <c r="BB42" i="253"/>
  <c r="BC41" i="253"/>
  <c r="M40" i="253"/>
  <c r="L41" i="253"/>
  <c r="AE40" i="253"/>
  <c r="AD41" i="253"/>
  <c r="F42" i="253"/>
  <c r="G41" i="253"/>
  <c r="I34" i="14"/>
  <c r="K34" i="14"/>
  <c r="X35" i="15" s="1"/>
  <c r="Z35" i="15" s="1"/>
  <c r="AA35" i="15" s="1"/>
  <c r="BB35" i="19" s="1"/>
  <c r="BF35" i="19" s="1"/>
  <c r="M34" i="14"/>
  <c r="AF35" i="15" s="1"/>
  <c r="AH35" i="15" s="1"/>
  <c r="AI35" i="15" s="1"/>
  <c r="BV35" i="19" s="1"/>
  <c r="BZ35" i="19" s="1"/>
  <c r="O34" i="14"/>
  <c r="AN35" i="15" s="1"/>
  <c r="AP35" i="15" s="1"/>
  <c r="AQ35" i="15" s="1"/>
  <c r="CP35" i="19" s="1"/>
  <c r="CT35" i="19" s="1"/>
  <c r="G34" i="14"/>
  <c r="H35" i="15" s="1"/>
  <c r="J35" i="15" s="1"/>
  <c r="K35" i="15" s="1"/>
  <c r="H34" i="14"/>
  <c r="L35" i="15" s="1"/>
  <c r="N35" i="15" s="1"/>
  <c r="O35" i="15" s="1"/>
  <c r="X35" i="19" s="1"/>
  <c r="AB35" i="19" s="1"/>
  <c r="J34" i="14"/>
  <c r="T35" i="15" s="1"/>
  <c r="V35" i="15" s="1"/>
  <c r="L34" i="14"/>
  <c r="AB35" i="15" s="1"/>
  <c r="AD35" i="15" s="1"/>
  <c r="AE35" i="15" s="1"/>
  <c r="BL35" i="19" s="1"/>
  <c r="BP35" i="19" s="1"/>
  <c r="N34" i="14"/>
  <c r="AJ35" i="15" s="1"/>
  <c r="AL35" i="15" s="1"/>
  <c r="P34" i="14"/>
  <c r="AR35" i="15" s="1"/>
  <c r="AT35" i="15" s="1"/>
  <c r="AU35" i="15" s="1"/>
  <c r="CZ35" i="19" s="1"/>
  <c r="DD35" i="19" s="1"/>
  <c r="B34" i="5"/>
  <c r="B53" i="5" s="1"/>
  <c r="C36" i="15"/>
  <c r="D36" i="15" s="1"/>
  <c r="F36" i="15" s="1"/>
  <c r="G36" i="15" s="1"/>
  <c r="D36" i="19" s="1"/>
  <c r="R41" i="253"/>
  <c r="S40" i="253"/>
  <c r="Y40" i="253"/>
  <c r="X41" i="253"/>
  <c r="BN42" i="253"/>
  <c r="BO41" i="253"/>
  <c r="BI41" i="253"/>
  <c r="BH42" i="253"/>
  <c r="AP42" i="253"/>
  <c r="AQ41" i="253"/>
  <c r="AK42" i="253"/>
  <c r="AJ43" i="253"/>
  <c r="AW40" i="253"/>
  <c r="AV41" i="253"/>
  <c r="G26" i="80"/>
  <c r="J25" i="77"/>
  <c r="P26" i="6"/>
  <c r="Q26" i="6" s="1"/>
  <c r="BW26" i="58" s="1"/>
  <c r="BZ26" i="58" s="1"/>
  <c r="AA6" i="29"/>
  <c r="F31" i="58"/>
  <c r="CH29" i="58"/>
  <c r="AJ29" i="58"/>
  <c r="AH6" i="29"/>
  <c r="BC6" i="29"/>
  <c r="Z29" i="58"/>
  <c r="BD29" i="58"/>
  <c r="DB29" i="58"/>
  <c r="BJ6" i="29"/>
  <c r="F6" i="29"/>
  <c r="CR29" i="58"/>
  <c r="AT29" i="58"/>
  <c r="AD31" i="5"/>
  <c r="N31" i="5"/>
  <c r="P31" i="5"/>
  <c r="V31" i="5"/>
  <c r="X31" i="5"/>
  <c r="AB31" i="5"/>
  <c r="R31" i="5"/>
  <c r="T31" i="5"/>
  <c r="Z31" i="5"/>
  <c r="L31" i="5"/>
  <c r="V26" i="6"/>
  <c r="W26" i="6" s="1"/>
  <c r="DA26" i="58" s="1"/>
  <c r="DD26" i="58" s="1"/>
  <c r="J25" i="80"/>
  <c r="G26" i="77"/>
  <c r="BX29" i="58"/>
  <c r="P29" i="58"/>
  <c r="BN29" i="58"/>
  <c r="AA6" i="19"/>
  <c r="AB6" i="19" s="1"/>
  <c r="DC6" i="19"/>
  <c r="DD6" i="19" s="1"/>
  <c r="Q6" i="19"/>
  <c r="R6" i="19" s="1"/>
  <c r="BE6" i="19"/>
  <c r="BF6" i="19" s="1"/>
  <c r="CS6" i="19"/>
  <c r="CT6" i="19" s="1"/>
  <c r="AU6" i="19"/>
  <c r="AV6" i="19" s="1"/>
  <c r="CI6" i="19"/>
  <c r="CJ6" i="19" s="1"/>
  <c r="BY6" i="19"/>
  <c r="BZ6" i="19" s="1"/>
  <c r="BR27" i="58"/>
  <c r="CV27" i="58"/>
  <c r="CL27" i="58"/>
  <c r="AA53" i="19" l="1"/>
  <c r="BE52" i="19"/>
  <c r="BM51" i="58"/>
  <c r="BP25" i="58"/>
  <c r="DA25" i="58"/>
  <c r="W51" i="6"/>
  <c r="CT25" i="58"/>
  <c r="CQ51" i="58"/>
  <c r="CJ51" i="58"/>
  <c r="CL25" i="58"/>
  <c r="CL51" i="58" s="1"/>
  <c r="BW25" i="58"/>
  <c r="Q51" i="6"/>
  <c r="AV25" i="58"/>
  <c r="AS51" i="58"/>
  <c r="AL25" i="58"/>
  <c r="AI51" i="58"/>
  <c r="BO52" i="19"/>
  <c r="BE53" i="19"/>
  <c r="AU53" i="19"/>
  <c r="BF44" i="19"/>
  <c r="BH44" i="19" s="1"/>
  <c r="AK51" i="19"/>
  <c r="AK52" i="19"/>
  <c r="S33" i="15"/>
  <c r="R52" i="15"/>
  <c r="R53" i="15"/>
  <c r="O33" i="15"/>
  <c r="N52" i="15"/>
  <c r="N53" i="15"/>
  <c r="AI33" i="15"/>
  <c r="AH52" i="15"/>
  <c r="AH53" i="15"/>
  <c r="AE33" i="15"/>
  <c r="AD52" i="15"/>
  <c r="AD53" i="15"/>
  <c r="AM33" i="15"/>
  <c r="AL52" i="15"/>
  <c r="AL53" i="15"/>
  <c r="AA33" i="15"/>
  <c r="Z52" i="15"/>
  <c r="Z53" i="15"/>
  <c r="D33" i="19"/>
  <c r="G52" i="15"/>
  <c r="G53" i="15"/>
  <c r="K33" i="15"/>
  <c r="J52" i="15"/>
  <c r="AQ33" i="15"/>
  <c r="AP52" i="15"/>
  <c r="AP53" i="15"/>
  <c r="AU33" i="15"/>
  <c r="AT52" i="15"/>
  <c r="AT53" i="15"/>
  <c r="W33" i="15"/>
  <c r="V52" i="15"/>
  <c r="V53" i="15"/>
  <c r="CT51" i="19"/>
  <c r="BZ51" i="19"/>
  <c r="AB51" i="19"/>
  <c r="BF51" i="19"/>
  <c r="CJ51" i="19"/>
  <c r="AM53" i="37"/>
  <c r="AM54" i="37"/>
  <c r="AK53" i="37"/>
  <c r="AK54" i="37"/>
  <c r="AN54" i="37"/>
  <c r="AN53" i="37"/>
  <c r="BC55" i="29"/>
  <c r="BC51" i="29"/>
  <c r="F55" i="29"/>
  <c r="F51" i="29"/>
  <c r="AH55" i="29"/>
  <c r="AH51" i="29"/>
  <c r="AA55" i="29"/>
  <c r="AA51" i="29"/>
  <c r="BJ55" i="29"/>
  <c r="BJ51" i="29"/>
  <c r="AV51" i="19"/>
  <c r="DD51" i="19"/>
  <c r="CS51" i="19"/>
  <c r="CI51" i="19"/>
  <c r="DC51" i="19"/>
  <c r="AL44" i="19"/>
  <c r="AN44" i="19" s="1"/>
  <c r="AK53" i="19"/>
  <c r="Q54" i="19"/>
  <c r="Q55" i="19"/>
  <c r="AU51" i="19"/>
  <c r="BY51" i="19"/>
  <c r="AA51" i="19"/>
  <c r="BE51" i="19"/>
  <c r="R51" i="19"/>
  <c r="Q51" i="19"/>
  <c r="DF44" i="19"/>
  <c r="BR44" i="19"/>
  <c r="AX44" i="19"/>
  <c r="C35" i="5"/>
  <c r="C36" i="5" s="1"/>
  <c r="C37" i="5" s="1"/>
  <c r="C38" i="5" s="1"/>
  <c r="C39" i="5" s="1"/>
  <c r="C40" i="5" s="1"/>
  <c r="C41" i="5" s="1"/>
  <c r="C42" i="5" s="1"/>
  <c r="C43" i="5" s="1"/>
  <c r="F34" i="5"/>
  <c r="H65" i="29"/>
  <c r="H64" i="29"/>
  <c r="C48" i="2"/>
  <c r="B46" i="37" s="1"/>
  <c r="I48" i="2"/>
  <c r="E46" i="37" s="1"/>
  <c r="G48" i="2"/>
  <c r="D46" i="37" s="1"/>
  <c r="J49" i="2"/>
  <c r="E49" i="2" s="1"/>
  <c r="BZ41" i="19"/>
  <c r="CB41" i="19" s="1"/>
  <c r="AB43" i="19"/>
  <c r="AD43" i="19" s="1"/>
  <c r="DC48" i="19"/>
  <c r="CS48" i="19"/>
  <c r="CI48" i="19"/>
  <c r="BY48" i="19"/>
  <c r="BO48" i="19"/>
  <c r="BE48" i="19"/>
  <c r="AU48" i="19"/>
  <c r="AA48" i="19"/>
  <c r="AK47" i="19"/>
  <c r="AL47" i="19" s="1"/>
  <c r="H28" i="6"/>
  <c r="I28" i="6" s="1"/>
  <c r="AI28" i="58" s="1"/>
  <c r="AL28" i="58" s="1"/>
  <c r="AN28" i="58" s="1"/>
  <c r="AN46" i="19"/>
  <c r="CV46" i="19"/>
  <c r="BR46" i="19"/>
  <c r="CI47" i="19"/>
  <c r="CJ47" i="19" s="1"/>
  <c r="CS47" i="19"/>
  <c r="CT47" i="19" s="1"/>
  <c r="BO47" i="19"/>
  <c r="BP47" i="19" s="1"/>
  <c r="AX46" i="19"/>
  <c r="CB47" i="19"/>
  <c r="DF46" i="19"/>
  <c r="CL46" i="19"/>
  <c r="AU47" i="19"/>
  <c r="AV47" i="19" s="1"/>
  <c r="DC47" i="19"/>
  <c r="DD47" i="19" s="1"/>
  <c r="BH46" i="19"/>
  <c r="AD46" i="19"/>
  <c r="BE47" i="19"/>
  <c r="BF47" i="19" s="1"/>
  <c r="AA47" i="19"/>
  <c r="AB47" i="19" s="1"/>
  <c r="P35" i="15"/>
  <c r="R35" i="15" s="1"/>
  <c r="S35" i="15" s="1"/>
  <c r="AH35" i="19" s="1"/>
  <c r="C38" i="12"/>
  <c r="H39" i="15"/>
  <c r="J39" i="15" s="1"/>
  <c r="K39" i="15" s="1"/>
  <c r="N39" i="19" s="1"/>
  <c r="C44" i="37"/>
  <c r="J28" i="6"/>
  <c r="K28" i="6" s="1"/>
  <c r="AS28" i="58" s="1"/>
  <c r="AV28" i="58" s="1"/>
  <c r="AX28" i="58" s="1"/>
  <c r="J27" i="79"/>
  <c r="R28" i="6"/>
  <c r="S28" i="6" s="1"/>
  <c r="CG28" i="58" s="1"/>
  <c r="CJ28" i="58" s="1"/>
  <c r="CL28" i="58" s="1"/>
  <c r="J27" i="76"/>
  <c r="F29" i="76"/>
  <c r="E29" i="76" s="1"/>
  <c r="G28" i="76"/>
  <c r="H28" i="76"/>
  <c r="J28" i="76" s="1"/>
  <c r="F29" i="77"/>
  <c r="E29" i="77" s="1"/>
  <c r="H28" i="77"/>
  <c r="F29" i="79"/>
  <c r="E29" i="79" s="1"/>
  <c r="G28" i="79"/>
  <c r="H28" i="79"/>
  <c r="T29" i="6" s="1"/>
  <c r="U29" i="6" s="1"/>
  <c r="CQ29" i="58" s="1"/>
  <c r="CT29" i="58" s="1"/>
  <c r="F29" i="73"/>
  <c r="E29" i="73" s="1"/>
  <c r="G28" i="73"/>
  <c r="H28" i="73"/>
  <c r="J28" i="73" s="1"/>
  <c r="G29" i="78"/>
  <c r="F29" i="78" s="1"/>
  <c r="H28" i="78"/>
  <c r="I28" i="78"/>
  <c r="R29" i="6" s="1"/>
  <c r="S29" i="6" s="1"/>
  <c r="CG29" i="58" s="1"/>
  <c r="CJ29" i="58" s="1"/>
  <c r="F29" i="74"/>
  <c r="E29" i="74" s="1"/>
  <c r="G28" i="74"/>
  <c r="H28" i="74"/>
  <c r="J28" i="74" s="1"/>
  <c r="F29" i="80"/>
  <c r="E29" i="80" s="1"/>
  <c r="H28" i="80"/>
  <c r="C44" i="5"/>
  <c r="C45" i="5" s="1"/>
  <c r="E13" i="254"/>
  <c r="E11" i="254"/>
  <c r="E9" i="254"/>
  <c r="E7" i="254"/>
  <c r="E5" i="254"/>
  <c r="E4" i="254"/>
  <c r="E14" i="254"/>
  <c r="E12" i="254"/>
  <c r="E10" i="254"/>
  <c r="E8" i="254"/>
  <c r="E6" i="254"/>
  <c r="E27" i="254"/>
  <c r="E25" i="254"/>
  <c r="E20" i="254"/>
  <c r="E23" i="254"/>
  <c r="E29" i="254"/>
  <c r="E22" i="254"/>
  <c r="E21" i="254"/>
  <c r="E26" i="254"/>
  <c r="E28" i="254"/>
  <c r="E24" i="254"/>
  <c r="BC42" i="253"/>
  <c r="BB43" i="253"/>
  <c r="AD42" i="253"/>
  <c r="AE41" i="253"/>
  <c r="L42" i="253"/>
  <c r="M41" i="253"/>
  <c r="G42" i="253"/>
  <c r="F43" i="253"/>
  <c r="H35" i="14"/>
  <c r="L36" i="15" s="1"/>
  <c r="N36" i="15" s="1"/>
  <c r="O36" i="15" s="1"/>
  <c r="X36" i="19" s="1"/>
  <c r="AB36" i="19" s="1"/>
  <c r="J35" i="14"/>
  <c r="T36" i="15" s="1"/>
  <c r="V36" i="15" s="1"/>
  <c r="W36" i="15" s="1"/>
  <c r="L35" i="14"/>
  <c r="AB36" i="15" s="1"/>
  <c r="AD36" i="15" s="1"/>
  <c r="AE36" i="15" s="1"/>
  <c r="BL36" i="19" s="1"/>
  <c r="BP36" i="19" s="1"/>
  <c r="N35" i="14"/>
  <c r="AJ36" i="15" s="1"/>
  <c r="AL36" i="15" s="1"/>
  <c r="AM36" i="15" s="1"/>
  <c r="P35" i="14"/>
  <c r="AR36" i="15" s="1"/>
  <c r="AT36" i="15" s="1"/>
  <c r="AU36" i="15" s="1"/>
  <c r="CZ36" i="19" s="1"/>
  <c r="DD36" i="19" s="1"/>
  <c r="I35" i="14"/>
  <c r="K35" i="14"/>
  <c r="X36" i="15" s="1"/>
  <c r="Z36" i="15" s="1"/>
  <c r="AA36" i="15" s="1"/>
  <c r="BB36" i="19" s="1"/>
  <c r="BF36" i="19" s="1"/>
  <c r="M35" i="14"/>
  <c r="AF36" i="15" s="1"/>
  <c r="AH36" i="15" s="1"/>
  <c r="AI36" i="15" s="1"/>
  <c r="BV36" i="19" s="1"/>
  <c r="BZ36" i="19" s="1"/>
  <c r="O35" i="14"/>
  <c r="AN36" i="15" s="1"/>
  <c r="AP36" i="15" s="1"/>
  <c r="AQ36" i="15" s="1"/>
  <c r="CP36" i="19" s="1"/>
  <c r="CT36" i="19" s="1"/>
  <c r="G35" i="14"/>
  <c r="H36" i="15" s="1"/>
  <c r="J36" i="15" s="1"/>
  <c r="K36" i="15" s="1"/>
  <c r="N36" i="19" s="1"/>
  <c r="R36" i="19" s="1"/>
  <c r="C37" i="15"/>
  <c r="D37" i="15" s="1"/>
  <c r="F37" i="15" s="1"/>
  <c r="G37" i="15" s="1"/>
  <c r="D37" i="19" s="1"/>
  <c r="B35" i="5"/>
  <c r="F35" i="5" s="1"/>
  <c r="AQ42" i="253"/>
  <c r="AP43" i="253"/>
  <c r="BO42" i="253"/>
  <c r="BN43" i="253"/>
  <c r="R42" i="253"/>
  <c r="S41" i="253"/>
  <c r="AV42" i="253"/>
  <c r="AW41" i="253"/>
  <c r="AJ44" i="253"/>
  <c r="AK43" i="253"/>
  <c r="BI42" i="253"/>
  <c r="BH43" i="253"/>
  <c r="X42" i="253"/>
  <c r="Y41" i="253"/>
  <c r="CH30" i="58"/>
  <c r="DB30" i="58"/>
  <c r="W35" i="15"/>
  <c r="V27" i="6"/>
  <c r="W27" i="6" s="1"/>
  <c r="DA27" i="58" s="1"/>
  <c r="DD27" i="58" s="1"/>
  <c r="J26" i="80"/>
  <c r="CR30" i="58"/>
  <c r="Z30" i="58"/>
  <c r="J26" i="77"/>
  <c r="P27" i="6"/>
  <c r="Q27" i="6" s="1"/>
  <c r="BW27" i="58" s="1"/>
  <c r="BZ27" i="58" s="1"/>
  <c r="AT30" i="58"/>
  <c r="AJ30" i="58"/>
  <c r="AM35" i="15"/>
  <c r="DF26" i="58"/>
  <c r="BX30" i="58"/>
  <c r="AB32" i="5"/>
  <c r="R32" i="5"/>
  <c r="V32" i="5"/>
  <c r="P32" i="5"/>
  <c r="Z32" i="5"/>
  <c r="AD32" i="5"/>
  <c r="T32" i="5"/>
  <c r="X32" i="5"/>
  <c r="N32" i="5"/>
  <c r="P30" i="58"/>
  <c r="F32" i="58"/>
  <c r="J33" i="5"/>
  <c r="G27" i="80"/>
  <c r="G27" i="77"/>
  <c r="N35" i="19"/>
  <c r="R35" i="19" s="1"/>
  <c r="BD30" i="58"/>
  <c r="BN30" i="58"/>
  <c r="CB26" i="58"/>
  <c r="BR28" i="58"/>
  <c r="CV28" i="58"/>
  <c r="BP51" i="58" l="1"/>
  <c r="BR25" i="58"/>
  <c r="BR51" i="58" s="1"/>
  <c r="DA51" i="58"/>
  <c r="DD25" i="58"/>
  <c r="CT51" i="58"/>
  <c r="CV25" i="58"/>
  <c r="CV51" i="58" s="1"/>
  <c r="BZ25" i="58"/>
  <c r="BW51" i="58"/>
  <c r="AV51" i="58"/>
  <c r="AX25" i="58"/>
  <c r="AX51" i="58" s="1"/>
  <c r="AL51" i="58"/>
  <c r="AN25" i="58"/>
  <c r="AN51" i="58" s="1"/>
  <c r="AQ52" i="15"/>
  <c r="AQ53" i="15"/>
  <c r="CP33" i="19"/>
  <c r="AA53" i="15"/>
  <c r="BB33" i="19"/>
  <c r="AA52" i="15"/>
  <c r="O52" i="15"/>
  <c r="O53" i="15"/>
  <c r="X33" i="19"/>
  <c r="CZ33" i="19"/>
  <c r="AU52" i="15"/>
  <c r="AU53" i="15"/>
  <c r="D53" i="19"/>
  <c r="D52" i="19"/>
  <c r="BV33" i="19"/>
  <c r="AI52" i="15"/>
  <c r="AI53" i="15"/>
  <c r="W53" i="15"/>
  <c r="AR33" i="19"/>
  <c r="W52" i="15"/>
  <c r="N33" i="19"/>
  <c r="K52" i="15"/>
  <c r="BL33" i="19"/>
  <c r="AE52" i="15"/>
  <c r="AE53" i="15"/>
  <c r="CF33" i="19"/>
  <c r="AM52" i="15"/>
  <c r="AM53" i="15"/>
  <c r="S53" i="15"/>
  <c r="AH33" i="19"/>
  <c r="S52" i="15"/>
  <c r="BP48" i="19"/>
  <c r="BP54" i="19" s="1"/>
  <c r="BO55" i="19"/>
  <c r="BO54" i="19"/>
  <c r="BZ48" i="19"/>
  <c r="BZ55" i="19" s="1"/>
  <c r="BY55" i="19"/>
  <c r="BY54" i="19"/>
  <c r="AV48" i="19"/>
  <c r="AV54" i="19" s="1"/>
  <c r="AU54" i="19"/>
  <c r="AU55" i="19"/>
  <c r="DC55" i="19"/>
  <c r="DC54" i="19"/>
  <c r="AB48" i="19"/>
  <c r="AB54" i="19" s="1"/>
  <c r="AA54" i="19"/>
  <c r="AA55" i="19"/>
  <c r="BF48" i="19"/>
  <c r="BF55" i="19" s="1"/>
  <c r="BE54" i="19"/>
  <c r="BE55" i="19"/>
  <c r="CS54" i="19"/>
  <c r="CS55" i="19"/>
  <c r="CJ48" i="19"/>
  <c r="CJ55" i="19" s="1"/>
  <c r="CI54" i="19"/>
  <c r="CI55" i="19"/>
  <c r="C46" i="5"/>
  <c r="C47" i="5" s="1"/>
  <c r="C48" i="5" s="1"/>
  <c r="H34" i="5"/>
  <c r="C47" i="37"/>
  <c r="G49" i="2"/>
  <c r="C49" i="2"/>
  <c r="I49" i="2"/>
  <c r="DD48" i="19"/>
  <c r="CT48" i="19"/>
  <c r="R39" i="19"/>
  <c r="T39" i="19" s="1"/>
  <c r="AK48" i="19"/>
  <c r="AN47" i="19"/>
  <c r="C49" i="5"/>
  <c r="P36" i="15"/>
  <c r="R36" i="15" s="1"/>
  <c r="S36" i="15" s="1"/>
  <c r="AH36" i="19" s="1"/>
  <c r="C39" i="12"/>
  <c r="H40" i="15"/>
  <c r="J40" i="15" s="1"/>
  <c r="K40" i="15" s="1"/>
  <c r="N40" i="19" s="1"/>
  <c r="J29" i="6"/>
  <c r="K29" i="6" s="1"/>
  <c r="AS29" i="58" s="1"/>
  <c r="AV29" i="58" s="1"/>
  <c r="AX29" i="58" s="1"/>
  <c r="H29" i="6"/>
  <c r="I29" i="6" s="1"/>
  <c r="AI29" i="58" s="1"/>
  <c r="AL29" i="58" s="1"/>
  <c r="AN29" i="58" s="1"/>
  <c r="N29" i="6"/>
  <c r="O29" i="6" s="1"/>
  <c r="BM29" i="58" s="1"/>
  <c r="BP29" i="58" s="1"/>
  <c r="BR29" i="58" s="1"/>
  <c r="K28" i="78"/>
  <c r="J28" i="79"/>
  <c r="G30" i="78"/>
  <c r="F30" i="78" s="1"/>
  <c r="I29" i="78"/>
  <c r="F30" i="77"/>
  <c r="E30" i="77" s="1"/>
  <c r="H29" i="77"/>
  <c r="F30" i="74"/>
  <c r="E30" i="74" s="1"/>
  <c r="H29" i="74"/>
  <c r="F30" i="79"/>
  <c r="E30" i="79" s="1"/>
  <c r="G29" i="79"/>
  <c r="H29" i="79"/>
  <c r="F30" i="73"/>
  <c r="E30" i="73" s="1"/>
  <c r="H29" i="73"/>
  <c r="F30" i="76"/>
  <c r="E30" i="76" s="1"/>
  <c r="H29" i="76"/>
  <c r="F30" i="80"/>
  <c r="H29" i="80"/>
  <c r="AD43" i="253"/>
  <c r="AE42" i="253"/>
  <c r="L43" i="253"/>
  <c r="M42" i="253"/>
  <c r="BC43" i="253"/>
  <c r="BB44" i="253"/>
  <c r="G43" i="253"/>
  <c r="F44" i="253"/>
  <c r="I36" i="14"/>
  <c r="P37" i="15" s="1"/>
  <c r="K36" i="14"/>
  <c r="M36" i="14"/>
  <c r="O36" i="14"/>
  <c r="G36" i="14"/>
  <c r="H36" i="14"/>
  <c r="J36" i="14"/>
  <c r="L36" i="14"/>
  <c r="N36" i="14"/>
  <c r="P36" i="14"/>
  <c r="T38" i="15"/>
  <c r="AJ38" i="15"/>
  <c r="L38" i="15"/>
  <c r="AR38" i="15"/>
  <c r="H38" i="15"/>
  <c r="AN38" i="15"/>
  <c r="P38" i="15"/>
  <c r="AF38" i="15"/>
  <c r="AB38" i="15"/>
  <c r="X38" i="15"/>
  <c r="B36" i="5"/>
  <c r="F36" i="5" s="1"/>
  <c r="X43" i="253"/>
  <c r="Y42" i="253"/>
  <c r="AJ45" i="253"/>
  <c r="AK44" i="253"/>
  <c r="S42" i="253"/>
  <c r="R43" i="253"/>
  <c r="AQ43" i="253"/>
  <c r="AP44" i="253"/>
  <c r="AV43" i="253"/>
  <c r="AW42" i="253"/>
  <c r="BH44" i="253"/>
  <c r="BI43" i="253"/>
  <c r="BO43" i="253"/>
  <c r="BN44" i="253"/>
  <c r="AR36" i="19"/>
  <c r="AV36" i="19" s="1"/>
  <c r="CF36" i="19"/>
  <c r="CJ36" i="19" s="1"/>
  <c r="H66" i="29"/>
  <c r="H67" i="29" s="1"/>
  <c r="H68" i="29" s="1"/>
  <c r="DB31" i="58"/>
  <c r="AT31" i="58"/>
  <c r="J27" i="77"/>
  <c r="P28" i="6"/>
  <c r="Q28" i="6" s="1"/>
  <c r="BW28" i="58" s="1"/>
  <c r="BZ28" i="58" s="1"/>
  <c r="DF27" i="58"/>
  <c r="G28" i="77"/>
  <c r="G28" i="80"/>
  <c r="AD33" i="5"/>
  <c r="P33" i="5"/>
  <c r="T33" i="5"/>
  <c r="V33" i="5"/>
  <c r="X33" i="5"/>
  <c r="R33" i="5"/>
  <c r="L33" i="5"/>
  <c r="Z33" i="5"/>
  <c r="AB33" i="5"/>
  <c r="N33" i="5"/>
  <c r="BD31" i="58"/>
  <c r="AJ31" i="58"/>
  <c r="AR35" i="19"/>
  <c r="AV35" i="19" s="1"/>
  <c r="Z31" i="58"/>
  <c r="CF35" i="19"/>
  <c r="CJ35" i="19" s="1"/>
  <c r="J27" i="80"/>
  <c r="V28" i="6"/>
  <c r="W28" i="6" s="1"/>
  <c r="DA28" i="58" s="1"/>
  <c r="DD28" i="58" s="1"/>
  <c r="P31" i="58"/>
  <c r="BN31" i="58"/>
  <c r="BX31" i="58"/>
  <c r="CH31" i="58"/>
  <c r="CR31" i="58"/>
  <c r="CB27" i="58"/>
  <c r="CV29" i="58"/>
  <c r="CL29" i="58"/>
  <c r="DD51" i="58" l="1"/>
  <c r="DF25" i="58"/>
  <c r="DF51" i="58" s="1"/>
  <c r="BZ51" i="58"/>
  <c r="CB25" i="58"/>
  <c r="CB51" i="58" s="1"/>
  <c r="BP33" i="19"/>
  <c r="BL53" i="19"/>
  <c r="BL52" i="19"/>
  <c r="AV33" i="19"/>
  <c r="AR52" i="19"/>
  <c r="AR53" i="19"/>
  <c r="BV52" i="19"/>
  <c r="BV53" i="19"/>
  <c r="BZ33" i="19"/>
  <c r="CT33" i="19"/>
  <c r="CP52" i="19"/>
  <c r="CP53" i="19"/>
  <c r="AV55" i="19"/>
  <c r="AH53" i="19"/>
  <c r="AH52" i="19"/>
  <c r="CF52" i="19"/>
  <c r="CF53" i="19"/>
  <c r="CJ33" i="19"/>
  <c r="CZ52" i="19"/>
  <c r="DD33" i="19"/>
  <c r="CZ53" i="19"/>
  <c r="R33" i="19"/>
  <c r="R52" i="19" s="1"/>
  <c r="N52" i="19"/>
  <c r="X53" i="19"/>
  <c r="X52" i="19"/>
  <c r="AB33" i="19"/>
  <c r="BB53" i="19"/>
  <c r="BB52" i="19"/>
  <c r="BF33" i="19"/>
  <c r="BP55" i="19"/>
  <c r="BF54" i="19"/>
  <c r="J34" i="5"/>
  <c r="C53" i="37"/>
  <c r="C54" i="37"/>
  <c r="BZ54" i="19"/>
  <c r="AL48" i="19"/>
  <c r="AL55" i="19" s="1"/>
  <c r="AK55" i="19"/>
  <c r="AK54" i="19"/>
  <c r="CJ54" i="19"/>
  <c r="AB55" i="19"/>
  <c r="DF48" i="19"/>
  <c r="DD54" i="19"/>
  <c r="DD55" i="19"/>
  <c r="CV48" i="19"/>
  <c r="CT55" i="19"/>
  <c r="CT54" i="19"/>
  <c r="F33" i="58"/>
  <c r="F52" i="58" s="1"/>
  <c r="E47" i="37"/>
  <c r="B47" i="37"/>
  <c r="F31" i="80"/>
  <c r="E31" i="80" s="1"/>
  <c r="E30" i="80"/>
  <c r="D47" i="37"/>
  <c r="R40" i="19"/>
  <c r="T40" i="19" s="1"/>
  <c r="CL48" i="19"/>
  <c r="CB48" i="19"/>
  <c r="BR48" i="19"/>
  <c r="BH48" i="19"/>
  <c r="AX48" i="19"/>
  <c r="AD48" i="19"/>
  <c r="AX47" i="19"/>
  <c r="CV47" i="19"/>
  <c r="BR47" i="19"/>
  <c r="DF47" i="19"/>
  <c r="AD47" i="19"/>
  <c r="CL47" i="19"/>
  <c r="BH47" i="19"/>
  <c r="C40" i="12"/>
  <c r="H41" i="15"/>
  <c r="J41" i="15" s="1"/>
  <c r="K41" i="15" s="1"/>
  <c r="N41" i="19" s="1"/>
  <c r="G29" i="74"/>
  <c r="G29" i="76"/>
  <c r="G29" i="73"/>
  <c r="H29" i="78"/>
  <c r="F31" i="73"/>
  <c r="E31" i="73" s="1"/>
  <c r="G30" i="73"/>
  <c r="H30" i="73"/>
  <c r="J30" i="73" s="1"/>
  <c r="F31" i="77"/>
  <c r="E31" i="77" s="1"/>
  <c r="H30" i="77"/>
  <c r="F31" i="76"/>
  <c r="E31" i="76" s="1"/>
  <c r="G30" i="76"/>
  <c r="H30" i="76"/>
  <c r="N31" i="6" s="1"/>
  <c r="F31" i="74"/>
  <c r="E31" i="74" s="1"/>
  <c r="G30" i="74"/>
  <c r="H30" i="74"/>
  <c r="J30" i="74" s="1"/>
  <c r="F31" i="79"/>
  <c r="E31" i="79" s="1"/>
  <c r="G30" i="79"/>
  <c r="H30" i="79"/>
  <c r="J30" i="79" s="1"/>
  <c r="G31" i="78"/>
  <c r="F31" i="78" s="1"/>
  <c r="H30" i="78"/>
  <c r="I30" i="78"/>
  <c r="K30" i="78" s="1"/>
  <c r="H30" i="80"/>
  <c r="AD44" i="253"/>
  <c r="AE43" i="253"/>
  <c r="L44" i="253"/>
  <c r="M43" i="253"/>
  <c r="BC44" i="253"/>
  <c r="BB45" i="253"/>
  <c r="F45" i="253"/>
  <c r="G44" i="253"/>
  <c r="J38" i="15"/>
  <c r="Z38" i="15"/>
  <c r="AL38" i="15"/>
  <c r="R38" i="15"/>
  <c r="N38" i="15"/>
  <c r="AD38" i="15"/>
  <c r="V38" i="15"/>
  <c r="AP38" i="15"/>
  <c r="AH38" i="15"/>
  <c r="AT38" i="15"/>
  <c r="B37" i="5"/>
  <c r="F37" i="5" s="1"/>
  <c r="H36" i="5"/>
  <c r="AF37" i="15"/>
  <c r="H37" i="15"/>
  <c r="AB37" i="15"/>
  <c r="AJ37" i="15"/>
  <c r="AN37" i="15"/>
  <c r="L37" i="15"/>
  <c r="T37" i="15"/>
  <c r="X37" i="15"/>
  <c r="AR37" i="15"/>
  <c r="AW43" i="253"/>
  <c r="AV44" i="253"/>
  <c r="Y43" i="253"/>
  <c r="X44" i="253"/>
  <c r="BN45" i="253"/>
  <c r="BO44" i="253"/>
  <c r="S43" i="253"/>
  <c r="R44" i="253"/>
  <c r="BH45" i="253"/>
  <c r="BI44" i="253"/>
  <c r="AK45" i="253"/>
  <c r="AJ46" i="253"/>
  <c r="AP45" i="253"/>
  <c r="AQ44" i="253"/>
  <c r="H69" i="29"/>
  <c r="BX32" i="58"/>
  <c r="P29" i="6"/>
  <c r="Q29" i="6" s="1"/>
  <c r="BW29" i="58" s="1"/>
  <c r="BZ29" i="58" s="1"/>
  <c r="J28" i="77"/>
  <c r="Z32" i="58"/>
  <c r="P32" i="58"/>
  <c r="BD32" i="58"/>
  <c r="DF28" i="58"/>
  <c r="AD34" i="5"/>
  <c r="T34" i="5"/>
  <c r="R34" i="5"/>
  <c r="X34" i="5"/>
  <c r="V34" i="5"/>
  <c r="Z34" i="5"/>
  <c r="L34" i="5"/>
  <c r="AB34" i="5"/>
  <c r="P34" i="5"/>
  <c r="N34" i="5"/>
  <c r="CR32" i="58"/>
  <c r="DB32" i="58"/>
  <c r="AT32" i="58"/>
  <c r="AJ32" i="58"/>
  <c r="CB28" i="58"/>
  <c r="CH32" i="58"/>
  <c r="BN32" i="58"/>
  <c r="J28" i="80"/>
  <c r="V29" i="6"/>
  <c r="W29" i="6" s="1"/>
  <c r="DA29" i="58" s="1"/>
  <c r="DD29" i="58" s="1"/>
  <c r="DD52" i="19" l="1"/>
  <c r="DD53" i="19"/>
  <c r="AV52" i="19"/>
  <c r="AV53" i="19"/>
  <c r="BF52" i="19"/>
  <c r="BF53" i="19"/>
  <c r="AB52" i="19"/>
  <c r="AB53" i="19"/>
  <c r="CJ52" i="19"/>
  <c r="CJ53" i="19"/>
  <c r="CT52" i="19"/>
  <c r="CT53" i="19"/>
  <c r="BZ52" i="19"/>
  <c r="BZ53" i="19"/>
  <c r="BP52" i="19"/>
  <c r="BP53" i="19"/>
  <c r="AL54" i="19"/>
  <c r="E54" i="37"/>
  <c r="E53" i="37"/>
  <c r="D53" i="37"/>
  <c r="D54" i="37"/>
  <c r="B54" i="37"/>
  <c r="B53" i="37"/>
  <c r="BH54" i="19"/>
  <c r="BR54" i="19"/>
  <c r="DF54" i="19"/>
  <c r="CL54" i="19"/>
  <c r="AD54" i="19"/>
  <c r="CB54" i="19"/>
  <c r="AX54" i="19"/>
  <c r="CV54" i="19"/>
  <c r="R41" i="19"/>
  <c r="T41" i="19" s="1"/>
  <c r="AN48" i="19"/>
  <c r="C41" i="12"/>
  <c r="H42" i="15"/>
  <c r="J42" i="15" s="1"/>
  <c r="K42" i="15" s="1"/>
  <c r="N42" i="19" s="1"/>
  <c r="J31" i="6"/>
  <c r="K31" i="6" s="1"/>
  <c r="J30" i="76"/>
  <c r="R31" i="6"/>
  <c r="S31" i="6" s="1"/>
  <c r="T31" i="6"/>
  <c r="U31" i="6" s="1"/>
  <c r="F32" i="76"/>
  <c r="G31" i="76"/>
  <c r="H31" i="76"/>
  <c r="H31" i="6"/>
  <c r="I31" i="6" s="1"/>
  <c r="F32" i="74"/>
  <c r="G31" i="74"/>
  <c r="H31" i="74"/>
  <c r="F32" i="73"/>
  <c r="G31" i="73"/>
  <c r="H31" i="73"/>
  <c r="G32" i="78"/>
  <c r="F32" i="78" s="1"/>
  <c r="H31" i="78"/>
  <c r="I31" i="78"/>
  <c r="F32" i="79"/>
  <c r="E32" i="79" s="1"/>
  <c r="G31" i="79"/>
  <c r="H31" i="79"/>
  <c r="F32" i="77"/>
  <c r="E32" i="77" s="1"/>
  <c r="H31" i="77"/>
  <c r="F32" i="80"/>
  <c r="E32" i="80" s="1"/>
  <c r="H31" i="80"/>
  <c r="B38" i="5"/>
  <c r="F38" i="5" s="1"/>
  <c r="H37" i="5"/>
  <c r="BB46" i="253"/>
  <c r="BC45" i="253"/>
  <c r="M44" i="253"/>
  <c r="L45" i="253"/>
  <c r="AD45" i="253"/>
  <c r="AE44" i="253"/>
  <c r="F46" i="253"/>
  <c r="G45" i="253"/>
  <c r="W38" i="15"/>
  <c r="O38" i="15"/>
  <c r="AM38" i="15"/>
  <c r="AU38" i="15"/>
  <c r="AQ38" i="15"/>
  <c r="AE38" i="15"/>
  <c r="S38" i="15"/>
  <c r="AA38" i="15"/>
  <c r="AI38" i="15"/>
  <c r="K38" i="15"/>
  <c r="R37" i="15"/>
  <c r="AP37" i="15"/>
  <c r="AD37" i="15"/>
  <c r="AT37" i="15"/>
  <c r="Z37" i="15"/>
  <c r="N37" i="15"/>
  <c r="AL37" i="15"/>
  <c r="J37" i="15"/>
  <c r="V37" i="15"/>
  <c r="AH37" i="15"/>
  <c r="AP46" i="253"/>
  <c r="AQ45" i="253"/>
  <c r="BI45" i="253"/>
  <c r="BH46" i="253"/>
  <c r="Y44" i="253"/>
  <c r="X45" i="253"/>
  <c r="BN46" i="253"/>
  <c r="BO45" i="253"/>
  <c r="AK46" i="253"/>
  <c r="AJ47" i="253"/>
  <c r="R45" i="253"/>
  <c r="S44" i="253"/>
  <c r="AW44" i="253"/>
  <c r="AV45" i="253"/>
  <c r="H70" i="29"/>
  <c r="AP22" i="29" s="1"/>
  <c r="AQ22" i="29" s="1"/>
  <c r="DF29" i="58"/>
  <c r="Z33" i="58"/>
  <c r="Z52" i="58" s="1"/>
  <c r="BD33" i="58"/>
  <c r="BD52" i="58" s="1"/>
  <c r="F35" i="58"/>
  <c r="J36" i="5"/>
  <c r="P33" i="58"/>
  <c r="P52" i="58" s="1"/>
  <c r="AT33" i="58"/>
  <c r="AT52" i="58" s="1"/>
  <c r="G30" i="77"/>
  <c r="CR33" i="58"/>
  <c r="CR52" i="58" s="1"/>
  <c r="BX33" i="58"/>
  <c r="BX52" i="58" s="1"/>
  <c r="G30" i="80"/>
  <c r="CB29" i="58"/>
  <c r="G29" i="77"/>
  <c r="CH33" i="58"/>
  <c r="CH52" i="58" s="1"/>
  <c r="G29" i="80"/>
  <c r="AJ33" i="58"/>
  <c r="AJ52" i="58" s="1"/>
  <c r="BN33" i="58"/>
  <c r="BN52" i="58" s="1"/>
  <c r="DB33" i="58"/>
  <c r="DB52" i="58" s="1"/>
  <c r="N30" i="6"/>
  <c r="O30" i="6" s="1"/>
  <c r="BM30" i="58" s="1"/>
  <c r="BP30" i="58" s="1"/>
  <c r="J29" i="76"/>
  <c r="J30" i="6"/>
  <c r="K30" i="6" s="1"/>
  <c r="AS30" i="58" s="1"/>
  <c r="AV30" i="58" s="1"/>
  <c r="J29" i="74"/>
  <c r="O31" i="6"/>
  <c r="T30" i="6"/>
  <c r="U30" i="6" s="1"/>
  <c r="CQ30" i="58" s="1"/>
  <c r="CT30" i="58" s="1"/>
  <c r="J29" i="79"/>
  <c r="R30" i="6"/>
  <c r="S30" i="6" s="1"/>
  <c r="CG30" i="58" s="1"/>
  <c r="CJ30" i="58" s="1"/>
  <c r="K29" i="78"/>
  <c r="H30" i="6"/>
  <c r="I30" i="6" s="1"/>
  <c r="AI30" i="58" s="1"/>
  <c r="AL30" i="58" s="1"/>
  <c r="AN30" i="58" s="1"/>
  <c r="J29" i="73"/>
  <c r="E32" i="76" l="1"/>
  <c r="E51" i="76" s="1"/>
  <c r="F51" i="76"/>
  <c r="E32" i="73"/>
  <c r="E51" i="73" s="1"/>
  <c r="F51" i="73"/>
  <c r="E32" i="74"/>
  <c r="E51" i="74" s="1"/>
  <c r="F51" i="74"/>
  <c r="AN54" i="19"/>
  <c r="B39" i="5"/>
  <c r="F39" i="5" s="1"/>
  <c r="R42" i="19"/>
  <c r="T42" i="19" s="1"/>
  <c r="G46" i="29"/>
  <c r="H46" i="29" s="1"/>
  <c r="AP48" i="29"/>
  <c r="BR46" i="29"/>
  <c r="BS46" i="29" s="1"/>
  <c r="N48" i="29"/>
  <c r="G48" i="29"/>
  <c r="AB48" i="29"/>
  <c r="AI48" i="29"/>
  <c r="AB47" i="29"/>
  <c r="AC47" i="29" s="1"/>
  <c r="BY46" i="29"/>
  <c r="BZ46" i="29" s="1"/>
  <c r="BK48" i="29"/>
  <c r="AW48" i="29"/>
  <c r="BD48" i="29"/>
  <c r="AW47" i="29"/>
  <c r="AX47" i="29" s="1"/>
  <c r="AI47" i="29"/>
  <c r="AJ47" i="29" s="1"/>
  <c r="BR48" i="29"/>
  <c r="U48" i="29"/>
  <c r="BY48" i="29"/>
  <c r="N46" i="29"/>
  <c r="O46" i="29" s="1"/>
  <c r="G47" i="29"/>
  <c r="BD47" i="29"/>
  <c r="AP47" i="29"/>
  <c r="N47" i="29"/>
  <c r="AB46" i="29"/>
  <c r="AC46" i="29" s="1"/>
  <c r="AP46" i="29"/>
  <c r="AQ46" i="29" s="1"/>
  <c r="BK47" i="29"/>
  <c r="BY47" i="29"/>
  <c r="U46" i="29"/>
  <c r="V46" i="29" s="1"/>
  <c r="U47" i="29"/>
  <c r="AW46" i="29"/>
  <c r="AX46" i="29" s="1"/>
  <c r="BR47" i="29"/>
  <c r="AI46" i="29"/>
  <c r="AJ46" i="29" s="1"/>
  <c r="BK46" i="29"/>
  <c r="BL46" i="29" s="1"/>
  <c r="BD46" i="29"/>
  <c r="BE46" i="29" s="1"/>
  <c r="C42" i="12"/>
  <c r="H43" i="15"/>
  <c r="J43" i="15" s="1"/>
  <c r="K43" i="15" s="1"/>
  <c r="N43" i="19" s="1"/>
  <c r="AW45" i="29"/>
  <c r="AP45" i="29"/>
  <c r="BR45" i="29"/>
  <c r="N45" i="29"/>
  <c r="G45" i="29"/>
  <c r="U45" i="29"/>
  <c r="BD45" i="29"/>
  <c r="AI45" i="29"/>
  <c r="AB45" i="29"/>
  <c r="BY45" i="29"/>
  <c r="BK45" i="29"/>
  <c r="BY44" i="29"/>
  <c r="BR44" i="29"/>
  <c r="AP44" i="29"/>
  <c r="AB44" i="29"/>
  <c r="AW44" i="29"/>
  <c r="BK44" i="29"/>
  <c r="U44" i="29"/>
  <c r="BD44" i="29"/>
  <c r="AI44" i="29"/>
  <c r="N44" i="29"/>
  <c r="G44" i="29"/>
  <c r="F33" i="77"/>
  <c r="E33" i="77" s="1"/>
  <c r="H32" i="77"/>
  <c r="F33" i="73"/>
  <c r="E33" i="73" s="1"/>
  <c r="G32" i="73"/>
  <c r="G51" i="73" s="1"/>
  <c r="H32" i="73"/>
  <c r="H51" i="73" s="1"/>
  <c r="G33" i="78"/>
  <c r="F33" i="78" s="1"/>
  <c r="H32" i="78"/>
  <c r="I32" i="78"/>
  <c r="F33" i="79"/>
  <c r="E33" i="79" s="1"/>
  <c r="G32" i="79"/>
  <c r="H32" i="79"/>
  <c r="F33" i="74"/>
  <c r="E33" i="74" s="1"/>
  <c r="H32" i="74"/>
  <c r="H51" i="74" s="1"/>
  <c r="F33" i="76"/>
  <c r="E33" i="76" s="1"/>
  <c r="G32" i="76"/>
  <c r="G51" i="76" s="1"/>
  <c r="H32" i="76"/>
  <c r="H51" i="76" s="1"/>
  <c r="F33" i="80"/>
  <c r="E33" i="80" s="1"/>
  <c r="H32" i="80"/>
  <c r="AP43" i="29"/>
  <c r="BY43" i="29"/>
  <c r="G42" i="29"/>
  <c r="H42" i="29" s="1"/>
  <c r="AI43" i="29"/>
  <c r="G43" i="29"/>
  <c r="BR43" i="29"/>
  <c r="BD43" i="29"/>
  <c r="AB43" i="29"/>
  <c r="BK43" i="29"/>
  <c r="N43" i="29"/>
  <c r="AW43" i="29"/>
  <c r="U43" i="29"/>
  <c r="B40" i="5"/>
  <c r="F40" i="5" s="1"/>
  <c r="N42" i="29"/>
  <c r="O42" i="29" s="1"/>
  <c r="AB42" i="29"/>
  <c r="AC42" i="29" s="1"/>
  <c r="BD42" i="29"/>
  <c r="BE42" i="29" s="1"/>
  <c r="AI42" i="29"/>
  <c r="AJ42" i="29" s="1"/>
  <c r="U42" i="29"/>
  <c r="V42" i="29" s="1"/>
  <c r="BY42" i="29"/>
  <c r="BR42" i="29"/>
  <c r="BK42" i="29"/>
  <c r="AW42" i="29"/>
  <c r="AP42" i="29"/>
  <c r="BD41" i="29"/>
  <c r="AP41" i="29"/>
  <c r="BY41" i="29"/>
  <c r="AB41" i="29"/>
  <c r="N41" i="29"/>
  <c r="AW41" i="29"/>
  <c r="G41" i="29"/>
  <c r="BK41" i="29"/>
  <c r="U41" i="29"/>
  <c r="AI41" i="29"/>
  <c r="BR41" i="29"/>
  <c r="BD40" i="29"/>
  <c r="BR40" i="29"/>
  <c r="N40" i="29"/>
  <c r="AI40" i="29"/>
  <c r="AB40" i="29"/>
  <c r="U40" i="29"/>
  <c r="BY40" i="29"/>
  <c r="AP40" i="29"/>
  <c r="BK40" i="29"/>
  <c r="G40" i="29"/>
  <c r="AW40" i="29"/>
  <c r="AD46" i="253"/>
  <c r="AD47" i="253" s="1"/>
  <c r="AD48" i="253" s="1"/>
  <c r="AD49" i="253" s="1"/>
  <c r="AD50" i="253" s="1"/>
  <c r="AD52" i="253" s="1"/>
  <c r="AE45" i="253"/>
  <c r="AE46" i="253" s="1"/>
  <c r="AE47" i="253" s="1"/>
  <c r="AE48" i="253" s="1"/>
  <c r="AE49" i="253" s="1"/>
  <c r="AE50" i="253" s="1"/>
  <c r="AE52" i="253" s="1"/>
  <c r="BC46" i="253"/>
  <c r="BB47" i="253"/>
  <c r="L46" i="253"/>
  <c r="M45" i="253"/>
  <c r="G46" i="253"/>
  <c r="F47" i="253"/>
  <c r="AP39" i="29"/>
  <c r="AQ39" i="29" s="1"/>
  <c r="BK39" i="29"/>
  <c r="BL39" i="29" s="1"/>
  <c r="AB39" i="29"/>
  <c r="AC39" i="29" s="1"/>
  <c r="G39" i="29"/>
  <c r="H39" i="29" s="1"/>
  <c r="AW39" i="29"/>
  <c r="AX39" i="29" s="1"/>
  <c r="N39" i="29"/>
  <c r="BR39" i="29"/>
  <c r="AI39" i="29"/>
  <c r="U39" i="29"/>
  <c r="BY39" i="29"/>
  <c r="BD39" i="29"/>
  <c r="BV38" i="19"/>
  <c r="BZ38" i="19" s="1"/>
  <c r="CP38" i="19"/>
  <c r="CT38" i="19" s="1"/>
  <c r="CF38" i="19"/>
  <c r="CJ38" i="19" s="1"/>
  <c r="N38" i="19"/>
  <c r="R38" i="19" s="1"/>
  <c r="BB38" i="19"/>
  <c r="BF38" i="19" s="1"/>
  <c r="BL38" i="19"/>
  <c r="BP38" i="19" s="1"/>
  <c r="CZ38" i="19"/>
  <c r="DD38" i="19" s="1"/>
  <c r="X38" i="19"/>
  <c r="AB38" i="19" s="1"/>
  <c r="AH38" i="19"/>
  <c r="AR38" i="19"/>
  <c r="AV38" i="19" s="1"/>
  <c r="G38" i="29"/>
  <c r="H38" i="29" s="1"/>
  <c r="AB38" i="29"/>
  <c r="AC38" i="29" s="1"/>
  <c r="U38" i="29"/>
  <c r="V38" i="29" s="1"/>
  <c r="AI38" i="29"/>
  <c r="BY38" i="29"/>
  <c r="N38" i="29"/>
  <c r="AP38" i="29"/>
  <c r="BD38" i="29"/>
  <c r="BR38" i="29"/>
  <c r="AW38" i="29"/>
  <c r="BK38" i="29"/>
  <c r="F36" i="58"/>
  <c r="J37" i="5"/>
  <c r="W37" i="15"/>
  <c r="AA37" i="15"/>
  <c r="S37" i="15"/>
  <c r="AI37" i="15"/>
  <c r="K37" i="15"/>
  <c r="O37" i="15"/>
  <c r="AU37" i="15"/>
  <c r="AQ37" i="15"/>
  <c r="AM37" i="15"/>
  <c r="AE37" i="15"/>
  <c r="R46" i="253"/>
  <c r="S45" i="253"/>
  <c r="BO46" i="253"/>
  <c r="BN47" i="253"/>
  <c r="AQ46" i="253"/>
  <c r="AP47" i="253"/>
  <c r="AV46" i="253"/>
  <c r="AW45" i="253"/>
  <c r="AJ48" i="253"/>
  <c r="AK47" i="253"/>
  <c r="X46" i="253"/>
  <c r="Y45" i="253"/>
  <c r="BI46" i="253"/>
  <c r="BH47" i="253"/>
  <c r="N37" i="29"/>
  <c r="AW37" i="29"/>
  <c r="BR37" i="29"/>
  <c r="BS37" i="29" s="1"/>
  <c r="AI37" i="29"/>
  <c r="AB37" i="29"/>
  <c r="G37" i="29"/>
  <c r="AP37" i="29"/>
  <c r="BD37" i="29"/>
  <c r="BY37" i="29"/>
  <c r="U37" i="29"/>
  <c r="BK37" i="29"/>
  <c r="U17" i="29"/>
  <c r="V17" i="29" s="1"/>
  <c r="AP31" i="29"/>
  <c r="AQ31" i="29" s="1"/>
  <c r="AB29" i="29"/>
  <c r="AC29" i="29" s="1"/>
  <c r="BD26" i="29"/>
  <c r="BE26" i="29" s="1"/>
  <c r="AI29" i="29"/>
  <c r="AJ29" i="29" s="1"/>
  <c r="BK25" i="29"/>
  <c r="BY7" i="29"/>
  <c r="BZ7" i="29" s="1"/>
  <c r="G29" i="29"/>
  <c r="H29" i="29" s="1"/>
  <c r="BD20" i="29"/>
  <c r="BE20" i="29" s="1"/>
  <c r="BD7" i="29"/>
  <c r="BE7" i="29" s="1"/>
  <c r="N13" i="29"/>
  <c r="O13" i="29" s="1"/>
  <c r="G18" i="29"/>
  <c r="H18" i="29" s="1"/>
  <c r="AI6" i="29"/>
  <c r="AJ6" i="29" s="1"/>
  <c r="BR11" i="29"/>
  <c r="BS11" i="29" s="1"/>
  <c r="AP19" i="29"/>
  <c r="AQ19" i="29" s="1"/>
  <c r="G27" i="29"/>
  <c r="H27" i="29" s="1"/>
  <c r="AB22" i="29"/>
  <c r="AC22" i="29" s="1"/>
  <c r="AI8" i="29"/>
  <c r="AJ8" i="29" s="1"/>
  <c r="AW22" i="29"/>
  <c r="AX22" i="29" s="1"/>
  <c r="BD25" i="29"/>
  <c r="AP8" i="29"/>
  <c r="AQ8" i="29" s="1"/>
  <c r="BD10" i="29"/>
  <c r="BE10" i="29" s="1"/>
  <c r="BD6" i="29"/>
  <c r="BE6" i="29" s="1"/>
  <c r="AI24" i="29"/>
  <c r="AJ24" i="29" s="1"/>
  <c r="BR14" i="29"/>
  <c r="BS14" i="29" s="1"/>
  <c r="N19" i="29"/>
  <c r="O19" i="29" s="1"/>
  <c r="AW34" i="29"/>
  <c r="AX34" i="29" s="1"/>
  <c r="BR34" i="29"/>
  <c r="BS34" i="29" s="1"/>
  <c r="BK36" i="29"/>
  <c r="BL36" i="29" s="1"/>
  <c r="U27" i="29"/>
  <c r="V27" i="29" s="1"/>
  <c r="BY11" i="29"/>
  <c r="BZ11" i="29" s="1"/>
  <c r="AP18" i="29"/>
  <c r="AQ18" i="29" s="1"/>
  <c r="AP14" i="29"/>
  <c r="AQ14" i="29" s="1"/>
  <c r="AW15" i="29"/>
  <c r="AX15" i="29" s="1"/>
  <c r="AW17" i="29"/>
  <c r="AX17" i="29" s="1"/>
  <c r="BR35" i="29"/>
  <c r="BS35" i="29" s="1"/>
  <c r="BD28" i="29"/>
  <c r="BE28" i="29" s="1"/>
  <c r="AW19" i="29"/>
  <c r="AX19" i="29" s="1"/>
  <c r="BD30" i="29"/>
  <c r="BE30" i="29" s="1"/>
  <c r="BD32" i="29"/>
  <c r="BE32" i="29" s="1"/>
  <c r="BK29" i="29"/>
  <c r="BL29" i="29" s="1"/>
  <c r="AI7" i="29"/>
  <c r="AJ7" i="29" s="1"/>
  <c r="N12" i="29"/>
  <c r="O12" i="29" s="1"/>
  <c r="BK7" i="29"/>
  <c r="BL7" i="29" s="1"/>
  <c r="N24" i="29"/>
  <c r="O24" i="29" s="1"/>
  <c r="N23" i="29"/>
  <c r="O23" i="29" s="1"/>
  <c r="AI23" i="29"/>
  <c r="AJ23" i="29" s="1"/>
  <c r="BK33" i="29"/>
  <c r="AB8" i="29"/>
  <c r="AC8" i="29" s="1"/>
  <c r="AI10" i="29"/>
  <c r="AJ10" i="29" s="1"/>
  <c r="AP36" i="29"/>
  <c r="AQ36" i="29" s="1"/>
  <c r="BR32" i="29"/>
  <c r="BS32" i="29" s="1"/>
  <c r="AW11" i="29"/>
  <c r="AX11" i="29" s="1"/>
  <c r="AP34" i="29"/>
  <c r="AQ34" i="29" s="1"/>
  <c r="BD9" i="29"/>
  <c r="BE9" i="29" s="1"/>
  <c r="BK14" i="29"/>
  <c r="BL14" i="29" s="1"/>
  <c r="AI14" i="29"/>
  <c r="AJ14" i="29" s="1"/>
  <c r="AW23" i="29"/>
  <c r="AX23" i="29" s="1"/>
  <c r="BK31" i="29"/>
  <c r="BL31" i="29" s="1"/>
  <c r="BR30" i="29"/>
  <c r="BS30" i="29" s="1"/>
  <c r="AW10" i="29"/>
  <c r="AX10" i="29" s="1"/>
  <c r="G24" i="29"/>
  <c r="H24" i="29" s="1"/>
  <c r="AB27" i="29"/>
  <c r="AC27" i="29" s="1"/>
  <c r="AB34" i="29"/>
  <c r="AC34" i="29" s="1"/>
  <c r="BR26" i="29"/>
  <c r="BS26" i="29" s="1"/>
  <c r="BY14" i="29"/>
  <c r="BZ14" i="29" s="1"/>
  <c r="U26" i="29"/>
  <c r="V26" i="29" s="1"/>
  <c r="AI9" i="29"/>
  <c r="AJ9" i="29" s="1"/>
  <c r="AP30" i="29"/>
  <c r="AQ30" i="29" s="1"/>
  <c r="G16" i="29"/>
  <c r="H16" i="29" s="1"/>
  <c r="G28" i="29"/>
  <c r="H28" i="29" s="1"/>
  <c r="AW7" i="29"/>
  <c r="AX7" i="29" s="1"/>
  <c r="BD21" i="29"/>
  <c r="BE21" i="29" s="1"/>
  <c r="AW16" i="29"/>
  <c r="AX16" i="29" s="1"/>
  <c r="U8" i="29"/>
  <c r="V8" i="29" s="1"/>
  <c r="N28" i="29"/>
  <c r="O28" i="29" s="1"/>
  <c r="N6" i="29"/>
  <c r="O6" i="29" s="1"/>
  <c r="AW13" i="29"/>
  <c r="AX13" i="29" s="1"/>
  <c r="U28" i="29"/>
  <c r="V28" i="29" s="1"/>
  <c r="AB31" i="29"/>
  <c r="AC31" i="29" s="1"/>
  <c r="BR16" i="29"/>
  <c r="BS16" i="29" s="1"/>
  <c r="BK28" i="29"/>
  <c r="BL28" i="29" s="1"/>
  <c r="BY24" i="29"/>
  <c r="BZ24" i="29" s="1"/>
  <c r="U18" i="29"/>
  <c r="V18" i="29" s="1"/>
  <c r="BR31" i="29"/>
  <c r="BS31" i="29" s="1"/>
  <c r="AW33" i="29"/>
  <c r="AB19" i="29"/>
  <c r="AC19" i="29" s="1"/>
  <c r="BD24" i="29"/>
  <c r="BE24" i="29" s="1"/>
  <c r="U33" i="29"/>
  <c r="BY19" i="29"/>
  <c r="BZ19" i="29" s="1"/>
  <c r="U15" i="29"/>
  <c r="V15" i="29" s="1"/>
  <c r="BD34" i="29"/>
  <c r="BE34" i="29" s="1"/>
  <c r="U30" i="29"/>
  <c r="V30" i="29" s="1"/>
  <c r="G17" i="29"/>
  <c r="H17" i="29" s="1"/>
  <c r="BY25" i="29"/>
  <c r="AI20" i="29"/>
  <c r="AJ20" i="29" s="1"/>
  <c r="AW8" i="29"/>
  <c r="AX8" i="29" s="1"/>
  <c r="BD31" i="29"/>
  <c r="BE31" i="29" s="1"/>
  <c r="BK13" i="29"/>
  <c r="BL13" i="29" s="1"/>
  <c r="BK21" i="29"/>
  <c r="BL21" i="29" s="1"/>
  <c r="AI27" i="29"/>
  <c r="AJ27" i="29" s="1"/>
  <c r="AP32" i="29"/>
  <c r="AQ32" i="29" s="1"/>
  <c r="G20" i="29"/>
  <c r="H20" i="29" s="1"/>
  <c r="G14" i="29"/>
  <c r="H14" i="29" s="1"/>
  <c r="BK27" i="29"/>
  <c r="BL27" i="29" s="1"/>
  <c r="N21" i="29"/>
  <c r="O21" i="29" s="1"/>
  <c r="BK16" i="29"/>
  <c r="BL16" i="29" s="1"/>
  <c r="N31" i="29"/>
  <c r="O31" i="29" s="1"/>
  <c r="BY34" i="29"/>
  <c r="BZ34" i="29" s="1"/>
  <c r="AP11" i="29"/>
  <c r="AQ11" i="29" s="1"/>
  <c r="U7" i="29"/>
  <c r="V7" i="29" s="1"/>
  <c r="BK12" i="29"/>
  <c r="BL12" i="29" s="1"/>
  <c r="N32" i="29"/>
  <c r="O32" i="29" s="1"/>
  <c r="AP10" i="29"/>
  <c r="AQ10" i="29" s="1"/>
  <c r="BK11" i="29"/>
  <c r="BL11" i="29" s="1"/>
  <c r="BR36" i="29"/>
  <c r="BS36" i="29" s="1"/>
  <c r="BD36" i="29"/>
  <c r="BE36" i="29" s="1"/>
  <c r="AP6" i="29"/>
  <c r="AQ6" i="29" s="1"/>
  <c r="AI30" i="29"/>
  <c r="AJ30" i="29" s="1"/>
  <c r="AW25" i="29"/>
  <c r="BY31" i="29"/>
  <c r="BZ31" i="29" s="1"/>
  <c r="BK35" i="29"/>
  <c r="BL35" i="29" s="1"/>
  <c r="G13" i="29"/>
  <c r="H13" i="29" s="1"/>
  <c r="AB16" i="29"/>
  <c r="AC16" i="29" s="1"/>
  <c r="BR25" i="29"/>
  <c r="AI35" i="29"/>
  <c r="AJ35" i="29" s="1"/>
  <c r="AI15" i="29"/>
  <c r="AJ15" i="29" s="1"/>
  <c r="N27" i="29"/>
  <c r="O27" i="29" s="1"/>
  <c r="U22" i="29"/>
  <c r="V22" i="29" s="1"/>
  <c r="N30" i="29"/>
  <c r="O30" i="29" s="1"/>
  <c r="BK9" i="29"/>
  <c r="BL9" i="29" s="1"/>
  <c r="BR29" i="29"/>
  <c r="BS29" i="29" s="1"/>
  <c r="AB20" i="29"/>
  <c r="AC20" i="29" s="1"/>
  <c r="N15" i="29"/>
  <c r="O15" i="29" s="1"/>
  <c r="U32" i="29"/>
  <c r="V32" i="29" s="1"/>
  <c r="AB21" i="29"/>
  <c r="AC21" i="29" s="1"/>
  <c r="U16" i="29"/>
  <c r="V16" i="29" s="1"/>
  <c r="BY29" i="29"/>
  <c r="BZ29" i="29" s="1"/>
  <c r="G12" i="29"/>
  <c r="H12" i="29" s="1"/>
  <c r="BY18" i="29"/>
  <c r="BZ18" i="29" s="1"/>
  <c r="BR15" i="29"/>
  <c r="BS15" i="29" s="1"/>
  <c r="N35" i="29"/>
  <c r="O35" i="29" s="1"/>
  <c r="AP12" i="29"/>
  <c r="AQ12" i="29" s="1"/>
  <c r="U24" i="29"/>
  <c r="V24" i="29" s="1"/>
  <c r="AW26" i="29"/>
  <c r="AX26" i="29" s="1"/>
  <c r="N11" i="29"/>
  <c r="O11" i="29" s="1"/>
  <c r="AB14" i="29"/>
  <c r="AC14" i="29" s="1"/>
  <c r="BK8" i="29"/>
  <c r="BL8" i="29" s="1"/>
  <c r="U6" i="29"/>
  <c r="V6" i="29" s="1"/>
  <c r="AI25" i="29"/>
  <c r="U20" i="29"/>
  <c r="V20" i="29" s="1"/>
  <c r="G32" i="29"/>
  <c r="H32" i="29" s="1"/>
  <c r="BD15" i="29"/>
  <c r="BE15" i="29" s="1"/>
  <c r="N25" i="29"/>
  <c r="N51" i="29" s="1"/>
  <c r="AP16" i="29"/>
  <c r="AQ16" i="29" s="1"/>
  <c r="AP25" i="29"/>
  <c r="AB13" i="29"/>
  <c r="AC13" i="29" s="1"/>
  <c r="BR19" i="29"/>
  <c r="BS19" i="29" s="1"/>
  <c r="U11" i="29"/>
  <c r="V11" i="29" s="1"/>
  <c r="AW20" i="29"/>
  <c r="AX20" i="29" s="1"/>
  <c r="BD27" i="29"/>
  <c r="BE27" i="29" s="1"/>
  <c r="BY12" i="29"/>
  <c r="BZ12" i="29" s="1"/>
  <c r="N17" i="29"/>
  <c r="O17" i="29" s="1"/>
  <c r="BD22" i="29"/>
  <c r="BE22" i="29" s="1"/>
  <c r="BY9" i="29"/>
  <c r="BZ9" i="29" s="1"/>
  <c r="BD12" i="29"/>
  <c r="BE12" i="29" s="1"/>
  <c r="BK23" i="29"/>
  <c r="BL23" i="29" s="1"/>
  <c r="AI11" i="29"/>
  <c r="AJ11" i="29" s="1"/>
  <c r="BD29" i="29"/>
  <c r="BE29" i="29" s="1"/>
  <c r="BY30" i="29"/>
  <c r="BZ30" i="29" s="1"/>
  <c r="BK10" i="29"/>
  <c r="BL10" i="29" s="1"/>
  <c r="G6" i="29"/>
  <c r="H6" i="29" s="1"/>
  <c r="AB30" i="29"/>
  <c r="AC30" i="29" s="1"/>
  <c r="BK32" i="29"/>
  <c r="BL32" i="29" s="1"/>
  <c r="BK17" i="29"/>
  <c r="BL17" i="29" s="1"/>
  <c r="BR22" i="29"/>
  <c r="BS22" i="29" s="1"/>
  <c r="BR28" i="29"/>
  <c r="BS28" i="29" s="1"/>
  <c r="BD16" i="29"/>
  <c r="BE16" i="29" s="1"/>
  <c r="BY6" i="29"/>
  <c r="BZ6" i="29" s="1"/>
  <c r="BR24" i="29"/>
  <c r="BS24" i="29" s="1"/>
  <c r="BY10" i="29"/>
  <c r="BZ10" i="29" s="1"/>
  <c r="BY32" i="29"/>
  <c r="BZ32" i="29" s="1"/>
  <c r="N14" i="29"/>
  <c r="O14" i="29" s="1"/>
  <c r="BY23" i="29"/>
  <c r="BZ23" i="29" s="1"/>
  <c r="BK19" i="29"/>
  <c r="BL19" i="29" s="1"/>
  <c r="AP21" i="29"/>
  <c r="AQ21" i="29" s="1"/>
  <c r="BY17" i="29"/>
  <c r="BZ17" i="29" s="1"/>
  <c r="BR23" i="29"/>
  <c r="BS23" i="29" s="1"/>
  <c r="BR18" i="29"/>
  <c r="BS18" i="29" s="1"/>
  <c r="BD18" i="29"/>
  <c r="BE18" i="29" s="1"/>
  <c r="AW18" i="29"/>
  <c r="AX18" i="29" s="1"/>
  <c r="G23" i="29"/>
  <c r="H23" i="29" s="1"/>
  <c r="BY28" i="29"/>
  <c r="BZ28" i="29" s="1"/>
  <c r="G31" i="29"/>
  <c r="H31" i="29" s="1"/>
  <c r="BR17" i="29"/>
  <c r="BS17" i="29" s="1"/>
  <c r="U36" i="29"/>
  <c r="V36" i="29" s="1"/>
  <c r="AB36" i="29"/>
  <c r="AW36" i="29"/>
  <c r="AX36" i="29" s="1"/>
  <c r="AP15" i="29"/>
  <c r="AQ15" i="29" s="1"/>
  <c r="BR13" i="29"/>
  <c r="BS13" i="29" s="1"/>
  <c r="BD19" i="29"/>
  <c r="BE19" i="29" s="1"/>
  <c r="U12" i="29"/>
  <c r="V12" i="29" s="1"/>
  <c r="AB17" i="29"/>
  <c r="AC17" i="29" s="1"/>
  <c r="U29" i="29"/>
  <c r="V29" i="29" s="1"/>
  <c r="BY27" i="29"/>
  <c r="BZ27" i="29" s="1"/>
  <c r="AB33" i="29"/>
  <c r="N8" i="29"/>
  <c r="O8" i="29" s="1"/>
  <c r="G34" i="29"/>
  <c r="H34" i="29" s="1"/>
  <c r="BY21" i="29"/>
  <c r="BZ21" i="29" s="1"/>
  <c r="BR20" i="29"/>
  <c r="BS20" i="29" s="1"/>
  <c r="BD8" i="29"/>
  <c r="BE8" i="29" s="1"/>
  <c r="BK26" i="29"/>
  <c r="BL26" i="29" s="1"/>
  <c r="G8" i="29"/>
  <c r="H8" i="29" s="1"/>
  <c r="G30" i="29"/>
  <c r="H30" i="29" s="1"/>
  <c r="AP24" i="29"/>
  <c r="AQ24" i="29" s="1"/>
  <c r="BK6" i="29"/>
  <c r="BL6" i="29" s="1"/>
  <c r="AB26" i="29"/>
  <c r="AC26" i="29" s="1"/>
  <c r="AW6" i="29"/>
  <c r="AX6" i="29" s="1"/>
  <c r="U13" i="29"/>
  <c r="V13" i="29" s="1"/>
  <c r="U34" i="29"/>
  <c r="V34" i="29" s="1"/>
  <c r="G22" i="29"/>
  <c r="H22" i="29" s="1"/>
  <c r="U31" i="29"/>
  <c r="V31" i="29" s="1"/>
  <c r="AP29" i="29"/>
  <c r="AQ29" i="29" s="1"/>
  <c r="N18" i="29"/>
  <c r="O18" i="29" s="1"/>
  <c r="N34" i="29"/>
  <c r="O34" i="29" s="1"/>
  <c r="BK30" i="29"/>
  <c r="BL30" i="29" s="1"/>
  <c r="AI34" i="29"/>
  <c r="AJ34" i="29" s="1"/>
  <c r="G33" i="29"/>
  <c r="G21" i="29"/>
  <c r="H21" i="29" s="1"/>
  <c r="BR9" i="29"/>
  <c r="BS9" i="29" s="1"/>
  <c r="AB23" i="29"/>
  <c r="AC23" i="29" s="1"/>
  <c r="BK22" i="29"/>
  <c r="BL22" i="29" s="1"/>
  <c r="AW27" i="29"/>
  <c r="AX27" i="29" s="1"/>
  <c r="U10" i="29"/>
  <c r="V10" i="29" s="1"/>
  <c r="AB7" i="29"/>
  <c r="AC7" i="29" s="1"/>
  <c r="BR10" i="29"/>
  <c r="BS10" i="29" s="1"/>
  <c r="AB25" i="29"/>
  <c r="BY36" i="29"/>
  <c r="BZ36" i="29" s="1"/>
  <c r="AW32" i="29"/>
  <c r="AX32" i="29" s="1"/>
  <c r="AP13" i="29"/>
  <c r="AQ13" i="29" s="1"/>
  <c r="G25" i="29"/>
  <c r="U14" i="29"/>
  <c r="V14" i="29" s="1"/>
  <c r="BD11" i="29"/>
  <c r="BE11" i="29" s="1"/>
  <c r="N22" i="29"/>
  <c r="O22" i="29" s="1"/>
  <c r="AI33" i="29"/>
  <c r="N9" i="29"/>
  <c r="O9" i="29" s="1"/>
  <c r="AB10" i="29"/>
  <c r="AC10" i="29" s="1"/>
  <c r="BD13" i="29"/>
  <c r="BE13" i="29" s="1"/>
  <c r="G15" i="29"/>
  <c r="H15" i="29" s="1"/>
  <c r="AI12" i="29"/>
  <c r="AJ12" i="29" s="1"/>
  <c r="N26" i="29"/>
  <c r="O26" i="29" s="1"/>
  <c r="BY20" i="29"/>
  <c r="BZ20" i="29" s="1"/>
  <c r="AW35" i="29"/>
  <c r="AX35" i="29" s="1"/>
  <c r="G19" i="29"/>
  <c r="H19" i="29" s="1"/>
  <c r="AI19" i="29"/>
  <c r="AJ19" i="29" s="1"/>
  <c r="BY13" i="29"/>
  <c r="BZ13" i="29" s="1"/>
  <c r="BD35" i="29"/>
  <c r="BE35" i="29" s="1"/>
  <c r="G11" i="29"/>
  <c r="H11" i="29" s="1"/>
  <c r="AB6" i="29"/>
  <c r="AC6" i="29" s="1"/>
  <c r="BR12" i="29"/>
  <c r="BS12" i="29" s="1"/>
  <c r="AW30" i="29"/>
  <c r="AX30" i="29" s="1"/>
  <c r="AP27" i="29"/>
  <c r="AQ27" i="29" s="1"/>
  <c r="BD33" i="29"/>
  <c r="BD52" i="29" s="1"/>
  <c r="BD14" i="29"/>
  <c r="BE14" i="29" s="1"/>
  <c r="AP23" i="29"/>
  <c r="AQ23" i="29" s="1"/>
  <c r="N20" i="29"/>
  <c r="O20" i="29" s="1"/>
  <c r="AW14" i="29"/>
  <c r="AX14" i="29" s="1"/>
  <c r="G7" i="29"/>
  <c r="H7" i="29" s="1"/>
  <c r="AI31" i="29"/>
  <c r="AJ31" i="29" s="1"/>
  <c r="G26" i="29"/>
  <c r="H26" i="29" s="1"/>
  <c r="U35" i="29"/>
  <c r="V35" i="29" s="1"/>
  <c r="AB9" i="29"/>
  <c r="AC9" i="29" s="1"/>
  <c r="AI21" i="29"/>
  <c r="AJ21" i="29" s="1"/>
  <c r="U25" i="29"/>
  <c r="N10" i="29"/>
  <c r="O10" i="29" s="1"/>
  <c r="AI22" i="29"/>
  <c r="AJ22" i="29" s="1"/>
  <c r="BK34" i="29"/>
  <c r="BL34" i="29" s="1"/>
  <c r="BK15" i="29"/>
  <c r="BL15" i="29" s="1"/>
  <c r="AW24" i="29"/>
  <c r="AX24" i="29" s="1"/>
  <c r="BY22" i="29"/>
  <c r="BZ22" i="29" s="1"/>
  <c r="G35" i="29"/>
  <c r="H35" i="29" s="1"/>
  <c r="AP7" i="29"/>
  <c r="AQ7" i="29" s="1"/>
  <c r="AP9" i="29"/>
  <c r="AQ9" i="29" s="1"/>
  <c r="U23" i="29"/>
  <c r="V23" i="29" s="1"/>
  <c r="BY35" i="29"/>
  <c r="BZ35" i="29" s="1"/>
  <c r="BR27" i="29"/>
  <c r="BS27" i="29" s="1"/>
  <c r="AI32" i="29"/>
  <c r="AJ32" i="29" s="1"/>
  <c r="BD23" i="29"/>
  <c r="BE23" i="29" s="1"/>
  <c r="BK24" i="29"/>
  <c r="BL24" i="29" s="1"/>
  <c r="BY33" i="29"/>
  <c r="BR8" i="29"/>
  <c r="BS8" i="29" s="1"/>
  <c r="BD17" i="29"/>
  <c r="BE17" i="29" s="1"/>
  <c r="AB11" i="29"/>
  <c r="AC11" i="29" s="1"/>
  <c r="AB28" i="29"/>
  <c r="AC28" i="29" s="1"/>
  <c r="AB32" i="29"/>
  <c r="AC32" i="29" s="1"/>
  <c r="U9" i="29"/>
  <c r="V9" i="29" s="1"/>
  <c r="AI28" i="29"/>
  <c r="AJ28" i="29" s="1"/>
  <c r="AP33" i="29"/>
  <c r="G9" i="29"/>
  <c r="H9" i="29" s="1"/>
  <c r="BK18" i="29"/>
  <c r="BL18" i="29" s="1"/>
  <c r="AP28" i="29"/>
  <c r="AQ28" i="29" s="1"/>
  <c r="N16" i="29"/>
  <c r="O16" i="29" s="1"/>
  <c r="AB15" i="29"/>
  <c r="AC15" i="29" s="1"/>
  <c r="BR33" i="29"/>
  <c r="BR52" i="29" s="1"/>
  <c r="BY16" i="29"/>
  <c r="BZ16" i="29" s="1"/>
  <c r="AW9" i="29"/>
  <c r="AX9" i="29" s="1"/>
  <c r="AP20" i="29"/>
  <c r="AQ20" i="29" s="1"/>
  <c r="AP17" i="29"/>
  <c r="AQ17" i="29" s="1"/>
  <c r="N33" i="29"/>
  <c r="BY15" i="29"/>
  <c r="BZ15" i="29" s="1"/>
  <c r="AW21" i="29"/>
  <c r="AX21" i="29" s="1"/>
  <c r="G36" i="29"/>
  <c r="H36" i="29" s="1"/>
  <c r="N36" i="29"/>
  <c r="O36" i="29" s="1"/>
  <c r="AI36" i="29"/>
  <c r="AJ36" i="29" s="1"/>
  <c r="AW29" i="29"/>
  <c r="AX29" i="29" s="1"/>
  <c r="AW12" i="29"/>
  <c r="AX12" i="29" s="1"/>
  <c r="BY8" i="29"/>
  <c r="BZ8" i="29" s="1"/>
  <c r="AW31" i="29"/>
  <c r="AX31" i="29" s="1"/>
  <c r="BR7" i="29"/>
  <c r="BS7" i="29" s="1"/>
  <c r="AI16" i="29"/>
  <c r="AJ16" i="29" s="1"/>
  <c r="G10" i="29"/>
  <c r="H10" i="29" s="1"/>
  <c r="U21" i="29"/>
  <c r="V21" i="29" s="1"/>
  <c r="BY26" i="29"/>
  <c r="BZ26" i="29" s="1"/>
  <c r="BK20" i="29"/>
  <c r="BL20" i="29" s="1"/>
  <c r="N7" i="29"/>
  <c r="O7" i="29" s="1"/>
  <c r="U19" i="29"/>
  <c r="V19" i="29" s="1"/>
  <c r="AP26" i="29"/>
  <c r="AQ26" i="29" s="1"/>
  <c r="AB18" i="29"/>
  <c r="AC18" i="29" s="1"/>
  <c r="N29" i="29"/>
  <c r="O29" i="29" s="1"/>
  <c r="BR21" i="29"/>
  <c r="BS21" i="29" s="1"/>
  <c r="AI18" i="29"/>
  <c r="AJ18" i="29" s="1"/>
  <c r="AI17" i="29"/>
  <c r="AJ17" i="29" s="1"/>
  <c r="BR6" i="29"/>
  <c r="BS6" i="29" s="1"/>
  <c r="AB12" i="29"/>
  <c r="AC12" i="29" s="1"/>
  <c r="AW28" i="29"/>
  <c r="AX28" i="29" s="1"/>
  <c r="AI26" i="29"/>
  <c r="AJ26" i="29" s="1"/>
  <c r="AI13" i="29"/>
  <c r="AJ13" i="29" s="1"/>
  <c r="AB24" i="29"/>
  <c r="AC24" i="29" s="1"/>
  <c r="AP35" i="29"/>
  <c r="AQ35" i="29" s="1"/>
  <c r="AB35" i="29"/>
  <c r="AC35" i="29" s="1"/>
  <c r="V31" i="6"/>
  <c r="W31" i="6" s="1"/>
  <c r="DA31" i="58" s="1"/>
  <c r="DD31" i="58" s="1"/>
  <c r="J30" i="80"/>
  <c r="G31" i="77"/>
  <c r="G31" i="80"/>
  <c r="Z36" i="5"/>
  <c r="R36" i="5"/>
  <c r="AD36" i="5"/>
  <c r="V36" i="5"/>
  <c r="X36" i="5"/>
  <c r="AB36" i="5"/>
  <c r="T36" i="5"/>
  <c r="L36" i="5"/>
  <c r="N36" i="5"/>
  <c r="P36" i="5"/>
  <c r="P31" i="6"/>
  <c r="Q31" i="6" s="1"/>
  <c r="BW31" i="58" s="1"/>
  <c r="BZ31" i="58" s="1"/>
  <c r="J30" i="77"/>
  <c r="CG31" i="58"/>
  <c r="CJ31" i="58" s="1"/>
  <c r="CV30" i="58"/>
  <c r="AX30" i="58"/>
  <c r="AI31" i="58"/>
  <c r="AL31" i="58" s="1"/>
  <c r="CL30" i="58"/>
  <c r="AS31" i="58"/>
  <c r="AV31" i="58" s="1"/>
  <c r="BM31" i="58"/>
  <c r="BP31" i="58" s="1"/>
  <c r="CQ31" i="58"/>
  <c r="CT31" i="58" s="1"/>
  <c r="BR30" i="58"/>
  <c r="AP52" i="29" l="1"/>
  <c r="C43" i="12"/>
  <c r="C44" i="12" s="1"/>
  <c r="C45" i="12" s="1"/>
  <c r="C46" i="12" s="1"/>
  <c r="C51" i="12"/>
  <c r="G32" i="74"/>
  <c r="G51" i="74" s="1"/>
  <c r="N52" i="29"/>
  <c r="AB51" i="29"/>
  <c r="AP51" i="29"/>
  <c r="BD51" i="29"/>
  <c r="BZ33" i="29"/>
  <c r="BY52" i="29"/>
  <c r="V25" i="29"/>
  <c r="V51" i="29" s="1"/>
  <c r="U51" i="29"/>
  <c r="AB52" i="29"/>
  <c r="AJ25" i="29"/>
  <c r="AJ51" i="29" s="1"/>
  <c r="AI51" i="29"/>
  <c r="AX33" i="29"/>
  <c r="AW52" i="29"/>
  <c r="BL25" i="29"/>
  <c r="BL51" i="29" s="1"/>
  <c r="BK51" i="29"/>
  <c r="N53" i="29"/>
  <c r="BK53" i="29"/>
  <c r="BR53" i="29"/>
  <c r="BY54" i="29"/>
  <c r="BY55" i="29"/>
  <c r="H48" i="29"/>
  <c r="G55" i="29"/>
  <c r="G54" i="29"/>
  <c r="AJ33" i="29"/>
  <c r="AI52" i="29"/>
  <c r="H25" i="29"/>
  <c r="H51" i="29" s="1"/>
  <c r="G51" i="29"/>
  <c r="BR51" i="29"/>
  <c r="V33" i="29"/>
  <c r="U52" i="29"/>
  <c r="AI53" i="29"/>
  <c r="AW53" i="29"/>
  <c r="BZ44" i="29"/>
  <c r="BZ53" i="29" s="1"/>
  <c r="BY53" i="29"/>
  <c r="U54" i="29"/>
  <c r="U55" i="29"/>
  <c r="BD55" i="29"/>
  <c r="BD54" i="29"/>
  <c r="N55" i="29"/>
  <c r="N54" i="29"/>
  <c r="H33" i="29"/>
  <c r="G52" i="29"/>
  <c r="AX25" i="29"/>
  <c r="AX51" i="29" s="1"/>
  <c r="AW51" i="29"/>
  <c r="BL33" i="29"/>
  <c r="BK52" i="29"/>
  <c r="BD53" i="29"/>
  <c r="AB53" i="29"/>
  <c r="BR54" i="29"/>
  <c r="BR55" i="29"/>
  <c r="AW54" i="29"/>
  <c r="AW55" i="29"/>
  <c r="AJ48" i="29"/>
  <c r="AI55" i="29"/>
  <c r="AI54" i="29"/>
  <c r="BZ25" i="29"/>
  <c r="BZ51" i="29" s="1"/>
  <c r="BY51" i="29"/>
  <c r="G53" i="29"/>
  <c r="U53" i="29"/>
  <c r="AP53" i="29"/>
  <c r="BK54" i="29"/>
  <c r="BK55" i="29"/>
  <c r="AB54" i="29"/>
  <c r="AB55" i="29"/>
  <c r="AP55" i="29"/>
  <c r="AP54" i="29"/>
  <c r="AC33" i="29"/>
  <c r="O25" i="29"/>
  <c r="O51" i="29" s="1"/>
  <c r="BS44" i="29"/>
  <c r="AQ33" i="29"/>
  <c r="O33" i="29"/>
  <c r="AC25" i="29"/>
  <c r="AC51" i="29" s="1"/>
  <c r="BS25" i="29"/>
  <c r="BS51" i="29" s="1"/>
  <c r="O48" i="29"/>
  <c r="BE33" i="29"/>
  <c r="AQ48" i="29"/>
  <c r="BS33" i="29"/>
  <c r="AQ25" i="29"/>
  <c r="AQ51" i="29" s="1"/>
  <c r="BE25" i="29"/>
  <c r="BE51" i="29" s="1"/>
  <c r="R43" i="19"/>
  <c r="T43" i="19" s="1"/>
  <c r="AC48" i="29"/>
  <c r="V48" i="29"/>
  <c r="BL48" i="29"/>
  <c r="BS48" i="29"/>
  <c r="BE48" i="29"/>
  <c r="BZ48" i="29"/>
  <c r="AX48" i="29"/>
  <c r="BE47" i="29"/>
  <c r="O47" i="29"/>
  <c r="AQ47" i="29"/>
  <c r="H47" i="29"/>
  <c r="V47" i="29"/>
  <c r="BZ47" i="29"/>
  <c r="BL47" i="29"/>
  <c r="BS47" i="29"/>
  <c r="H46" i="15"/>
  <c r="J46" i="15" s="1"/>
  <c r="K46" i="15" s="1"/>
  <c r="N46" i="19" s="1"/>
  <c r="H44" i="15"/>
  <c r="H53" i="15" s="1"/>
  <c r="B41" i="5"/>
  <c r="F41" i="5" s="1"/>
  <c r="AJ45" i="29"/>
  <c r="BL45" i="29"/>
  <c r="BE45" i="29"/>
  <c r="BS45" i="29"/>
  <c r="BZ45" i="29"/>
  <c r="V45" i="29"/>
  <c r="AQ45" i="29"/>
  <c r="O45" i="29"/>
  <c r="AC45" i="29"/>
  <c r="H45" i="29"/>
  <c r="AX45" i="29"/>
  <c r="AQ44" i="29"/>
  <c r="AQ53" i="29" s="1"/>
  <c r="V44" i="29"/>
  <c r="BE44" i="29"/>
  <c r="BL44" i="29"/>
  <c r="AJ44" i="29"/>
  <c r="AX44" i="29"/>
  <c r="AC44" i="29"/>
  <c r="H44" i="29"/>
  <c r="O44" i="29"/>
  <c r="F34" i="74"/>
  <c r="E34" i="74" s="1"/>
  <c r="G33" i="74"/>
  <c r="H33" i="74"/>
  <c r="J33" i="74" s="1"/>
  <c r="F34" i="76"/>
  <c r="E34" i="76" s="1"/>
  <c r="G33" i="76"/>
  <c r="H33" i="76"/>
  <c r="N34" i="6" s="1"/>
  <c r="F34" i="73"/>
  <c r="E34" i="73" s="1"/>
  <c r="G33" i="73"/>
  <c r="H33" i="73"/>
  <c r="H34" i="6" s="1"/>
  <c r="G34" i="78"/>
  <c r="F34" i="78" s="1"/>
  <c r="H33" i="78"/>
  <c r="I33" i="78"/>
  <c r="R34" i="6" s="1"/>
  <c r="F34" i="79"/>
  <c r="E34" i="79" s="1"/>
  <c r="G33" i="79"/>
  <c r="H33" i="79"/>
  <c r="T34" i="6" s="1"/>
  <c r="F34" i="77"/>
  <c r="E34" i="77" s="1"/>
  <c r="H33" i="77"/>
  <c r="F34" i="80"/>
  <c r="E34" i="80" s="1"/>
  <c r="H33" i="80"/>
  <c r="BL43" i="29"/>
  <c r="H43" i="29"/>
  <c r="AQ43" i="29"/>
  <c r="O43" i="29"/>
  <c r="BS43" i="29"/>
  <c r="BZ43" i="29"/>
  <c r="AX43" i="29"/>
  <c r="BE43" i="29"/>
  <c r="V43" i="29"/>
  <c r="AC43" i="29"/>
  <c r="AJ43" i="29"/>
  <c r="AQ42" i="29"/>
  <c r="BZ42" i="29"/>
  <c r="BS42" i="29"/>
  <c r="BL42" i="29"/>
  <c r="AX42" i="29"/>
  <c r="V41" i="29"/>
  <c r="O41" i="29"/>
  <c r="BE41" i="29"/>
  <c r="AJ41" i="29"/>
  <c r="AX41" i="29"/>
  <c r="AQ41" i="29"/>
  <c r="BS41" i="29"/>
  <c r="H41" i="29"/>
  <c r="BZ41" i="29"/>
  <c r="BL41" i="29"/>
  <c r="AC41" i="29"/>
  <c r="BL40" i="29"/>
  <c r="AC40" i="29"/>
  <c r="BE40" i="29"/>
  <c r="H40" i="29"/>
  <c r="V40" i="29"/>
  <c r="BS40" i="29"/>
  <c r="AX40" i="29"/>
  <c r="BZ40" i="29"/>
  <c r="O40" i="29"/>
  <c r="AQ40" i="29"/>
  <c r="AJ40" i="29"/>
  <c r="L47" i="253"/>
  <c r="M46" i="253"/>
  <c r="BC47" i="253"/>
  <c r="BB48" i="253"/>
  <c r="G47" i="253"/>
  <c r="F48" i="253"/>
  <c r="BZ39" i="29"/>
  <c r="AJ39" i="29"/>
  <c r="O39" i="29"/>
  <c r="BE39" i="29"/>
  <c r="V39" i="29"/>
  <c r="BS39" i="29"/>
  <c r="H39" i="5"/>
  <c r="DF38" i="19"/>
  <c r="BH38" i="19"/>
  <c r="CB38" i="19"/>
  <c r="AX38" i="19"/>
  <c r="AD38" i="19"/>
  <c r="BR38" i="19"/>
  <c r="T38" i="19"/>
  <c r="CV38" i="19"/>
  <c r="CL38" i="19"/>
  <c r="AX38" i="29"/>
  <c r="BL38" i="29"/>
  <c r="AQ38" i="29"/>
  <c r="BE38" i="29"/>
  <c r="AJ38" i="29"/>
  <c r="O38" i="29"/>
  <c r="BS38" i="29"/>
  <c r="BZ38" i="29"/>
  <c r="Z37" i="5"/>
  <c r="CH36" i="58" s="1"/>
  <c r="N37" i="5"/>
  <c r="Z36" i="58" s="1"/>
  <c r="R37" i="5"/>
  <c r="AT36" i="58" s="1"/>
  <c r="AB37" i="5"/>
  <c r="CR36" i="58" s="1"/>
  <c r="AD37" i="5"/>
  <c r="DB36" i="58" s="1"/>
  <c r="L37" i="5"/>
  <c r="P36" i="58" s="1"/>
  <c r="V37" i="5"/>
  <c r="BN36" i="58" s="1"/>
  <c r="T37" i="5"/>
  <c r="BD36" i="58" s="1"/>
  <c r="P37" i="5"/>
  <c r="AJ36" i="58" s="1"/>
  <c r="X37" i="5"/>
  <c r="BX36" i="58" s="1"/>
  <c r="H38" i="5"/>
  <c r="CZ37" i="19"/>
  <c r="DD37" i="19" s="1"/>
  <c r="N37" i="19"/>
  <c r="R37" i="19" s="1"/>
  <c r="AR37" i="19"/>
  <c r="AV37" i="19" s="1"/>
  <c r="BL37" i="19"/>
  <c r="BP37" i="19" s="1"/>
  <c r="CP37" i="19"/>
  <c r="CT37" i="19" s="1"/>
  <c r="X37" i="19"/>
  <c r="AB37" i="19" s="1"/>
  <c r="BV37" i="19"/>
  <c r="BZ37" i="19" s="1"/>
  <c r="BB37" i="19"/>
  <c r="BF37" i="19" s="1"/>
  <c r="CF37" i="19"/>
  <c r="CJ37" i="19" s="1"/>
  <c r="AH37" i="19"/>
  <c r="AJ49" i="253"/>
  <c r="AK48" i="253"/>
  <c r="X47" i="253"/>
  <c r="Y46" i="253"/>
  <c r="AV47" i="253"/>
  <c r="AW46" i="253"/>
  <c r="S46" i="253"/>
  <c r="R47" i="253"/>
  <c r="BH48" i="253"/>
  <c r="BI47" i="253"/>
  <c r="AQ47" i="253"/>
  <c r="AP48" i="253"/>
  <c r="BO47" i="253"/>
  <c r="BN48" i="253"/>
  <c r="BZ37" i="29"/>
  <c r="AC37" i="29"/>
  <c r="O37" i="29"/>
  <c r="V37" i="29"/>
  <c r="H37" i="29"/>
  <c r="AX37" i="29"/>
  <c r="BL37" i="29"/>
  <c r="AQ37" i="29"/>
  <c r="BE37" i="29"/>
  <c r="AJ37" i="29"/>
  <c r="AC36" i="29"/>
  <c r="AJ35" i="58"/>
  <c r="DB35" i="58"/>
  <c r="J29" i="77"/>
  <c r="P30" i="6"/>
  <c r="Q30" i="6" s="1"/>
  <c r="BW30" i="58" s="1"/>
  <c r="BZ30" i="58" s="1"/>
  <c r="BD35" i="58"/>
  <c r="BN35" i="58"/>
  <c r="V30" i="6"/>
  <c r="W30" i="6" s="1"/>
  <c r="DA30" i="58" s="1"/>
  <c r="DD30" i="58" s="1"/>
  <c r="J29" i="80"/>
  <c r="Z35" i="58"/>
  <c r="BX35" i="58"/>
  <c r="AT35" i="58"/>
  <c r="CR35" i="58"/>
  <c r="P35" i="58"/>
  <c r="CH35" i="58"/>
  <c r="G32" i="80"/>
  <c r="G32" i="77"/>
  <c r="J32" i="79"/>
  <c r="T33" i="6"/>
  <c r="J32" i="76"/>
  <c r="J51" i="76" s="1"/>
  <c r="N33" i="6"/>
  <c r="J32" i="74"/>
  <c r="J51" i="74" s="1"/>
  <c r="J33" i="6"/>
  <c r="K32" i="78"/>
  <c r="R33" i="6"/>
  <c r="J32" i="73"/>
  <c r="J51" i="73" s="1"/>
  <c r="H33" i="6"/>
  <c r="K31" i="78"/>
  <c r="R32" i="6"/>
  <c r="S32" i="6" s="1"/>
  <c r="CG32" i="58" s="1"/>
  <c r="CV31" i="58"/>
  <c r="K3" i="41"/>
  <c r="BR31" i="58"/>
  <c r="H3" i="41"/>
  <c r="AX31" i="58"/>
  <c r="F3" i="41"/>
  <c r="J32" i="6"/>
  <c r="K32" i="6" s="1"/>
  <c r="AS32" i="58" s="1"/>
  <c r="J31" i="74"/>
  <c r="DF31" i="58"/>
  <c r="L3" i="41"/>
  <c r="CB31" i="58"/>
  <c r="I3" i="41"/>
  <c r="AN31" i="58"/>
  <c r="E3" i="41"/>
  <c r="V32" i="6"/>
  <c r="W32" i="6" s="1"/>
  <c r="DA32" i="58" s="1"/>
  <c r="J31" i="80"/>
  <c r="T32" i="6"/>
  <c r="U32" i="6" s="1"/>
  <c r="CQ32" i="58" s="1"/>
  <c r="J31" i="79"/>
  <c r="J31" i="77"/>
  <c r="P32" i="6"/>
  <c r="Q32" i="6" s="1"/>
  <c r="BW32" i="58" s="1"/>
  <c r="J31" i="73"/>
  <c r="H32" i="6"/>
  <c r="I32" i="6" s="1"/>
  <c r="AI32" i="58" s="1"/>
  <c r="N32" i="6"/>
  <c r="O32" i="6" s="1"/>
  <c r="BM32" i="58" s="1"/>
  <c r="J31" i="76"/>
  <c r="CL31" i="58"/>
  <c r="J3" i="41"/>
  <c r="O33" i="6" l="1"/>
  <c r="N52" i="6"/>
  <c r="U33" i="6"/>
  <c r="T52" i="6"/>
  <c r="S33" i="6"/>
  <c r="R52" i="6"/>
  <c r="K33" i="6"/>
  <c r="J52" i="6"/>
  <c r="I33" i="6"/>
  <c r="H52" i="6"/>
  <c r="AX53" i="29"/>
  <c r="AJ53" i="29"/>
  <c r="BS52" i="29"/>
  <c r="V53" i="29"/>
  <c r="O53" i="29"/>
  <c r="AC53" i="29"/>
  <c r="BE53" i="29"/>
  <c r="BL52" i="29"/>
  <c r="AJ52" i="29"/>
  <c r="BZ52" i="29"/>
  <c r="C53" i="12"/>
  <c r="C52" i="12"/>
  <c r="H53" i="29"/>
  <c r="BL53" i="29"/>
  <c r="H52" i="29"/>
  <c r="AQ54" i="29"/>
  <c r="AQ55" i="29"/>
  <c r="BE54" i="29"/>
  <c r="BE55" i="29"/>
  <c r="AC54" i="29"/>
  <c r="AC55" i="29"/>
  <c r="BS53" i="29"/>
  <c r="AX52" i="29"/>
  <c r="BS54" i="29"/>
  <c r="BS55" i="29"/>
  <c r="AX54" i="29"/>
  <c r="AX55" i="29"/>
  <c r="BL55" i="29"/>
  <c r="BL54" i="29"/>
  <c r="BE52" i="29"/>
  <c r="O52" i="29"/>
  <c r="AC52" i="29"/>
  <c r="V55" i="29"/>
  <c r="V54" i="29"/>
  <c r="O55" i="29"/>
  <c r="O54" i="29"/>
  <c r="AQ52" i="29"/>
  <c r="AJ54" i="29"/>
  <c r="AJ55" i="29"/>
  <c r="V52" i="29"/>
  <c r="H55" i="29"/>
  <c r="H54" i="29"/>
  <c r="BZ55" i="29"/>
  <c r="BZ54" i="29"/>
  <c r="R46" i="19"/>
  <c r="T46" i="19" s="1"/>
  <c r="H47" i="15"/>
  <c r="J44" i="15"/>
  <c r="J53" i="15" s="1"/>
  <c r="H45" i="15"/>
  <c r="K33" i="78"/>
  <c r="J33" i="76"/>
  <c r="J33" i="79"/>
  <c r="J34" i="6"/>
  <c r="K34" i="6" s="1"/>
  <c r="J33" i="73"/>
  <c r="F35" i="77"/>
  <c r="E35" i="77" s="1"/>
  <c r="H34" i="77"/>
  <c r="F35" i="76"/>
  <c r="E35" i="76" s="1"/>
  <c r="G34" i="76"/>
  <c r="H34" i="76"/>
  <c r="J34" i="76" s="1"/>
  <c r="F35" i="79"/>
  <c r="E35" i="79" s="1"/>
  <c r="G34" i="79"/>
  <c r="H34" i="79"/>
  <c r="T35" i="6" s="1"/>
  <c r="F35" i="73"/>
  <c r="E35" i="73" s="1"/>
  <c r="G34" i="73"/>
  <c r="H34" i="73"/>
  <c r="H35" i="6" s="1"/>
  <c r="G35" i="78"/>
  <c r="F35" i="78" s="1"/>
  <c r="H34" i="78"/>
  <c r="I34" i="78"/>
  <c r="R35" i="6" s="1"/>
  <c r="F35" i="74"/>
  <c r="E35" i="74" s="1"/>
  <c r="G34" i="74"/>
  <c r="H34" i="74"/>
  <c r="J35" i="6" s="1"/>
  <c r="F35" i="80"/>
  <c r="E35" i="80" s="1"/>
  <c r="H34" i="80"/>
  <c r="B42" i="5"/>
  <c r="F42" i="5" s="1"/>
  <c r="L48" i="253"/>
  <c r="M47" i="253"/>
  <c r="BC48" i="253"/>
  <c r="BB49" i="253"/>
  <c r="F49" i="253"/>
  <c r="G48" i="253"/>
  <c r="J39" i="5"/>
  <c r="F38" i="58"/>
  <c r="F37" i="58"/>
  <c r="J38" i="5"/>
  <c r="P33" i="6"/>
  <c r="V33" i="6"/>
  <c r="AK49" i="253"/>
  <c r="AJ50" i="253"/>
  <c r="BH49" i="253"/>
  <c r="BI48" i="253"/>
  <c r="Y47" i="253"/>
  <c r="X48" i="253"/>
  <c r="AQ48" i="253"/>
  <c r="AP49" i="253"/>
  <c r="AW47" i="253"/>
  <c r="AV48" i="253"/>
  <c r="BN49" i="253"/>
  <c r="BO48" i="253"/>
  <c r="S47" i="253"/>
  <c r="R48" i="253"/>
  <c r="G33" i="80"/>
  <c r="CB30" i="58"/>
  <c r="G33" i="77"/>
  <c r="DF30" i="58"/>
  <c r="S34" i="6"/>
  <c r="O34" i="6"/>
  <c r="I34" i="6"/>
  <c r="U34" i="6"/>
  <c r="BZ32" i="58"/>
  <c r="DD32" i="58"/>
  <c r="BP32" i="58"/>
  <c r="AL32" i="58"/>
  <c r="CT32" i="58"/>
  <c r="AV32" i="58"/>
  <c r="CJ32" i="58"/>
  <c r="BM33" i="58" l="1"/>
  <c r="O52" i="6"/>
  <c r="W33" i="6"/>
  <c r="V52" i="6"/>
  <c r="CQ33" i="58"/>
  <c r="U52" i="6"/>
  <c r="CG33" i="58"/>
  <c r="S52" i="6"/>
  <c r="Q33" i="6"/>
  <c r="P52" i="6"/>
  <c r="AS33" i="58"/>
  <c r="K52" i="6"/>
  <c r="AI33" i="58"/>
  <c r="I52" i="6"/>
  <c r="H48" i="15"/>
  <c r="J47" i="15"/>
  <c r="J45" i="15"/>
  <c r="K44" i="15"/>
  <c r="K53" i="15" s="1"/>
  <c r="J34" i="79"/>
  <c r="N35" i="6"/>
  <c r="O35" i="6" s="1"/>
  <c r="K34" i="78"/>
  <c r="J34" i="74"/>
  <c r="J34" i="73"/>
  <c r="F36" i="74"/>
  <c r="E36" i="74" s="1"/>
  <c r="G35" i="74"/>
  <c r="H35" i="74"/>
  <c r="F36" i="76"/>
  <c r="E36" i="76" s="1"/>
  <c r="G35" i="76"/>
  <c r="H35" i="76"/>
  <c r="F36" i="79"/>
  <c r="E36" i="79" s="1"/>
  <c r="G35" i="79"/>
  <c r="H35" i="79"/>
  <c r="F36" i="73"/>
  <c r="E36" i="73" s="1"/>
  <c r="G35" i="73"/>
  <c r="H35" i="73"/>
  <c r="G36" i="78"/>
  <c r="F36" i="78" s="1"/>
  <c r="H35" i="78"/>
  <c r="I35" i="78"/>
  <c r="F36" i="77"/>
  <c r="E36" i="77" s="1"/>
  <c r="G35" i="77"/>
  <c r="H35" i="77"/>
  <c r="F36" i="80"/>
  <c r="E36" i="80" s="1"/>
  <c r="G35" i="80"/>
  <c r="H35" i="80"/>
  <c r="B43" i="5"/>
  <c r="F43" i="5" s="1"/>
  <c r="H42" i="5"/>
  <c r="J42" i="5" s="1"/>
  <c r="H41" i="5"/>
  <c r="M48" i="253"/>
  <c r="L49" i="253"/>
  <c r="BC49" i="253"/>
  <c r="BB50" i="253"/>
  <c r="G49" i="253"/>
  <c r="F50" i="253"/>
  <c r="H40" i="5"/>
  <c r="F39" i="58" s="1"/>
  <c r="AD39" i="5"/>
  <c r="V39" i="5"/>
  <c r="AB39" i="5"/>
  <c r="P39" i="5"/>
  <c r="L39" i="5"/>
  <c r="X39" i="5"/>
  <c r="R39" i="5"/>
  <c r="T39" i="5"/>
  <c r="N39" i="5"/>
  <c r="Z39" i="5"/>
  <c r="X38" i="5"/>
  <c r="P38" i="5"/>
  <c r="L38" i="5"/>
  <c r="AD38" i="5"/>
  <c r="T38" i="5"/>
  <c r="R38" i="5"/>
  <c r="AB38" i="5"/>
  <c r="Z38" i="5"/>
  <c r="V38" i="5"/>
  <c r="N38" i="5"/>
  <c r="J32" i="77"/>
  <c r="J32" i="80"/>
  <c r="BN50" i="253"/>
  <c r="BO49" i="253"/>
  <c r="BI49" i="253"/>
  <c r="BH50" i="253"/>
  <c r="AP50" i="253"/>
  <c r="AQ49" i="253"/>
  <c r="Y48" i="253"/>
  <c r="X49" i="253"/>
  <c r="R49" i="253"/>
  <c r="S48" i="253"/>
  <c r="AW48" i="253"/>
  <c r="AV49" i="253"/>
  <c r="AJ52" i="253"/>
  <c r="AK50" i="253"/>
  <c r="AK52" i="253" s="1"/>
  <c r="J33" i="77"/>
  <c r="P34" i="6"/>
  <c r="Q34" i="6" s="1"/>
  <c r="BW34" i="58" s="1"/>
  <c r="K35" i="6"/>
  <c r="U35" i="6"/>
  <c r="V34" i="6"/>
  <c r="W34" i="6" s="1"/>
  <c r="DA34" i="58" s="1"/>
  <c r="J33" i="80"/>
  <c r="I35" i="6"/>
  <c r="S35" i="6"/>
  <c r="AI34" i="58"/>
  <c r="CQ34" i="58"/>
  <c r="BM34" i="58"/>
  <c r="CG34" i="58"/>
  <c r="AS34" i="58"/>
  <c r="AX32" i="58"/>
  <c r="CV32" i="58"/>
  <c r="AN32" i="58"/>
  <c r="CL32" i="58"/>
  <c r="BR32" i="58"/>
  <c r="DF32" i="58"/>
  <c r="CB32" i="58"/>
  <c r="BM52" i="58" l="1"/>
  <c r="BP33" i="58"/>
  <c r="DA33" i="58"/>
  <c r="W52" i="6"/>
  <c r="CQ52" i="58"/>
  <c r="CT33" i="58"/>
  <c r="CG52" i="58"/>
  <c r="CJ33" i="58"/>
  <c r="BW33" i="58"/>
  <c r="Q52" i="6"/>
  <c r="AV33" i="58"/>
  <c r="AS52" i="58"/>
  <c r="AL33" i="58"/>
  <c r="AI52" i="58"/>
  <c r="H54" i="15"/>
  <c r="H55" i="15"/>
  <c r="J48" i="15"/>
  <c r="K47" i="15"/>
  <c r="N44" i="19"/>
  <c r="N53" i="19" s="1"/>
  <c r="K45" i="15"/>
  <c r="F37" i="77"/>
  <c r="E37" i="77" s="1"/>
  <c r="H36" i="77"/>
  <c r="G36" i="77"/>
  <c r="H36" i="6"/>
  <c r="I36" i="6" s="1"/>
  <c r="AI36" i="58" s="1"/>
  <c r="AL36" i="58" s="1"/>
  <c r="J35" i="73"/>
  <c r="F37" i="76"/>
  <c r="E37" i="76" s="1"/>
  <c r="G36" i="76"/>
  <c r="H36" i="76"/>
  <c r="K35" i="78"/>
  <c r="R36" i="6"/>
  <c r="S36" i="6" s="1"/>
  <c r="CG36" i="58" s="1"/>
  <c r="CJ36" i="58" s="1"/>
  <c r="F37" i="79"/>
  <c r="E37" i="79" s="1"/>
  <c r="G36" i="79"/>
  <c r="H36" i="79"/>
  <c r="J36" i="6"/>
  <c r="K36" i="6" s="1"/>
  <c r="AS36" i="58" s="1"/>
  <c r="AV36" i="58" s="1"/>
  <c r="J35" i="74"/>
  <c r="F37" i="73"/>
  <c r="E37" i="73" s="1"/>
  <c r="G36" i="73"/>
  <c r="H36" i="73"/>
  <c r="J35" i="76"/>
  <c r="N36" i="6"/>
  <c r="O36" i="6" s="1"/>
  <c r="BM36" i="58" s="1"/>
  <c r="BP36" i="58" s="1"/>
  <c r="G37" i="78"/>
  <c r="F37" i="78" s="1"/>
  <c r="H36" i="78"/>
  <c r="I36" i="78"/>
  <c r="J35" i="79"/>
  <c r="T36" i="6"/>
  <c r="U36" i="6" s="1"/>
  <c r="CQ36" i="58" s="1"/>
  <c r="CT36" i="58" s="1"/>
  <c r="F37" i="74"/>
  <c r="E37" i="74" s="1"/>
  <c r="G36" i="74"/>
  <c r="H36" i="74"/>
  <c r="F37" i="80"/>
  <c r="E37" i="80" s="1"/>
  <c r="G36" i="80"/>
  <c r="H36" i="80"/>
  <c r="F41" i="58"/>
  <c r="B44" i="5"/>
  <c r="F44" i="5" s="1"/>
  <c r="H43" i="5"/>
  <c r="F42" i="58" s="1"/>
  <c r="R42" i="5"/>
  <c r="AT41" i="58" s="1"/>
  <c r="AB42" i="5"/>
  <c r="CR41" i="58" s="1"/>
  <c r="L42" i="5"/>
  <c r="P41" i="58" s="1"/>
  <c r="T42" i="5"/>
  <c r="BD41" i="58" s="1"/>
  <c r="V42" i="5"/>
  <c r="BN41" i="58" s="1"/>
  <c r="N42" i="5"/>
  <c r="Z41" i="58" s="1"/>
  <c r="X42" i="5"/>
  <c r="BX41" i="58" s="1"/>
  <c r="Z42" i="5"/>
  <c r="CH41" i="58" s="1"/>
  <c r="P42" i="5"/>
  <c r="AJ41" i="58" s="1"/>
  <c r="AD42" i="5"/>
  <c r="DB41" i="58" s="1"/>
  <c r="J41" i="5"/>
  <c r="F40" i="58"/>
  <c r="M49" i="253"/>
  <c r="L50" i="253"/>
  <c r="BB52" i="253"/>
  <c r="BC50" i="253"/>
  <c r="BC52" i="253" s="1"/>
  <c r="F52" i="253"/>
  <c r="G50" i="253"/>
  <c r="G52" i="253" s="1"/>
  <c r="J40" i="5"/>
  <c r="BD38" i="58"/>
  <c r="Z38" i="58"/>
  <c r="P38" i="58"/>
  <c r="DB38" i="58"/>
  <c r="AJ38" i="58"/>
  <c r="CH38" i="58"/>
  <c r="BX38" i="58"/>
  <c r="BN38" i="58"/>
  <c r="AT38" i="58"/>
  <c r="CR38" i="58"/>
  <c r="BD37" i="58"/>
  <c r="Z37" i="58"/>
  <c r="AT37" i="58"/>
  <c r="CR37" i="58"/>
  <c r="P37" i="58"/>
  <c r="BN37" i="58"/>
  <c r="BX37" i="58"/>
  <c r="AJ37" i="58"/>
  <c r="CH37" i="58"/>
  <c r="DB37" i="58"/>
  <c r="AQ50" i="253"/>
  <c r="AQ52" i="253" s="1"/>
  <c r="AP52" i="253"/>
  <c r="R50" i="253"/>
  <c r="S49" i="253"/>
  <c r="BO50" i="253"/>
  <c r="BO52" i="253" s="1"/>
  <c r="BN52" i="253"/>
  <c r="AV50" i="253"/>
  <c r="AW49" i="253"/>
  <c r="X50" i="253"/>
  <c r="Y49" i="253"/>
  <c r="BH52" i="253"/>
  <c r="BI50" i="253"/>
  <c r="BI52" i="253" s="1"/>
  <c r="BA6" i="19"/>
  <c r="BA55" i="19" s="1"/>
  <c r="BA7" i="19"/>
  <c r="BH7" i="19" s="1"/>
  <c r="BM35" i="58"/>
  <c r="G34" i="77"/>
  <c r="AS35" i="58"/>
  <c r="G34" i="80"/>
  <c r="AI35" i="58"/>
  <c r="CG35" i="58"/>
  <c r="CQ35" i="58"/>
  <c r="BP52" i="58" l="1"/>
  <c r="BR33" i="58"/>
  <c r="BR52" i="58" s="1"/>
  <c r="DD33" i="58"/>
  <c r="DA52" i="58"/>
  <c r="CT52" i="58"/>
  <c r="CV33" i="58"/>
  <c r="CV52" i="58" s="1"/>
  <c r="CJ52" i="58"/>
  <c r="CL33" i="58"/>
  <c r="CL52" i="58" s="1"/>
  <c r="BZ33" i="58"/>
  <c r="BW52" i="58"/>
  <c r="AV52" i="58"/>
  <c r="AX33" i="58"/>
  <c r="AX52" i="58" s="1"/>
  <c r="AL52" i="58"/>
  <c r="AN33" i="58"/>
  <c r="AN52" i="58" s="1"/>
  <c r="J54" i="15"/>
  <c r="J55" i="15"/>
  <c r="R44" i="19"/>
  <c r="K48" i="15"/>
  <c r="N47" i="19"/>
  <c r="R47" i="19" s="1"/>
  <c r="N45" i="19"/>
  <c r="R45" i="19" s="1"/>
  <c r="H44" i="5"/>
  <c r="B45" i="5"/>
  <c r="B54" i="5" s="1"/>
  <c r="K36" i="78"/>
  <c r="R37" i="6"/>
  <c r="S37" i="6" s="1"/>
  <c r="CG37" i="58" s="1"/>
  <c r="CJ37" i="58" s="1"/>
  <c r="CL37" i="58" s="1"/>
  <c r="T37" i="6"/>
  <c r="U37" i="6" s="1"/>
  <c r="CQ37" i="58" s="1"/>
  <c r="CT37" i="58" s="1"/>
  <c r="CV37" i="58" s="1"/>
  <c r="J36" i="79"/>
  <c r="N37" i="6"/>
  <c r="O37" i="6" s="1"/>
  <c r="BM37" i="58" s="1"/>
  <c r="BP37" i="58" s="1"/>
  <c r="BR37" i="58" s="1"/>
  <c r="J36" i="76"/>
  <c r="F38" i="74"/>
  <c r="E38" i="74" s="1"/>
  <c r="G37" i="74"/>
  <c r="H37" i="74"/>
  <c r="F38" i="73"/>
  <c r="E38" i="73" s="1"/>
  <c r="G37" i="73"/>
  <c r="H37" i="73"/>
  <c r="H37" i="78"/>
  <c r="G38" i="78"/>
  <c r="F38" i="78" s="1"/>
  <c r="I37" i="78"/>
  <c r="G37" i="79"/>
  <c r="F38" i="79"/>
  <c r="E38" i="79" s="1"/>
  <c r="H37" i="79"/>
  <c r="F38" i="76"/>
  <c r="E38" i="76" s="1"/>
  <c r="G37" i="76"/>
  <c r="H37" i="76"/>
  <c r="J36" i="77"/>
  <c r="P37" i="6"/>
  <c r="Q37" i="6" s="1"/>
  <c r="BW37" i="58" s="1"/>
  <c r="BZ37" i="58" s="1"/>
  <c r="CB37" i="58" s="1"/>
  <c r="J37" i="6"/>
  <c r="K37" i="6" s="1"/>
  <c r="AS37" i="58" s="1"/>
  <c r="AV37" i="58" s="1"/>
  <c r="AX37" i="58" s="1"/>
  <c r="J36" i="74"/>
  <c r="H37" i="6"/>
  <c r="I37" i="6" s="1"/>
  <c r="AI37" i="58" s="1"/>
  <c r="AL37" i="58" s="1"/>
  <c r="AN37" i="58" s="1"/>
  <c r="J36" i="73"/>
  <c r="F38" i="77"/>
  <c r="E38" i="77" s="1"/>
  <c r="H37" i="77"/>
  <c r="G37" i="77"/>
  <c r="H37" i="80"/>
  <c r="G37" i="80"/>
  <c r="F38" i="80"/>
  <c r="E38" i="80" s="1"/>
  <c r="V37" i="6"/>
  <c r="W37" i="6" s="1"/>
  <c r="DA37" i="58" s="1"/>
  <c r="DD37" i="58" s="1"/>
  <c r="DF37" i="58" s="1"/>
  <c r="J36" i="80"/>
  <c r="J43" i="5"/>
  <c r="Z41" i="5"/>
  <c r="L41" i="5"/>
  <c r="AD41" i="5"/>
  <c r="P41" i="5"/>
  <c r="T41" i="5"/>
  <c r="N41" i="5"/>
  <c r="AB41" i="5"/>
  <c r="V41" i="5"/>
  <c r="X41" i="5"/>
  <c r="R41" i="5"/>
  <c r="L52" i="253"/>
  <c r="M50" i="253"/>
  <c r="M52" i="253" s="1"/>
  <c r="N40" i="5"/>
  <c r="T40" i="5"/>
  <c r="Z40" i="5"/>
  <c r="R40" i="5"/>
  <c r="AB40" i="5"/>
  <c r="L40" i="5"/>
  <c r="X40" i="5"/>
  <c r="V40" i="5"/>
  <c r="AD40" i="5"/>
  <c r="P40" i="5"/>
  <c r="AV52" i="253"/>
  <c r="AW50" i="253"/>
  <c r="AW52" i="253" s="1"/>
  <c r="S50" i="253"/>
  <c r="S52" i="253" s="1"/>
  <c r="R52" i="253"/>
  <c r="X52" i="253"/>
  <c r="Y50" i="253"/>
  <c r="Y52" i="253" s="1"/>
  <c r="BA8" i="19"/>
  <c r="BH8" i="19" s="1"/>
  <c r="AN36" i="58"/>
  <c r="AX36" i="58"/>
  <c r="CL36" i="58"/>
  <c r="BR36" i="58"/>
  <c r="CV36" i="58"/>
  <c r="P36" i="6"/>
  <c r="J35" i="77"/>
  <c r="V36" i="6"/>
  <c r="J35" i="80"/>
  <c r="AV35" i="58"/>
  <c r="AQ6" i="19"/>
  <c r="AQ55" i="19" s="1"/>
  <c r="CT35" i="58"/>
  <c r="CJ35" i="58"/>
  <c r="CE6" i="19"/>
  <c r="CE55" i="19" s="1"/>
  <c r="AL35" i="58"/>
  <c r="BP35" i="58"/>
  <c r="W6" i="19"/>
  <c r="W55" i="19" s="1"/>
  <c r="DD52" i="58" l="1"/>
  <c r="DF33" i="58"/>
  <c r="DF52" i="58" s="1"/>
  <c r="CB33" i="58"/>
  <c r="CB52" i="58" s="1"/>
  <c r="BZ52" i="58"/>
  <c r="K55" i="15"/>
  <c r="K54" i="15"/>
  <c r="T44" i="19"/>
  <c r="R53" i="19"/>
  <c r="F45" i="5"/>
  <c r="N48" i="19"/>
  <c r="T47" i="19"/>
  <c r="B46" i="5"/>
  <c r="F46" i="5" s="1"/>
  <c r="T45" i="19"/>
  <c r="J37" i="79"/>
  <c r="T38" i="6"/>
  <c r="U38" i="6" s="1"/>
  <c r="CQ38" i="58" s="1"/>
  <c r="CT38" i="58" s="1"/>
  <c r="CV38" i="58" s="1"/>
  <c r="G39" i="78"/>
  <c r="F39" i="78" s="1"/>
  <c r="H38" i="78"/>
  <c r="I38" i="78"/>
  <c r="J37" i="76"/>
  <c r="N38" i="6"/>
  <c r="O38" i="6" s="1"/>
  <c r="BM38" i="58" s="1"/>
  <c r="BP38" i="58" s="1"/>
  <c r="BR38" i="58" s="1"/>
  <c r="F39" i="79"/>
  <c r="E39" i="79" s="1"/>
  <c r="G38" i="79"/>
  <c r="H38" i="79"/>
  <c r="F39" i="73"/>
  <c r="E39" i="73" s="1"/>
  <c r="G38" i="73"/>
  <c r="H38" i="73"/>
  <c r="F39" i="77"/>
  <c r="E39" i="77" s="1"/>
  <c r="G38" i="77"/>
  <c r="H38" i="77"/>
  <c r="F39" i="74"/>
  <c r="E39" i="74" s="1"/>
  <c r="G38" i="74"/>
  <c r="H38" i="74"/>
  <c r="J38" i="6"/>
  <c r="K38" i="6" s="1"/>
  <c r="AS38" i="58" s="1"/>
  <c r="AV38" i="58" s="1"/>
  <c r="AX38" i="58" s="1"/>
  <c r="J37" i="74"/>
  <c r="P38" i="6"/>
  <c r="Q38" i="6" s="1"/>
  <c r="BW38" i="58" s="1"/>
  <c r="BZ38" i="58" s="1"/>
  <c r="CB38" i="58" s="1"/>
  <c r="J37" i="77"/>
  <c r="F39" i="76"/>
  <c r="E39" i="76" s="1"/>
  <c r="G38" i="76"/>
  <c r="H38" i="76"/>
  <c r="K37" i="78"/>
  <c r="R38" i="6"/>
  <c r="S38" i="6" s="1"/>
  <c r="CG38" i="58" s="1"/>
  <c r="CJ38" i="58" s="1"/>
  <c r="CL38" i="58" s="1"/>
  <c r="H38" i="6"/>
  <c r="I38" i="6" s="1"/>
  <c r="AI38" i="58" s="1"/>
  <c r="AL38" i="58" s="1"/>
  <c r="AN38" i="58" s="1"/>
  <c r="J37" i="73"/>
  <c r="J37" i="80"/>
  <c r="V38" i="6"/>
  <c r="W38" i="6" s="1"/>
  <c r="DA38" i="58" s="1"/>
  <c r="DD38" i="58" s="1"/>
  <c r="DF38" i="58" s="1"/>
  <c r="F39" i="80"/>
  <c r="E39" i="80" s="1"/>
  <c r="H38" i="80"/>
  <c r="G38" i="80"/>
  <c r="J44" i="5"/>
  <c r="F43" i="58"/>
  <c r="Z43" i="5"/>
  <c r="CH42" i="58" s="1"/>
  <c r="L43" i="5"/>
  <c r="P42" i="58" s="1"/>
  <c r="X43" i="5"/>
  <c r="BX42" i="58" s="1"/>
  <c r="AB43" i="5"/>
  <c r="CR42" i="58" s="1"/>
  <c r="T43" i="5"/>
  <c r="BD42" i="58" s="1"/>
  <c r="P43" i="5"/>
  <c r="AJ42" i="58" s="1"/>
  <c r="N43" i="5"/>
  <c r="Z42" i="58" s="1"/>
  <c r="V43" i="5"/>
  <c r="BN42" i="58" s="1"/>
  <c r="AD43" i="5"/>
  <c r="DB42" i="58" s="1"/>
  <c r="R43" i="5"/>
  <c r="AT42" i="58" s="1"/>
  <c r="BN40" i="58"/>
  <c r="AJ40" i="58"/>
  <c r="BX40" i="58"/>
  <c r="BD40" i="58"/>
  <c r="CH40" i="58"/>
  <c r="AT40" i="58"/>
  <c r="Z40" i="58"/>
  <c r="P40" i="58"/>
  <c r="CR40" i="58"/>
  <c r="DB40" i="58"/>
  <c r="DB39" i="58"/>
  <c r="BX39" i="58"/>
  <c r="CR39" i="58"/>
  <c r="CH39" i="58"/>
  <c r="Z39" i="58"/>
  <c r="AJ39" i="58"/>
  <c r="BN39" i="58"/>
  <c r="P39" i="58"/>
  <c r="AT39" i="58"/>
  <c r="BD39" i="58"/>
  <c r="BH6" i="19"/>
  <c r="BH55" i="19" s="1"/>
  <c r="CO6" i="19"/>
  <c r="CO55" i="19" s="1"/>
  <c r="AG6" i="19"/>
  <c r="AG55" i="19" s="1"/>
  <c r="AG7" i="19"/>
  <c r="AN7" i="19" s="1"/>
  <c r="CO7" i="19"/>
  <c r="CV7" i="19" s="1"/>
  <c r="BA9" i="19"/>
  <c r="BH9" i="19" s="1"/>
  <c r="W36" i="6"/>
  <c r="Q36" i="6"/>
  <c r="AN35" i="58"/>
  <c r="BK6" i="19"/>
  <c r="BK55" i="19" s="1"/>
  <c r="AX35" i="58"/>
  <c r="CE7" i="19"/>
  <c r="CY6" i="19"/>
  <c r="CY55" i="19" s="1"/>
  <c r="M6" i="19"/>
  <c r="M55" i="19" s="1"/>
  <c r="AQ7" i="19"/>
  <c r="CV35" i="58"/>
  <c r="J34" i="80"/>
  <c r="V35" i="6"/>
  <c r="CL35" i="58"/>
  <c r="BU6" i="19"/>
  <c r="BU55" i="19" s="1"/>
  <c r="P35" i="6"/>
  <c r="J34" i="77"/>
  <c r="BR35" i="58"/>
  <c r="C7" i="19"/>
  <c r="W7" i="19"/>
  <c r="R48" i="19" l="1"/>
  <c r="T48" i="19" s="1"/>
  <c r="N54" i="19"/>
  <c r="N55" i="19"/>
  <c r="B47" i="5"/>
  <c r="F47" i="5" s="1"/>
  <c r="H46" i="5"/>
  <c r="J46" i="5" s="1"/>
  <c r="H45" i="5"/>
  <c r="G39" i="77"/>
  <c r="H39" i="77"/>
  <c r="F40" i="77"/>
  <c r="E40" i="77" s="1"/>
  <c r="T39" i="6"/>
  <c r="U39" i="6" s="1"/>
  <c r="CQ39" i="58" s="1"/>
  <c r="CT39" i="58" s="1"/>
  <c r="J38" i="79"/>
  <c r="N39" i="6"/>
  <c r="O39" i="6" s="1"/>
  <c r="BM39" i="58" s="1"/>
  <c r="BP39" i="58" s="1"/>
  <c r="J38" i="76"/>
  <c r="F40" i="74"/>
  <c r="E40" i="74" s="1"/>
  <c r="G39" i="74"/>
  <c r="H39" i="74"/>
  <c r="H39" i="6"/>
  <c r="I39" i="6" s="1"/>
  <c r="AI39" i="58" s="1"/>
  <c r="AL39" i="58" s="1"/>
  <c r="J38" i="73"/>
  <c r="G40" i="78"/>
  <c r="F40" i="78" s="1"/>
  <c r="H39" i="78"/>
  <c r="I39" i="78"/>
  <c r="J38" i="77"/>
  <c r="P39" i="6"/>
  <c r="Q39" i="6" s="1"/>
  <c r="BW39" i="58" s="1"/>
  <c r="BZ39" i="58" s="1"/>
  <c r="F40" i="79"/>
  <c r="E40" i="79" s="1"/>
  <c r="G39" i="79"/>
  <c r="H39" i="79"/>
  <c r="F40" i="76"/>
  <c r="E40" i="76" s="1"/>
  <c r="G39" i="76"/>
  <c r="H39" i="76"/>
  <c r="J39" i="6"/>
  <c r="K39" i="6" s="1"/>
  <c r="AS39" i="58" s="1"/>
  <c r="AV39" i="58" s="1"/>
  <c r="J38" i="74"/>
  <c r="F40" i="73"/>
  <c r="E40" i="73" s="1"/>
  <c r="G39" i="73"/>
  <c r="H39" i="73"/>
  <c r="R39" i="6"/>
  <c r="S39" i="6" s="1"/>
  <c r="CG39" i="58" s="1"/>
  <c r="CJ39" i="58" s="1"/>
  <c r="K38" i="78"/>
  <c r="F40" i="80"/>
  <c r="E40" i="80" s="1"/>
  <c r="H39" i="80"/>
  <c r="G39" i="80"/>
  <c r="V39" i="6"/>
  <c r="W39" i="6" s="1"/>
  <c r="DA39" i="58" s="1"/>
  <c r="DD39" i="58" s="1"/>
  <c r="J38" i="80"/>
  <c r="L44" i="5"/>
  <c r="R44" i="5"/>
  <c r="AD44" i="5"/>
  <c r="Z44" i="5"/>
  <c r="N44" i="5"/>
  <c r="X44" i="5"/>
  <c r="T44" i="5"/>
  <c r="V44" i="5"/>
  <c r="P44" i="5"/>
  <c r="AB44" i="5"/>
  <c r="AG8" i="19"/>
  <c r="AN8" i="19" s="1"/>
  <c r="CO8" i="19"/>
  <c r="CV8" i="19" s="1"/>
  <c r="BA10" i="19"/>
  <c r="BH10" i="19" s="1"/>
  <c r="BW36" i="58"/>
  <c r="DA36" i="58"/>
  <c r="M7" i="19"/>
  <c r="CE8" i="19"/>
  <c r="AQ8" i="19"/>
  <c r="BK7" i="19"/>
  <c r="C8" i="19"/>
  <c r="W8" i="19"/>
  <c r="AX6" i="19"/>
  <c r="AX55" i="19" s="1"/>
  <c r="CY7" i="19"/>
  <c r="Q35" i="6"/>
  <c r="W35" i="6"/>
  <c r="AX7" i="19"/>
  <c r="AD6" i="19"/>
  <c r="AD55" i="19" s="1"/>
  <c r="CL7" i="19"/>
  <c r="AD7" i="19"/>
  <c r="CL6" i="19"/>
  <c r="CL55" i="19" s="1"/>
  <c r="BU7" i="19"/>
  <c r="T54" i="19" l="1"/>
  <c r="R54" i="19"/>
  <c r="R55" i="19"/>
  <c r="F45" i="58"/>
  <c r="N46" i="5"/>
  <c r="L46" i="5"/>
  <c r="P46" i="5"/>
  <c r="B48" i="5"/>
  <c r="H47" i="5"/>
  <c r="V46" i="5"/>
  <c r="AD46" i="5"/>
  <c r="T46" i="5"/>
  <c r="R46" i="5"/>
  <c r="AB46" i="5"/>
  <c r="Z46" i="5"/>
  <c r="X46" i="5"/>
  <c r="J45" i="5"/>
  <c r="F44" i="58"/>
  <c r="F53" i="58" s="1"/>
  <c r="F41" i="76"/>
  <c r="E41" i="76" s="1"/>
  <c r="G40" i="76"/>
  <c r="H40" i="76"/>
  <c r="J40" i="6"/>
  <c r="K40" i="6" s="1"/>
  <c r="AS40" i="58" s="1"/>
  <c r="AV40" i="58" s="1"/>
  <c r="AX40" i="58" s="1"/>
  <c r="J39" i="74"/>
  <c r="J39" i="73"/>
  <c r="H40" i="6"/>
  <c r="I40" i="6" s="1"/>
  <c r="AI40" i="58" s="1"/>
  <c r="AL40" i="58" s="1"/>
  <c r="AN40" i="58" s="1"/>
  <c r="J39" i="79"/>
  <c r="T40" i="6"/>
  <c r="U40" i="6" s="1"/>
  <c r="CQ40" i="58" s="1"/>
  <c r="CT40" i="58" s="1"/>
  <c r="CV40" i="58" s="1"/>
  <c r="G41" i="78"/>
  <c r="F41" i="78" s="1"/>
  <c r="H40" i="78"/>
  <c r="I40" i="78"/>
  <c r="F41" i="77"/>
  <c r="E41" i="77" s="1"/>
  <c r="G40" i="77"/>
  <c r="H40" i="77"/>
  <c r="N40" i="6"/>
  <c r="O40" i="6" s="1"/>
  <c r="BM40" i="58" s="1"/>
  <c r="BP40" i="58" s="1"/>
  <c r="BR40" i="58" s="1"/>
  <c r="J39" i="76"/>
  <c r="F41" i="74"/>
  <c r="E41" i="74" s="1"/>
  <c r="G40" i="74"/>
  <c r="H40" i="74"/>
  <c r="J39" i="77"/>
  <c r="P40" i="6"/>
  <c r="Q40" i="6" s="1"/>
  <c r="BW40" i="58" s="1"/>
  <c r="BZ40" i="58" s="1"/>
  <c r="CB40" i="58" s="1"/>
  <c r="F41" i="73"/>
  <c r="E41" i="73" s="1"/>
  <c r="G40" i="73"/>
  <c r="H40" i="73"/>
  <c r="F41" i="79"/>
  <c r="E41" i="79" s="1"/>
  <c r="G40" i="79"/>
  <c r="H40" i="79"/>
  <c r="K39" i="78"/>
  <c r="R40" i="6"/>
  <c r="S40" i="6" s="1"/>
  <c r="CG40" i="58" s="1"/>
  <c r="CJ40" i="58" s="1"/>
  <c r="CL40" i="58" s="1"/>
  <c r="F41" i="80"/>
  <c r="E41" i="80" s="1"/>
  <c r="G40" i="80"/>
  <c r="H40" i="80"/>
  <c r="V40" i="6"/>
  <c r="W40" i="6" s="1"/>
  <c r="DA40" i="58" s="1"/>
  <c r="DD40" i="58" s="1"/>
  <c r="DF40" i="58" s="1"/>
  <c r="J39" i="80"/>
  <c r="BN43" i="58"/>
  <c r="CH43" i="58"/>
  <c r="AJ43" i="58"/>
  <c r="Z43" i="58"/>
  <c r="P43" i="58"/>
  <c r="CR43" i="58"/>
  <c r="BX43" i="58"/>
  <c r="AT43" i="58"/>
  <c r="BD43" i="58"/>
  <c r="DB43" i="58"/>
  <c r="DF39" i="58"/>
  <c r="CB39" i="58"/>
  <c r="CV39" i="58"/>
  <c r="CL39" i="58"/>
  <c r="AN39" i="58"/>
  <c r="BR39" i="58"/>
  <c r="AX39" i="58"/>
  <c r="AN6" i="19"/>
  <c r="AN55" i="19" s="1"/>
  <c r="CV6" i="19"/>
  <c r="CV55" i="19" s="1"/>
  <c r="AG9" i="19"/>
  <c r="AN9" i="19" s="1"/>
  <c r="CO9" i="19"/>
  <c r="CV9" i="19" s="1"/>
  <c r="BA11" i="19"/>
  <c r="BH11" i="19" s="1"/>
  <c r="DD36" i="58"/>
  <c r="BZ36" i="58"/>
  <c r="DA35" i="58"/>
  <c r="AD8" i="19"/>
  <c r="AQ9" i="19"/>
  <c r="DF6" i="19"/>
  <c r="DF55" i="19" s="1"/>
  <c r="AX8" i="19"/>
  <c r="BK8" i="19"/>
  <c r="BR6" i="19"/>
  <c r="BR55" i="19" s="1"/>
  <c r="C9" i="19"/>
  <c r="CE9" i="19"/>
  <c r="M8" i="19"/>
  <c r="BU8" i="19"/>
  <c r="CL8" i="19"/>
  <c r="T7" i="19"/>
  <c r="DF7" i="19"/>
  <c r="BR7" i="19"/>
  <c r="CB7" i="19"/>
  <c r="CY8" i="19"/>
  <c r="W9" i="19"/>
  <c r="CB6" i="19"/>
  <c r="CB55" i="19" s="1"/>
  <c r="BW35" i="58"/>
  <c r="T6" i="19"/>
  <c r="T55" i="19" s="1"/>
  <c r="B49" i="5" l="1"/>
  <c r="F48" i="5"/>
  <c r="J47" i="5"/>
  <c r="F46" i="58"/>
  <c r="DB45" i="58"/>
  <c r="BX45" i="58"/>
  <c r="BN45" i="58"/>
  <c r="CH45" i="58"/>
  <c r="CR45" i="58"/>
  <c r="AT45" i="58"/>
  <c r="Z45" i="58"/>
  <c r="BD45" i="58"/>
  <c r="AJ45" i="58"/>
  <c r="P45" i="58"/>
  <c r="P45" i="5"/>
  <c r="R45" i="5"/>
  <c r="V45" i="5"/>
  <c r="T45" i="5"/>
  <c r="N45" i="5"/>
  <c r="X45" i="5"/>
  <c r="Z45" i="5"/>
  <c r="AD45" i="5"/>
  <c r="AB45" i="5"/>
  <c r="L45" i="5"/>
  <c r="F42" i="74"/>
  <c r="G41" i="74"/>
  <c r="H41" i="74"/>
  <c r="R41" i="6"/>
  <c r="S41" i="6" s="1"/>
  <c r="CG41" i="58" s="1"/>
  <c r="CJ41" i="58" s="1"/>
  <c r="CL41" i="58" s="1"/>
  <c r="K40" i="78"/>
  <c r="F42" i="73"/>
  <c r="G41" i="73"/>
  <c r="H41" i="73"/>
  <c r="G41" i="77"/>
  <c r="F42" i="77"/>
  <c r="H41" i="77"/>
  <c r="F42" i="79"/>
  <c r="G41" i="79"/>
  <c r="H41" i="79"/>
  <c r="N41" i="6"/>
  <c r="O41" i="6" s="1"/>
  <c r="BM41" i="58" s="1"/>
  <c r="BP41" i="58" s="1"/>
  <c r="BR41" i="58" s="1"/>
  <c r="J40" i="76"/>
  <c r="H41" i="6"/>
  <c r="I41" i="6" s="1"/>
  <c r="AI41" i="58" s="1"/>
  <c r="AL41" i="58" s="1"/>
  <c r="AN41" i="58" s="1"/>
  <c r="J40" i="73"/>
  <c r="J40" i="77"/>
  <c r="P41" i="6"/>
  <c r="Q41" i="6" s="1"/>
  <c r="BW41" i="58" s="1"/>
  <c r="BZ41" i="58" s="1"/>
  <c r="CB41" i="58" s="1"/>
  <c r="J40" i="79"/>
  <c r="T41" i="6"/>
  <c r="U41" i="6" s="1"/>
  <c r="CQ41" i="58" s="1"/>
  <c r="CT41" i="58" s="1"/>
  <c r="CV41" i="58" s="1"/>
  <c r="J41" i="6"/>
  <c r="K41" i="6" s="1"/>
  <c r="AS41" i="58" s="1"/>
  <c r="AV41" i="58" s="1"/>
  <c r="AX41" i="58" s="1"/>
  <c r="J40" i="74"/>
  <c r="G42" i="78"/>
  <c r="H41" i="78"/>
  <c r="I41" i="78"/>
  <c r="F42" i="76"/>
  <c r="G41" i="76"/>
  <c r="H41" i="76"/>
  <c r="F42" i="80"/>
  <c r="H41" i="80"/>
  <c r="G41" i="80"/>
  <c r="J40" i="80"/>
  <c r="V41" i="6"/>
  <c r="W41" i="6" s="1"/>
  <c r="DA41" i="58" s="1"/>
  <c r="DD41" i="58" s="1"/>
  <c r="DF41" i="58" s="1"/>
  <c r="AG10" i="19"/>
  <c r="CO10" i="19"/>
  <c r="CV10" i="19" s="1"/>
  <c r="BA12" i="19"/>
  <c r="BH12" i="19" s="1"/>
  <c r="CB36" i="58"/>
  <c r="DF36" i="58"/>
  <c r="M9" i="19"/>
  <c r="CL9" i="19"/>
  <c r="AD9" i="19"/>
  <c r="BR8" i="19"/>
  <c r="CY9" i="19"/>
  <c r="CE10" i="19"/>
  <c r="AQ10" i="19"/>
  <c r="DF8" i="19"/>
  <c r="T8" i="19"/>
  <c r="AX9" i="19"/>
  <c r="BZ35" i="58"/>
  <c r="CB8" i="19"/>
  <c r="BU9" i="19"/>
  <c r="W10" i="19"/>
  <c r="BK9" i="19"/>
  <c r="C10" i="19"/>
  <c r="DD35" i="58"/>
  <c r="B56" i="5" l="1"/>
  <c r="B55" i="5"/>
  <c r="F43" i="77"/>
  <c r="H43" i="77" s="1"/>
  <c r="E42" i="77"/>
  <c r="F43" i="80"/>
  <c r="H43" i="80" s="1"/>
  <c r="E42" i="80"/>
  <c r="G43" i="78"/>
  <c r="I43" i="78" s="1"/>
  <c r="F42" i="78"/>
  <c r="F43" i="74"/>
  <c r="H43" i="74" s="1"/>
  <c r="H52" i="74" s="1"/>
  <c r="E42" i="74"/>
  <c r="F43" i="79"/>
  <c r="H43" i="79" s="1"/>
  <c r="E42" i="79"/>
  <c r="F43" i="73"/>
  <c r="E42" i="73"/>
  <c r="F49" i="5"/>
  <c r="F43" i="76"/>
  <c r="E42" i="76"/>
  <c r="H48" i="5"/>
  <c r="Z47" i="5"/>
  <c r="CH46" i="58" s="1"/>
  <c r="T47" i="5"/>
  <c r="BD46" i="58" s="1"/>
  <c r="X47" i="5"/>
  <c r="BX46" i="58" s="1"/>
  <c r="AD47" i="5"/>
  <c r="DB46" i="58" s="1"/>
  <c r="P47" i="5"/>
  <c r="AJ46" i="58" s="1"/>
  <c r="R47" i="5"/>
  <c r="AT46" i="58" s="1"/>
  <c r="V47" i="5"/>
  <c r="BN46" i="58" s="1"/>
  <c r="L47" i="5"/>
  <c r="P46" i="58" s="1"/>
  <c r="R46" i="58" s="1"/>
  <c r="T46" i="58" s="1"/>
  <c r="AB47" i="5"/>
  <c r="CR46" i="58" s="1"/>
  <c r="N47" i="5"/>
  <c r="Z46" i="58" s="1"/>
  <c r="F44" i="80"/>
  <c r="R45" i="58"/>
  <c r="BX44" i="58"/>
  <c r="BX53" i="58" s="1"/>
  <c r="Z44" i="58"/>
  <c r="Z53" i="58" s="1"/>
  <c r="BN44" i="58"/>
  <c r="BN53" i="58" s="1"/>
  <c r="CH44" i="58"/>
  <c r="CH53" i="58" s="1"/>
  <c r="P44" i="58"/>
  <c r="P53" i="58" s="1"/>
  <c r="AT44" i="58"/>
  <c r="AT53" i="58" s="1"/>
  <c r="BD44" i="58"/>
  <c r="BD53" i="58" s="1"/>
  <c r="CR44" i="58"/>
  <c r="CR53" i="58" s="1"/>
  <c r="AJ44" i="58"/>
  <c r="AJ53" i="58" s="1"/>
  <c r="DB44" i="58"/>
  <c r="DB53" i="58" s="1"/>
  <c r="K41" i="78"/>
  <c r="R42" i="6"/>
  <c r="S42" i="6" s="1"/>
  <c r="CG42" i="58" s="1"/>
  <c r="CJ42" i="58" s="1"/>
  <c r="CL42" i="58" s="1"/>
  <c r="J41" i="76"/>
  <c r="N42" i="6"/>
  <c r="O42" i="6" s="1"/>
  <c r="BM42" i="58" s="1"/>
  <c r="BP42" i="58" s="1"/>
  <c r="BR42" i="58" s="1"/>
  <c r="H42" i="79"/>
  <c r="J41" i="77"/>
  <c r="P42" i="6"/>
  <c r="Q42" i="6" s="1"/>
  <c r="BW42" i="58" s="1"/>
  <c r="BZ42" i="58" s="1"/>
  <c r="CB42" i="58" s="1"/>
  <c r="J41" i="74"/>
  <c r="J42" i="6"/>
  <c r="K42" i="6" s="1"/>
  <c r="AS42" i="58" s="1"/>
  <c r="AV42" i="58" s="1"/>
  <c r="AX42" i="58" s="1"/>
  <c r="H42" i="6"/>
  <c r="I42" i="6" s="1"/>
  <c r="AI42" i="58" s="1"/>
  <c r="AL42" i="58" s="1"/>
  <c r="AN42" i="58" s="1"/>
  <c r="J41" i="73"/>
  <c r="H42" i="77"/>
  <c r="H42" i="73"/>
  <c r="I42" i="78"/>
  <c r="H42" i="76"/>
  <c r="J41" i="79"/>
  <c r="T42" i="6"/>
  <c r="U42" i="6" s="1"/>
  <c r="CQ42" i="58" s="1"/>
  <c r="CT42" i="58" s="1"/>
  <c r="CV42" i="58" s="1"/>
  <c r="H42" i="74"/>
  <c r="H42" i="80"/>
  <c r="V42" i="6"/>
  <c r="W42" i="6" s="1"/>
  <c r="DA42" i="58" s="1"/>
  <c r="DD42" i="58" s="1"/>
  <c r="DF42" i="58" s="1"/>
  <c r="J41" i="80"/>
  <c r="AN10" i="19"/>
  <c r="AG11" i="19"/>
  <c r="AN11" i="19" s="1"/>
  <c r="CO11" i="19"/>
  <c r="CV11" i="19" s="1"/>
  <c r="BA13" i="19"/>
  <c r="BH13" i="19" s="1"/>
  <c r="AQ11" i="19"/>
  <c r="CL10" i="19"/>
  <c r="T9" i="19"/>
  <c r="CY10" i="19"/>
  <c r="CE11" i="19"/>
  <c r="M10" i="19"/>
  <c r="CB9" i="19"/>
  <c r="CB35" i="58"/>
  <c r="BK10" i="19"/>
  <c r="W11" i="19"/>
  <c r="AX10" i="19"/>
  <c r="AD10" i="19"/>
  <c r="DF9" i="19"/>
  <c r="DF35" i="58"/>
  <c r="BR9" i="19"/>
  <c r="BU10" i="19"/>
  <c r="C11" i="19"/>
  <c r="F44" i="76" l="1"/>
  <c r="H44" i="76" s="1"/>
  <c r="N45" i="6" s="1"/>
  <c r="F52" i="76"/>
  <c r="F44" i="73"/>
  <c r="F45" i="73" s="1"/>
  <c r="E45" i="73" s="1"/>
  <c r="G45" i="73" s="1"/>
  <c r="F52" i="73"/>
  <c r="F44" i="77"/>
  <c r="H44" i="77" s="1"/>
  <c r="J44" i="77" s="1"/>
  <c r="H43" i="76"/>
  <c r="H52" i="76" s="1"/>
  <c r="E43" i="74"/>
  <c r="E52" i="74" s="1"/>
  <c r="F52" i="74"/>
  <c r="H49" i="5"/>
  <c r="F48" i="58" s="1"/>
  <c r="F44" i="74"/>
  <c r="E44" i="74" s="1"/>
  <c r="G44" i="74" s="1"/>
  <c r="H43" i="73"/>
  <c r="H52" i="73" s="1"/>
  <c r="F45" i="80"/>
  <c r="E45" i="80" s="1"/>
  <c r="G45" i="80" s="1"/>
  <c r="E44" i="80"/>
  <c r="G44" i="80" s="1"/>
  <c r="F43" i="78"/>
  <c r="G44" i="78"/>
  <c r="E43" i="79"/>
  <c r="E43" i="80"/>
  <c r="E43" i="73"/>
  <c r="E52" i="73" s="1"/>
  <c r="F44" i="79"/>
  <c r="H44" i="79" s="1"/>
  <c r="E43" i="77"/>
  <c r="E43" i="76"/>
  <c r="E52" i="76" s="1"/>
  <c r="J48" i="5"/>
  <c r="F47" i="58"/>
  <c r="H44" i="80"/>
  <c r="T45" i="58"/>
  <c r="K43" i="78"/>
  <c r="R44" i="6"/>
  <c r="R53" i="6" s="1"/>
  <c r="J43" i="80"/>
  <c r="V44" i="6"/>
  <c r="V53" i="6" s="1"/>
  <c r="T44" i="6"/>
  <c r="T53" i="6" s="1"/>
  <c r="J43" i="79"/>
  <c r="J43" i="74"/>
  <c r="J52" i="74" s="1"/>
  <c r="J44" i="6"/>
  <c r="J53" i="6" s="1"/>
  <c r="P44" i="6"/>
  <c r="P53" i="6" s="1"/>
  <c r="J43" i="77"/>
  <c r="R44" i="58"/>
  <c r="G42" i="76"/>
  <c r="H43" i="6"/>
  <c r="J42" i="73"/>
  <c r="G42" i="77"/>
  <c r="G42" i="73"/>
  <c r="J43" i="6"/>
  <c r="R43" i="6"/>
  <c r="K42" i="78"/>
  <c r="T43" i="6"/>
  <c r="J42" i="79"/>
  <c r="G42" i="74"/>
  <c r="J42" i="76"/>
  <c r="N43" i="6"/>
  <c r="H42" i="78"/>
  <c r="P43" i="6"/>
  <c r="J42" i="77"/>
  <c r="G42" i="79"/>
  <c r="V43" i="6"/>
  <c r="J42" i="80"/>
  <c r="G42" i="80"/>
  <c r="CO12" i="19"/>
  <c r="CV12" i="19" s="1"/>
  <c r="AG12" i="19"/>
  <c r="BA14" i="19"/>
  <c r="BH14" i="19" s="1"/>
  <c r="CB10" i="19"/>
  <c r="CY11" i="19"/>
  <c r="C12" i="19"/>
  <c r="AD11" i="19"/>
  <c r="CL11" i="19"/>
  <c r="W12" i="19"/>
  <c r="M11" i="19"/>
  <c r="BU11" i="19"/>
  <c r="AQ12" i="19"/>
  <c r="CE12" i="19"/>
  <c r="BK11" i="19"/>
  <c r="BR10" i="19"/>
  <c r="T10" i="19"/>
  <c r="DF10" i="19"/>
  <c r="AX11" i="19"/>
  <c r="E44" i="77" l="1"/>
  <c r="G44" i="77" s="1"/>
  <c r="F45" i="76"/>
  <c r="E44" i="76"/>
  <c r="G44" i="76" s="1"/>
  <c r="F45" i="77"/>
  <c r="E45" i="77" s="1"/>
  <c r="G45" i="77" s="1"/>
  <c r="H44" i="73"/>
  <c r="J44" i="73" s="1"/>
  <c r="E44" i="73"/>
  <c r="G44" i="73" s="1"/>
  <c r="H44" i="74"/>
  <c r="N44" i="6"/>
  <c r="N53" i="6" s="1"/>
  <c r="J43" i="76"/>
  <c r="J52" i="76" s="1"/>
  <c r="J44" i="76"/>
  <c r="F45" i="74"/>
  <c r="F46" i="74" s="1"/>
  <c r="H46" i="74" s="1"/>
  <c r="G43" i="74"/>
  <c r="G52" i="74" s="1"/>
  <c r="F46" i="73"/>
  <c r="F47" i="73" s="1"/>
  <c r="J49" i="5"/>
  <c r="G43" i="73"/>
  <c r="G52" i="73" s="1"/>
  <c r="H45" i="6"/>
  <c r="I45" i="6" s="1"/>
  <c r="F46" i="80"/>
  <c r="E46" i="80" s="1"/>
  <c r="G43" i="79"/>
  <c r="H45" i="80"/>
  <c r="J45" i="80" s="1"/>
  <c r="H44" i="6"/>
  <c r="H43" i="78"/>
  <c r="P45" i="6"/>
  <c r="Q45" i="6" s="1"/>
  <c r="F54" i="58"/>
  <c r="F55" i="58"/>
  <c r="G43" i="77"/>
  <c r="J43" i="73"/>
  <c r="J52" i="73" s="1"/>
  <c r="F45" i="79"/>
  <c r="E44" i="79"/>
  <c r="G44" i="79" s="1"/>
  <c r="G43" i="76"/>
  <c r="G52" i="76" s="1"/>
  <c r="F46" i="77"/>
  <c r="H46" i="77" s="1"/>
  <c r="G45" i="78"/>
  <c r="F44" i="78"/>
  <c r="H44" i="78" s="1"/>
  <c r="G43" i="80"/>
  <c r="I44" i="78"/>
  <c r="R45" i="6" s="1"/>
  <c r="S45" i="6" s="1"/>
  <c r="H45" i="73"/>
  <c r="H46" i="6" s="1"/>
  <c r="I46" i="6" s="1"/>
  <c r="AI46" i="58" s="1"/>
  <c r="AL46" i="58" s="1"/>
  <c r="F46" i="76"/>
  <c r="H46" i="76" s="1"/>
  <c r="E45" i="76"/>
  <c r="G45" i="76" s="1"/>
  <c r="AB48" i="5"/>
  <c r="T48" i="5"/>
  <c r="N48" i="5"/>
  <c r="Z48" i="5"/>
  <c r="V48" i="5"/>
  <c r="P48" i="5"/>
  <c r="AD48" i="5"/>
  <c r="X48" i="5"/>
  <c r="L48" i="5"/>
  <c r="R48" i="5"/>
  <c r="H46" i="73"/>
  <c r="H46" i="80"/>
  <c r="H45" i="76"/>
  <c r="J45" i="6"/>
  <c r="K45" i="6" s="1"/>
  <c r="AS45" i="58" s="1"/>
  <c r="AV45" i="58" s="1"/>
  <c r="AX45" i="58" s="1"/>
  <c r="J44" i="74"/>
  <c r="V45" i="6"/>
  <c r="W45" i="6" s="1"/>
  <c r="J44" i="80"/>
  <c r="J44" i="79"/>
  <c r="T45" i="6"/>
  <c r="K44" i="6"/>
  <c r="K53" i="6" s="1"/>
  <c r="Q44" i="6"/>
  <c r="Q53" i="6" s="1"/>
  <c r="U44" i="6"/>
  <c r="U53" i="6" s="1"/>
  <c r="W44" i="6"/>
  <c r="W53" i="6" s="1"/>
  <c r="S44" i="6"/>
  <c r="S53" i="6" s="1"/>
  <c r="O45" i="6"/>
  <c r="O44" i="6"/>
  <c r="O53" i="6" s="1"/>
  <c r="T44" i="58"/>
  <c r="K43" i="6"/>
  <c r="U43" i="6"/>
  <c r="S43" i="6"/>
  <c r="I43" i="6"/>
  <c r="O43" i="6"/>
  <c r="J42" i="74"/>
  <c r="Q43" i="6"/>
  <c r="W43" i="6"/>
  <c r="AN12" i="19"/>
  <c r="CO13" i="19"/>
  <c r="CV13" i="19" s="1"/>
  <c r="AG13" i="19"/>
  <c r="AN13" i="19" s="1"/>
  <c r="BA15" i="19"/>
  <c r="BH15" i="19" s="1"/>
  <c r="C13" i="19"/>
  <c r="W13" i="19"/>
  <c r="DF11" i="19"/>
  <c r="BR11" i="19"/>
  <c r="BK12" i="19"/>
  <c r="AX12" i="19"/>
  <c r="AD12" i="19"/>
  <c r="CE13" i="19"/>
  <c r="M12" i="19"/>
  <c r="BU12" i="19"/>
  <c r="CY12" i="19"/>
  <c r="CL12" i="19"/>
  <c r="CB11" i="19"/>
  <c r="T11" i="19"/>
  <c r="AQ13" i="19"/>
  <c r="H45" i="77" l="1"/>
  <c r="P46" i="6" s="1"/>
  <c r="Q46" i="6" s="1"/>
  <c r="BW46" i="58" s="1"/>
  <c r="BZ46" i="58" s="1"/>
  <c r="E45" i="74"/>
  <c r="G45" i="74" s="1"/>
  <c r="F47" i="80"/>
  <c r="H45" i="74"/>
  <c r="J45" i="74" s="1"/>
  <c r="H47" i="73"/>
  <c r="H48" i="6" s="1"/>
  <c r="I48" i="6" s="1"/>
  <c r="F53" i="73"/>
  <c r="F54" i="73"/>
  <c r="E46" i="73"/>
  <c r="I44" i="6"/>
  <c r="I53" i="6" s="1"/>
  <c r="H53" i="6"/>
  <c r="V46" i="6"/>
  <c r="W46" i="6" s="1"/>
  <c r="DA46" i="58" s="1"/>
  <c r="DD46" i="58" s="1"/>
  <c r="DF46" i="58" s="1"/>
  <c r="J45" i="73"/>
  <c r="Z49" i="5"/>
  <c r="N49" i="5"/>
  <c r="AB49" i="5"/>
  <c r="X49" i="5"/>
  <c r="P49" i="5"/>
  <c r="T49" i="5"/>
  <c r="L49" i="5"/>
  <c r="AD49" i="5"/>
  <c r="R49" i="5"/>
  <c r="V49" i="5"/>
  <c r="K44" i="78"/>
  <c r="J46" i="6"/>
  <c r="K46" i="6" s="1"/>
  <c r="AS46" i="58" s="1"/>
  <c r="AV46" i="58" s="1"/>
  <c r="AX46" i="58" s="1"/>
  <c r="F45" i="78"/>
  <c r="H45" i="78" s="1"/>
  <c r="G46" i="78"/>
  <c r="I45" i="78"/>
  <c r="E47" i="73"/>
  <c r="F47" i="74"/>
  <c r="E46" i="74"/>
  <c r="G46" i="74" s="1"/>
  <c r="F47" i="77"/>
  <c r="E46" i="77"/>
  <c r="G46" i="77" s="1"/>
  <c r="E47" i="80"/>
  <c r="G47" i="80" s="1"/>
  <c r="E45" i="79"/>
  <c r="G45" i="79" s="1"/>
  <c r="H45" i="79"/>
  <c r="F46" i="79"/>
  <c r="F47" i="76"/>
  <c r="E46" i="76"/>
  <c r="G46" i="76" s="1"/>
  <c r="H47" i="80"/>
  <c r="V48" i="6" s="1"/>
  <c r="J47" i="73"/>
  <c r="J47" i="6"/>
  <c r="J46" i="74"/>
  <c r="AJ47" i="58"/>
  <c r="AT47" i="58"/>
  <c r="BN47" i="58"/>
  <c r="CH47" i="58"/>
  <c r="Z47" i="58"/>
  <c r="BD47" i="58"/>
  <c r="P47" i="58"/>
  <c r="CR47" i="58"/>
  <c r="BX47" i="58"/>
  <c r="DB47" i="58"/>
  <c r="G46" i="80"/>
  <c r="J46" i="77"/>
  <c r="P47" i="6"/>
  <c r="J46" i="76"/>
  <c r="N47" i="6"/>
  <c r="J46" i="73"/>
  <c r="H47" i="6"/>
  <c r="CB46" i="58"/>
  <c r="G46" i="73"/>
  <c r="AN46" i="58"/>
  <c r="J46" i="80"/>
  <c r="V47" i="6"/>
  <c r="N46" i="6"/>
  <c r="J45" i="76"/>
  <c r="U45" i="6"/>
  <c r="BM45" i="58"/>
  <c r="BP45" i="58" s="1"/>
  <c r="BR45" i="58" s="1"/>
  <c r="CG45" i="58"/>
  <c r="CJ45" i="58" s="1"/>
  <c r="CL45" i="58" s="1"/>
  <c r="DA45" i="58"/>
  <c r="DD45" i="58" s="1"/>
  <c r="DF45" i="58" s="1"/>
  <c r="AI45" i="58"/>
  <c r="AL45" i="58" s="1"/>
  <c r="AN45" i="58" s="1"/>
  <c r="BW45" i="58"/>
  <c r="BZ45" i="58" s="1"/>
  <c r="CB45" i="58" s="1"/>
  <c r="BM44" i="58"/>
  <c r="AS44" i="58"/>
  <c r="DA44" i="58"/>
  <c r="CQ44" i="58"/>
  <c r="CG44" i="58"/>
  <c r="BW44" i="58"/>
  <c r="AI43" i="58"/>
  <c r="CQ43" i="58"/>
  <c r="BW43" i="58"/>
  <c r="BM43" i="58"/>
  <c r="CG43" i="58"/>
  <c r="AS43" i="58"/>
  <c r="DA43" i="58"/>
  <c r="CO14" i="19"/>
  <c r="CV14" i="19" s="1"/>
  <c r="AG14" i="19"/>
  <c r="BA16" i="19"/>
  <c r="BH16" i="19" s="1"/>
  <c r="M13" i="19"/>
  <c r="AQ14" i="19"/>
  <c r="W14" i="19"/>
  <c r="AX13" i="19"/>
  <c r="C14" i="19"/>
  <c r="BU13" i="19"/>
  <c r="CY13" i="19"/>
  <c r="BK13" i="19"/>
  <c r="AD13" i="19"/>
  <c r="CB12" i="19"/>
  <c r="DF12" i="19"/>
  <c r="T12" i="19"/>
  <c r="CL13" i="19"/>
  <c r="CE14" i="19"/>
  <c r="BR12" i="19"/>
  <c r="J45" i="77" l="1"/>
  <c r="AI44" i="58"/>
  <c r="H54" i="73"/>
  <c r="F53" i="76"/>
  <c r="F54" i="76"/>
  <c r="H53" i="73"/>
  <c r="G47" i="73"/>
  <c r="G54" i="73" s="1"/>
  <c r="E53" i="73"/>
  <c r="E54" i="73"/>
  <c r="V55" i="6"/>
  <c r="V54" i="6"/>
  <c r="J53" i="73"/>
  <c r="J54" i="73"/>
  <c r="I54" i="6"/>
  <c r="I55" i="6"/>
  <c r="H54" i="6"/>
  <c r="H55" i="6"/>
  <c r="F54" i="74"/>
  <c r="F53" i="74"/>
  <c r="BN48" i="58"/>
  <c r="BD48" i="58"/>
  <c r="Z48" i="58"/>
  <c r="AT48" i="58"/>
  <c r="AJ48" i="58"/>
  <c r="CH48" i="58"/>
  <c r="DB48" i="58"/>
  <c r="BX48" i="58"/>
  <c r="P48" i="58"/>
  <c r="CR48" i="58"/>
  <c r="AL44" i="58"/>
  <c r="AI53" i="58"/>
  <c r="DD44" i="58"/>
  <c r="DA53" i="58"/>
  <c r="CJ44" i="58"/>
  <c r="CG53" i="58"/>
  <c r="BZ44" i="58"/>
  <c r="BW53" i="58"/>
  <c r="CT44" i="58"/>
  <c r="CQ53" i="58"/>
  <c r="BP44" i="58"/>
  <c r="BM53" i="58"/>
  <c r="AV44" i="58"/>
  <c r="AS53" i="58"/>
  <c r="F47" i="79"/>
  <c r="E46" i="79"/>
  <c r="G46" i="79" s="1"/>
  <c r="H46" i="79"/>
  <c r="G47" i="78"/>
  <c r="F46" i="78"/>
  <c r="H46" i="78" s="1"/>
  <c r="I46" i="78"/>
  <c r="E47" i="74"/>
  <c r="H47" i="74"/>
  <c r="K45" i="78"/>
  <c r="R46" i="6"/>
  <c r="S46" i="6" s="1"/>
  <c r="CG46" i="58" s="1"/>
  <c r="CJ46" i="58" s="1"/>
  <c r="CL46" i="58" s="1"/>
  <c r="E47" i="77"/>
  <c r="H47" i="77"/>
  <c r="J45" i="79"/>
  <c r="T46" i="6"/>
  <c r="U46" i="6" s="1"/>
  <c r="CQ46" i="58" s="1"/>
  <c r="CT46" i="58" s="1"/>
  <c r="CV46" i="58" s="1"/>
  <c r="E47" i="76"/>
  <c r="H47" i="76"/>
  <c r="J47" i="80"/>
  <c r="W48" i="6"/>
  <c r="AI48" i="58"/>
  <c r="K47" i="6"/>
  <c r="R47" i="58"/>
  <c r="O47" i="6"/>
  <c r="I47" i="6"/>
  <c r="W47" i="6"/>
  <c r="Q47" i="6"/>
  <c r="O46" i="6"/>
  <c r="BM46" i="58" s="1"/>
  <c r="BP46" i="58" s="1"/>
  <c r="CQ45" i="58"/>
  <c r="CT45" i="58" s="1"/>
  <c r="CV45" i="58" s="1"/>
  <c r="CJ43" i="58"/>
  <c r="CT43" i="58"/>
  <c r="AV43" i="58"/>
  <c r="BP43" i="58"/>
  <c r="BZ43" i="58"/>
  <c r="AL43" i="58"/>
  <c r="DD43" i="58"/>
  <c r="AN14" i="19"/>
  <c r="CO15" i="19"/>
  <c r="CV15" i="19" s="1"/>
  <c r="AG15" i="19"/>
  <c r="AN15" i="19" s="1"/>
  <c r="BA17" i="19"/>
  <c r="BH17" i="19" s="1"/>
  <c r="BR13" i="19"/>
  <c r="T13" i="19"/>
  <c r="BK14" i="19"/>
  <c r="M14" i="19"/>
  <c r="CE15" i="19"/>
  <c r="AQ15" i="19"/>
  <c r="C15" i="19"/>
  <c r="CY14" i="19"/>
  <c r="DF13" i="19"/>
  <c r="BU14" i="19"/>
  <c r="AD14" i="19"/>
  <c r="AX14" i="19"/>
  <c r="CB13" i="19"/>
  <c r="CL14" i="19"/>
  <c r="W15" i="19"/>
  <c r="G53" i="73" l="1"/>
  <c r="E54" i="76"/>
  <c r="E53" i="76"/>
  <c r="W54" i="6"/>
  <c r="W55" i="6"/>
  <c r="H53" i="76"/>
  <c r="H54" i="76"/>
  <c r="G47" i="74"/>
  <c r="E53" i="74"/>
  <c r="E54" i="74"/>
  <c r="H53" i="74"/>
  <c r="H54" i="74"/>
  <c r="BX55" i="58"/>
  <c r="BX54" i="58"/>
  <c r="DB55" i="58"/>
  <c r="DB54" i="58"/>
  <c r="AJ55" i="58"/>
  <c r="AJ54" i="58"/>
  <c r="CR55" i="58"/>
  <c r="CR54" i="58"/>
  <c r="CH55" i="58"/>
  <c r="CH54" i="58"/>
  <c r="AT54" i="58"/>
  <c r="AT55" i="58"/>
  <c r="BD55" i="58"/>
  <c r="BD54" i="58"/>
  <c r="P54" i="58"/>
  <c r="P55" i="58"/>
  <c r="R48" i="58"/>
  <c r="Z55" i="58"/>
  <c r="Z54" i="58"/>
  <c r="BN54" i="58"/>
  <c r="BN55" i="58"/>
  <c r="AI54" i="58"/>
  <c r="AI55" i="58"/>
  <c r="BR44" i="58"/>
  <c r="BR53" i="58" s="1"/>
  <c r="BP53" i="58"/>
  <c r="CV44" i="58"/>
  <c r="CV53" i="58" s="1"/>
  <c r="CT53" i="58"/>
  <c r="DF44" i="58"/>
  <c r="DF53" i="58" s="1"/>
  <c r="DD53" i="58"/>
  <c r="CL44" i="58"/>
  <c r="CL53" i="58" s="1"/>
  <c r="CJ53" i="58"/>
  <c r="AX44" i="58"/>
  <c r="AX53" i="58" s="1"/>
  <c r="AV53" i="58"/>
  <c r="CB44" i="58"/>
  <c r="CB53" i="58" s="1"/>
  <c r="BZ53" i="58"/>
  <c r="AN44" i="58"/>
  <c r="AN53" i="58" s="1"/>
  <c r="AL53" i="58"/>
  <c r="J48" i="6"/>
  <c r="J47" i="74"/>
  <c r="E47" i="79"/>
  <c r="H47" i="79"/>
  <c r="R47" i="6"/>
  <c r="S47" i="6" s="1"/>
  <c r="CG47" i="58" s="1"/>
  <c r="K46" i="78"/>
  <c r="J47" i="77"/>
  <c r="P48" i="6"/>
  <c r="J46" i="79"/>
  <c r="T47" i="6"/>
  <c r="U47" i="6" s="1"/>
  <c r="CQ47" i="58" s="1"/>
  <c r="F47" i="78"/>
  <c r="I47" i="78"/>
  <c r="G47" i="77"/>
  <c r="J47" i="76"/>
  <c r="N48" i="6"/>
  <c r="G47" i="76"/>
  <c r="AL48" i="58"/>
  <c r="DA48" i="58"/>
  <c r="AS47" i="58"/>
  <c r="T47" i="58"/>
  <c r="AI47" i="58"/>
  <c r="BW47" i="58"/>
  <c r="BR46" i="58"/>
  <c r="DA47" i="58"/>
  <c r="BM47" i="58"/>
  <c r="AN43" i="58"/>
  <c r="BR43" i="58"/>
  <c r="CV43" i="58"/>
  <c r="AX43" i="58"/>
  <c r="CB43" i="58"/>
  <c r="CL43" i="58"/>
  <c r="DF43" i="58"/>
  <c r="CO16" i="19"/>
  <c r="CV16" i="19" s="1"/>
  <c r="AG16" i="19"/>
  <c r="BA18" i="19"/>
  <c r="BH18" i="19" s="1"/>
  <c r="AD15" i="19"/>
  <c r="AQ16" i="19"/>
  <c r="M15" i="19"/>
  <c r="CY15" i="19"/>
  <c r="BK15" i="19"/>
  <c r="AX15" i="19"/>
  <c r="T14" i="19"/>
  <c r="C16" i="19"/>
  <c r="CB14" i="19"/>
  <c r="CE16" i="19"/>
  <c r="DF14" i="19"/>
  <c r="CL15" i="19"/>
  <c r="BU15" i="19"/>
  <c r="W16" i="19"/>
  <c r="BR14" i="19"/>
  <c r="P54" i="6" l="1"/>
  <c r="P55" i="6"/>
  <c r="N54" i="6"/>
  <c r="N55" i="6"/>
  <c r="J55" i="6"/>
  <c r="J54" i="6"/>
  <c r="J53" i="76"/>
  <c r="J54" i="76"/>
  <c r="G53" i="76"/>
  <c r="G54" i="76"/>
  <c r="J54" i="74"/>
  <c r="J53" i="74"/>
  <c r="G53" i="74"/>
  <c r="G54" i="74"/>
  <c r="R55" i="58"/>
  <c r="T48" i="58"/>
  <c r="R54" i="58"/>
  <c r="DA54" i="58"/>
  <c r="DA55" i="58"/>
  <c r="AL55" i="58"/>
  <c r="AL54" i="58"/>
  <c r="K48" i="6"/>
  <c r="J47" i="79"/>
  <c r="T48" i="6"/>
  <c r="Q48" i="6"/>
  <c r="G47" i="79"/>
  <c r="K47" i="78"/>
  <c r="R48" i="6"/>
  <c r="H47" i="78"/>
  <c r="O48" i="6"/>
  <c r="AN48" i="58"/>
  <c r="DD48" i="58"/>
  <c r="AV47" i="58"/>
  <c r="CT47" i="58"/>
  <c r="BZ47" i="58"/>
  <c r="BP47" i="58"/>
  <c r="DD47" i="58"/>
  <c r="AL47" i="58"/>
  <c r="CJ47" i="58"/>
  <c r="AN16" i="19"/>
  <c r="CO17" i="19"/>
  <c r="CV17" i="19" s="1"/>
  <c r="AG17" i="19"/>
  <c r="AN17" i="19" s="1"/>
  <c r="BA19" i="19"/>
  <c r="BH19" i="19" s="1"/>
  <c r="CE17" i="19"/>
  <c r="T15" i="19"/>
  <c r="BU16" i="19"/>
  <c r="CY16" i="19"/>
  <c r="M16" i="19"/>
  <c r="AD16" i="19"/>
  <c r="CB15" i="19"/>
  <c r="AQ17" i="19"/>
  <c r="BK16" i="19"/>
  <c r="W17" i="19"/>
  <c r="DF15" i="19"/>
  <c r="AX16" i="19"/>
  <c r="C17" i="19"/>
  <c r="BR15" i="19"/>
  <c r="CL16" i="19"/>
  <c r="T55" i="6" l="1"/>
  <c r="T54" i="6"/>
  <c r="R55" i="6"/>
  <c r="R54" i="6"/>
  <c r="Q54" i="6"/>
  <c r="Q55" i="6"/>
  <c r="O55" i="6"/>
  <c r="O54" i="6"/>
  <c r="K55" i="6"/>
  <c r="K54" i="6"/>
  <c r="T55" i="58"/>
  <c r="T54" i="58"/>
  <c r="DD54" i="58"/>
  <c r="DD55" i="58"/>
  <c r="AN54" i="58"/>
  <c r="AN55" i="58"/>
  <c r="S48" i="6"/>
  <c r="U48" i="6"/>
  <c r="BW48" i="58"/>
  <c r="AS48" i="58"/>
  <c r="BM48" i="58"/>
  <c r="DF48" i="58"/>
  <c r="AX47" i="58"/>
  <c r="DF47" i="58"/>
  <c r="CB47" i="58"/>
  <c r="CL47" i="58"/>
  <c r="AN47" i="58"/>
  <c r="CV47" i="58"/>
  <c r="BR47" i="58"/>
  <c r="CO18" i="19"/>
  <c r="CV18" i="19" s="1"/>
  <c r="AG18" i="19"/>
  <c r="BA20" i="19"/>
  <c r="BH20" i="19" s="1"/>
  <c r="CB16" i="19"/>
  <c r="C18" i="19"/>
  <c r="CY17" i="19"/>
  <c r="AQ18" i="19"/>
  <c r="AD17" i="19"/>
  <c r="CL17" i="19"/>
  <c r="BR16" i="19"/>
  <c r="W18" i="19"/>
  <c r="BU17" i="19"/>
  <c r="T16" i="19"/>
  <c r="M17" i="19"/>
  <c r="CE18" i="19"/>
  <c r="AX17" i="19"/>
  <c r="DF16" i="19"/>
  <c r="BK17" i="19"/>
  <c r="U55" i="6" l="1"/>
  <c r="U54" i="6"/>
  <c r="S54" i="6"/>
  <c r="S55" i="6"/>
  <c r="AS55" i="58"/>
  <c r="AS54" i="58"/>
  <c r="BW54" i="58"/>
  <c r="BW55" i="58"/>
  <c r="DF55" i="58"/>
  <c r="DF54" i="58"/>
  <c r="BM54" i="58"/>
  <c r="BM55" i="58"/>
  <c r="CQ48" i="58"/>
  <c r="AV48" i="58"/>
  <c r="BZ48" i="58"/>
  <c r="CG48" i="58"/>
  <c r="BP48" i="58"/>
  <c r="AN18" i="19"/>
  <c r="CO19" i="19"/>
  <c r="CV19" i="19" s="1"/>
  <c r="AG19" i="19"/>
  <c r="AN19" i="19" s="1"/>
  <c r="BA21" i="19"/>
  <c r="BH21" i="19" s="1"/>
  <c r="AQ19" i="19"/>
  <c r="BR17" i="19"/>
  <c r="CL18" i="19"/>
  <c r="CB17" i="19"/>
  <c r="BK18" i="19"/>
  <c r="BU18" i="19"/>
  <c r="M18" i="19"/>
  <c r="W19" i="19"/>
  <c r="AX18" i="19"/>
  <c r="CE19" i="19"/>
  <c r="CY18" i="19"/>
  <c r="DF17" i="19"/>
  <c r="T17" i="19"/>
  <c r="AD18" i="19"/>
  <c r="C19" i="19"/>
  <c r="BZ55" i="58" l="1"/>
  <c r="BZ54" i="58"/>
  <c r="CQ54" i="58"/>
  <c r="CQ55" i="58"/>
  <c r="BP55" i="58"/>
  <c r="BP54" i="58"/>
  <c r="AV54" i="58"/>
  <c r="AV55" i="58"/>
  <c r="CG54" i="58"/>
  <c r="CG55" i="58"/>
  <c r="CB48" i="58"/>
  <c r="AX48" i="58"/>
  <c r="CT48" i="58"/>
  <c r="CJ48" i="58"/>
  <c r="BR48" i="58"/>
  <c r="CO20" i="19"/>
  <c r="CV20" i="19" s="1"/>
  <c r="AG20" i="19"/>
  <c r="AN20" i="19" s="1"/>
  <c r="BA22" i="19"/>
  <c r="BH22" i="19" s="1"/>
  <c r="CL19" i="19"/>
  <c r="C20" i="19"/>
  <c r="BR18" i="19"/>
  <c r="BK19" i="19"/>
  <c r="W20" i="19"/>
  <c r="M19" i="19"/>
  <c r="DF18" i="19"/>
  <c r="T18" i="19"/>
  <c r="AQ20" i="19"/>
  <c r="AX19" i="19"/>
  <c r="CY19" i="19"/>
  <c r="CB18" i="19"/>
  <c r="CE20" i="19"/>
  <c r="AD19" i="19"/>
  <c r="BU19" i="19"/>
  <c r="AX55" i="58" l="1"/>
  <c r="AX54" i="58"/>
  <c r="BR54" i="58"/>
  <c r="BR55" i="58"/>
  <c r="CB55" i="58"/>
  <c r="CB54" i="58"/>
  <c r="CJ54" i="58"/>
  <c r="CJ55" i="58"/>
  <c r="CT55" i="58"/>
  <c r="CT54" i="58"/>
  <c r="CV48" i="58"/>
  <c r="CL48" i="58"/>
  <c r="CO21" i="19"/>
  <c r="AG21" i="19"/>
  <c r="AN21" i="19" s="1"/>
  <c r="BA23" i="19"/>
  <c r="BH23" i="19" s="1"/>
  <c r="CL20" i="19"/>
  <c r="BR19" i="19"/>
  <c r="AQ21" i="19"/>
  <c r="CY20" i="19"/>
  <c r="W21" i="19"/>
  <c r="AX20" i="19"/>
  <c r="AD20" i="19"/>
  <c r="CE21" i="19"/>
  <c r="M20" i="19"/>
  <c r="BK20" i="19"/>
  <c r="DF19" i="19"/>
  <c r="T19" i="19"/>
  <c r="C21" i="19"/>
  <c r="CB19" i="19"/>
  <c r="BU20" i="19"/>
  <c r="CL54" i="58" l="1"/>
  <c r="CL55" i="58"/>
  <c r="CV54" i="58"/>
  <c r="CV55" i="58"/>
  <c r="CV21" i="19"/>
  <c r="CO22" i="19"/>
  <c r="AG22" i="19"/>
  <c r="AN22" i="19" s="1"/>
  <c r="BA24" i="19"/>
  <c r="BH24" i="19" s="1"/>
  <c r="AD21" i="19"/>
  <c r="BU21" i="19"/>
  <c r="AQ22" i="19"/>
  <c r="CE22" i="19"/>
  <c r="BR20" i="19"/>
  <c r="CL21" i="19"/>
  <c r="AX21" i="19"/>
  <c r="C22" i="19"/>
  <c r="T20" i="19"/>
  <c r="DF20" i="19"/>
  <c r="CB20" i="19"/>
  <c r="BK21" i="19"/>
  <c r="CY21" i="19"/>
  <c r="M21" i="19"/>
  <c r="W22" i="19"/>
  <c r="CV22" i="19" l="1"/>
  <c r="CO23" i="19"/>
  <c r="AG23" i="19"/>
  <c r="AN23" i="19" s="1"/>
  <c r="BA25" i="19"/>
  <c r="AX22" i="19"/>
  <c r="AD22" i="19"/>
  <c r="BR21" i="19"/>
  <c r="M22" i="19"/>
  <c r="CE23" i="19"/>
  <c r="AQ23" i="19"/>
  <c r="W23" i="19"/>
  <c r="AD23" i="19" s="1"/>
  <c r="CL22" i="19"/>
  <c r="CB21" i="19"/>
  <c r="BU22" i="19"/>
  <c r="DF21" i="19"/>
  <c r="C23" i="19"/>
  <c r="CY22" i="19"/>
  <c r="T21" i="19"/>
  <c r="BK22" i="19"/>
  <c r="BH25" i="19" l="1"/>
  <c r="BH51" i="19" s="1"/>
  <c r="BA51" i="19"/>
  <c r="CV23" i="19"/>
  <c r="CO24" i="19"/>
  <c r="AG24" i="19"/>
  <c r="AN24" i="19" s="1"/>
  <c r="BA26" i="19"/>
  <c r="BH26" i="19" s="1"/>
  <c r="BU23" i="19"/>
  <c r="CL23" i="19"/>
  <c r="CY23" i="19"/>
  <c r="BR22" i="19"/>
  <c r="AQ24" i="19"/>
  <c r="BK23" i="19"/>
  <c r="AX23" i="19"/>
  <c r="T22" i="19"/>
  <c r="C24" i="19"/>
  <c r="CB22" i="19"/>
  <c r="M23" i="19"/>
  <c r="W24" i="19"/>
  <c r="DF22" i="19"/>
  <c r="CE24" i="19"/>
  <c r="CV24" i="19" l="1"/>
  <c r="CO25" i="19"/>
  <c r="CO51" i="19" s="1"/>
  <c r="AG25" i="19"/>
  <c r="BA27" i="19"/>
  <c r="BH27" i="19" s="1"/>
  <c r="AD24" i="19"/>
  <c r="M24" i="19"/>
  <c r="T23" i="19"/>
  <c r="AX24" i="19"/>
  <c r="AQ25" i="19"/>
  <c r="AQ51" i="19" s="1"/>
  <c r="BU24" i="19"/>
  <c r="CE25" i="19"/>
  <c r="CE51" i="19" s="1"/>
  <c r="CL24" i="19"/>
  <c r="W25" i="19"/>
  <c r="W51" i="19" s="1"/>
  <c r="CB23" i="19"/>
  <c r="CY24" i="19"/>
  <c r="BK24" i="19"/>
  <c r="C25" i="19"/>
  <c r="C51" i="19" s="1"/>
  <c r="BR23" i="19"/>
  <c r="DF23" i="19"/>
  <c r="AN25" i="19" l="1"/>
  <c r="AN51" i="19" s="1"/>
  <c r="AG51" i="19"/>
  <c r="CV25" i="19"/>
  <c r="CV51" i="19" s="1"/>
  <c r="CO26" i="19"/>
  <c r="AG26" i="19"/>
  <c r="AN26" i="19" s="1"/>
  <c r="BA28" i="19"/>
  <c r="BH28" i="19" s="1"/>
  <c r="BR24" i="19"/>
  <c r="DF24" i="19"/>
  <c r="T24" i="19"/>
  <c r="C26" i="19"/>
  <c r="W26" i="19"/>
  <c r="CL25" i="19"/>
  <c r="CL51" i="19" s="1"/>
  <c r="AX25" i="19"/>
  <c r="AX51" i="19" s="1"/>
  <c r="AD25" i="19"/>
  <c r="AD51" i="19" s="1"/>
  <c r="CY25" i="19"/>
  <c r="CY51" i="19" s="1"/>
  <c r="CB24" i="19"/>
  <c r="AQ26" i="19"/>
  <c r="M25" i="19"/>
  <c r="M51" i="19" s="1"/>
  <c r="CE26" i="19"/>
  <c r="BU25" i="19"/>
  <c r="BU51" i="19" s="1"/>
  <c r="BK25" i="19"/>
  <c r="BK51" i="19" s="1"/>
  <c r="CV26" i="19" l="1"/>
  <c r="CO27" i="19"/>
  <c r="AG27" i="19"/>
  <c r="AN27" i="19" s="1"/>
  <c r="BA29" i="19"/>
  <c r="BH29" i="19" s="1"/>
  <c r="T25" i="19"/>
  <c r="T51" i="19" s="1"/>
  <c r="W27" i="19"/>
  <c r="AD26" i="19"/>
  <c r="AQ27" i="19"/>
  <c r="M26" i="19"/>
  <c r="BR25" i="19"/>
  <c r="BR51" i="19" s="1"/>
  <c r="CL26" i="19"/>
  <c r="DF25" i="19"/>
  <c r="DF51" i="19" s="1"/>
  <c r="CB25" i="19"/>
  <c r="CB51" i="19" s="1"/>
  <c r="AX26" i="19"/>
  <c r="BU26" i="19"/>
  <c r="CY26" i="19"/>
  <c r="C27" i="19"/>
  <c r="BK26" i="19"/>
  <c r="CE27" i="19"/>
  <c r="CV27" i="19" l="1"/>
  <c r="AG28" i="19"/>
  <c r="AN28" i="19" s="1"/>
  <c r="CO28" i="19"/>
  <c r="BA30" i="19"/>
  <c r="BH30" i="19" s="1"/>
  <c r="BR26" i="19"/>
  <c r="M27" i="19"/>
  <c r="C28" i="19"/>
  <c r="W28" i="19"/>
  <c r="CB26" i="19"/>
  <c r="CY27" i="19"/>
  <c r="BU27" i="19"/>
  <c r="AX27" i="19"/>
  <c r="AD27" i="19"/>
  <c r="CL27" i="19"/>
  <c r="CE28" i="19"/>
  <c r="BK27" i="19"/>
  <c r="DF26" i="19"/>
  <c r="AQ28" i="19"/>
  <c r="T26" i="19"/>
  <c r="CV28" i="19" l="1"/>
  <c r="CO29" i="19"/>
  <c r="AG29" i="19"/>
  <c r="AN29" i="19" s="1"/>
  <c r="BA31" i="19"/>
  <c r="BK28" i="19"/>
  <c r="M28" i="19"/>
  <c r="DF27" i="19"/>
  <c r="C29" i="19"/>
  <c r="AX28" i="19"/>
  <c r="CL28" i="19"/>
  <c r="CB27" i="19"/>
  <c r="AD28" i="19"/>
  <c r="BR27" i="19"/>
  <c r="CY28" i="19"/>
  <c r="BU28" i="19"/>
  <c r="AQ29" i="19"/>
  <c r="W29" i="19"/>
  <c r="CE29" i="19"/>
  <c r="T27" i="19"/>
  <c r="CV29" i="19" l="1"/>
  <c r="CO30" i="19"/>
  <c r="AG30" i="19"/>
  <c r="AN30" i="19" s="1"/>
  <c r="BA33" i="19"/>
  <c r="BA32" i="19"/>
  <c r="G5" i="41"/>
  <c r="BH31" i="19"/>
  <c r="AX29" i="19"/>
  <c r="DF28" i="19"/>
  <c r="M29" i="19"/>
  <c r="BR28" i="19"/>
  <c r="C30" i="19"/>
  <c r="T28" i="19"/>
  <c r="AD29" i="19"/>
  <c r="CB28" i="19"/>
  <c r="BU29" i="19"/>
  <c r="CL29" i="19"/>
  <c r="CY29" i="19"/>
  <c r="BK29" i="19"/>
  <c r="CE30" i="19"/>
  <c r="W30" i="19"/>
  <c r="AQ30" i="19"/>
  <c r="BH33" i="19" l="1"/>
  <c r="BH52" i="19" s="1"/>
  <c r="BA52" i="19"/>
  <c r="BA53" i="19"/>
  <c r="CV30" i="19"/>
  <c r="CO31" i="19"/>
  <c r="AG31" i="19"/>
  <c r="BU30" i="19"/>
  <c r="T29" i="19"/>
  <c r="AD30" i="19"/>
  <c r="M30" i="19"/>
  <c r="W31" i="19"/>
  <c r="CY30" i="19"/>
  <c r="DF29" i="19"/>
  <c r="C31" i="19"/>
  <c r="AX30" i="19"/>
  <c r="CL30" i="19"/>
  <c r="BR29" i="19"/>
  <c r="CB29" i="19"/>
  <c r="AQ31" i="19"/>
  <c r="CE31" i="19"/>
  <c r="BK30" i="19"/>
  <c r="BH32" i="19"/>
  <c r="BH53" i="19" l="1"/>
  <c r="CO33" i="19"/>
  <c r="CO32" i="19"/>
  <c r="CV31" i="19"/>
  <c r="K5" i="41"/>
  <c r="AG33" i="19"/>
  <c r="AG32" i="19"/>
  <c r="E5" i="41"/>
  <c r="AN31" i="19"/>
  <c r="BU31" i="19"/>
  <c r="C33" i="19"/>
  <c r="M31" i="19"/>
  <c r="D5" i="41"/>
  <c r="AD31" i="19"/>
  <c r="C32" i="19"/>
  <c r="BR30" i="19"/>
  <c r="F5" i="41"/>
  <c r="AX31" i="19"/>
  <c r="CE33" i="19"/>
  <c r="T30" i="19"/>
  <c r="J5" i="41"/>
  <c r="CL31" i="19"/>
  <c r="CY31" i="19"/>
  <c r="W33" i="19"/>
  <c r="BK31" i="19"/>
  <c r="AQ32" i="19"/>
  <c r="W32" i="19"/>
  <c r="CE32" i="19"/>
  <c r="DF30" i="19"/>
  <c r="CB30" i="19"/>
  <c r="CE52" i="19" l="1"/>
  <c r="CE53" i="19"/>
  <c r="C52" i="19"/>
  <c r="C53" i="19"/>
  <c r="W52" i="19"/>
  <c r="W53" i="19"/>
  <c r="AG52" i="19"/>
  <c r="AG53" i="19"/>
  <c r="CO52" i="19"/>
  <c r="CO53" i="19"/>
  <c r="CV32" i="19"/>
  <c r="CV33" i="19"/>
  <c r="CL32" i="19"/>
  <c r="AX32" i="19"/>
  <c r="DF31" i="19"/>
  <c r="L5" i="41"/>
  <c r="CL33" i="19"/>
  <c r="CY33" i="19"/>
  <c r="H5" i="41"/>
  <c r="BR31" i="19"/>
  <c r="M32" i="19"/>
  <c r="C5" i="41"/>
  <c r="T31" i="19"/>
  <c r="I5" i="41"/>
  <c r="CB31" i="19"/>
  <c r="CY32" i="19"/>
  <c r="AD32" i="19"/>
  <c r="M33" i="19"/>
  <c r="BK33" i="19"/>
  <c r="BU32" i="19"/>
  <c r="BU33" i="19"/>
  <c r="AQ33" i="19"/>
  <c r="AD33" i="19"/>
  <c r="BK32" i="19"/>
  <c r="AQ52" i="19" l="1"/>
  <c r="AQ53" i="19"/>
  <c r="BU52" i="19"/>
  <c r="BU53" i="19"/>
  <c r="CY52" i="19"/>
  <c r="CY53" i="19"/>
  <c r="M52" i="19"/>
  <c r="M53" i="19"/>
  <c r="BK52" i="19"/>
  <c r="BK53" i="19"/>
  <c r="AD52" i="19"/>
  <c r="AD53" i="19"/>
  <c r="CL52" i="19"/>
  <c r="CL53" i="19"/>
  <c r="CV52" i="19"/>
  <c r="CV53" i="19"/>
  <c r="AX33" i="19"/>
  <c r="DF32" i="19"/>
  <c r="BR32" i="19"/>
  <c r="CB33" i="19"/>
  <c r="DF33" i="19"/>
  <c r="CB32" i="19"/>
  <c r="T32" i="19"/>
  <c r="BR33" i="19"/>
  <c r="T33" i="19"/>
  <c r="AB6" i="20"/>
  <c r="BR52" i="19" l="1"/>
  <c r="BR53" i="19"/>
  <c r="T52" i="19"/>
  <c r="T53" i="19"/>
  <c r="DF52" i="19"/>
  <c r="DF53" i="19"/>
  <c r="AX52" i="19"/>
  <c r="AX53" i="19"/>
  <c r="CB52" i="19"/>
  <c r="CB53" i="19"/>
  <c r="X6" i="22"/>
  <c r="X55" i="22" s="1"/>
  <c r="AB55" i="20"/>
  <c r="AE6" i="20"/>
  <c r="C6" i="20"/>
  <c r="C55" i="20" s="1"/>
  <c r="R40" i="20"/>
  <c r="U40" i="20" s="1"/>
  <c r="K40" i="22" s="1"/>
  <c r="BA40" i="20"/>
  <c r="BD40" i="20" s="1"/>
  <c r="AF40" i="22" s="1"/>
  <c r="AV40" i="20"/>
  <c r="AY40" i="20" s="1"/>
  <c r="AC40" i="22" s="1"/>
  <c r="C39" i="20"/>
  <c r="AG40" i="20"/>
  <c r="AJ40" i="20" s="1"/>
  <c r="T40" i="22" s="1"/>
  <c r="AB40" i="20"/>
  <c r="AQ40" i="20"/>
  <c r="AT40" i="20" s="1"/>
  <c r="Z40" i="22" s="1"/>
  <c r="H40" i="20"/>
  <c r="K40" i="20" s="1"/>
  <c r="E40" i="22" s="1"/>
  <c r="W40" i="20"/>
  <c r="Z40" i="20" s="1"/>
  <c r="N40" i="22" s="1"/>
  <c r="AL40" i="20"/>
  <c r="AO40" i="20" s="1"/>
  <c r="W40" i="22" s="1"/>
  <c r="BA39" i="20"/>
  <c r="BA31" i="20"/>
  <c r="BA23" i="20"/>
  <c r="BA15" i="20"/>
  <c r="BA7" i="20"/>
  <c r="BD7" i="20" s="1"/>
  <c r="AF7" i="22" s="1"/>
  <c r="AH7" i="22" s="1"/>
  <c r="CH7" i="62" s="1"/>
  <c r="AV32" i="20"/>
  <c r="AV24" i="20"/>
  <c r="AV16" i="20"/>
  <c r="AV8" i="20"/>
  <c r="AQ35" i="20"/>
  <c r="AQ27" i="20"/>
  <c r="AQ19" i="20"/>
  <c r="AQ11" i="20"/>
  <c r="BA37" i="20"/>
  <c r="BA33" i="20"/>
  <c r="BA29" i="20"/>
  <c r="BA25" i="20"/>
  <c r="BA21" i="20"/>
  <c r="BA17" i="20"/>
  <c r="BA13" i="20"/>
  <c r="BA9" i="20"/>
  <c r="AV38" i="20"/>
  <c r="AY38" i="20" s="1"/>
  <c r="AC38" i="22" s="1"/>
  <c r="AV34" i="20"/>
  <c r="AV30" i="20"/>
  <c r="AV26" i="20"/>
  <c r="AV22" i="20"/>
  <c r="AV18" i="20"/>
  <c r="AV14" i="20"/>
  <c r="AV10" i="20"/>
  <c r="AY10" i="20" s="1"/>
  <c r="AC10" i="22" s="1"/>
  <c r="AE10" i="22" s="1"/>
  <c r="BZ10" i="193" s="1"/>
  <c r="AV6" i="20"/>
  <c r="AV55" i="20" s="1"/>
  <c r="AQ37" i="20"/>
  <c r="AQ33" i="20"/>
  <c r="AQ29" i="20"/>
  <c r="AQ25" i="20"/>
  <c r="AQ21" i="20"/>
  <c r="AQ17" i="20"/>
  <c r="AQ13" i="20"/>
  <c r="AQ9" i="20"/>
  <c r="AL38" i="20"/>
  <c r="AO38" i="20" s="1"/>
  <c r="W38" i="22" s="1"/>
  <c r="AL34" i="20"/>
  <c r="AL30" i="20"/>
  <c r="AL26" i="20"/>
  <c r="AL22" i="20"/>
  <c r="AL18" i="20"/>
  <c r="AL14" i="20"/>
  <c r="AL10" i="20"/>
  <c r="AL6" i="20"/>
  <c r="AL55" i="20" s="1"/>
  <c r="AG37" i="20"/>
  <c r="AG33" i="20"/>
  <c r="AG29" i="20"/>
  <c r="AG25" i="20"/>
  <c r="AG51" i="20" s="1"/>
  <c r="AG21" i="20"/>
  <c r="AG17" i="20"/>
  <c r="AG13" i="20"/>
  <c r="AG9" i="20"/>
  <c r="W38" i="20"/>
  <c r="Z38" i="20" s="1"/>
  <c r="N38" i="22" s="1"/>
  <c r="W37" i="20"/>
  <c r="W36" i="20"/>
  <c r="Z36" i="20" s="1"/>
  <c r="N36" i="22" s="1"/>
  <c r="W35" i="20"/>
  <c r="W34" i="20"/>
  <c r="W33" i="20"/>
  <c r="W32" i="20"/>
  <c r="W31" i="20"/>
  <c r="W30" i="20"/>
  <c r="W29" i="20"/>
  <c r="W28" i="20"/>
  <c r="W27" i="20"/>
  <c r="W26" i="20"/>
  <c r="W25" i="20"/>
  <c r="W24" i="20"/>
  <c r="W23" i="20"/>
  <c r="W22" i="20"/>
  <c r="W21" i="20"/>
  <c r="W20" i="20"/>
  <c r="W19" i="20"/>
  <c r="W18" i="20"/>
  <c r="W17" i="20"/>
  <c r="W16" i="20"/>
  <c r="W15" i="20"/>
  <c r="W14" i="20"/>
  <c r="W13" i="20"/>
  <c r="W12" i="20"/>
  <c r="W11" i="20"/>
  <c r="W10" i="20"/>
  <c r="W9" i="20"/>
  <c r="W8" i="20"/>
  <c r="W7" i="20"/>
  <c r="W6" i="20"/>
  <c r="W55" i="20" s="1"/>
  <c r="BA38" i="20"/>
  <c r="BD38" i="20" s="1"/>
  <c r="AF38" i="22" s="1"/>
  <c r="BA34" i="20"/>
  <c r="BA30" i="20"/>
  <c r="BA26" i="20"/>
  <c r="BA22" i="20"/>
  <c r="BD22" i="20" s="1"/>
  <c r="AF22" i="22" s="1"/>
  <c r="AH22" i="22" s="1"/>
  <c r="CH22" i="193" s="1"/>
  <c r="BA18" i="20"/>
  <c r="BA14" i="20"/>
  <c r="BA10" i="20"/>
  <c r="BA6" i="20"/>
  <c r="BA55" i="20" s="1"/>
  <c r="AV37" i="20"/>
  <c r="AV33" i="20"/>
  <c r="AV29" i="20"/>
  <c r="AV25" i="20"/>
  <c r="AV21" i="20"/>
  <c r="AV17" i="20"/>
  <c r="AV13" i="20"/>
  <c r="AV9" i="20"/>
  <c r="AQ38" i="20"/>
  <c r="AT38" i="20" s="1"/>
  <c r="Z38" i="22" s="1"/>
  <c r="AQ34" i="20"/>
  <c r="AQ30" i="20"/>
  <c r="AQ26" i="20"/>
  <c r="AQ22" i="20"/>
  <c r="AQ18" i="20"/>
  <c r="AQ14" i="20"/>
  <c r="AQ10" i="20"/>
  <c r="AQ6" i="20"/>
  <c r="AQ55" i="20" s="1"/>
  <c r="AL37" i="20"/>
  <c r="AL33" i="20"/>
  <c r="AL29" i="20"/>
  <c r="AL25" i="20"/>
  <c r="AL51" i="20" s="1"/>
  <c r="AL21" i="20"/>
  <c r="AL17" i="20"/>
  <c r="AL13" i="20"/>
  <c r="AL9" i="20"/>
  <c r="AG38" i="20"/>
  <c r="AJ38" i="20" s="1"/>
  <c r="T38" i="22" s="1"/>
  <c r="AG34" i="20"/>
  <c r="AG30" i="20"/>
  <c r="AG26" i="20"/>
  <c r="AG22" i="20"/>
  <c r="AG18" i="20"/>
  <c r="AG14" i="20"/>
  <c r="AG10" i="20"/>
  <c r="W39" i="20"/>
  <c r="R38" i="20"/>
  <c r="U38" i="20" s="1"/>
  <c r="K38" i="22" s="1"/>
  <c r="R37" i="20"/>
  <c r="R36" i="20"/>
  <c r="U36" i="20" s="1"/>
  <c r="K36" i="22" s="1"/>
  <c r="R35" i="20"/>
  <c r="R34" i="20"/>
  <c r="R33" i="20"/>
  <c r="R32" i="20"/>
  <c r="R31" i="20"/>
  <c r="R30" i="20"/>
  <c r="R29" i="20"/>
  <c r="R28" i="20"/>
  <c r="R27" i="20"/>
  <c r="R26" i="20"/>
  <c r="R25" i="20"/>
  <c r="R24" i="20"/>
  <c r="R23" i="20"/>
  <c r="U23" i="20" s="1"/>
  <c r="K23" i="22" s="1"/>
  <c r="R22" i="20"/>
  <c r="R21" i="20"/>
  <c r="R20" i="20"/>
  <c r="R19" i="20"/>
  <c r="R18" i="20"/>
  <c r="R17" i="20"/>
  <c r="R16" i="20"/>
  <c r="R15" i="20"/>
  <c r="R14" i="20"/>
  <c r="R13" i="20"/>
  <c r="R12" i="20"/>
  <c r="R11" i="20"/>
  <c r="R10" i="20"/>
  <c r="R9" i="20"/>
  <c r="R8" i="20"/>
  <c r="R7" i="20"/>
  <c r="R6" i="20"/>
  <c r="R55" i="20" s="1"/>
  <c r="BA35" i="20"/>
  <c r="BA27" i="20"/>
  <c r="BA19" i="20"/>
  <c r="BA11" i="20"/>
  <c r="AV36" i="20"/>
  <c r="AY36" i="20" s="1"/>
  <c r="AC36" i="22" s="1"/>
  <c r="AV28" i="20"/>
  <c r="AV20" i="20"/>
  <c r="AV12" i="20"/>
  <c r="AQ39" i="20"/>
  <c r="AQ31" i="20"/>
  <c r="AQ23" i="20"/>
  <c r="AQ15" i="20"/>
  <c r="AQ7" i="20"/>
  <c r="AL36" i="20"/>
  <c r="AO36" i="20" s="1"/>
  <c r="W36" i="22" s="1"/>
  <c r="AL32" i="20"/>
  <c r="AL28" i="20"/>
  <c r="AL24" i="20"/>
  <c r="AL20" i="20"/>
  <c r="AL16" i="20"/>
  <c r="AL12" i="20"/>
  <c r="AL8" i="20"/>
  <c r="AG39" i="20"/>
  <c r="AG35" i="20"/>
  <c r="AG31" i="20"/>
  <c r="AG27" i="20"/>
  <c r="AG23" i="20"/>
  <c r="AG19" i="20"/>
  <c r="AG15" i="20"/>
  <c r="AG11" i="20"/>
  <c r="AG7" i="20"/>
  <c r="J37" i="22"/>
  <c r="J35" i="22"/>
  <c r="J32" i="22"/>
  <c r="V32" i="38" s="1"/>
  <c r="Z42" i="40" s="1"/>
  <c r="J31" i="22"/>
  <c r="V31" i="193" s="1"/>
  <c r="J30" i="22"/>
  <c r="V43" i="192" s="1"/>
  <c r="J29" i="22"/>
  <c r="V29" i="62" s="1"/>
  <c r="J28" i="22"/>
  <c r="V28" i="191" s="1"/>
  <c r="J27" i="22"/>
  <c r="V27" i="38" s="1"/>
  <c r="Z37" i="40" s="1"/>
  <c r="J26" i="22"/>
  <c r="V26" i="62" s="1"/>
  <c r="J25" i="22"/>
  <c r="J24" i="22"/>
  <c r="V24" i="62" s="1"/>
  <c r="J23" i="22"/>
  <c r="V23" i="191" s="1"/>
  <c r="J22" i="22"/>
  <c r="V22" i="193" s="1"/>
  <c r="J21" i="22"/>
  <c r="V34" i="192" s="1"/>
  <c r="J20" i="22"/>
  <c r="V20" i="193" s="1"/>
  <c r="J19" i="22"/>
  <c r="V19" i="191" s="1"/>
  <c r="J18" i="22"/>
  <c r="V18" i="62" s="1"/>
  <c r="J17" i="22"/>
  <c r="V17" i="62" s="1"/>
  <c r="J16" i="22"/>
  <c r="V16" i="62" s="1"/>
  <c r="J15" i="22"/>
  <c r="V28" i="192" s="1"/>
  <c r="J14" i="22"/>
  <c r="V14" i="191" s="1"/>
  <c r="J13" i="22"/>
  <c r="V13" i="62" s="1"/>
  <c r="J12" i="22"/>
  <c r="V25" i="192" s="1"/>
  <c r="J11" i="22"/>
  <c r="V11" i="62" s="1"/>
  <c r="J10" i="22"/>
  <c r="V23" i="192" s="1"/>
  <c r="J9" i="22"/>
  <c r="V9" i="191" s="1"/>
  <c r="J8" i="22"/>
  <c r="V8" i="38" s="1"/>
  <c r="Z18" i="40" s="1"/>
  <c r="J7" i="22"/>
  <c r="V7" i="191" s="1"/>
  <c r="BA36" i="20"/>
  <c r="BD36" i="20" s="1"/>
  <c r="AF36" i="22" s="1"/>
  <c r="BA32" i="20"/>
  <c r="BA28" i="20"/>
  <c r="BA24" i="20"/>
  <c r="BA20" i="20"/>
  <c r="BA16" i="20"/>
  <c r="BA12" i="20"/>
  <c r="BA8" i="20"/>
  <c r="AV39" i="20"/>
  <c r="AV35" i="20"/>
  <c r="AV31" i="20"/>
  <c r="AV27" i="20"/>
  <c r="AV23" i="20"/>
  <c r="AV19" i="20"/>
  <c r="AV15" i="20"/>
  <c r="AV11" i="20"/>
  <c r="AV7" i="20"/>
  <c r="AQ36" i="20"/>
  <c r="AT36" i="20" s="1"/>
  <c r="Z36" i="22" s="1"/>
  <c r="AQ32" i="20"/>
  <c r="AQ28" i="20"/>
  <c r="AQ24" i="20"/>
  <c r="AQ20" i="20"/>
  <c r="AQ16" i="20"/>
  <c r="AQ12" i="20"/>
  <c r="AQ8" i="20"/>
  <c r="AL39" i="20"/>
  <c r="AL35" i="20"/>
  <c r="AL31" i="20"/>
  <c r="AL27" i="20"/>
  <c r="AL23" i="20"/>
  <c r="AL19" i="20"/>
  <c r="AL15" i="20"/>
  <c r="AO15" i="20" s="1"/>
  <c r="W15" i="22" s="1"/>
  <c r="AL11" i="20"/>
  <c r="AL7" i="20"/>
  <c r="AG36" i="20"/>
  <c r="AJ36" i="20" s="1"/>
  <c r="T36" i="22" s="1"/>
  <c r="AG32" i="20"/>
  <c r="AG28" i="20"/>
  <c r="AG24" i="20"/>
  <c r="AG20" i="20"/>
  <c r="AG16" i="20"/>
  <c r="AG12" i="20"/>
  <c r="AG8" i="20"/>
  <c r="AB39" i="20"/>
  <c r="X39" i="22" s="1"/>
  <c r="R39" i="20"/>
  <c r="AB38" i="20"/>
  <c r="AB37" i="20"/>
  <c r="X37" i="22" s="1"/>
  <c r="AB36" i="20"/>
  <c r="AB35" i="20"/>
  <c r="X35" i="22" s="1"/>
  <c r="AB34" i="20"/>
  <c r="X34" i="22" s="1"/>
  <c r="AB33" i="20"/>
  <c r="AB32" i="20"/>
  <c r="X32" i="22" s="1"/>
  <c r="AB31" i="20"/>
  <c r="X31" i="22" s="1"/>
  <c r="AB30" i="20"/>
  <c r="X30" i="22" s="1"/>
  <c r="AB29" i="20"/>
  <c r="X29" i="22" s="1"/>
  <c r="AB28" i="20"/>
  <c r="X28" i="22" s="1"/>
  <c r="AB27" i="20"/>
  <c r="X27" i="22" s="1"/>
  <c r="AB26" i="20"/>
  <c r="X26" i="22" s="1"/>
  <c r="AB25" i="20"/>
  <c r="AB24" i="20"/>
  <c r="X24" i="22" s="1"/>
  <c r="AB23" i="20"/>
  <c r="X23" i="22" s="1"/>
  <c r="AB22" i="20"/>
  <c r="X22" i="22" s="1"/>
  <c r="AB21" i="20"/>
  <c r="X21" i="22" s="1"/>
  <c r="AB20" i="20"/>
  <c r="X20" i="22" s="1"/>
  <c r="AB19" i="20"/>
  <c r="X19" i="22" s="1"/>
  <c r="AB18" i="20"/>
  <c r="X18" i="22" s="1"/>
  <c r="AB17" i="20"/>
  <c r="X17" i="22" s="1"/>
  <c r="AB16" i="20"/>
  <c r="X16" i="22" s="1"/>
  <c r="AB15" i="20"/>
  <c r="X15" i="22" s="1"/>
  <c r="AB14" i="20"/>
  <c r="X14" i="22" s="1"/>
  <c r="AB13" i="20"/>
  <c r="X13" i="22" s="1"/>
  <c r="AB12" i="20"/>
  <c r="X12" i="22" s="1"/>
  <c r="AB11" i="20"/>
  <c r="X11" i="22" s="1"/>
  <c r="AB10" i="20"/>
  <c r="X10" i="22" s="1"/>
  <c r="AB9" i="20"/>
  <c r="X9" i="22" s="1"/>
  <c r="AB8" i="20"/>
  <c r="X8" i="22" s="1"/>
  <c r="AB7" i="20"/>
  <c r="X7" i="22" s="1"/>
  <c r="H39" i="20"/>
  <c r="J39" i="22"/>
  <c r="H38" i="20"/>
  <c r="K38" i="20" s="1"/>
  <c r="E38" i="22" s="1"/>
  <c r="H34" i="20"/>
  <c r="H35" i="20"/>
  <c r="H36" i="20"/>
  <c r="K36" i="20" s="1"/>
  <c r="E36" i="22" s="1"/>
  <c r="H32" i="20"/>
  <c r="H37" i="20"/>
  <c r="H33" i="20"/>
  <c r="C37" i="20"/>
  <c r="H12" i="20"/>
  <c r="C35" i="20"/>
  <c r="C38" i="20"/>
  <c r="F38" i="20" s="1"/>
  <c r="B38" i="22" s="1"/>
  <c r="C36" i="20"/>
  <c r="F36" i="20" s="1"/>
  <c r="B36" i="22" s="1"/>
  <c r="AQ37" i="19"/>
  <c r="H24" i="20"/>
  <c r="Z6" i="40"/>
  <c r="C26" i="20"/>
  <c r="H23" i="20"/>
  <c r="H8" i="20"/>
  <c r="C20" i="20"/>
  <c r="AF6" i="40"/>
  <c r="AA9" i="40"/>
  <c r="H26" i="20"/>
  <c r="AD10" i="40"/>
  <c r="F12" i="192"/>
  <c r="H31" i="20"/>
  <c r="CH10" i="192"/>
  <c r="H10" i="20"/>
  <c r="C27" i="20"/>
  <c r="AH10" i="40"/>
  <c r="H19" i="20"/>
  <c r="H6" i="20"/>
  <c r="H55" i="20" s="1"/>
  <c r="AD8" i="40"/>
  <c r="H27" i="20"/>
  <c r="BR12" i="192"/>
  <c r="AA10" i="40"/>
  <c r="AH8" i="40"/>
  <c r="AF13" i="40"/>
  <c r="C22" i="20"/>
  <c r="AH5" i="40"/>
  <c r="AE9" i="40"/>
  <c r="C9" i="20"/>
  <c r="AD14" i="40"/>
  <c r="AA8" i="40"/>
  <c r="CH9" i="192"/>
  <c r="BJ16" i="192"/>
  <c r="C15" i="20"/>
  <c r="AA6" i="40"/>
  <c r="H15" i="20"/>
  <c r="BB15" i="192"/>
  <c r="BJ10" i="192"/>
  <c r="BZ12" i="192"/>
  <c r="Y13" i="40"/>
  <c r="C21" i="20"/>
  <c r="H29" i="20"/>
  <c r="AQ36" i="19"/>
  <c r="X14" i="40"/>
  <c r="AF5" i="40"/>
  <c r="H28" i="20"/>
  <c r="AE6" i="40"/>
  <c r="C34" i="20"/>
  <c r="AQ35" i="19"/>
  <c r="D7" i="22"/>
  <c r="F7" i="191" s="1"/>
  <c r="C31" i="20"/>
  <c r="N15" i="192"/>
  <c r="H21" i="20"/>
  <c r="AD14" i="192"/>
  <c r="AL14" i="192"/>
  <c r="H30" i="20"/>
  <c r="M23" i="22"/>
  <c r="AD23" i="191" s="1"/>
  <c r="F13" i="192"/>
  <c r="F16" i="192"/>
  <c r="C32" i="20"/>
  <c r="AA13" i="40"/>
  <c r="H11" i="20"/>
  <c r="H13" i="20"/>
  <c r="H17" i="20"/>
  <c r="H25" i="20"/>
  <c r="H51" i="20" s="1"/>
  <c r="AG8" i="40"/>
  <c r="AD9" i="40"/>
  <c r="C29" i="20"/>
  <c r="H16" i="20"/>
  <c r="C16" i="20"/>
  <c r="AA12" i="40"/>
  <c r="Y9" i="40"/>
  <c r="H18" i="20"/>
  <c r="Z12" i="40"/>
  <c r="H9" i="20"/>
  <c r="AH12" i="40"/>
  <c r="AC14" i="40"/>
  <c r="AB12" i="40"/>
  <c r="H20" i="20"/>
  <c r="AB14" i="40"/>
  <c r="H7" i="20"/>
  <c r="F15" i="192"/>
  <c r="C13" i="20"/>
  <c r="C33" i="20"/>
  <c r="AL11" i="192"/>
  <c r="Z10" i="40"/>
  <c r="CH14" i="192"/>
  <c r="C8" i="20"/>
  <c r="C11" i="20"/>
  <c r="C14" i="20"/>
  <c r="BR13" i="192"/>
  <c r="H22" i="20"/>
  <c r="H14" i="20"/>
  <c r="CH16" i="192"/>
  <c r="C28" i="20"/>
  <c r="C18" i="20"/>
  <c r="AD17" i="192"/>
  <c r="C23" i="20"/>
  <c r="AD10" i="192"/>
  <c r="C25" i="20"/>
  <c r="C12" i="20"/>
  <c r="C19" i="20"/>
  <c r="C30" i="20"/>
  <c r="C24" i="20"/>
  <c r="N9" i="192"/>
  <c r="BR11" i="192"/>
  <c r="C10" i="20"/>
  <c r="C17" i="20"/>
  <c r="BJ13" i="192"/>
  <c r="BZ13" i="192"/>
  <c r="Y7" i="40"/>
  <c r="AQ51" i="20" l="1"/>
  <c r="C51" i="20"/>
  <c r="C52" i="20"/>
  <c r="C53" i="20"/>
  <c r="R51" i="20"/>
  <c r="R52" i="20"/>
  <c r="R53" i="20"/>
  <c r="AV51" i="20"/>
  <c r="Z25" i="20"/>
  <c r="W51" i="20"/>
  <c r="W52" i="20"/>
  <c r="W53" i="20"/>
  <c r="AG52" i="20"/>
  <c r="AG53" i="20"/>
  <c r="BA51" i="20"/>
  <c r="Q6" i="22"/>
  <c r="Q55" i="22" s="1"/>
  <c r="AE55" i="20"/>
  <c r="X25" i="22"/>
  <c r="X51" i="22" s="1"/>
  <c r="AB51" i="20"/>
  <c r="X33" i="22"/>
  <c r="AB52" i="20"/>
  <c r="AB53" i="20"/>
  <c r="AL52" i="20"/>
  <c r="AL53" i="20"/>
  <c r="AQ52" i="20"/>
  <c r="AQ53" i="20"/>
  <c r="H52" i="20"/>
  <c r="H53" i="20"/>
  <c r="AV52" i="20"/>
  <c r="AV53" i="20"/>
  <c r="BA52" i="20"/>
  <c r="BA53" i="20"/>
  <c r="V38" i="192"/>
  <c r="Y15" i="22"/>
  <c r="BJ15" i="38" s="1"/>
  <c r="AE25" i="40" s="1"/>
  <c r="AE38" i="20"/>
  <c r="Q38" i="22" s="1"/>
  <c r="S38" i="22" s="1"/>
  <c r="X38" i="22"/>
  <c r="Y38" i="22" s="1"/>
  <c r="AE40" i="20"/>
  <c r="Q40" i="22" s="1"/>
  <c r="X40" i="22"/>
  <c r="AE36" i="20"/>
  <c r="Q36" i="22" s="1"/>
  <c r="S36" i="22" s="1"/>
  <c r="X36" i="22"/>
  <c r="K28" i="20"/>
  <c r="E28" i="22" s="1"/>
  <c r="G28" i="22" s="1"/>
  <c r="K29" i="20"/>
  <c r="E29" i="22" s="1"/>
  <c r="G29" i="22" s="1"/>
  <c r="F15" i="20"/>
  <c r="B15" i="22" s="1"/>
  <c r="D15" i="22" s="1"/>
  <c r="F27" i="20"/>
  <c r="B27" i="22" s="1"/>
  <c r="D27" i="22" s="1"/>
  <c r="K23" i="20"/>
  <c r="E23" i="22" s="1"/>
  <c r="G23" i="22" s="1"/>
  <c r="K12" i="20"/>
  <c r="E12" i="22" s="1"/>
  <c r="G12" i="22" s="1"/>
  <c r="K32" i="20"/>
  <c r="E32" i="22" s="1"/>
  <c r="G32" i="22" s="1"/>
  <c r="AE8" i="20"/>
  <c r="Q8" i="22" s="1"/>
  <c r="S8" i="22" s="1"/>
  <c r="AE12" i="20"/>
  <c r="Q12" i="22" s="1"/>
  <c r="S12" i="22" s="1"/>
  <c r="AE16" i="20"/>
  <c r="Q16" i="22" s="1"/>
  <c r="S16" i="22" s="1"/>
  <c r="AE20" i="20"/>
  <c r="Q20" i="22" s="1"/>
  <c r="S20" i="22" s="1"/>
  <c r="AE24" i="20"/>
  <c r="Q24" i="22" s="1"/>
  <c r="S24" i="22" s="1"/>
  <c r="AE28" i="20"/>
  <c r="Q28" i="22" s="1"/>
  <c r="S28" i="22" s="1"/>
  <c r="AE32" i="20"/>
  <c r="Q32" i="22" s="1"/>
  <c r="S32" i="22" s="1"/>
  <c r="AE39" i="20"/>
  <c r="Q39" i="22" s="1"/>
  <c r="S39" i="22" s="1"/>
  <c r="AJ20" i="20"/>
  <c r="T20" i="22" s="1"/>
  <c r="V20" i="22" s="1"/>
  <c r="AO19" i="20"/>
  <c r="W19" i="22" s="1"/>
  <c r="Y19" i="22" s="1"/>
  <c r="AO35" i="20"/>
  <c r="W35" i="22" s="1"/>
  <c r="Y35" i="22" s="1"/>
  <c r="AT16" i="20"/>
  <c r="Z16" i="22" s="1"/>
  <c r="AB16" i="22" s="1"/>
  <c r="AT32" i="20"/>
  <c r="Z32" i="22" s="1"/>
  <c r="AB32" i="22" s="1"/>
  <c r="AY15" i="20"/>
  <c r="AC15" i="22" s="1"/>
  <c r="AE15" i="22" s="1"/>
  <c r="AY31" i="20"/>
  <c r="AC31" i="22" s="1"/>
  <c r="AE31" i="22" s="1"/>
  <c r="BD12" i="20"/>
  <c r="AF12" i="22" s="1"/>
  <c r="AH12" i="22" s="1"/>
  <c r="BD28" i="20"/>
  <c r="AF28" i="22" s="1"/>
  <c r="AH28" i="22" s="1"/>
  <c r="AJ7" i="20"/>
  <c r="T7" i="22" s="1"/>
  <c r="V7" i="22" s="1"/>
  <c r="AJ23" i="20"/>
  <c r="T23" i="22" s="1"/>
  <c r="V23" i="22" s="1"/>
  <c r="AJ39" i="20"/>
  <c r="T39" i="22" s="1"/>
  <c r="V39" i="22" s="1"/>
  <c r="AO20" i="20"/>
  <c r="W20" i="22" s="1"/>
  <c r="Y20" i="22" s="1"/>
  <c r="AT31" i="20"/>
  <c r="Z31" i="22" s="1"/>
  <c r="AB31" i="22" s="1"/>
  <c r="AY28" i="20"/>
  <c r="AC28" i="22" s="1"/>
  <c r="AE28" i="22" s="1"/>
  <c r="BD27" i="20"/>
  <c r="AF27" i="22" s="1"/>
  <c r="AH27" i="22" s="1"/>
  <c r="U8" i="20"/>
  <c r="K8" i="22" s="1"/>
  <c r="M8" i="22" s="1"/>
  <c r="AD8" i="62" s="1"/>
  <c r="U12" i="20"/>
  <c r="K12" i="22" s="1"/>
  <c r="M12" i="22" s="1"/>
  <c r="U16" i="20"/>
  <c r="K16" i="22" s="1"/>
  <c r="M16" i="22" s="1"/>
  <c r="U20" i="20"/>
  <c r="K20" i="22" s="1"/>
  <c r="M20" i="22" s="1"/>
  <c r="U24" i="20"/>
  <c r="K24" i="22" s="1"/>
  <c r="M24" i="22" s="1"/>
  <c r="U28" i="20"/>
  <c r="K28" i="22" s="1"/>
  <c r="M28" i="22" s="1"/>
  <c r="U32" i="20"/>
  <c r="K32" i="22" s="1"/>
  <c r="M32" i="22" s="1"/>
  <c r="AJ10" i="20"/>
  <c r="T10" i="22" s="1"/>
  <c r="V10" i="22" s="1"/>
  <c r="AJ26" i="20"/>
  <c r="T26" i="22" s="1"/>
  <c r="V26" i="22" s="1"/>
  <c r="AO9" i="20"/>
  <c r="W9" i="22" s="1"/>
  <c r="Y9" i="22" s="1"/>
  <c r="AO25" i="20"/>
  <c r="AT6" i="20"/>
  <c r="AT22" i="20"/>
  <c r="Z22" i="22" s="1"/>
  <c r="AB22" i="22" s="1"/>
  <c r="AY21" i="20"/>
  <c r="AC21" i="22" s="1"/>
  <c r="AE21" i="22" s="1"/>
  <c r="AY37" i="20"/>
  <c r="AC37" i="22" s="1"/>
  <c r="AE37" i="22" s="1"/>
  <c r="BD18" i="20"/>
  <c r="AF18" i="22" s="1"/>
  <c r="AH18" i="22" s="1"/>
  <c r="BD34" i="20"/>
  <c r="AF34" i="22" s="1"/>
  <c r="AH34" i="22" s="1"/>
  <c r="Z8" i="20"/>
  <c r="N8" i="22" s="1"/>
  <c r="P8" i="22" s="1"/>
  <c r="Z12" i="20"/>
  <c r="N12" i="22" s="1"/>
  <c r="P12" i="22" s="1"/>
  <c r="AL12" i="193" s="1"/>
  <c r="Z16" i="20"/>
  <c r="N16" i="22" s="1"/>
  <c r="P16" i="22" s="1"/>
  <c r="AL16" i="62" s="1"/>
  <c r="Z20" i="20"/>
  <c r="N20" i="22" s="1"/>
  <c r="P20" i="22" s="1"/>
  <c r="Z24" i="20"/>
  <c r="N24" i="22" s="1"/>
  <c r="P24" i="22" s="1"/>
  <c r="AL24" i="38" s="1"/>
  <c r="AB34" i="40" s="1"/>
  <c r="Z28" i="20"/>
  <c r="N28" i="22" s="1"/>
  <c r="P28" i="22" s="1"/>
  <c r="Z32" i="20"/>
  <c r="N32" i="22" s="1"/>
  <c r="P32" i="22" s="1"/>
  <c r="AL32" i="38" s="1"/>
  <c r="AB42" i="40" s="1"/>
  <c r="AJ13" i="20"/>
  <c r="T13" i="22" s="1"/>
  <c r="V13" i="22" s="1"/>
  <c r="AJ29" i="20"/>
  <c r="T29" i="22" s="1"/>
  <c r="V29" i="22" s="1"/>
  <c r="BB29" i="38" s="1"/>
  <c r="AD39" i="40" s="1"/>
  <c r="AO10" i="20"/>
  <c r="W10" i="22" s="1"/>
  <c r="Y10" i="22" s="1"/>
  <c r="AO26" i="20"/>
  <c r="W26" i="22" s="1"/>
  <c r="Y26" i="22" s="1"/>
  <c r="BJ39" i="192" s="1"/>
  <c r="AT9" i="20"/>
  <c r="Z9" i="22" s="1"/>
  <c r="AB9" i="22" s="1"/>
  <c r="AT25" i="20"/>
  <c r="AY6" i="20"/>
  <c r="AY22" i="20"/>
  <c r="AC22" i="22" s="1"/>
  <c r="AE22" i="22" s="1"/>
  <c r="BD21" i="20"/>
  <c r="AF21" i="22" s="1"/>
  <c r="AH21" i="22" s="1"/>
  <c r="BD37" i="20"/>
  <c r="AF37" i="22" s="1"/>
  <c r="AH37" i="22" s="1"/>
  <c r="CH50" i="192" s="1"/>
  <c r="AT35" i="20"/>
  <c r="Z35" i="22" s="1"/>
  <c r="AB35" i="22" s="1"/>
  <c r="AY32" i="20"/>
  <c r="AC32" i="22" s="1"/>
  <c r="AE32" i="22" s="1"/>
  <c r="BD31" i="20"/>
  <c r="AF31" i="22" s="1"/>
  <c r="AH31" i="22" s="1"/>
  <c r="F39" i="20"/>
  <c r="B39" i="22" s="1"/>
  <c r="D39" i="22" s="1"/>
  <c r="F39" i="191" s="1"/>
  <c r="F6" i="20"/>
  <c r="F22" i="20"/>
  <c r="B22" i="22" s="1"/>
  <c r="D22" i="22" s="1"/>
  <c r="F22" i="38" s="1"/>
  <c r="X32" i="40" s="1"/>
  <c r="K6" i="20"/>
  <c r="K10" i="20"/>
  <c r="E10" i="22" s="1"/>
  <c r="G10" i="22" s="1"/>
  <c r="N10" i="38" s="1"/>
  <c r="Y20" i="40" s="1"/>
  <c r="F26" i="20"/>
  <c r="B26" i="22" s="1"/>
  <c r="D26" i="22" s="1"/>
  <c r="F37" i="20"/>
  <c r="B37" i="22" s="1"/>
  <c r="D37" i="22" s="1"/>
  <c r="AE9" i="20"/>
  <c r="Q9" i="22" s="1"/>
  <c r="S9" i="22" s="1"/>
  <c r="AE13" i="20"/>
  <c r="Q13" i="22" s="1"/>
  <c r="S13" i="22" s="1"/>
  <c r="AE17" i="20"/>
  <c r="Q17" i="22" s="1"/>
  <c r="S17" i="22" s="1"/>
  <c r="AE21" i="20"/>
  <c r="Q21" i="22" s="1"/>
  <c r="S21" i="22" s="1"/>
  <c r="AT21" i="62" s="1"/>
  <c r="AE25" i="20"/>
  <c r="AE29" i="20"/>
  <c r="Q29" i="22" s="1"/>
  <c r="S29" i="22" s="1"/>
  <c r="AT29" i="38" s="1"/>
  <c r="AC39" i="40" s="1"/>
  <c r="AE33" i="20"/>
  <c r="AE37" i="20"/>
  <c r="Q37" i="22" s="1"/>
  <c r="S37" i="22" s="1"/>
  <c r="AT37" i="62" s="1"/>
  <c r="AJ8" i="20"/>
  <c r="T8" i="22" s="1"/>
  <c r="V8" i="22" s="1"/>
  <c r="AJ24" i="20"/>
  <c r="T24" i="22" s="1"/>
  <c r="V24" i="22" s="1"/>
  <c r="BB24" i="193" s="1"/>
  <c r="AO7" i="20"/>
  <c r="W7" i="22" s="1"/>
  <c r="Y7" i="22" s="1"/>
  <c r="AO23" i="20"/>
  <c r="W23" i="22" s="1"/>
  <c r="Y23" i="22" s="1"/>
  <c r="AO39" i="20"/>
  <c r="W39" i="22" s="1"/>
  <c r="Y39" i="22" s="1"/>
  <c r="AT20" i="20"/>
  <c r="Z20" i="22" s="1"/>
  <c r="AB20" i="22" s="1"/>
  <c r="BR20" i="62" s="1"/>
  <c r="AY19" i="20"/>
  <c r="AC19" i="22" s="1"/>
  <c r="AE19" i="22" s="1"/>
  <c r="AY35" i="20"/>
  <c r="AC35" i="22" s="1"/>
  <c r="AE35" i="22" s="1"/>
  <c r="BD16" i="20"/>
  <c r="AF16" i="22" s="1"/>
  <c r="AH16" i="22" s="1"/>
  <c r="BD32" i="20"/>
  <c r="AF32" i="22" s="1"/>
  <c r="AH32" i="22" s="1"/>
  <c r="AJ11" i="20"/>
  <c r="T11" i="22" s="1"/>
  <c r="V11" i="22" s="1"/>
  <c r="AJ27" i="20"/>
  <c r="T27" i="22" s="1"/>
  <c r="V27" i="22" s="1"/>
  <c r="BB27" i="38" s="1"/>
  <c r="AO8" i="20"/>
  <c r="W8" i="22" s="1"/>
  <c r="Y8" i="22" s="1"/>
  <c r="AO24" i="20"/>
  <c r="W24" i="22" s="1"/>
  <c r="Y24" i="22" s="1"/>
  <c r="AT7" i="20"/>
  <c r="Z7" i="22" s="1"/>
  <c r="AB7" i="22" s="1"/>
  <c r="AT39" i="20"/>
  <c r="Z39" i="22" s="1"/>
  <c r="AB39" i="22" s="1"/>
  <c r="BR39" i="38" s="1"/>
  <c r="BD35" i="20"/>
  <c r="AF35" i="22" s="1"/>
  <c r="AH35" i="22" s="1"/>
  <c r="CH35" i="62" s="1"/>
  <c r="U9" i="20"/>
  <c r="K9" i="22" s="1"/>
  <c r="M9" i="22" s="1"/>
  <c r="U13" i="20"/>
  <c r="K13" i="22" s="1"/>
  <c r="M13" i="22" s="1"/>
  <c r="U17" i="20"/>
  <c r="K17" i="22" s="1"/>
  <c r="M17" i="22" s="1"/>
  <c r="U21" i="20"/>
  <c r="K21" i="22" s="1"/>
  <c r="M21" i="22" s="1"/>
  <c r="U25" i="20"/>
  <c r="U29" i="20"/>
  <c r="K29" i="22" s="1"/>
  <c r="M29" i="22" s="1"/>
  <c r="U33" i="20"/>
  <c r="U37" i="20"/>
  <c r="K37" i="22" s="1"/>
  <c r="M37" i="22" s="1"/>
  <c r="AD37" i="38" s="1"/>
  <c r="AA47" i="40" s="1"/>
  <c r="AJ14" i="20"/>
  <c r="T14" i="22" s="1"/>
  <c r="V14" i="22" s="1"/>
  <c r="AJ30" i="20"/>
  <c r="T30" i="22" s="1"/>
  <c r="V30" i="22" s="1"/>
  <c r="BB30" i="62" s="1"/>
  <c r="AO13" i="20"/>
  <c r="W13" i="22" s="1"/>
  <c r="Y13" i="22" s="1"/>
  <c r="AO29" i="20"/>
  <c r="W29" i="22" s="1"/>
  <c r="Y29" i="22" s="1"/>
  <c r="BJ29" i="191" s="1"/>
  <c r="AT10" i="20"/>
  <c r="Z10" i="22" s="1"/>
  <c r="AB10" i="22" s="1"/>
  <c r="BR10" i="62" s="1"/>
  <c r="AT26" i="20"/>
  <c r="Z26" i="22" s="1"/>
  <c r="AB26" i="22" s="1"/>
  <c r="BR26" i="38" s="1"/>
  <c r="AF36" i="40" s="1"/>
  <c r="AY9" i="20"/>
  <c r="AC9" i="22" s="1"/>
  <c r="AE9" i="22" s="1"/>
  <c r="AY25" i="20"/>
  <c r="BD6" i="20"/>
  <c r="Z9" i="20"/>
  <c r="N9" i="22" s="1"/>
  <c r="P9" i="22" s="1"/>
  <c r="AL9" i="193" s="1"/>
  <c r="Z13" i="20"/>
  <c r="N13" i="22" s="1"/>
  <c r="P13" i="22" s="1"/>
  <c r="Z17" i="20"/>
  <c r="N17" i="22" s="1"/>
  <c r="P17" i="22" s="1"/>
  <c r="AL17" i="62" s="1"/>
  <c r="Z21" i="20"/>
  <c r="N21" i="22" s="1"/>
  <c r="P21" i="22" s="1"/>
  <c r="Z29" i="20"/>
  <c r="N29" i="22" s="1"/>
  <c r="P29" i="22" s="1"/>
  <c r="AL42" i="192" s="1"/>
  <c r="Z33" i="20"/>
  <c r="Z37" i="20"/>
  <c r="N37" i="22" s="1"/>
  <c r="P37" i="22" s="1"/>
  <c r="AL37" i="62" s="1"/>
  <c r="AJ17" i="20"/>
  <c r="T17" i="22" s="1"/>
  <c r="V17" i="22" s="1"/>
  <c r="AJ33" i="20"/>
  <c r="AO14" i="20"/>
  <c r="W14" i="22" s="1"/>
  <c r="Y14" i="22" s="1"/>
  <c r="BJ14" i="62" s="1"/>
  <c r="AO30" i="20"/>
  <c r="W30" i="22" s="1"/>
  <c r="Y30" i="22" s="1"/>
  <c r="AT13" i="20"/>
  <c r="Z13" i="22" s="1"/>
  <c r="AB13" i="22" s="1"/>
  <c r="BR26" i="192" s="1"/>
  <c r="AT29" i="20"/>
  <c r="Z29" i="22" s="1"/>
  <c r="AB29" i="22" s="1"/>
  <c r="AY26" i="20"/>
  <c r="AC26" i="22" s="1"/>
  <c r="AE26" i="22" s="1"/>
  <c r="BZ26" i="191" s="1"/>
  <c r="BD9" i="20"/>
  <c r="AF9" i="22" s="1"/>
  <c r="AH9" i="22" s="1"/>
  <c r="BD25" i="20"/>
  <c r="AT11" i="20"/>
  <c r="Z11" i="22" s="1"/>
  <c r="AB11" i="22" s="1"/>
  <c r="AY8" i="20"/>
  <c r="AC8" i="22" s="1"/>
  <c r="AE8" i="22" s="1"/>
  <c r="BZ8" i="191" s="1"/>
  <c r="BD39" i="20"/>
  <c r="AF39" i="22" s="1"/>
  <c r="AH39" i="22" s="1"/>
  <c r="F12" i="20"/>
  <c r="B12" i="22" s="1"/>
  <c r="D12" i="22" s="1"/>
  <c r="K14" i="20"/>
  <c r="E14" i="22" s="1"/>
  <c r="G14" i="22" s="1"/>
  <c r="F11" i="20"/>
  <c r="B11" i="22" s="1"/>
  <c r="D11" i="22" s="1"/>
  <c r="K7" i="20"/>
  <c r="E7" i="22" s="1"/>
  <c r="G7" i="22" s="1"/>
  <c r="F16" i="20"/>
  <c r="B16" i="22" s="1"/>
  <c r="D16" i="22" s="1"/>
  <c r="F16" i="38" s="1"/>
  <c r="X26" i="40" s="1"/>
  <c r="F17" i="20"/>
  <c r="B17" i="22" s="1"/>
  <c r="D17" i="22" s="1"/>
  <c r="F25" i="20"/>
  <c r="F18" i="20"/>
  <c r="B18" i="22" s="1"/>
  <c r="D18" i="22" s="1"/>
  <c r="K22" i="20"/>
  <c r="E22" i="22" s="1"/>
  <c r="G22" i="22" s="1"/>
  <c r="N35" i="192" s="1"/>
  <c r="F8" i="20"/>
  <c r="B8" i="22" s="1"/>
  <c r="D8" i="22" s="1"/>
  <c r="F33" i="20"/>
  <c r="K18" i="20"/>
  <c r="E18" i="22" s="1"/>
  <c r="G18" i="22" s="1"/>
  <c r="K16" i="20"/>
  <c r="E16" i="22" s="1"/>
  <c r="G16" i="22" s="1"/>
  <c r="K25" i="20"/>
  <c r="K13" i="20"/>
  <c r="E13" i="22" s="1"/>
  <c r="G13" i="22" s="1"/>
  <c r="K21" i="20"/>
  <c r="E21" i="22" s="1"/>
  <c r="G21" i="22" s="1"/>
  <c r="F21" i="20"/>
  <c r="B21" i="22" s="1"/>
  <c r="D21" i="22" s="1"/>
  <c r="F21" i="62" s="1"/>
  <c r="F10" i="20"/>
  <c r="B10" i="22" s="1"/>
  <c r="D10" i="22" s="1"/>
  <c r="F30" i="20"/>
  <c r="B30" i="22" s="1"/>
  <c r="D30" i="22" s="1"/>
  <c r="F30" i="193" s="1"/>
  <c r="F28" i="20"/>
  <c r="B28" i="22" s="1"/>
  <c r="D28" i="22" s="1"/>
  <c r="F13" i="20"/>
  <c r="B13" i="22" s="1"/>
  <c r="D13" i="22" s="1"/>
  <c r="F26" i="192" s="1"/>
  <c r="F29" i="20"/>
  <c r="B29" i="22" s="1"/>
  <c r="D29" i="22" s="1"/>
  <c r="F29" i="38" s="1"/>
  <c r="X39" i="40" s="1"/>
  <c r="F32" i="20"/>
  <c r="B32" i="22" s="1"/>
  <c r="D32" i="22" s="1"/>
  <c r="F32" i="191" s="1"/>
  <c r="K30" i="20"/>
  <c r="E30" i="22" s="1"/>
  <c r="G30" i="22" s="1"/>
  <c r="F34" i="20"/>
  <c r="B34" i="22" s="1"/>
  <c r="D34" i="22" s="1"/>
  <c r="K15" i="20"/>
  <c r="E15" i="22" s="1"/>
  <c r="G15" i="22" s="1"/>
  <c r="N15" i="62" s="1"/>
  <c r="F9" i="20"/>
  <c r="B9" i="22" s="1"/>
  <c r="D9" i="22" s="1"/>
  <c r="F9" i="38" s="1"/>
  <c r="X19" i="40" s="1"/>
  <c r="K19" i="20"/>
  <c r="E19" i="22" s="1"/>
  <c r="G19" i="22" s="1"/>
  <c r="N19" i="62" s="1"/>
  <c r="K26" i="20"/>
  <c r="E26" i="22" s="1"/>
  <c r="G26" i="22" s="1"/>
  <c r="N26" i="191" s="1"/>
  <c r="F20" i="20"/>
  <c r="B20" i="22" s="1"/>
  <c r="D20" i="22" s="1"/>
  <c r="F20" i="62" s="1"/>
  <c r="K33" i="20"/>
  <c r="K35" i="20"/>
  <c r="E35" i="22" s="1"/>
  <c r="G35" i="22" s="1"/>
  <c r="N48" i="192" s="1"/>
  <c r="K39" i="20"/>
  <c r="E39" i="22" s="1"/>
  <c r="G39" i="22" s="1"/>
  <c r="N39" i="191" s="1"/>
  <c r="AE10" i="20"/>
  <c r="Q10" i="22" s="1"/>
  <c r="S10" i="22" s="1"/>
  <c r="AE14" i="20"/>
  <c r="Q14" i="22" s="1"/>
  <c r="S14" i="22" s="1"/>
  <c r="AE18" i="20"/>
  <c r="Q18" i="22" s="1"/>
  <c r="S18" i="22" s="1"/>
  <c r="AE22" i="20"/>
  <c r="Q22" i="22" s="1"/>
  <c r="S22" i="22" s="1"/>
  <c r="AE26" i="20"/>
  <c r="Q26" i="22" s="1"/>
  <c r="S26" i="22" s="1"/>
  <c r="AT26" i="191" s="1"/>
  <c r="AE30" i="20"/>
  <c r="Q30" i="22" s="1"/>
  <c r="S30" i="22" s="1"/>
  <c r="AE34" i="20"/>
  <c r="Q34" i="22" s="1"/>
  <c r="S34" i="22" s="1"/>
  <c r="AJ12" i="20"/>
  <c r="T12" i="22" s="1"/>
  <c r="V12" i="22" s="1"/>
  <c r="BB12" i="193" s="1"/>
  <c r="AJ28" i="20"/>
  <c r="T28" i="22" s="1"/>
  <c r="V28" i="22" s="1"/>
  <c r="AO11" i="20"/>
  <c r="W11" i="22" s="1"/>
  <c r="Y11" i="22" s="1"/>
  <c r="BJ24" i="192" s="1"/>
  <c r="AO27" i="20"/>
  <c r="W27" i="22" s="1"/>
  <c r="Y27" i="22" s="1"/>
  <c r="AT8" i="20"/>
  <c r="Z8" i="22" s="1"/>
  <c r="AB8" i="22" s="1"/>
  <c r="BR8" i="191" s="1"/>
  <c r="AT24" i="20"/>
  <c r="Z24" i="22" s="1"/>
  <c r="AB24" i="22" s="1"/>
  <c r="AY7" i="20"/>
  <c r="AC7" i="22" s="1"/>
  <c r="AE7" i="22" s="1"/>
  <c r="BZ7" i="193" s="1"/>
  <c r="AY23" i="20"/>
  <c r="AC23" i="22" s="1"/>
  <c r="AE23" i="22" s="1"/>
  <c r="AY39" i="20"/>
  <c r="AC39" i="22" s="1"/>
  <c r="AE39" i="22" s="1"/>
  <c r="BZ39" i="193" s="1"/>
  <c r="BD20" i="20"/>
  <c r="AF20" i="22" s="1"/>
  <c r="AH20" i="22" s="1"/>
  <c r="AJ15" i="20"/>
  <c r="T15" i="22" s="1"/>
  <c r="V15" i="22" s="1"/>
  <c r="BB15" i="191" s="1"/>
  <c r="AJ31" i="20"/>
  <c r="T31" i="22" s="1"/>
  <c r="V31" i="22" s="1"/>
  <c r="AO12" i="20"/>
  <c r="W12" i="22" s="1"/>
  <c r="Y12" i="22" s="1"/>
  <c r="BJ12" i="193" s="1"/>
  <c r="AO28" i="20"/>
  <c r="W28" i="22" s="1"/>
  <c r="Y28" i="22" s="1"/>
  <c r="AT15" i="20"/>
  <c r="Z15" i="22" s="1"/>
  <c r="AB15" i="22" s="1"/>
  <c r="BR15" i="191" s="1"/>
  <c r="AY12" i="20"/>
  <c r="AC12" i="22" s="1"/>
  <c r="AE12" i="22" s="1"/>
  <c r="BD11" i="20"/>
  <c r="AF11" i="22" s="1"/>
  <c r="AH11" i="22" s="1"/>
  <c r="CH24" i="192" s="1"/>
  <c r="U6" i="20"/>
  <c r="U10" i="20"/>
  <c r="K10" i="22" s="1"/>
  <c r="M10" i="22" s="1"/>
  <c r="U14" i="20"/>
  <c r="K14" i="22" s="1"/>
  <c r="M14" i="22" s="1"/>
  <c r="U18" i="20"/>
  <c r="K18" i="22" s="1"/>
  <c r="M18" i="22" s="1"/>
  <c r="AD31" i="192" s="1"/>
  <c r="U22" i="20"/>
  <c r="K22" i="22" s="1"/>
  <c r="M22" i="22" s="1"/>
  <c r="U26" i="20"/>
  <c r="K26" i="22" s="1"/>
  <c r="M26" i="22" s="1"/>
  <c r="U30" i="20"/>
  <c r="K30" i="22" s="1"/>
  <c r="M30" i="22" s="1"/>
  <c r="U34" i="20"/>
  <c r="K34" i="22" s="1"/>
  <c r="M34" i="22" s="1"/>
  <c r="AJ18" i="20"/>
  <c r="T18" i="22" s="1"/>
  <c r="V18" i="22" s="1"/>
  <c r="AJ34" i="20"/>
  <c r="T34" i="22" s="1"/>
  <c r="V34" i="22" s="1"/>
  <c r="AO17" i="20"/>
  <c r="W17" i="22" s="1"/>
  <c r="Y17" i="22" s="1"/>
  <c r="BJ17" i="62" s="1"/>
  <c r="AO33" i="20"/>
  <c r="AT14" i="20"/>
  <c r="Z14" i="22" s="1"/>
  <c r="AB14" i="22" s="1"/>
  <c r="AT30" i="20"/>
  <c r="Z30" i="22" s="1"/>
  <c r="AB30" i="22" s="1"/>
  <c r="BR30" i="38" s="1"/>
  <c r="AF40" i="40" s="1"/>
  <c r="AY13" i="20"/>
  <c r="AC13" i="22" s="1"/>
  <c r="AE13" i="22" s="1"/>
  <c r="BZ13" i="62" s="1"/>
  <c r="AY29" i="20"/>
  <c r="AC29" i="22" s="1"/>
  <c r="AE29" i="22" s="1"/>
  <c r="BZ29" i="38" s="1"/>
  <c r="AG39" i="40" s="1"/>
  <c r="BD10" i="20"/>
  <c r="AF10" i="22" s="1"/>
  <c r="AH10" i="22" s="1"/>
  <c r="BD26" i="20"/>
  <c r="AF26" i="22" s="1"/>
  <c r="AH26" i="22" s="1"/>
  <c r="Z6" i="20"/>
  <c r="Z10" i="20"/>
  <c r="N10" i="22" s="1"/>
  <c r="P10" i="22" s="1"/>
  <c r="Z14" i="20"/>
  <c r="N14" i="22" s="1"/>
  <c r="P14" i="22" s="1"/>
  <c r="Z18" i="20"/>
  <c r="N18" i="22" s="1"/>
  <c r="P18" i="22" s="1"/>
  <c r="Z22" i="20"/>
  <c r="N22" i="22" s="1"/>
  <c r="P22" i="22" s="1"/>
  <c r="AL22" i="38" s="1"/>
  <c r="AB32" i="40" s="1"/>
  <c r="Z26" i="20"/>
  <c r="N26" i="22" s="1"/>
  <c r="P26" i="22" s="1"/>
  <c r="Z30" i="20"/>
  <c r="N30" i="22" s="1"/>
  <c r="P30" i="22" s="1"/>
  <c r="Z34" i="20"/>
  <c r="N34" i="22" s="1"/>
  <c r="P34" i="22" s="1"/>
  <c r="AJ21" i="20"/>
  <c r="T21" i="22" s="1"/>
  <c r="V21" i="22" s="1"/>
  <c r="AJ37" i="20"/>
  <c r="T37" i="22" s="1"/>
  <c r="V37" i="22" s="1"/>
  <c r="BB37" i="38" s="1"/>
  <c r="AD47" i="40" s="1"/>
  <c r="AO18" i="20"/>
  <c r="W18" i="22" s="1"/>
  <c r="Y18" i="22" s="1"/>
  <c r="BJ18" i="62" s="1"/>
  <c r="AO34" i="20"/>
  <c r="W34" i="22" s="1"/>
  <c r="Y34" i="22" s="1"/>
  <c r="AT17" i="20"/>
  <c r="Z17" i="22" s="1"/>
  <c r="AB17" i="22" s="1"/>
  <c r="AT33" i="20"/>
  <c r="AY14" i="20"/>
  <c r="AC14" i="22" s="1"/>
  <c r="AE14" i="22" s="1"/>
  <c r="BZ14" i="191" s="1"/>
  <c r="AY30" i="20"/>
  <c r="AC30" i="22" s="1"/>
  <c r="AE30" i="22" s="1"/>
  <c r="BD13" i="20"/>
  <c r="AF13" i="22" s="1"/>
  <c r="AH13" i="22" s="1"/>
  <c r="CH13" i="62" s="1"/>
  <c r="BD29" i="20"/>
  <c r="AF29" i="22" s="1"/>
  <c r="AH29" i="22" s="1"/>
  <c r="AT19" i="20"/>
  <c r="Z19" i="22" s="1"/>
  <c r="AB19" i="22" s="1"/>
  <c r="BR32" i="192" s="1"/>
  <c r="AY16" i="20"/>
  <c r="AC16" i="22" s="1"/>
  <c r="AE16" i="22" s="1"/>
  <c r="BD15" i="20"/>
  <c r="AF15" i="22" s="1"/>
  <c r="AH15" i="22" s="1"/>
  <c r="CH15" i="193" s="1"/>
  <c r="F24" i="20"/>
  <c r="B24" i="22" s="1"/>
  <c r="D24" i="22" s="1"/>
  <c r="F19" i="20"/>
  <c r="B19" i="22" s="1"/>
  <c r="D19" i="22" s="1"/>
  <c r="F23" i="20"/>
  <c r="B23" i="22" s="1"/>
  <c r="D23" i="22" s="1"/>
  <c r="F36" i="192" s="1"/>
  <c r="F14" i="20"/>
  <c r="B14" i="22" s="1"/>
  <c r="D14" i="22" s="1"/>
  <c r="K20" i="20"/>
  <c r="E20" i="22" s="1"/>
  <c r="G20" i="22" s="1"/>
  <c r="K9" i="20"/>
  <c r="E9" i="22" s="1"/>
  <c r="G9" i="22" s="1"/>
  <c r="N9" i="38" s="1"/>
  <c r="Y19" i="40" s="1"/>
  <c r="K17" i="20"/>
  <c r="E17" i="22" s="1"/>
  <c r="G17" i="22" s="1"/>
  <c r="K11" i="20"/>
  <c r="E11" i="22" s="1"/>
  <c r="G11" i="22" s="1"/>
  <c r="N11" i="62" s="1"/>
  <c r="F31" i="20"/>
  <c r="B31" i="22" s="1"/>
  <c r="D31" i="22" s="1"/>
  <c r="F31" i="193" s="1"/>
  <c r="K27" i="20"/>
  <c r="E27" i="22" s="1"/>
  <c r="G27" i="22" s="1"/>
  <c r="N27" i="38" s="1"/>
  <c r="Y37" i="40" s="1"/>
  <c r="K31" i="20"/>
  <c r="E31" i="22" s="1"/>
  <c r="G31" i="22" s="1"/>
  <c r="K8" i="20"/>
  <c r="E8" i="22" s="1"/>
  <c r="G8" i="22" s="1"/>
  <c r="N8" i="62" s="1"/>
  <c r="K24" i="20"/>
  <c r="E24" i="22" s="1"/>
  <c r="G24" i="22" s="1"/>
  <c r="F35" i="20"/>
  <c r="B35" i="22" s="1"/>
  <c r="D35" i="22" s="1"/>
  <c r="F35" i="191" s="1"/>
  <c r="K37" i="20"/>
  <c r="E37" i="22" s="1"/>
  <c r="G37" i="22" s="1"/>
  <c r="N50" i="192" s="1"/>
  <c r="K34" i="20"/>
  <c r="E34" i="22" s="1"/>
  <c r="G34" i="22" s="1"/>
  <c r="AE7" i="20"/>
  <c r="Q7" i="22" s="1"/>
  <c r="S7" i="22" s="1"/>
  <c r="AE11" i="20"/>
  <c r="Q11" i="22" s="1"/>
  <c r="S11" i="22" s="1"/>
  <c r="AE15" i="20"/>
  <c r="Q15" i="22" s="1"/>
  <c r="S15" i="22" s="1"/>
  <c r="AE19" i="20"/>
  <c r="Q19" i="22" s="1"/>
  <c r="S19" i="22" s="1"/>
  <c r="AE23" i="20"/>
  <c r="Q23" i="22" s="1"/>
  <c r="S23" i="22" s="1"/>
  <c r="AE27" i="20"/>
  <c r="Q27" i="22" s="1"/>
  <c r="S27" i="22" s="1"/>
  <c r="AE31" i="20"/>
  <c r="Q31" i="22" s="1"/>
  <c r="S31" i="22" s="1"/>
  <c r="AE35" i="20"/>
  <c r="Q35" i="22" s="1"/>
  <c r="S35" i="22" s="1"/>
  <c r="U39" i="20"/>
  <c r="K39" i="22" s="1"/>
  <c r="M39" i="22" s="1"/>
  <c r="AJ16" i="20"/>
  <c r="T16" i="22" s="1"/>
  <c r="V16" i="22" s="1"/>
  <c r="AJ32" i="20"/>
  <c r="T32" i="22" s="1"/>
  <c r="V32" i="22" s="1"/>
  <c r="AO31" i="20"/>
  <c r="W31" i="22" s="1"/>
  <c r="Y31" i="22" s="1"/>
  <c r="AT12" i="20"/>
  <c r="Z12" i="22" s="1"/>
  <c r="AB12" i="22" s="1"/>
  <c r="AT28" i="20"/>
  <c r="Z28" i="22" s="1"/>
  <c r="AB28" i="22" s="1"/>
  <c r="BR28" i="38" s="1"/>
  <c r="AF38" i="40" s="1"/>
  <c r="AY11" i="20"/>
  <c r="AC11" i="22" s="1"/>
  <c r="AE11" i="22" s="1"/>
  <c r="BZ24" i="192" s="1"/>
  <c r="AY27" i="20"/>
  <c r="AC27" i="22" s="1"/>
  <c r="AE27" i="22" s="1"/>
  <c r="BZ27" i="191" s="1"/>
  <c r="BD8" i="20"/>
  <c r="AF8" i="22" s="1"/>
  <c r="AH8" i="22" s="1"/>
  <c r="BD24" i="20"/>
  <c r="AF24" i="22" s="1"/>
  <c r="AH24" i="22" s="1"/>
  <c r="AJ19" i="20"/>
  <c r="T19" i="22" s="1"/>
  <c r="V19" i="22" s="1"/>
  <c r="AJ35" i="20"/>
  <c r="T35" i="22" s="1"/>
  <c r="V35" i="22" s="1"/>
  <c r="AO16" i="20"/>
  <c r="W16" i="22" s="1"/>
  <c r="Y16" i="22" s="1"/>
  <c r="AO32" i="20"/>
  <c r="W32" i="22" s="1"/>
  <c r="Y32" i="22" s="1"/>
  <c r="AT23" i="20"/>
  <c r="Z23" i="22" s="1"/>
  <c r="AB23" i="22" s="1"/>
  <c r="AY20" i="20"/>
  <c r="AC20" i="22" s="1"/>
  <c r="AE20" i="22" s="1"/>
  <c r="BZ33" i="192" s="1"/>
  <c r="BD19" i="20"/>
  <c r="AF19" i="22" s="1"/>
  <c r="AH19" i="22" s="1"/>
  <c r="U7" i="20"/>
  <c r="K7" i="22" s="1"/>
  <c r="M7" i="22" s="1"/>
  <c r="U11" i="20"/>
  <c r="K11" i="22" s="1"/>
  <c r="M11" i="22" s="1"/>
  <c r="U15" i="20"/>
  <c r="K15" i="22" s="1"/>
  <c r="M15" i="22" s="1"/>
  <c r="U19" i="20"/>
  <c r="K19" i="22" s="1"/>
  <c r="M19" i="22" s="1"/>
  <c r="U27" i="20"/>
  <c r="K27" i="22" s="1"/>
  <c r="M27" i="22" s="1"/>
  <c r="AD27" i="62" s="1"/>
  <c r="U31" i="20"/>
  <c r="K31" i="22" s="1"/>
  <c r="M31" i="22" s="1"/>
  <c r="U35" i="20"/>
  <c r="K35" i="22" s="1"/>
  <c r="M35" i="22" s="1"/>
  <c r="Z39" i="20"/>
  <c r="N39" i="22" s="1"/>
  <c r="P39" i="22" s="1"/>
  <c r="AL52" i="192" s="1"/>
  <c r="AJ22" i="20"/>
  <c r="T22" i="22" s="1"/>
  <c r="V22" i="22" s="1"/>
  <c r="AO21" i="20"/>
  <c r="W21" i="22" s="1"/>
  <c r="Y21" i="22" s="1"/>
  <c r="AO37" i="20"/>
  <c r="W37" i="22" s="1"/>
  <c r="Y37" i="22" s="1"/>
  <c r="BJ37" i="191" s="1"/>
  <c r="AT18" i="20"/>
  <c r="Z18" i="22" s="1"/>
  <c r="AB18" i="22" s="1"/>
  <c r="AT34" i="20"/>
  <c r="Z34" i="22" s="1"/>
  <c r="AB34" i="22" s="1"/>
  <c r="AY17" i="20"/>
  <c r="AC17" i="22" s="1"/>
  <c r="AE17" i="22" s="1"/>
  <c r="BZ17" i="62" s="1"/>
  <c r="AY33" i="20"/>
  <c r="BD14" i="20"/>
  <c r="AF14" i="22" s="1"/>
  <c r="AH14" i="22" s="1"/>
  <c r="BD30" i="20"/>
  <c r="AF30" i="22" s="1"/>
  <c r="AH30" i="22" s="1"/>
  <c r="Z7" i="20"/>
  <c r="N7" i="22" s="1"/>
  <c r="P7" i="22" s="1"/>
  <c r="Z11" i="20"/>
  <c r="N11" i="22" s="1"/>
  <c r="P11" i="22" s="1"/>
  <c r="Z15" i="20"/>
  <c r="N15" i="22" s="1"/>
  <c r="P15" i="22" s="1"/>
  <c r="Z19" i="20"/>
  <c r="N19" i="22" s="1"/>
  <c r="P19" i="22" s="1"/>
  <c r="Z23" i="20"/>
  <c r="N23" i="22" s="1"/>
  <c r="P23" i="22" s="1"/>
  <c r="Z27" i="20"/>
  <c r="N27" i="22" s="1"/>
  <c r="P27" i="22" s="1"/>
  <c r="Z31" i="20"/>
  <c r="N31" i="22" s="1"/>
  <c r="P31" i="22" s="1"/>
  <c r="AL31" i="62" s="1"/>
  <c r="Z35" i="20"/>
  <c r="N35" i="22" s="1"/>
  <c r="P35" i="22" s="1"/>
  <c r="AJ9" i="20"/>
  <c r="T9" i="22" s="1"/>
  <c r="V9" i="22" s="1"/>
  <c r="BB9" i="62" s="1"/>
  <c r="AJ25" i="20"/>
  <c r="AO6" i="20"/>
  <c r="AO22" i="20"/>
  <c r="W22" i="22" s="1"/>
  <c r="Y22" i="22" s="1"/>
  <c r="AT21" i="20"/>
  <c r="Z21" i="22" s="1"/>
  <c r="AB21" i="22" s="1"/>
  <c r="AT37" i="20"/>
  <c r="Z37" i="22" s="1"/>
  <c r="AB37" i="22" s="1"/>
  <c r="BR37" i="62" s="1"/>
  <c r="AY18" i="20"/>
  <c r="AC18" i="22" s="1"/>
  <c r="AE18" i="22" s="1"/>
  <c r="BZ18" i="38" s="1"/>
  <c r="AG28" i="40" s="1"/>
  <c r="AY34" i="20"/>
  <c r="AC34" i="22" s="1"/>
  <c r="BD17" i="20"/>
  <c r="AF17" i="22" s="1"/>
  <c r="AH17" i="22" s="1"/>
  <c r="CH17" i="191" s="1"/>
  <c r="BD33" i="20"/>
  <c r="AT27" i="20"/>
  <c r="Z27" i="22" s="1"/>
  <c r="AB27" i="22" s="1"/>
  <c r="AY24" i="20"/>
  <c r="AC24" i="22" s="1"/>
  <c r="AE24" i="22" s="1"/>
  <c r="BZ24" i="38" s="1"/>
  <c r="AG34" i="40" s="1"/>
  <c r="BD23" i="20"/>
  <c r="AF23" i="22" s="1"/>
  <c r="AH23" i="22" s="1"/>
  <c r="V39" i="62"/>
  <c r="V39" i="193"/>
  <c r="V39" i="191"/>
  <c r="V39" i="38"/>
  <c r="V52" i="192"/>
  <c r="AH38" i="22"/>
  <c r="V37" i="62"/>
  <c r="V37" i="193"/>
  <c r="V50" i="192"/>
  <c r="V37" i="38"/>
  <c r="Z47" i="40" s="1"/>
  <c r="V37" i="191"/>
  <c r="P38" i="22"/>
  <c r="V38" i="22"/>
  <c r="AB38" i="22"/>
  <c r="D38" i="22"/>
  <c r="G38" i="22"/>
  <c r="J38" i="22"/>
  <c r="AE38" i="22"/>
  <c r="M38" i="22"/>
  <c r="AE14" i="40"/>
  <c r="BZ23" i="192"/>
  <c r="V22" i="62"/>
  <c r="V18" i="38"/>
  <c r="Z28" i="40" s="1"/>
  <c r="V12" i="38"/>
  <c r="Z22" i="40" s="1"/>
  <c r="BZ10" i="62"/>
  <c r="V31" i="191"/>
  <c r="V22" i="191"/>
  <c r="V18" i="193"/>
  <c r="V11" i="38"/>
  <c r="Z21" i="40" s="1"/>
  <c r="V13" i="193"/>
  <c r="BR9" i="192"/>
  <c r="V9" i="192"/>
  <c r="AT15" i="192"/>
  <c r="V25" i="38"/>
  <c r="V11" i="191"/>
  <c r="BZ10" i="192"/>
  <c r="F7" i="193"/>
  <c r="AT9" i="192"/>
  <c r="AD11" i="40"/>
  <c r="AL17" i="192"/>
  <c r="V14" i="62"/>
  <c r="V12" i="193"/>
  <c r="F9" i="192"/>
  <c r="V14" i="193"/>
  <c r="Z9" i="40"/>
  <c r="BZ10" i="191"/>
  <c r="BJ14" i="192"/>
  <c r="V14" i="38"/>
  <c r="Z24" i="40" s="1"/>
  <c r="V35" i="192"/>
  <c r="V12" i="191"/>
  <c r="V27" i="192"/>
  <c r="V32" i="62"/>
  <c r="AE7" i="40"/>
  <c r="V32" i="191"/>
  <c r="V45" i="192"/>
  <c r="V22" i="38"/>
  <c r="Z32" i="40" s="1"/>
  <c r="AE11" i="40"/>
  <c r="V8" i="62"/>
  <c r="V44" i="192"/>
  <c r="AT14" i="192"/>
  <c r="V32" i="193"/>
  <c r="AG9" i="40"/>
  <c r="AF9" i="40"/>
  <c r="X5" i="40"/>
  <c r="V17" i="38"/>
  <c r="Z27" i="40" s="1"/>
  <c r="V21" i="192"/>
  <c r="V11" i="192"/>
  <c r="AG7" i="40"/>
  <c r="V12" i="62"/>
  <c r="V31" i="62"/>
  <c r="Z8" i="40"/>
  <c r="AD11" i="192"/>
  <c r="CH13" i="192"/>
  <c r="V31" i="192"/>
  <c r="V31" i="38"/>
  <c r="Z41" i="40" s="1"/>
  <c r="BZ10" i="38"/>
  <c r="AG20" i="40" s="1"/>
  <c r="V17" i="191"/>
  <c r="AD9" i="192"/>
  <c r="X6" i="40"/>
  <c r="AL13" i="192"/>
  <c r="BR14" i="192"/>
  <c r="V12" i="192"/>
  <c r="F14" i="192"/>
  <c r="CH17" i="192"/>
  <c r="AC11" i="40"/>
  <c r="N10" i="192"/>
  <c r="CH8" i="192"/>
  <c r="V18" i="191"/>
  <c r="N16" i="192"/>
  <c r="F8" i="192"/>
  <c r="BB14" i="192"/>
  <c r="V10" i="192"/>
  <c r="BJ17" i="192"/>
  <c r="V11" i="193"/>
  <c r="V27" i="191"/>
  <c r="CH12" i="192"/>
  <c r="AC7" i="40"/>
  <c r="V15" i="192"/>
  <c r="V29" i="191"/>
  <c r="V30" i="191"/>
  <c r="X9" i="40"/>
  <c r="AB6" i="40"/>
  <c r="V29" i="38"/>
  <c r="Z39" i="40" s="1"/>
  <c r="V13" i="191"/>
  <c r="V24" i="192"/>
  <c r="AL9" i="192"/>
  <c r="BZ17" i="192"/>
  <c r="BB12" i="192"/>
  <c r="V27" i="193"/>
  <c r="AD12" i="40"/>
  <c r="AC12" i="40"/>
  <c r="V30" i="38"/>
  <c r="Z40" i="40" s="1"/>
  <c r="V13" i="192"/>
  <c r="BJ15" i="192"/>
  <c r="N13" i="192"/>
  <c r="V29" i="193"/>
  <c r="V30" i="193"/>
  <c r="AT10" i="192"/>
  <c r="BJ11" i="192"/>
  <c r="AH9" i="40"/>
  <c r="V13" i="38"/>
  <c r="Z23" i="40" s="1"/>
  <c r="V21" i="191"/>
  <c r="V30" i="62"/>
  <c r="AD13" i="40"/>
  <c r="AH6" i="40"/>
  <c r="AD23" i="62"/>
  <c r="V27" i="62"/>
  <c r="V26" i="192"/>
  <c r="AD12" i="192"/>
  <c r="BR16" i="192"/>
  <c r="N12" i="192"/>
  <c r="V40" i="192"/>
  <c r="BB13" i="192"/>
  <c r="Y10" i="40"/>
  <c r="BZ14" i="192"/>
  <c r="V42" i="192"/>
  <c r="N8" i="192"/>
  <c r="AE8" i="40"/>
  <c r="V9" i="193"/>
  <c r="X11" i="40"/>
  <c r="F17" i="192"/>
  <c r="V16" i="193"/>
  <c r="V8" i="193"/>
  <c r="AD13" i="192"/>
  <c r="BZ15" i="192"/>
  <c r="BB16" i="192"/>
  <c r="V17" i="193"/>
  <c r="V26" i="193"/>
  <c r="BZ11" i="192"/>
  <c r="V28" i="193"/>
  <c r="AE13" i="40"/>
  <c r="AD36" i="192"/>
  <c r="BB11" i="192"/>
  <c r="V15" i="191"/>
  <c r="AH7" i="40"/>
  <c r="Z7" i="40"/>
  <c r="BJ9" i="192"/>
  <c r="V16" i="38"/>
  <c r="Z26" i="40" s="1"/>
  <c r="V8" i="191"/>
  <c r="CH11" i="192"/>
  <c r="AB9" i="40"/>
  <c r="V30" i="192"/>
  <c r="BR17" i="192"/>
  <c r="V36" i="22"/>
  <c r="D36" i="22"/>
  <c r="AB5" i="40"/>
  <c r="AL12" i="192"/>
  <c r="V8" i="192"/>
  <c r="CH22" i="62"/>
  <c r="AB10" i="40"/>
  <c r="V29" i="192"/>
  <c r="V25" i="193"/>
  <c r="AT16" i="192"/>
  <c r="V36" i="192"/>
  <c r="BZ16" i="192"/>
  <c r="V39" i="192"/>
  <c r="V28" i="38"/>
  <c r="Z38" i="40" s="1"/>
  <c r="V20" i="62"/>
  <c r="V41" i="192"/>
  <c r="AE36" i="22"/>
  <c r="Z5" i="40"/>
  <c r="Y14" i="40"/>
  <c r="CH20" i="192"/>
  <c r="V26" i="38"/>
  <c r="Z36" i="40" s="1"/>
  <c r="V28" i="62"/>
  <c r="AG13" i="40"/>
  <c r="BB17" i="192"/>
  <c r="V16" i="191"/>
  <c r="N17" i="192"/>
  <c r="BJ12" i="192"/>
  <c r="AL8" i="192"/>
  <c r="V26" i="191"/>
  <c r="AF11" i="40"/>
  <c r="AH14" i="40"/>
  <c r="CH22" i="38"/>
  <c r="AH32" i="40" s="1"/>
  <c r="Z11" i="40"/>
  <c r="CH7" i="191"/>
  <c r="CH22" i="191"/>
  <c r="F7" i="38"/>
  <c r="X17" i="40" s="1"/>
  <c r="V24" i="191"/>
  <c r="V25" i="191"/>
  <c r="CH7" i="38"/>
  <c r="AH17" i="40" s="1"/>
  <c r="BJ8" i="192"/>
  <c r="AL10" i="192"/>
  <c r="V33" i="192"/>
  <c r="CH7" i="193"/>
  <c r="CH35" i="192"/>
  <c r="AG5" i="40"/>
  <c r="V20" i="38"/>
  <c r="Z30" i="40" s="1"/>
  <c r="V20" i="191"/>
  <c r="V25" i="62"/>
  <c r="X7" i="40"/>
  <c r="BR8" i="192"/>
  <c r="V24" i="193"/>
  <c r="BB8" i="192"/>
  <c r="V16" i="192"/>
  <c r="X12" i="40"/>
  <c r="V23" i="38"/>
  <c r="Z33" i="40" s="1"/>
  <c r="Z14" i="40"/>
  <c r="V32" i="192"/>
  <c r="BJ15" i="62"/>
  <c r="V17" i="192"/>
  <c r="F20" i="192"/>
  <c r="V23" i="62"/>
  <c r="AB8" i="40"/>
  <c r="AL16" i="192"/>
  <c r="V6" i="22"/>
  <c r="V55" i="22" s="1"/>
  <c r="F7" i="62"/>
  <c r="V37" i="192"/>
  <c r="V24" i="38"/>
  <c r="AT17" i="192"/>
  <c r="V23" i="193"/>
  <c r="AD23" i="193"/>
  <c r="BR10" i="192"/>
  <c r="V19" i="193"/>
  <c r="BB9" i="192"/>
  <c r="AL15" i="192"/>
  <c r="AC8" i="40"/>
  <c r="V9" i="62"/>
  <c r="X10" i="40"/>
  <c r="AA11" i="40"/>
  <c r="F10" i="192"/>
  <c r="AC13" i="40"/>
  <c r="Z13" i="40"/>
  <c r="F11" i="192"/>
  <c r="N11" i="192"/>
  <c r="AB7" i="40"/>
  <c r="CH15" i="192"/>
  <c r="V14" i="192"/>
  <c r="BZ8" i="192"/>
  <c r="AB13" i="40"/>
  <c r="Y12" i="40"/>
  <c r="Y8" i="40"/>
  <c r="AD15" i="192"/>
  <c r="AF12" i="40"/>
  <c r="AG10" i="40"/>
  <c r="AE10" i="40"/>
  <c r="V10" i="38"/>
  <c r="V10" i="62"/>
  <c r="V15" i="62"/>
  <c r="V15" i="38"/>
  <c r="AE5" i="40"/>
  <c r="AD5" i="40"/>
  <c r="AE12" i="40"/>
  <c r="BR15" i="192"/>
  <c r="Y11" i="40"/>
  <c r="AD7" i="40"/>
  <c r="AB11" i="40"/>
  <c r="AA5" i="40"/>
  <c r="V21" i="38"/>
  <c r="V9" i="38"/>
  <c r="BB10" i="192"/>
  <c r="AT8" i="192"/>
  <c r="X13" i="40"/>
  <c r="AD23" i="38"/>
  <c r="BZ9" i="192"/>
  <c r="AD8" i="192"/>
  <c r="V21" i="193"/>
  <c r="V10" i="191"/>
  <c r="V15" i="193"/>
  <c r="AT12" i="192"/>
  <c r="N14" i="192"/>
  <c r="AT11" i="192"/>
  <c r="V22" i="192"/>
  <c r="AF8" i="40"/>
  <c r="AA7" i="40"/>
  <c r="V7" i="38"/>
  <c r="V7" i="62"/>
  <c r="AC10" i="40"/>
  <c r="AF7" i="40"/>
  <c r="AD6" i="40"/>
  <c r="V19" i="38"/>
  <c r="V19" i="62"/>
  <c r="Y6" i="40"/>
  <c r="AA14" i="40"/>
  <c r="AH13" i="40"/>
  <c r="AF10" i="40"/>
  <c r="AH11" i="40"/>
  <c r="AG6" i="40"/>
  <c r="V21" i="62"/>
  <c r="V20" i="192"/>
  <c r="AT13" i="192"/>
  <c r="AC9" i="40"/>
  <c r="AC5" i="40"/>
  <c r="AG14" i="40"/>
  <c r="AG12" i="40"/>
  <c r="Y5" i="40"/>
  <c r="AD16" i="192"/>
  <c r="V10" i="193"/>
  <c r="V7" i="193"/>
  <c r="AF14" i="40"/>
  <c r="AG11" i="40"/>
  <c r="V48" i="192"/>
  <c r="V35" i="191"/>
  <c r="V35" i="193"/>
  <c r="V35" i="62"/>
  <c r="V35" i="38"/>
  <c r="J33" i="22"/>
  <c r="J34" i="22"/>
  <c r="AE34" i="22"/>
  <c r="X8" i="40"/>
  <c r="AC6" i="40"/>
  <c r="X52" i="22" l="1"/>
  <c r="X53" i="22"/>
  <c r="Z35" i="40"/>
  <c r="Z25" i="22"/>
  <c r="AB25" i="22" s="1"/>
  <c r="AT51" i="20"/>
  <c r="AF33" i="22"/>
  <c r="BD52" i="20"/>
  <c r="BD53" i="20"/>
  <c r="T25" i="22"/>
  <c r="V25" i="22" s="1"/>
  <c r="V51" i="22" s="1"/>
  <c r="AJ51" i="20"/>
  <c r="AC33" i="22"/>
  <c r="AE33" i="22" s="1"/>
  <c r="AY52" i="20"/>
  <c r="AY53" i="20"/>
  <c r="N6" i="22"/>
  <c r="N55" i="22" s="1"/>
  <c r="Z55" i="20"/>
  <c r="AC25" i="22"/>
  <c r="AY51" i="20"/>
  <c r="Q25" i="22"/>
  <c r="AE51" i="20"/>
  <c r="E6" i="22"/>
  <c r="E55" i="22" s="1"/>
  <c r="K55" i="20"/>
  <c r="W6" i="22"/>
  <c r="W55" i="22" s="1"/>
  <c r="AO55" i="20"/>
  <c r="Z33" i="22"/>
  <c r="AB33" i="22" s="1"/>
  <c r="BR46" i="192" s="1"/>
  <c r="AT52" i="20"/>
  <c r="AT53" i="20"/>
  <c r="K25" i="22"/>
  <c r="U51" i="20"/>
  <c r="S6" i="22"/>
  <c r="S55" i="22" s="1"/>
  <c r="E33" i="22"/>
  <c r="K52" i="20"/>
  <c r="K53" i="20"/>
  <c r="B33" i="22"/>
  <c r="D33" i="22" s="1"/>
  <c r="F52" i="20"/>
  <c r="F53" i="20"/>
  <c r="B25" i="22"/>
  <c r="D25" i="22" s="1"/>
  <c r="F25" i="193" s="1"/>
  <c r="F51" i="20"/>
  <c r="N33" i="22"/>
  <c r="P33" i="22" s="1"/>
  <c r="Z52" i="20"/>
  <c r="Z53" i="20"/>
  <c r="K33" i="22"/>
  <c r="M33" i="22" s="1"/>
  <c r="U52" i="20"/>
  <c r="U53" i="20"/>
  <c r="Z6" i="22"/>
  <c r="Z55" i="22" s="1"/>
  <c r="AT55" i="20"/>
  <c r="W33" i="22"/>
  <c r="W53" i="22" s="1"/>
  <c r="AO52" i="20"/>
  <c r="AO53" i="20"/>
  <c r="AF25" i="22"/>
  <c r="AF52" i="22" s="1"/>
  <c r="BD51" i="20"/>
  <c r="AF6" i="22"/>
  <c r="AF55" i="22" s="1"/>
  <c r="BD55" i="20"/>
  <c r="K6" i="22"/>
  <c r="K55" i="22" s="1"/>
  <c r="U55" i="20"/>
  <c r="E25" i="22"/>
  <c r="G25" i="22" s="1"/>
  <c r="N25" i="38" s="1"/>
  <c r="K51" i="20"/>
  <c r="T33" i="22"/>
  <c r="V33" i="22" s="1"/>
  <c r="AJ52" i="20"/>
  <c r="AJ53" i="20"/>
  <c r="Q33" i="22"/>
  <c r="Q53" i="22" s="1"/>
  <c r="AE52" i="20"/>
  <c r="AE53" i="20"/>
  <c r="B6" i="22"/>
  <c r="B55" i="22" s="1"/>
  <c r="F55" i="20"/>
  <c r="AC6" i="22"/>
  <c r="AC55" i="22" s="1"/>
  <c r="AY55" i="20"/>
  <c r="W25" i="22"/>
  <c r="AO51" i="20"/>
  <c r="N25" i="22"/>
  <c r="P25" i="22" s="1"/>
  <c r="Z51" i="20"/>
  <c r="BJ15" i="191"/>
  <c r="M25" i="22"/>
  <c r="AD25" i="38" s="1"/>
  <c r="AF51" i="22"/>
  <c r="BJ15" i="193"/>
  <c r="AH33" i="22"/>
  <c r="AF53" i="22"/>
  <c r="G33" i="22"/>
  <c r="N33" i="38" s="1"/>
  <c r="E53" i="22"/>
  <c r="S25" i="22"/>
  <c r="AT25" i="38" s="1"/>
  <c r="Q51" i="22"/>
  <c r="J52" i="22"/>
  <c r="J53" i="22"/>
  <c r="BJ28" i="192"/>
  <c r="Y33" i="22"/>
  <c r="BJ33" i="191" s="1"/>
  <c r="BJ23" i="62"/>
  <c r="BJ23" i="191"/>
  <c r="BJ23" i="193"/>
  <c r="BJ23" i="38"/>
  <c r="AE33" i="40" s="1"/>
  <c r="BJ8" i="62"/>
  <c r="BJ8" i="193"/>
  <c r="F14" i="193"/>
  <c r="F14" i="191"/>
  <c r="BJ39" i="38"/>
  <c r="AE49" i="40" s="1"/>
  <c r="BJ39" i="193"/>
  <c r="BJ52" i="192"/>
  <c r="BJ39" i="62"/>
  <c r="BJ16" i="191"/>
  <c r="BJ16" i="193"/>
  <c r="BJ16" i="62"/>
  <c r="BJ29" i="192"/>
  <c r="BJ16" i="38"/>
  <c r="AE26" i="40" s="1"/>
  <c r="BR24" i="62"/>
  <c r="BR24" i="38"/>
  <c r="AF34" i="40" s="1"/>
  <c r="BR24" i="193"/>
  <c r="BR37" i="192"/>
  <c r="BR24" i="191"/>
  <c r="F18" i="62"/>
  <c r="F18" i="193"/>
  <c r="F31" i="192"/>
  <c r="F18" i="38"/>
  <c r="X28" i="40" s="1"/>
  <c r="BJ48" i="192"/>
  <c r="BJ35" i="38"/>
  <c r="AE45" i="40" s="1"/>
  <c r="BJ35" i="191"/>
  <c r="BJ35" i="193"/>
  <c r="BJ35" i="62"/>
  <c r="BR21" i="62"/>
  <c r="BR21" i="38"/>
  <c r="AF31" i="40" s="1"/>
  <c r="BJ31" i="193"/>
  <c r="BJ44" i="192"/>
  <c r="BJ31" i="38"/>
  <c r="AE41" i="40" s="1"/>
  <c r="BJ31" i="191"/>
  <c r="BJ31" i="62"/>
  <c r="F24" i="191"/>
  <c r="F24" i="38"/>
  <c r="X34" i="40" s="1"/>
  <c r="F41" i="192"/>
  <c r="F28" i="62"/>
  <c r="F28" i="38"/>
  <c r="X38" i="40" s="1"/>
  <c r="F28" i="193"/>
  <c r="F28" i="191"/>
  <c r="BJ24" i="38"/>
  <c r="AE34" i="40" s="1"/>
  <c r="BJ24" i="191"/>
  <c r="BJ10" i="38"/>
  <c r="AE20" i="40" s="1"/>
  <c r="BJ10" i="193"/>
  <c r="BJ10" i="62"/>
  <c r="BJ23" i="192"/>
  <c r="BJ10" i="191"/>
  <c r="BR14" i="38"/>
  <c r="AF24" i="40" s="1"/>
  <c r="BR14" i="191"/>
  <c r="F15" i="38"/>
  <c r="X25" i="40" s="1"/>
  <c r="F28" i="192"/>
  <c r="F15" i="191"/>
  <c r="F15" i="193"/>
  <c r="F15" i="62"/>
  <c r="F9" i="193"/>
  <c r="BJ8" i="191"/>
  <c r="BJ8" i="38"/>
  <c r="AE18" i="40" s="1"/>
  <c r="BJ21" i="192"/>
  <c r="BR30" i="191"/>
  <c r="N24" i="62"/>
  <c r="N24" i="191"/>
  <c r="F30" i="191"/>
  <c r="AL25" i="192"/>
  <c r="AL35" i="192"/>
  <c r="BR30" i="193"/>
  <c r="BR43" i="192"/>
  <c r="F9" i="62"/>
  <c r="F20" i="193"/>
  <c r="F22" i="192"/>
  <c r="AL12" i="62"/>
  <c r="BR30" i="62"/>
  <c r="F37" i="192"/>
  <c r="F24" i="62"/>
  <c r="BR19" i="193"/>
  <c r="F24" i="193"/>
  <c r="AL26" i="192"/>
  <c r="AL13" i="193"/>
  <c r="BZ32" i="192"/>
  <c r="BZ19" i="38"/>
  <c r="AG29" i="40" s="1"/>
  <c r="BZ19" i="62"/>
  <c r="AL10" i="62"/>
  <c r="AL10" i="38"/>
  <c r="AB20" i="40" s="1"/>
  <c r="CH32" i="191"/>
  <c r="CH32" i="38"/>
  <c r="AH42" i="40" s="1"/>
  <c r="CH32" i="193"/>
  <c r="CH32" i="62"/>
  <c r="F18" i="191"/>
  <c r="AL12" i="38"/>
  <c r="AB22" i="40" s="1"/>
  <c r="N24" i="193"/>
  <c r="AL12" i="191"/>
  <c r="AT31" i="192"/>
  <c r="AT18" i="38"/>
  <c r="AC28" i="40" s="1"/>
  <c r="AT18" i="193"/>
  <c r="AD37" i="192"/>
  <c r="AD24" i="191"/>
  <c r="CH28" i="193"/>
  <c r="CH28" i="191"/>
  <c r="CH41" i="192"/>
  <c r="CH28" i="62"/>
  <c r="CH28" i="38"/>
  <c r="AH38" i="40" s="1"/>
  <c r="CH24" i="193"/>
  <c r="CH24" i="38"/>
  <c r="AH34" i="40" s="1"/>
  <c r="CH24" i="191"/>
  <c r="AT15" i="62"/>
  <c r="AT15" i="193"/>
  <c r="AT15" i="191"/>
  <c r="AT15" i="38"/>
  <c r="AC25" i="40" s="1"/>
  <c r="BB10" i="62"/>
  <c r="BB10" i="38"/>
  <c r="AD20" i="40" s="1"/>
  <c r="BB10" i="193"/>
  <c r="BB10" i="191"/>
  <c r="BB23" i="192"/>
  <c r="BB39" i="191"/>
  <c r="BB39" i="38"/>
  <c r="AD49" i="40" s="1"/>
  <c r="BB52" i="192"/>
  <c r="BB39" i="193"/>
  <c r="BB39" i="62"/>
  <c r="AT24" i="38"/>
  <c r="AC34" i="40" s="1"/>
  <c r="AT24" i="193"/>
  <c r="AT37" i="192"/>
  <c r="AT24" i="62"/>
  <c r="AT24" i="191"/>
  <c r="AT40" i="192"/>
  <c r="AT27" i="38"/>
  <c r="AC37" i="40" s="1"/>
  <c r="AT27" i="62"/>
  <c r="AT27" i="191"/>
  <c r="N16" i="38"/>
  <c r="Y26" i="40" s="1"/>
  <c r="N16" i="62"/>
  <c r="AT9" i="62"/>
  <c r="AT9" i="193"/>
  <c r="BZ28" i="191"/>
  <c r="BZ28" i="62"/>
  <c r="BZ28" i="193"/>
  <c r="AT39" i="191"/>
  <c r="AT39" i="193"/>
  <c r="AT52" i="192"/>
  <c r="AT39" i="62"/>
  <c r="AT39" i="38"/>
  <c r="AC49" i="40" s="1"/>
  <c r="AD11" i="62"/>
  <c r="AD11" i="38"/>
  <c r="AA21" i="40" s="1"/>
  <c r="AD11" i="191"/>
  <c r="AD24" i="192"/>
  <c r="AD11" i="193"/>
  <c r="AD39" i="38"/>
  <c r="AA49" i="40" s="1"/>
  <c r="AD52" i="192"/>
  <c r="AD12" i="38"/>
  <c r="AA22" i="40" s="1"/>
  <c r="AD12" i="193"/>
  <c r="AD25" i="192"/>
  <c r="AD12" i="62"/>
  <c r="AD12" i="191"/>
  <c r="BZ15" i="38"/>
  <c r="AG25" i="40" s="1"/>
  <c r="BZ15" i="191"/>
  <c r="BZ28" i="192"/>
  <c r="BZ15" i="193"/>
  <c r="BZ15" i="62"/>
  <c r="BB34" i="192"/>
  <c r="BB21" i="193"/>
  <c r="AD26" i="192"/>
  <c r="AD13" i="191"/>
  <c r="CH21" i="38"/>
  <c r="AH31" i="40" s="1"/>
  <c r="CH21" i="191"/>
  <c r="AL20" i="38"/>
  <c r="AB30" i="40" s="1"/>
  <c r="AL20" i="191"/>
  <c r="AL33" i="192"/>
  <c r="AT12" i="193"/>
  <c r="AT12" i="191"/>
  <c r="AT25" i="192"/>
  <c r="AT12" i="62"/>
  <c r="AT12" i="38"/>
  <c r="AC22" i="40" s="1"/>
  <c r="BZ32" i="62"/>
  <c r="BZ32" i="193"/>
  <c r="BZ29" i="193"/>
  <c r="BZ43" i="192"/>
  <c r="BZ30" i="38"/>
  <c r="AG40" i="40" s="1"/>
  <c r="BZ30" i="191"/>
  <c r="BZ30" i="62"/>
  <c r="BZ30" i="193"/>
  <c r="AT27" i="192"/>
  <c r="AT14" i="193"/>
  <c r="N14" i="193"/>
  <c r="N14" i="38"/>
  <c r="Y24" i="40" s="1"/>
  <c r="N27" i="192"/>
  <c r="N14" i="62"/>
  <c r="N14" i="191"/>
  <c r="AD29" i="62"/>
  <c r="AD42" i="192"/>
  <c r="AD29" i="191"/>
  <c r="AD29" i="193"/>
  <c r="AD29" i="38"/>
  <c r="AA39" i="40" s="1"/>
  <c r="AD17" i="38"/>
  <c r="AA27" i="40" s="1"/>
  <c r="AD30" i="192"/>
  <c r="AD17" i="193"/>
  <c r="AD17" i="62"/>
  <c r="AD17" i="191"/>
  <c r="BB21" i="192"/>
  <c r="BB8" i="193"/>
  <c r="BB8" i="38"/>
  <c r="AD18" i="40" s="1"/>
  <c r="BB8" i="62"/>
  <c r="BB8" i="191"/>
  <c r="AL7" i="191"/>
  <c r="AL7" i="62"/>
  <c r="AL7" i="38"/>
  <c r="AB17" i="40" s="1"/>
  <c r="CH29" i="191"/>
  <c r="CH29" i="193"/>
  <c r="AT30" i="191"/>
  <c r="AT43" i="192"/>
  <c r="AT30" i="62"/>
  <c r="AT30" i="38"/>
  <c r="AC40" i="40" s="1"/>
  <c r="AT30" i="193"/>
  <c r="CH9" i="38"/>
  <c r="AH19" i="40" s="1"/>
  <c r="CH22" i="192"/>
  <c r="CH9" i="62"/>
  <c r="CH9" i="193"/>
  <c r="BB17" i="191"/>
  <c r="BB30" i="192"/>
  <c r="BB17" i="193"/>
  <c r="BB17" i="38"/>
  <c r="AD27" i="40" s="1"/>
  <c r="BB17" i="62"/>
  <c r="BB11" i="62"/>
  <c r="BB11" i="191"/>
  <c r="BB24" i="192"/>
  <c r="BB11" i="38"/>
  <c r="AD21" i="40" s="1"/>
  <c r="BB11" i="193"/>
  <c r="BZ35" i="62"/>
  <c r="BZ35" i="193"/>
  <c r="AD30" i="191"/>
  <c r="AD30" i="193"/>
  <c r="AD30" i="62"/>
  <c r="AD30" i="38"/>
  <c r="AA40" i="40" s="1"/>
  <c r="AD43" i="192"/>
  <c r="BB13" i="193"/>
  <c r="BB26" i="192"/>
  <c r="BB13" i="62"/>
  <c r="BB13" i="38"/>
  <c r="AD23" i="40" s="1"/>
  <c r="BB13" i="191"/>
  <c r="AL32" i="192"/>
  <c r="AL19" i="38"/>
  <c r="AB29" i="40" s="1"/>
  <c r="N17" i="62"/>
  <c r="N30" i="192"/>
  <c r="N17" i="193"/>
  <c r="N17" i="38"/>
  <c r="Y27" i="40" s="1"/>
  <c r="N17" i="191"/>
  <c r="CH10" i="38"/>
  <c r="AH20" i="40" s="1"/>
  <c r="CH23" i="192"/>
  <c r="CH10" i="62"/>
  <c r="CH10" i="193"/>
  <c r="CH10" i="191"/>
  <c r="BB31" i="192"/>
  <c r="BB18" i="38"/>
  <c r="AD28" i="40" s="1"/>
  <c r="BB18" i="191"/>
  <c r="BB18" i="62"/>
  <c r="BB31" i="62"/>
  <c r="BB31" i="191"/>
  <c r="BB44" i="192"/>
  <c r="BB31" i="193"/>
  <c r="BB31" i="38"/>
  <c r="AD41" i="40" s="1"/>
  <c r="N21" i="191"/>
  <c r="N21" i="193"/>
  <c r="N21" i="62"/>
  <c r="N21" i="38"/>
  <c r="Y31" i="40" s="1"/>
  <c r="CH44" i="192"/>
  <c r="CH31" i="62"/>
  <c r="CH31" i="38"/>
  <c r="AH41" i="40" s="1"/>
  <c r="CH31" i="193"/>
  <c r="CH31" i="191"/>
  <c r="AL8" i="62"/>
  <c r="AL8" i="191"/>
  <c r="BZ21" i="38"/>
  <c r="AG31" i="40" s="1"/>
  <c r="BZ21" i="193"/>
  <c r="BZ21" i="62"/>
  <c r="BZ34" i="192"/>
  <c r="BZ21" i="191"/>
  <c r="N12" i="62"/>
  <c r="N12" i="191"/>
  <c r="F29" i="193"/>
  <c r="F42" i="192"/>
  <c r="CH21" i="62"/>
  <c r="CH17" i="62"/>
  <c r="CH30" i="192"/>
  <c r="BZ19" i="193"/>
  <c r="AT26" i="62"/>
  <c r="BR10" i="38"/>
  <c r="AF20" i="40" s="1"/>
  <c r="AL20" i="62"/>
  <c r="BR14" i="62"/>
  <c r="AL37" i="38"/>
  <c r="AB47" i="40" s="1"/>
  <c r="AD13" i="62"/>
  <c r="BZ19" i="191"/>
  <c r="AT9" i="38"/>
  <c r="AC19" i="40" s="1"/>
  <c r="AL23" i="192"/>
  <c r="F23" i="191"/>
  <c r="F22" i="193"/>
  <c r="BR10" i="193"/>
  <c r="AL20" i="193"/>
  <c r="AL37" i="193"/>
  <c r="AL39" i="38"/>
  <c r="AB49" i="40" s="1"/>
  <c r="F29" i="62"/>
  <c r="AD13" i="38"/>
  <c r="AA23" i="40" s="1"/>
  <c r="AT9" i="191"/>
  <c r="AL10" i="193"/>
  <c r="AT22" i="192"/>
  <c r="CH21" i="193"/>
  <c r="AD13" i="193"/>
  <c r="BB30" i="191"/>
  <c r="AT39" i="192"/>
  <c r="BR10" i="191"/>
  <c r="CH34" i="192"/>
  <c r="AD15" i="191"/>
  <c r="AD28" i="192"/>
  <c r="AD15" i="193"/>
  <c r="AD15" i="38"/>
  <c r="AA25" i="40" s="1"/>
  <c r="BB16" i="191"/>
  <c r="BB16" i="62"/>
  <c r="BB16" i="38"/>
  <c r="AD26" i="40" s="1"/>
  <c r="AL23" i="62"/>
  <c r="AL23" i="38"/>
  <c r="AB33" i="40" s="1"/>
  <c r="AD32" i="192"/>
  <c r="AD19" i="62"/>
  <c r="AD19" i="193"/>
  <c r="AD19" i="191"/>
  <c r="AD19" i="38"/>
  <c r="AA29" i="40" s="1"/>
  <c r="BB35" i="191"/>
  <c r="BB35" i="62"/>
  <c r="BB48" i="192"/>
  <c r="BB32" i="62"/>
  <c r="BB32" i="193"/>
  <c r="BB32" i="38"/>
  <c r="AD42" i="40" s="1"/>
  <c r="BB45" i="192"/>
  <c r="BB32" i="191"/>
  <c r="AT11" i="38"/>
  <c r="AC21" i="40" s="1"/>
  <c r="AT11" i="193"/>
  <c r="AT11" i="191"/>
  <c r="BZ16" i="193"/>
  <c r="BZ29" i="192"/>
  <c r="BZ16" i="62"/>
  <c r="BZ16" i="191"/>
  <c r="BZ16" i="38"/>
  <c r="AG26" i="40" s="1"/>
  <c r="AL14" i="193"/>
  <c r="AL14" i="191"/>
  <c r="AD26" i="191"/>
  <c r="AD26" i="38"/>
  <c r="AA36" i="40" s="1"/>
  <c r="BJ28" i="38"/>
  <c r="AE38" i="40" s="1"/>
  <c r="BJ41" i="192"/>
  <c r="BJ28" i="62"/>
  <c r="BJ28" i="193"/>
  <c r="N43" i="192"/>
  <c r="N30" i="38"/>
  <c r="Y40" i="40" s="1"/>
  <c r="N30" i="191"/>
  <c r="N30" i="62"/>
  <c r="N7" i="193"/>
  <c r="N7" i="38"/>
  <c r="Y17" i="40" s="1"/>
  <c r="N20" i="192"/>
  <c r="N7" i="62"/>
  <c r="N7" i="191"/>
  <c r="BR7" i="191"/>
  <c r="BR7" i="193"/>
  <c r="BR20" i="192"/>
  <c r="BR7" i="38"/>
  <c r="AF17" i="40" s="1"/>
  <c r="BR7" i="62"/>
  <c r="F26" i="38"/>
  <c r="X36" i="40" s="1"/>
  <c r="F39" i="192"/>
  <c r="F26" i="191"/>
  <c r="F26" i="193"/>
  <c r="F26" i="62"/>
  <c r="BR22" i="192"/>
  <c r="BR9" i="193"/>
  <c r="BR9" i="38"/>
  <c r="AF19" i="40" s="1"/>
  <c r="BR9" i="191"/>
  <c r="BR9" i="62"/>
  <c r="BJ9" i="38"/>
  <c r="AE19" i="40" s="1"/>
  <c r="BJ9" i="191"/>
  <c r="BJ9" i="62"/>
  <c r="BJ9" i="193"/>
  <c r="BJ22" i="192"/>
  <c r="CH12" i="62"/>
  <c r="CH12" i="193"/>
  <c r="CH12" i="38"/>
  <c r="AH22" i="40" s="1"/>
  <c r="CH25" i="192"/>
  <c r="CH12" i="191"/>
  <c r="AT32" i="38"/>
  <c r="AC42" i="40" s="1"/>
  <c r="AT32" i="62"/>
  <c r="AT32" i="193"/>
  <c r="AT32" i="191"/>
  <c r="AT45" i="192"/>
  <c r="N23" i="191"/>
  <c r="N23" i="193"/>
  <c r="N36" i="192"/>
  <c r="N23" i="38"/>
  <c r="Y33" i="40" s="1"/>
  <c r="N23" i="62"/>
  <c r="CH30" i="191"/>
  <c r="CH43" i="192"/>
  <c r="CH30" i="38"/>
  <c r="AH40" i="40" s="1"/>
  <c r="CH30" i="193"/>
  <c r="CH30" i="62"/>
  <c r="BB19" i="191"/>
  <c r="BB19" i="38"/>
  <c r="AD29" i="40" s="1"/>
  <c r="BB19" i="193"/>
  <c r="BB19" i="62"/>
  <c r="BB32" i="192"/>
  <c r="AT7" i="193"/>
  <c r="AT7" i="38"/>
  <c r="AC17" i="40" s="1"/>
  <c r="AT20" i="192"/>
  <c r="AT7" i="62"/>
  <c r="AT7" i="191"/>
  <c r="AL30" i="38"/>
  <c r="AB40" i="40" s="1"/>
  <c r="AL30" i="62"/>
  <c r="AL30" i="193"/>
  <c r="AL30" i="191"/>
  <c r="AL43" i="192"/>
  <c r="BJ27" i="193"/>
  <c r="BJ40" i="192"/>
  <c r="BJ27" i="62"/>
  <c r="BJ27" i="191"/>
  <c r="BJ27" i="38"/>
  <c r="AE37" i="40" s="1"/>
  <c r="F11" i="193"/>
  <c r="F11" i="38"/>
  <c r="X21" i="40" s="1"/>
  <c r="BR29" i="62"/>
  <c r="BR29" i="191"/>
  <c r="BR42" i="192"/>
  <c r="BR29" i="193"/>
  <c r="BR29" i="38"/>
  <c r="AF39" i="40" s="1"/>
  <c r="BB14" i="193"/>
  <c r="BB14" i="38"/>
  <c r="AD24" i="40" s="1"/>
  <c r="BB27" i="192"/>
  <c r="BB14" i="191"/>
  <c r="BB14" i="62"/>
  <c r="AD9" i="193"/>
  <c r="AD9" i="191"/>
  <c r="AT17" i="193"/>
  <c r="AT17" i="38"/>
  <c r="AC27" i="40" s="1"/>
  <c r="AT30" i="192"/>
  <c r="AT17" i="191"/>
  <c r="AT17" i="62"/>
  <c r="BZ22" i="38"/>
  <c r="AG32" i="40" s="1"/>
  <c r="BZ22" i="62"/>
  <c r="BZ22" i="193"/>
  <c r="BR22" i="38"/>
  <c r="AF32" i="40" s="1"/>
  <c r="BR22" i="62"/>
  <c r="BR35" i="192"/>
  <c r="BR22" i="191"/>
  <c r="BR22" i="193"/>
  <c r="BB26" i="193"/>
  <c r="BB26" i="38"/>
  <c r="AD36" i="40" s="1"/>
  <c r="BB26" i="62"/>
  <c r="CH27" i="62"/>
  <c r="CH40" i="192"/>
  <c r="CH27" i="38"/>
  <c r="AH37" i="40" s="1"/>
  <c r="CH27" i="191"/>
  <c r="CH27" i="193"/>
  <c r="AT28" i="193"/>
  <c r="AT41" i="192"/>
  <c r="AT28" i="191"/>
  <c r="AT28" i="62"/>
  <c r="AT28" i="38"/>
  <c r="AC38" i="40" s="1"/>
  <c r="F27" i="62"/>
  <c r="F27" i="191"/>
  <c r="F27" i="38"/>
  <c r="X37" i="40" s="1"/>
  <c r="F27" i="193"/>
  <c r="F40" i="192"/>
  <c r="CH36" i="192"/>
  <c r="CH23" i="193"/>
  <c r="CH23" i="191"/>
  <c r="CH23" i="38"/>
  <c r="AH33" i="40" s="1"/>
  <c r="CH23" i="62"/>
  <c r="BJ22" i="191"/>
  <c r="BJ22" i="38"/>
  <c r="AE32" i="40" s="1"/>
  <c r="BJ22" i="193"/>
  <c r="BJ22" i="62"/>
  <c r="BJ35" i="192"/>
  <c r="AL35" i="62"/>
  <c r="AL35" i="38"/>
  <c r="AB45" i="40" s="1"/>
  <c r="AL35" i="191"/>
  <c r="AL48" i="192"/>
  <c r="AL35" i="193"/>
  <c r="CH14" i="38"/>
  <c r="AH24" i="40" s="1"/>
  <c r="CH14" i="193"/>
  <c r="CH14" i="62"/>
  <c r="CH14" i="191"/>
  <c r="AD48" i="192"/>
  <c r="AD35" i="62"/>
  <c r="AD35" i="193"/>
  <c r="BR23" i="38"/>
  <c r="AF33" i="40" s="1"/>
  <c r="BR23" i="193"/>
  <c r="BR23" i="191"/>
  <c r="BR23" i="62"/>
  <c r="AT36" i="192"/>
  <c r="AT23" i="193"/>
  <c r="AT23" i="191"/>
  <c r="AT23" i="38"/>
  <c r="AC33" i="40" s="1"/>
  <c r="AT23" i="62"/>
  <c r="N20" i="193"/>
  <c r="N20" i="191"/>
  <c r="N20" i="38"/>
  <c r="Y30" i="40" s="1"/>
  <c r="N20" i="62"/>
  <c r="N33" i="192"/>
  <c r="AL26" i="38"/>
  <c r="AB36" i="40" s="1"/>
  <c r="AL26" i="62"/>
  <c r="AL26" i="193"/>
  <c r="AL26" i="191"/>
  <c r="BZ36" i="192"/>
  <c r="BZ23" i="191"/>
  <c r="BZ23" i="38"/>
  <c r="AG33" i="40" s="1"/>
  <c r="BZ23" i="193"/>
  <c r="BZ23" i="62"/>
  <c r="N18" i="191"/>
  <c r="N31" i="192"/>
  <c r="N18" i="193"/>
  <c r="N18" i="38"/>
  <c r="Y28" i="40" s="1"/>
  <c r="N18" i="62"/>
  <c r="BR11" i="38"/>
  <c r="AF21" i="40" s="1"/>
  <c r="BR24" i="192"/>
  <c r="BR11" i="191"/>
  <c r="BR11" i="62"/>
  <c r="AL34" i="192"/>
  <c r="AL21" i="191"/>
  <c r="AD21" i="193"/>
  <c r="AD21" i="62"/>
  <c r="AD21" i="191"/>
  <c r="AD34" i="192"/>
  <c r="AD21" i="38"/>
  <c r="AA31" i="40" s="1"/>
  <c r="BJ7" i="193"/>
  <c r="BJ20" i="192"/>
  <c r="BJ7" i="191"/>
  <c r="BJ7" i="38"/>
  <c r="AE17" i="40" s="1"/>
  <c r="BJ7" i="62"/>
  <c r="AT13" i="62"/>
  <c r="AT13" i="191"/>
  <c r="BR35" i="191"/>
  <c r="BR35" i="38"/>
  <c r="AF45" i="40" s="1"/>
  <c r="BR35" i="193"/>
  <c r="BR48" i="192"/>
  <c r="BR35" i="62"/>
  <c r="AD20" i="62"/>
  <c r="AD20" i="38"/>
  <c r="AA30" i="40" s="1"/>
  <c r="AD20" i="193"/>
  <c r="AD20" i="191"/>
  <c r="AD33" i="192"/>
  <c r="BB23" i="191"/>
  <c r="BB23" i="193"/>
  <c r="BB36" i="192"/>
  <c r="BB23" i="62"/>
  <c r="BB23" i="38"/>
  <c r="AD33" i="40" s="1"/>
  <c r="BJ19" i="191"/>
  <c r="BJ32" i="192"/>
  <c r="BJ19" i="193"/>
  <c r="BJ19" i="38"/>
  <c r="AE29" i="40" s="1"/>
  <c r="BJ19" i="62"/>
  <c r="AT8" i="193"/>
  <c r="AT8" i="62"/>
  <c r="AT21" i="192"/>
  <c r="AT8" i="38"/>
  <c r="AC18" i="40" s="1"/>
  <c r="AT8" i="191"/>
  <c r="AD35" i="192"/>
  <c r="AD22" i="38"/>
  <c r="AA32" i="40" s="1"/>
  <c r="AD22" i="193"/>
  <c r="AD22" i="62"/>
  <c r="AD22" i="191"/>
  <c r="AL28" i="192"/>
  <c r="AL15" i="193"/>
  <c r="AL15" i="38"/>
  <c r="AB25" i="40" s="1"/>
  <c r="AL15" i="191"/>
  <c r="AL15" i="62"/>
  <c r="AD31" i="38"/>
  <c r="AA41" i="40" s="1"/>
  <c r="AD44" i="192"/>
  <c r="AD31" i="62"/>
  <c r="BJ32" i="38"/>
  <c r="AE42" i="40" s="1"/>
  <c r="BJ45" i="192"/>
  <c r="BJ32" i="193"/>
  <c r="BJ32" i="62"/>
  <c r="BJ32" i="191"/>
  <c r="BR12" i="193"/>
  <c r="BR12" i="191"/>
  <c r="BR12" i="62"/>
  <c r="AT19" i="62"/>
  <c r="AT32" i="192"/>
  <c r="AT19" i="193"/>
  <c r="AT19" i="38"/>
  <c r="AC29" i="40" s="1"/>
  <c r="AT19" i="191"/>
  <c r="BZ12" i="62"/>
  <c r="BZ12" i="191"/>
  <c r="BZ25" i="192"/>
  <c r="BZ12" i="193"/>
  <c r="N13" i="38"/>
  <c r="Y23" i="40" s="1"/>
  <c r="N13" i="62"/>
  <c r="F30" i="192"/>
  <c r="F17" i="191"/>
  <c r="F17" i="62"/>
  <c r="F17" i="193"/>
  <c r="F17" i="38"/>
  <c r="X27" i="40" s="1"/>
  <c r="CH18" i="38"/>
  <c r="AH28" i="40" s="1"/>
  <c r="CH31" i="192"/>
  <c r="CH18" i="193"/>
  <c r="CH18" i="62"/>
  <c r="CH18" i="191"/>
  <c r="AD16" i="62"/>
  <c r="AD16" i="191"/>
  <c r="AD16" i="38"/>
  <c r="AA26" i="40" s="1"/>
  <c r="AD16" i="193"/>
  <c r="BB20" i="192"/>
  <c r="BB7" i="62"/>
  <c r="BB7" i="38"/>
  <c r="AD17" i="40" s="1"/>
  <c r="BB7" i="193"/>
  <c r="BB7" i="191"/>
  <c r="BB20" i="62"/>
  <c r="BB33" i="192"/>
  <c r="BB20" i="38"/>
  <c r="AD30" i="40" s="1"/>
  <c r="N32" i="193"/>
  <c r="N45" i="192"/>
  <c r="N32" i="62"/>
  <c r="N32" i="38"/>
  <c r="Y42" i="40" s="1"/>
  <c r="N32" i="191"/>
  <c r="F32" i="192"/>
  <c r="F19" i="62"/>
  <c r="AL11" i="62"/>
  <c r="AL24" i="192"/>
  <c r="AL11" i="191"/>
  <c r="BJ21" i="38"/>
  <c r="AE31" i="40" s="1"/>
  <c r="BJ21" i="193"/>
  <c r="BJ34" i="192"/>
  <c r="AD7" i="193"/>
  <c r="AD7" i="191"/>
  <c r="AD7" i="38"/>
  <c r="AA17" i="40" s="1"/>
  <c r="AD7" i="62"/>
  <c r="CH21" i="192"/>
  <c r="CH8" i="38"/>
  <c r="AH18" i="40" s="1"/>
  <c r="CH8" i="193"/>
  <c r="CH8" i="62"/>
  <c r="CH8" i="191"/>
  <c r="AT48" i="192"/>
  <c r="AT35" i="191"/>
  <c r="AT35" i="193"/>
  <c r="AT35" i="62"/>
  <c r="AT35" i="38"/>
  <c r="AC45" i="40" s="1"/>
  <c r="N31" i="62"/>
  <c r="N31" i="38"/>
  <c r="Y41" i="40" s="1"/>
  <c r="N31" i="191"/>
  <c r="N31" i="193"/>
  <c r="AD14" i="191"/>
  <c r="AD14" i="38"/>
  <c r="AA24" i="40" s="1"/>
  <c r="AD27" i="192"/>
  <c r="AD14" i="193"/>
  <c r="BB41" i="192"/>
  <c r="BB28" i="191"/>
  <c r="BB28" i="62"/>
  <c r="BB28" i="193"/>
  <c r="BB28" i="38"/>
  <c r="AD38" i="40" s="1"/>
  <c r="AT10" i="62"/>
  <c r="AT10" i="191"/>
  <c r="AT23" i="192"/>
  <c r="AT10" i="193"/>
  <c r="AT10" i="38"/>
  <c r="AC20" i="40" s="1"/>
  <c r="F10" i="193"/>
  <c r="F10" i="191"/>
  <c r="F10" i="38"/>
  <c r="X20" i="40" s="1"/>
  <c r="F23" i="192"/>
  <c r="F10" i="62"/>
  <c r="F8" i="62"/>
  <c r="F21" i="192"/>
  <c r="F8" i="193"/>
  <c r="F8" i="38"/>
  <c r="X18" i="40" s="1"/>
  <c r="F8" i="191"/>
  <c r="F12" i="193"/>
  <c r="F12" i="191"/>
  <c r="F12" i="38"/>
  <c r="X22" i="40" s="1"/>
  <c r="BJ43" i="192"/>
  <c r="BJ30" i="62"/>
  <c r="BJ30" i="191"/>
  <c r="BJ30" i="38"/>
  <c r="AE40" i="40" s="1"/>
  <c r="BJ30" i="193"/>
  <c r="BJ13" i="191"/>
  <c r="BJ13" i="193"/>
  <c r="BJ13" i="62"/>
  <c r="BJ13" i="38"/>
  <c r="AE23" i="40" s="1"/>
  <c r="BJ26" i="192"/>
  <c r="CH16" i="191"/>
  <c r="CH16" i="38"/>
  <c r="AH26" i="40" s="1"/>
  <c r="CH16" i="193"/>
  <c r="CH16" i="62"/>
  <c r="CH29" i="192"/>
  <c r="AL28" i="62"/>
  <c r="AL28" i="191"/>
  <c r="AL28" i="38"/>
  <c r="AB38" i="40" s="1"/>
  <c r="AL41" i="192"/>
  <c r="AL28" i="193"/>
  <c r="BZ37" i="191"/>
  <c r="BZ50" i="192"/>
  <c r="BZ37" i="62"/>
  <c r="AD32" i="38"/>
  <c r="AA42" i="40" s="1"/>
  <c r="AD32" i="191"/>
  <c r="AD45" i="192"/>
  <c r="BR31" i="191"/>
  <c r="BR44" i="192"/>
  <c r="BR31" i="193"/>
  <c r="BR31" i="62"/>
  <c r="BR31" i="38"/>
  <c r="AF41" i="40" s="1"/>
  <c r="BR45" i="192"/>
  <c r="BR32" i="193"/>
  <c r="BR32" i="62"/>
  <c r="BR32" i="38"/>
  <c r="AF42" i="40" s="1"/>
  <c r="BR32" i="191"/>
  <c r="AT20" i="193"/>
  <c r="AT20" i="191"/>
  <c r="AT33" i="192"/>
  <c r="AT20" i="62"/>
  <c r="AT20" i="38"/>
  <c r="AC30" i="40" s="1"/>
  <c r="N29" i="62"/>
  <c r="N29" i="193"/>
  <c r="BR31" i="192"/>
  <c r="BR18" i="38"/>
  <c r="AF28" i="40" s="1"/>
  <c r="BR18" i="62"/>
  <c r="BR18" i="191"/>
  <c r="BR18" i="193"/>
  <c r="BZ31" i="38"/>
  <c r="AG41" i="40" s="1"/>
  <c r="BZ31" i="191"/>
  <c r="BR27" i="38"/>
  <c r="AF37" i="40" s="1"/>
  <c r="BR40" i="192"/>
  <c r="BR27" i="193"/>
  <c r="AL27" i="38"/>
  <c r="AB37" i="40" s="1"/>
  <c r="AL27" i="191"/>
  <c r="BB22" i="193"/>
  <c r="BB22" i="191"/>
  <c r="CH19" i="193"/>
  <c r="CH32" i="192"/>
  <c r="CH19" i="38"/>
  <c r="AH29" i="40" s="1"/>
  <c r="CH19" i="191"/>
  <c r="CH19" i="62"/>
  <c r="AT31" i="38"/>
  <c r="AC41" i="40" s="1"/>
  <c r="AT31" i="62"/>
  <c r="BR30" i="192"/>
  <c r="BR17" i="38"/>
  <c r="AF27" i="40" s="1"/>
  <c r="BR17" i="62"/>
  <c r="AL18" i="38"/>
  <c r="AB28" i="40" s="1"/>
  <c r="AL31" i="192"/>
  <c r="AL18" i="62"/>
  <c r="AL18" i="193"/>
  <c r="CH26" i="191"/>
  <c r="CH26" i="38"/>
  <c r="AH36" i="40" s="1"/>
  <c r="CH39" i="192"/>
  <c r="CH26" i="193"/>
  <c r="CH26" i="62"/>
  <c r="AD10" i="38"/>
  <c r="AA20" i="40" s="1"/>
  <c r="AD23" i="192"/>
  <c r="CH33" i="192"/>
  <c r="CH20" i="191"/>
  <c r="CH20" i="38"/>
  <c r="AH30" i="40" s="1"/>
  <c r="CH20" i="62"/>
  <c r="CH20" i="193"/>
  <c r="AT22" i="191"/>
  <c r="AT22" i="193"/>
  <c r="AT22" i="38"/>
  <c r="AC32" i="40" s="1"/>
  <c r="CH39" i="191"/>
  <c r="CH39" i="193"/>
  <c r="CH52" i="192"/>
  <c r="CH39" i="62"/>
  <c r="BZ9" i="62"/>
  <c r="BZ22" i="192"/>
  <c r="BZ9" i="193"/>
  <c r="BZ9" i="38"/>
  <c r="AG19" i="40" s="1"/>
  <c r="BZ9" i="191"/>
  <c r="F37" i="191"/>
  <c r="F37" i="193"/>
  <c r="AD28" i="193"/>
  <c r="AD41" i="192"/>
  <c r="AD28" i="62"/>
  <c r="AD28" i="191"/>
  <c r="AD28" i="38"/>
  <c r="AA38" i="40" s="1"/>
  <c r="BJ20" i="62"/>
  <c r="BJ20" i="38"/>
  <c r="AE30" i="40" s="1"/>
  <c r="BJ20" i="191"/>
  <c r="BJ20" i="193"/>
  <c r="BJ33" i="192"/>
  <c r="BR16" i="38"/>
  <c r="AF26" i="40" s="1"/>
  <c r="BR16" i="62"/>
  <c r="BR29" i="192"/>
  <c r="BR16" i="193"/>
  <c r="BR16" i="191"/>
  <c r="AT16" i="62"/>
  <c r="AT29" i="192"/>
  <c r="AT16" i="191"/>
  <c r="AT16" i="38"/>
  <c r="AC26" i="40" s="1"/>
  <c r="AT16" i="193"/>
  <c r="N28" i="38"/>
  <c r="Y38" i="40" s="1"/>
  <c r="N28" i="193"/>
  <c r="N28" i="62"/>
  <c r="N28" i="191"/>
  <c r="N41" i="192"/>
  <c r="F23" i="193"/>
  <c r="BJ18" i="191"/>
  <c r="BZ11" i="191"/>
  <c r="BJ37" i="38"/>
  <c r="AE47" i="40" s="1"/>
  <c r="AL39" i="191"/>
  <c r="F23" i="38"/>
  <c r="X33" i="40" s="1"/>
  <c r="F31" i="38"/>
  <c r="X41" i="40" s="1"/>
  <c r="BZ11" i="38"/>
  <c r="AG21" i="40" s="1"/>
  <c r="AL22" i="62"/>
  <c r="AD39" i="193"/>
  <c r="F23" i="62"/>
  <c r="BR21" i="193"/>
  <c r="BZ11" i="193"/>
  <c r="BJ18" i="193"/>
  <c r="AD39" i="191"/>
  <c r="N52" i="192"/>
  <c r="CH29" i="62"/>
  <c r="CH29" i="38"/>
  <c r="AH39" i="40" s="1"/>
  <c r="F31" i="191"/>
  <c r="AL19" i="62"/>
  <c r="BR21" i="191"/>
  <c r="AL19" i="191"/>
  <c r="AD40" i="192"/>
  <c r="AL10" i="191"/>
  <c r="BZ17" i="38"/>
  <c r="AG27" i="40" s="1"/>
  <c r="BZ26" i="38"/>
  <c r="AG36" i="40" s="1"/>
  <c r="BZ39" i="38"/>
  <c r="AG49" i="40" s="1"/>
  <c r="BZ24" i="62"/>
  <c r="BZ41" i="192"/>
  <c r="BZ39" i="192"/>
  <c r="BZ44" i="192"/>
  <c r="BZ31" i="62"/>
  <c r="BZ13" i="38"/>
  <c r="AG23" i="40" s="1"/>
  <c r="BZ37" i="38"/>
  <c r="AG47" i="40" s="1"/>
  <c r="BZ37" i="193"/>
  <c r="BZ8" i="62"/>
  <c r="BZ20" i="192"/>
  <c r="BZ28" i="38"/>
  <c r="AG38" i="40" s="1"/>
  <c r="BZ14" i="38"/>
  <c r="AG24" i="40" s="1"/>
  <c r="BZ18" i="193"/>
  <c r="BZ37" i="192"/>
  <c r="BZ31" i="193"/>
  <c r="BZ24" i="191"/>
  <c r="BZ8" i="38"/>
  <c r="AG18" i="40" s="1"/>
  <c r="BR26" i="193"/>
  <c r="BR26" i="191"/>
  <c r="BR13" i="38"/>
  <c r="AF23" i="40" s="1"/>
  <c r="BR37" i="38"/>
  <c r="AF47" i="40" s="1"/>
  <c r="BR15" i="62"/>
  <c r="BR19" i="62"/>
  <c r="BJ12" i="38"/>
  <c r="AE22" i="40" s="1"/>
  <c r="BJ12" i="191"/>
  <c r="BB29" i="62"/>
  <c r="BB25" i="192"/>
  <c r="BB35" i="193"/>
  <c r="BB24" i="38"/>
  <c r="AD34" i="40" s="1"/>
  <c r="BB22" i="62"/>
  <c r="BB22" i="192"/>
  <c r="BB20" i="191"/>
  <c r="BB16" i="193"/>
  <c r="BB29" i="192"/>
  <c r="BB37" i="191"/>
  <c r="BB35" i="38"/>
  <c r="AD45" i="40" s="1"/>
  <c r="BB35" i="192"/>
  <c r="BB27" i="191"/>
  <c r="BB22" i="38"/>
  <c r="AD32" i="40" s="1"/>
  <c r="BB9" i="193"/>
  <c r="BB20" i="193"/>
  <c r="BB15" i="193"/>
  <c r="BB9" i="191"/>
  <c r="BB9" i="38"/>
  <c r="AD19" i="40" s="1"/>
  <c r="BB12" i="62"/>
  <c r="BB12" i="38"/>
  <c r="AD22" i="40" s="1"/>
  <c r="BB12" i="191"/>
  <c r="BB30" i="38"/>
  <c r="AD40" i="40" s="1"/>
  <c r="BB39" i="192"/>
  <c r="BB26" i="191"/>
  <c r="AT13" i="193"/>
  <c r="AL29" i="191"/>
  <c r="AL8" i="193"/>
  <c r="AL29" i="193"/>
  <c r="AL9" i="38"/>
  <c r="AB19" i="40" s="1"/>
  <c r="AL16" i="191"/>
  <c r="AD35" i="191"/>
  <c r="AD15" i="62"/>
  <c r="AD9" i="62"/>
  <c r="AD21" i="192"/>
  <c r="AD8" i="38"/>
  <c r="AA18" i="40" s="1"/>
  <c r="AD32" i="193"/>
  <c r="AD24" i="38"/>
  <c r="AA34" i="40" s="1"/>
  <c r="AD18" i="193"/>
  <c r="AD35" i="38"/>
  <c r="AA45" i="40" s="1"/>
  <c r="AD9" i="38"/>
  <c r="AA19" i="40" s="1"/>
  <c r="AD8" i="193"/>
  <c r="AD29" i="192"/>
  <c r="AD22" i="192"/>
  <c r="AD24" i="193"/>
  <c r="AD32" i="62"/>
  <c r="AD27" i="191"/>
  <c r="AD24" i="62"/>
  <c r="AD27" i="38"/>
  <c r="AA37" i="40" s="1"/>
  <c r="AD8" i="191"/>
  <c r="N29" i="191"/>
  <c r="N13" i="191"/>
  <c r="N42" i="192"/>
  <c r="N25" i="192"/>
  <c r="N29" i="38"/>
  <c r="Y39" i="40" s="1"/>
  <c r="N12" i="193"/>
  <c r="N12" i="38"/>
  <c r="Y22" i="40" s="1"/>
  <c r="N22" i="191"/>
  <c r="N37" i="62"/>
  <c r="CH35" i="38"/>
  <c r="AH45" i="40" s="1"/>
  <c r="CH11" i="191"/>
  <c r="CH37" i="191"/>
  <c r="CH35" i="193"/>
  <c r="BZ14" i="62"/>
  <c r="BZ8" i="193"/>
  <c r="BZ45" i="192"/>
  <c r="BZ39" i="62"/>
  <c r="BZ14" i="193"/>
  <c r="BZ7" i="62"/>
  <c r="BZ30" i="192"/>
  <c r="BZ26" i="62"/>
  <c r="BZ17" i="191"/>
  <c r="BZ35" i="192"/>
  <c r="BZ22" i="191"/>
  <c r="BZ7" i="38"/>
  <c r="AG17" i="40" s="1"/>
  <c r="BZ27" i="192"/>
  <c r="BZ7" i="191"/>
  <c r="BZ21" i="192"/>
  <c r="BZ26" i="193"/>
  <c r="BZ17" i="193"/>
  <c r="BZ32" i="38"/>
  <c r="AG42" i="40" s="1"/>
  <c r="BZ32" i="191"/>
  <c r="BZ52" i="192"/>
  <c r="BR26" i="62"/>
  <c r="BR39" i="192"/>
  <c r="BR15" i="193"/>
  <c r="BR19" i="191"/>
  <c r="BR13" i="62"/>
  <c r="BR8" i="62"/>
  <c r="BR8" i="38"/>
  <c r="AF18" i="40" s="1"/>
  <c r="BR8" i="193"/>
  <c r="BR15" i="38"/>
  <c r="AF25" i="40" s="1"/>
  <c r="BR21" i="192"/>
  <c r="BR19" i="38"/>
  <c r="AF29" i="40" s="1"/>
  <c r="BR13" i="191"/>
  <c r="BR28" i="192"/>
  <c r="BJ11" i="191"/>
  <c r="BJ26" i="62"/>
  <c r="BJ17" i="193"/>
  <c r="BJ26" i="193"/>
  <c r="BJ30" i="192"/>
  <c r="BJ14" i="193"/>
  <c r="BJ27" i="192"/>
  <c r="BJ29" i="62"/>
  <c r="BJ42" i="192"/>
  <c r="BJ26" i="38"/>
  <c r="AE36" i="40" s="1"/>
  <c r="BJ17" i="38"/>
  <c r="AE27" i="40" s="1"/>
  <c r="BJ26" i="191"/>
  <c r="BJ17" i="191"/>
  <c r="BJ29" i="38"/>
  <c r="AE39" i="40" s="1"/>
  <c r="BJ14" i="38"/>
  <c r="AE24" i="40" s="1"/>
  <c r="BJ14" i="191"/>
  <c r="BJ12" i="62"/>
  <c r="BJ25" i="192"/>
  <c r="BB29" i="193"/>
  <c r="BB29" i="191"/>
  <c r="BB15" i="38"/>
  <c r="AD25" i="40" s="1"/>
  <c r="BB42" i="192"/>
  <c r="BB37" i="193"/>
  <c r="BB15" i="62"/>
  <c r="BB28" i="192"/>
  <c r="BB43" i="192"/>
  <c r="BB37" i="62"/>
  <c r="AT29" i="191"/>
  <c r="AT21" i="38"/>
  <c r="AC31" i="40" s="1"/>
  <c r="AT29" i="193"/>
  <c r="AT29" i="62"/>
  <c r="AT34" i="192"/>
  <c r="AT26" i="192"/>
  <c r="AT42" i="192"/>
  <c r="AT21" i="193"/>
  <c r="AT21" i="191"/>
  <c r="AT13" i="38"/>
  <c r="AC23" i="40" s="1"/>
  <c r="AL45" i="192"/>
  <c r="AL29" i="38"/>
  <c r="AB39" i="40" s="1"/>
  <c r="AL37" i="192"/>
  <c r="AL24" i="62"/>
  <c r="AL21" i="192"/>
  <c r="AL17" i="191"/>
  <c r="AL32" i="191"/>
  <c r="AL9" i="191"/>
  <c r="AL16" i="193"/>
  <c r="AL22" i="192"/>
  <c r="AL17" i="193"/>
  <c r="AL29" i="192"/>
  <c r="AL29" i="62"/>
  <c r="AL8" i="38"/>
  <c r="AB18" i="40" s="1"/>
  <c r="AL16" i="38"/>
  <c r="AB26" i="40" s="1"/>
  <c r="AL24" i="191"/>
  <c r="AL17" i="38"/>
  <c r="AB27" i="40" s="1"/>
  <c r="AL32" i="193"/>
  <c r="AL32" i="62"/>
  <c r="AL30" i="192"/>
  <c r="AL9" i="62"/>
  <c r="AL24" i="193"/>
  <c r="AD26" i="193"/>
  <c r="AD10" i="193"/>
  <c r="AD37" i="62"/>
  <c r="AD39" i="192"/>
  <c r="AD26" i="62"/>
  <c r="AD10" i="191"/>
  <c r="AD10" i="62"/>
  <c r="AD18" i="38"/>
  <c r="AA28" i="40" s="1"/>
  <c r="AD37" i="193"/>
  <c r="N28" i="192"/>
  <c r="N15" i="193"/>
  <c r="N19" i="193"/>
  <c r="N15" i="191"/>
  <c r="N10" i="193"/>
  <c r="N22" i="38"/>
  <c r="Y32" i="40" s="1"/>
  <c r="N19" i="38"/>
  <c r="Y29" i="40" s="1"/>
  <c r="N23" i="192"/>
  <c r="N10" i="62"/>
  <c r="N22" i="193"/>
  <c r="N22" i="62"/>
  <c r="N32" i="192"/>
  <c r="N15" i="38"/>
  <c r="Y25" i="40" s="1"/>
  <c r="N19" i="191"/>
  <c r="N10" i="191"/>
  <c r="F35" i="38"/>
  <c r="X45" i="40" s="1"/>
  <c r="F35" i="193"/>
  <c r="F19" i="193"/>
  <c r="F11" i="62"/>
  <c r="F19" i="38"/>
  <c r="X29" i="40" s="1"/>
  <c r="F22" i="62"/>
  <c r="F20" i="38"/>
  <c r="X30" i="40" s="1"/>
  <c r="F37" i="38"/>
  <c r="X47" i="40" s="1"/>
  <c r="F35" i="62"/>
  <c r="F48" i="192"/>
  <c r="F14" i="38"/>
  <c r="F16" i="62"/>
  <c r="F29" i="192"/>
  <c r="F35" i="192"/>
  <c r="F22" i="191"/>
  <c r="F33" i="192"/>
  <c r="F37" i="62"/>
  <c r="F50" i="192"/>
  <c r="F39" i="62"/>
  <c r="F25" i="192"/>
  <c r="F14" i="62"/>
  <c r="F12" i="62"/>
  <c r="F11" i="191"/>
  <c r="F19" i="191"/>
  <c r="F27" i="192"/>
  <c r="F16" i="193"/>
  <c r="F16" i="191"/>
  <c r="F24" i="192"/>
  <c r="F52" i="192"/>
  <c r="CH13" i="193"/>
  <c r="CH26" i="192"/>
  <c r="CH13" i="191"/>
  <c r="CH37" i="193"/>
  <c r="CH28" i="192"/>
  <c r="CH15" i="191"/>
  <c r="CH15" i="38"/>
  <c r="AH25" i="40" s="1"/>
  <c r="CH11" i="38"/>
  <c r="AH21" i="40" s="1"/>
  <c r="CH37" i="38"/>
  <c r="AH47" i="40" s="1"/>
  <c r="CH15" i="62"/>
  <c r="CH11" i="193"/>
  <c r="CH11" i="62"/>
  <c r="CH13" i="38"/>
  <c r="AH23" i="40" s="1"/>
  <c r="CH37" i="62"/>
  <c r="BZ35" i="191"/>
  <c r="BZ31" i="192"/>
  <c r="BZ20" i="193"/>
  <c r="BZ20" i="38"/>
  <c r="AG30" i="40" s="1"/>
  <c r="BZ40" i="192"/>
  <c r="BZ35" i="38"/>
  <c r="AG45" i="40" s="1"/>
  <c r="BZ48" i="192"/>
  <c r="BZ13" i="193"/>
  <c r="BZ18" i="191"/>
  <c r="BZ18" i="62"/>
  <c r="BZ20" i="191"/>
  <c r="BZ13" i="191"/>
  <c r="BR20" i="38"/>
  <c r="AF30" i="40" s="1"/>
  <c r="BR28" i="191"/>
  <c r="BR39" i="62"/>
  <c r="BR41" i="192"/>
  <c r="BR28" i="193"/>
  <c r="BR28" i="62"/>
  <c r="BR52" i="192"/>
  <c r="BR33" i="192"/>
  <c r="BR20" i="193"/>
  <c r="BR20" i="191"/>
  <c r="BJ37" i="192"/>
  <c r="BJ24" i="193"/>
  <c r="BJ24" i="62"/>
  <c r="BJ36" i="192"/>
  <c r="BB24" i="191"/>
  <c r="BB24" i="62"/>
  <c r="BB21" i="191"/>
  <c r="BB27" i="193"/>
  <c r="BB40" i="192"/>
  <c r="BB27" i="62"/>
  <c r="BB37" i="192"/>
  <c r="AT37" i="191"/>
  <c r="AT31" i="193"/>
  <c r="AT37" i="193"/>
  <c r="AL13" i="191"/>
  <c r="AL21" i="38"/>
  <c r="AB31" i="40" s="1"/>
  <c r="AL13" i="62"/>
  <c r="AL21" i="193"/>
  <c r="AL13" i="38"/>
  <c r="AB23" i="40" s="1"/>
  <c r="AL21" i="62"/>
  <c r="N35" i="193"/>
  <c r="N16" i="193"/>
  <c r="N24" i="192"/>
  <c r="N22" i="192"/>
  <c r="N9" i="62"/>
  <c r="N27" i="62"/>
  <c r="N16" i="191"/>
  <c r="N37" i="192"/>
  <c r="N37" i="193"/>
  <c r="N39" i="38"/>
  <c r="Y49" i="40" s="1"/>
  <c r="N35" i="38"/>
  <c r="Y45" i="40" s="1"/>
  <c r="N35" i="191"/>
  <c r="N29" i="192"/>
  <c r="N11" i="193"/>
  <c r="N13" i="193"/>
  <c r="N9" i="193"/>
  <c r="N40" i="192"/>
  <c r="N35" i="62"/>
  <c r="N26" i="192"/>
  <c r="N11" i="38"/>
  <c r="Y21" i="40" s="1"/>
  <c r="N9" i="191"/>
  <c r="N8" i="38"/>
  <c r="Y18" i="40" s="1"/>
  <c r="N21" i="192"/>
  <c r="N30" i="193"/>
  <c r="N37" i="38"/>
  <c r="Y47" i="40" s="1"/>
  <c r="F32" i="38"/>
  <c r="X42" i="40" s="1"/>
  <c r="F30" i="62"/>
  <c r="F13" i="38"/>
  <c r="X23" i="40" s="1"/>
  <c r="F30" i="38"/>
  <c r="X40" i="40" s="1"/>
  <c r="F43" i="192"/>
  <c r="F21" i="38"/>
  <c r="X31" i="40" s="1"/>
  <c r="F32" i="193"/>
  <c r="F13" i="62"/>
  <c r="F13" i="191"/>
  <c r="F13" i="193"/>
  <c r="F45" i="192"/>
  <c r="F32" i="62"/>
  <c r="F21" i="191"/>
  <c r="F34" i="192"/>
  <c r="BZ20" i="62"/>
  <c r="N27" i="193"/>
  <c r="CH24" i="62"/>
  <c r="CH37" i="192"/>
  <c r="AL11" i="38"/>
  <c r="AB21" i="40" s="1"/>
  <c r="AL14" i="38"/>
  <c r="AB24" i="40" s="1"/>
  <c r="AL36" i="192"/>
  <c r="BR17" i="193"/>
  <c r="BJ31" i="192"/>
  <c r="BZ27" i="62"/>
  <c r="AT11" i="62"/>
  <c r="AL14" i="62"/>
  <c r="BZ29" i="191"/>
  <c r="AL44" i="192"/>
  <c r="AD18" i="62"/>
  <c r="BZ12" i="38"/>
  <c r="AG22" i="40" s="1"/>
  <c r="AT35" i="192"/>
  <c r="BZ42" i="192"/>
  <c r="AT18" i="191"/>
  <c r="AT31" i="191"/>
  <c r="AL31" i="193"/>
  <c r="AD18" i="191"/>
  <c r="BR27" i="62"/>
  <c r="N27" i="191"/>
  <c r="AD27" i="193"/>
  <c r="F31" i="62"/>
  <c r="BR14" i="193"/>
  <c r="AL31" i="191"/>
  <c r="BR25" i="192"/>
  <c r="BJ11" i="62"/>
  <c r="N24" i="38"/>
  <c r="Y34" i="40" s="1"/>
  <c r="BR11" i="193"/>
  <c r="N8" i="191"/>
  <c r="BR27" i="191"/>
  <c r="AT22" i="62"/>
  <c r="AL27" i="193"/>
  <c r="CH42" i="192"/>
  <c r="BZ27" i="193"/>
  <c r="CH9" i="191"/>
  <c r="BR23" i="192"/>
  <c r="BB30" i="193"/>
  <c r="AT14" i="62"/>
  <c r="AT26" i="193"/>
  <c r="AT14" i="38"/>
  <c r="AC24" i="40" s="1"/>
  <c r="AT44" i="192"/>
  <c r="AD31" i="191"/>
  <c r="AL18" i="191"/>
  <c r="AT26" i="38"/>
  <c r="AC36" i="40" s="1"/>
  <c r="N26" i="193"/>
  <c r="BJ29" i="193"/>
  <c r="F9" i="191"/>
  <c r="CH45" i="192"/>
  <c r="AD50" i="192"/>
  <c r="BR37" i="193"/>
  <c r="BR50" i="192"/>
  <c r="BB50" i="192"/>
  <c r="AT50" i="192"/>
  <c r="BJ37" i="193"/>
  <c r="AL50" i="192"/>
  <c r="AL37" i="191"/>
  <c r="N37" i="191"/>
  <c r="CH35" i="191"/>
  <c r="CH48" i="192"/>
  <c r="BZ39" i="191"/>
  <c r="AL39" i="193"/>
  <c r="AL39" i="62"/>
  <c r="AD39" i="62"/>
  <c r="BR39" i="191"/>
  <c r="N39" i="62"/>
  <c r="N39" i="193"/>
  <c r="BJ39" i="191"/>
  <c r="CH39" i="38"/>
  <c r="AH49" i="40" s="1"/>
  <c r="F39" i="193"/>
  <c r="F39" i="38"/>
  <c r="X49" i="40" s="1"/>
  <c r="AD20" i="192"/>
  <c r="CH17" i="38"/>
  <c r="AH27" i="40" s="1"/>
  <c r="N11" i="191"/>
  <c r="CH27" i="192"/>
  <c r="AL7" i="193"/>
  <c r="AT27" i="193"/>
  <c r="CH17" i="193"/>
  <c r="AT28" i="192"/>
  <c r="BJ21" i="62"/>
  <c r="AD14" i="62"/>
  <c r="AL23" i="191"/>
  <c r="F44" i="192"/>
  <c r="AT24" i="192"/>
  <c r="AL27" i="192"/>
  <c r="BJ18" i="38"/>
  <c r="AE28" i="40" s="1"/>
  <c r="AL19" i="193"/>
  <c r="BB18" i="193"/>
  <c r="N34" i="192"/>
  <c r="F20" i="191"/>
  <c r="BJ28" i="191"/>
  <c r="BB21" i="38"/>
  <c r="AD31" i="40" s="1"/>
  <c r="BJ21" i="191"/>
  <c r="BZ26" i="192"/>
  <c r="AL39" i="192"/>
  <c r="AD31" i="193"/>
  <c r="AL27" i="62"/>
  <c r="BZ11" i="62"/>
  <c r="F29" i="191"/>
  <c r="N26" i="62"/>
  <c r="N39" i="192"/>
  <c r="BR12" i="38"/>
  <c r="AF22" i="40" s="1"/>
  <c r="AL22" i="193"/>
  <c r="AL31" i="38"/>
  <c r="AB41" i="40" s="1"/>
  <c r="BJ11" i="38"/>
  <c r="AE21" i="40" s="1"/>
  <c r="AT18" i="62"/>
  <c r="AL20" i="192"/>
  <c r="BJ11" i="193"/>
  <c r="BR17" i="191"/>
  <c r="AL11" i="193"/>
  <c r="AL40" i="192"/>
  <c r="N26" i="38"/>
  <c r="Y36" i="40" s="1"/>
  <c r="BR27" i="192"/>
  <c r="N8" i="193"/>
  <c r="AL22" i="191"/>
  <c r="BZ29" i="62"/>
  <c r="BR36" i="192"/>
  <c r="BZ27" i="38"/>
  <c r="AG37" i="40" s="1"/>
  <c r="BB21" i="62"/>
  <c r="BR34" i="192"/>
  <c r="AT14" i="191"/>
  <c r="BR13" i="193"/>
  <c r="N44" i="192"/>
  <c r="F21" i="193"/>
  <c r="AL23" i="193"/>
  <c r="AD37" i="191"/>
  <c r="BR37" i="191"/>
  <c r="AT37" i="38"/>
  <c r="AC47" i="40" s="1"/>
  <c r="BJ50" i="192"/>
  <c r="BR39" i="193"/>
  <c r="BZ24" i="193"/>
  <c r="BJ37" i="62"/>
  <c r="Y6" i="22"/>
  <c r="Y55" i="22" s="1"/>
  <c r="J6" i="22"/>
  <c r="P6" i="22"/>
  <c r="AE40" i="22"/>
  <c r="Y40" i="22"/>
  <c r="S40" i="22"/>
  <c r="M40" i="22"/>
  <c r="G40" i="22"/>
  <c r="J40" i="22"/>
  <c r="AB40" i="22"/>
  <c r="AH40" i="22"/>
  <c r="P40" i="22"/>
  <c r="V40" i="22"/>
  <c r="D40" i="22"/>
  <c r="Z49" i="40"/>
  <c r="AF49" i="40"/>
  <c r="AT38" i="193"/>
  <c r="AT38" i="38"/>
  <c r="AC48" i="40" s="1"/>
  <c r="AT38" i="191"/>
  <c r="AT38" i="62"/>
  <c r="AT51" i="192"/>
  <c r="CH38" i="191"/>
  <c r="CH38" i="62"/>
  <c r="CH38" i="193"/>
  <c r="CH51" i="192"/>
  <c r="CH38" i="38"/>
  <c r="AH48" i="40" s="1"/>
  <c r="AD38" i="38"/>
  <c r="AA48" i="40" s="1"/>
  <c r="AD38" i="191"/>
  <c r="AD38" i="62"/>
  <c r="AD38" i="193"/>
  <c r="AD51" i="192"/>
  <c r="BZ51" i="192"/>
  <c r="BZ38" i="38"/>
  <c r="AG48" i="40" s="1"/>
  <c r="BZ38" i="193"/>
  <c r="BZ38" i="62"/>
  <c r="BZ38" i="191"/>
  <c r="V51" i="192"/>
  <c r="V38" i="193"/>
  <c r="V38" i="191"/>
  <c r="V38" i="38"/>
  <c r="Z48" i="40" s="1"/>
  <c r="V38" i="62"/>
  <c r="N38" i="193"/>
  <c r="N38" i="62"/>
  <c r="N38" i="191"/>
  <c r="N51" i="192"/>
  <c r="N38" i="38"/>
  <c r="Y48" i="40" s="1"/>
  <c r="BJ38" i="38"/>
  <c r="AE48" i="40" s="1"/>
  <c r="BJ38" i="191"/>
  <c r="BJ38" i="62"/>
  <c r="BJ51" i="192"/>
  <c r="BJ38" i="193"/>
  <c r="F38" i="38"/>
  <c r="X48" i="40" s="1"/>
  <c r="F38" i="191"/>
  <c r="F51" i="192"/>
  <c r="F38" i="193"/>
  <c r="F38" i="62"/>
  <c r="BR38" i="191"/>
  <c r="BR38" i="38"/>
  <c r="AF48" i="40" s="1"/>
  <c r="BR38" i="62"/>
  <c r="BR38" i="193"/>
  <c r="BR51" i="192"/>
  <c r="BB38" i="38"/>
  <c r="AD48" i="40" s="1"/>
  <c r="BB51" i="192"/>
  <c r="BB38" i="193"/>
  <c r="BB38" i="191"/>
  <c r="BB38" i="62"/>
  <c r="AL38" i="193"/>
  <c r="AL38" i="62"/>
  <c r="AL38" i="191"/>
  <c r="AL51" i="192"/>
  <c r="AL38" i="38"/>
  <c r="AB48" i="40" s="1"/>
  <c r="AX37" i="19"/>
  <c r="BB6" i="193"/>
  <c r="BZ36" i="62"/>
  <c r="BZ36" i="191"/>
  <c r="BZ36" i="193"/>
  <c r="BZ49" i="192"/>
  <c r="BZ36" i="38"/>
  <c r="AG46" i="40" s="1"/>
  <c r="G36" i="22"/>
  <c r="Y36" i="22"/>
  <c r="J36" i="22"/>
  <c r="F36" i="191"/>
  <c r="F36" i="193"/>
  <c r="F36" i="38"/>
  <c r="X46" i="40" s="1"/>
  <c r="F36" i="62"/>
  <c r="F49" i="192"/>
  <c r="BB36" i="191"/>
  <c r="BB36" i="38"/>
  <c r="AD46" i="40" s="1"/>
  <c r="BB36" i="62"/>
  <c r="BB49" i="192"/>
  <c r="BB36" i="193"/>
  <c r="AB36" i="22"/>
  <c r="BB19" i="192"/>
  <c r="BB6" i="62"/>
  <c r="BB55" i="62" s="1"/>
  <c r="M36" i="22"/>
  <c r="AH36" i="22"/>
  <c r="P36" i="22"/>
  <c r="AT36" i="193"/>
  <c r="AT36" i="38"/>
  <c r="AC46" i="40" s="1"/>
  <c r="AT36" i="62"/>
  <c r="AT49" i="192"/>
  <c r="AT36" i="191"/>
  <c r="AX36" i="19"/>
  <c r="BB6" i="38"/>
  <c r="BB55" i="38" s="1"/>
  <c r="BB6" i="191"/>
  <c r="Z34" i="40"/>
  <c r="Z25" i="40"/>
  <c r="Z29" i="40"/>
  <c r="AX35" i="19"/>
  <c r="Z31" i="40"/>
  <c r="Z17" i="40"/>
  <c r="Z19" i="40"/>
  <c r="Z20" i="40"/>
  <c r="AD37" i="40"/>
  <c r="AA33" i="40"/>
  <c r="V34" i="191"/>
  <c r="V47" i="192"/>
  <c r="V34" i="193"/>
  <c r="BJ33" i="193"/>
  <c r="BJ34" i="191"/>
  <c r="BJ47" i="192"/>
  <c r="BJ34" i="193"/>
  <c r="N34" i="191"/>
  <c r="N47" i="192"/>
  <c r="N34" i="193"/>
  <c r="AD34" i="191"/>
  <c r="AD47" i="192"/>
  <c r="AD34" i="193"/>
  <c r="BR34" i="191"/>
  <c r="BR47" i="192"/>
  <c r="BR34" i="193"/>
  <c r="CH33" i="191"/>
  <c r="CH46" i="192"/>
  <c r="CH33" i="193"/>
  <c r="AT34" i="191"/>
  <c r="AT47" i="192"/>
  <c r="AT34" i="193"/>
  <c r="BB34" i="191"/>
  <c r="BB47" i="192"/>
  <c r="BB34" i="193"/>
  <c r="AL34" i="191"/>
  <c r="AL47" i="192"/>
  <c r="AL34" i="193"/>
  <c r="V33" i="191"/>
  <c r="V46" i="192"/>
  <c r="V33" i="193"/>
  <c r="BZ34" i="191"/>
  <c r="BZ47" i="192"/>
  <c r="BZ34" i="193"/>
  <c r="F34" i="191"/>
  <c r="F47" i="192"/>
  <c r="F34" i="193"/>
  <c r="CH34" i="191"/>
  <c r="CH47" i="192"/>
  <c r="CH34" i="193"/>
  <c r="BR33" i="191"/>
  <c r="Z45" i="40"/>
  <c r="CH33" i="62"/>
  <c r="CH33" i="38"/>
  <c r="V33" i="62"/>
  <c r="V33" i="38"/>
  <c r="BJ33" i="62"/>
  <c r="BR33" i="62"/>
  <c r="BZ34" i="62"/>
  <c r="BZ34" i="38"/>
  <c r="BB34" i="38"/>
  <c r="BB34" i="62"/>
  <c r="F34" i="38"/>
  <c r="F34" i="62"/>
  <c r="BJ34" i="62"/>
  <c r="BJ34" i="38"/>
  <c r="CH34" i="62"/>
  <c r="CH34" i="38"/>
  <c r="AL34" i="38"/>
  <c r="AL34" i="62"/>
  <c r="N34" i="62"/>
  <c r="N34" i="38"/>
  <c r="V34" i="38"/>
  <c r="V34" i="62"/>
  <c r="AD34" i="62"/>
  <c r="AD34" i="38"/>
  <c r="AT34" i="62"/>
  <c r="AT34" i="38"/>
  <c r="BR34" i="62"/>
  <c r="BR34" i="38"/>
  <c r="AD25" i="191" l="1"/>
  <c r="AL46" i="192"/>
  <c r="AL33" i="38"/>
  <c r="N53" i="22"/>
  <c r="W52" i="22"/>
  <c r="E52" i="22"/>
  <c r="N33" i="193"/>
  <c r="M6" i="22"/>
  <c r="M55" i="22" s="1"/>
  <c r="AE6" i="22"/>
  <c r="AE55" i="22" s="1"/>
  <c r="AT6" i="193"/>
  <c r="AC51" i="22"/>
  <c r="T53" i="22"/>
  <c r="W51" i="22"/>
  <c r="AB53" i="22"/>
  <c r="Z52" i="22"/>
  <c r="Q52" i="22"/>
  <c r="BJ53" i="62"/>
  <c r="CH53" i="62"/>
  <c r="V52" i="62"/>
  <c r="V53" i="62"/>
  <c r="AE25" i="22"/>
  <c r="BZ38" i="192" s="1"/>
  <c r="BR53" i="62"/>
  <c r="AB6" i="22"/>
  <c r="AB55" i="22" s="1"/>
  <c r="BB33" i="191"/>
  <c r="BB46" i="192"/>
  <c r="BB33" i="62"/>
  <c r="BB33" i="193"/>
  <c r="BB33" i="38"/>
  <c r="AD43" i="40" s="1"/>
  <c r="AD33" i="191"/>
  <c r="AD33" i="193"/>
  <c r="AD33" i="62"/>
  <c r="F33" i="191"/>
  <c r="F33" i="62"/>
  <c r="F33" i="38"/>
  <c r="F46" i="192"/>
  <c r="F33" i="193"/>
  <c r="BR25" i="62"/>
  <c r="BR25" i="193"/>
  <c r="BR38" i="192"/>
  <c r="BR25" i="191"/>
  <c r="AT6" i="38"/>
  <c r="AT55" i="38" s="1"/>
  <c r="AT19" i="192"/>
  <c r="X24" i="40"/>
  <c r="T52" i="22"/>
  <c r="B53" i="22"/>
  <c r="AH25" i="22"/>
  <c r="CH25" i="191" s="1"/>
  <c r="BR33" i="193"/>
  <c r="AT6" i="191"/>
  <c r="BZ25" i="193"/>
  <c r="F25" i="38"/>
  <c r="X35" i="40" s="1"/>
  <c r="K53" i="22"/>
  <c r="T51" i="22"/>
  <c r="AB52" i="22"/>
  <c r="S51" i="22"/>
  <c r="N52" i="22"/>
  <c r="B52" i="22"/>
  <c r="Z51" i="22"/>
  <c r="N51" i="22"/>
  <c r="S33" i="22"/>
  <c r="S53" i="22" s="1"/>
  <c r="K51" i="22"/>
  <c r="F38" i="192"/>
  <c r="BR33" i="38"/>
  <c r="AF43" i="40" s="1"/>
  <c r="AT6" i="62"/>
  <c r="AT55" i="62" s="1"/>
  <c r="G6" i="22"/>
  <c r="G55" i="22" s="1"/>
  <c r="F25" i="191"/>
  <c r="F25" i="62"/>
  <c r="E51" i="22"/>
  <c r="Z53" i="22"/>
  <c r="V52" i="38"/>
  <c r="V53" i="38"/>
  <c r="AL53" i="38"/>
  <c r="BB53" i="38"/>
  <c r="CH53" i="38"/>
  <c r="N52" i="38"/>
  <c r="N53" i="38"/>
  <c r="Y35" i="40"/>
  <c r="AC35" i="40"/>
  <c r="AA35" i="40"/>
  <c r="BZ33" i="193"/>
  <c r="BZ33" i="62"/>
  <c r="BZ33" i="38"/>
  <c r="AG43" i="40" s="1"/>
  <c r="BZ46" i="192"/>
  <c r="BZ33" i="191"/>
  <c r="AD46" i="192"/>
  <c r="BJ46" i="192"/>
  <c r="AD25" i="193"/>
  <c r="AT25" i="193"/>
  <c r="AD38" i="192"/>
  <c r="AH6" i="22"/>
  <c r="CH6" i="191" s="1"/>
  <c r="AC53" i="22"/>
  <c r="Y25" i="22"/>
  <c r="BJ38" i="192" s="1"/>
  <c r="AD33" i="38"/>
  <c r="AA43" i="40" s="1"/>
  <c r="BJ33" i="38"/>
  <c r="AE43" i="40" s="1"/>
  <c r="AT25" i="62"/>
  <c r="AT51" i="62" s="1"/>
  <c r="AD25" i="62"/>
  <c r="AC52" i="22"/>
  <c r="B51" i="22"/>
  <c r="AL38" i="192"/>
  <c r="AL25" i="191"/>
  <c r="AL25" i="38"/>
  <c r="AL25" i="193"/>
  <c r="AL25" i="62"/>
  <c r="D6" i="22"/>
  <c r="D55" i="22" s="1"/>
  <c r="AT25" i="191"/>
  <c r="AT38" i="192"/>
  <c r="K52" i="22"/>
  <c r="BB25" i="193"/>
  <c r="N33" i="191"/>
  <c r="N38" i="192"/>
  <c r="BB25" i="191"/>
  <c r="J55" i="22"/>
  <c r="J51" i="22"/>
  <c r="P52" i="22"/>
  <c r="P53" i="22"/>
  <c r="G52" i="22"/>
  <c r="G53" i="22"/>
  <c r="AL33" i="62"/>
  <c r="N33" i="62"/>
  <c r="AL33" i="191"/>
  <c r="N25" i="62"/>
  <c r="D52" i="22"/>
  <c r="D53" i="22"/>
  <c r="AH52" i="22"/>
  <c r="AH53" i="22"/>
  <c r="V52" i="22"/>
  <c r="V53" i="22"/>
  <c r="AE53" i="22"/>
  <c r="BR25" i="38"/>
  <c r="AB51" i="22"/>
  <c r="N25" i="193"/>
  <c r="BB25" i="38"/>
  <c r="N46" i="192"/>
  <c r="AL33" i="193"/>
  <c r="P55" i="22"/>
  <c r="P51" i="22"/>
  <c r="BB38" i="192"/>
  <c r="N25" i="191"/>
  <c r="BB25" i="62"/>
  <c r="BB51" i="62" s="1"/>
  <c r="M52" i="22"/>
  <c r="M53" i="22"/>
  <c r="Y53" i="22"/>
  <c r="S52" i="22"/>
  <c r="BR19" i="192"/>
  <c r="BJ6" i="38"/>
  <c r="BJ55" i="38" s="1"/>
  <c r="BJ6" i="193"/>
  <c r="BJ6" i="62"/>
  <c r="BJ55" i="62" s="1"/>
  <c r="BJ19" i="192"/>
  <c r="BJ6" i="191"/>
  <c r="AL6" i="62"/>
  <c r="AL55" i="62" s="1"/>
  <c r="F19" i="192"/>
  <c r="F6" i="38"/>
  <c r="F55" i="38" s="1"/>
  <c r="F6" i="193"/>
  <c r="AL6" i="193"/>
  <c r="AL19" i="192"/>
  <c r="AL6" i="38"/>
  <c r="AL55" i="38" s="1"/>
  <c r="AL6" i="191"/>
  <c r="V19" i="192"/>
  <c r="AD6" i="193"/>
  <c r="V6" i="38"/>
  <c r="V6" i="193"/>
  <c r="V6" i="191"/>
  <c r="V6" i="62"/>
  <c r="O40" i="254"/>
  <c r="F40" i="191"/>
  <c r="F40" i="62"/>
  <c r="F40" i="193"/>
  <c r="F53" i="192"/>
  <c r="F40" i="38"/>
  <c r="AL40" i="191"/>
  <c r="AL40" i="62"/>
  <c r="AL40" i="193"/>
  <c r="AL53" i="192"/>
  <c r="AL40" i="38"/>
  <c r="BR40" i="191"/>
  <c r="BR40" i="62"/>
  <c r="BR40" i="193"/>
  <c r="BR53" i="192"/>
  <c r="BR40" i="38"/>
  <c r="N40" i="193"/>
  <c r="N53" i="192"/>
  <c r="N40" i="38"/>
  <c r="N40" i="191"/>
  <c r="N40" i="62"/>
  <c r="AT40" i="193"/>
  <c r="AT53" i="192"/>
  <c r="AT40" i="38"/>
  <c r="AT40" i="191"/>
  <c r="AT40" i="62"/>
  <c r="BZ40" i="193"/>
  <c r="BZ53" i="192"/>
  <c r="BZ40" i="38"/>
  <c r="BZ40" i="191"/>
  <c r="BZ40" i="62"/>
  <c r="BB40" i="191"/>
  <c r="BB40" i="62"/>
  <c r="BB40" i="193"/>
  <c r="BB53" i="192"/>
  <c r="BB40" i="38"/>
  <c r="CH40" i="191"/>
  <c r="CH40" i="62"/>
  <c r="CH40" i="193"/>
  <c r="CH53" i="192"/>
  <c r="CH40" i="38"/>
  <c r="V40" i="191"/>
  <c r="V40" i="62"/>
  <c r="V40" i="193"/>
  <c r="V53" i="192"/>
  <c r="V40" i="38"/>
  <c r="AD40" i="193"/>
  <c r="AD53" i="192"/>
  <c r="AD40" i="38"/>
  <c r="AD40" i="191"/>
  <c r="AD40" i="62"/>
  <c r="BJ40" i="193"/>
  <c r="BJ53" i="192"/>
  <c r="BJ40" i="38"/>
  <c r="BJ40" i="191"/>
  <c r="BJ40" i="62"/>
  <c r="AD36" i="62"/>
  <c r="AD49" i="192"/>
  <c r="AD36" i="191"/>
  <c r="AD36" i="193"/>
  <c r="AD36" i="38"/>
  <c r="N36" i="191"/>
  <c r="N36" i="38"/>
  <c r="N36" i="62"/>
  <c r="N49" i="192"/>
  <c r="N36" i="193"/>
  <c r="BJ36" i="191"/>
  <c r="BJ36" i="62"/>
  <c r="BJ36" i="193"/>
  <c r="BJ49" i="192"/>
  <c r="BJ36" i="38"/>
  <c r="AL36" i="193"/>
  <c r="AL36" i="38"/>
  <c r="AL36" i="62"/>
  <c r="AL49" i="192"/>
  <c r="AL36" i="191"/>
  <c r="BR36" i="62"/>
  <c r="BR49" i="192"/>
  <c r="BR36" i="191"/>
  <c r="BR36" i="193"/>
  <c r="BR36" i="38"/>
  <c r="V36" i="193"/>
  <c r="V49" i="192"/>
  <c r="V36" i="38"/>
  <c r="V36" i="62"/>
  <c r="V36" i="191"/>
  <c r="CH49" i="192"/>
  <c r="CH36" i="191"/>
  <c r="CH36" i="38"/>
  <c r="CH36" i="62"/>
  <c r="CH36" i="193"/>
  <c r="AD16" i="40"/>
  <c r="AD65" i="40" s="1"/>
  <c r="Z43" i="40"/>
  <c r="X43" i="40"/>
  <c r="AB43" i="40"/>
  <c r="Y43" i="40"/>
  <c r="AH43" i="40"/>
  <c r="AF44" i="40"/>
  <c r="AA44" i="40"/>
  <c r="Z44" i="40"/>
  <c r="Y44" i="40"/>
  <c r="AB44" i="40"/>
  <c r="AH44" i="40"/>
  <c r="AD44" i="40"/>
  <c r="AG44" i="40"/>
  <c r="AC44" i="40"/>
  <c r="AE44" i="40"/>
  <c r="X44" i="40"/>
  <c r="N19" i="192" l="1"/>
  <c r="AD6" i="38"/>
  <c r="AD55" i="38" s="1"/>
  <c r="AD6" i="191"/>
  <c r="M51" i="22"/>
  <c r="G51" i="22"/>
  <c r="N6" i="38"/>
  <c r="N55" i="38" s="1"/>
  <c r="AD19" i="192"/>
  <c r="N6" i="191"/>
  <c r="N6" i="62"/>
  <c r="N55" i="62" s="1"/>
  <c r="AD6" i="62"/>
  <c r="AD55" i="62" s="1"/>
  <c r="N6" i="193"/>
  <c r="BZ19" i="192"/>
  <c r="D51" i="22"/>
  <c r="BZ6" i="62"/>
  <c r="BZ55" i="62" s="1"/>
  <c r="BZ6" i="38"/>
  <c r="BZ55" i="38" s="1"/>
  <c r="AE51" i="22"/>
  <c r="BZ6" i="193"/>
  <c r="BZ6" i="191"/>
  <c r="AE52" i="22"/>
  <c r="BR6" i="62"/>
  <c r="BR55" i="62" s="1"/>
  <c r="BR6" i="193"/>
  <c r="AT33" i="193"/>
  <c r="BR6" i="38"/>
  <c r="BR55" i="38" s="1"/>
  <c r="BR6" i="191"/>
  <c r="BJ25" i="38"/>
  <c r="BJ25" i="62"/>
  <c r="BJ51" i="62" s="1"/>
  <c r="Y51" i="22"/>
  <c r="Y52" i="22"/>
  <c r="BJ25" i="193"/>
  <c r="BJ25" i="191"/>
  <c r="CH6" i="193"/>
  <c r="AH51" i="22"/>
  <c r="BR53" i="38"/>
  <c r="BR52" i="62"/>
  <c r="X62" i="40"/>
  <c r="X63" i="40"/>
  <c r="F52" i="62"/>
  <c r="F53" i="62"/>
  <c r="Z62" i="40"/>
  <c r="Z63" i="40"/>
  <c r="N51" i="62"/>
  <c r="AL52" i="62"/>
  <c r="AL53" i="62"/>
  <c r="AG63" i="40"/>
  <c r="AT51" i="38"/>
  <c r="BZ25" i="62"/>
  <c r="BZ25" i="38"/>
  <c r="AG35" i="40" s="1"/>
  <c r="BZ25" i="191"/>
  <c r="V55" i="62"/>
  <c r="V51" i="62"/>
  <c r="AE63" i="40"/>
  <c r="AH63" i="40"/>
  <c r="AA62" i="40"/>
  <c r="AA63" i="40"/>
  <c r="AD51" i="62"/>
  <c r="BZ53" i="62"/>
  <c r="AD52" i="62"/>
  <c r="AD53" i="62"/>
  <c r="AB63" i="40"/>
  <c r="N52" i="62"/>
  <c r="N53" i="62"/>
  <c r="Y62" i="40"/>
  <c r="Y63" i="40"/>
  <c r="AD63" i="40"/>
  <c r="AC16" i="40"/>
  <c r="AC65" i="40" s="1"/>
  <c r="O39" i="254"/>
  <c r="AL51" i="62"/>
  <c r="AF63" i="40"/>
  <c r="BB52" i="62"/>
  <c r="BB53" i="62"/>
  <c r="F52" i="38"/>
  <c r="CH38" i="192"/>
  <c r="F6" i="62"/>
  <c r="F55" i="62" s="1"/>
  <c r="CH25" i="38"/>
  <c r="CH52" i="38" s="1"/>
  <c r="CH6" i="62"/>
  <c r="CH55" i="62" s="1"/>
  <c r="CH25" i="62"/>
  <c r="F53" i="38"/>
  <c r="CH25" i="193"/>
  <c r="F6" i="191"/>
  <c r="CH6" i="38"/>
  <c r="F51" i="38"/>
  <c r="AT46" i="192"/>
  <c r="AT33" i="38"/>
  <c r="AT33" i="191"/>
  <c r="AT33" i="62"/>
  <c r="AD35" i="40"/>
  <c r="AD61" i="40" s="1"/>
  <c r="BB51" i="38"/>
  <c r="BB52" i="38"/>
  <c r="V55" i="38"/>
  <c r="V51" i="38"/>
  <c r="AE35" i="40"/>
  <c r="AE62" i="40" s="1"/>
  <c r="BJ51" i="38"/>
  <c r="AD51" i="38"/>
  <c r="AD52" i="38"/>
  <c r="AD53" i="38"/>
  <c r="N51" i="38"/>
  <c r="AF35" i="40"/>
  <c r="AB35" i="40"/>
  <c r="AL51" i="38"/>
  <c r="BJ52" i="38"/>
  <c r="BJ53" i="38"/>
  <c r="BZ52" i="38"/>
  <c r="BZ53" i="38"/>
  <c r="BR52" i="38"/>
  <c r="AL52" i="38"/>
  <c r="AH55" i="22"/>
  <c r="CH19" i="192"/>
  <c r="O41" i="254"/>
  <c r="AE16" i="40"/>
  <c r="AE65" i="40" s="1"/>
  <c r="O34" i="254"/>
  <c r="X16" i="40"/>
  <c r="X65" i="40" s="1"/>
  <c r="O8" i="255"/>
  <c r="AB16" i="40"/>
  <c r="AB65" i="40" s="1"/>
  <c r="O38" i="254"/>
  <c r="O4" i="255"/>
  <c r="O14" i="255"/>
  <c r="O12" i="255"/>
  <c r="O9" i="255"/>
  <c r="O11" i="255"/>
  <c r="O10" i="255"/>
  <c r="O36" i="254"/>
  <c r="AG16" i="40"/>
  <c r="AG65" i="40" s="1"/>
  <c r="AA16" i="40"/>
  <c r="AA65" i="40" s="1"/>
  <c r="O37" i="254"/>
  <c r="O35" i="254"/>
  <c r="Y16" i="40"/>
  <c r="Y65" i="40" s="1"/>
  <c r="Z16" i="40"/>
  <c r="AA50" i="40"/>
  <c r="Z50" i="40"/>
  <c r="AD50" i="40"/>
  <c r="AG50" i="40"/>
  <c r="Y50" i="40"/>
  <c r="AF50" i="40"/>
  <c r="X50" i="40"/>
  <c r="AE50" i="40"/>
  <c r="AH50" i="40"/>
  <c r="AC50" i="40"/>
  <c r="AB50" i="40"/>
  <c r="AB46" i="40"/>
  <c r="AF46" i="40"/>
  <c r="AH46" i="40"/>
  <c r="AE46" i="40"/>
  <c r="AA46" i="40"/>
  <c r="Z46" i="40"/>
  <c r="Y46" i="40"/>
  <c r="BB34" i="35"/>
  <c r="AW34" i="35"/>
  <c r="AM34" i="35"/>
  <c r="AC34" i="35"/>
  <c r="I34" i="35"/>
  <c r="D34" i="35"/>
  <c r="BA34" i="35"/>
  <c r="AV34" i="35"/>
  <c r="AB34" i="35"/>
  <c r="H34" i="35"/>
  <c r="AQ34" i="19"/>
  <c r="J35" i="16"/>
  <c r="K35" i="16" s="1"/>
  <c r="F35" i="16"/>
  <c r="G35" i="16" s="1"/>
  <c r="AN34" i="3"/>
  <c r="AF34" i="3"/>
  <c r="X34" i="3"/>
  <c r="P34" i="3"/>
  <c r="H34" i="3"/>
  <c r="AR34" i="3"/>
  <c r="AY34" i="13"/>
  <c r="AS33" i="34"/>
  <c r="AU33" i="34" s="1"/>
  <c r="BG33" i="34"/>
  <c r="BI33" i="34" s="1"/>
  <c r="F34" i="13"/>
  <c r="AE33" i="34"/>
  <c r="AG33" i="34" s="1"/>
  <c r="AR34" i="35"/>
  <c r="AH34" i="35"/>
  <c r="X34" i="35"/>
  <c r="N34" i="35"/>
  <c r="H35" i="5"/>
  <c r="AQ34" i="35"/>
  <c r="AL34" i="35"/>
  <c r="AG34" i="35"/>
  <c r="W34" i="35"/>
  <c r="R34" i="35"/>
  <c r="M34" i="35"/>
  <c r="C34" i="35"/>
  <c r="AP35" i="16"/>
  <c r="AQ35" i="16" s="1"/>
  <c r="AH35" i="16"/>
  <c r="AI35" i="16" s="1"/>
  <c r="AD35" i="16"/>
  <c r="AE35" i="16" s="1"/>
  <c r="Z35" i="16"/>
  <c r="AA35" i="16" s="1"/>
  <c r="V35" i="16"/>
  <c r="W35" i="16" s="1"/>
  <c r="R35" i="16"/>
  <c r="S35" i="16" s="1"/>
  <c r="AJ34" i="3"/>
  <c r="AB34" i="3"/>
  <c r="T34" i="3"/>
  <c r="L34" i="3"/>
  <c r="J33" i="34"/>
  <c r="L33" i="34" s="1"/>
  <c r="X33" i="34"/>
  <c r="Z33" i="34" s="1"/>
  <c r="AL33" i="34"/>
  <c r="AN33" i="34" s="1"/>
  <c r="BB33" i="34"/>
  <c r="BN33" i="34"/>
  <c r="BP33" i="34" s="1"/>
  <c r="BU33" i="34"/>
  <c r="BW33" i="34" s="1"/>
  <c r="C33" i="34"/>
  <c r="E33" i="34" s="1"/>
  <c r="Q33" i="34"/>
  <c r="S33" i="34" s="1"/>
  <c r="J35" i="2"/>
  <c r="C35" i="2" s="1"/>
  <c r="S35" i="2"/>
  <c r="L35" i="2" s="1"/>
  <c r="CV35" i="2"/>
  <c r="CO35" i="2" s="1"/>
  <c r="CM35" i="2"/>
  <c r="CF35" i="2" s="1"/>
  <c r="AK35" i="2"/>
  <c r="AD35" i="2" s="1"/>
  <c r="AB35" i="2"/>
  <c r="U35" i="2" s="1"/>
  <c r="BL35" i="2"/>
  <c r="BE35" i="2" s="1"/>
  <c r="CD35" i="2"/>
  <c r="BW35" i="2" s="1"/>
  <c r="BC35" i="2"/>
  <c r="AV35" i="2" s="1"/>
  <c r="AT35" i="2"/>
  <c r="AM35" i="2" s="1"/>
  <c r="BU35" i="2"/>
  <c r="BN35" i="2" s="1"/>
  <c r="CD34" i="19"/>
  <c r="AL35" i="16"/>
  <c r="AM35" i="16" s="1"/>
  <c r="BO34" i="1"/>
  <c r="BC34" i="1"/>
  <c r="Y34" i="1"/>
  <c r="M34" i="1"/>
  <c r="AW34" i="1"/>
  <c r="AK34" i="1"/>
  <c r="BI34" i="1"/>
  <c r="BZ51" i="62" l="1"/>
  <c r="BR51" i="62"/>
  <c r="O43" i="254"/>
  <c r="BJ52" i="62"/>
  <c r="F51" i="62"/>
  <c r="BZ51" i="38"/>
  <c r="O42" i="254"/>
  <c r="BR51" i="38"/>
  <c r="AF16" i="40"/>
  <c r="AF65" i="40" s="1"/>
  <c r="BZ52" i="62"/>
  <c r="AC61" i="40"/>
  <c r="AB61" i="40"/>
  <c r="AT52" i="62"/>
  <c r="AT53" i="62"/>
  <c r="X61" i="40"/>
  <c r="Y61" i="40"/>
  <c r="AB62" i="40"/>
  <c r="AE61" i="40"/>
  <c r="AH35" i="40"/>
  <c r="CH51" i="38"/>
  <c r="CH51" i="62"/>
  <c r="CH52" i="62"/>
  <c r="AA61" i="40"/>
  <c r="AG61" i="40"/>
  <c r="AG62" i="40"/>
  <c r="Z65" i="40"/>
  <c r="Z61" i="40"/>
  <c r="AF62" i="40"/>
  <c r="AD62" i="40"/>
  <c r="CH55" i="38"/>
  <c r="O44" i="254"/>
  <c r="AH16" i="40"/>
  <c r="AH65" i="40" s="1"/>
  <c r="AT52" i="38"/>
  <c r="AC43" i="40"/>
  <c r="AT53" i="38"/>
  <c r="O13" i="255"/>
  <c r="O7" i="255"/>
  <c r="O5" i="255"/>
  <c r="O6" i="255"/>
  <c r="P43" i="254"/>
  <c r="P35" i="254"/>
  <c r="P42" i="254"/>
  <c r="P37" i="254"/>
  <c r="P36" i="254"/>
  <c r="P44" i="254"/>
  <c r="P34" i="254"/>
  <c r="P39" i="254"/>
  <c r="P40" i="254"/>
  <c r="P41" i="254"/>
  <c r="P38" i="254"/>
  <c r="C34" i="15"/>
  <c r="D34" i="15" s="1"/>
  <c r="F34" i="15" s="1"/>
  <c r="G34" i="15" s="1"/>
  <c r="H33" i="14"/>
  <c r="J33" i="14"/>
  <c r="L33" i="14"/>
  <c r="AB34" i="15" s="1"/>
  <c r="N33" i="14"/>
  <c r="P33" i="14"/>
  <c r="I33" i="14"/>
  <c r="P34" i="15" s="1"/>
  <c r="K33" i="14"/>
  <c r="M33" i="14"/>
  <c r="O33" i="14"/>
  <c r="AN34" i="15" s="1"/>
  <c r="G33" i="14"/>
  <c r="CF34" i="58"/>
  <c r="CD34" i="58"/>
  <c r="BT34" i="58"/>
  <c r="L34" i="58"/>
  <c r="AP34" i="58"/>
  <c r="M34" i="3"/>
  <c r="W34" i="58" s="1"/>
  <c r="B34" i="58"/>
  <c r="AP34" i="35"/>
  <c r="AZ34" i="58"/>
  <c r="AF34" i="58"/>
  <c r="Q34" i="3"/>
  <c r="AG34" i="58" s="1"/>
  <c r="AP34" i="19"/>
  <c r="BT34" i="19"/>
  <c r="AZ34" i="19"/>
  <c r="AC34" i="3"/>
  <c r="BK34" i="58" s="1"/>
  <c r="AR34" i="58"/>
  <c r="AG34" i="3"/>
  <c r="BU34" i="58" s="1"/>
  <c r="AA35" i="5"/>
  <c r="CN34" i="58"/>
  <c r="CN34" i="19"/>
  <c r="D34" i="58"/>
  <c r="AU34" i="35"/>
  <c r="U35" i="5"/>
  <c r="B34" i="19"/>
  <c r="M35" i="5"/>
  <c r="O35" i="5"/>
  <c r="AC35" i="5"/>
  <c r="I35" i="5"/>
  <c r="S35" i="5"/>
  <c r="W35" i="5"/>
  <c r="K35" i="5"/>
  <c r="B34" i="35"/>
  <c r="Q35" i="5"/>
  <c r="Y35" i="5"/>
  <c r="BJ34" i="58"/>
  <c r="D35" i="16"/>
  <c r="V34" i="58"/>
  <c r="CX34" i="58"/>
  <c r="BJ34" i="19"/>
  <c r="V34" i="19"/>
  <c r="CX34" i="19"/>
  <c r="AK33" i="37"/>
  <c r="AA33" i="37"/>
  <c r="AF33" i="37"/>
  <c r="L34" i="19"/>
  <c r="AF34" i="19"/>
  <c r="V33" i="37"/>
  <c r="AP33" i="37"/>
  <c r="L33" i="37"/>
  <c r="L34" i="35"/>
  <c r="BR35" i="2"/>
  <c r="BT35" i="2"/>
  <c r="BP35" i="2"/>
  <c r="AS35" i="2"/>
  <c r="AO35" i="2"/>
  <c r="AQ35" i="2"/>
  <c r="AZ35" i="2"/>
  <c r="BB35" i="2"/>
  <c r="AX35" i="2"/>
  <c r="CC35" i="2"/>
  <c r="CA35" i="2"/>
  <c r="BY35" i="2"/>
  <c r="BG35" i="2"/>
  <c r="BK35" i="2"/>
  <c r="BI35" i="2"/>
  <c r="AA35" i="2"/>
  <c r="Y35" i="2"/>
  <c r="W35" i="2"/>
  <c r="AJ35" i="2"/>
  <c r="AF35" i="2"/>
  <c r="AH35" i="2"/>
  <c r="CH35" i="2"/>
  <c r="CL35" i="2"/>
  <c r="CJ35" i="2"/>
  <c r="CU35" i="2"/>
  <c r="CS35" i="2"/>
  <c r="CQ35" i="2"/>
  <c r="N35" i="2"/>
  <c r="R35" i="2"/>
  <c r="P35" i="2"/>
  <c r="I35" i="2"/>
  <c r="E35" i="2"/>
  <c r="G35" i="2"/>
  <c r="AZ34" i="35"/>
  <c r="AK34" i="35"/>
  <c r="AA34" i="35"/>
  <c r="Q34" i="35"/>
  <c r="Q33" i="37"/>
  <c r="AU33" i="37"/>
  <c r="AZ33" i="37"/>
  <c r="G33" i="37"/>
  <c r="B33" i="37"/>
  <c r="AS34" i="3"/>
  <c r="I34" i="3"/>
  <c r="Y34" i="3"/>
  <c r="AO34" i="3"/>
  <c r="E34" i="3"/>
  <c r="U34" i="3"/>
  <c r="AK34" i="3"/>
  <c r="V34" i="35"/>
  <c r="AF34" i="35"/>
  <c r="G34" i="35"/>
  <c r="AF61" i="40" l="1"/>
  <c r="M34" i="256" a="1"/>
  <c r="M34" i="256" s="1"/>
  <c r="AC62" i="40"/>
  <c r="AC63" i="40"/>
  <c r="AH61" i="40"/>
  <c r="AH62" i="40"/>
  <c r="L34" i="256" a="1"/>
  <c r="L34" i="256" s="1"/>
  <c r="AS34" i="35"/>
  <c r="L4" i="257" a="1"/>
  <c r="L4" i="257" s="1"/>
  <c r="M4" i="257" a="1"/>
  <c r="M4" i="257" s="1"/>
  <c r="P6" i="255"/>
  <c r="E42" i="254"/>
  <c r="P13" i="255"/>
  <c r="P5" i="255"/>
  <c r="P4" i="255"/>
  <c r="P9" i="255"/>
  <c r="P10" i="255"/>
  <c r="P12" i="255"/>
  <c r="P11" i="255"/>
  <c r="P14" i="255"/>
  <c r="P7" i="255"/>
  <c r="P8" i="255"/>
  <c r="E37" i="254"/>
  <c r="E39" i="254"/>
  <c r="E41" i="254"/>
  <c r="E35" i="254"/>
  <c r="E40" i="254"/>
  <c r="E34" i="254"/>
  <c r="E44" i="254"/>
  <c r="E38" i="254"/>
  <c r="E36" i="254"/>
  <c r="E43" i="254"/>
  <c r="J34" i="35"/>
  <c r="AI34" i="35"/>
  <c r="T34" i="35"/>
  <c r="AD34" i="35"/>
  <c r="AN34" i="35"/>
  <c r="BC34" i="35"/>
  <c r="AX34" i="35"/>
  <c r="Y34" i="35"/>
  <c r="O34" i="35"/>
  <c r="E34" i="35"/>
  <c r="AH34" i="58"/>
  <c r="L34" i="15"/>
  <c r="AR35" i="16"/>
  <c r="AF35" i="16"/>
  <c r="X35" i="16"/>
  <c r="CE34" i="58"/>
  <c r="AQ34" i="58"/>
  <c r="C34" i="58"/>
  <c r="AR34" i="15"/>
  <c r="CO34" i="58"/>
  <c r="BA34" i="58"/>
  <c r="M34" i="58"/>
  <c r="CZ34" i="58"/>
  <c r="X34" i="58"/>
  <c r="D33" i="37"/>
  <c r="E33" i="37"/>
  <c r="I33" i="37"/>
  <c r="H33" i="37"/>
  <c r="BA33" i="37"/>
  <c r="BC33" i="37"/>
  <c r="AW33" i="37"/>
  <c r="AV33" i="37"/>
  <c r="S33" i="37"/>
  <c r="T33" i="37"/>
  <c r="M33" i="37"/>
  <c r="O33" i="37"/>
  <c r="AH33" i="37"/>
  <c r="AG33" i="37"/>
  <c r="AQ33" i="37"/>
  <c r="AS33" i="37"/>
  <c r="AB33" i="37"/>
  <c r="AC33" i="37"/>
  <c r="X33" i="37"/>
  <c r="Y33" i="37"/>
  <c r="AL33" i="37"/>
  <c r="AM33" i="37"/>
  <c r="BL34" i="58"/>
  <c r="AN35" i="16"/>
  <c r="E34" i="19"/>
  <c r="BV34" i="58"/>
  <c r="D34" i="19"/>
  <c r="H35" i="16"/>
  <c r="AD34" i="15"/>
  <c r="R34" i="15"/>
  <c r="F34" i="58"/>
  <c r="J35" i="5"/>
  <c r="AJ35" i="16"/>
  <c r="AB35" i="16"/>
  <c r="T35" i="16"/>
  <c r="T34" i="15"/>
  <c r="AJ34" i="15"/>
  <c r="H34" i="15"/>
  <c r="AF34" i="15"/>
  <c r="L35" i="16"/>
  <c r="AP34" i="15"/>
  <c r="CY34" i="58"/>
  <c r="X34" i="15"/>
  <c r="BB34" i="58"/>
  <c r="C33" i="37"/>
  <c r="J33" i="37"/>
  <c r="BB33" i="37"/>
  <c r="AX33" i="37"/>
  <c r="R33" i="37"/>
  <c r="N33" i="37"/>
  <c r="AI33" i="37"/>
  <c r="AR33" i="37"/>
  <c r="AD33" i="37"/>
  <c r="W33" i="37"/>
  <c r="AN33" i="37"/>
  <c r="N34" i="58"/>
  <c r="CP34" i="58"/>
  <c r="E6" i="255" l="1"/>
  <c r="E7" i="255"/>
  <c r="E13" i="255"/>
  <c r="E10" i="255"/>
  <c r="E11" i="255"/>
  <c r="E8" i="255"/>
  <c r="E12" i="255"/>
  <c r="E5" i="255"/>
  <c r="E14" i="255"/>
  <c r="E4" i="255"/>
  <c r="E9" i="255"/>
  <c r="AG37" i="19"/>
  <c r="CE37" i="19"/>
  <c r="W37" i="19"/>
  <c r="BK37" i="19"/>
  <c r="BU37" i="19"/>
  <c r="CO37" i="19"/>
  <c r="C37" i="19"/>
  <c r="BA37" i="19"/>
  <c r="M37" i="19"/>
  <c r="M36" i="19"/>
  <c r="C36" i="19"/>
  <c r="BK36" i="19"/>
  <c r="BU36" i="19"/>
  <c r="CE36" i="19"/>
  <c r="BA36" i="19"/>
  <c r="CO36" i="19"/>
  <c r="AG36" i="19"/>
  <c r="W36" i="19"/>
  <c r="C35" i="19"/>
  <c r="BK35" i="19"/>
  <c r="BU35" i="19"/>
  <c r="CY35" i="19"/>
  <c r="CE35" i="19"/>
  <c r="BA35" i="19"/>
  <c r="CO35" i="19"/>
  <c r="M35" i="19"/>
  <c r="W35" i="19"/>
  <c r="AG35" i="19"/>
  <c r="Z34" i="15"/>
  <c r="BK34" i="19"/>
  <c r="BU34" i="19"/>
  <c r="CY34" i="19"/>
  <c r="CE34" i="19"/>
  <c r="BA34" i="19"/>
  <c r="CO34" i="19"/>
  <c r="C34" i="19"/>
  <c r="AQ34" i="15"/>
  <c r="Y34" i="19"/>
  <c r="AH34" i="15"/>
  <c r="AL34" i="15"/>
  <c r="V34" i="15"/>
  <c r="AS34" i="19"/>
  <c r="BM34" i="19"/>
  <c r="CG34" i="19"/>
  <c r="Z35" i="5"/>
  <c r="R35" i="5"/>
  <c r="L35" i="5"/>
  <c r="X35" i="5"/>
  <c r="T35" i="5"/>
  <c r="AD35" i="5"/>
  <c r="P35" i="5"/>
  <c r="N35" i="5"/>
  <c r="V35" i="5"/>
  <c r="AB35" i="5"/>
  <c r="J34" i="15"/>
  <c r="S34" i="15"/>
  <c r="AE34" i="15"/>
  <c r="O34" i="19"/>
  <c r="M34" i="19"/>
  <c r="W34" i="19"/>
  <c r="AG34" i="19"/>
  <c r="AT34" i="15"/>
  <c r="N34" i="15"/>
  <c r="CQ34" i="19"/>
  <c r="BC34" i="19"/>
  <c r="BW34" i="19"/>
  <c r="DA34" i="19"/>
  <c r="CY37" i="19" l="1"/>
  <c r="CY36" i="19"/>
  <c r="O34" i="15"/>
  <c r="AU34" i="15"/>
  <c r="AH34" i="19"/>
  <c r="K34" i="15"/>
  <c r="BN34" i="58"/>
  <c r="AJ34" i="58"/>
  <c r="BD34" i="58"/>
  <c r="P34" i="58"/>
  <c r="CH34" i="58"/>
  <c r="W34" i="15"/>
  <c r="AM34" i="15"/>
  <c r="AI34" i="15"/>
  <c r="AA34" i="15"/>
  <c r="BL34" i="19"/>
  <c r="BP34" i="19" s="1"/>
  <c r="CR34" i="58"/>
  <c r="Z34" i="58"/>
  <c r="DB34" i="58"/>
  <c r="BX34" i="58"/>
  <c r="AT34" i="58"/>
  <c r="CP34" i="19"/>
  <c r="CT34" i="19" s="1"/>
  <c r="AD37" i="19" l="1"/>
  <c r="CL37" i="19"/>
  <c r="CB37" i="19"/>
  <c r="T37" i="19"/>
  <c r="BR37" i="19"/>
  <c r="BH37" i="19"/>
  <c r="CV37" i="19"/>
  <c r="T36" i="19"/>
  <c r="BR36" i="19"/>
  <c r="CB36" i="19"/>
  <c r="CL36" i="19"/>
  <c r="BH36" i="19"/>
  <c r="CV36" i="19"/>
  <c r="AD36" i="19"/>
  <c r="BR35" i="19"/>
  <c r="CB35" i="19"/>
  <c r="DF35" i="19"/>
  <c r="CL35" i="19"/>
  <c r="BH35" i="19"/>
  <c r="CV35" i="19"/>
  <c r="T35" i="19"/>
  <c r="AD35" i="19"/>
  <c r="AV34" i="58"/>
  <c r="BZ34" i="58"/>
  <c r="DD34" i="58"/>
  <c r="CT34" i="58"/>
  <c r="CJ34" i="58"/>
  <c r="AL34" i="58"/>
  <c r="BP34" i="58"/>
  <c r="BB34" i="19"/>
  <c r="BF34" i="19" s="1"/>
  <c r="BV34" i="19"/>
  <c r="BZ34" i="19" s="1"/>
  <c r="CF34" i="19"/>
  <c r="CJ34" i="19" s="1"/>
  <c r="AR34" i="19"/>
  <c r="AV34" i="19" s="1"/>
  <c r="N34" i="19"/>
  <c r="R34" i="19" s="1"/>
  <c r="CZ34" i="19"/>
  <c r="DD34" i="19" s="1"/>
  <c r="X34" i="19"/>
  <c r="AB34" i="19" s="1"/>
  <c r="DF37" i="19" l="1"/>
  <c r="DF36" i="19"/>
  <c r="DF34" i="58"/>
  <c r="BR34" i="19"/>
  <c r="CV34" i="19"/>
  <c r="CB34" i="58"/>
  <c r="AN34" i="58"/>
  <c r="BR34" i="58"/>
  <c r="CL34" i="58"/>
  <c r="CV34" i="58"/>
  <c r="AX34" i="58"/>
  <c r="AM9" i="192" l="1"/>
  <c r="G11" i="192"/>
  <c r="AO10" i="40"/>
  <c r="O14" i="192"/>
  <c r="AN12" i="40"/>
  <c r="CA15" i="192"/>
  <c r="AJ9" i="40"/>
  <c r="AQ5" i="40"/>
  <c r="AP12" i="40"/>
  <c r="O8" i="192"/>
  <c r="AI11" i="40"/>
  <c r="AM8" i="192"/>
  <c r="AL7" i="40"/>
  <c r="CI9" i="192"/>
  <c r="O11" i="192"/>
  <c r="AJ13" i="40"/>
  <c r="AM17" i="192"/>
  <c r="BC15" i="192"/>
  <c r="O15" i="192"/>
  <c r="G8" i="192"/>
  <c r="AU11" i="192"/>
  <c r="AK14" i="40"/>
  <c r="CA11" i="192"/>
  <c r="CA12" i="192"/>
  <c r="BS13" i="192"/>
  <c r="AJ7" i="40"/>
  <c r="BS11" i="192"/>
  <c r="BC10" i="192"/>
  <c r="G15" i="192"/>
  <c r="CI13" i="192"/>
  <c r="AM16" i="192"/>
  <c r="AI7" i="40"/>
  <c r="BC8" i="192"/>
  <c r="W16" i="192"/>
  <c r="AP14" i="40"/>
  <c r="CA17" i="192"/>
  <c r="AK12" i="40"/>
  <c r="AP9" i="40"/>
  <c r="AE9" i="192"/>
  <c r="AJ14" i="40"/>
  <c r="AR7" i="40"/>
  <c r="AE8" i="192"/>
  <c r="CI14" i="192"/>
  <c r="W12" i="192"/>
  <c r="BK10" i="192"/>
  <c r="AM10" i="192"/>
  <c r="AM12" i="192"/>
  <c r="CA14" i="192"/>
  <c r="CA9" i="192"/>
  <c r="AO11" i="40"/>
  <c r="W8" i="192"/>
  <c r="DF34" i="19"/>
  <c r="BH34" i="19"/>
  <c r="T34" i="19"/>
  <c r="CL34" i="19"/>
  <c r="CB34" i="19"/>
  <c r="AD34" i="19"/>
  <c r="AX34" i="19"/>
  <c r="AR13" i="40" l="1"/>
  <c r="O12" i="192"/>
  <c r="CA16" i="192"/>
  <c r="AM6" i="40"/>
  <c r="AU15" i="192"/>
  <c r="AI14" i="40"/>
  <c r="G17" i="192"/>
  <c r="AJ11" i="40"/>
  <c r="AQ10" i="40"/>
  <c r="AS7" i="40"/>
  <c r="AI8" i="40"/>
  <c r="BC13" i="192"/>
  <c r="CI10" i="192"/>
  <c r="AI6" i="40"/>
  <c r="AS10" i="40"/>
  <c r="AR12" i="40"/>
  <c r="AQ11" i="40"/>
  <c r="G14" i="192"/>
  <c r="G9" i="192"/>
  <c r="BS14" i="192"/>
  <c r="BK15" i="192"/>
  <c r="BK16" i="192"/>
  <c r="AP13" i="40"/>
  <c r="AL13" i="40"/>
  <c r="O9" i="192"/>
  <c r="AJ5" i="40"/>
  <c r="AJ12" i="40"/>
  <c r="AO12" i="40"/>
  <c r="AJ6" i="40"/>
  <c r="AJ8" i="40"/>
  <c r="G13" i="192"/>
  <c r="AO7" i="40"/>
  <c r="AN11" i="40"/>
  <c r="G16" i="192"/>
  <c r="AS8" i="40"/>
  <c r="AM14" i="192"/>
  <c r="AO6" i="40"/>
  <c r="AM11" i="40"/>
  <c r="AU10" i="192"/>
  <c r="AO8" i="40"/>
  <c r="AL10" i="40"/>
  <c r="O16" i="192"/>
  <c r="BS8" i="192"/>
  <c r="AL8" i="40"/>
  <c r="AM5" i="40"/>
  <c r="AM15" i="192"/>
  <c r="AK6" i="40"/>
  <c r="W9" i="192"/>
  <c r="AR9" i="40"/>
  <c r="W17" i="192"/>
  <c r="AN8" i="40"/>
  <c r="AE13" i="192"/>
  <c r="AI10" i="40"/>
  <c r="AU14" i="192"/>
  <c r="AP5" i="40"/>
  <c r="AS6" i="40"/>
  <c r="AQ8" i="40"/>
  <c r="AM12" i="40"/>
  <c r="AN7" i="40"/>
  <c r="AI5" i="40"/>
  <c r="AR8" i="40"/>
  <c r="BC11" i="192"/>
  <c r="AI13" i="40"/>
  <c r="AE11" i="192"/>
  <c r="AU8" i="192"/>
  <c r="BC9" i="192"/>
  <c r="AE16" i="192"/>
  <c r="BK8" i="192"/>
  <c r="O10" i="192"/>
  <c r="AE10" i="192"/>
  <c r="AI12" i="40"/>
  <c r="AM14" i="40"/>
  <c r="CI11" i="192"/>
  <c r="AS11" i="40"/>
  <c r="CI15" i="192"/>
  <c r="AP11" i="40"/>
  <c r="BC17" i="192"/>
  <c r="AE14" i="192"/>
  <c r="CI16" i="192"/>
  <c r="AU9" i="192"/>
  <c r="AP10" i="40"/>
  <c r="AQ7" i="40"/>
  <c r="AQ13" i="40"/>
  <c r="AE17" i="192"/>
  <c r="AK5" i="40"/>
  <c r="AM10" i="40"/>
  <c r="G12" i="192"/>
  <c r="AN10" i="40"/>
  <c r="AM9" i="40"/>
  <c r="AO9" i="40"/>
  <c r="AO5" i="40"/>
  <c r="AQ9" i="40"/>
  <c r="AL14" i="40"/>
  <c r="BS16" i="192"/>
  <c r="BK13" i="192"/>
  <c r="AN13" i="40"/>
  <c r="AL11" i="40"/>
  <c r="AN14" i="40"/>
  <c r="AK9" i="40"/>
  <c r="BS10" i="192"/>
  <c r="W10" i="192"/>
  <c r="AU13" i="192"/>
  <c r="AM13" i="192"/>
  <c r="AP8" i="40"/>
  <c r="BK11" i="192"/>
  <c r="AI9" i="40"/>
  <c r="AS14" i="40"/>
  <c r="AK7" i="40"/>
  <c r="BC14" i="192"/>
  <c r="AR14" i="40"/>
  <c r="BK12" i="192"/>
  <c r="AN5" i="40"/>
  <c r="AQ12" i="40"/>
  <c r="AP6" i="40"/>
  <c r="AR10" i="40"/>
  <c r="BK14" i="192"/>
  <c r="CA8" i="192"/>
  <c r="W15" i="192"/>
  <c r="AJ10" i="40"/>
  <c r="AN9" i="40"/>
  <c r="AU12" i="192"/>
  <c r="AL6" i="40"/>
  <c r="W11" i="192"/>
  <c r="AM11" i="192"/>
  <c r="O13" i="192"/>
  <c r="BC16" i="192"/>
  <c r="CI12" i="192"/>
  <c r="CI8" i="192"/>
  <c r="CI17" i="192"/>
  <c r="AL5" i="40"/>
  <c r="AN6" i="40"/>
  <c r="AM13" i="40"/>
  <c r="AR11" i="40"/>
  <c r="AO13" i="40"/>
  <c r="AP7" i="40"/>
  <c r="AS5" i="40"/>
  <c r="AK10" i="40"/>
  <c r="W13" i="192"/>
  <c r="BS15" i="192"/>
  <c r="CA13" i="192"/>
  <c r="AS9" i="40"/>
  <c r="AQ6" i="40"/>
  <c r="BS17" i="192"/>
  <c r="O17" i="192"/>
  <c r="W14" i="192"/>
  <c r="AK11" i="40"/>
  <c r="BS12" i="192"/>
  <c r="CA10" i="192"/>
  <c r="AO14" i="40"/>
  <c r="AK8" i="40"/>
  <c r="AS12" i="40"/>
  <c r="AL9" i="40"/>
  <c r="AE12" i="192"/>
  <c r="AU16" i="192"/>
  <c r="BK9" i="192"/>
  <c r="AR6" i="40"/>
  <c r="AL12" i="40"/>
  <c r="AE15" i="192"/>
  <c r="AM7" i="40"/>
  <c r="AS13" i="40"/>
  <c r="AU17" i="192"/>
  <c r="BS9" i="192"/>
  <c r="G10" i="192"/>
  <c r="BC12" i="192"/>
  <c r="AK13" i="40"/>
  <c r="BK17" i="192"/>
  <c r="AR5" i="40"/>
  <c r="AM8" i="40"/>
  <c r="AQ14" i="40"/>
  <c r="L12" i="192" l="1"/>
  <c r="CF8" i="192"/>
  <c r="BH13" i="192"/>
  <c r="M13" i="40"/>
  <c r="AZ17" i="192"/>
  <c r="AJ11" i="192"/>
  <c r="CF11" i="192"/>
  <c r="P5" i="40"/>
  <c r="CF10" i="192"/>
  <c r="AB15" i="192"/>
  <c r="AR17" i="192"/>
  <c r="BP13" i="192"/>
  <c r="BX15" i="192"/>
  <c r="L11" i="192"/>
  <c r="W13" i="40"/>
  <c r="T14" i="192"/>
  <c r="AR13" i="192"/>
  <c r="BX12" i="192"/>
  <c r="L9" i="192"/>
  <c r="BX9" i="192"/>
  <c r="CF13" i="192"/>
  <c r="AZ10" i="192"/>
  <c r="L16" i="192"/>
  <c r="T11" i="192"/>
  <c r="W11" i="40"/>
  <c r="AZ9" i="192"/>
  <c r="D9" i="192"/>
  <c r="T10" i="192"/>
  <c r="AJ16" i="192"/>
  <c r="AJ12" i="192"/>
  <c r="AB13" i="192"/>
  <c r="AZ15" i="192"/>
  <c r="D10" i="192"/>
  <c r="BP17" i="192" l="1"/>
  <c r="M10" i="40"/>
  <c r="BP14" i="192"/>
  <c r="D13" i="192"/>
  <c r="W9" i="40"/>
  <c r="P13" i="40"/>
  <c r="M8" i="40"/>
  <c r="U14" i="40"/>
  <c r="S10" i="40"/>
  <c r="D11" i="192"/>
  <c r="AB9" i="192"/>
  <c r="Q14" i="40"/>
  <c r="AJ17" i="192"/>
  <c r="BQ10" i="192"/>
  <c r="BP15" i="192"/>
  <c r="R9" i="40"/>
  <c r="BH11" i="192"/>
  <c r="CF12" i="192"/>
  <c r="Q12" i="40"/>
  <c r="BH15" i="192"/>
  <c r="BP11" i="192"/>
  <c r="AB16" i="192"/>
  <c r="BX14" i="192"/>
  <c r="L13" i="192"/>
  <c r="O5" i="40"/>
  <c r="Q8" i="40"/>
  <c r="M11" i="40"/>
  <c r="BX11" i="192"/>
  <c r="T8" i="192"/>
  <c r="D14" i="192"/>
  <c r="BX16" i="192"/>
  <c r="P7" i="40"/>
  <c r="CF16" i="192"/>
  <c r="U12" i="40"/>
  <c r="T12" i="40"/>
  <c r="W14" i="40"/>
  <c r="R14" i="40"/>
  <c r="T9" i="192"/>
  <c r="T11" i="40"/>
  <c r="W12" i="40"/>
  <c r="N13" i="40"/>
  <c r="AB12" i="192"/>
  <c r="V9" i="40"/>
  <c r="W8" i="40"/>
  <c r="U8" i="40"/>
  <c r="M9" i="40"/>
  <c r="AR10" i="192"/>
  <c r="AK12" i="192"/>
  <c r="P9" i="40"/>
  <c r="BX13" i="192"/>
  <c r="L15" i="192"/>
  <c r="BX17" i="192"/>
  <c r="BH14" i="192"/>
  <c r="CF17" i="192"/>
  <c r="U13" i="40"/>
  <c r="N6" i="40"/>
  <c r="Q7" i="40"/>
  <c r="R6" i="40"/>
  <c r="P6" i="40"/>
  <c r="N12" i="40"/>
  <c r="W6" i="40"/>
  <c r="U10" i="40"/>
  <c r="BP16" i="192"/>
  <c r="AB10" i="192"/>
  <c r="CF9" i="192"/>
  <c r="D16" i="192"/>
  <c r="AJ14" i="192"/>
  <c r="V14" i="40"/>
  <c r="R5" i="40"/>
  <c r="Q11" i="40"/>
  <c r="AR8" i="192"/>
  <c r="CF15" i="192"/>
  <c r="N5" i="40"/>
  <c r="V10" i="40"/>
  <c r="Q13" i="40"/>
  <c r="R10" i="40"/>
  <c r="U5" i="40"/>
  <c r="S14" i="40"/>
  <c r="T13" i="40"/>
  <c r="U6" i="40"/>
  <c r="T6" i="40"/>
  <c r="U9" i="40"/>
  <c r="O9" i="40"/>
  <c r="S5" i="40"/>
  <c r="S9" i="40"/>
  <c r="T7" i="40"/>
  <c r="T14" i="40"/>
  <c r="CF14" i="192"/>
  <c r="D8" i="192"/>
  <c r="D12" i="192"/>
  <c r="BA13" i="192"/>
  <c r="M7" i="40"/>
  <c r="Q10" i="40"/>
  <c r="M12" i="40"/>
  <c r="R7" i="40"/>
  <c r="N9" i="40"/>
  <c r="BH9" i="192"/>
  <c r="BH12" i="192"/>
  <c r="AZ12" i="192"/>
  <c r="L14" i="192"/>
  <c r="BH17" i="192"/>
  <c r="T12" i="192"/>
  <c r="D15" i="192"/>
  <c r="BP12" i="192"/>
  <c r="AJ10" i="192"/>
  <c r="BH10" i="192"/>
  <c r="BH16" i="192"/>
  <c r="CG14" i="192"/>
  <c r="AC10" i="192"/>
  <c r="BY17" i="192"/>
  <c r="E10" i="192"/>
  <c r="T9" i="40"/>
  <c r="BP9" i="192"/>
  <c r="CG13" i="192"/>
  <c r="M5" i="40"/>
  <c r="P8" i="40"/>
  <c r="W5" i="40"/>
  <c r="L8" i="192"/>
  <c r="AR9" i="192"/>
  <c r="AB11" i="192"/>
  <c r="AJ13" i="192"/>
  <c r="BP8" i="192"/>
  <c r="M17" i="192"/>
  <c r="AK10" i="192"/>
  <c r="P11" i="40"/>
  <c r="O14" i="40"/>
  <c r="AB14" i="192"/>
  <c r="T17" i="192"/>
  <c r="O12" i="40"/>
  <c r="W10" i="40"/>
  <c r="U11" i="40"/>
  <c r="Q6" i="40"/>
  <c r="T15" i="192"/>
  <c r="D17" i="192"/>
  <c r="AR12" i="192"/>
  <c r="T10" i="40"/>
  <c r="L10" i="192"/>
  <c r="AJ9" i="192"/>
  <c r="N7" i="40"/>
  <c r="O11" i="40"/>
  <c r="M14" i="40"/>
  <c r="O7" i="40"/>
  <c r="V8" i="40"/>
  <c r="AJ15" i="192"/>
  <c r="AZ16" i="192"/>
  <c r="O8" i="40"/>
  <c r="S7" i="40"/>
  <c r="V7" i="40"/>
  <c r="S13" i="40"/>
  <c r="S6" i="40"/>
  <c r="AZ11" i="192"/>
  <c r="BX10" i="192"/>
  <c r="P12" i="40"/>
  <c r="AB17" i="192"/>
  <c r="AR14" i="192"/>
  <c r="S12" i="40"/>
  <c r="N10" i="40"/>
  <c r="N8" i="40"/>
  <c r="M6" i="40"/>
  <c r="V11" i="40"/>
  <c r="T8" i="40"/>
  <c r="E11" i="192"/>
  <c r="T13" i="192"/>
  <c r="T16" i="192"/>
  <c r="BH8" i="192"/>
  <c r="T5" i="40"/>
  <c r="AJ8" i="192"/>
  <c r="Q5" i="40"/>
  <c r="AZ14" i="192"/>
  <c r="BI16" i="192"/>
  <c r="AC9" i="192"/>
  <c r="E17" i="192"/>
  <c r="AS13" i="192"/>
  <c r="U9" i="192"/>
  <c r="BA16" i="192"/>
  <c r="BI13" i="192"/>
  <c r="BA10" i="192"/>
  <c r="AC15" i="192"/>
  <c r="BQ16" i="192"/>
  <c r="AK15" i="192"/>
  <c r="CG17" i="192"/>
  <c r="N11" i="40"/>
  <c r="AZ8" i="192"/>
  <c r="AR15" i="192"/>
  <c r="V12" i="40"/>
  <c r="AB8" i="192"/>
  <c r="R11" i="40"/>
  <c r="R8" i="40"/>
  <c r="P14" i="40"/>
  <c r="BX8" i="192"/>
  <c r="V6" i="40"/>
  <c r="U7" i="40"/>
  <c r="O10" i="40"/>
  <c r="O13" i="40"/>
  <c r="V5" i="40"/>
  <c r="L17" i="192"/>
  <c r="N14" i="40"/>
  <c r="AZ13" i="192"/>
  <c r="W7" i="40"/>
  <c r="P10" i="40"/>
  <c r="Q9" i="40"/>
  <c r="BP10" i="192"/>
  <c r="R13" i="40"/>
  <c r="S11" i="40"/>
  <c r="AR11" i="192"/>
  <c r="AR16" i="192"/>
  <c r="AC14" i="192"/>
  <c r="CG8" i="192"/>
  <c r="BA12" i="192"/>
  <c r="M13" i="192"/>
  <c r="AS15" i="192"/>
  <c r="S8" i="40"/>
  <c r="O6" i="40"/>
  <c r="R12" i="40"/>
  <c r="V13" i="40"/>
  <c r="AS8" i="192" l="1"/>
  <c r="CG12" i="192"/>
  <c r="BA8" i="192"/>
  <c r="E14" i="192"/>
  <c r="BY15" i="192"/>
  <c r="M9" i="192"/>
  <c r="AK9" i="192"/>
  <c r="AS14" i="192"/>
  <c r="BQ11" i="192"/>
  <c r="AS12" i="192"/>
  <c r="U10" i="192"/>
  <c r="BI14" i="192"/>
  <c r="U12" i="192"/>
  <c r="BQ14" i="192"/>
  <c r="BI15" i="192"/>
  <c r="AK16" i="192"/>
  <c r="BI17" i="192"/>
  <c r="BA15" i="192"/>
  <c r="BQ12" i="192"/>
  <c r="E8" i="192"/>
  <c r="M14" i="192"/>
  <c r="AC16" i="192"/>
  <c r="BA17" i="192"/>
  <c r="CG11" i="192"/>
  <c r="AK17" i="192"/>
  <c r="BQ15" i="192"/>
  <c r="CG9" i="192"/>
  <c r="BY13" i="192"/>
  <c r="BI12" i="192"/>
  <c r="E12" i="192"/>
  <c r="BA14" i="192"/>
  <c r="M16" i="192"/>
  <c r="CG16" i="192"/>
  <c r="BI8" i="192"/>
  <c r="AC8" i="192"/>
  <c r="AS9" i="192"/>
  <c r="BY9" i="192"/>
  <c r="BQ13" i="192"/>
  <c r="AC11" i="192"/>
  <c r="AS16" i="192"/>
  <c r="AC13" i="192"/>
  <c r="E15" i="192"/>
  <c r="AK11" i="192"/>
  <c r="U17" i="192"/>
  <c r="E16" i="192"/>
  <c r="U14" i="192"/>
  <c r="BY16" i="192"/>
  <c r="BQ9" i="192"/>
  <c r="BI9" i="192"/>
  <c r="BQ8" i="192"/>
  <c r="BY12" i="192"/>
  <c r="BA9" i="192"/>
  <c r="AK13" i="192"/>
  <c r="U16" i="192"/>
  <c r="U8" i="192"/>
  <c r="U15" i="192"/>
  <c r="BY14" i="192"/>
  <c r="AC12" i="192"/>
  <c r="U13" i="192"/>
  <c r="U11" i="192"/>
  <c r="M8" i="192"/>
  <c r="AC17" i="192"/>
  <c r="BI10" i="192"/>
  <c r="BQ17" i="192"/>
  <c r="CG15" i="192"/>
  <c r="E13" i="192"/>
  <c r="BA11" i="192"/>
  <c r="M12" i="192"/>
  <c r="BY8" i="192"/>
  <c r="BY11" i="192"/>
  <c r="AS10" i="192"/>
  <c r="M11" i="192"/>
  <c r="E9" i="192"/>
  <c r="M15" i="192"/>
  <c r="CG10" i="192"/>
  <c r="M10" i="192"/>
  <c r="BY10" i="192"/>
  <c r="AK8" i="192"/>
  <c r="AS11" i="192"/>
  <c r="AK14" i="192"/>
  <c r="AS17" i="192"/>
  <c r="BI11" i="192"/>
  <c r="E37" i="3" l="1"/>
  <c r="C37" i="58" s="1"/>
  <c r="E38" i="3" l="1"/>
  <c r="C38" i="58" l="1"/>
  <c r="Z17" i="192" l="1"/>
  <c r="AF17" i="192" s="1"/>
  <c r="BF12" i="192"/>
  <c r="BL12" i="192" s="1"/>
  <c r="B10" i="192"/>
  <c r="H10" i="192" s="1"/>
  <c r="BJ10" i="40"/>
  <c r="B15" i="192"/>
  <c r="H15" i="192" s="1"/>
  <c r="BJ11" i="40"/>
  <c r="R13" i="192"/>
  <c r="X13" i="192" s="1"/>
  <c r="AH14" i="192"/>
  <c r="AN14" i="192" s="1"/>
  <c r="BG5" i="40"/>
  <c r="BK11" i="40"/>
  <c r="BH13" i="40"/>
  <c r="BF10" i="40"/>
  <c r="BK14" i="40"/>
  <c r="AP16" i="192"/>
  <c r="AV16" i="192" s="1"/>
  <c r="B9" i="192"/>
  <c r="H9" i="192" s="1"/>
  <c r="AH16" i="192"/>
  <c r="AN16" i="192" s="1"/>
  <c r="AX15" i="192"/>
  <c r="BD15" i="192" s="1"/>
  <c r="AP15" i="192"/>
  <c r="AV15" i="192" s="1"/>
  <c r="BO6" i="40"/>
  <c r="BN11" i="40"/>
  <c r="BN9" i="192"/>
  <c r="BT9" i="192" s="1"/>
  <c r="CD15" i="192"/>
  <c r="CJ15" i="192" s="1"/>
  <c r="BN14" i="40"/>
  <c r="BF16" i="192"/>
  <c r="BL16" i="192" s="1"/>
  <c r="B8" i="192"/>
  <c r="H8" i="192" s="1"/>
  <c r="BI8" i="40"/>
  <c r="Z11" i="192"/>
  <c r="AF11" i="192" s="1"/>
  <c r="BG14" i="40"/>
  <c r="BO7" i="40"/>
  <c r="BI7" i="40"/>
  <c r="BV12" i="192"/>
  <c r="CB12" i="192" s="1"/>
  <c r="BM10" i="40"/>
  <c r="Z13" i="192"/>
  <c r="AF13" i="192" s="1"/>
  <c r="BE10" i="40"/>
  <c r="R10" i="192"/>
  <c r="X10" i="192" s="1"/>
  <c r="BF7" i="40"/>
  <c r="BN15" i="192"/>
  <c r="BT15" i="192" s="1"/>
  <c r="CD17" i="192"/>
  <c r="CJ17" i="192" s="1"/>
  <c r="BN14" i="192"/>
  <c r="BT14" i="192" s="1"/>
  <c r="BF14" i="192"/>
  <c r="BL14" i="192" s="1"/>
  <c r="BL11" i="40"/>
  <c r="H11" i="40" l="1"/>
  <c r="F8" i="40"/>
  <c r="C10" i="40"/>
  <c r="AZ5" i="40"/>
  <c r="Z10" i="192"/>
  <c r="AF10" i="192" s="1"/>
  <c r="AY10" i="40"/>
  <c r="AY11" i="40"/>
  <c r="E10" i="40"/>
  <c r="BI5" i="40"/>
  <c r="BF13" i="192"/>
  <c r="BL13" i="192" s="1"/>
  <c r="AP8" i="192"/>
  <c r="AV8" i="192" s="1"/>
  <c r="AX14" i="192"/>
  <c r="BD14" i="192" s="1"/>
  <c r="AP13" i="192"/>
  <c r="AV13" i="192" s="1"/>
  <c r="Z15" i="192"/>
  <c r="AF15" i="192" s="1"/>
  <c r="AP12" i="192"/>
  <c r="AV12" i="192" s="1"/>
  <c r="BE13" i="40"/>
  <c r="BE14" i="40"/>
  <c r="C14" i="40"/>
  <c r="BL5" i="40"/>
  <c r="BK5" i="40"/>
  <c r="BV15" i="192"/>
  <c r="CB15" i="192" s="1"/>
  <c r="AT7" i="40"/>
  <c r="BE7" i="40"/>
  <c r="BH7" i="40"/>
  <c r="AP14" i="192"/>
  <c r="AV14" i="192" s="1"/>
  <c r="BM12" i="40"/>
  <c r="BL7" i="40"/>
  <c r="AH11" i="192"/>
  <c r="AN11" i="192" s="1"/>
  <c r="BI9" i="40"/>
  <c r="B17" i="192"/>
  <c r="H17" i="192" s="1"/>
  <c r="BN12" i="40"/>
  <c r="AW12" i="40"/>
  <c r="CD8" i="192"/>
  <c r="CJ8" i="192" s="1"/>
  <c r="BL13" i="40"/>
  <c r="AH12" i="192"/>
  <c r="AN12" i="192" s="1"/>
  <c r="BF14" i="40"/>
  <c r="I7" i="40"/>
  <c r="BD5" i="40"/>
  <c r="AY5" i="40"/>
  <c r="R12" i="192"/>
  <c r="X12" i="192" s="1"/>
  <c r="BV17" i="192"/>
  <c r="CB17" i="192" s="1"/>
  <c r="BF8" i="40"/>
  <c r="J13" i="40"/>
  <c r="BN9" i="40"/>
  <c r="J14" i="192"/>
  <c r="P14" i="192" s="1"/>
  <c r="BN12" i="192"/>
  <c r="BT12" i="192" s="1"/>
  <c r="BF9" i="40"/>
  <c r="BN16" i="192"/>
  <c r="BT16" i="192" s="1"/>
  <c r="D5" i="40"/>
  <c r="J12" i="192"/>
  <c r="P12" i="192" s="1"/>
  <c r="BK10" i="40"/>
  <c r="BO13" i="40"/>
  <c r="BH14" i="40"/>
  <c r="AH15" i="192"/>
  <c r="AN15" i="192" s="1"/>
  <c r="BA9" i="40"/>
  <c r="BM13" i="40"/>
  <c r="BF11" i="40"/>
  <c r="R8" i="192"/>
  <c r="X8" i="192" s="1"/>
  <c r="BE8" i="40"/>
  <c r="BD14" i="40"/>
  <c r="BA12" i="40"/>
  <c r="BN5" i="40"/>
  <c r="J9" i="192"/>
  <c r="P9" i="192" s="1"/>
  <c r="AW14" i="40"/>
  <c r="AY6" i="40"/>
  <c r="AX12" i="40"/>
  <c r="BL9" i="40"/>
  <c r="AU11" i="40"/>
  <c r="BI14" i="40"/>
  <c r="BL12" i="40"/>
  <c r="CD13" i="192"/>
  <c r="CJ13" i="192" s="1"/>
  <c r="G13" i="40"/>
  <c r="CD16" i="192"/>
  <c r="CJ16" i="192" s="1"/>
  <c r="BV14" i="192"/>
  <c r="CB14" i="192" s="1"/>
  <c r="BJ12" i="40"/>
  <c r="AW13" i="40"/>
  <c r="C5" i="40"/>
  <c r="B12" i="40"/>
  <c r="BI12" i="40"/>
  <c r="BM14" i="40"/>
  <c r="AZ6" i="40"/>
  <c r="BJ6" i="40"/>
  <c r="J16" i="192"/>
  <c r="P16" i="192" s="1"/>
  <c r="E8" i="40"/>
  <c r="R14" i="192"/>
  <c r="X14" i="192" s="1"/>
  <c r="R17" i="192"/>
  <c r="X17" i="192" s="1"/>
  <c r="R9" i="192"/>
  <c r="X9" i="192" s="1"/>
  <c r="BG6" i="40"/>
  <c r="BG13" i="40"/>
  <c r="R16" i="192"/>
  <c r="X16" i="192" s="1"/>
  <c r="BE9" i="40"/>
  <c r="BF17" i="192"/>
  <c r="BL17" i="192" s="1"/>
  <c r="BA14" i="40"/>
  <c r="BN11" i="192"/>
  <c r="BT11" i="192" s="1"/>
  <c r="BM8" i="40"/>
  <c r="AZ9" i="40"/>
  <c r="J11" i="40"/>
  <c r="BM11" i="40"/>
  <c r="BH11" i="40"/>
  <c r="Z14" i="192"/>
  <c r="AF14" i="192" s="1"/>
  <c r="B11" i="192"/>
  <c r="H11" i="192" s="1"/>
  <c r="BV8" i="192"/>
  <c r="CB8" i="192" s="1"/>
  <c r="J7" i="40"/>
  <c r="BM7" i="40"/>
  <c r="BN10" i="192"/>
  <c r="BT10" i="192" s="1"/>
  <c r="BD9" i="40"/>
  <c r="CD12" i="192"/>
  <c r="CJ12" i="192" s="1"/>
  <c r="BK8" i="40"/>
  <c r="BH5" i="40"/>
  <c r="AW5" i="40"/>
  <c r="BB6" i="40"/>
  <c r="K11" i="40"/>
  <c r="AX17" i="192"/>
  <c r="BD17" i="192" s="1"/>
  <c r="BO8" i="40"/>
  <c r="BI11" i="40"/>
  <c r="D10" i="40"/>
  <c r="BG10" i="40"/>
  <c r="BL6" i="40"/>
  <c r="BF9" i="192"/>
  <c r="BL9" i="192" s="1"/>
  <c r="BN17" i="192"/>
  <c r="BT17" i="192" s="1"/>
  <c r="K9" i="40"/>
  <c r="BL14" i="40"/>
  <c r="BE12" i="40"/>
  <c r="AP9" i="192"/>
  <c r="AV9" i="192" s="1"/>
  <c r="CD11" i="192"/>
  <c r="CJ11" i="192" s="1"/>
  <c r="BB14" i="40"/>
  <c r="BG11" i="40"/>
  <c r="AZ8" i="40"/>
  <c r="BM6" i="40"/>
  <c r="BK13" i="40"/>
  <c r="H13" i="40"/>
  <c r="BB10" i="40"/>
  <c r="J5" i="40"/>
  <c r="BF5" i="40"/>
  <c r="L6" i="40"/>
  <c r="CD9" i="192"/>
  <c r="CJ9" i="192" s="1"/>
  <c r="F13" i="40"/>
  <c r="AX10" i="192"/>
  <c r="BD10" i="192" s="1"/>
  <c r="AH17" i="192"/>
  <c r="AN17" i="192" s="1"/>
  <c r="F14" i="40"/>
  <c r="BO14" i="40"/>
  <c r="AU7" i="40"/>
  <c r="J10" i="192"/>
  <c r="P10" i="192" s="1"/>
  <c r="BV13" i="192"/>
  <c r="CB13" i="192" s="1"/>
  <c r="BN10" i="40"/>
  <c r="BI10" i="40"/>
  <c r="AX10" i="40"/>
  <c r="AH13" i="192"/>
  <c r="AN13" i="192" s="1"/>
  <c r="AX9" i="192"/>
  <c r="BD9" i="192" s="1"/>
  <c r="BK6" i="40"/>
  <c r="BF15" i="192"/>
  <c r="BL15" i="192" s="1"/>
  <c r="BF6" i="40"/>
  <c r="C6" i="40"/>
  <c r="BM9" i="40"/>
  <c r="AY12" i="40"/>
  <c r="BK12" i="40"/>
  <c r="BJ13" i="40"/>
  <c r="BV10" i="192"/>
  <c r="CB10" i="192" s="1"/>
  <c r="BN7" i="40"/>
  <c r="BC7" i="40"/>
  <c r="Z16" i="192"/>
  <c r="AF16" i="192" s="1"/>
  <c r="AV11" i="40"/>
  <c r="C12" i="40"/>
  <c r="D13" i="40"/>
  <c r="BK7" i="40"/>
  <c r="I6" i="40"/>
  <c r="AX12" i="192"/>
  <c r="BD12" i="192" s="1"/>
  <c r="H12" i="40"/>
  <c r="BC10" i="40"/>
  <c r="J15" i="192"/>
  <c r="P15" i="192" s="1"/>
  <c r="BC5" i="40"/>
  <c r="BO9" i="40"/>
  <c r="BM5" i="40"/>
  <c r="H7" i="40"/>
  <c r="L8" i="40"/>
  <c r="J8" i="40"/>
  <c r="F11" i="40"/>
  <c r="BK9" i="40"/>
  <c r="BI13" i="40"/>
  <c r="BN13" i="192"/>
  <c r="BT13" i="192" s="1"/>
  <c r="AX16" i="192"/>
  <c r="BD16" i="192" s="1"/>
  <c r="BF12" i="40"/>
  <c r="BN8" i="192"/>
  <c r="BT8" i="192" s="1"/>
  <c r="AV14" i="40"/>
  <c r="AX11" i="192"/>
  <c r="BD11" i="192" s="1"/>
  <c r="J8" i="192"/>
  <c r="P8" i="192" s="1"/>
  <c r="AV6" i="40"/>
  <c r="Z8" i="192"/>
  <c r="AF8" i="192" s="1"/>
  <c r="B12" i="192"/>
  <c r="H12" i="192" s="1"/>
  <c r="H14" i="40"/>
  <c r="BC8" i="40"/>
  <c r="BD11" i="40"/>
  <c r="CD14" i="192"/>
  <c r="CJ14" i="192" s="1"/>
  <c r="BO11" i="40"/>
  <c r="BV9" i="192"/>
  <c r="CB9" i="192" s="1"/>
  <c r="K6" i="40"/>
  <c r="B14" i="192"/>
  <c r="H14" i="192" s="1"/>
  <c r="AT11" i="40"/>
  <c r="F7" i="40"/>
  <c r="BJ8" i="40"/>
  <c r="G8" i="40"/>
  <c r="BJ7" i="40"/>
  <c r="BN6" i="40"/>
  <c r="BN8" i="40"/>
  <c r="AP11" i="192"/>
  <c r="AV11" i="192" s="1"/>
  <c r="AH10" i="192"/>
  <c r="AN10" i="192" s="1"/>
  <c r="B5" i="40"/>
  <c r="BO12" i="40"/>
  <c r="B13" i="192"/>
  <c r="H13" i="192" s="1"/>
  <c r="AW6" i="40"/>
  <c r="BH6" i="40"/>
  <c r="Z9" i="192"/>
  <c r="AF9" i="192" s="1"/>
  <c r="AP10" i="192"/>
  <c r="AV10" i="192" s="1"/>
  <c r="BH8" i="40"/>
  <c r="BF11" i="192"/>
  <c r="BL11" i="192" s="1"/>
  <c r="BO10" i="40"/>
  <c r="R11" i="192"/>
  <c r="X11" i="192" s="1"/>
  <c r="AH9" i="192"/>
  <c r="AN9" i="192" s="1"/>
  <c r="AW9" i="40"/>
  <c r="BH9" i="40"/>
  <c r="BF13" i="40"/>
  <c r="C13" i="40"/>
  <c r="AT6" i="40"/>
  <c r="R15" i="192"/>
  <c r="X15" i="192" s="1"/>
  <c r="BG12" i="40"/>
  <c r="Z12" i="192"/>
  <c r="AF12" i="192" s="1"/>
  <c r="BG7" i="40"/>
  <c r="BV11" i="192"/>
  <c r="CB11" i="192" s="1"/>
  <c r="AT10" i="40"/>
  <c r="BI6" i="40"/>
  <c r="BL8" i="40"/>
  <c r="BG8" i="40"/>
  <c r="BE11" i="40"/>
  <c r="D7" i="40"/>
  <c r="F6" i="40"/>
  <c r="AX13" i="192"/>
  <c r="BD13" i="192" s="1"/>
  <c r="I8" i="40"/>
  <c r="BE5" i="40"/>
  <c r="L12" i="40"/>
  <c r="D8" i="40"/>
  <c r="BE6" i="40"/>
  <c r="D12" i="40"/>
  <c r="B14" i="40"/>
  <c r="AH8" i="192"/>
  <c r="AN8" i="192" s="1"/>
  <c r="BH12" i="40"/>
  <c r="BL10" i="40"/>
  <c r="BV16" i="192"/>
  <c r="CB16" i="192" s="1"/>
  <c r="BF10" i="192"/>
  <c r="BL10" i="192" s="1"/>
  <c r="BO5" i="40"/>
  <c r="J13" i="192"/>
  <c r="P13" i="192" s="1"/>
  <c r="BF8" i="192"/>
  <c r="BL8" i="192" s="1"/>
  <c r="L7" i="40"/>
  <c r="CD10" i="192"/>
  <c r="CJ10" i="192" s="1"/>
  <c r="BJ5" i="40"/>
  <c r="D9" i="40"/>
  <c r="BG9" i="40"/>
  <c r="AP17" i="192"/>
  <c r="AV17" i="192" s="1"/>
  <c r="BJ14" i="40"/>
  <c r="BA13" i="40"/>
  <c r="K14" i="40"/>
  <c r="C8" i="40"/>
  <c r="J11" i="192"/>
  <c r="P11" i="192" s="1"/>
  <c r="AX8" i="192"/>
  <c r="BD8" i="192" s="1"/>
  <c r="F9" i="40"/>
  <c r="BH10" i="40"/>
  <c r="K12" i="40"/>
  <c r="BN13" i="40"/>
  <c r="BB12" i="40"/>
  <c r="J17" i="192"/>
  <c r="P17" i="192" s="1"/>
  <c r="BJ9" i="40"/>
  <c r="B16" i="192"/>
  <c r="H16" i="192" s="1"/>
  <c r="E13" i="40"/>
  <c r="G10" i="40"/>
  <c r="C9" i="40"/>
  <c r="AU9" i="40"/>
  <c r="AT8" i="40"/>
  <c r="B8" i="40"/>
  <c r="L13" i="40"/>
  <c r="BD13" i="40"/>
  <c r="E11" i="40"/>
  <c r="AW11" i="40"/>
  <c r="B9" i="40"/>
  <c r="AT9" i="40"/>
  <c r="AZ11" i="40"/>
  <c r="AX5" i="40"/>
  <c r="F5" i="40"/>
  <c r="I10" i="40"/>
  <c r="BA10" i="40"/>
  <c r="BC13" i="40"/>
  <c r="K13" i="40"/>
  <c r="AY9" i="40"/>
  <c r="G9" i="40"/>
  <c r="BA5" i="40"/>
  <c r="I5" i="40"/>
  <c r="B13" i="40"/>
  <c r="AT13" i="40"/>
  <c r="AY14" i="40"/>
  <c r="G14" i="40"/>
  <c r="I11" i="40"/>
  <c r="BA11" i="40"/>
  <c r="BG16" i="192"/>
  <c r="BM16" i="192" s="1"/>
  <c r="AX8" i="40"/>
  <c r="BB9" i="40"/>
  <c r="J9" i="40"/>
  <c r="AW7" i="40"/>
  <c r="E7" i="40"/>
  <c r="G7" i="40"/>
  <c r="AY7" i="40"/>
  <c r="AZ10" i="40"/>
  <c r="H10" i="40"/>
  <c r="BD10" i="40"/>
  <c r="L10" i="40"/>
  <c r="AW10" i="40" l="1"/>
  <c r="H5" i="40"/>
  <c r="AU10" i="40"/>
  <c r="G11" i="40"/>
  <c r="AU14" i="40"/>
  <c r="E12" i="40"/>
  <c r="L5" i="40"/>
  <c r="B7" i="40"/>
  <c r="BA7" i="40"/>
  <c r="G5" i="40"/>
  <c r="BB13" i="40"/>
  <c r="BC11" i="40"/>
  <c r="I9" i="40"/>
  <c r="AU5" i="40"/>
  <c r="AX7" i="40"/>
  <c r="J6" i="40"/>
  <c r="G6" i="40"/>
  <c r="I13" i="40"/>
  <c r="L14" i="40"/>
  <c r="BD7" i="40"/>
  <c r="F12" i="40"/>
  <c r="L9" i="40"/>
  <c r="AV8" i="40"/>
  <c r="E14" i="40"/>
  <c r="H9" i="40"/>
  <c r="AY13" i="40"/>
  <c r="AV5" i="40"/>
  <c r="AZ13" i="40"/>
  <c r="AV9" i="40"/>
  <c r="BA8" i="40"/>
  <c r="AZ7" i="40"/>
  <c r="AX13" i="40"/>
  <c r="F10" i="40"/>
  <c r="AV10" i="40"/>
  <c r="BB5" i="40"/>
  <c r="D11" i="40"/>
  <c r="AT12" i="40"/>
  <c r="AW8" i="40"/>
  <c r="AX6" i="40"/>
  <c r="AT14" i="40"/>
  <c r="C7" i="40"/>
  <c r="J14" i="40"/>
  <c r="I12" i="40"/>
  <c r="AU6" i="40"/>
  <c r="AV13" i="40"/>
  <c r="AX14" i="40"/>
  <c r="C11" i="40"/>
  <c r="AY8" i="40"/>
  <c r="I14" i="40"/>
  <c r="K10" i="40"/>
  <c r="AU12" i="40"/>
  <c r="BB8" i="40"/>
  <c r="AZ12" i="40"/>
  <c r="K5" i="40"/>
  <c r="BB11" i="40"/>
  <c r="BD8" i="40"/>
  <c r="BC9" i="40"/>
  <c r="E5" i="40"/>
  <c r="AV7" i="40"/>
  <c r="BC12" i="40"/>
  <c r="E9" i="40"/>
  <c r="H6" i="40"/>
  <c r="D6" i="40"/>
  <c r="D14" i="40"/>
  <c r="G12" i="40"/>
  <c r="L11" i="40"/>
  <c r="J10" i="40"/>
  <c r="AX11" i="40"/>
  <c r="AT5" i="40"/>
  <c r="BB7" i="40"/>
  <c r="E6" i="40"/>
  <c r="BC6" i="40"/>
  <c r="K7" i="40"/>
  <c r="AZ14" i="40"/>
  <c r="BD6" i="40"/>
  <c r="H8" i="40"/>
  <c r="B6" i="40"/>
  <c r="AU8" i="40"/>
  <c r="BA6" i="40"/>
  <c r="J12" i="40"/>
  <c r="BC14" i="40"/>
  <c r="B10" i="40"/>
  <c r="AV12" i="40"/>
  <c r="BD12" i="40"/>
  <c r="K8" i="40"/>
  <c r="AX9" i="40"/>
  <c r="B11" i="40"/>
  <c r="AU13" i="40"/>
  <c r="BO14" i="192"/>
  <c r="BU14" i="192" s="1"/>
  <c r="AA15" i="192"/>
  <c r="AG15" i="192" s="1"/>
  <c r="BG17" i="192"/>
  <c r="BM17" i="192" s="1"/>
  <c r="S15" i="192"/>
  <c r="Y15" i="192" s="1"/>
  <c r="BW12" i="192"/>
  <c r="CC12" i="192" s="1"/>
  <c r="CE16" i="192"/>
  <c r="CK16" i="192" s="1"/>
  <c r="BW14" i="192"/>
  <c r="CC14" i="192" s="1"/>
  <c r="C16" i="192"/>
  <c r="I16" i="192" s="1"/>
  <c r="AY9" i="192"/>
  <c r="BE9" i="192" s="1"/>
  <c r="AQ8" i="192"/>
  <c r="AW8" i="192" s="1"/>
  <c r="K14" i="192"/>
  <c r="Q14" i="192" s="1"/>
  <c r="K17" i="192"/>
  <c r="Q17" i="192" s="1"/>
  <c r="BW17" i="192"/>
  <c r="CC17" i="192" s="1"/>
  <c r="AY11" i="192"/>
  <c r="BE11" i="192" s="1"/>
  <c r="AQ16" i="192"/>
  <c r="AW16" i="192" s="1"/>
  <c r="AY14" i="192"/>
  <c r="BE14" i="192" s="1"/>
  <c r="K8" i="192"/>
  <c r="Q8" i="192" s="1"/>
  <c r="AQ12" i="192"/>
  <c r="AW12" i="192" s="1"/>
  <c r="K9" i="192"/>
  <c r="Q9" i="192" s="1"/>
  <c r="BO12" i="192"/>
  <c r="BU12" i="192" s="1"/>
  <c r="S17" i="192"/>
  <c r="Y17" i="192" s="1"/>
  <c r="BW11" i="192"/>
  <c r="CC11" i="192" s="1"/>
  <c r="S16" i="192"/>
  <c r="Y16" i="192" s="1"/>
  <c r="AQ11" i="192"/>
  <c r="AW11" i="192" s="1"/>
  <c r="K13" i="192"/>
  <c r="Q13" i="192" s="1"/>
  <c r="AI15" i="192"/>
  <c r="AO15" i="192" s="1"/>
  <c r="BG9" i="192"/>
  <c r="BM9" i="192" s="1"/>
  <c r="BO16" i="192"/>
  <c r="BU16" i="192" s="1"/>
  <c r="AI11" i="192"/>
  <c r="AO11" i="192" s="1"/>
  <c r="K10" i="192"/>
  <c r="Q10" i="192" s="1"/>
  <c r="BW9" i="192"/>
  <c r="CC9" i="192" s="1"/>
  <c r="CE10" i="192"/>
  <c r="CK10" i="192" s="1"/>
  <c r="CE12" i="192"/>
  <c r="CK12" i="192" s="1"/>
  <c r="BG15" i="192"/>
  <c r="BM15" i="192" s="1"/>
  <c r="AY12" i="192"/>
  <c r="BE12" i="192" s="1"/>
  <c r="AI17" i="192"/>
  <c r="AO17" i="192" s="1"/>
  <c r="BO10" i="192"/>
  <c r="BU10" i="192" s="1"/>
  <c r="BW8" i="192"/>
  <c r="CC8" i="192" s="1"/>
  <c r="S11" i="192"/>
  <c r="Y11" i="192" s="1"/>
  <c r="AI9" i="192"/>
  <c r="AO9" i="192" s="1"/>
  <c r="AA16" i="192"/>
  <c r="AG16" i="192" s="1"/>
  <c r="S12" i="192"/>
  <c r="Y12" i="192" s="1"/>
  <c r="AY15" i="192"/>
  <c r="BE15" i="192" s="1"/>
  <c r="S13" i="192"/>
  <c r="Y13" i="192" s="1"/>
  <c r="AA8" i="192"/>
  <c r="AG8" i="192" s="1"/>
  <c r="CE17" i="192"/>
  <c r="CK17" i="192" s="1"/>
  <c r="AI14" i="192"/>
  <c r="AO14" i="192" s="1"/>
  <c r="C9" i="192"/>
  <c r="I9" i="192" s="1"/>
  <c r="BO8" i="192"/>
  <c r="BU8" i="192" s="1"/>
  <c r="BO17" i="192"/>
  <c r="BU17" i="192" s="1"/>
  <c r="AY10" i="192"/>
  <c r="BE10" i="192" s="1"/>
  <c r="C8" i="192"/>
  <c r="I8" i="192" s="1"/>
  <c r="AQ13" i="192"/>
  <c r="AW13" i="192" s="1"/>
  <c r="CE15" i="192"/>
  <c r="CK15" i="192" s="1"/>
  <c r="BO11" i="192"/>
  <c r="BU11" i="192" s="1"/>
  <c r="CE13" i="192"/>
  <c r="CK13" i="192" s="1"/>
  <c r="S10" i="192"/>
  <c r="Y10" i="192" s="1"/>
  <c r="K15" i="192"/>
  <c r="Q15" i="192" s="1"/>
  <c r="AA12" i="192"/>
  <c r="AG12" i="192" s="1"/>
  <c r="BW16" i="192"/>
  <c r="CC16" i="192" s="1"/>
  <c r="AY13" i="192"/>
  <c r="BE13" i="192" s="1"/>
  <c r="CE9" i="192"/>
  <c r="CK9" i="192" s="1"/>
  <c r="AI10" i="192"/>
  <c r="AO10" i="192" s="1"/>
  <c r="AY8" i="192"/>
  <c r="BE8" i="192" s="1"/>
  <c r="AA13" i="192"/>
  <c r="AG13" i="192" s="1"/>
  <c r="AY16" i="192"/>
  <c r="BE16" i="192" s="1"/>
  <c r="C11" i="192"/>
  <c r="I11" i="192" s="1"/>
  <c r="C12" i="192"/>
  <c r="I12" i="192" s="1"/>
  <c r="BG14" i="192"/>
  <c r="BM14" i="192" s="1"/>
  <c r="CE11" i="192"/>
  <c r="CK11" i="192" s="1"/>
  <c r="BG8" i="192"/>
  <c r="BM8" i="192" s="1"/>
  <c r="AI16" i="192"/>
  <c r="AO16" i="192" s="1"/>
  <c r="AY17" i="192"/>
  <c r="BE17" i="192" s="1"/>
  <c r="BW15" i="192"/>
  <c r="CC15" i="192" s="1"/>
  <c r="AI8" i="192"/>
  <c r="AO8" i="192" s="1"/>
  <c r="AQ9" i="192"/>
  <c r="AW9" i="192" s="1"/>
  <c r="AQ15" i="192"/>
  <c r="AW15" i="192" s="1"/>
  <c r="BW13" i="192"/>
  <c r="CC13" i="192" s="1"/>
  <c r="BO15" i="192"/>
  <c r="BU15" i="192" s="1"/>
  <c r="AA10" i="192"/>
  <c r="AG10" i="192" s="1"/>
  <c r="BG10" i="192"/>
  <c r="BM10" i="192" s="1"/>
  <c r="C14" i="192"/>
  <c r="I14" i="192" s="1"/>
  <c r="S9" i="192"/>
  <c r="Y9" i="192" s="1"/>
  <c r="CE8" i="192"/>
  <c r="CK8" i="192" s="1"/>
  <c r="BG13" i="192"/>
  <c r="BM13" i="192" s="1"/>
  <c r="C15" i="192"/>
  <c r="I15" i="192" s="1"/>
  <c r="BO13" i="192"/>
  <c r="BU13" i="192" s="1"/>
  <c r="K12" i="192"/>
  <c r="Q12" i="192" s="1"/>
  <c r="AA9" i="192"/>
  <c r="AG9" i="192" s="1"/>
  <c r="AA11" i="192"/>
  <c r="AG11" i="192" s="1"/>
  <c r="BG11" i="192"/>
  <c r="BM11" i="192" s="1"/>
  <c r="K16" i="192"/>
  <c r="Q16" i="192" s="1"/>
  <c r="AQ10" i="192"/>
  <c r="AW10" i="192" s="1"/>
  <c r="AI13" i="192"/>
  <c r="AO13" i="192" s="1"/>
  <c r="AA17" i="192"/>
  <c r="AG17" i="192" s="1"/>
  <c r="CE14" i="192"/>
  <c r="CK14" i="192" s="1"/>
  <c r="AA14" i="192"/>
  <c r="AG14" i="192" s="1"/>
  <c r="BW10" i="192"/>
  <c r="CC10" i="192" s="1"/>
  <c r="AQ14" i="192"/>
  <c r="AW14" i="192" s="1"/>
  <c r="BG12" i="192"/>
  <c r="BM12" i="192" s="1"/>
  <c r="AQ17" i="192"/>
  <c r="AW17" i="192" s="1"/>
  <c r="C13" i="192"/>
  <c r="I13" i="192" s="1"/>
  <c r="AI12" i="192"/>
  <c r="AO12" i="192" s="1"/>
  <c r="C10" i="192"/>
  <c r="I10" i="192" s="1"/>
  <c r="C17" i="192"/>
  <c r="I17" i="192" s="1"/>
  <c r="K11" i="192"/>
  <c r="Q11" i="192" s="1"/>
  <c r="BO9" i="192"/>
  <c r="BU9" i="192" s="1"/>
  <c r="S14" i="192"/>
  <c r="Y14" i="192" s="1"/>
  <c r="S8" i="192"/>
  <c r="Y8" i="192" s="1"/>
  <c r="N34" i="16" l="1"/>
  <c r="O34" i="16" s="1"/>
  <c r="N37" i="16"/>
  <c r="O37" i="16" s="1"/>
  <c r="P37" i="16" s="1"/>
  <c r="AI36" i="19" s="1"/>
  <c r="AL36" i="19" s="1"/>
  <c r="N35" i="16"/>
  <c r="O35" i="16" s="1"/>
  <c r="P35" i="16" s="1"/>
  <c r="AI34" i="19" s="1"/>
  <c r="AL34" i="19" s="1"/>
  <c r="N36" i="16"/>
  <c r="O36" i="16" s="1"/>
  <c r="P36" i="16" s="1"/>
  <c r="AI35" i="19" s="1"/>
  <c r="AL35" i="19" s="1"/>
  <c r="N38" i="16"/>
  <c r="O38" i="16" s="1"/>
  <c r="P38" i="16" s="1"/>
  <c r="AI37" i="19" s="1"/>
  <c r="AL37" i="19" s="1"/>
  <c r="N33" i="16"/>
  <c r="O33" i="16" s="1"/>
  <c r="P33" i="16" s="1"/>
  <c r="AI32" i="19" s="1"/>
  <c r="AL32" i="19" s="1"/>
  <c r="P34" i="16" l="1"/>
  <c r="O53" i="16"/>
  <c r="O54" i="16"/>
  <c r="N39" i="16"/>
  <c r="O39" i="16" s="1"/>
  <c r="P39" i="16" s="1"/>
  <c r="AI38" i="19" s="1"/>
  <c r="AL38" i="19" s="1"/>
  <c r="AN37" i="19"/>
  <c r="AN35" i="19"/>
  <c r="AN32" i="19"/>
  <c r="AN34" i="19"/>
  <c r="AN36" i="19"/>
  <c r="AI33" i="19" l="1"/>
  <c r="P53" i="16"/>
  <c r="P54" i="16"/>
  <c r="N40" i="16"/>
  <c r="AN38" i="19"/>
  <c r="AI52" i="19" l="1"/>
  <c r="AI53" i="19"/>
  <c r="AL33" i="19"/>
  <c r="O40" i="16"/>
  <c r="AL52" i="19" l="1"/>
  <c r="AN33" i="19"/>
  <c r="AL53" i="19"/>
  <c r="P40" i="16"/>
  <c r="AN52" i="19" l="1"/>
  <c r="AN53" i="19"/>
  <c r="AI39" i="19"/>
  <c r="AL39" i="19" s="1"/>
  <c r="AN39" i="19" l="1"/>
  <c r="G23" i="19" l="1"/>
  <c r="H23" i="19" s="1"/>
  <c r="G21" i="19"/>
  <c r="G38" i="19"/>
  <c r="H38" i="19" s="1"/>
  <c r="G15" i="19"/>
  <c r="G31" i="19"/>
  <c r="H31" i="19" s="1"/>
  <c r="G11" i="19"/>
  <c r="H11" i="19" s="1"/>
  <c r="G35" i="19"/>
  <c r="H35" i="19" s="1"/>
  <c r="G26" i="19"/>
  <c r="H26" i="19" s="1"/>
  <c r="G41" i="19"/>
  <c r="H41" i="19" s="1"/>
  <c r="G37" i="19"/>
  <c r="H37" i="19" s="1"/>
  <c r="G24" i="19"/>
  <c r="H24" i="19" s="1"/>
  <c r="G10" i="19"/>
  <c r="H10" i="19" s="1"/>
  <c r="G20" i="19"/>
  <c r="G18" i="19"/>
  <c r="G36" i="19"/>
  <c r="H36" i="19" s="1"/>
  <c r="G12" i="19"/>
  <c r="H12" i="19" s="1"/>
  <c r="G32" i="19"/>
  <c r="H32" i="19" s="1"/>
  <c r="G17" i="19"/>
  <c r="G9" i="19"/>
  <c r="H9" i="19" s="1"/>
  <c r="G30" i="19"/>
  <c r="H30" i="19" s="1"/>
  <c r="G8" i="19"/>
  <c r="H8" i="19" s="1"/>
  <c r="G25" i="19"/>
  <c r="G28" i="19"/>
  <c r="H28" i="19" s="1"/>
  <c r="G14" i="19"/>
  <c r="G16" i="19"/>
  <c r="G34" i="19"/>
  <c r="H34" i="19" s="1"/>
  <c r="G22" i="19"/>
  <c r="G33" i="19"/>
  <c r="G19" i="19"/>
  <c r="G39" i="19"/>
  <c r="H39" i="19" s="1"/>
  <c r="G29" i="19"/>
  <c r="H29" i="19" s="1"/>
  <c r="G40" i="19"/>
  <c r="H40" i="19" s="1"/>
  <c r="G13" i="19"/>
  <c r="H13" i="19" s="1"/>
  <c r="G6" i="19"/>
  <c r="G55" i="19" s="1"/>
  <c r="G27" i="19"/>
  <c r="H27" i="19" s="1"/>
  <c r="H33" i="19" l="1"/>
  <c r="H53" i="19" s="1"/>
  <c r="G52" i="19"/>
  <c r="G53" i="19"/>
  <c r="H25" i="19"/>
  <c r="G51" i="19"/>
  <c r="H6" i="19"/>
  <c r="H55" i="19" s="1"/>
  <c r="J12" i="19"/>
  <c r="J32" i="19"/>
  <c r="G42" i="19"/>
  <c r="H42" i="19" s="1"/>
  <c r="H52" i="19" l="1"/>
  <c r="H51" i="19"/>
  <c r="J13" i="19"/>
  <c r="B5" i="41"/>
  <c r="J6" i="41" s="1"/>
  <c r="J41" i="41" s="1"/>
  <c r="J23" i="19"/>
  <c r="J41" i="19"/>
  <c r="J36" i="19"/>
  <c r="J31" i="19"/>
  <c r="J34" i="19"/>
  <c r="J27" i="19"/>
  <c r="J38" i="19"/>
  <c r="J10" i="19"/>
  <c r="J6" i="19"/>
  <c r="J55" i="19" s="1"/>
  <c r="J40" i="19"/>
  <c r="J24" i="19"/>
  <c r="J8" i="19"/>
  <c r="J29" i="19"/>
  <c r="J30" i="19"/>
  <c r="J11" i="19"/>
  <c r="J28" i="19"/>
  <c r="J37" i="19"/>
  <c r="J35" i="19"/>
  <c r="J9" i="19"/>
  <c r="J26" i="19"/>
  <c r="J25" i="19"/>
  <c r="J33" i="19"/>
  <c r="J39" i="19"/>
  <c r="J51" i="19" l="1"/>
  <c r="J52" i="19"/>
  <c r="J53" i="19"/>
  <c r="I6" i="41"/>
  <c r="I41" i="41" s="1"/>
  <c r="F6" i="41"/>
  <c r="F41" i="41" s="1"/>
  <c r="D6" i="41"/>
  <c r="D41" i="41" s="1"/>
  <c r="L6" i="41"/>
  <c r="L41" i="41" s="1"/>
  <c r="G6" i="41"/>
  <c r="G41" i="41" s="1"/>
  <c r="H6" i="41"/>
  <c r="H41" i="41" s="1"/>
  <c r="K6" i="41"/>
  <c r="K41" i="41" s="1"/>
  <c r="C6" i="41"/>
  <c r="C41" i="41" s="1"/>
  <c r="B6" i="41"/>
  <c r="B41" i="41" s="1"/>
  <c r="E6" i="41"/>
  <c r="E41" i="41" s="1"/>
  <c r="J42" i="19"/>
  <c r="G7" i="19" l="1"/>
  <c r="H7" i="19" s="1"/>
  <c r="J7" i="19" l="1"/>
  <c r="L4" i="255" l="1"/>
  <c r="L11" i="255"/>
  <c r="L9" i="255"/>
  <c r="L6" i="255"/>
  <c r="L13" i="255"/>
  <c r="L10" i="255"/>
  <c r="L14" i="255"/>
  <c r="L7" i="255"/>
  <c r="L5" i="255"/>
  <c r="L12" i="255"/>
  <c r="L8" i="255"/>
  <c r="M6" i="255" l="1"/>
  <c r="M9" i="255"/>
  <c r="M4" i="255"/>
  <c r="M12" i="255"/>
  <c r="M7" i="255"/>
  <c r="M10" i="255"/>
  <c r="M13" i="255"/>
  <c r="M5" i="255"/>
  <c r="M11" i="255"/>
  <c r="M8" i="255"/>
  <c r="M14" i="255"/>
  <c r="V39" i="34"/>
  <c r="M40" i="35"/>
  <c r="O40" i="35" s="1"/>
  <c r="V38" i="34"/>
  <c r="D8" i="255" l="1"/>
  <c r="D10" i="255"/>
  <c r="D9" i="255"/>
  <c r="D12" i="255"/>
  <c r="D4" i="255"/>
  <c r="D13" i="255"/>
  <c r="D7" i="255"/>
  <c r="D5" i="255"/>
  <c r="D11" i="255"/>
  <c r="D14" i="255"/>
  <c r="D6" i="255"/>
  <c r="M39" i="35"/>
  <c r="O39" i="35" s="1"/>
  <c r="D64" i="35" l="1"/>
  <c r="D63" i="35"/>
  <c r="D65" i="35" l="1"/>
  <c r="D66" i="35" s="1"/>
  <c r="D67" i="35" s="1"/>
  <c r="D68" i="35" l="1"/>
  <c r="D69" i="35" s="1"/>
  <c r="U14" i="35" s="1"/>
  <c r="U13" i="37" s="1"/>
  <c r="AE14" i="191" s="1"/>
  <c r="Z40" i="35" l="1"/>
  <c r="Z39" i="37" s="1"/>
  <c r="AM40" i="38" s="1"/>
  <c r="AM50" i="40" s="1"/>
  <c r="P37" i="35"/>
  <c r="P36" i="37" s="1"/>
  <c r="W37" i="62" s="1"/>
  <c r="U7" i="35"/>
  <c r="U6" i="37" s="1"/>
  <c r="AE7" i="193" s="1"/>
  <c r="AO24" i="35"/>
  <c r="AO23" i="37" s="1"/>
  <c r="BK24" i="193" s="1"/>
  <c r="F20" i="35"/>
  <c r="F19" i="37" s="1"/>
  <c r="U15" i="35"/>
  <c r="U14" i="37" s="1"/>
  <c r="AE15" i="62" s="1"/>
  <c r="AJ32" i="35"/>
  <c r="AJ31" i="37" s="1"/>
  <c r="BC32" i="193" s="1"/>
  <c r="F23" i="35"/>
  <c r="F22" i="37" s="1"/>
  <c r="G23" i="62" s="1"/>
  <c r="AT31" i="35"/>
  <c r="AT30" i="37" s="1"/>
  <c r="Z25" i="35"/>
  <c r="AY15" i="35"/>
  <c r="AY14" i="37" s="1"/>
  <c r="CA28" i="192" s="1"/>
  <c r="BD28" i="35"/>
  <c r="BD27" i="37" s="1"/>
  <c r="CI28" i="193" s="1"/>
  <c r="AO14" i="35"/>
  <c r="AO13" i="37" s="1"/>
  <c r="BK27" i="192" s="1"/>
  <c r="P42" i="35"/>
  <c r="P41" i="37" s="1"/>
  <c r="W55" i="192" s="1"/>
  <c r="K28" i="35"/>
  <c r="K27" i="37" s="1"/>
  <c r="O41" i="192" s="1"/>
  <c r="Z35" i="35"/>
  <c r="Z34" i="37" s="1"/>
  <c r="AM35" i="193" s="1"/>
  <c r="K33" i="35"/>
  <c r="K32" i="37" s="1"/>
  <c r="O33" i="62" s="1"/>
  <c r="AO26" i="35"/>
  <c r="AO25" i="37" s="1"/>
  <c r="BK26" i="62" s="1"/>
  <c r="AJ12" i="35"/>
  <c r="AJ11" i="37" s="1"/>
  <c r="BC12" i="38" s="1"/>
  <c r="AO22" i="40" s="1"/>
  <c r="AE27" i="35"/>
  <c r="AE26" i="37" s="1"/>
  <c r="AU27" i="191" s="1"/>
  <c r="BD34" i="35"/>
  <c r="U8" i="35"/>
  <c r="U7" i="37" s="1"/>
  <c r="AE8" i="62" s="1"/>
  <c r="F18" i="35"/>
  <c r="F17" i="37" s="1"/>
  <c r="G18" i="191" s="1"/>
  <c r="F40" i="35"/>
  <c r="F39" i="37" s="1"/>
  <c r="G53" i="192" s="1"/>
  <c r="U11" i="35"/>
  <c r="U10" i="37" s="1"/>
  <c r="K36" i="35"/>
  <c r="K35" i="37" s="1"/>
  <c r="O36" i="191" s="1"/>
  <c r="BD27" i="35"/>
  <c r="BD26" i="37" s="1"/>
  <c r="CI27" i="62" s="1"/>
  <c r="F32" i="35"/>
  <c r="F31" i="37" s="1"/>
  <c r="G32" i="191" s="1"/>
  <c r="AT30" i="35"/>
  <c r="AT29" i="37" s="1"/>
  <c r="AY42" i="35"/>
  <c r="AY41" i="37" s="1"/>
  <c r="CA55" i="192" s="1"/>
  <c r="AY24" i="35"/>
  <c r="AY23" i="37" s="1"/>
  <c r="CA24" i="38" s="1"/>
  <c r="AR34" i="40" s="1"/>
  <c r="AJ34" i="35"/>
  <c r="AJ33" i="37" s="1"/>
  <c r="BC34" i="38" s="1"/>
  <c r="AO44" i="40" s="1"/>
  <c r="F16" i="35"/>
  <c r="F15" i="37" s="1"/>
  <c r="G16" i="62" s="1"/>
  <c r="AT26" i="35"/>
  <c r="Z24" i="37"/>
  <c r="AM25" i="62" s="1"/>
  <c r="P15" i="35"/>
  <c r="P14" i="37" s="1"/>
  <c r="W15" i="38" s="1"/>
  <c r="AK25" i="40" s="1"/>
  <c r="U18" i="35"/>
  <c r="U17" i="37" s="1"/>
  <c r="AE18" i="38" s="1"/>
  <c r="AL28" i="40" s="1"/>
  <c r="K10" i="35"/>
  <c r="K9" i="37" s="1"/>
  <c r="O10" i="193" s="1"/>
  <c r="AE17" i="35"/>
  <c r="AE16" i="37" s="1"/>
  <c r="AU30" i="192" s="1"/>
  <c r="AE24" i="35"/>
  <c r="AE23" i="37" s="1"/>
  <c r="AU24" i="191" s="1"/>
  <c r="AO8" i="35"/>
  <c r="AO7" i="37" s="1"/>
  <c r="BK8" i="191" s="1"/>
  <c r="AE45" i="35"/>
  <c r="AT28" i="35"/>
  <c r="AT27" i="37" s="1"/>
  <c r="BS28" i="62" s="1"/>
  <c r="Z38" i="35"/>
  <c r="Z37" i="37" s="1"/>
  <c r="AM38" i="62" s="1"/>
  <c r="AT34" i="35"/>
  <c r="AJ36" i="35"/>
  <c r="AJ35" i="37" s="1"/>
  <c r="BC36" i="38" s="1"/>
  <c r="AO46" i="40" s="1"/>
  <c r="AT40" i="35"/>
  <c r="AT39" i="37" s="1"/>
  <c r="BS40" i="193" s="1"/>
  <c r="AE38" i="35"/>
  <c r="AE37" i="37" s="1"/>
  <c r="AU51" i="192" s="1"/>
  <c r="AJ37" i="35"/>
  <c r="AJ36" i="37" s="1"/>
  <c r="BC37" i="38" s="1"/>
  <c r="AO47" i="40" s="1"/>
  <c r="U26" i="35"/>
  <c r="U25" i="37" s="1"/>
  <c r="AE26" i="193" s="1"/>
  <c r="AY45" i="35"/>
  <c r="AY44" i="37" s="1"/>
  <c r="CA45" i="193" s="1"/>
  <c r="AE25" i="35"/>
  <c r="BD26" i="35"/>
  <c r="BD25" i="37" s="1"/>
  <c r="AT41" i="35"/>
  <c r="AT40" i="37" s="1"/>
  <c r="BS41" i="62" s="1"/>
  <c r="AY38" i="35"/>
  <c r="AY37" i="37" s="1"/>
  <c r="CA38" i="191" s="1"/>
  <c r="F25" i="35"/>
  <c r="AT29" i="35"/>
  <c r="AT28" i="37" s="1"/>
  <c r="BS29" i="38" s="1"/>
  <c r="AQ39" i="40" s="1"/>
  <c r="AJ11" i="35"/>
  <c r="AJ10" i="37" s="1"/>
  <c r="BC24" i="192" s="1"/>
  <c r="K24" i="35"/>
  <c r="K23" i="37" s="1"/>
  <c r="O24" i="38" s="1"/>
  <c r="AJ34" i="40" s="1"/>
  <c r="BD29" i="35"/>
  <c r="BD28" i="37" s="1"/>
  <c r="CI29" i="191" s="1"/>
  <c r="AE18" i="35"/>
  <c r="AE17" i="37" s="1"/>
  <c r="AU18" i="38" s="1"/>
  <c r="AN28" i="40" s="1"/>
  <c r="Z21" i="35"/>
  <c r="Z20" i="37" s="1"/>
  <c r="AM21" i="193" s="1"/>
  <c r="AJ43" i="35"/>
  <c r="AJ42" i="37" s="1"/>
  <c r="BC43" i="38" s="1"/>
  <c r="AO53" i="40" s="1"/>
  <c r="AY27" i="35"/>
  <c r="AY26" i="37" s="1"/>
  <c r="CA27" i="193" s="1"/>
  <c r="F45" i="35"/>
  <c r="F44" i="37" s="1"/>
  <c r="G45" i="193" s="1"/>
  <c r="AO45" i="35"/>
  <c r="AO44" i="37" s="1"/>
  <c r="BK45" i="193" s="1"/>
  <c r="P33" i="35"/>
  <c r="Z14" i="35"/>
  <c r="Z13" i="37" s="1"/>
  <c r="AM14" i="193" s="1"/>
  <c r="AE35" i="35"/>
  <c r="AE34" i="37" s="1"/>
  <c r="AU35" i="62" s="1"/>
  <c r="AY13" i="35"/>
  <c r="AY12" i="37" s="1"/>
  <c r="CA26" i="192" s="1"/>
  <c r="AO19" i="35"/>
  <c r="AO18" i="37" s="1"/>
  <c r="BK32" i="192" s="1"/>
  <c r="Z26" i="35"/>
  <c r="Z25" i="37" s="1"/>
  <c r="BD32" i="35"/>
  <c r="BD31" i="37" s="1"/>
  <c r="CI32" i="191" s="1"/>
  <c r="F36" i="35"/>
  <c r="F35" i="37" s="1"/>
  <c r="G36" i="38" s="1"/>
  <c r="AI46" i="40" s="1"/>
  <c r="BD14" i="35"/>
  <c r="BD13" i="37" s="1"/>
  <c r="CI14" i="193" s="1"/>
  <c r="AJ6" i="35"/>
  <c r="AJ5" i="37" s="1"/>
  <c r="BC6" i="38" s="1"/>
  <c r="AE11" i="35"/>
  <c r="AE10" i="37" s="1"/>
  <c r="AU11" i="62" s="1"/>
  <c r="AT45" i="35"/>
  <c r="AT44" i="37" s="1"/>
  <c r="BS45" i="193" s="1"/>
  <c r="U39" i="35"/>
  <c r="U38" i="37" s="1"/>
  <c r="AE39" i="191" s="1"/>
  <c r="BD17" i="35"/>
  <c r="BD16" i="37" s="1"/>
  <c r="CI17" i="62" s="1"/>
  <c r="AJ14" i="35"/>
  <c r="AJ13" i="37" s="1"/>
  <c r="BC27" i="192" s="1"/>
  <c r="BD38" i="35"/>
  <c r="BD37" i="37" s="1"/>
  <c r="CI38" i="191" s="1"/>
  <c r="BD19" i="35"/>
  <c r="BD18" i="37" s="1"/>
  <c r="CI32" i="192" s="1"/>
  <c r="U41" i="35"/>
  <c r="U40" i="37" s="1"/>
  <c r="AE54" i="192" s="1"/>
  <c r="Z28" i="35"/>
  <c r="Z27" i="37" s="1"/>
  <c r="AM41" i="192" s="1"/>
  <c r="BD30" i="35"/>
  <c r="BD29" i="37" s="1"/>
  <c r="CI30" i="62" s="1"/>
  <c r="AT17" i="35"/>
  <c r="AT16" i="37" s="1"/>
  <c r="BS17" i="191" s="1"/>
  <c r="P32" i="35"/>
  <c r="P31" i="37" s="1"/>
  <c r="W32" i="62" s="1"/>
  <c r="AY8" i="35"/>
  <c r="AY7" i="37" s="1"/>
  <c r="CA8" i="193" s="1"/>
  <c r="K6" i="35"/>
  <c r="K5" i="37" s="1"/>
  <c r="O6" i="191" s="1"/>
  <c r="K14" i="35"/>
  <c r="K13" i="37" s="1"/>
  <c r="O27" i="192" s="1"/>
  <c r="AE8" i="35"/>
  <c r="AE7" i="37" s="1"/>
  <c r="AU8" i="62" s="1"/>
  <c r="AO20" i="35"/>
  <c r="AO19" i="37" s="1"/>
  <c r="BK20" i="38" s="1"/>
  <c r="AP30" i="40" s="1"/>
  <c r="AY10" i="35"/>
  <c r="AY9" i="37" s="1"/>
  <c r="CA10" i="62" s="1"/>
  <c r="U30" i="35"/>
  <c r="U29" i="37" s="1"/>
  <c r="AE30" i="191" s="1"/>
  <c r="U9" i="35"/>
  <c r="U8" i="37" s="1"/>
  <c r="AE9" i="193" s="1"/>
  <c r="F22" i="35"/>
  <c r="F21" i="37" s="1"/>
  <c r="G22" i="193" s="1"/>
  <c r="P16" i="35"/>
  <c r="P15" i="37" s="1"/>
  <c r="W16" i="62" s="1"/>
  <c r="AO22" i="35"/>
  <c r="AO21" i="37" s="1"/>
  <c r="BK22" i="62" s="1"/>
  <c r="U12" i="35"/>
  <c r="U11" i="37" s="1"/>
  <c r="AE12" i="193" s="1"/>
  <c r="AO39" i="35"/>
  <c r="AO38" i="37" s="1"/>
  <c r="BK39" i="191" s="1"/>
  <c r="P22" i="35"/>
  <c r="P21" i="37" s="1"/>
  <c r="W22" i="193" s="1"/>
  <c r="U16" i="35"/>
  <c r="U15" i="37" s="1"/>
  <c r="AE29" i="192" s="1"/>
  <c r="BD6" i="35"/>
  <c r="BD5" i="37" s="1"/>
  <c r="CI6" i="191" s="1"/>
  <c r="Z43" i="35"/>
  <c r="Z42" i="37" s="1"/>
  <c r="AM56" i="192" s="1"/>
  <c r="K22" i="35"/>
  <c r="K21" i="37" s="1"/>
  <c r="O22" i="191" s="1"/>
  <c r="BD33" i="37"/>
  <c r="CI34" i="191" s="1"/>
  <c r="AT25" i="37"/>
  <c r="BS39" i="192" s="1"/>
  <c r="AT42" i="35"/>
  <c r="AT41" i="37" s="1"/>
  <c r="BS42" i="193" s="1"/>
  <c r="AT33" i="37"/>
  <c r="BS34" i="191" s="1"/>
  <c r="P40" i="35"/>
  <c r="P39" i="37" s="1"/>
  <c r="W40" i="191" s="1"/>
  <c r="AO23" i="35"/>
  <c r="AO22" i="37" s="1"/>
  <c r="BK23" i="38" s="1"/>
  <c r="AP33" i="40" s="1"/>
  <c r="P10" i="35"/>
  <c r="P9" i="37" s="1"/>
  <c r="W10" i="193" s="1"/>
  <c r="AT12" i="35"/>
  <c r="AT11" i="37" s="1"/>
  <c r="BS12" i="38" s="1"/>
  <c r="AQ22" i="40" s="1"/>
  <c r="P41" i="35"/>
  <c r="P40" i="37" s="1"/>
  <c r="W54" i="192" s="1"/>
  <c r="AE28" i="35"/>
  <c r="AE27" i="37" s="1"/>
  <c r="AU28" i="38" s="1"/>
  <c r="AN38" i="40" s="1"/>
  <c r="F48" i="35"/>
  <c r="AJ39" i="35"/>
  <c r="AJ38" i="37" s="1"/>
  <c r="BC39" i="191" s="1"/>
  <c r="AT23" i="35"/>
  <c r="AT22" i="37" s="1"/>
  <c r="BS23" i="62" s="1"/>
  <c r="AT16" i="35"/>
  <c r="AT15" i="37" s="1"/>
  <c r="BS16" i="62" s="1"/>
  <c r="BD31" i="35"/>
  <c r="BD30" i="37" s="1"/>
  <c r="CI44" i="192" s="1"/>
  <c r="AT37" i="35"/>
  <c r="AT36" i="37" s="1"/>
  <c r="BS37" i="193" s="1"/>
  <c r="P38" i="35"/>
  <c r="P37" i="37" s="1"/>
  <c r="W38" i="38" s="1"/>
  <c r="AK48" i="40" s="1"/>
  <c r="Z7" i="35"/>
  <c r="AJ23" i="35"/>
  <c r="AJ22" i="37" s="1"/>
  <c r="BC23" i="191" s="1"/>
  <c r="BD35" i="35"/>
  <c r="BD34" i="37" s="1"/>
  <c r="CI35" i="193" s="1"/>
  <c r="F8" i="35"/>
  <c r="F7" i="37" s="1"/>
  <c r="G8" i="62" s="1"/>
  <c r="K9" i="35"/>
  <c r="K8" i="37" s="1"/>
  <c r="O22" i="192" s="1"/>
  <c r="AO41" i="35"/>
  <c r="AO40" i="37" s="1"/>
  <c r="BK41" i="38" s="1"/>
  <c r="AP51" i="40" s="1"/>
  <c r="AT7" i="35"/>
  <c r="P23" i="35"/>
  <c r="P22" i="37" s="1"/>
  <c r="W23" i="191" s="1"/>
  <c r="P35" i="35"/>
  <c r="P34" i="37" s="1"/>
  <c r="W48" i="192" s="1"/>
  <c r="Z29" i="35"/>
  <c r="Z28" i="37" s="1"/>
  <c r="AM42" i="192" s="1"/>
  <c r="AE37" i="35"/>
  <c r="AE36" i="37" s="1"/>
  <c r="AU37" i="193" s="1"/>
  <c r="P45" i="35"/>
  <c r="AO6" i="35"/>
  <c r="AO5" i="37" s="1"/>
  <c r="BK6" i="38" s="1"/>
  <c r="AY41" i="35"/>
  <c r="AY40" i="37" s="1"/>
  <c r="CA41" i="62" s="1"/>
  <c r="K35" i="35"/>
  <c r="K34" i="37" s="1"/>
  <c r="O35" i="193" s="1"/>
  <c r="BD40" i="35"/>
  <c r="BD39" i="37" s="1"/>
  <c r="CI40" i="191" s="1"/>
  <c r="AT25" i="35"/>
  <c r="Z18" i="35"/>
  <c r="Z17" i="37" s="1"/>
  <c r="AM18" i="38" s="1"/>
  <c r="AM28" i="40" s="1"/>
  <c r="K21" i="35"/>
  <c r="K20" i="37" s="1"/>
  <c r="O21" i="193" s="1"/>
  <c r="AT22" i="35"/>
  <c r="AT21" i="37" s="1"/>
  <c r="BS22" i="38" s="1"/>
  <c r="AQ32" i="40" s="1"/>
  <c r="AE40" i="35"/>
  <c r="AE39" i="37" s="1"/>
  <c r="AU40" i="193" s="1"/>
  <c r="AJ44" i="35"/>
  <c r="P27" i="35"/>
  <c r="P26" i="37" s="1"/>
  <c r="W27" i="62" s="1"/>
  <c r="Z9" i="35"/>
  <c r="Z8" i="37" s="1"/>
  <c r="AM9" i="193" s="1"/>
  <c r="BD10" i="35"/>
  <c r="BD9" i="37" s="1"/>
  <c r="CI10" i="38" s="1"/>
  <c r="AS20" i="40" s="1"/>
  <c r="AY33" i="35"/>
  <c r="P18" i="35"/>
  <c r="P17" i="37" s="1"/>
  <c r="W18" i="38" s="1"/>
  <c r="AK28" i="40" s="1"/>
  <c r="F41" i="35"/>
  <c r="F40" i="37" s="1"/>
  <c r="G54" i="192" s="1"/>
  <c r="Z41" i="35"/>
  <c r="Z40" i="37" s="1"/>
  <c r="AM41" i="62" s="1"/>
  <c r="AE14" i="35"/>
  <c r="AE13" i="37" s="1"/>
  <c r="AU14" i="38" s="1"/>
  <c r="AN24" i="40" s="1"/>
  <c r="U13" i="35"/>
  <c r="U12" i="37" s="1"/>
  <c r="AE13" i="193" s="1"/>
  <c r="AY17" i="35"/>
  <c r="AY16" i="37" s="1"/>
  <c r="CA17" i="62" s="1"/>
  <c r="P21" i="35"/>
  <c r="P20" i="37" s="1"/>
  <c r="W34" i="192" s="1"/>
  <c r="BD42" i="35"/>
  <c r="BD41" i="37" s="1"/>
  <c r="CI55" i="192" s="1"/>
  <c r="AY21" i="35"/>
  <c r="AY20" i="37" s="1"/>
  <c r="CA21" i="193" s="1"/>
  <c r="Z34" i="35"/>
  <c r="K39" i="35"/>
  <c r="K38" i="37" s="1"/>
  <c r="O52" i="192" s="1"/>
  <c r="AE12" i="35"/>
  <c r="AE11" i="37" s="1"/>
  <c r="AU25" i="192" s="1"/>
  <c r="F11" i="35"/>
  <c r="F10" i="37" s="1"/>
  <c r="G11" i="38" s="1"/>
  <c r="AI21" i="40" s="1"/>
  <c r="K41" i="35"/>
  <c r="K40" i="37" s="1"/>
  <c r="O54" i="192" s="1"/>
  <c r="K31" i="35"/>
  <c r="K30" i="37" s="1"/>
  <c r="O44" i="192" s="1"/>
  <c r="K12" i="35"/>
  <c r="K11" i="37" s="1"/>
  <c r="O25" i="192" s="1"/>
  <c r="BD7" i="35"/>
  <c r="BD24" i="35"/>
  <c r="BD23" i="37" s="1"/>
  <c r="CI24" i="62" s="1"/>
  <c r="AT11" i="35"/>
  <c r="AT10" i="37" s="1"/>
  <c r="BS24" i="192" s="1"/>
  <c r="K26" i="35"/>
  <c r="K25" i="37" s="1"/>
  <c r="O26" i="191" s="1"/>
  <c r="AJ42" i="35"/>
  <c r="AJ41" i="37" s="1"/>
  <c r="BC42" i="193" s="1"/>
  <c r="AT8" i="35"/>
  <c r="AT7" i="37" s="1"/>
  <c r="BS8" i="193" s="1"/>
  <c r="AY29" i="35"/>
  <c r="AY28" i="37" s="1"/>
  <c r="CA29" i="193" s="1"/>
  <c r="K45" i="35"/>
  <c r="K44" i="37" s="1"/>
  <c r="O45" i="193" s="1"/>
  <c r="AJ30" i="35"/>
  <c r="AJ29" i="37" s="1"/>
  <c r="BC30" i="62" s="1"/>
  <c r="AO44" i="35"/>
  <c r="AY23" i="35"/>
  <c r="AY22" i="37" s="1"/>
  <c r="CA36" i="192" s="1"/>
  <c r="AJ21" i="35"/>
  <c r="AJ20" i="37" s="1"/>
  <c r="BC21" i="38" s="1"/>
  <c r="AO31" i="40" s="1"/>
  <c r="AO12" i="35"/>
  <c r="AO11" i="37" s="1"/>
  <c r="BK12" i="191" s="1"/>
  <c r="P24" i="35"/>
  <c r="P23" i="37" s="1"/>
  <c r="W24" i="62" s="1"/>
  <c r="BD12" i="35"/>
  <c r="BD11" i="37" s="1"/>
  <c r="CI12" i="62" s="1"/>
  <c r="AO27" i="35"/>
  <c r="AO26" i="37" s="1"/>
  <c r="BK27" i="193" s="1"/>
  <c r="AE44" i="35"/>
  <c r="AE39" i="35"/>
  <c r="AE38" i="37" s="1"/>
  <c r="AU39" i="38" s="1"/>
  <c r="AN49" i="40" s="1"/>
  <c r="AT14" i="35"/>
  <c r="AT13" i="37" s="1"/>
  <c r="BS14" i="38" s="1"/>
  <c r="AQ24" i="40" s="1"/>
  <c r="AO15" i="35"/>
  <c r="AO14" i="37" s="1"/>
  <c r="BK15" i="62" s="1"/>
  <c r="AJ9" i="35"/>
  <c r="AJ8" i="37" s="1"/>
  <c r="BC9" i="191" s="1"/>
  <c r="AO33" i="35"/>
  <c r="AT27" i="35"/>
  <c r="AT26" i="37" s="1"/>
  <c r="BS27" i="193" s="1"/>
  <c r="AY26" i="35"/>
  <c r="AY25" i="37" s="1"/>
  <c r="CA39" i="192" s="1"/>
  <c r="F10" i="35"/>
  <c r="F9" i="37" s="1"/>
  <c r="G10" i="62" s="1"/>
  <c r="AY11" i="35"/>
  <c r="AY10" i="37" s="1"/>
  <c r="CA11" i="191" s="1"/>
  <c r="F30" i="35"/>
  <c r="F29" i="37" s="1"/>
  <c r="G30" i="193" s="1"/>
  <c r="AJ29" i="35"/>
  <c r="AJ28" i="37" s="1"/>
  <c r="BC29" i="191" s="1"/>
  <c r="BD8" i="35"/>
  <c r="BD7" i="37" s="1"/>
  <c r="CI8" i="38" s="1"/>
  <c r="AS18" i="40" s="1"/>
  <c r="U22" i="35"/>
  <c r="U21" i="37" s="1"/>
  <c r="AE22" i="38" s="1"/>
  <c r="AL32" i="40" s="1"/>
  <c r="AO9" i="35"/>
  <c r="AO8" i="37" s="1"/>
  <c r="BK9" i="38" s="1"/>
  <c r="AP19" i="40" s="1"/>
  <c r="AE42" i="35"/>
  <c r="AE41" i="37" s="1"/>
  <c r="AU42" i="38" s="1"/>
  <c r="AJ8" i="35"/>
  <c r="AJ7" i="37" s="1"/>
  <c r="BC8" i="38" s="1"/>
  <c r="AO18" i="40" s="1"/>
  <c r="AJ18" i="35"/>
  <c r="AJ17" i="37" s="1"/>
  <c r="BC18" i="193" s="1"/>
  <c r="F14" i="35"/>
  <c r="F13" i="37" s="1"/>
  <c r="G14" i="193" s="1"/>
  <c r="BD23" i="35"/>
  <c r="BD22" i="37" s="1"/>
  <c r="CI36" i="192" s="1"/>
  <c r="AJ25" i="35"/>
  <c r="AO17" i="35"/>
  <c r="AO16" i="37" s="1"/>
  <c r="BK17" i="191" s="1"/>
  <c r="K20" i="35"/>
  <c r="K19" i="37" s="1"/>
  <c r="O20" i="191" s="1"/>
  <c r="BD39" i="35"/>
  <c r="BD38" i="37" s="1"/>
  <c r="CI39" i="191" s="1"/>
  <c r="AJ28" i="35"/>
  <c r="AJ27" i="37" s="1"/>
  <c r="BC28" i="62" s="1"/>
  <c r="P12" i="35"/>
  <c r="P11" i="37" s="1"/>
  <c r="W12" i="191" s="1"/>
  <c r="U33" i="35"/>
  <c r="F15" i="35"/>
  <c r="F14" i="37" s="1"/>
  <c r="G15" i="62" s="1"/>
  <c r="Z17" i="35"/>
  <c r="Z16" i="37" s="1"/>
  <c r="AM17" i="38" s="1"/>
  <c r="AM27" i="40" s="1"/>
  <c r="U45" i="35"/>
  <c r="U44" i="37" s="1"/>
  <c r="AE45" i="193" s="1"/>
  <c r="U38" i="35"/>
  <c r="U37" i="37" s="1"/>
  <c r="AE38" i="193" s="1"/>
  <c r="K29" i="35"/>
  <c r="K28" i="37" s="1"/>
  <c r="O42" i="192" s="1"/>
  <c r="AY22" i="35"/>
  <c r="AY21" i="37" s="1"/>
  <c r="CA22" i="62" s="1"/>
  <c r="AO37" i="35"/>
  <c r="AO36" i="37" s="1"/>
  <c r="BK37" i="38" s="1"/>
  <c r="AP47" i="40" s="1"/>
  <c r="BD36" i="35"/>
  <c r="BD35" i="37" s="1"/>
  <c r="CI36" i="191" s="1"/>
  <c r="BD33" i="35"/>
  <c r="AT38" i="35"/>
  <c r="AT37" i="37" s="1"/>
  <c r="BS38" i="62" s="1"/>
  <c r="BD16" i="35"/>
  <c r="BD15" i="37" s="1"/>
  <c r="CI16" i="193" s="1"/>
  <c r="AY43" i="35"/>
  <c r="AY42" i="37" s="1"/>
  <c r="CA43" i="193" s="1"/>
  <c r="AO7" i="35"/>
  <c r="AO6" i="37" s="1"/>
  <c r="BK20" i="192" s="1"/>
  <c r="Z10" i="35"/>
  <c r="Z9" i="37" s="1"/>
  <c r="AM10" i="38" s="1"/>
  <c r="AM20" i="40" s="1"/>
  <c r="F43" i="35"/>
  <c r="F42" i="37" s="1"/>
  <c r="G43" i="193" s="1"/>
  <c r="P39" i="35"/>
  <c r="P38" i="37" s="1"/>
  <c r="W52" i="192" s="1"/>
  <c r="AJ26" i="35"/>
  <c r="Z32" i="35"/>
  <c r="Z31" i="37" s="1"/>
  <c r="AM45" i="192" s="1"/>
  <c r="K27" i="35"/>
  <c r="K26" i="37" s="1"/>
  <c r="O27" i="38" s="1"/>
  <c r="AJ37" i="40" s="1"/>
  <c r="K43" i="35"/>
  <c r="K42" i="37" s="1"/>
  <c r="O43" i="62" s="1"/>
  <c r="AY35" i="35"/>
  <c r="AY34" i="37" s="1"/>
  <c r="CA35" i="191" s="1"/>
  <c r="BD9" i="35"/>
  <c r="BD8" i="37" s="1"/>
  <c r="CI22" i="192" s="1"/>
  <c r="U27" i="35"/>
  <c r="U26" i="37" s="1"/>
  <c r="AE27" i="38" s="1"/>
  <c r="AL37" i="40" s="1"/>
  <c r="Z27" i="35"/>
  <c r="Z26" i="37" s="1"/>
  <c r="AM27" i="193" s="1"/>
  <c r="K23" i="35"/>
  <c r="K22" i="37" s="1"/>
  <c r="O23" i="62" s="1"/>
  <c r="AT32" i="35"/>
  <c r="AT31" i="37" s="1"/>
  <c r="BS45" i="192" s="1"/>
  <c r="P31" i="35"/>
  <c r="P30" i="37" s="1"/>
  <c r="W44" i="192" s="1"/>
  <c r="K32" i="35"/>
  <c r="K31" i="37" s="1"/>
  <c r="O32" i="193" s="1"/>
  <c r="AT9" i="35"/>
  <c r="AT8" i="37" s="1"/>
  <c r="BS9" i="193" s="1"/>
  <c r="U29" i="35"/>
  <c r="U28" i="37" s="1"/>
  <c r="AE29" i="62" s="1"/>
  <c r="P8" i="35"/>
  <c r="P7" i="37" s="1"/>
  <c r="W8" i="62" s="1"/>
  <c r="K42" i="35"/>
  <c r="K41" i="37" s="1"/>
  <c r="O55" i="192" s="1"/>
  <c r="U40" i="35"/>
  <c r="U39" i="37" s="1"/>
  <c r="AE40" i="191" s="1"/>
  <c r="P34" i="35"/>
  <c r="P29" i="35"/>
  <c r="P28" i="37" s="1"/>
  <c r="W29" i="193" s="1"/>
  <c r="AE32" i="35"/>
  <c r="AE31" i="37" s="1"/>
  <c r="AU45" i="192" s="1"/>
  <c r="K17" i="35"/>
  <c r="K16" i="37" s="1"/>
  <c r="O17" i="38" s="1"/>
  <c r="AJ27" i="40" s="1"/>
  <c r="AY37" i="35"/>
  <c r="AY36" i="37" s="1"/>
  <c r="CA37" i="193" s="1"/>
  <c r="AJ31" i="35"/>
  <c r="AJ30" i="37" s="1"/>
  <c r="BC31" i="38" s="1"/>
  <c r="AO41" i="40" s="1"/>
  <c r="Z45" i="35"/>
  <c r="AT33" i="35"/>
  <c r="AY20" i="35"/>
  <c r="AY19" i="37" s="1"/>
  <c r="CA20" i="38" s="1"/>
  <c r="AR30" i="40" s="1"/>
  <c r="F13" i="35"/>
  <c r="F12" i="37" s="1"/>
  <c r="G13" i="62" s="1"/>
  <c r="AO21" i="35"/>
  <c r="AO20" i="37" s="1"/>
  <c r="BK21" i="38" s="1"/>
  <c r="AP31" i="40" s="1"/>
  <c r="Z6" i="35"/>
  <c r="Z5" i="37" s="1"/>
  <c r="AM19" i="192" s="1"/>
  <c r="K8" i="35"/>
  <c r="K7" i="37" s="1"/>
  <c r="O8" i="191" s="1"/>
  <c r="F38" i="35"/>
  <c r="F37" i="37" s="1"/>
  <c r="G38" i="62" s="1"/>
  <c r="Z11" i="35"/>
  <c r="Z10" i="37" s="1"/>
  <c r="AM11" i="193" s="1"/>
  <c r="F35" i="35"/>
  <c r="F34" i="37" s="1"/>
  <c r="G35" i="191" s="1"/>
  <c r="U34" i="35"/>
  <c r="U33" i="37" s="1"/>
  <c r="AE47" i="192" s="1"/>
  <c r="AE21" i="35"/>
  <c r="AE20" i="37" s="1"/>
  <c r="AU21" i="191" s="1"/>
  <c r="AE43" i="35"/>
  <c r="AE42" i="37" s="1"/>
  <c r="AU43" i="38" s="1"/>
  <c r="AN53" i="40" s="1"/>
  <c r="BD37" i="35"/>
  <c r="BD36" i="37" s="1"/>
  <c r="CI37" i="38" s="1"/>
  <c r="AS47" i="40" s="1"/>
  <c r="AO18" i="35"/>
  <c r="AO17" i="37" s="1"/>
  <c r="BK31" i="192" s="1"/>
  <c r="AE29" i="35"/>
  <c r="AE28" i="37" s="1"/>
  <c r="AU29" i="38" s="1"/>
  <c r="AN39" i="40" s="1"/>
  <c r="AO34" i="35"/>
  <c r="AO33" i="37" s="1"/>
  <c r="BK34" i="38" s="1"/>
  <c r="AP44" i="40" s="1"/>
  <c r="AO38" i="35"/>
  <c r="AO37" i="37" s="1"/>
  <c r="BK38" i="38" s="1"/>
  <c r="AP48" i="40" s="1"/>
  <c r="AE6" i="35"/>
  <c r="AE5" i="37" s="1"/>
  <c r="AU6" i="62" s="1"/>
  <c r="BD25" i="35"/>
  <c r="AT24" i="35"/>
  <c r="AT23" i="37" s="1"/>
  <c r="BS37" i="192" s="1"/>
  <c r="AO13" i="35"/>
  <c r="AO12" i="37" s="1"/>
  <c r="BK13" i="62" s="1"/>
  <c r="F24" i="35"/>
  <c r="F23" i="37" s="1"/>
  <c r="G24" i="62" s="1"/>
  <c r="P7" i="35"/>
  <c r="U31" i="35"/>
  <c r="U30" i="37" s="1"/>
  <c r="AE31" i="38" s="1"/>
  <c r="AL41" i="40" s="1"/>
  <c r="F27" i="35"/>
  <c r="F26" i="37" s="1"/>
  <c r="G27" i="193" s="1"/>
  <c r="AJ20" i="35"/>
  <c r="AJ19" i="37" s="1"/>
  <c r="BC20" i="38" s="1"/>
  <c r="AO30" i="40" s="1"/>
  <c r="F39" i="35"/>
  <c r="F38" i="37" s="1"/>
  <c r="G39" i="62" s="1"/>
  <c r="AE7" i="35"/>
  <c r="AE6" i="37" s="1"/>
  <c r="AU7" i="38" s="1"/>
  <c r="AN17" i="40" s="1"/>
  <c r="AT15" i="35"/>
  <c r="AT14" i="37" s="1"/>
  <c r="BS15" i="193" s="1"/>
  <c r="AO25" i="35"/>
  <c r="F12" i="35"/>
  <c r="F11" i="37" s="1"/>
  <c r="G12" i="193" s="1"/>
  <c r="AO16" i="35"/>
  <c r="AO15" i="37" s="1"/>
  <c r="BK16" i="191" s="1"/>
  <c r="AJ24" i="35"/>
  <c r="AJ23" i="37" s="1"/>
  <c r="BC24" i="191" s="1"/>
  <c r="AE31" i="35"/>
  <c r="AE30" i="37" s="1"/>
  <c r="AU31" i="191" s="1"/>
  <c r="P17" i="35"/>
  <c r="P16" i="37" s="1"/>
  <c r="W17" i="191" s="1"/>
  <c r="BD45" i="35"/>
  <c r="AJ16" i="35"/>
  <c r="AJ15" i="37" s="1"/>
  <c r="BC16" i="193" s="1"/>
  <c r="AE16" i="35"/>
  <c r="AE15" i="37" s="1"/>
  <c r="AU16" i="38" s="1"/>
  <c r="AN26" i="40" s="1"/>
  <c r="AJ45" i="35"/>
  <c r="AJ44" i="37" s="1"/>
  <c r="AY16" i="35"/>
  <c r="AY15" i="37" s="1"/>
  <c r="CA16" i="193" s="1"/>
  <c r="U42" i="35"/>
  <c r="U41" i="37" s="1"/>
  <c r="AE42" i="38" s="1"/>
  <c r="R7" i="254" s="1"/>
  <c r="Z20" i="35"/>
  <c r="Z19" i="37" s="1"/>
  <c r="AM33" i="192" s="1"/>
  <c r="BD15" i="35"/>
  <c r="BD14" i="37" s="1"/>
  <c r="CI28" i="192" s="1"/>
  <c r="K34" i="35"/>
  <c r="K33" i="37" s="1"/>
  <c r="O34" i="193" s="1"/>
  <c r="U10" i="35"/>
  <c r="U9" i="37" s="1"/>
  <c r="AE10" i="38" s="1"/>
  <c r="AL20" i="40" s="1"/>
  <c r="U6" i="35"/>
  <c r="U5" i="37" s="1"/>
  <c r="AE6" i="193" s="1"/>
  <c r="AE19" i="35"/>
  <c r="AE18" i="37" s="1"/>
  <c r="AU32" i="192" s="1"/>
  <c r="BD41" i="35"/>
  <c r="BD40" i="37" s="1"/>
  <c r="CI41" i="62" s="1"/>
  <c r="Z36" i="35"/>
  <c r="Z35" i="37" s="1"/>
  <c r="AM36" i="191" s="1"/>
  <c r="AY7" i="35"/>
  <c r="AY6" i="37" s="1"/>
  <c r="CA7" i="38" s="1"/>
  <c r="AR17" i="40" s="1"/>
  <c r="AE27" i="192"/>
  <c r="AY25" i="35"/>
  <c r="K18" i="35"/>
  <c r="K17" i="37" s="1"/>
  <c r="O18" i="191" s="1"/>
  <c r="BD44" i="35"/>
  <c r="F28" i="35"/>
  <c r="F27" i="37" s="1"/>
  <c r="G28" i="62" s="1"/>
  <c r="AO30" i="35"/>
  <c r="AO29" i="37" s="1"/>
  <c r="BK30" i="193" s="1"/>
  <c r="K16" i="35"/>
  <c r="K15" i="37" s="1"/>
  <c r="O16" i="62" s="1"/>
  <c r="U37" i="35"/>
  <c r="U36" i="37" s="1"/>
  <c r="AE37" i="193" s="1"/>
  <c r="Z33" i="35"/>
  <c r="P36" i="35"/>
  <c r="P35" i="37" s="1"/>
  <c r="W36" i="62" s="1"/>
  <c r="Z44" i="35"/>
  <c r="AJ13" i="35"/>
  <c r="AJ12" i="37" s="1"/>
  <c r="BC13" i="193" s="1"/>
  <c r="P6" i="35"/>
  <c r="P5" i="37" s="1"/>
  <c r="W19" i="192" s="1"/>
  <c r="AJ22" i="35"/>
  <c r="AJ21" i="37" s="1"/>
  <c r="BC35" i="192" s="1"/>
  <c r="AJ10" i="35"/>
  <c r="AJ9" i="37" s="1"/>
  <c r="BC23" i="192" s="1"/>
  <c r="AJ38" i="35"/>
  <c r="AJ37" i="37" s="1"/>
  <c r="BC38" i="62" s="1"/>
  <c r="AO42" i="35"/>
  <c r="AO41" i="37" s="1"/>
  <c r="BK55" i="192" s="1"/>
  <c r="AE10" i="35"/>
  <c r="AE9" i="37" s="1"/>
  <c r="AU10" i="193" s="1"/>
  <c r="AE23" i="35"/>
  <c r="AE22" i="37" s="1"/>
  <c r="AU36" i="192" s="1"/>
  <c r="AY6" i="35"/>
  <c r="AY5" i="37" s="1"/>
  <c r="CA6" i="62" s="1"/>
  <c r="AY40" i="35"/>
  <c r="AY39" i="37" s="1"/>
  <c r="CA40" i="193" s="1"/>
  <c r="AE26" i="35"/>
  <c r="AE25" i="37" s="1"/>
  <c r="AU26" i="38" s="1"/>
  <c r="AN36" i="40" s="1"/>
  <c r="K47" i="35"/>
  <c r="K46" i="37" s="1"/>
  <c r="Z39" i="35"/>
  <c r="Z38" i="37" s="1"/>
  <c r="AM39" i="62" s="1"/>
  <c r="F26" i="35"/>
  <c r="BD43" i="35"/>
  <c r="BD42" i="37" s="1"/>
  <c r="CI43" i="193" s="1"/>
  <c r="AO40" i="35"/>
  <c r="AO39" i="37" s="1"/>
  <c r="BK40" i="191" s="1"/>
  <c r="P28" i="35"/>
  <c r="P27" i="37" s="1"/>
  <c r="W41" i="192" s="1"/>
  <c r="U47" i="35"/>
  <c r="U46" i="37" s="1"/>
  <c r="U46" i="35"/>
  <c r="U45" i="37" s="1"/>
  <c r="AE46" i="38" s="1"/>
  <c r="AO35" i="35"/>
  <c r="AO34" i="37" s="1"/>
  <c r="BK35" i="193" s="1"/>
  <c r="AE14" i="193"/>
  <c r="K15" i="35"/>
  <c r="K14" i="37" s="1"/>
  <c r="O15" i="38" s="1"/>
  <c r="AJ25" i="40" s="1"/>
  <c r="Z15" i="35"/>
  <c r="Z14" i="37" s="1"/>
  <c r="AM15" i="193" s="1"/>
  <c r="F17" i="35"/>
  <c r="F16" i="37" s="1"/>
  <c r="G17" i="62" s="1"/>
  <c r="AJ35" i="35"/>
  <c r="AJ34" i="37" s="1"/>
  <c r="BC35" i="191" s="1"/>
  <c r="AO28" i="35"/>
  <c r="AO27" i="37" s="1"/>
  <c r="BK28" i="193" s="1"/>
  <c r="P44" i="35"/>
  <c r="U25" i="35"/>
  <c r="AE9" i="35"/>
  <c r="AE8" i="37" s="1"/>
  <c r="AU9" i="193" s="1"/>
  <c r="AT19" i="35"/>
  <c r="AT18" i="37" s="1"/>
  <c r="BS19" i="191" s="1"/>
  <c r="Z42" i="35"/>
  <c r="Z41" i="37" s="1"/>
  <c r="AM42" i="62" s="1"/>
  <c r="AY34" i="35"/>
  <c r="AY33" i="37" s="1"/>
  <c r="CA34" i="38" s="1"/>
  <c r="AR44" i="40" s="1"/>
  <c r="U44" i="35"/>
  <c r="Z8" i="35"/>
  <c r="Z7" i="37" s="1"/>
  <c r="AM8" i="193" s="1"/>
  <c r="U28" i="35"/>
  <c r="U27" i="37" s="1"/>
  <c r="AE41" i="192" s="1"/>
  <c r="AY39" i="35"/>
  <c r="AY38" i="37" s="1"/>
  <c r="CA39" i="191" s="1"/>
  <c r="F47" i="35"/>
  <c r="F46" i="37" s="1"/>
  <c r="BD21" i="35"/>
  <c r="BD20" i="37" s="1"/>
  <c r="CI34" i="192" s="1"/>
  <c r="AY47" i="35"/>
  <c r="AY46" i="37" s="1"/>
  <c r="AY30" i="35"/>
  <c r="AY29" i="37" s="1"/>
  <c r="CA30" i="191" s="1"/>
  <c r="K25" i="35"/>
  <c r="K52" i="35" s="1"/>
  <c r="AE41" i="35"/>
  <c r="AE40" i="37" s="1"/>
  <c r="AU41" i="62" s="1"/>
  <c r="P46" i="35"/>
  <c r="P45" i="37" s="1"/>
  <c r="W46" i="38" s="1"/>
  <c r="U23" i="35"/>
  <c r="U22" i="37" s="1"/>
  <c r="AE23" i="193" s="1"/>
  <c r="AO31" i="35"/>
  <c r="AO30" i="37" s="1"/>
  <c r="BK31" i="38" s="1"/>
  <c r="AP41" i="40" s="1"/>
  <c r="F37" i="35"/>
  <c r="F36" i="37" s="1"/>
  <c r="G37" i="193" s="1"/>
  <c r="AE13" i="35"/>
  <c r="AE12" i="37" s="1"/>
  <c r="AU26" i="192" s="1"/>
  <c r="AY18" i="35"/>
  <c r="AY17" i="37" s="1"/>
  <c r="CA31" i="192" s="1"/>
  <c r="AY14" i="35"/>
  <c r="AY13" i="37" s="1"/>
  <c r="CA14" i="191" s="1"/>
  <c r="AT44" i="35"/>
  <c r="AY28" i="35"/>
  <c r="AY27" i="37" s="1"/>
  <c r="CA28" i="38" s="1"/>
  <c r="AR38" i="40" s="1"/>
  <c r="F7" i="35"/>
  <c r="P20" i="35"/>
  <c r="P19" i="37" s="1"/>
  <c r="W20" i="193" s="1"/>
  <c r="AJ27" i="35"/>
  <c r="AJ26" i="37" s="1"/>
  <c r="BC27" i="191" s="1"/>
  <c r="AJ7" i="35"/>
  <c r="BD47" i="35"/>
  <c r="BD46" i="37" s="1"/>
  <c r="Z37" i="35"/>
  <c r="Z36" i="37" s="1"/>
  <c r="AM37" i="38" s="1"/>
  <c r="AM47" i="40" s="1"/>
  <c r="AE20" i="35"/>
  <c r="AE19" i="37" s="1"/>
  <c r="AU33" i="192" s="1"/>
  <c r="AO10" i="35"/>
  <c r="AO9" i="37" s="1"/>
  <c r="BK10" i="191" s="1"/>
  <c r="AO47" i="35"/>
  <c r="AO46" i="37" s="1"/>
  <c r="AE15" i="35"/>
  <c r="AE14" i="37" s="1"/>
  <c r="AU15" i="38" s="1"/>
  <c r="AN25" i="40" s="1"/>
  <c r="K19" i="35"/>
  <c r="K18" i="37" s="1"/>
  <c r="O19" i="191" s="1"/>
  <c r="AJ19" i="35"/>
  <c r="AJ18" i="37" s="1"/>
  <c r="BC19" i="38" s="1"/>
  <c r="AO29" i="40" s="1"/>
  <c r="AE33" i="35"/>
  <c r="P13" i="35"/>
  <c r="P12" i="37" s="1"/>
  <c r="W13" i="193" s="1"/>
  <c r="P43" i="35"/>
  <c r="P42" i="37" s="1"/>
  <c r="W43" i="38" s="1"/>
  <c r="AK53" i="40" s="1"/>
  <c r="AE14" i="62"/>
  <c r="AO11" i="35"/>
  <c r="AO10" i="37" s="1"/>
  <c r="BK11" i="191" s="1"/>
  <c r="BD18" i="35"/>
  <c r="BD17" i="37" s="1"/>
  <c r="CI18" i="191" s="1"/>
  <c r="AJ15" i="35"/>
  <c r="AJ14" i="37" s="1"/>
  <c r="BC15" i="38" s="1"/>
  <c r="AO25" i="40" s="1"/>
  <c r="P14" i="35"/>
  <c r="P13" i="37" s="1"/>
  <c r="W27" i="192" s="1"/>
  <c r="Z47" i="35"/>
  <c r="Z46" i="37" s="1"/>
  <c r="AT21" i="35"/>
  <c r="AT20" i="37" s="1"/>
  <c r="BS21" i="38" s="1"/>
  <c r="AQ31" i="40" s="1"/>
  <c r="P47" i="35"/>
  <c r="P46" i="37" s="1"/>
  <c r="P26" i="35"/>
  <c r="F34" i="35"/>
  <c r="AT10" i="35"/>
  <c r="AT9" i="37" s="1"/>
  <c r="BS10" i="38" s="1"/>
  <c r="AQ20" i="40" s="1"/>
  <c r="AE46" i="35"/>
  <c r="AE45" i="37" s="1"/>
  <c r="AU46" i="191" s="1"/>
  <c r="AY44" i="35"/>
  <c r="Z12" i="35"/>
  <c r="Z11" i="37" s="1"/>
  <c r="AM12" i="191" s="1"/>
  <c r="BD11" i="35"/>
  <c r="BD10" i="37" s="1"/>
  <c r="CI11" i="193" s="1"/>
  <c r="U21" i="35"/>
  <c r="U20" i="37" s="1"/>
  <c r="AE21" i="62" s="1"/>
  <c r="AO32" i="35"/>
  <c r="AO31" i="37" s="1"/>
  <c r="BK32" i="38" s="1"/>
  <c r="AP42" i="40" s="1"/>
  <c r="AT43" i="35"/>
  <c r="AT42" i="37" s="1"/>
  <c r="BS43" i="193" s="1"/>
  <c r="P19" i="35"/>
  <c r="P18" i="37" s="1"/>
  <c r="W19" i="38" s="1"/>
  <c r="AK29" i="40" s="1"/>
  <c r="BD22" i="35"/>
  <c r="BD21" i="37" s="1"/>
  <c r="CI22" i="38" s="1"/>
  <c r="AS32" i="40" s="1"/>
  <c r="BD13" i="35"/>
  <c r="BD12" i="37" s="1"/>
  <c r="CI13" i="191" s="1"/>
  <c r="AO43" i="35"/>
  <c r="AO42" i="37" s="1"/>
  <c r="BK43" i="38" s="1"/>
  <c r="AP53" i="40" s="1"/>
  <c r="AT6" i="35"/>
  <c r="AT5" i="37" s="1"/>
  <c r="BS6" i="191" s="1"/>
  <c r="AY9" i="35"/>
  <c r="AY8" i="37" s="1"/>
  <c r="CA9" i="62" s="1"/>
  <c r="Z24" i="35"/>
  <c r="Z23" i="37" s="1"/>
  <c r="AM24" i="38" s="1"/>
  <c r="AM34" i="40" s="1"/>
  <c r="F42" i="35"/>
  <c r="F41" i="37" s="1"/>
  <c r="G42" i="193" s="1"/>
  <c r="K38" i="35"/>
  <c r="K37" i="37" s="1"/>
  <c r="O38" i="38" s="1"/>
  <c r="AJ48" i="40" s="1"/>
  <c r="U20" i="35"/>
  <c r="U19" i="37" s="1"/>
  <c r="AE20" i="38" s="1"/>
  <c r="AL30" i="40" s="1"/>
  <c r="AJ46" i="35"/>
  <c r="AJ45" i="37" s="1"/>
  <c r="BC46" i="193" s="1"/>
  <c r="Z31" i="35"/>
  <c r="Z30" i="37" s="1"/>
  <c r="AM31" i="191" s="1"/>
  <c r="AO29" i="35"/>
  <c r="AO28" i="37" s="1"/>
  <c r="BK29" i="193" s="1"/>
  <c r="P11" i="35"/>
  <c r="P10" i="37" s="1"/>
  <c r="W11" i="193" s="1"/>
  <c r="K44" i="35"/>
  <c r="F33" i="35"/>
  <c r="AE47" i="35"/>
  <c r="AE46" i="37" s="1"/>
  <c r="U19" i="35"/>
  <c r="U18" i="37" s="1"/>
  <c r="AE19" i="191" s="1"/>
  <c r="AJ33" i="35"/>
  <c r="Z13" i="35"/>
  <c r="Z12" i="37" s="1"/>
  <c r="AM13" i="62" s="1"/>
  <c r="K40" i="35"/>
  <c r="K39" i="37" s="1"/>
  <c r="O40" i="62" s="1"/>
  <c r="AT47" i="35"/>
  <c r="AT46" i="37" s="1"/>
  <c r="F31" i="35"/>
  <c r="F30" i="37" s="1"/>
  <c r="G31" i="191" s="1"/>
  <c r="AY19" i="35"/>
  <c r="AY18" i="37" s="1"/>
  <c r="CA19" i="62" s="1"/>
  <c r="AO46" i="35"/>
  <c r="AO45" i="37" s="1"/>
  <c r="BK46" i="193" s="1"/>
  <c r="F19" i="35"/>
  <c r="F18" i="37" s="1"/>
  <c r="G19" i="38" s="1"/>
  <c r="AI29" i="40" s="1"/>
  <c r="AJ47" i="35"/>
  <c r="AJ46" i="37" s="1"/>
  <c r="F9" i="35"/>
  <c r="F8" i="37" s="1"/>
  <c r="G9" i="191" s="1"/>
  <c r="AT20" i="35"/>
  <c r="AT19" i="37" s="1"/>
  <c r="BS20" i="191" s="1"/>
  <c r="AY31" i="35"/>
  <c r="AY30" i="37" s="1"/>
  <c r="CA44" i="192" s="1"/>
  <c r="F47" i="37"/>
  <c r="U43" i="35"/>
  <c r="U42" i="37" s="1"/>
  <c r="AE43" i="191" s="1"/>
  <c r="F44" i="35"/>
  <c r="U48" i="35"/>
  <c r="AT39" i="35"/>
  <c r="AT38" i="37" s="1"/>
  <c r="BS39" i="191" s="1"/>
  <c r="U32" i="35"/>
  <c r="U31" i="37" s="1"/>
  <c r="AE32" i="62" s="1"/>
  <c r="Z22" i="35"/>
  <c r="Z21" i="37" s="1"/>
  <c r="AM22" i="62" s="1"/>
  <c r="AE30" i="35"/>
  <c r="AE29" i="37" s="1"/>
  <c r="AU30" i="191" s="1"/>
  <c r="AY46" i="35"/>
  <c r="AY45" i="37" s="1"/>
  <c r="CA46" i="62" s="1"/>
  <c r="AT18" i="35"/>
  <c r="AT17" i="37" s="1"/>
  <c r="BS18" i="38" s="1"/>
  <c r="AQ28" i="40" s="1"/>
  <c r="K13" i="35"/>
  <c r="K12" i="37" s="1"/>
  <c r="O13" i="193" s="1"/>
  <c r="AO48" i="35"/>
  <c r="AE34" i="35"/>
  <c r="AE33" i="37" s="1"/>
  <c r="AU34" i="38" s="1"/>
  <c r="AN44" i="40" s="1"/>
  <c r="AT46" i="35"/>
  <c r="AT45" i="37" s="1"/>
  <c r="BS46" i="191" s="1"/>
  <c r="U36" i="35"/>
  <c r="U35" i="37" s="1"/>
  <c r="AE49" i="192" s="1"/>
  <c r="P30" i="35"/>
  <c r="P29" i="37" s="1"/>
  <c r="W30" i="193" s="1"/>
  <c r="AT35" i="35"/>
  <c r="AT34" i="37" s="1"/>
  <c r="BS35" i="193" s="1"/>
  <c r="Z19" i="35"/>
  <c r="Z18" i="37" s="1"/>
  <c r="AM19" i="62" s="1"/>
  <c r="F46" i="35"/>
  <c r="F45" i="37" s="1"/>
  <c r="G46" i="193" s="1"/>
  <c r="Z23" i="35"/>
  <c r="Z22" i="37" s="1"/>
  <c r="AM23" i="193" s="1"/>
  <c r="BD46" i="35"/>
  <c r="BD45" i="37" s="1"/>
  <c r="CI46" i="62" s="1"/>
  <c r="K37" i="35"/>
  <c r="K36" i="37" s="1"/>
  <c r="O37" i="38" s="1"/>
  <c r="AJ47" i="40" s="1"/>
  <c r="AY36" i="35"/>
  <c r="AY35" i="37" s="1"/>
  <c r="CA36" i="38" s="1"/>
  <c r="AR46" i="40" s="1"/>
  <c r="AY32" i="35"/>
  <c r="AY31" i="37" s="1"/>
  <c r="CA32" i="38" s="1"/>
  <c r="AR42" i="40" s="1"/>
  <c r="AE22" i="35"/>
  <c r="AE21" i="37" s="1"/>
  <c r="AU22" i="191" s="1"/>
  <c r="P9" i="35"/>
  <c r="P8" i="37" s="1"/>
  <c r="W9" i="62" s="1"/>
  <c r="U17" i="35"/>
  <c r="U16" i="37" s="1"/>
  <c r="AE17" i="38" s="1"/>
  <c r="AL27" i="40" s="1"/>
  <c r="AJ48" i="35"/>
  <c r="AJ17" i="35"/>
  <c r="AJ16" i="37" s="1"/>
  <c r="BC17" i="193" s="1"/>
  <c r="BD48" i="35"/>
  <c r="AE14" i="38"/>
  <c r="AL24" i="40" s="1"/>
  <c r="AJ41" i="35"/>
  <c r="AJ40" i="37" s="1"/>
  <c r="BC41" i="62" s="1"/>
  <c r="AY48" i="35"/>
  <c r="K48" i="35"/>
  <c r="AO36" i="35"/>
  <c r="AO35" i="37" s="1"/>
  <c r="BK36" i="191" s="1"/>
  <c r="F29" i="35"/>
  <c r="F28" i="37" s="1"/>
  <c r="G29" i="62" s="1"/>
  <c r="U35" i="35"/>
  <c r="U34" i="37" s="1"/>
  <c r="AE35" i="193" s="1"/>
  <c r="AE36" i="35"/>
  <c r="AE35" i="37" s="1"/>
  <c r="AU36" i="38" s="1"/>
  <c r="AN46" i="40" s="1"/>
  <c r="K46" i="35"/>
  <c r="K45" i="37" s="1"/>
  <c r="O46" i="191" s="1"/>
  <c r="K30" i="35"/>
  <c r="K29" i="37" s="1"/>
  <c r="O30" i="191" s="1"/>
  <c r="Z16" i="35"/>
  <c r="Z15" i="37" s="1"/>
  <c r="AM16" i="62" s="1"/>
  <c r="AY12" i="35"/>
  <c r="AY11" i="37" s="1"/>
  <c r="CA12" i="62" s="1"/>
  <c r="Z46" i="35"/>
  <c r="Z45" i="37" s="1"/>
  <c r="AM46" i="193" s="1"/>
  <c r="AT36" i="35"/>
  <c r="AT35" i="37" s="1"/>
  <c r="BS49" i="192" s="1"/>
  <c r="F21" i="35"/>
  <c r="F20" i="37" s="1"/>
  <c r="G34" i="192" s="1"/>
  <c r="Z30" i="35"/>
  <c r="Z29" i="37" s="1"/>
  <c r="AM30" i="38" s="1"/>
  <c r="AM40" i="40" s="1"/>
  <c r="AT13" i="35"/>
  <c r="AT12" i="37" s="1"/>
  <c r="BS13" i="193" s="1"/>
  <c r="U24" i="35"/>
  <c r="U23" i="37" s="1"/>
  <c r="AE24" i="193" s="1"/>
  <c r="P25" i="35"/>
  <c r="AJ40" i="35"/>
  <c r="AJ39" i="37" s="1"/>
  <c r="BC40" i="38" s="1"/>
  <c r="AO50" i="40" s="1"/>
  <c r="K7" i="35"/>
  <c r="K6" i="37" s="1"/>
  <c r="O7" i="62" s="1"/>
  <c r="K11" i="35"/>
  <c r="K10" i="37" s="1"/>
  <c r="O11" i="191" s="1"/>
  <c r="BD20" i="35"/>
  <c r="BD19" i="37" s="1"/>
  <c r="CI20" i="62" s="1"/>
  <c r="F6" i="35"/>
  <c r="F5" i="37" s="1"/>
  <c r="G6" i="38" s="1"/>
  <c r="AI16" i="40" s="1"/>
  <c r="AT48" i="35"/>
  <c r="AE48" i="35"/>
  <c r="Z48" i="35"/>
  <c r="P48" i="35"/>
  <c r="AU24" i="192"/>
  <c r="CA35" i="62"/>
  <c r="AU11" i="193"/>
  <c r="AU11" i="191"/>
  <c r="BK7" i="38"/>
  <c r="AP17" i="40" s="1"/>
  <c r="O6" i="38"/>
  <c r="O19" i="192"/>
  <c r="AU11" i="38"/>
  <c r="AN21" i="40" s="1"/>
  <c r="O6" i="62"/>
  <c r="BK7" i="191"/>
  <c r="AM23" i="192"/>
  <c r="AM43" i="193"/>
  <c r="BK7" i="193"/>
  <c r="BS41" i="193"/>
  <c r="AU35" i="38"/>
  <c r="AN45" i="40" s="1"/>
  <c r="G29" i="192"/>
  <c r="G16" i="38"/>
  <c r="AI26" i="40" s="1"/>
  <c r="AU48" i="192"/>
  <c r="CI38" i="193"/>
  <c r="BK33" i="192"/>
  <c r="AU35" i="193"/>
  <c r="G16" i="191"/>
  <c r="G16" i="193"/>
  <c r="CI38" i="62"/>
  <c r="AU35" i="191"/>
  <c r="W22" i="191"/>
  <c r="BK28" i="192"/>
  <c r="W23" i="192"/>
  <c r="BK39" i="38"/>
  <c r="AP49" i="40" s="1"/>
  <c r="AM43" i="38"/>
  <c r="BK52" i="192"/>
  <c r="W10" i="62"/>
  <c r="CA13" i="191"/>
  <c r="BK15" i="193"/>
  <c r="CA8" i="38"/>
  <c r="AR18" i="40" s="1"/>
  <c r="O22" i="62"/>
  <c r="CA21" i="192"/>
  <c r="BK27" i="62"/>
  <c r="O22" i="38"/>
  <c r="AJ32" i="40" s="1"/>
  <c r="BK20" i="193"/>
  <c r="CA10" i="191"/>
  <c r="CA41" i="193"/>
  <c r="O45" i="191"/>
  <c r="O58" i="192"/>
  <c r="BK58" i="192"/>
  <c r="O45" i="62"/>
  <c r="BK45" i="38"/>
  <c r="AM53" i="192"/>
  <c r="AE44" i="37"/>
  <c r="AM40" i="193"/>
  <c r="AM40" i="62"/>
  <c r="AM40" i="191"/>
  <c r="BK14" i="193"/>
  <c r="AM29" i="62"/>
  <c r="BC14" i="62"/>
  <c r="BC14" i="38"/>
  <c r="AO24" i="40" s="1"/>
  <c r="BC14" i="193"/>
  <c r="BC14" i="191"/>
  <c r="BK8" i="193"/>
  <c r="CI39" i="193"/>
  <c r="AM20" i="38"/>
  <c r="AM30" i="40" s="1"/>
  <c r="CI39" i="38"/>
  <c r="AS49" i="40" s="1"/>
  <c r="BK8" i="62"/>
  <c r="BC32" i="62"/>
  <c r="BS29" i="193"/>
  <c r="O28" i="193"/>
  <c r="BK8" i="38"/>
  <c r="AP18" i="40" s="1"/>
  <c r="BK21" i="192"/>
  <c r="BC11" i="193"/>
  <c r="BC11" i="191"/>
  <c r="G15" i="38"/>
  <c r="AI25" i="40" s="1"/>
  <c r="AM17" i="191"/>
  <c r="G28" i="192"/>
  <c r="BK14" i="62"/>
  <c r="BC25" i="192"/>
  <c r="AE8" i="38"/>
  <c r="AL18" i="40" s="1"/>
  <c r="G15" i="193"/>
  <c r="AM29" i="193"/>
  <c r="BK20" i="191"/>
  <c r="BC23" i="62"/>
  <c r="BC36" i="192"/>
  <c r="O17" i="62"/>
  <c r="AE40" i="193"/>
  <c r="CI21" i="192"/>
  <c r="AE7" i="191"/>
  <c r="CA42" i="62"/>
  <c r="BS15" i="62"/>
  <c r="O26" i="193"/>
  <c r="O39" i="192"/>
  <c r="AU12" i="62"/>
  <c r="AU12" i="191"/>
  <c r="G11" i="191"/>
  <c r="BS47" i="192"/>
  <c r="BS29" i="191"/>
  <c r="BS29" i="62"/>
  <c r="BS42" i="192"/>
  <c r="BS22" i="192"/>
  <c r="BC23" i="193"/>
  <c r="CI31" i="191"/>
  <c r="CI31" i="193"/>
  <c r="BK26" i="192"/>
  <c r="BK13" i="38"/>
  <c r="AP23" i="40" s="1"/>
  <c r="CI42" i="62"/>
  <c r="CI42" i="38"/>
  <c r="O23" i="191"/>
  <c r="O36" i="192"/>
  <c r="O23" i="38"/>
  <c r="AJ33" i="40" s="1"/>
  <c r="AE11" i="193"/>
  <c r="AE11" i="62"/>
  <c r="AE24" i="192"/>
  <c r="AE11" i="38"/>
  <c r="AL21" i="40" s="1"/>
  <c r="AE11" i="191"/>
  <c r="O36" i="193"/>
  <c r="O36" i="62"/>
  <c r="CI27" i="193"/>
  <c r="AE21" i="192"/>
  <c r="W37" i="38"/>
  <c r="AK47" i="40" s="1"/>
  <c r="W37" i="193"/>
  <c r="AE15" i="191"/>
  <c r="AE15" i="193"/>
  <c r="BS30" i="62"/>
  <c r="BS30" i="193"/>
  <c r="BS43" i="192"/>
  <c r="BS30" i="191"/>
  <c r="BS30" i="38"/>
  <c r="AQ40" i="40" s="1"/>
  <c r="BK14" i="191"/>
  <c r="BK14" i="38"/>
  <c r="AP24" i="40" s="1"/>
  <c r="BS31" i="62"/>
  <c r="BS44" i="192"/>
  <c r="BS31" i="38"/>
  <c r="AQ41" i="40" s="1"/>
  <c r="BS31" i="191"/>
  <c r="BS31" i="193"/>
  <c r="BC29" i="62"/>
  <c r="BC42" i="192"/>
  <c r="BC29" i="38"/>
  <c r="AO39" i="40" s="1"/>
  <c r="G33" i="192"/>
  <c r="G20" i="191"/>
  <c r="G20" i="62"/>
  <c r="G20" i="193"/>
  <c r="G20" i="38"/>
  <c r="AI30" i="40" s="1"/>
  <c r="BK26" i="193"/>
  <c r="BK26" i="38"/>
  <c r="AP36" i="40" s="1"/>
  <c r="AU42" i="193"/>
  <c r="AU55" i="192"/>
  <c r="AU42" i="191"/>
  <c r="R7" i="255"/>
  <c r="R12" i="255"/>
  <c r="R6" i="255"/>
  <c r="BK26" i="191" l="1"/>
  <c r="AE15" i="38"/>
  <c r="AL25" i="40" s="1"/>
  <c r="W37" i="191"/>
  <c r="O49" i="192"/>
  <c r="BC36" i="191"/>
  <c r="W42" i="193"/>
  <c r="BC11" i="38"/>
  <c r="AO21" i="40" s="1"/>
  <c r="BK45" i="62"/>
  <c r="BK45" i="191"/>
  <c r="CA10" i="193"/>
  <c r="O22" i="193"/>
  <c r="CA13" i="193"/>
  <c r="CI51" i="192"/>
  <c r="W31" i="192"/>
  <c r="O6" i="193"/>
  <c r="BK39" i="192"/>
  <c r="CA42" i="191"/>
  <c r="AE28" i="192"/>
  <c r="W50" i="192"/>
  <c r="AE8" i="191"/>
  <c r="O36" i="38"/>
  <c r="AJ46" i="40" s="1"/>
  <c r="W42" i="38"/>
  <c r="BC11" i="62"/>
  <c r="BC36" i="193"/>
  <c r="CA10" i="38"/>
  <c r="AR20" i="40" s="1"/>
  <c r="CA13" i="62"/>
  <c r="W27" i="191"/>
  <c r="CA13" i="38"/>
  <c r="AR23" i="40" s="1"/>
  <c r="BS41" i="191"/>
  <c r="BS54" i="192"/>
  <c r="W22" i="62"/>
  <c r="CA37" i="192"/>
  <c r="AE42" i="193"/>
  <c r="BC24" i="62"/>
  <c r="AU42" i="62"/>
  <c r="BC29" i="193"/>
  <c r="O23" i="193"/>
  <c r="CI42" i="191"/>
  <c r="BK13" i="191"/>
  <c r="CI31" i="62"/>
  <c r="CI31" i="38"/>
  <c r="AS41" i="40" s="1"/>
  <c r="O26" i="62"/>
  <c r="AU12" i="38"/>
  <c r="AN22" i="40" s="1"/>
  <c r="AE40" i="62"/>
  <c r="CI39" i="62"/>
  <c r="AM29" i="191"/>
  <c r="G15" i="191"/>
  <c r="AE53" i="192"/>
  <c r="CA41" i="38"/>
  <c r="AR51" i="40" s="1"/>
  <c r="BK40" i="192"/>
  <c r="CA8" i="191"/>
  <c r="BK15" i="38"/>
  <c r="AP25" i="40" s="1"/>
  <c r="AM43" i="191"/>
  <c r="BK27" i="38"/>
  <c r="AP37" i="40" s="1"/>
  <c r="W10" i="191"/>
  <c r="BK7" i="62"/>
  <c r="BK38" i="62"/>
  <c r="G48" i="192"/>
  <c r="CA48" i="192"/>
  <c r="O16" i="191"/>
  <c r="AM6" i="38"/>
  <c r="O18" i="38"/>
  <c r="AJ28" i="40" s="1"/>
  <c r="CI42" i="193"/>
  <c r="BK13" i="193"/>
  <c r="BC23" i="38"/>
  <c r="AO33" i="40" s="1"/>
  <c r="BC24" i="38"/>
  <c r="AO34" i="40" s="1"/>
  <c r="O26" i="38"/>
  <c r="AJ36" i="40" s="1"/>
  <c r="AU12" i="193"/>
  <c r="O17" i="191"/>
  <c r="O17" i="193"/>
  <c r="BK20" i="62"/>
  <c r="AM29" i="38"/>
  <c r="AM39" i="40" s="1"/>
  <c r="AE42" i="62"/>
  <c r="CI52" i="192"/>
  <c r="O45" i="38"/>
  <c r="AJ55" i="40" s="1"/>
  <c r="CA41" i="191"/>
  <c r="CA54" i="192"/>
  <c r="CA8" i="62"/>
  <c r="BK39" i="62"/>
  <c r="BK39" i="193"/>
  <c r="W10" i="38"/>
  <c r="AK20" i="40" s="1"/>
  <c r="BK27" i="191"/>
  <c r="BK15" i="191"/>
  <c r="AM43" i="62"/>
  <c r="AM6" i="62"/>
  <c r="AM51" i="62" s="1"/>
  <c r="AE10" i="193"/>
  <c r="CA27" i="38"/>
  <c r="AR37" i="40" s="1"/>
  <c r="BC12" i="191"/>
  <c r="CI40" i="192"/>
  <c r="AM38" i="192"/>
  <c r="AM64" i="192" s="1"/>
  <c r="AE7" i="38"/>
  <c r="AL17" i="40" s="1"/>
  <c r="O28" i="191"/>
  <c r="BC32" i="38"/>
  <c r="AO42" i="40" s="1"/>
  <c r="CA42" i="193"/>
  <c r="AE8" i="193"/>
  <c r="AM25" i="38"/>
  <c r="AM35" i="40" s="1"/>
  <c r="CA34" i="192"/>
  <c r="BC36" i="62"/>
  <c r="W42" i="191"/>
  <c r="CA15" i="62"/>
  <c r="G31" i="192"/>
  <c r="W8" i="38"/>
  <c r="AK18" i="40" s="1"/>
  <c r="CA24" i="191"/>
  <c r="BC49" i="192"/>
  <c r="W42" i="62"/>
  <c r="G18" i="38"/>
  <c r="AI28" i="40" s="1"/>
  <c r="CA42" i="38"/>
  <c r="R13" i="254" s="1"/>
  <c r="CA23" i="192"/>
  <c r="O35" i="192"/>
  <c r="W28" i="38"/>
  <c r="AK38" i="40" s="1"/>
  <c r="BS41" i="38"/>
  <c r="AQ51" i="40" s="1"/>
  <c r="W22" i="38"/>
  <c r="AK32" i="40" s="1"/>
  <c r="CI38" i="38"/>
  <c r="AS48" i="40" s="1"/>
  <c r="W35" i="192"/>
  <c r="BC12" i="193"/>
  <c r="CI27" i="191"/>
  <c r="CI34" i="193"/>
  <c r="BC32" i="191"/>
  <c r="AE7" i="62"/>
  <c r="AE20" i="192"/>
  <c r="CA24" i="62"/>
  <c r="O28" i="38"/>
  <c r="AJ38" i="40" s="1"/>
  <c r="CA24" i="193"/>
  <c r="BC12" i="62"/>
  <c r="CI27" i="38"/>
  <c r="AS37" i="40" s="1"/>
  <c r="AM25" i="193"/>
  <c r="BC45" i="192"/>
  <c r="CA15" i="193"/>
  <c r="CA15" i="191"/>
  <c r="G18" i="62"/>
  <c r="G18" i="193"/>
  <c r="CA15" i="38"/>
  <c r="AR25" i="40" s="1"/>
  <c r="O28" i="62"/>
  <c r="AE10" i="191"/>
  <c r="BK38" i="191"/>
  <c r="BK51" i="192"/>
  <c r="AE23" i="192"/>
  <c r="BS15" i="38"/>
  <c r="AQ25" i="40" s="1"/>
  <c r="O30" i="192"/>
  <c r="AE40" i="38"/>
  <c r="AL50" i="40" s="1"/>
  <c r="AL52" i="40"/>
  <c r="AE42" i="191"/>
  <c r="O31" i="192"/>
  <c r="AM6" i="191"/>
  <c r="BK38" i="193"/>
  <c r="G35" i="193"/>
  <c r="AU38" i="38"/>
  <c r="AN48" i="40" s="1"/>
  <c r="W15" i="191"/>
  <c r="AU38" i="193"/>
  <c r="AU24" i="193"/>
  <c r="W15" i="193"/>
  <c r="O18" i="193"/>
  <c r="O18" i="62"/>
  <c r="G35" i="62"/>
  <c r="O29" i="192"/>
  <c r="BC37" i="192"/>
  <c r="BS15" i="191"/>
  <c r="BS28" i="192"/>
  <c r="BC24" i="193"/>
  <c r="AE55" i="192"/>
  <c r="AM6" i="193"/>
  <c r="AE10" i="62"/>
  <c r="CA35" i="193"/>
  <c r="CA35" i="38"/>
  <c r="AR45" i="40" s="1"/>
  <c r="G35" i="38"/>
  <c r="AI45" i="40" s="1"/>
  <c r="O16" i="38"/>
  <c r="AJ26" i="40" s="1"/>
  <c r="CA21" i="62"/>
  <c r="CI9" i="191"/>
  <c r="BC28" i="193"/>
  <c r="CI48" i="192"/>
  <c r="AU27" i="193"/>
  <c r="BC28" i="191"/>
  <c r="BS12" i="191"/>
  <c r="O8" i="62"/>
  <c r="BS38" i="38"/>
  <c r="AQ48" i="40" s="1"/>
  <c r="BC48" i="192"/>
  <c r="BS32" i="191"/>
  <c r="BC42" i="191"/>
  <c r="BC42" i="38"/>
  <c r="AO52" i="40" s="1"/>
  <c r="AM17" i="62"/>
  <c r="BS34" i="193"/>
  <c r="BC30" i="191"/>
  <c r="BC8" i="62"/>
  <c r="BS50" i="192"/>
  <c r="O35" i="191"/>
  <c r="W28" i="62"/>
  <c r="O8" i="38"/>
  <c r="AJ18" i="40" s="1"/>
  <c r="BS38" i="193"/>
  <c r="AM10" i="62"/>
  <c r="BC8" i="191"/>
  <c r="CI8" i="191"/>
  <c r="BS32" i="193"/>
  <c r="CA21" i="38"/>
  <c r="AR31" i="40" s="1"/>
  <c r="G24" i="191"/>
  <c r="BS37" i="38"/>
  <c r="AQ47" i="40" s="1"/>
  <c r="CI9" i="38"/>
  <c r="AS19" i="40" s="1"/>
  <c r="G24" i="192"/>
  <c r="G11" i="193"/>
  <c r="BC21" i="192"/>
  <c r="G23" i="38"/>
  <c r="AI33" i="40" s="1"/>
  <c r="BC55" i="192"/>
  <c r="CI35" i="191"/>
  <c r="AU37" i="38"/>
  <c r="AN47" i="40" s="1"/>
  <c r="AU37" i="62"/>
  <c r="AM20" i="193"/>
  <c r="G23" i="191"/>
  <c r="AU27" i="38"/>
  <c r="AN37" i="40" s="1"/>
  <c r="BS34" i="62"/>
  <c r="O35" i="62"/>
  <c r="O35" i="38"/>
  <c r="AJ45" i="40" s="1"/>
  <c r="W27" i="38"/>
  <c r="AK37" i="40" s="1"/>
  <c r="W40" i="192"/>
  <c r="BS12" i="62"/>
  <c r="BC9" i="38"/>
  <c r="AO19" i="40" s="1"/>
  <c r="W18" i="193"/>
  <c r="BC51" i="192"/>
  <c r="O8" i="193"/>
  <c r="AU6" i="191"/>
  <c r="CI8" i="62"/>
  <c r="O33" i="193"/>
  <c r="BS37" i="62"/>
  <c r="CI9" i="62"/>
  <c r="AU31" i="38"/>
  <c r="AN41" i="40" s="1"/>
  <c r="G11" i="62"/>
  <c r="CI8" i="193"/>
  <c r="CA37" i="62"/>
  <c r="AM48" i="192"/>
  <c r="BC30" i="193"/>
  <c r="CI35" i="62"/>
  <c r="AM20" i="191"/>
  <c r="G40" i="38"/>
  <c r="AI50" i="40" s="1"/>
  <c r="BC43" i="192"/>
  <c r="CA50" i="192"/>
  <c r="AU37" i="191"/>
  <c r="O48" i="192"/>
  <c r="W28" i="191"/>
  <c r="BC22" i="192"/>
  <c r="BS25" i="192"/>
  <c r="W18" i="191"/>
  <c r="BC38" i="38"/>
  <c r="AO48" i="40" s="1"/>
  <c r="BS38" i="191"/>
  <c r="AM10" i="191"/>
  <c r="AU6" i="38"/>
  <c r="AN16" i="40" s="1"/>
  <c r="CA21" i="191"/>
  <c r="G24" i="38"/>
  <c r="AI34" i="40" s="1"/>
  <c r="CI28" i="38"/>
  <c r="AS38" i="40" s="1"/>
  <c r="BS37" i="191"/>
  <c r="BS32" i="38"/>
  <c r="AQ42" i="40" s="1"/>
  <c r="BC33" i="192"/>
  <c r="CI9" i="193"/>
  <c r="BC28" i="38"/>
  <c r="AO38" i="40" s="1"/>
  <c r="BS34" i="38"/>
  <c r="AQ44" i="40" s="1"/>
  <c r="BC42" i="62"/>
  <c r="AU44" i="192"/>
  <c r="BC8" i="193"/>
  <c r="BC41" i="192"/>
  <c r="AM17" i="193"/>
  <c r="AM30" i="192"/>
  <c r="CI35" i="38"/>
  <c r="AS45" i="40" s="1"/>
  <c r="BC30" i="38"/>
  <c r="AO40" i="40" s="1"/>
  <c r="AM20" i="62"/>
  <c r="AU50" i="192"/>
  <c r="W27" i="193"/>
  <c r="BC9" i="193"/>
  <c r="W28" i="193"/>
  <c r="BC9" i="62"/>
  <c r="W18" i="62"/>
  <c r="BS12" i="193"/>
  <c r="O21" i="192"/>
  <c r="AM10" i="193"/>
  <c r="BC38" i="193"/>
  <c r="BS51" i="192"/>
  <c r="AU19" i="192"/>
  <c r="CI39" i="192"/>
  <c r="CI26" i="38"/>
  <c r="AS36" i="40" s="1"/>
  <c r="CI26" i="191"/>
  <c r="CI26" i="193"/>
  <c r="CI26" i="62"/>
  <c r="CI41" i="192"/>
  <c r="O33" i="38"/>
  <c r="AJ43" i="40" s="1"/>
  <c r="BS40" i="38"/>
  <c r="AQ50" i="40" s="1"/>
  <c r="G45" i="192"/>
  <c r="AU27" i="62"/>
  <c r="AM35" i="191"/>
  <c r="BK24" i="38"/>
  <c r="AP34" i="40" s="1"/>
  <c r="G40" i="193"/>
  <c r="AU17" i="38"/>
  <c r="AN27" i="40" s="1"/>
  <c r="G40" i="191"/>
  <c r="O33" i="191"/>
  <c r="BK37" i="192"/>
  <c r="G32" i="38"/>
  <c r="AI42" i="40" s="1"/>
  <c r="G32" i="193"/>
  <c r="AU40" i="192"/>
  <c r="AM35" i="62"/>
  <c r="G36" i="192"/>
  <c r="G23" i="193"/>
  <c r="BK24" i="191"/>
  <c r="CI28" i="191"/>
  <c r="O46" i="192"/>
  <c r="CI28" i="62"/>
  <c r="BK24" i="62"/>
  <c r="G32" i="62"/>
  <c r="W8" i="191"/>
  <c r="AM35" i="38"/>
  <c r="AM45" i="40" s="1"/>
  <c r="G40" i="62"/>
  <c r="AM25" i="191"/>
  <c r="Z50" i="37"/>
  <c r="F54" i="37"/>
  <c r="BK25" i="192"/>
  <c r="AE13" i="38"/>
  <c r="AL23" i="40" s="1"/>
  <c r="AE26" i="38"/>
  <c r="AL36" i="40" s="1"/>
  <c r="O16" i="193"/>
  <c r="CA37" i="191"/>
  <c r="G24" i="193"/>
  <c r="CA6" i="191"/>
  <c r="AE37" i="191"/>
  <c r="CI18" i="193"/>
  <c r="BS32" i="62"/>
  <c r="AU31" i="193"/>
  <c r="CA37" i="38"/>
  <c r="AR47" i="40" s="1"/>
  <c r="AE19" i="192"/>
  <c r="CA6" i="38"/>
  <c r="AR16" i="40" s="1"/>
  <c r="AE6" i="191"/>
  <c r="AE6" i="38"/>
  <c r="R37" i="254" s="1"/>
  <c r="AE37" i="62"/>
  <c r="AE34" i="193"/>
  <c r="G37" i="192"/>
  <c r="AE34" i="191"/>
  <c r="AE34" i="38"/>
  <c r="AL44" i="40" s="1"/>
  <c r="AU31" i="62"/>
  <c r="AE34" i="62"/>
  <c r="AE6" i="62"/>
  <c r="CA19" i="192"/>
  <c r="AM39" i="191"/>
  <c r="W13" i="62"/>
  <c r="AU6" i="193"/>
  <c r="AU16" i="62"/>
  <c r="BC38" i="191"/>
  <c r="W20" i="38"/>
  <c r="AK30" i="40" s="1"/>
  <c r="W16" i="38"/>
  <c r="AK26" i="40" s="1"/>
  <c r="CI30" i="38"/>
  <c r="AS40" i="40" s="1"/>
  <c r="G36" i="193"/>
  <c r="CA7" i="62"/>
  <c r="CA6" i="193"/>
  <c r="CI43" i="192"/>
  <c r="BC13" i="191"/>
  <c r="BK18" i="62"/>
  <c r="CI30" i="191"/>
  <c r="BC29" i="192"/>
  <c r="BS26" i="62"/>
  <c r="AM18" i="193"/>
  <c r="BK54" i="192"/>
  <c r="CA14" i="62"/>
  <c r="G40" i="192"/>
  <c r="BC16" i="38"/>
  <c r="AO26" i="40" s="1"/>
  <c r="AM28" i="38"/>
  <c r="AM38" i="40" s="1"/>
  <c r="G35" i="192"/>
  <c r="O29" i="62"/>
  <c r="G22" i="62"/>
  <c r="BS21" i="191"/>
  <c r="AU14" i="193"/>
  <c r="R26" i="254"/>
  <c r="BC16" i="191"/>
  <c r="G22" i="191"/>
  <c r="CA26" i="191"/>
  <c r="CI32" i="193"/>
  <c r="CI31" i="192"/>
  <c r="O12" i="62"/>
  <c r="CI23" i="38"/>
  <c r="AS33" i="40" s="1"/>
  <c r="AM28" i="62"/>
  <c r="AM36" i="193"/>
  <c r="CI37" i="62"/>
  <c r="AM36" i="38"/>
  <c r="AM46" i="40" s="1"/>
  <c r="CI23" i="191"/>
  <c r="AU18" i="62"/>
  <c r="AM18" i="62"/>
  <c r="O12" i="191"/>
  <c r="O12" i="193"/>
  <c r="BK41" i="193"/>
  <c r="AE26" i="191"/>
  <c r="O10" i="191"/>
  <c r="CI23" i="62"/>
  <c r="G27" i="38"/>
  <c r="AI37" i="40" s="1"/>
  <c r="BC34" i="192"/>
  <c r="BC16" i="62"/>
  <c r="CI23" i="193"/>
  <c r="BC37" i="193"/>
  <c r="BK12" i="38"/>
  <c r="AP22" i="40" s="1"/>
  <c r="BC21" i="62"/>
  <c r="O29" i="193"/>
  <c r="AM21" i="191"/>
  <c r="O29" i="38"/>
  <c r="AJ39" i="40" s="1"/>
  <c r="AE31" i="192"/>
  <c r="AU31" i="192"/>
  <c r="CA26" i="193"/>
  <c r="CA26" i="62"/>
  <c r="BS26" i="38"/>
  <c r="AQ36" i="40" s="1"/>
  <c r="CI45" i="192"/>
  <c r="G36" i="191"/>
  <c r="BS26" i="193"/>
  <c r="G36" i="62"/>
  <c r="AM28" i="193"/>
  <c r="CA43" i="38"/>
  <c r="AR53" i="40" s="1"/>
  <c r="AM49" i="192"/>
  <c r="AM36" i="62"/>
  <c r="AU14" i="62"/>
  <c r="BC39" i="193"/>
  <c r="BK12" i="193"/>
  <c r="W16" i="191"/>
  <c r="O34" i="192"/>
  <c r="AM39" i="193"/>
  <c r="CA7" i="191"/>
  <c r="CA20" i="192"/>
  <c r="BC39" i="38"/>
  <c r="AO49" i="40" s="1"/>
  <c r="BC20" i="193"/>
  <c r="AE26" i="192"/>
  <c r="BC39" i="62"/>
  <c r="G27" i="62"/>
  <c r="O10" i="62"/>
  <c r="BS9" i="191"/>
  <c r="AE29" i="38"/>
  <c r="AL39" i="40" s="1"/>
  <c r="AE39" i="192"/>
  <c r="AE26" i="62"/>
  <c r="BK12" i="62"/>
  <c r="AE18" i="193"/>
  <c r="AE18" i="62"/>
  <c r="BC21" i="191"/>
  <c r="BK41" i="191"/>
  <c r="CA35" i="192"/>
  <c r="AU16" i="191"/>
  <c r="AM21" i="62"/>
  <c r="W29" i="192"/>
  <c r="G23" i="192"/>
  <c r="AM32" i="191"/>
  <c r="AM32" i="193"/>
  <c r="AM31" i="192"/>
  <c r="CA26" i="38"/>
  <c r="AR36" i="40" s="1"/>
  <c r="G49" i="192"/>
  <c r="CA20" i="62"/>
  <c r="BC13" i="38"/>
  <c r="AO23" i="40" s="1"/>
  <c r="BC13" i="62"/>
  <c r="AU14" i="191"/>
  <c r="BC20" i="191"/>
  <c r="AM21" i="38"/>
  <c r="AM31" i="40" s="1"/>
  <c r="G10" i="38"/>
  <c r="AI20" i="40" s="1"/>
  <c r="BC26" i="192"/>
  <c r="BK18" i="191"/>
  <c r="BC35" i="193"/>
  <c r="AE13" i="191"/>
  <c r="BC52" i="192"/>
  <c r="G27" i="191"/>
  <c r="O23" i="192"/>
  <c r="AE29" i="193"/>
  <c r="BC47" i="192"/>
  <c r="BC34" i="191"/>
  <c r="CA22" i="38"/>
  <c r="AR32" i="40" s="1"/>
  <c r="AE18" i="191"/>
  <c r="BC50" i="192"/>
  <c r="CA22" i="193"/>
  <c r="BC34" i="193"/>
  <c r="AU29" i="192"/>
  <c r="CA22" i="191"/>
  <c r="AM34" i="192"/>
  <c r="AU18" i="193"/>
  <c r="G22" i="38"/>
  <c r="AI32" i="40" s="1"/>
  <c r="G10" i="191"/>
  <c r="AM52" i="192"/>
  <c r="O21" i="191"/>
  <c r="G10" i="193"/>
  <c r="O21" i="62"/>
  <c r="AM32" i="38"/>
  <c r="AM42" i="40" s="1"/>
  <c r="CA20" i="191"/>
  <c r="BK18" i="38"/>
  <c r="AP28" i="40" s="1"/>
  <c r="BK18" i="193"/>
  <c r="CA14" i="38"/>
  <c r="AR24" i="40" s="1"/>
  <c r="AU15" i="193"/>
  <c r="BC20" i="62"/>
  <c r="CA33" i="192"/>
  <c r="AE13" i="62"/>
  <c r="BS9" i="62"/>
  <c r="O12" i="38"/>
  <c r="AJ22" i="40" s="1"/>
  <c r="BK41" i="62"/>
  <c r="BS9" i="38"/>
  <c r="AQ19" i="40" s="1"/>
  <c r="AE42" i="192"/>
  <c r="AE29" i="191"/>
  <c r="BC21" i="193"/>
  <c r="BC37" i="191"/>
  <c r="BC37" i="62"/>
  <c r="O10" i="38"/>
  <c r="AJ20" i="40" s="1"/>
  <c r="W16" i="193"/>
  <c r="AU16" i="193"/>
  <c r="O29" i="191"/>
  <c r="BC34" i="62"/>
  <c r="AU18" i="191"/>
  <c r="BS26" i="191"/>
  <c r="AM39" i="38"/>
  <c r="AM49" i="40" s="1"/>
  <c r="O21" i="38"/>
  <c r="AJ31" i="40" s="1"/>
  <c r="CI30" i="193"/>
  <c r="CI32" i="38"/>
  <c r="AS42" i="40" s="1"/>
  <c r="CI32" i="62"/>
  <c r="AM32" i="62"/>
  <c r="AM28" i="191"/>
  <c r="AM18" i="191"/>
  <c r="CA20" i="193"/>
  <c r="CI37" i="193"/>
  <c r="CI37" i="191"/>
  <c r="CI50" i="192"/>
  <c r="W19" i="193"/>
  <c r="AU27" i="192"/>
  <c r="AU24" i="38"/>
  <c r="AN34" i="40" s="1"/>
  <c r="AU38" i="62"/>
  <c r="W28" i="192"/>
  <c r="O9" i="191"/>
  <c r="AM38" i="193"/>
  <c r="AM51" i="192"/>
  <c r="CA27" i="191"/>
  <c r="AM38" i="38"/>
  <c r="AM48" i="40" s="1"/>
  <c r="BS27" i="192"/>
  <c r="CA40" i="192"/>
  <c r="AM41" i="191"/>
  <c r="BS55" i="192"/>
  <c r="AU24" i="62"/>
  <c r="AU38" i="191"/>
  <c r="O9" i="38"/>
  <c r="AJ19" i="40" s="1"/>
  <c r="CA23" i="191"/>
  <c r="AU37" i="192"/>
  <c r="AE41" i="191"/>
  <c r="AM38" i="191"/>
  <c r="CI10" i="193"/>
  <c r="O32" i="62"/>
  <c r="O31" i="191"/>
  <c r="O31" i="62"/>
  <c r="CI29" i="193"/>
  <c r="CI29" i="38"/>
  <c r="AS39" i="40" s="1"/>
  <c r="CI42" i="192"/>
  <c r="CI29" i="62"/>
  <c r="W15" i="62"/>
  <c r="O33" i="192"/>
  <c r="CA27" i="62"/>
  <c r="AU28" i="62"/>
  <c r="CA56" i="192"/>
  <c r="O46" i="38"/>
  <c r="AJ56" i="40" s="1"/>
  <c r="CA14" i="193"/>
  <c r="W13" i="191"/>
  <c r="CA27" i="192"/>
  <c r="BC35" i="62"/>
  <c r="AU9" i="191"/>
  <c r="BC35" i="38"/>
  <c r="AO45" i="40" s="1"/>
  <c r="AT54" i="35"/>
  <c r="AT55" i="35"/>
  <c r="F43" i="37"/>
  <c r="F53" i="37" s="1"/>
  <c r="F53" i="35"/>
  <c r="K24" i="37"/>
  <c r="K50" i="37" s="1"/>
  <c r="K51" i="35"/>
  <c r="U43" i="37"/>
  <c r="U53" i="35"/>
  <c r="BD43" i="37"/>
  <c r="BD53" i="35"/>
  <c r="AO24" i="37"/>
  <c r="AO50" i="37" s="1"/>
  <c r="AO51" i="35"/>
  <c r="AJ24" i="37"/>
  <c r="AJ50" i="37" s="1"/>
  <c r="AJ51" i="35"/>
  <c r="AE43" i="37"/>
  <c r="AE53" i="35"/>
  <c r="U54" i="35"/>
  <c r="U55" i="35"/>
  <c r="AO43" i="37"/>
  <c r="BK44" i="38" s="1"/>
  <c r="AO53" i="35"/>
  <c r="CA45" i="191"/>
  <c r="BS28" i="193"/>
  <c r="BK35" i="192"/>
  <c r="BK19" i="193"/>
  <c r="BK19" i="191"/>
  <c r="BK22" i="191"/>
  <c r="CA38" i="193"/>
  <c r="G12" i="38"/>
  <c r="AI22" i="40" s="1"/>
  <c r="BC31" i="62"/>
  <c r="AE43" i="192"/>
  <c r="W31" i="191"/>
  <c r="BC43" i="193"/>
  <c r="G41" i="191"/>
  <c r="P54" i="35"/>
  <c r="P55" i="35"/>
  <c r="K55" i="35"/>
  <c r="K54" i="35"/>
  <c r="BD47" i="37"/>
  <c r="CI48" i="38" s="1"/>
  <c r="BD54" i="35"/>
  <c r="BD55" i="35"/>
  <c r="F32" i="37"/>
  <c r="F52" i="35"/>
  <c r="AE32" i="37"/>
  <c r="AU33" i="62" s="1"/>
  <c r="AE52" i="35"/>
  <c r="U24" i="37"/>
  <c r="AE25" i="191" s="1"/>
  <c r="AE51" i="191" s="1"/>
  <c r="U51" i="35"/>
  <c r="Z43" i="37"/>
  <c r="AM44" i="38" s="1"/>
  <c r="Z53" i="35"/>
  <c r="AT32" i="37"/>
  <c r="AT52" i="35"/>
  <c r="BD32" i="37"/>
  <c r="BD52" i="35"/>
  <c r="AY32" i="37"/>
  <c r="AY52" i="35"/>
  <c r="AJ43" i="37"/>
  <c r="AJ53" i="35"/>
  <c r="F55" i="35"/>
  <c r="F54" i="35"/>
  <c r="Z51" i="35"/>
  <c r="AE55" i="35"/>
  <c r="AE54" i="35"/>
  <c r="AJ54" i="35"/>
  <c r="AJ55" i="35"/>
  <c r="AO47" i="37"/>
  <c r="AO54" i="35"/>
  <c r="AO55" i="35"/>
  <c r="AT43" i="37"/>
  <c r="BS44" i="38" s="1"/>
  <c r="AT53" i="35"/>
  <c r="Z32" i="37"/>
  <c r="AM33" i="62" s="1"/>
  <c r="AM52" i="62" s="1"/>
  <c r="Z52" i="35"/>
  <c r="BD24" i="37"/>
  <c r="BD51" i="35"/>
  <c r="AO32" i="37"/>
  <c r="BK33" i="193" s="1"/>
  <c r="AO52" i="35"/>
  <c r="P32" i="37"/>
  <c r="P52" i="35"/>
  <c r="O37" i="192"/>
  <c r="BS41" i="192"/>
  <c r="BK42" i="191"/>
  <c r="CI14" i="62"/>
  <c r="AU19" i="38"/>
  <c r="AN29" i="40" s="1"/>
  <c r="Z54" i="35"/>
  <c r="Z55" i="35"/>
  <c r="P24" i="37"/>
  <c r="P51" i="35"/>
  <c r="AY55" i="35"/>
  <c r="AY54" i="35"/>
  <c r="AJ32" i="37"/>
  <c r="AJ52" i="35"/>
  <c r="K43" i="37"/>
  <c r="O44" i="62" s="1"/>
  <c r="O53" i="62" s="1"/>
  <c r="K53" i="35"/>
  <c r="AY43" i="37"/>
  <c r="CA44" i="62" s="1"/>
  <c r="AY53" i="35"/>
  <c r="P43" i="37"/>
  <c r="W44" i="62" s="1"/>
  <c r="P53" i="35"/>
  <c r="AY24" i="37"/>
  <c r="AY51" i="35"/>
  <c r="U32" i="37"/>
  <c r="AE33" i="62" s="1"/>
  <c r="U52" i="35"/>
  <c r="AT24" i="37"/>
  <c r="AT51" i="35"/>
  <c r="F24" i="37"/>
  <c r="F50" i="37" s="1"/>
  <c r="F51" i="35"/>
  <c r="AE24" i="37"/>
  <c r="AE50" i="37" s="1"/>
  <c r="AE51" i="35"/>
  <c r="CI34" i="38"/>
  <c r="AS44" i="40" s="1"/>
  <c r="BS40" i="191"/>
  <c r="G12" i="62"/>
  <c r="O24" i="191"/>
  <c r="O24" i="193"/>
  <c r="CA38" i="38"/>
  <c r="AR48" i="40" s="1"/>
  <c r="BS8" i="38"/>
  <c r="AQ18" i="40" s="1"/>
  <c r="CI19" i="193"/>
  <c r="W24" i="38"/>
  <c r="AK34" i="40" s="1"/>
  <c r="BS17" i="62"/>
  <c r="BS17" i="38"/>
  <c r="AQ27" i="40" s="1"/>
  <c r="BS17" i="193"/>
  <c r="O14" i="38"/>
  <c r="AJ24" i="40" s="1"/>
  <c r="AM9" i="38"/>
  <c r="AM19" i="40" s="1"/>
  <c r="BC43" i="191"/>
  <c r="AU39" i="193"/>
  <c r="BC43" i="62"/>
  <c r="BS40" i="62"/>
  <c r="BS19" i="193"/>
  <c r="BK28" i="191"/>
  <c r="W6" i="38"/>
  <c r="R36" i="254" s="1"/>
  <c r="AE22" i="191"/>
  <c r="W51" i="192"/>
  <c r="BK17" i="193"/>
  <c r="AU17" i="62"/>
  <c r="BK37" i="191"/>
  <c r="CA45" i="62"/>
  <c r="BS58" i="192"/>
  <c r="CA58" i="192"/>
  <c r="CI40" i="38"/>
  <c r="AS50" i="40" s="1"/>
  <c r="BS28" i="191"/>
  <c r="O14" i="62"/>
  <c r="CI14" i="191"/>
  <c r="AE39" i="38"/>
  <c r="AL49" i="40" s="1"/>
  <c r="AE52" i="192"/>
  <c r="BK22" i="38"/>
  <c r="AP32" i="40" s="1"/>
  <c r="AU20" i="191"/>
  <c r="CA53" i="192"/>
  <c r="CA17" i="193"/>
  <c r="O24" i="62"/>
  <c r="AE30" i="38"/>
  <c r="AL40" i="40" s="1"/>
  <c r="AU17" i="193"/>
  <c r="W38" i="191"/>
  <c r="AE27" i="62"/>
  <c r="W38" i="62"/>
  <c r="BS53" i="192"/>
  <c r="CA38" i="62"/>
  <c r="G8" i="193"/>
  <c r="AE30" i="62"/>
  <c r="AU17" i="191"/>
  <c r="CA51" i="192"/>
  <c r="CI19" i="62"/>
  <c r="CA45" i="38"/>
  <c r="AR55" i="40" s="1"/>
  <c r="BS28" i="38"/>
  <c r="AQ38" i="40" s="1"/>
  <c r="CI27" i="192"/>
  <c r="BK19" i="62"/>
  <c r="AE16" i="62"/>
  <c r="AE39" i="62"/>
  <c r="G13" i="193"/>
  <c r="BC56" i="192"/>
  <c r="W41" i="191"/>
  <c r="BK41" i="192"/>
  <c r="CA9" i="38"/>
  <c r="AR19" i="40" s="1"/>
  <c r="O32" i="191"/>
  <c r="AM28" i="192"/>
  <c r="CI12" i="38"/>
  <c r="AS22" i="40" s="1"/>
  <c r="O43" i="191"/>
  <c r="W36" i="191"/>
  <c r="O34" i="38"/>
  <c r="AJ44" i="40" s="1"/>
  <c r="BS42" i="191"/>
  <c r="CI34" i="62"/>
  <c r="CA17" i="191"/>
  <c r="W30" i="192"/>
  <c r="W21" i="191"/>
  <c r="AE38" i="62"/>
  <c r="AE30" i="193"/>
  <c r="AM27" i="192"/>
  <c r="CI19" i="38"/>
  <c r="AS29" i="40" s="1"/>
  <c r="W40" i="62"/>
  <c r="AM41" i="38"/>
  <c r="R23" i="254" s="1"/>
  <c r="AU29" i="191"/>
  <c r="O14" i="193"/>
  <c r="BK22" i="193"/>
  <c r="G13" i="38"/>
  <c r="AI23" i="40" s="1"/>
  <c r="CA43" i="62"/>
  <c r="G28" i="38"/>
  <c r="AI38" i="40" s="1"/>
  <c r="G38" i="193"/>
  <c r="G38" i="191"/>
  <c r="W43" i="193"/>
  <c r="CI21" i="62"/>
  <c r="G37" i="191"/>
  <c r="O45" i="192"/>
  <c r="W35" i="38"/>
  <c r="AK45" i="40" s="1"/>
  <c r="CA29" i="38"/>
  <c r="AR39" i="40" s="1"/>
  <c r="AU40" i="62"/>
  <c r="AU43" i="62"/>
  <c r="BS42" i="38"/>
  <c r="AQ52" i="40" s="1"/>
  <c r="BC6" i="62"/>
  <c r="CI47" i="192"/>
  <c r="G8" i="191"/>
  <c r="CI24" i="191"/>
  <c r="BK9" i="191"/>
  <c r="AE44" i="192"/>
  <c r="W21" i="62"/>
  <c r="BS24" i="62"/>
  <c r="G21" i="192"/>
  <c r="BS11" i="38"/>
  <c r="AQ21" i="40" s="1"/>
  <c r="G8" i="38"/>
  <c r="AI18" i="40" s="1"/>
  <c r="W35" i="191"/>
  <c r="W21" i="192"/>
  <c r="CA23" i="62"/>
  <c r="CI19" i="191"/>
  <c r="AE51" i="192"/>
  <c r="AE45" i="191"/>
  <c r="BS11" i="193"/>
  <c r="CI40" i="62"/>
  <c r="W6" i="193"/>
  <c r="O14" i="191"/>
  <c r="AM9" i="191"/>
  <c r="CI56" i="192"/>
  <c r="W40" i="193"/>
  <c r="BS30" i="192"/>
  <c r="CI14" i="38"/>
  <c r="AS24" i="40" s="1"/>
  <c r="AU42" i="192"/>
  <c r="BK19" i="38"/>
  <c r="AP29" i="40" s="1"/>
  <c r="BS22" i="62"/>
  <c r="AE16" i="191"/>
  <c r="AE16" i="38"/>
  <c r="AL26" i="40" s="1"/>
  <c r="BS14" i="193"/>
  <c r="AM15" i="38"/>
  <c r="AM25" i="40" s="1"/>
  <c r="AE16" i="193"/>
  <c r="AE39" i="193"/>
  <c r="CI16" i="62"/>
  <c r="AU19" i="193"/>
  <c r="BS27" i="38"/>
  <c r="AQ37" i="40" s="1"/>
  <c r="O43" i="193"/>
  <c r="AU10" i="38"/>
  <c r="AN20" i="40" s="1"/>
  <c r="AM21" i="192"/>
  <c r="CI11" i="62"/>
  <c r="CI11" i="191"/>
  <c r="BK9" i="193"/>
  <c r="BS16" i="38"/>
  <c r="AQ26" i="40" s="1"/>
  <c r="W21" i="193"/>
  <c r="BS24" i="193"/>
  <c r="G14" i="62"/>
  <c r="AU20" i="192"/>
  <c r="O31" i="193"/>
  <c r="W35" i="193"/>
  <c r="AU32" i="191"/>
  <c r="AU32" i="62"/>
  <c r="O9" i="62"/>
  <c r="AU32" i="193"/>
  <c r="O20" i="38"/>
  <c r="AJ30" i="40" s="1"/>
  <c r="G14" i="191"/>
  <c r="O39" i="38"/>
  <c r="AJ49" i="40" s="1"/>
  <c r="CI30" i="192"/>
  <c r="O9" i="193"/>
  <c r="CA23" i="38"/>
  <c r="AR33" i="40" s="1"/>
  <c r="CI17" i="191"/>
  <c r="CI36" i="38"/>
  <c r="AS46" i="40" s="1"/>
  <c r="AM14" i="62"/>
  <c r="CA29" i="191"/>
  <c r="BK6" i="191"/>
  <c r="CI10" i="191"/>
  <c r="AM15" i="62"/>
  <c r="CI43" i="191"/>
  <c r="BS14" i="191"/>
  <c r="CI10" i="62"/>
  <c r="BK23" i="62"/>
  <c r="CI19" i="192"/>
  <c r="AM54" i="192"/>
  <c r="AM41" i="193"/>
  <c r="AU40" i="38"/>
  <c r="AN50" i="40" s="1"/>
  <c r="O34" i="62"/>
  <c r="BK34" i="191"/>
  <c r="BK21" i="62"/>
  <c r="BC19" i="192"/>
  <c r="O47" i="192"/>
  <c r="O56" i="192"/>
  <c r="O43" i="38"/>
  <c r="AJ53" i="40" s="1"/>
  <c r="AU23" i="192"/>
  <c r="W39" i="191"/>
  <c r="AU43" i="193"/>
  <c r="AU10" i="62"/>
  <c r="W49" i="192"/>
  <c r="BK6" i="193"/>
  <c r="BK22" i="192"/>
  <c r="BK9" i="62"/>
  <c r="AM40" i="192"/>
  <c r="W21" i="38"/>
  <c r="AK31" i="40" s="1"/>
  <c r="BS24" i="38"/>
  <c r="AQ34" i="40" s="1"/>
  <c r="BS24" i="191"/>
  <c r="G27" i="192"/>
  <c r="AU7" i="193"/>
  <c r="BS16" i="193"/>
  <c r="BS11" i="62"/>
  <c r="AU7" i="62"/>
  <c r="O42" i="62"/>
  <c r="G14" i="38"/>
  <c r="BK34" i="192"/>
  <c r="CA16" i="62"/>
  <c r="O39" i="62"/>
  <c r="CA29" i="192"/>
  <c r="CA23" i="193"/>
  <c r="CA16" i="38"/>
  <c r="AR26" i="40" s="1"/>
  <c r="BS29" i="192"/>
  <c r="CI49" i="192"/>
  <c r="CA42" i="192"/>
  <c r="BK6" i="62"/>
  <c r="BK19" i="192"/>
  <c r="CI43" i="38"/>
  <c r="AS53" i="40" s="1"/>
  <c r="CI12" i="191"/>
  <c r="CI6" i="193"/>
  <c r="AU53" i="192"/>
  <c r="AU28" i="193"/>
  <c r="AU40" i="191"/>
  <c r="BK21" i="193"/>
  <c r="W39" i="193"/>
  <c r="BS27" i="191"/>
  <c r="AU10" i="191"/>
  <c r="W36" i="38"/>
  <c r="AK46" i="40" s="1"/>
  <c r="AU43" i="191"/>
  <c r="O34" i="191"/>
  <c r="O32" i="38"/>
  <c r="AJ42" i="40" s="1"/>
  <c r="AU7" i="191"/>
  <c r="BS11" i="191"/>
  <c r="O31" i="38"/>
  <c r="AJ41" i="40" s="1"/>
  <c r="O39" i="191"/>
  <c r="O39" i="193"/>
  <c r="AU32" i="38"/>
  <c r="AN42" i="40" s="1"/>
  <c r="W35" i="62"/>
  <c r="O20" i="193"/>
  <c r="O20" i="62"/>
  <c r="BK21" i="191"/>
  <c r="AE38" i="191"/>
  <c r="CA29" i="62"/>
  <c r="AE38" i="38"/>
  <c r="AL48" i="40" s="1"/>
  <c r="BS16" i="191"/>
  <c r="G45" i="38"/>
  <c r="AI55" i="40" s="1"/>
  <c r="CI17" i="38"/>
  <c r="AS27" i="40" s="1"/>
  <c r="BK23" i="191"/>
  <c r="CI6" i="38"/>
  <c r="R44" i="254" s="1"/>
  <c r="BK36" i="192"/>
  <c r="BS14" i="62"/>
  <c r="CI25" i="192"/>
  <c r="CI43" i="62"/>
  <c r="BK43" i="192"/>
  <c r="AU41" i="192"/>
  <c r="BK34" i="193"/>
  <c r="CI23" i="192"/>
  <c r="BK23" i="193"/>
  <c r="CI12" i="193"/>
  <c r="AM15" i="191"/>
  <c r="AU28" i="191"/>
  <c r="BK47" i="192"/>
  <c r="W36" i="193"/>
  <c r="CA43" i="191"/>
  <c r="BS40" i="192"/>
  <c r="BS27" i="62"/>
  <c r="AU56" i="192"/>
  <c r="BS42" i="62"/>
  <c r="AM26" i="191"/>
  <c r="AM39" i="192"/>
  <c r="AM26" i="193"/>
  <c r="AM26" i="38"/>
  <c r="AM36" i="40" s="1"/>
  <c r="AM26" i="62"/>
  <c r="AE22" i="193"/>
  <c r="AE27" i="193"/>
  <c r="CA17" i="38"/>
  <c r="AR27" i="40" s="1"/>
  <c r="W38" i="193"/>
  <c r="BS23" i="38"/>
  <c r="AQ33" i="40" s="1"/>
  <c r="W29" i="38"/>
  <c r="AK39" i="40" s="1"/>
  <c r="G25" i="192"/>
  <c r="O41" i="38"/>
  <c r="R20" i="254" s="1"/>
  <c r="O41" i="191"/>
  <c r="CI37" i="192"/>
  <c r="W23" i="62"/>
  <c r="AU8" i="193"/>
  <c r="W25" i="192"/>
  <c r="AU8" i="191"/>
  <c r="BS8" i="191"/>
  <c r="BS8" i="62"/>
  <c r="BK17" i="38"/>
  <c r="AP27" i="40" s="1"/>
  <c r="AU21" i="192"/>
  <c r="AM14" i="38"/>
  <c r="AM24" i="40" s="1"/>
  <c r="BK37" i="62"/>
  <c r="AE9" i="191"/>
  <c r="AE45" i="38"/>
  <c r="AL55" i="40" s="1"/>
  <c r="BS45" i="38"/>
  <c r="AQ55" i="40" s="1"/>
  <c r="G58" i="192"/>
  <c r="BS45" i="191"/>
  <c r="CI53" i="192"/>
  <c r="BK50" i="192"/>
  <c r="AE41" i="193"/>
  <c r="AU39" i="62"/>
  <c r="BK42" i="62"/>
  <c r="W45" i="192"/>
  <c r="BK42" i="193"/>
  <c r="O27" i="62"/>
  <c r="AU39" i="191"/>
  <c r="BC6" i="191"/>
  <c r="W40" i="38"/>
  <c r="AK50" i="40" s="1"/>
  <c r="O27" i="193"/>
  <c r="BS35" i="192"/>
  <c r="CA11" i="62"/>
  <c r="W37" i="192"/>
  <c r="CI6" i="62"/>
  <c r="AE22" i="192"/>
  <c r="G13" i="191"/>
  <c r="AU19" i="62"/>
  <c r="BC40" i="192"/>
  <c r="G43" i="38"/>
  <c r="AI53" i="40" s="1"/>
  <c r="O15" i="193"/>
  <c r="BC27" i="62"/>
  <c r="AU19" i="191"/>
  <c r="AU21" i="193"/>
  <c r="O28" i="192"/>
  <c r="G51" i="192"/>
  <c r="AU21" i="62"/>
  <c r="AU20" i="38"/>
  <c r="AN30" i="40" s="1"/>
  <c r="BK28" i="62"/>
  <c r="G37" i="62"/>
  <c r="G41" i="62"/>
  <c r="W56" i="192"/>
  <c r="W24" i="192"/>
  <c r="CI21" i="193"/>
  <c r="CA40" i="38"/>
  <c r="AR50" i="40" s="1"/>
  <c r="AM8" i="62"/>
  <c r="BS19" i="62"/>
  <c r="AE22" i="62"/>
  <c r="BS23" i="191"/>
  <c r="W31" i="38"/>
  <c r="AK41" i="40" s="1"/>
  <c r="AE40" i="192"/>
  <c r="CA30" i="192"/>
  <c r="BS23" i="193"/>
  <c r="BS36" i="192"/>
  <c r="W29" i="191"/>
  <c r="G39" i="191"/>
  <c r="O41" i="62"/>
  <c r="G39" i="193"/>
  <c r="G12" i="191"/>
  <c r="AE35" i="192"/>
  <c r="W17" i="193"/>
  <c r="W23" i="193"/>
  <c r="CI24" i="38"/>
  <c r="AS34" i="40" s="1"/>
  <c r="W29" i="62"/>
  <c r="BC18" i="38"/>
  <c r="AO28" i="40" s="1"/>
  <c r="W12" i="38"/>
  <c r="AK22" i="40" s="1"/>
  <c r="W12" i="193"/>
  <c r="W23" i="38"/>
  <c r="AK33" i="40" s="1"/>
  <c r="CI15" i="62"/>
  <c r="CI15" i="193"/>
  <c r="W42" i="192"/>
  <c r="BS21" i="192"/>
  <c r="CI15" i="38"/>
  <c r="AS25" i="40" s="1"/>
  <c r="W12" i="62"/>
  <c r="BC31" i="192"/>
  <c r="AU8" i="38"/>
  <c r="AN18" i="40" s="1"/>
  <c r="BK37" i="193"/>
  <c r="AM14" i="191"/>
  <c r="AE9" i="38"/>
  <c r="AL19" i="40" s="1"/>
  <c r="AE45" i="62"/>
  <c r="BS45" i="62"/>
  <c r="AE58" i="192"/>
  <c r="G45" i="191"/>
  <c r="AE12" i="62"/>
  <c r="AU29" i="62"/>
  <c r="AE12" i="191"/>
  <c r="CA11" i="193"/>
  <c r="AU29" i="193"/>
  <c r="AE12" i="38"/>
  <c r="AL22" i="40" s="1"/>
  <c r="O40" i="192"/>
  <c r="BK42" i="38"/>
  <c r="AP52" i="40" s="1"/>
  <c r="AM9" i="62"/>
  <c r="W32" i="38"/>
  <c r="AK42" i="40" s="1"/>
  <c r="W53" i="192"/>
  <c r="AU52" i="192"/>
  <c r="W24" i="191"/>
  <c r="AE41" i="62"/>
  <c r="W6" i="62"/>
  <c r="BC44" i="192"/>
  <c r="W24" i="193"/>
  <c r="W6" i="191"/>
  <c r="G28" i="193"/>
  <c r="G43" i="191"/>
  <c r="W41" i="193"/>
  <c r="CI16" i="38"/>
  <c r="AS26" i="40" s="1"/>
  <c r="CI29" i="192"/>
  <c r="O15" i="191"/>
  <c r="W41" i="62"/>
  <c r="G41" i="38"/>
  <c r="AI51" i="40" s="1"/>
  <c r="G41" i="192"/>
  <c r="BC27" i="193"/>
  <c r="G41" i="193"/>
  <c r="G56" i="192"/>
  <c r="CI16" i="191"/>
  <c r="AU34" i="192"/>
  <c r="AU43" i="192"/>
  <c r="BK28" i="38"/>
  <c r="AP38" i="40" s="1"/>
  <c r="CI21" i="38"/>
  <c r="AS31" i="40" s="1"/>
  <c r="CI21" i="191"/>
  <c r="AE21" i="193"/>
  <c r="AU41" i="193"/>
  <c r="AE27" i="191"/>
  <c r="W31" i="62"/>
  <c r="BK30" i="192"/>
  <c r="W17" i="62"/>
  <c r="O41" i="193"/>
  <c r="CI24" i="193"/>
  <c r="W31" i="193"/>
  <c r="G39" i="38"/>
  <c r="AI49" i="40" s="1"/>
  <c r="G52" i="192"/>
  <c r="W36" i="192"/>
  <c r="W8" i="193"/>
  <c r="BC18" i="191"/>
  <c r="BK17" i="62"/>
  <c r="BC18" i="62"/>
  <c r="CI17" i="193"/>
  <c r="CI15" i="191"/>
  <c r="BC31" i="191"/>
  <c r="G45" i="62"/>
  <c r="CI40" i="193"/>
  <c r="BS22" i="193"/>
  <c r="AE25" i="192"/>
  <c r="BC6" i="193"/>
  <c r="CA11" i="38"/>
  <c r="AR21" i="40" s="1"/>
  <c r="W32" i="193"/>
  <c r="AE41" i="38"/>
  <c r="R22" i="254" s="1"/>
  <c r="O27" i="191"/>
  <c r="AM22" i="192"/>
  <c r="BS22" i="191"/>
  <c r="W32" i="191"/>
  <c r="CA24" i="192"/>
  <c r="G26" i="192"/>
  <c r="W17" i="38"/>
  <c r="AK27" i="40" s="1"/>
  <c r="AE9" i="62"/>
  <c r="G28" i="191"/>
  <c r="O15" i="62"/>
  <c r="BC27" i="38"/>
  <c r="AO37" i="40" s="1"/>
  <c r="BC31" i="193"/>
  <c r="G43" i="62"/>
  <c r="G38" i="38"/>
  <c r="AI48" i="40" s="1"/>
  <c r="W41" i="38"/>
  <c r="R21" i="254" s="1"/>
  <c r="AU41" i="38"/>
  <c r="AN51" i="40" s="1"/>
  <c r="AM8" i="38"/>
  <c r="AM18" i="40" s="1"/>
  <c r="AU20" i="193"/>
  <c r="AM8" i="191"/>
  <c r="BS32" i="192"/>
  <c r="AU21" i="38"/>
  <c r="AN31" i="40" s="1"/>
  <c r="CA40" i="62"/>
  <c r="CA40" i="191"/>
  <c r="BS19" i="38"/>
  <c r="AQ29" i="40" s="1"/>
  <c r="AU54" i="192"/>
  <c r="AU30" i="193"/>
  <c r="AE34" i="192"/>
  <c r="AE21" i="38"/>
  <c r="AL31" i="40" s="1"/>
  <c r="CA31" i="193"/>
  <c r="W11" i="191"/>
  <c r="AU30" i="38"/>
  <c r="AN40" i="40" s="1"/>
  <c r="AE21" i="191"/>
  <c r="AU46" i="193"/>
  <c r="CA9" i="191"/>
  <c r="CA9" i="193"/>
  <c r="CA31" i="62"/>
  <c r="F25" i="37"/>
  <c r="P6" i="37"/>
  <c r="Z33" i="37"/>
  <c r="P44" i="37"/>
  <c r="P33" i="37"/>
  <c r="BD6" i="37"/>
  <c r="AT6" i="37"/>
  <c r="F33" i="37"/>
  <c r="G34" i="38" s="1"/>
  <c r="AI44" i="40" s="1"/>
  <c r="F6" i="37"/>
  <c r="G7" i="193" s="1"/>
  <c r="AJ25" i="37"/>
  <c r="P25" i="37"/>
  <c r="W26" i="193" s="1"/>
  <c r="AJ6" i="37"/>
  <c r="BC7" i="38" s="1"/>
  <c r="AO17" i="40" s="1"/>
  <c r="BD44" i="37"/>
  <c r="Z44" i="37"/>
  <c r="AM45" i="191" s="1"/>
  <c r="Z6" i="37"/>
  <c r="W14" i="62"/>
  <c r="W11" i="62"/>
  <c r="U47" i="37"/>
  <c r="AE48" i="38" s="1"/>
  <c r="W43" i="62"/>
  <c r="AU20" i="62"/>
  <c r="AU30" i="62"/>
  <c r="CA22" i="192"/>
  <c r="AU41" i="191"/>
  <c r="AJ47" i="37"/>
  <c r="AE31" i="62"/>
  <c r="BK30" i="191"/>
  <c r="BC22" i="62"/>
  <c r="G30" i="38"/>
  <c r="AI40" i="40" s="1"/>
  <c r="BK31" i="62"/>
  <c r="AU9" i="38"/>
  <c r="AN19" i="40" s="1"/>
  <c r="BS10" i="62"/>
  <c r="AU15" i="62"/>
  <c r="CA31" i="191"/>
  <c r="O42" i="191"/>
  <c r="BK16" i="38"/>
  <c r="AP26" i="40" s="1"/>
  <c r="AE31" i="193"/>
  <c r="O42" i="193"/>
  <c r="BK16" i="62"/>
  <c r="BK30" i="38"/>
  <c r="AP40" i="40" s="1"/>
  <c r="BK34" i="62"/>
  <c r="CI41" i="193"/>
  <c r="G43" i="192"/>
  <c r="BK44" i="192"/>
  <c r="AM27" i="191"/>
  <c r="BK16" i="193"/>
  <c r="AE31" i="191"/>
  <c r="AM27" i="38"/>
  <c r="AM37" i="40" s="1"/>
  <c r="O42" i="38"/>
  <c r="AJ52" i="40" s="1"/>
  <c r="CI36" i="193"/>
  <c r="CI36" i="62"/>
  <c r="BK30" i="62"/>
  <c r="AE50" i="192"/>
  <c r="CI41" i="38"/>
  <c r="R29" i="254" s="1"/>
  <c r="CA7" i="193"/>
  <c r="G30" i="191"/>
  <c r="AE37" i="38"/>
  <c r="AL47" i="40" s="1"/>
  <c r="G30" i="62"/>
  <c r="W46" i="62"/>
  <c r="BK31" i="191"/>
  <c r="BS23" i="192"/>
  <c r="AU22" i="192"/>
  <c r="AU39" i="192"/>
  <c r="W20" i="191"/>
  <c r="AM24" i="192"/>
  <c r="BK32" i="193"/>
  <c r="AM11" i="191"/>
  <c r="AM24" i="191"/>
  <c r="BK23" i="192"/>
  <c r="CI54" i="192"/>
  <c r="BC22" i="38"/>
  <c r="AO32" i="40" s="1"/>
  <c r="AM27" i="62"/>
  <c r="BK29" i="192"/>
  <c r="CA16" i="191"/>
  <c r="W39" i="62"/>
  <c r="BC22" i="193"/>
  <c r="BC22" i="191"/>
  <c r="W39" i="38"/>
  <c r="AK49" i="40" s="1"/>
  <c r="CI41" i="191"/>
  <c r="AU9" i="62"/>
  <c r="W46" i="191"/>
  <c r="AM11" i="62"/>
  <c r="W33" i="192"/>
  <c r="BS10" i="193"/>
  <c r="AE59" i="192"/>
  <c r="AM11" i="38"/>
  <c r="AM21" i="40" s="1"/>
  <c r="K47" i="37"/>
  <c r="AY47" i="37"/>
  <c r="W11" i="38"/>
  <c r="AK21" i="40" s="1"/>
  <c r="W43" i="191"/>
  <c r="BC46" i="62"/>
  <c r="CI18" i="38"/>
  <c r="AS28" i="40" s="1"/>
  <c r="AU13" i="38"/>
  <c r="AN23" i="40" s="1"/>
  <c r="AM42" i="191"/>
  <c r="W20" i="62"/>
  <c r="BC19" i="191"/>
  <c r="AU13" i="191"/>
  <c r="AM55" i="192"/>
  <c r="BC32" i="192"/>
  <c r="AU13" i="62"/>
  <c r="AM42" i="38"/>
  <c r="R8" i="254" s="1"/>
  <c r="AU28" i="192"/>
  <c r="AU15" i="191"/>
  <c r="CI18" i="62"/>
  <c r="BK31" i="193"/>
  <c r="AM42" i="193"/>
  <c r="AU13" i="193"/>
  <c r="BC19" i="193"/>
  <c r="W32" i="192"/>
  <c r="W19" i="62"/>
  <c r="CI24" i="192"/>
  <c r="AE36" i="191"/>
  <c r="O46" i="62"/>
  <c r="AE36" i="193"/>
  <c r="BK32" i="191"/>
  <c r="O30" i="193"/>
  <c r="BS10" i="191"/>
  <c r="CA32" i="191"/>
  <c r="CA32" i="62"/>
  <c r="AE35" i="38"/>
  <c r="AL45" i="40" s="1"/>
  <c r="AE20" i="191"/>
  <c r="G29" i="191"/>
  <c r="CI22" i="191"/>
  <c r="CI22" i="62"/>
  <c r="AE19" i="38"/>
  <c r="AL29" i="40" s="1"/>
  <c r="AU46" i="38"/>
  <c r="AN56" i="40" s="1"/>
  <c r="CI35" i="192"/>
  <c r="AU46" i="62"/>
  <c r="CI22" i="193"/>
  <c r="AE20" i="193"/>
  <c r="AE46" i="62"/>
  <c r="AE28" i="193"/>
  <c r="AE28" i="191"/>
  <c r="CA41" i="192"/>
  <c r="W59" i="192"/>
  <c r="AU26" i="193"/>
  <c r="AM24" i="62"/>
  <c r="AM24" i="193"/>
  <c r="CA28" i="191"/>
  <c r="BK10" i="38"/>
  <c r="AP20" i="40" s="1"/>
  <c r="W46" i="193"/>
  <c r="CA28" i="193"/>
  <c r="AU26" i="62"/>
  <c r="AE46" i="193"/>
  <c r="AU26" i="191"/>
  <c r="BK32" i="62"/>
  <c r="BK45" i="192"/>
  <c r="BS35" i="38"/>
  <c r="AQ45" i="40" s="1"/>
  <c r="AE46" i="191"/>
  <c r="AE28" i="62"/>
  <c r="BK10" i="193"/>
  <c r="CA28" i="62"/>
  <c r="AE28" i="38"/>
  <c r="AL38" i="40" s="1"/>
  <c r="AM37" i="192"/>
  <c r="BK10" i="62"/>
  <c r="O53" i="192"/>
  <c r="AE20" i="62"/>
  <c r="CA31" i="38"/>
  <c r="AR41" i="40" s="1"/>
  <c r="BK36" i="38"/>
  <c r="AP46" i="40" s="1"/>
  <c r="O40" i="191"/>
  <c r="BS6" i="193"/>
  <c r="BK29" i="191"/>
  <c r="BS39" i="62"/>
  <c r="W13" i="38"/>
  <c r="AK23" i="40" s="1"/>
  <c r="CI46" i="193"/>
  <c r="BS21" i="62"/>
  <c r="BS6" i="62"/>
  <c r="BS21" i="193"/>
  <c r="W26" i="192"/>
  <c r="BK42" i="192"/>
  <c r="BS19" i="192"/>
  <c r="BS13" i="38"/>
  <c r="AQ23" i="40" s="1"/>
  <c r="BS13" i="62"/>
  <c r="AE36" i="38"/>
  <c r="AL46" i="40" s="1"/>
  <c r="AU34" i="193"/>
  <c r="O40" i="38"/>
  <c r="AJ50" i="40" s="1"/>
  <c r="CI11" i="38"/>
  <c r="AS21" i="40" s="1"/>
  <c r="BK29" i="38"/>
  <c r="AP39" i="40" s="1"/>
  <c r="AM22" i="191"/>
  <c r="BC19" i="62"/>
  <c r="AM22" i="193"/>
  <c r="AE36" i="62"/>
  <c r="BS34" i="192"/>
  <c r="W14" i="38"/>
  <c r="AK24" i="40" s="1"/>
  <c r="BS6" i="38"/>
  <c r="R42" i="254" s="1"/>
  <c r="BS13" i="191"/>
  <c r="O59" i="192"/>
  <c r="AM59" i="192"/>
  <c r="AM16" i="38"/>
  <c r="AM26" i="40" s="1"/>
  <c r="G44" i="192"/>
  <c r="AM16" i="193"/>
  <c r="G21" i="193"/>
  <c r="G46" i="191"/>
  <c r="BC15" i="191"/>
  <c r="BS35" i="191"/>
  <c r="G19" i="193"/>
  <c r="BK59" i="192"/>
  <c r="AE33" i="192"/>
  <c r="AE32" i="192"/>
  <c r="AE19" i="62"/>
  <c r="BC15" i="193"/>
  <c r="AU22" i="38"/>
  <c r="AN32" i="40" s="1"/>
  <c r="BC28" i="192"/>
  <c r="BC15" i="62"/>
  <c r="AU59" i="192"/>
  <c r="G29" i="193"/>
  <c r="G19" i="191"/>
  <c r="O13" i="191"/>
  <c r="O19" i="193"/>
  <c r="BK46" i="38"/>
  <c r="AP56" i="40" s="1"/>
  <c r="AE19" i="193"/>
  <c r="BK36" i="62"/>
  <c r="G32" i="192"/>
  <c r="O46" i="193"/>
  <c r="BS26" i="192"/>
  <c r="O13" i="62"/>
  <c r="W19" i="191"/>
  <c r="BS33" i="192"/>
  <c r="BK29" i="62"/>
  <c r="BK46" i="62"/>
  <c r="BK49" i="192"/>
  <c r="BK36" i="193"/>
  <c r="O19" i="38"/>
  <c r="AJ29" i="40" s="1"/>
  <c r="BS20" i="38"/>
  <c r="AQ30" i="40" s="1"/>
  <c r="O38" i="191"/>
  <c r="O38" i="193"/>
  <c r="O7" i="38"/>
  <c r="AJ17" i="40" s="1"/>
  <c r="O19" i="62"/>
  <c r="G46" i="62"/>
  <c r="BS36" i="62"/>
  <c r="O38" i="62"/>
  <c r="G19" i="62"/>
  <c r="G59" i="192"/>
  <c r="BK46" i="191"/>
  <c r="O26" i="192"/>
  <c r="O32" i="192"/>
  <c r="O40" i="193"/>
  <c r="G46" i="38"/>
  <c r="AI56" i="40" s="1"/>
  <c r="O51" i="192"/>
  <c r="AM29" i="192"/>
  <c r="AM16" i="191"/>
  <c r="AU35" i="192"/>
  <c r="BS35" i="62"/>
  <c r="BS48" i="192"/>
  <c r="G31" i="193"/>
  <c r="G31" i="62"/>
  <c r="G31" i="38"/>
  <c r="AI41" i="40" s="1"/>
  <c r="BS39" i="193"/>
  <c r="BS39" i="38"/>
  <c r="AQ49" i="40" s="1"/>
  <c r="G21" i="38"/>
  <c r="AI31" i="40" s="1"/>
  <c r="AU34" i="191"/>
  <c r="CI26" i="192"/>
  <c r="BC46" i="191"/>
  <c r="CI20" i="191"/>
  <c r="G21" i="62"/>
  <c r="BC59" i="192"/>
  <c r="CI20" i="38"/>
  <c r="AS30" i="40" s="1"/>
  <c r="W14" i="191"/>
  <c r="BC46" i="38"/>
  <c r="AO56" i="40" s="1"/>
  <c r="AE35" i="62"/>
  <c r="CI59" i="192"/>
  <c r="CI13" i="193"/>
  <c r="G21" i="191"/>
  <c r="CI46" i="38"/>
  <c r="AS56" i="40" s="1"/>
  <c r="AE35" i="191"/>
  <c r="CI46" i="191"/>
  <c r="AU47" i="192"/>
  <c r="AU34" i="62"/>
  <c r="BS52" i="192"/>
  <c r="AE48" i="192"/>
  <c r="CI13" i="38"/>
  <c r="AS23" i="40" s="1"/>
  <c r="CI13" i="62"/>
  <c r="W14" i="193"/>
  <c r="CI33" i="192"/>
  <c r="BC17" i="38"/>
  <c r="AO27" i="40" s="1"/>
  <c r="CI20" i="193"/>
  <c r="BC17" i="62"/>
  <c r="O7" i="193"/>
  <c r="O13" i="38"/>
  <c r="AJ23" i="40" s="1"/>
  <c r="CA49" i="192"/>
  <c r="CA18" i="62"/>
  <c r="AM19" i="193"/>
  <c r="AU22" i="62"/>
  <c r="AU22" i="193"/>
  <c r="AM12" i="38"/>
  <c r="AM22" i="40" s="1"/>
  <c r="AM13" i="193"/>
  <c r="BS46" i="38"/>
  <c r="AQ56" i="40" s="1"/>
  <c r="CA32" i="192"/>
  <c r="CA39" i="38"/>
  <c r="AR49" i="40" s="1"/>
  <c r="AE43" i="62"/>
  <c r="BS18" i="191"/>
  <c r="CA30" i="193"/>
  <c r="AE32" i="38"/>
  <c r="AL42" i="40" s="1"/>
  <c r="CA34" i="193"/>
  <c r="AM32" i="192"/>
  <c r="CA39" i="193"/>
  <c r="AM12" i="62"/>
  <c r="AM26" i="192"/>
  <c r="CA30" i="38"/>
  <c r="AR40" i="40" s="1"/>
  <c r="AM31" i="193"/>
  <c r="W22" i="192"/>
  <c r="CA43" i="192"/>
  <c r="AE45" i="192"/>
  <c r="AM12" i="193"/>
  <c r="CA34" i="62"/>
  <c r="AU36" i="191"/>
  <c r="BK43" i="191"/>
  <c r="AM13" i="191"/>
  <c r="AM19" i="38"/>
  <c r="AM29" i="40" s="1"/>
  <c r="AM30" i="193"/>
  <c r="CA19" i="38"/>
  <c r="AR29" i="40" s="1"/>
  <c r="BS59" i="192"/>
  <c r="CA19" i="191"/>
  <c r="CA52" i="192"/>
  <c r="CA39" i="62"/>
  <c r="AM31" i="38"/>
  <c r="AM41" i="40" s="1"/>
  <c r="AU36" i="62"/>
  <c r="AM13" i="38"/>
  <c r="AM23" i="40" s="1"/>
  <c r="AE23" i="62"/>
  <c r="AE32" i="193"/>
  <c r="AE23" i="38"/>
  <c r="AL33" i="40" s="1"/>
  <c r="AE43" i="38"/>
  <c r="AL53" i="40" s="1"/>
  <c r="BC53" i="192"/>
  <c r="AE17" i="193"/>
  <c r="CA36" i="191"/>
  <c r="BC10" i="38"/>
  <c r="AO20" i="40" s="1"/>
  <c r="AE32" i="191"/>
  <c r="AM44" i="192"/>
  <c r="AM30" i="62"/>
  <c r="CA47" i="192"/>
  <c r="AM31" i="62"/>
  <c r="CA18" i="193"/>
  <c r="CA34" i="191"/>
  <c r="AE23" i="191"/>
  <c r="CA12" i="191"/>
  <c r="BS43" i="191"/>
  <c r="AE30" i="192"/>
  <c r="R34" i="254"/>
  <c r="CA30" i="62"/>
  <c r="AU23" i="62"/>
  <c r="BK40" i="62"/>
  <c r="BK40" i="193"/>
  <c r="AM25" i="192"/>
  <c r="AM43" i="192"/>
  <c r="CA25" i="192"/>
  <c r="AM19" i="191"/>
  <c r="AM30" i="191"/>
  <c r="CA19" i="193"/>
  <c r="CA18" i="38"/>
  <c r="AR28" i="40" s="1"/>
  <c r="CA18" i="191"/>
  <c r="G22" i="192"/>
  <c r="AE36" i="192"/>
  <c r="AE56" i="192"/>
  <c r="AE43" i="193"/>
  <c r="W9" i="191"/>
  <c r="CA12" i="38"/>
  <c r="AR22" i="40" s="1"/>
  <c r="CA46" i="191"/>
  <c r="CA46" i="38"/>
  <c r="AR56" i="40" s="1"/>
  <c r="CA59" i="192"/>
  <c r="CA46" i="193"/>
  <c r="BS46" i="62"/>
  <c r="BS46" i="193"/>
  <c r="BS18" i="193"/>
  <c r="BS43" i="38"/>
  <c r="AQ53" i="40" s="1"/>
  <c r="BS43" i="62"/>
  <c r="BS31" i="192"/>
  <c r="BS20" i="62"/>
  <c r="BS56" i="192"/>
  <c r="BS18" i="62"/>
  <c r="BK40" i="38"/>
  <c r="AP50" i="40" s="1"/>
  <c r="BK35" i="38"/>
  <c r="AP45" i="40" s="1"/>
  <c r="BK48" i="192"/>
  <c r="BK56" i="192"/>
  <c r="BK11" i="62"/>
  <c r="BK24" i="192"/>
  <c r="BK11" i="38"/>
  <c r="AP21" i="40" s="1"/>
  <c r="BK43" i="193"/>
  <c r="BK35" i="191"/>
  <c r="BK43" i="62"/>
  <c r="BK35" i="62"/>
  <c r="BK53" i="192"/>
  <c r="BK11" i="193"/>
  <c r="BC10" i="62"/>
  <c r="BC10" i="191"/>
  <c r="BC10" i="193"/>
  <c r="BC40" i="191"/>
  <c r="BC17" i="191"/>
  <c r="AU36" i="193"/>
  <c r="AU23" i="191"/>
  <c r="AU23" i="38"/>
  <c r="AN33" i="40" s="1"/>
  <c r="AU23" i="193"/>
  <c r="AU49" i="192"/>
  <c r="AM50" i="192"/>
  <c r="AM46" i="191"/>
  <c r="AM22" i="38"/>
  <c r="AM32" i="40" s="1"/>
  <c r="AM46" i="62"/>
  <c r="AM37" i="62"/>
  <c r="AM35" i="192"/>
  <c r="AM46" i="38"/>
  <c r="AM56" i="40" s="1"/>
  <c r="AM37" i="191"/>
  <c r="AM37" i="193"/>
  <c r="W9" i="38"/>
  <c r="AK19" i="40" s="1"/>
  <c r="W9" i="193"/>
  <c r="O37" i="193"/>
  <c r="O37" i="191"/>
  <c r="O37" i="62"/>
  <c r="O50" i="192"/>
  <c r="G42" i="38"/>
  <c r="R4" i="254" s="1"/>
  <c r="G42" i="191"/>
  <c r="G42" i="62"/>
  <c r="G17" i="191"/>
  <c r="G37" i="38"/>
  <c r="AI47" i="40" s="1"/>
  <c r="G9" i="38"/>
  <c r="AI19" i="40" s="1"/>
  <c r="G55" i="192"/>
  <c r="G17" i="38"/>
  <c r="AI27" i="40" s="1"/>
  <c r="G17" i="193"/>
  <c r="G9" i="62"/>
  <c r="G9" i="193"/>
  <c r="G30" i="192"/>
  <c r="G19" i="192"/>
  <c r="G50" i="192"/>
  <c r="AT47" i="37"/>
  <c r="O7" i="191"/>
  <c r="O20" i="192"/>
  <c r="CA12" i="193"/>
  <c r="G6" i="62"/>
  <c r="O11" i="38"/>
  <c r="AJ21" i="40" s="1"/>
  <c r="G6" i="191"/>
  <c r="BC40" i="193"/>
  <c r="CA36" i="193"/>
  <c r="AE17" i="191"/>
  <c r="CA36" i="62"/>
  <c r="BS20" i="193"/>
  <c r="AE17" i="62"/>
  <c r="G6" i="193"/>
  <c r="BC40" i="62"/>
  <c r="P47" i="37"/>
  <c r="BC30" i="192"/>
  <c r="Z47" i="37"/>
  <c r="AM23" i="191"/>
  <c r="AE24" i="38"/>
  <c r="AL34" i="40" s="1"/>
  <c r="O30" i="38"/>
  <c r="AJ40" i="40" s="1"/>
  <c r="W43" i="192"/>
  <c r="BS36" i="191"/>
  <c r="BS36" i="193"/>
  <c r="W30" i="38"/>
  <c r="AK40" i="40" s="1"/>
  <c r="AE24" i="62"/>
  <c r="CA45" i="192"/>
  <c r="CA32" i="193"/>
  <c r="AE47" i="37"/>
  <c r="BC41" i="191"/>
  <c r="G42" i="192"/>
  <c r="W30" i="62"/>
  <c r="AM23" i="62"/>
  <c r="BS36" i="38"/>
  <c r="AQ46" i="40" s="1"/>
  <c r="AE24" i="191"/>
  <c r="W30" i="191"/>
  <c r="G29" i="38"/>
  <c r="AI39" i="40" s="1"/>
  <c r="O11" i="62"/>
  <c r="BC41" i="38"/>
  <c r="R25" i="254" s="1"/>
  <c r="O30" i="62"/>
  <c r="O43" i="192"/>
  <c r="AM36" i="192"/>
  <c r="AM23" i="38"/>
  <c r="AM33" i="40" s="1"/>
  <c r="AE37" i="192"/>
  <c r="O24" i="192"/>
  <c r="O11" i="193"/>
  <c r="BC54" i="192"/>
  <c r="BC41" i="193"/>
  <c r="AK16" i="40"/>
  <c r="G48" i="62"/>
  <c r="G48" i="38"/>
  <c r="G48" i="191"/>
  <c r="G48" i="193"/>
  <c r="G61" i="192"/>
  <c r="AL16" i="40"/>
  <c r="R41" i="254"/>
  <c r="AO16" i="40"/>
  <c r="CI60" i="192"/>
  <c r="CI47" i="191"/>
  <c r="CI47" i="193"/>
  <c r="CA60" i="192"/>
  <c r="CA47" i="191"/>
  <c r="CA47" i="193"/>
  <c r="BS47" i="193"/>
  <c r="BS47" i="191"/>
  <c r="BS60" i="192"/>
  <c r="BK47" i="193"/>
  <c r="BK47" i="191"/>
  <c r="BK60" i="192"/>
  <c r="BC47" i="191"/>
  <c r="BC47" i="193"/>
  <c r="BC60" i="192"/>
  <c r="AU47" i="191"/>
  <c r="AU60" i="192"/>
  <c r="AU47" i="193"/>
  <c r="AM47" i="191"/>
  <c r="AM47" i="193"/>
  <c r="AM60" i="192"/>
  <c r="AE47" i="191"/>
  <c r="AE47" i="193"/>
  <c r="AE60" i="192"/>
  <c r="W47" i="193"/>
  <c r="W60" i="192"/>
  <c r="W47" i="191"/>
  <c r="O60" i="192"/>
  <c r="O47" i="191"/>
  <c r="O47" i="193"/>
  <c r="G47" i="193"/>
  <c r="G47" i="191"/>
  <c r="G60" i="192"/>
  <c r="AJ16" i="40"/>
  <c r="BS47" i="62"/>
  <c r="BS47" i="38"/>
  <c r="AU47" i="62"/>
  <c r="AU47" i="38"/>
  <c r="AE47" i="62"/>
  <c r="AE47" i="38"/>
  <c r="AM47" i="38"/>
  <c r="AM47" i="62"/>
  <c r="G47" i="38"/>
  <c r="G47" i="62"/>
  <c r="AK56" i="40"/>
  <c r="BC47" i="62"/>
  <c r="BC47" i="38"/>
  <c r="R35" i="254"/>
  <c r="AL56" i="40"/>
  <c r="CI47" i="38"/>
  <c r="CI47" i="62"/>
  <c r="CA47" i="38"/>
  <c r="CA47" i="62"/>
  <c r="O47" i="62"/>
  <c r="O47" i="38"/>
  <c r="W47" i="62"/>
  <c r="W47" i="38"/>
  <c r="BK47" i="62"/>
  <c r="BK47" i="38"/>
  <c r="AP16" i="40"/>
  <c r="R40" i="254"/>
  <c r="AM53" i="40"/>
  <c r="AU45" i="191"/>
  <c r="AU45" i="193"/>
  <c r="AU58" i="192"/>
  <c r="AP55" i="40"/>
  <c r="BC45" i="191"/>
  <c r="BC45" i="193"/>
  <c r="BC58" i="192"/>
  <c r="R8" i="255"/>
  <c r="AU45" i="62"/>
  <c r="AU45" i="38"/>
  <c r="BC45" i="62"/>
  <c r="BC45" i="38"/>
  <c r="AM16" i="40"/>
  <c r="R38" i="254"/>
  <c r="AK52" i="40"/>
  <c r="R6" i="254"/>
  <c r="R9" i="254"/>
  <c r="AN52" i="40"/>
  <c r="R14" i="254"/>
  <c r="AS52" i="40"/>
  <c r="R9" i="255"/>
  <c r="R10" i="255"/>
  <c r="R4" i="255"/>
  <c r="R14" i="255"/>
  <c r="R13" i="255"/>
  <c r="G68" i="192" l="1"/>
  <c r="AM51" i="191"/>
  <c r="AM51" i="193"/>
  <c r="G55" i="193"/>
  <c r="G55" i="191"/>
  <c r="AR52" i="40"/>
  <c r="AM51" i="38"/>
  <c r="R28" i="254"/>
  <c r="G55" i="62"/>
  <c r="AM61" i="40"/>
  <c r="R10" i="254"/>
  <c r="R39" i="254"/>
  <c r="R27" i="254"/>
  <c r="CA44" i="193"/>
  <c r="AM33" i="193"/>
  <c r="AM52" i="193" s="1"/>
  <c r="BK46" i="192"/>
  <c r="BK44" i="62"/>
  <c r="R43" i="254"/>
  <c r="G57" i="192"/>
  <c r="G44" i="191"/>
  <c r="BS44" i="193"/>
  <c r="CI48" i="191"/>
  <c r="CI48" i="62"/>
  <c r="CI61" i="192"/>
  <c r="AE33" i="193"/>
  <c r="CI48" i="193"/>
  <c r="P54" i="37"/>
  <c r="P53" i="37"/>
  <c r="AY54" i="37"/>
  <c r="AY53" i="37"/>
  <c r="BS38" i="192"/>
  <c r="BS64" i="192" s="1"/>
  <c r="AT50" i="37"/>
  <c r="CA25" i="191"/>
  <c r="CA51" i="191" s="1"/>
  <c r="AY50" i="37"/>
  <c r="CA44" i="191"/>
  <c r="AY52" i="37"/>
  <c r="BC33" i="193"/>
  <c r="AJ51" i="37"/>
  <c r="W25" i="191"/>
  <c r="W51" i="191" s="1"/>
  <c r="P50" i="37"/>
  <c r="BK48" i="62"/>
  <c r="AO54" i="37"/>
  <c r="AO53" i="37"/>
  <c r="O48" i="191"/>
  <c r="K54" i="37"/>
  <c r="K53" i="37"/>
  <c r="W33" i="62"/>
  <c r="P51" i="37"/>
  <c r="CI38" i="192"/>
  <c r="CI64" i="192" s="1"/>
  <c r="BD50" i="37"/>
  <c r="BS44" i="62"/>
  <c r="AT52" i="37"/>
  <c r="AJ52" i="37"/>
  <c r="BD51" i="37"/>
  <c r="AM44" i="191"/>
  <c r="Z52" i="37"/>
  <c r="AU33" i="193"/>
  <c r="AE51" i="37"/>
  <c r="BK44" i="191"/>
  <c r="AO52" i="37"/>
  <c r="AE52" i="37"/>
  <c r="U52" i="37"/>
  <c r="G44" i="193"/>
  <c r="G54" i="193" s="1"/>
  <c r="F52" i="37"/>
  <c r="Z53" i="37"/>
  <c r="Z54" i="37"/>
  <c r="U53" i="37"/>
  <c r="U54" i="37"/>
  <c r="AE46" i="192"/>
  <c r="U51" i="37"/>
  <c r="W57" i="192"/>
  <c r="P52" i="37"/>
  <c r="O57" i="192"/>
  <c r="O66" i="192" s="1"/>
  <c r="K52" i="37"/>
  <c r="BD54" i="37"/>
  <c r="BD53" i="37"/>
  <c r="AE53" i="37"/>
  <c r="AE54" i="37"/>
  <c r="AT53" i="37"/>
  <c r="AT54" i="37"/>
  <c r="BC61" i="192"/>
  <c r="AJ54" i="37"/>
  <c r="AJ53" i="37"/>
  <c r="BK33" i="62"/>
  <c r="AO51" i="37"/>
  <c r="AM33" i="191"/>
  <c r="AM52" i="191" s="1"/>
  <c r="Z51" i="37"/>
  <c r="AY51" i="37"/>
  <c r="AT51" i="37"/>
  <c r="AE25" i="38"/>
  <c r="AE51" i="38" s="1"/>
  <c r="U50" i="37"/>
  <c r="G46" i="192"/>
  <c r="F51" i="37"/>
  <c r="BD52" i="37"/>
  <c r="K51" i="37"/>
  <c r="R11" i="254"/>
  <c r="W33" i="38"/>
  <c r="AK43" i="40" s="1"/>
  <c r="BC48" i="38"/>
  <c r="BC55" i="38" s="1"/>
  <c r="BC48" i="193"/>
  <c r="W38" i="192"/>
  <c r="W64" i="192" s="1"/>
  <c r="O44" i="38"/>
  <c r="AJ54" i="40" s="1"/>
  <c r="AJ63" i="40" s="1"/>
  <c r="W33" i="193"/>
  <c r="W33" i="191"/>
  <c r="W52" i="191" s="1"/>
  <c r="W26" i="38"/>
  <c r="AK36" i="40" s="1"/>
  <c r="O44" i="193"/>
  <c r="O53" i="193" s="1"/>
  <c r="AM46" i="192"/>
  <c r="AM65" i="192" s="1"/>
  <c r="CA25" i="62"/>
  <c r="CA51" i="62" s="1"/>
  <c r="O44" i="191"/>
  <c r="O53" i="191" s="1"/>
  <c r="BC48" i="191"/>
  <c r="BC48" i="62"/>
  <c r="BS25" i="38"/>
  <c r="AQ35" i="40" s="1"/>
  <c r="BS25" i="193"/>
  <c r="BS51" i="193" s="1"/>
  <c r="AI24" i="40"/>
  <c r="BK48" i="191"/>
  <c r="CI25" i="191"/>
  <c r="CI51" i="191" s="1"/>
  <c r="O48" i="193"/>
  <c r="W44" i="191"/>
  <c r="W53" i="191" s="1"/>
  <c r="W44" i="193"/>
  <c r="W53" i="193" s="1"/>
  <c r="W44" i="38"/>
  <c r="AK54" i="40" s="1"/>
  <c r="CI25" i="62"/>
  <c r="CI51" i="62" s="1"/>
  <c r="AM54" i="40"/>
  <c r="AS58" i="40"/>
  <c r="CI55" i="38"/>
  <c r="AP54" i="40"/>
  <c r="G55" i="38"/>
  <c r="AL58" i="40"/>
  <c r="AE55" i="38"/>
  <c r="AQ54" i="40"/>
  <c r="AQ16" i="40"/>
  <c r="AL51" i="40"/>
  <c r="R24" i="254"/>
  <c r="G33" i="191"/>
  <c r="AE25" i="62"/>
  <c r="AE51" i="62" s="1"/>
  <c r="AM33" i="38"/>
  <c r="AM53" i="38" s="1"/>
  <c r="G33" i="62"/>
  <c r="G33" i="38"/>
  <c r="R19" i="254"/>
  <c r="G33" i="193"/>
  <c r="AE25" i="193"/>
  <c r="AE51" i="193" s="1"/>
  <c r="AE38" i="192"/>
  <c r="AE64" i="192" s="1"/>
  <c r="BK33" i="191"/>
  <c r="BK33" i="38"/>
  <c r="BK53" i="38" s="1"/>
  <c r="AM58" i="192"/>
  <c r="AM45" i="62"/>
  <c r="BC44" i="193"/>
  <c r="BC53" i="193" s="1"/>
  <c r="BC44" i="191"/>
  <c r="BC44" i="62"/>
  <c r="BC57" i="192"/>
  <c r="BC44" i="38"/>
  <c r="CI46" i="192"/>
  <c r="CI33" i="38"/>
  <c r="CI33" i="191"/>
  <c r="CI52" i="191" s="1"/>
  <c r="CI33" i="62"/>
  <c r="CI33" i="193"/>
  <c r="AU44" i="193"/>
  <c r="AU44" i="62"/>
  <c r="AU53" i="62" s="1"/>
  <c r="AU57" i="192"/>
  <c r="AU44" i="191"/>
  <c r="AU44" i="38"/>
  <c r="BK38" i="192"/>
  <c r="BK64" i="192" s="1"/>
  <c r="BK25" i="62"/>
  <c r="BK51" i="62" s="1"/>
  <c r="BK25" i="191"/>
  <c r="BK51" i="191" s="1"/>
  <c r="BK25" i="38"/>
  <c r="BK25" i="193"/>
  <c r="BK51" i="193" s="1"/>
  <c r="AE44" i="191"/>
  <c r="AE44" i="193"/>
  <c r="AE44" i="38"/>
  <c r="AE54" i="38" s="1"/>
  <c r="AE57" i="192"/>
  <c r="AE44" i="62"/>
  <c r="AE53" i="62" s="1"/>
  <c r="AU33" i="191"/>
  <c r="AM44" i="62"/>
  <c r="AM53" i="62" s="1"/>
  <c r="BC46" i="192"/>
  <c r="G44" i="38"/>
  <c r="BS44" i="191"/>
  <c r="CI25" i="193"/>
  <c r="CI51" i="193" s="1"/>
  <c r="W46" i="192"/>
  <c r="W65" i="192" s="1"/>
  <c r="BK57" i="192"/>
  <c r="BK66" i="192" s="1"/>
  <c r="G25" i="191"/>
  <c r="G51" i="191" s="1"/>
  <c r="G38" i="192"/>
  <c r="G64" i="192" s="1"/>
  <c r="G25" i="38"/>
  <c r="G25" i="62"/>
  <c r="G51" i="62" s="1"/>
  <c r="G25" i="193"/>
  <c r="G51" i="193" s="1"/>
  <c r="AE33" i="38"/>
  <c r="AE33" i="191"/>
  <c r="AE52" i="191" s="1"/>
  <c r="AU38" i="192"/>
  <c r="AU64" i="192" s="1"/>
  <c r="AU25" i="191"/>
  <c r="AU51" i="191" s="1"/>
  <c r="AU25" i="193"/>
  <c r="AU51" i="193" s="1"/>
  <c r="AU25" i="38"/>
  <c r="AU25" i="62"/>
  <c r="AU51" i="62" s="1"/>
  <c r="CA38" i="192"/>
  <c r="CA64" i="192" s="1"/>
  <c r="CA25" i="38"/>
  <c r="BK48" i="38"/>
  <c r="BK61" i="192"/>
  <c r="BC33" i="38"/>
  <c r="W25" i="193"/>
  <c r="W51" i="193" s="1"/>
  <c r="BS25" i="62"/>
  <c r="BS51" i="62" s="1"/>
  <c r="R5" i="254"/>
  <c r="BK48" i="193"/>
  <c r="AJ51" i="40"/>
  <c r="AK51" i="40"/>
  <c r="CA61" i="192"/>
  <c r="AU33" i="38"/>
  <c r="AU46" i="192"/>
  <c r="CA57" i="192"/>
  <c r="AM57" i="192"/>
  <c r="AM44" i="193"/>
  <c r="AM53" i="193" s="1"/>
  <c r="W25" i="38"/>
  <c r="BC33" i="62"/>
  <c r="BC33" i="191"/>
  <c r="W25" i="62"/>
  <c r="W51" i="62" s="1"/>
  <c r="G44" i="62"/>
  <c r="G53" i="62" s="1"/>
  <c r="CA44" i="38"/>
  <c r="BS57" i="192"/>
  <c r="CI25" i="38"/>
  <c r="BS25" i="191"/>
  <c r="BS51" i="191" s="1"/>
  <c r="CA25" i="193"/>
  <c r="CA51" i="193" s="1"/>
  <c r="BK44" i="193"/>
  <c r="BK53" i="193" s="1"/>
  <c r="CA33" i="38"/>
  <c r="CA46" i="192"/>
  <c r="CA33" i="193"/>
  <c r="CA52" i="193" s="1"/>
  <c r="CA33" i="191"/>
  <c r="CA52" i="191" s="1"/>
  <c r="CA33" i="62"/>
  <c r="BS33" i="62"/>
  <c r="BS46" i="192"/>
  <c r="BS65" i="192" s="1"/>
  <c r="BS33" i="193"/>
  <c r="BS52" i="193" s="1"/>
  <c r="BS33" i="191"/>
  <c r="BS33" i="38"/>
  <c r="BS53" i="38" s="1"/>
  <c r="BC25" i="38"/>
  <c r="BC25" i="191"/>
  <c r="BC51" i="191" s="1"/>
  <c r="BC25" i="62"/>
  <c r="BC51" i="62" s="1"/>
  <c r="BC38" i="192"/>
  <c r="BC64" i="192" s="1"/>
  <c r="BC25" i="193"/>
  <c r="BC51" i="193" s="1"/>
  <c r="CI44" i="62"/>
  <c r="CI53" i="62" s="1"/>
  <c r="CI57" i="192"/>
  <c r="CI66" i="192" s="1"/>
  <c r="CI44" i="193"/>
  <c r="CI44" i="191"/>
  <c r="CI53" i="191" s="1"/>
  <c r="CI44" i="38"/>
  <c r="O25" i="193"/>
  <c r="O51" i="193" s="1"/>
  <c r="O25" i="191"/>
  <c r="O51" i="191" s="1"/>
  <c r="O25" i="62"/>
  <c r="O38" i="192"/>
  <c r="O64" i="192" s="1"/>
  <c r="O25" i="38"/>
  <c r="AM51" i="40"/>
  <c r="G7" i="62"/>
  <c r="O48" i="62"/>
  <c r="O48" i="38"/>
  <c r="R12" i="254"/>
  <c r="G7" i="191"/>
  <c r="BC7" i="62"/>
  <c r="O61" i="192"/>
  <c r="G7" i="38"/>
  <c r="AI17" i="40" s="1"/>
  <c r="BC7" i="193"/>
  <c r="AE61" i="192"/>
  <c r="CA48" i="38"/>
  <c r="G34" i="191"/>
  <c r="G34" i="193"/>
  <c r="AS16" i="40"/>
  <c r="AE48" i="191"/>
  <c r="CA48" i="191"/>
  <c r="CA48" i="62"/>
  <c r="G47" i="192"/>
  <c r="W26" i="62"/>
  <c r="AE48" i="193"/>
  <c r="AE48" i="62"/>
  <c r="CA48" i="193"/>
  <c r="G34" i="62"/>
  <c r="BC7" i="191"/>
  <c r="W26" i="191"/>
  <c r="BC20" i="192"/>
  <c r="W39" i="192"/>
  <c r="G20" i="192"/>
  <c r="AS51" i="40"/>
  <c r="AM52" i="40"/>
  <c r="AM45" i="38"/>
  <c r="AM55" i="40" s="1"/>
  <c r="AM45" i="193"/>
  <c r="BS7" i="62"/>
  <c r="BS20" i="192"/>
  <c r="BS7" i="191"/>
  <c r="BS7" i="38"/>
  <c r="AQ17" i="40" s="1"/>
  <c r="BS7" i="193"/>
  <c r="W47" i="192"/>
  <c r="W34" i="193"/>
  <c r="W34" i="191"/>
  <c r="W34" i="38"/>
  <c r="AK44" i="40" s="1"/>
  <c r="W34" i="62"/>
  <c r="AM7" i="191"/>
  <c r="AM7" i="193"/>
  <c r="AM7" i="38"/>
  <c r="AM17" i="40" s="1"/>
  <c r="AM7" i="62"/>
  <c r="AM20" i="192"/>
  <c r="BC39" i="192"/>
  <c r="BC26" i="38"/>
  <c r="AO36" i="40" s="1"/>
  <c r="BC26" i="62"/>
  <c r="BC26" i="191"/>
  <c r="BC26" i="193"/>
  <c r="AM47" i="192"/>
  <c r="AM34" i="62"/>
  <c r="AM34" i="38"/>
  <c r="AM44" i="40" s="1"/>
  <c r="AM34" i="191"/>
  <c r="AM34" i="193"/>
  <c r="CI20" i="192"/>
  <c r="CI7" i="191"/>
  <c r="CI7" i="193"/>
  <c r="CI7" i="62"/>
  <c r="CI7" i="38"/>
  <c r="AS17" i="40" s="1"/>
  <c r="CI45" i="191"/>
  <c r="CI45" i="193"/>
  <c r="CI45" i="38"/>
  <c r="AS55" i="40" s="1"/>
  <c r="CI58" i="192"/>
  <c r="CI45" i="62"/>
  <c r="W58" i="192"/>
  <c r="W45" i="38"/>
  <c r="AK55" i="40" s="1"/>
  <c r="W45" i="191"/>
  <c r="W45" i="193"/>
  <c r="W45" i="62"/>
  <c r="W7" i="38"/>
  <c r="AK17" i="40" s="1"/>
  <c r="W7" i="193"/>
  <c r="W7" i="191"/>
  <c r="W20" i="192"/>
  <c r="W7" i="62"/>
  <c r="G26" i="62"/>
  <c r="G26" i="38"/>
  <c r="AI36" i="40" s="1"/>
  <c r="G39" i="192"/>
  <c r="G26" i="193"/>
  <c r="G26" i="191"/>
  <c r="AM48" i="62"/>
  <c r="AO51" i="40"/>
  <c r="AI52" i="40"/>
  <c r="BS48" i="38"/>
  <c r="BS48" i="62"/>
  <c r="AM48" i="193"/>
  <c r="W61" i="192"/>
  <c r="W48" i="62"/>
  <c r="W48" i="191"/>
  <c r="W48" i="193"/>
  <c r="AM48" i="38"/>
  <c r="BS61" i="192"/>
  <c r="BS48" i="191"/>
  <c r="W48" i="38"/>
  <c r="AM48" i="191"/>
  <c r="AM61" i="192"/>
  <c r="BS48" i="193"/>
  <c r="AU48" i="38"/>
  <c r="AU48" i="191"/>
  <c r="AU61" i="192"/>
  <c r="AU48" i="193"/>
  <c r="AU48" i="62"/>
  <c r="AI58" i="40"/>
  <c r="AS57" i="40"/>
  <c r="AR57" i="40"/>
  <c r="AK57" i="40"/>
  <c r="AL57" i="40"/>
  <c r="AN57" i="40"/>
  <c r="AJ57" i="40"/>
  <c r="AM57" i="40"/>
  <c r="AQ57" i="40"/>
  <c r="AO57" i="40"/>
  <c r="AP57" i="40"/>
  <c r="AI57" i="40"/>
  <c r="AO55" i="40"/>
  <c r="AN55" i="40"/>
  <c r="R11" i="255"/>
  <c r="R5" i="255"/>
  <c r="BS52" i="191" l="1"/>
  <c r="BS66" i="192"/>
  <c r="AM66" i="192"/>
  <c r="AE53" i="191"/>
  <c r="AU66" i="192"/>
  <c r="BK52" i="191"/>
  <c r="AE65" i="192"/>
  <c r="AU52" i="193"/>
  <c r="BC52" i="193"/>
  <c r="AE52" i="193"/>
  <c r="O52" i="191"/>
  <c r="O52" i="193"/>
  <c r="CI53" i="193"/>
  <c r="CA65" i="192"/>
  <c r="CA55" i="193"/>
  <c r="CA54" i="193"/>
  <c r="W67" i="192"/>
  <c r="W68" i="192"/>
  <c r="CA66" i="192"/>
  <c r="BC65" i="192"/>
  <c r="AE66" i="192"/>
  <c r="BC66" i="192"/>
  <c r="G52" i="191"/>
  <c r="O55" i="193"/>
  <c r="O54" i="193"/>
  <c r="G65" i="192"/>
  <c r="O54" i="191"/>
  <c r="O55" i="191"/>
  <c r="CI67" i="192"/>
  <c r="CI68" i="192"/>
  <c r="G53" i="191"/>
  <c r="BK65" i="192"/>
  <c r="BK52" i="193"/>
  <c r="O65" i="192"/>
  <c r="AM67" i="192"/>
  <c r="AM68" i="192"/>
  <c r="BC52" i="191"/>
  <c r="BC67" i="192"/>
  <c r="BC68" i="192"/>
  <c r="BS53" i="193"/>
  <c r="AU54" i="191"/>
  <c r="AU55" i="191"/>
  <c r="W54" i="193"/>
  <c r="W55" i="193"/>
  <c r="AE55" i="193"/>
  <c r="AE54" i="193"/>
  <c r="CA54" i="191"/>
  <c r="CA55" i="191"/>
  <c r="AU65" i="192"/>
  <c r="AU53" i="193"/>
  <c r="BC54" i="193"/>
  <c r="BC55" i="193"/>
  <c r="W66" i="192"/>
  <c r="G53" i="193"/>
  <c r="BK53" i="191"/>
  <c r="AM53" i="191"/>
  <c r="CA53" i="191"/>
  <c r="G66" i="192"/>
  <c r="G54" i="191"/>
  <c r="AU68" i="192"/>
  <c r="AU67" i="192"/>
  <c r="BS67" i="192"/>
  <c r="BS68" i="192"/>
  <c r="AE68" i="192"/>
  <c r="AE67" i="192"/>
  <c r="CA68" i="192"/>
  <c r="CA67" i="192"/>
  <c r="BK68" i="192"/>
  <c r="BK67" i="192"/>
  <c r="BC55" i="191"/>
  <c r="BC54" i="191"/>
  <c r="AM55" i="191"/>
  <c r="AM54" i="191"/>
  <c r="AM54" i="193"/>
  <c r="AM55" i="193"/>
  <c r="AU55" i="193"/>
  <c r="AU54" i="193"/>
  <c r="BS54" i="193"/>
  <c r="BS55" i="193"/>
  <c r="BS55" i="191"/>
  <c r="BS54" i="191"/>
  <c r="W55" i="191"/>
  <c r="W54" i="191"/>
  <c r="AE54" i="191"/>
  <c r="AE55" i="191"/>
  <c r="O68" i="192"/>
  <c r="O67" i="192"/>
  <c r="BK55" i="193"/>
  <c r="BK54" i="193"/>
  <c r="BS53" i="191"/>
  <c r="AU52" i="191"/>
  <c r="AE53" i="193"/>
  <c r="AU53" i="191"/>
  <c r="CI52" i="193"/>
  <c r="CI65" i="192"/>
  <c r="BC53" i="191"/>
  <c r="G52" i="193"/>
  <c r="BK54" i="191"/>
  <c r="BK55" i="191"/>
  <c r="W52" i="193"/>
  <c r="CI54" i="193"/>
  <c r="CI55" i="193"/>
  <c r="CI55" i="191"/>
  <c r="CI54" i="191"/>
  <c r="CA53" i="193"/>
  <c r="G67" i="192"/>
  <c r="AK63" i="40"/>
  <c r="BS52" i="62"/>
  <c r="S42" i="254"/>
  <c r="CA52" i="62"/>
  <c r="CI52" i="62"/>
  <c r="S39" i="254"/>
  <c r="W55" i="62"/>
  <c r="W54" i="62"/>
  <c r="AE55" i="62"/>
  <c r="AE54" i="62"/>
  <c r="CA55" i="62"/>
  <c r="CA54" i="62"/>
  <c r="O51" i="62"/>
  <c r="O52" i="62"/>
  <c r="BC52" i="62"/>
  <c r="AO58" i="40"/>
  <c r="AE52" i="62"/>
  <c r="BS55" i="62"/>
  <c r="BS54" i="62"/>
  <c r="BC53" i="62"/>
  <c r="G52" i="62"/>
  <c r="BK52" i="62"/>
  <c r="BK55" i="62"/>
  <c r="BK54" i="62"/>
  <c r="BK53" i="62"/>
  <c r="CA53" i="62"/>
  <c r="AU52" i="62"/>
  <c r="AM55" i="62"/>
  <c r="AM54" i="62"/>
  <c r="AI65" i="40"/>
  <c r="AU55" i="62"/>
  <c r="AU54" i="62"/>
  <c r="AL65" i="40"/>
  <c r="AS65" i="40"/>
  <c r="AQ61" i="40"/>
  <c r="G54" i="62"/>
  <c r="O55" i="62"/>
  <c r="O54" i="62"/>
  <c r="BC55" i="62"/>
  <c r="BC54" i="62"/>
  <c r="BS53" i="62"/>
  <c r="W52" i="62"/>
  <c r="CI55" i="62"/>
  <c r="CI54" i="62"/>
  <c r="W53" i="62"/>
  <c r="S37" i="254"/>
  <c r="S41" i="254"/>
  <c r="S43" i="254"/>
  <c r="S38" i="254"/>
  <c r="S40" i="254"/>
  <c r="S35" i="254"/>
  <c r="S44" i="254"/>
  <c r="S36" i="254"/>
  <c r="S34" i="254"/>
  <c r="F37" i="254" s="1"/>
  <c r="AL35" i="40"/>
  <c r="AL61" i="40" s="1"/>
  <c r="S7" i="254"/>
  <c r="BS51" i="38"/>
  <c r="S28" i="254"/>
  <c r="P34" i="256" a="1"/>
  <c r="P34" i="256" s="1"/>
  <c r="W52" i="38"/>
  <c r="O53" i="38"/>
  <c r="W53" i="38"/>
  <c r="S25" i="254"/>
  <c r="S11" i="254"/>
  <c r="S23" i="254"/>
  <c r="O34" i="256" a="1"/>
  <c r="O34" i="256" s="1"/>
  <c r="S8" i="254"/>
  <c r="S10" i="254"/>
  <c r="AJ35" i="40"/>
  <c r="O51" i="38"/>
  <c r="O52" i="38"/>
  <c r="AS35" i="40"/>
  <c r="AS61" i="40" s="1"/>
  <c r="CI51" i="38"/>
  <c r="AN43" i="40"/>
  <c r="AN62" i="40" s="1"/>
  <c r="AU52" i="38"/>
  <c r="AP58" i="40"/>
  <c r="BK54" i="38"/>
  <c r="BK55" i="38"/>
  <c r="S20" i="254"/>
  <c r="AS54" i="40"/>
  <c r="CI53" i="38"/>
  <c r="AR35" i="40"/>
  <c r="AR61" i="40" s="1"/>
  <c r="CA51" i="38"/>
  <c r="AI35" i="40"/>
  <c r="AI61" i="40" s="1"/>
  <c r="G51" i="38"/>
  <c r="AI54" i="40"/>
  <c r="G53" i="38"/>
  <c r="AO54" i="40"/>
  <c r="BC53" i="38"/>
  <c r="AP43" i="40"/>
  <c r="AP63" i="40" s="1"/>
  <c r="BK52" i="38"/>
  <c r="AI43" i="40"/>
  <c r="AI62" i="40" s="1"/>
  <c r="G52" i="38"/>
  <c r="AJ58" i="40"/>
  <c r="O54" i="38"/>
  <c r="O55" i="38"/>
  <c r="AN58" i="40"/>
  <c r="AU54" i="38"/>
  <c r="AU55" i="38"/>
  <c r="BS54" i="38"/>
  <c r="BS55" i="38"/>
  <c r="AO35" i="40"/>
  <c r="AO61" i="40" s="1"/>
  <c r="BC51" i="38"/>
  <c r="AR54" i="40"/>
  <c r="CA53" i="38"/>
  <c r="AO43" i="40"/>
  <c r="BC52" i="38"/>
  <c r="AL43" i="40"/>
  <c r="AE52" i="38"/>
  <c r="BC54" i="38"/>
  <c r="AR43" i="40"/>
  <c r="CA52" i="38"/>
  <c r="AN35" i="40"/>
  <c r="AN61" i="40" s="1"/>
  <c r="AU51" i="38"/>
  <c r="AK58" i="40"/>
  <c r="W54" i="38"/>
  <c r="W55" i="38"/>
  <c r="AM58" i="40"/>
  <c r="AM54" i="38"/>
  <c r="AM55" i="38"/>
  <c r="AR58" i="40"/>
  <c r="CA54" i="38"/>
  <c r="CA55" i="38"/>
  <c r="AQ43" i="40"/>
  <c r="AQ62" i="40" s="1"/>
  <c r="BS52" i="38"/>
  <c r="AK35" i="40"/>
  <c r="AK61" i="40" s="1"/>
  <c r="W51" i="38"/>
  <c r="AL54" i="40"/>
  <c r="AL63" i="40" s="1"/>
  <c r="AE53" i="38"/>
  <c r="AP35" i="40"/>
  <c r="AP61" i="40" s="1"/>
  <c r="BK51" i="38"/>
  <c r="AN54" i="40"/>
  <c r="AU53" i="38"/>
  <c r="AS43" i="40"/>
  <c r="CI52" i="38"/>
  <c r="AM43" i="40"/>
  <c r="AM62" i="40" s="1"/>
  <c r="AM52" i="38"/>
  <c r="G54" i="38"/>
  <c r="CI54" i="38"/>
  <c r="S21" i="254"/>
  <c r="S26" i="254"/>
  <c r="S29" i="254"/>
  <c r="S22" i="254"/>
  <c r="S19" i="254"/>
  <c r="F23" i="254" s="1"/>
  <c r="S24" i="254"/>
  <c r="S27" i="254"/>
  <c r="S4" i="254"/>
  <c r="F8" i="254" s="1"/>
  <c r="S13" i="254"/>
  <c r="S5" i="254"/>
  <c r="S12" i="254"/>
  <c r="S6" i="254"/>
  <c r="S9" i="254"/>
  <c r="S14" i="254"/>
  <c r="AQ58" i="40"/>
  <c r="F43" i="254"/>
  <c r="S13" i="255"/>
  <c r="S12" i="255"/>
  <c r="S7" i="255"/>
  <c r="S9" i="255"/>
  <c r="S6" i="255"/>
  <c r="S8" i="255"/>
  <c r="S4" i="255"/>
  <c r="S10" i="255"/>
  <c r="S14" i="255"/>
  <c r="S11" i="255"/>
  <c r="S5" i="255"/>
  <c r="AS62" i="40" l="1"/>
  <c r="AI63" i="40"/>
  <c r="AO62" i="40"/>
  <c r="AR62" i="40"/>
  <c r="F44" i="254"/>
  <c r="F39" i="254"/>
  <c r="AL62" i="40"/>
  <c r="AI64" i="40"/>
  <c r="AO64" i="40"/>
  <c r="AO65" i="40"/>
  <c r="AM63" i="40"/>
  <c r="AL64" i="40"/>
  <c r="AQ65" i="40"/>
  <c r="AQ64" i="40"/>
  <c r="AJ64" i="40"/>
  <c r="AJ65" i="40"/>
  <c r="AR64" i="40"/>
  <c r="AR65" i="40"/>
  <c r="AN64" i="40"/>
  <c r="AN65" i="40"/>
  <c r="AJ61" i="40"/>
  <c r="AJ62" i="40"/>
  <c r="AQ63" i="40"/>
  <c r="AK64" i="40"/>
  <c r="AK65" i="40"/>
  <c r="AM65" i="40"/>
  <c r="AM64" i="40"/>
  <c r="AP62" i="40"/>
  <c r="AN63" i="40"/>
  <c r="AR63" i="40"/>
  <c r="AO63" i="40"/>
  <c r="AS63" i="40"/>
  <c r="AP65" i="40"/>
  <c r="AP64" i="40"/>
  <c r="AS64" i="40"/>
  <c r="AK62" i="40"/>
  <c r="F36" i="254"/>
  <c r="F41" i="254"/>
  <c r="F40" i="254"/>
  <c r="F35" i="254"/>
  <c r="F42" i="254"/>
  <c r="F34" i="254"/>
  <c r="F38" i="254"/>
  <c r="F27" i="254"/>
  <c r="F25" i="254"/>
  <c r="P19" i="256" a="1"/>
  <c r="P19" i="256" s="1"/>
  <c r="O19" i="256" a="1"/>
  <c r="O19" i="256" s="1"/>
  <c r="F14" i="254"/>
  <c r="F26" i="254"/>
  <c r="F28" i="254"/>
  <c r="F21" i="254"/>
  <c r="F29" i="254"/>
  <c r="F22" i="254"/>
  <c r="F4" i="254"/>
  <c r="F19" i="254"/>
  <c r="F20" i="254"/>
  <c r="F24" i="254"/>
  <c r="F13" i="254"/>
  <c r="F12" i="254"/>
  <c r="F9" i="254"/>
  <c r="F11" i="254"/>
  <c r="F7" i="254"/>
  <c r="F10" i="254"/>
  <c r="O4" i="256" a="1"/>
  <c r="O4" i="256" s="1"/>
  <c r="P4" i="256" a="1"/>
  <c r="P4" i="256" s="1"/>
  <c r="F6" i="254"/>
  <c r="F5" i="254"/>
  <c r="F9" i="255"/>
  <c r="F8" i="255"/>
  <c r="F10" i="255"/>
  <c r="F13" i="255"/>
  <c r="F6" i="255"/>
  <c r="F4" i="255"/>
  <c r="F14" i="255"/>
  <c r="F7" i="255"/>
  <c r="F12" i="255"/>
  <c r="F11" i="255"/>
  <c r="F5" i="255"/>
  <c r="P4" i="257" l="1" a="1"/>
  <c r="P4" i="257" s="1"/>
  <c r="O4" i="257" a="1"/>
  <c r="O4" i="257" s="1"/>
  <c r="D18" i="6"/>
  <c r="E18" i="6" s="1"/>
  <c r="O18" i="58" s="1"/>
  <c r="R18" i="58" s="1"/>
  <c r="T18" i="58" l="1"/>
  <c r="D33" i="6"/>
  <c r="D24" i="6"/>
  <c r="E24" i="6" s="1"/>
  <c r="O24" i="58" s="1"/>
  <c r="R24" i="58" s="1"/>
  <c r="E33" i="6" l="1"/>
  <c r="D53" i="6"/>
  <c r="D35" i="6"/>
  <c r="E35" i="6" s="1"/>
  <c r="O35" i="58" s="1"/>
  <c r="R35" i="58" s="1"/>
  <c r="T35" i="58" s="1"/>
  <c r="D23" i="6"/>
  <c r="E23" i="6" s="1"/>
  <c r="O23" i="58" s="1"/>
  <c r="R23" i="58" s="1"/>
  <c r="T23" i="58" s="1"/>
  <c r="D20" i="6"/>
  <c r="E20" i="6" s="1"/>
  <c r="O20" i="58" s="1"/>
  <c r="R20" i="58" s="1"/>
  <c r="T20" i="58" s="1"/>
  <c r="D37" i="6"/>
  <c r="E37" i="6" s="1"/>
  <c r="O37" i="58" s="1"/>
  <c r="R37" i="58" s="1"/>
  <c r="D25" i="6"/>
  <c r="D21" i="6"/>
  <c r="E21" i="6" s="1"/>
  <c r="O21" i="58" s="1"/>
  <c r="R21" i="58" s="1"/>
  <c r="D39" i="6"/>
  <c r="E39" i="6" s="1"/>
  <c r="O39" i="58" s="1"/>
  <c r="R39" i="58" s="1"/>
  <c r="D19" i="6"/>
  <c r="E19" i="6" s="1"/>
  <c r="O19" i="58" s="1"/>
  <c r="R19" i="58" s="1"/>
  <c r="D34" i="6"/>
  <c r="E34" i="6" s="1"/>
  <c r="O34" i="58" s="1"/>
  <c r="R34" i="58" s="1"/>
  <c r="D28" i="6"/>
  <c r="E28" i="6" s="1"/>
  <c r="O28" i="58" s="1"/>
  <c r="R28" i="58" s="1"/>
  <c r="D32" i="6"/>
  <c r="E32" i="6" s="1"/>
  <c r="O32" i="58" s="1"/>
  <c r="R32" i="58" s="1"/>
  <c r="D26" i="6"/>
  <c r="E26" i="6" s="1"/>
  <c r="O26" i="58" s="1"/>
  <c r="R26" i="58" s="1"/>
  <c r="D40" i="6"/>
  <c r="E40" i="6" s="1"/>
  <c r="O40" i="58" s="1"/>
  <c r="R40" i="58" s="1"/>
  <c r="D27" i="6"/>
  <c r="E27" i="6" s="1"/>
  <c r="O27" i="58" s="1"/>
  <c r="R27" i="58" s="1"/>
  <c r="D42" i="6"/>
  <c r="E42" i="6" s="1"/>
  <c r="O42" i="58" s="1"/>
  <c r="R42" i="58" s="1"/>
  <c r="D41" i="6"/>
  <c r="E41" i="6" s="1"/>
  <c r="O41" i="58" s="1"/>
  <c r="R41" i="58" s="1"/>
  <c r="D36" i="6"/>
  <c r="E36" i="6" s="1"/>
  <c r="O36" i="58" s="1"/>
  <c r="R36" i="58" s="1"/>
  <c r="D38" i="6"/>
  <c r="E38" i="6" s="1"/>
  <c r="O38" i="58" s="1"/>
  <c r="R38" i="58" s="1"/>
  <c r="D22" i="6"/>
  <c r="E22" i="6" s="1"/>
  <c r="O22" i="58" s="1"/>
  <c r="R22" i="58" s="1"/>
  <c r="T24" i="58"/>
  <c r="D29" i="6"/>
  <c r="E29" i="6" s="1"/>
  <c r="O29" i="58" s="1"/>
  <c r="R29" i="58" s="1"/>
  <c r="D31" i="6"/>
  <c r="E31" i="6" s="1"/>
  <c r="O31" i="58" s="1"/>
  <c r="R31" i="58" s="1"/>
  <c r="E25" i="6" l="1"/>
  <c r="D51" i="6"/>
  <c r="D52" i="6"/>
  <c r="O33" i="58"/>
  <c r="E52" i="6"/>
  <c r="E53" i="6"/>
  <c r="T34" i="58"/>
  <c r="T29" i="58"/>
  <c r="T27" i="58"/>
  <c r="T26" i="58"/>
  <c r="T28" i="58"/>
  <c r="T39" i="58"/>
  <c r="D30" i="6"/>
  <c r="E30" i="6" s="1"/>
  <c r="O30" i="58" s="1"/>
  <c r="R30" i="58" s="1"/>
  <c r="T41" i="58"/>
  <c r="T22" i="58"/>
  <c r="T36" i="58"/>
  <c r="T40" i="58"/>
  <c r="T19" i="58"/>
  <c r="T42" i="58"/>
  <c r="C3" i="41"/>
  <c r="T31" i="58"/>
  <c r="T38" i="58"/>
  <c r="T32" i="58"/>
  <c r="T21" i="58"/>
  <c r="T37" i="58"/>
  <c r="R33" i="58" l="1"/>
  <c r="O53" i="58"/>
  <c r="O25" i="58"/>
  <c r="E51" i="6"/>
  <c r="D43" i="6"/>
  <c r="T30" i="58"/>
  <c r="O51" i="58" l="1"/>
  <c r="O52" i="58"/>
  <c r="R25" i="58"/>
  <c r="T33" i="58"/>
  <c r="T53" i="58" s="1"/>
  <c r="R53" i="58"/>
  <c r="E43" i="6"/>
  <c r="R51" i="58" l="1"/>
  <c r="T25" i="58"/>
  <c r="R52" i="58"/>
  <c r="O43" i="58"/>
  <c r="R43" i="58" s="1"/>
  <c r="T51" i="58" l="1"/>
  <c r="T52" i="58"/>
  <c r="T43" i="58"/>
  <c r="I4" i="255" l="1"/>
  <c r="I11" i="255"/>
  <c r="I14" i="255"/>
  <c r="I5" i="255"/>
  <c r="I12" i="255"/>
  <c r="I8" i="255"/>
  <c r="I7" i="255"/>
  <c r="U12" i="255" l="1"/>
  <c r="U13" i="255"/>
  <c r="U6" i="255"/>
  <c r="U11" i="255"/>
  <c r="I6" i="255"/>
  <c r="I9" i="255"/>
  <c r="I10" i="255"/>
  <c r="I13" i="255"/>
  <c r="U4" i="255" l="1"/>
  <c r="U8" i="255"/>
  <c r="U9" i="255"/>
  <c r="U7" i="255"/>
  <c r="U10" i="255"/>
  <c r="U14" i="255"/>
  <c r="J7" i="255"/>
  <c r="U5" i="255"/>
  <c r="J10" i="255"/>
  <c r="J4" i="255"/>
  <c r="J6" i="255"/>
  <c r="J8" i="255"/>
  <c r="J14" i="255"/>
  <c r="J12" i="255"/>
  <c r="J11" i="255"/>
  <c r="J9" i="255"/>
  <c r="J13" i="255"/>
  <c r="J5" i="255"/>
  <c r="V10" i="255" l="1"/>
  <c r="C10" i="255"/>
  <c r="V7" i="255"/>
  <c r="V6" i="255"/>
  <c r="V11" i="255"/>
  <c r="V8" i="255"/>
  <c r="V13" i="255"/>
  <c r="V4" i="255"/>
  <c r="V9" i="255"/>
  <c r="V14" i="255"/>
  <c r="V5" i="255"/>
  <c r="V12" i="255"/>
  <c r="C6" i="255"/>
  <c r="C5" i="255"/>
  <c r="C8" i="255"/>
  <c r="C11" i="255"/>
  <c r="C9" i="255"/>
  <c r="C14" i="255"/>
  <c r="C13" i="255"/>
  <c r="C4" i="255"/>
  <c r="C7" i="255"/>
  <c r="C12" i="255"/>
  <c r="B5" i="255" l="1"/>
  <c r="B12" i="255"/>
  <c r="B7" i="255"/>
  <c r="B6" i="255"/>
  <c r="B13" i="255"/>
  <c r="B9" i="255"/>
  <c r="B4" i="255"/>
  <c r="B10" i="255"/>
  <c r="B14" i="255"/>
  <c r="B11" i="255"/>
  <c r="B8" i="255"/>
  <c r="E45" i="3" l="1"/>
  <c r="C45" i="58" l="1"/>
  <c r="C46" i="10" l="1"/>
  <c r="C47" i="19" s="1"/>
  <c r="J47" i="19" l="1"/>
  <c r="J25" i="70" l="1"/>
  <c r="B16" i="6"/>
  <c r="C16" i="6" s="1"/>
  <c r="E16" i="58" s="1"/>
  <c r="H16" i="58" s="1"/>
  <c r="J23" i="70"/>
  <c r="J24" i="70"/>
  <c r="J22" i="70"/>
  <c r="B13" i="6"/>
  <c r="C13" i="6" s="1"/>
  <c r="E13" i="58" s="1"/>
  <c r="H13" i="58" s="1"/>
  <c r="J26" i="70"/>
  <c r="J21" i="70"/>
  <c r="J13" i="58" l="1"/>
  <c r="E21" i="70"/>
  <c r="E16" i="72"/>
  <c r="F16" i="72" s="1"/>
  <c r="B12" i="6"/>
  <c r="C12" i="6" s="1"/>
  <c r="E12" i="58" s="1"/>
  <c r="H12" i="58" s="1"/>
  <c r="B17" i="6"/>
  <c r="C17" i="6" s="1"/>
  <c r="E17" i="58" s="1"/>
  <c r="H17" i="58" s="1"/>
  <c r="B15" i="6"/>
  <c r="C15" i="6" s="1"/>
  <c r="E15" i="58" s="1"/>
  <c r="H15" i="58" s="1"/>
  <c r="B14" i="6"/>
  <c r="C14" i="6" s="1"/>
  <c r="E14" i="58" s="1"/>
  <c r="H14" i="58" s="1"/>
  <c r="J16" i="58"/>
  <c r="E22" i="70" l="1"/>
  <c r="H27" i="70"/>
  <c r="E27" i="70"/>
  <c r="G27" i="70" s="1"/>
  <c r="J17" i="58"/>
  <c r="E28" i="70"/>
  <c r="J12" i="58"/>
  <c r="F17" i="72"/>
  <c r="E11" i="72"/>
  <c r="F11" i="72" s="1"/>
  <c r="J14" i="58"/>
  <c r="J15" i="58"/>
  <c r="E23" i="70" l="1"/>
  <c r="H17" i="72"/>
  <c r="E17" i="72"/>
  <c r="G17" i="72" s="1"/>
  <c r="F18" i="72"/>
  <c r="E18" i="72" s="1"/>
  <c r="E12" i="72"/>
  <c r="F12" i="72" s="1"/>
  <c r="J27" i="70"/>
  <c r="B18" i="6"/>
  <c r="C18" i="6" s="1"/>
  <c r="E18" i="58" s="1"/>
  <c r="H18" i="58" s="1"/>
  <c r="E24" i="70"/>
  <c r="G28" i="70"/>
  <c r="E29" i="70"/>
  <c r="H28" i="70"/>
  <c r="E13" i="72" l="1"/>
  <c r="F13" i="72" s="1"/>
  <c r="H29" i="70"/>
  <c r="G29" i="70"/>
  <c r="J28" i="70"/>
  <c r="B19" i="6"/>
  <c r="C19" i="6" s="1"/>
  <c r="E19" i="58" s="1"/>
  <c r="H19" i="58" s="1"/>
  <c r="E25" i="70"/>
  <c r="J18" i="58"/>
  <c r="F18" i="6"/>
  <c r="G18" i="6" s="1"/>
  <c r="Y18" i="58" s="1"/>
  <c r="AB18" i="58" s="1"/>
  <c r="J17" i="72"/>
  <c r="H18" i="72"/>
  <c r="F19" i="72"/>
  <c r="E19" i="72" s="1"/>
  <c r="G18" i="72"/>
  <c r="E30" i="70" l="1"/>
  <c r="H30" i="70"/>
  <c r="H19" i="72"/>
  <c r="G19" i="72"/>
  <c r="F20" i="72"/>
  <c r="E20" i="72" s="1"/>
  <c r="E31" i="70"/>
  <c r="G30" i="70"/>
  <c r="AD18" i="58"/>
  <c r="E14" i="72"/>
  <c r="F14" i="72" s="1"/>
  <c r="J18" i="72"/>
  <c r="F19" i="6"/>
  <c r="G19" i="6" s="1"/>
  <c r="Y19" i="58" s="1"/>
  <c r="AB19" i="58" s="1"/>
  <c r="J29" i="70"/>
  <c r="B20" i="6"/>
  <c r="C20" i="6" s="1"/>
  <c r="E20" i="58" s="1"/>
  <c r="H20" i="58" s="1"/>
  <c r="J19" i="58"/>
  <c r="AD19" i="58" l="1"/>
  <c r="H31" i="70"/>
  <c r="G31" i="70"/>
  <c r="E32" i="70"/>
  <c r="E15" i="72"/>
  <c r="F15" i="72" s="1"/>
  <c r="J20" i="58"/>
  <c r="G20" i="72"/>
  <c r="H20" i="72"/>
  <c r="F21" i="72"/>
  <c r="E21" i="72" s="1"/>
  <c r="J30" i="70"/>
  <c r="B21" i="6"/>
  <c r="C21" i="6" s="1"/>
  <c r="E21" i="58" s="1"/>
  <c r="H21" i="58" s="1"/>
  <c r="J19" i="72"/>
  <c r="F20" i="6"/>
  <c r="G20" i="6" s="1"/>
  <c r="Y20" i="58" s="1"/>
  <c r="AB20" i="58" s="1"/>
  <c r="H32" i="70" l="1"/>
  <c r="G32" i="70"/>
  <c r="E33" i="70"/>
  <c r="J21" i="58"/>
  <c r="J31" i="70"/>
  <c r="B22" i="6"/>
  <c r="C22" i="6" s="1"/>
  <c r="E22" i="58" s="1"/>
  <c r="H22" i="58" s="1"/>
  <c r="AD20" i="58"/>
  <c r="G21" i="72"/>
  <c r="H21" i="72"/>
  <c r="F22" i="72"/>
  <c r="E22" i="72" s="1"/>
  <c r="J20" i="72"/>
  <c r="F21" i="6"/>
  <c r="G21" i="6" s="1"/>
  <c r="Y21" i="58" s="1"/>
  <c r="AB21" i="58" s="1"/>
  <c r="J21" i="72" l="1"/>
  <c r="F22" i="6"/>
  <c r="G22" i="6" s="1"/>
  <c r="Y22" i="58" s="1"/>
  <c r="AB22" i="58" s="1"/>
  <c r="AD21" i="58"/>
  <c r="G33" i="70"/>
  <c r="H33" i="70"/>
  <c r="J22" i="58"/>
  <c r="H22" i="72"/>
  <c r="G22" i="72"/>
  <c r="F23" i="72"/>
  <c r="E23" i="72" s="1"/>
  <c r="J32" i="70"/>
  <c r="B23" i="6"/>
  <c r="C23" i="6" s="1"/>
  <c r="E23" i="58" s="1"/>
  <c r="H23" i="58" s="1"/>
  <c r="E34" i="70" l="1"/>
  <c r="E60" i="70" s="1"/>
  <c r="F60" i="70"/>
  <c r="F23" i="6"/>
  <c r="G23" i="6" s="1"/>
  <c r="Y23" i="58" s="1"/>
  <c r="AB23" i="58" s="1"/>
  <c r="J22" i="72"/>
  <c r="J23" i="58"/>
  <c r="AD22" i="58"/>
  <c r="H23" i="72"/>
  <c r="G23" i="72"/>
  <c r="F24" i="72"/>
  <c r="G34" i="70"/>
  <c r="G60" i="70" s="1"/>
  <c r="E35" i="70"/>
  <c r="H34" i="70"/>
  <c r="H60" i="70" s="1"/>
  <c r="B24" i="6"/>
  <c r="C24" i="6" s="1"/>
  <c r="E24" i="58" s="1"/>
  <c r="H24" i="58" s="1"/>
  <c r="J33" i="70"/>
  <c r="E24" i="72" l="1"/>
  <c r="E50" i="72" s="1"/>
  <c r="F50" i="72"/>
  <c r="J24" i="58"/>
  <c r="J23" i="72"/>
  <c r="F24" i="6"/>
  <c r="G24" i="6" s="1"/>
  <c r="Y24" i="58" s="1"/>
  <c r="AB24" i="58" s="1"/>
  <c r="H35" i="70"/>
  <c r="G35" i="70"/>
  <c r="E36" i="70"/>
  <c r="B25" i="6"/>
  <c r="J34" i="70"/>
  <c r="J60" i="70" s="1"/>
  <c r="H24" i="72"/>
  <c r="H50" i="72" s="1"/>
  <c r="F25" i="72"/>
  <c r="E25" i="72" s="1"/>
  <c r="AD23" i="58"/>
  <c r="C25" i="6" l="1"/>
  <c r="B51" i="6"/>
  <c r="G24" i="72"/>
  <c r="G50" i="72" s="1"/>
  <c r="B26" i="6"/>
  <c r="C26" i="6" s="1"/>
  <c r="E26" i="58" s="1"/>
  <c r="H26" i="58" s="1"/>
  <c r="J35" i="70"/>
  <c r="AD24" i="58"/>
  <c r="J24" i="72"/>
  <c r="J50" i="72" s="1"/>
  <c r="F25" i="6"/>
  <c r="G25" i="72"/>
  <c r="H25" i="72"/>
  <c r="F26" i="72"/>
  <c r="E26" i="72" s="1"/>
  <c r="H36" i="70"/>
  <c r="G36" i="70"/>
  <c r="E37" i="70"/>
  <c r="E25" i="58" l="1"/>
  <c r="C51" i="6"/>
  <c r="G25" i="6"/>
  <c r="F51" i="6"/>
  <c r="J25" i="72"/>
  <c r="F26" i="6"/>
  <c r="G26" i="6" s="1"/>
  <c r="Y26" i="58" s="1"/>
  <c r="AB26" i="58" s="1"/>
  <c r="H37" i="70"/>
  <c r="G37" i="70"/>
  <c r="E38" i="70"/>
  <c r="H26" i="72"/>
  <c r="G26" i="72"/>
  <c r="F27" i="72"/>
  <c r="E27" i="72" s="1"/>
  <c r="J36" i="70"/>
  <c r="B27" i="6"/>
  <c r="C27" i="6" s="1"/>
  <c r="E27" i="58" s="1"/>
  <c r="H27" i="58" s="1"/>
  <c r="J26" i="58"/>
  <c r="H25" i="58" l="1"/>
  <c r="E51" i="58"/>
  <c r="Y25" i="58"/>
  <c r="G51" i="6"/>
  <c r="H38" i="70"/>
  <c r="E39" i="70"/>
  <c r="G38" i="70"/>
  <c r="J26" i="72"/>
  <c r="F27" i="6"/>
  <c r="G27" i="6" s="1"/>
  <c r="Y27" i="58" s="1"/>
  <c r="AB27" i="58" s="1"/>
  <c r="H27" i="72"/>
  <c r="F28" i="72"/>
  <c r="E28" i="72" s="1"/>
  <c r="G27" i="72"/>
  <c r="J37" i="70"/>
  <c r="B28" i="6"/>
  <c r="C28" i="6" s="1"/>
  <c r="E28" i="58" s="1"/>
  <c r="H28" i="58" s="1"/>
  <c r="AD26" i="58"/>
  <c r="J27" i="58"/>
  <c r="H51" i="58" l="1"/>
  <c r="J25" i="58"/>
  <c r="J51" i="58" s="1"/>
  <c r="Y51" i="58"/>
  <c r="AB25" i="58"/>
  <c r="AD27" i="58"/>
  <c r="J27" i="72"/>
  <c r="F28" i="6"/>
  <c r="G28" i="6" s="1"/>
  <c r="Y28" i="58" s="1"/>
  <c r="AB28" i="58" s="1"/>
  <c r="H39" i="70"/>
  <c r="G39" i="70"/>
  <c r="E40" i="70"/>
  <c r="J28" i="58"/>
  <c r="H28" i="72"/>
  <c r="F29" i="72"/>
  <c r="E29" i="72" s="1"/>
  <c r="G28" i="72"/>
  <c r="J38" i="70"/>
  <c r="B29" i="6"/>
  <c r="C29" i="6" s="1"/>
  <c r="E29" i="58" s="1"/>
  <c r="H29" i="58" s="1"/>
  <c r="AB51" i="58" l="1"/>
  <c r="AD25" i="58"/>
  <c r="AD51" i="58" s="1"/>
  <c r="B30" i="6"/>
  <c r="C30" i="6" s="1"/>
  <c r="E30" i="58" s="1"/>
  <c r="H30" i="58" s="1"/>
  <c r="J39" i="70"/>
  <c r="AD28" i="58"/>
  <c r="J28" i="72"/>
  <c r="F29" i="6"/>
  <c r="G29" i="6" s="1"/>
  <c r="Y29" i="58" s="1"/>
  <c r="AB29" i="58" s="1"/>
  <c r="G40" i="70"/>
  <c r="E41" i="70"/>
  <c r="H40" i="70"/>
  <c r="J29" i="58"/>
  <c r="G29" i="72"/>
  <c r="H29" i="72"/>
  <c r="F30" i="72"/>
  <c r="E30" i="72" s="1"/>
  <c r="J40" i="70" l="1"/>
  <c r="B31" i="6"/>
  <c r="C31" i="6" s="1"/>
  <c r="E31" i="58" s="1"/>
  <c r="H31" i="58" s="1"/>
  <c r="G30" i="72"/>
  <c r="H30" i="72"/>
  <c r="F31" i="72"/>
  <c r="E31" i="72" s="1"/>
  <c r="G41" i="70"/>
  <c r="H41" i="70"/>
  <c r="J29" i="72"/>
  <c r="F30" i="6"/>
  <c r="G30" i="6" s="1"/>
  <c r="Y30" i="58" s="1"/>
  <c r="AB30" i="58" s="1"/>
  <c r="AD29" i="58"/>
  <c r="J30" i="58"/>
  <c r="E42" i="70" l="1"/>
  <c r="E61" i="70" s="1"/>
  <c r="F61" i="70"/>
  <c r="AD30" i="58"/>
  <c r="H31" i="72"/>
  <c r="G31" i="72"/>
  <c r="F32" i="72"/>
  <c r="J31" i="58"/>
  <c r="B3" i="41"/>
  <c r="E43" i="70"/>
  <c r="H42" i="70"/>
  <c r="H61" i="70" s="1"/>
  <c r="G42" i="70"/>
  <c r="G61" i="70" s="1"/>
  <c r="J41" i="70"/>
  <c r="B32" i="6"/>
  <c r="C32" i="6" s="1"/>
  <c r="E32" i="58" s="1"/>
  <c r="H32" i="58" s="1"/>
  <c r="J30" i="72"/>
  <c r="F31" i="6"/>
  <c r="G31" i="6" s="1"/>
  <c r="Y31" i="58" s="1"/>
  <c r="AB31" i="58" s="1"/>
  <c r="E32" i="72" l="1"/>
  <c r="E51" i="72" s="1"/>
  <c r="F51" i="72"/>
  <c r="H32" i="72"/>
  <c r="H51" i="72" s="1"/>
  <c r="F33" i="72"/>
  <c r="E33" i="72" s="1"/>
  <c r="J42" i="70"/>
  <c r="J61" i="70" s="1"/>
  <c r="B33" i="6"/>
  <c r="G43" i="70"/>
  <c r="H43" i="70"/>
  <c r="E44" i="70"/>
  <c r="J31" i="72"/>
  <c r="F32" i="6"/>
  <c r="G32" i="6" s="1"/>
  <c r="Y32" i="58" s="1"/>
  <c r="AB32" i="58" s="1"/>
  <c r="AD31" i="58"/>
  <c r="D3" i="41"/>
  <c r="D4" i="41" s="1"/>
  <c r="D40" i="41" s="1"/>
  <c r="J32" i="58"/>
  <c r="I4" i="41"/>
  <c r="I40" i="41" s="1"/>
  <c r="B4" i="41"/>
  <c r="B40" i="41" s="1"/>
  <c r="C4" i="41"/>
  <c r="C40" i="41" s="1"/>
  <c r="K4" i="41"/>
  <c r="K40" i="41" s="1"/>
  <c r="L4" i="41"/>
  <c r="L40" i="41" s="1"/>
  <c r="J4" i="41"/>
  <c r="J40" i="41" s="1"/>
  <c r="H4" i="41"/>
  <c r="H40" i="41" s="1"/>
  <c r="F4" i="41"/>
  <c r="F40" i="41" s="1"/>
  <c r="E4" i="41"/>
  <c r="E40" i="41" s="1"/>
  <c r="C33" i="6" l="1"/>
  <c r="B52" i="6"/>
  <c r="G32" i="72"/>
  <c r="G51" i="72" s="1"/>
  <c r="H46" i="41"/>
  <c r="H47" i="41"/>
  <c r="H49" i="41"/>
  <c r="I49" i="41"/>
  <c r="I46" i="41"/>
  <c r="I47" i="41"/>
  <c r="J49" i="41"/>
  <c r="J46" i="41"/>
  <c r="J47" i="41"/>
  <c r="L49" i="41"/>
  <c r="L47" i="41"/>
  <c r="L46" i="41"/>
  <c r="H33" i="72"/>
  <c r="F34" i="72"/>
  <c r="E34" i="72" s="1"/>
  <c r="G33" i="72"/>
  <c r="AD32" i="58"/>
  <c r="C49" i="41"/>
  <c r="C46" i="41"/>
  <c r="C47" i="41"/>
  <c r="H44" i="70"/>
  <c r="E45" i="70"/>
  <c r="G44" i="70"/>
  <c r="K49" i="41"/>
  <c r="K47" i="41"/>
  <c r="K46" i="41"/>
  <c r="E47" i="41"/>
  <c r="E49" i="41"/>
  <c r="E46" i="41"/>
  <c r="F49" i="41"/>
  <c r="F47" i="41"/>
  <c r="F46" i="41"/>
  <c r="B49" i="41"/>
  <c r="B46" i="41"/>
  <c r="B47" i="41"/>
  <c r="D49" i="41"/>
  <c r="D46" i="41"/>
  <c r="D47" i="41"/>
  <c r="J43" i="70"/>
  <c r="B34" i="6"/>
  <c r="C34" i="6" s="1"/>
  <c r="E34" i="58" s="1"/>
  <c r="H34" i="58" s="1"/>
  <c r="J32" i="72"/>
  <c r="J51" i="72" s="1"/>
  <c r="F33" i="6"/>
  <c r="E33" i="58" l="1"/>
  <c r="C52" i="6"/>
  <c r="G33" i="6"/>
  <c r="F52" i="6"/>
  <c r="J33" i="72"/>
  <c r="F34" i="6"/>
  <c r="G34" i="6" s="1"/>
  <c r="Y34" i="58" s="1"/>
  <c r="AB34" i="58" s="1"/>
  <c r="E46" i="70"/>
  <c r="H45" i="70"/>
  <c r="G45" i="70"/>
  <c r="J34" i="58"/>
  <c r="B35" i="6"/>
  <c r="C35" i="6" s="1"/>
  <c r="E35" i="58" s="1"/>
  <c r="H35" i="58" s="1"/>
  <c r="J44" i="70"/>
  <c r="H34" i="72"/>
  <c r="G34" i="72"/>
  <c r="F35" i="72"/>
  <c r="E35" i="72" s="1"/>
  <c r="H33" i="58" l="1"/>
  <c r="E52" i="58"/>
  <c r="Y33" i="58"/>
  <c r="G52" i="6"/>
  <c r="B36" i="6"/>
  <c r="C36" i="6" s="1"/>
  <c r="E36" i="58" s="1"/>
  <c r="H36" i="58" s="1"/>
  <c r="J45" i="70"/>
  <c r="J35" i="58"/>
  <c r="H46" i="70"/>
  <c r="G46" i="70"/>
  <c r="E47" i="70"/>
  <c r="H35" i="72"/>
  <c r="F36" i="72"/>
  <c r="E36" i="72" s="1"/>
  <c r="G35" i="72"/>
  <c r="AD34" i="58"/>
  <c r="J34" i="72"/>
  <c r="F35" i="6"/>
  <c r="G35" i="6" s="1"/>
  <c r="Y35" i="58" s="1"/>
  <c r="AB35" i="58" s="1"/>
  <c r="H52" i="58" l="1"/>
  <c r="J33" i="58"/>
  <c r="J52" i="58" s="1"/>
  <c r="Y52" i="58"/>
  <c r="AB33" i="58"/>
  <c r="H36" i="72"/>
  <c r="G36" i="72"/>
  <c r="F37" i="72"/>
  <c r="E37" i="72" s="1"/>
  <c r="AD35" i="58"/>
  <c r="F36" i="6"/>
  <c r="G36" i="6" s="1"/>
  <c r="Y36" i="58" s="1"/>
  <c r="AB36" i="58" s="1"/>
  <c r="J35" i="72"/>
  <c r="J46" i="70"/>
  <c r="B37" i="6"/>
  <c r="C37" i="6" s="1"/>
  <c r="E37" i="58" s="1"/>
  <c r="H37" i="58" s="1"/>
  <c r="H47" i="70"/>
  <c r="G47" i="70"/>
  <c r="E48" i="70"/>
  <c r="J36" i="58"/>
  <c r="AB52" i="58" l="1"/>
  <c r="AD33" i="58"/>
  <c r="AD52" i="58" s="1"/>
  <c r="J47" i="70"/>
  <c r="B38" i="6"/>
  <c r="C38" i="6" s="1"/>
  <c r="E38" i="58" s="1"/>
  <c r="H38" i="58" s="1"/>
  <c r="J37" i="58"/>
  <c r="G37" i="72"/>
  <c r="H37" i="72"/>
  <c r="F38" i="72"/>
  <c r="E38" i="72" s="1"/>
  <c r="H48" i="70"/>
  <c r="G48" i="70"/>
  <c r="E49" i="70"/>
  <c r="AD36" i="58"/>
  <c r="F37" i="6"/>
  <c r="G37" i="6" s="1"/>
  <c r="Y37" i="58" s="1"/>
  <c r="AB37" i="58" s="1"/>
  <c r="J36" i="72"/>
  <c r="AD37" i="58" l="1"/>
  <c r="J48" i="70"/>
  <c r="B39" i="6"/>
  <c r="C39" i="6" s="1"/>
  <c r="E39" i="58" s="1"/>
  <c r="H39" i="58" s="1"/>
  <c r="H49" i="70"/>
  <c r="G49" i="70"/>
  <c r="E50" i="70"/>
  <c r="J38" i="58"/>
  <c r="G38" i="72"/>
  <c r="H38" i="72"/>
  <c r="F39" i="72"/>
  <c r="E39" i="72" s="1"/>
  <c r="J37" i="72"/>
  <c r="F38" i="6"/>
  <c r="G38" i="6" s="1"/>
  <c r="Y38" i="58" s="1"/>
  <c r="AB38" i="58" s="1"/>
  <c r="J49" i="70" l="1"/>
  <c r="B40" i="6"/>
  <c r="C40" i="6" s="1"/>
  <c r="E40" i="58" s="1"/>
  <c r="H40" i="58" s="1"/>
  <c r="AD38" i="58"/>
  <c r="J38" i="72"/>
  <c r="F39" i="6"/>
  <c r="G39" i="6" s="1"/>
  <c r="Y39" i="58" s="1"/>
  <c r="AB39" i="58" s="1"/>
  <c r="J39" i="58"/>
  <c r="H50" i="70"/>
  <c r="E51" i="70"/>
  <c r="G50" i="70"/>
  <c r="H39" i="72"/>
  <c r="F40" i="72"/>
  <c r="E40" i="72" s="1"/>
  <c r="G39" i="72"/>
  <c r="G40" i="72" l="1"/>
  <c r="H40" i="72"/>
  <c r="F41" i="72"/>
  <c r="E41" i="72" s="1"/>
  <c r="H51" i="70"/>
  <c r="G51" i="70"/>
  <c r="J39" i="72"/>
  <c r="F40" i="6"/>
  <c r="G40" i="6" s="1"/>
  <c r="Y40" i="58" s="1"/>
  <c r="AB40" i="58" s="1"/>
  <c r="J40" i="58"/>
  <c r="AD39" i="58"/>
  <c r="J50" i="70"/>
  <c r="B41" i="6"/>
  <c r="C41" i="6" s="1"/>
  <c r="E41" i="58" s="1"/>
  <c r="H41" i="58" s="1"/>
  <c r="E52" i="70" l="1"/>
  <c r="AD40" i="58"/>
  <c r="H41" i="72"/>
  <c r="G41" i="72"/>
  <c r="F42" i="72"/>
  <c r="E42" i="72" s="1"/>
  <c r="J51" i="70"/>
  <c r="B42" i="6"/>
  <c r="C42" i="6" s="1"/>
  <c r="E42" i="58" s="1"/>
  <c r="H42" i="58" s="1"/>
  <c r="J40" i="72"/>
  <c r="F41" i="6"/>
  <c r="G41" i="6" s="1"/>
  <c r="Y41" i="58" s="1"/>
  <c r="AB41" i="58" s="1"/>
  <c r="J41" i="58"/>
  <c r="G52" i="70"/>
  <c r="H52" i="70"/>
  <c r="E53" i="70" l="1"/>
  <c r="E62" i="70" s="1"/>
  <c r="F62" i="70"/>
  <c r="AD41" i="58"/>
  <c r="H42" i="72"/>
  <c r="G42" i="72"/>
  <c r="F43" i="72"/>
  <c r="J41" i="72"/>
  <c r="F42" i="6"/>
  <c r="G42" i="6" s="1"/>
  <c r="Y42" i="58" s="1"/>
  <c r="AB42" i="58" s="1"/>
  <c r="E54" i="70"/>
  <c r="H53" i="70"/>
  <c r="H62" i="70" s="1"/>
  <c r="J52" i="70"/>
  <c r="B43" i="6"/>
  <c r="C43" i="6" s="1"/>
  <c r="E43" i="58" s="1"/>
  <c r="H43" i="58" s="1"/>
  <c r="J42" i="58"/>
  <c r="E43" i="72" l="1"/>
  <c r="E52" i="72" s="1"/>
  <c r="F52" i="72"/>
  <c r="H43" i="72"/>
  <c r="H52" i="72" s="1"/>
  <c r="F44" i="72"/>
  <c r="E44" i="72" s="1"/>
  <c r="G53" i="70"/>
  <c r="G62" i="70" s="1"/>
  <c r="J53" i="70"/>
  <c r="J62" i="70" s="1"/>
  <c r="B44" i="6"/>
  <c r="H54" i="70"/>
  <c r="G54" i="70"/>
  <c r="E55" i="70"/>
  <c r="J42" i="72"/>
  <c r="F43" i="6"/>
  <c r="G43" i="6" s="1"/>
  <c r="Y43" i="58" s="1"/>
  <c r="AB43" i="58" s="1"/>
  <c r="J43" i="58"/>
  <c r="AD42" i="58"/>
  <c r="B53" i="6" l="1"/>
  <c r="H44" i="72"/>
  <c r="G44" i="72"/>
  <c r="F45" i="72"/>
  <c r="E45" i="72" s="1"/>
  <c r="G43" i="72"/>
  <c r="G52" i="72" s="1"/>
  <c r="AD43" i="58"/>
  <c r="C44" i="6"/>
  <c r="J43" i="72"/>
  <c r="J52" i="72" s="1"/>
  <c r="F44" i="6"/>
  <c r="F53" i="6" s="1"/>
  <c r="G55" i="70"/>
  <c r="H55" i="70"/>
  <c r="J54" i="70"/>
  <c r="B45" i="6"/>
  <c r="C45" i="6" s="1"/>
  <c r="E45" i="58" s="1"/>
  <c r="H45" i="58" s="1"/>
  <c r="C53" i="6" l="1"/>
  <c r="E56" i="70"/>
  <c r="H56" i="70"/>
  <c r="J55" i="70"/>
  <c r="B46" i="6"/>
  <c r="C46" i="6" s="1"/>
  <c r="E46" i="58" s="1"/>
  <c r="H46" i="58" s="1"/>
  <c r="H45" i="72"/>
  <c r="G45" i="72"/>
  <c r="F46" i="72"/>
  <c r="E46" i="72" s="1"/>
  <c r="J45" i="58"/>
  <c r="G56" i="70"/>
  <c r="G44" i="6"/>
  <c r="G53" i="6" s="1"/>
  <c r="E44" i="58"/>
  <c r="J44" i="72"/>
  <c r="F45" i="6"/>
  <c r="G45" i="6" s="1"/>
  <c r="Y45" i="58" s="1"/>
  <c r="AB45" i="58" s="1"/>
  <c r="E57" i="70" l="1"/>
  <c r="F63" i="70"/>
  <c r="F64" i="70"/>
  <c r="H44" i="58"/>
  <c r="H53" i="58" s="1"/>
  <c r="E53" i="58"/>
  <c r="G46" i="72"/>
  <c r="F47" i="72"/>
  <c r="H46" i="72"/>
  <c r="H57" i="70"/>
  <c r="J45" i="72"/>
  <c r="F46" i="6"/>
  <c r="G46" i="6" s="1"/>
  <c r="Y46" i="58" s="1"/>
  <c r="AB46" i="58" s="1"/>
  <c r="AD45" i="58"/>
  <c r="J46" i="58"/>
  <c r="B47" i="6"/>
  <c r="C47" i="6" s="1"/>
  <c r="E47" i="58" s="1"/>
  <c r="H47" i="58" s="1"/>
  <c r="J56" i="70"/>
  <c r="Y44" i="58"/>
  <c r="E47" i="72" l="1"/>
  <c r="F53" i="72"/>
  <c r="F54" i="72"/>
  <c r="J44" i="58"/>
  <c r="J53" i="58" s="1"/>
  <c r="H63" i="70"/>
  <c r="H64" i="70"/>
  <c r="G57" i="70"/>
  <c r="E63" i="70"/>
  <c r="E64" i="70"/>
  <c r="AB44" i="58"/>
  <c r="AB53" i="58" s="1"/>
  <c r="Y53" i="58"/>
  <c r="J57" i="70"/>
  <c r="B48" i="6"/>
  <c r="J46" i="72"/>
  <c r="F47" i="6"/>
  <c r="G47" i="6" s="1"/>
  <c r="Y47" i="58" s="1"/>
  <c r="AB47" i="58" s="1"/>
  <c r="H47" i="72"/>
  <c r="J47" i="58"/>
  <c r="AD46" i="58"/>
  <c r="B55" i="6" l="1"/>
  <c r="B54" i="6"/>
  <c r="E54" i="72"/>
  <c r="E53" i="72"/>
  <c r="H53" i="72"/>
  <c r="H54" i="72"/>
  <c r="G63" i="70"/>
  <c r="G64" i="70"/>
  <c r="AD44" i="58"/>
  <c r="AD53" i="58" s="1"/>
  <c r="J63" i="70"/>
  <c r="J64" i="70"/>
  <c r="AD47" i="58"/>
  <c r="J47" i="72"/>
  <c r="F48" i="6"/>
  <c r="C48" i="6"/>
  <c r="G47" i="72"/>
  <c r="C55" i="6" l="1"/>
  <c r="C54" i="6"/>
  <c r="G53" i="72"/>
  <c r="G54" i="72"/>
  <c r="J54" i="72"/>
  <c r="J53" i="72"/>
  <c r="F54" i="6"/>
  <c r="F55" i="6"/>
  <c r="E48" i="58"/>
  <c r="G48" i="6"/>
  <c r="G54" i="6" l="1"/>
  <c r="G55" i="6"/>
  <c r="E54" i="58"/>
  <c r="E55" i="58"/>
  <c r="Y48" i="58"/>
  <c r="H48" i="58"/>
  <c r="H55" i="58" l="1"/>
  <c r="H54" i="58"/>
  <c r="Y55" i="58"/>
  <c r="Y54" i="58"/>
  <c r="J48" i="58"/>
  <c r="AB48" i="58"/>
  <c r="J54" i="58" l="1"/>
  <c r="J55" i="58"/>
  <c r="AB54" i="58"/>
  <c r="AB55" i="58"/>
  <c r="AD48" i="58"/>
  <c r="AD55" i="58" l="1"/>
  <c r="AD54" i="58"/>
  <c r="H17" i="75"/>
  <c r="L18" i="6" s="1"/>
  <c r="M18" i="6" s="1"/>
  <c r="BC18" i="58" s="1"/>
  <c r="BF18" i="58" s="1"/>
  <c r="F18" i="75"/>
  <c r="G17" i="75"/>
  <c r="F19" i="75" l="1"/>
  <c r="E19" i="75" s="1"/>
  <c r="G19" i="75" s="1"/>
  <c r="E18" i="75"/>
  <c r="G18" i="75" s="1"/>
  <c r="BH18" i="58"/>
  <c r="H18" i="75"/>
  <c r="J17" i="75"/>
  <c r="F20" i="75" l="1"/>
  <c r="E20" i="75" s="1"/>
  <c r="G20" i="75" s="1"/>
  <c r="H19" i="75"/>
  <c r="J19" i="75" s="1"/>
  <c r="L19" i="6"/>
  <c r="M19" i="6" s="1"/>
  <c r="BC19" i="58" s="1"/>
  <c r="BF19" i="58" s="1"/>
  <c r="J18" i="75"/>
  <c r="L20" i="6" l="1"/>
  <c r="M20" i="6" s="1"/>
  <c r="BC20" i="58" s="1"/>
  <c r="BF20" i="58" s="1"/>
  <c r="BH20" i="58" s="1"/>
  <c r="F21" i="75"/>
  <c r="E21" i="75" s="1"/>
  <c r="G21" i="75" s="1"/>
  <c r="H20" i="75"/>
  <c r="L21" i="6" s="1"/>
  <c r="M21" i="6" s="1"/>
  <c r="BC21" i="58" s="1"/>
  <c r="BF21" i="58" s="1"/>
  <c r="BH19" i="58"/>
  <c r="H21" i="75" l="1"/>
  <c r="L22" i="6" s="1"/>
  <c r="M22" i="6" s="1"/>
  <c r="BC22" i="58" s="1"/>
  <c r="BF22" i="58" s="1"/>
  <c r="J20" i="75"/>
  <c r="F22" i="75"/>
  <c r="E22" i="75" s="1"/>
  <c r="G22" i="75" s="1"/>
  <c r="BH21" i="58"/>
  <c r="H22" i="75" l="1"/>
  <c r="L23" i="6" s="1"/>
  <c r="M23" i="6" s="1"/>
  <c r="BC23" i="58" s="1"/>
  <c r="BF23" i="58" s="1"/>
  <c r="J21" i="75"/>
  <c r="F23" i="75"/>
  <c r="E23" i="75" s="1"/>
  <c r="G23" i="75" s="1"/>
  <c r="BH22" i="58"/>
  <c r="J22" i="75" l="1"/>
  <c r="H23" i="75"/>
  <c r="F24" i="75"/>
  <c r="E24" i="75" s="1"/>
  <c r="E50" i="75" s="1"/>
  <c r="L24" i="6"/>
  <c r="M24" i="6" s="1"/>
  <c r="BC24" i="58" s="1"/>
  <c r="BF24" i="58" s="1"/>
  <c r="J23" i="75"/>
  <c r="BH23" i="58"/>
  <c r="F50" i="75" l="1"/>
  <c r="F25" i="75"/>
  <c r="E25" i="75" s="1"/>
  <c r="G25" i="75" s="1"/>
  <c r="H24" i="75"/>
  <c r="H50" i="75" s="1"/>
  <c r="G24" i="75"/>
  <c r="G50" i="75" s="1"/>
  <c r="F26" i="75"/>
  <c r="E26" i="75" s="1"/>
  <c r="L25" i="6"/>
  <c r="J24" i="75"/>
  <c r="J50" i="75" s="1"/>
  <c r="BH24" i="58"/>
  <c r="H25" i="75" l="1"/>
  <c r="J25" i="75" s="1"/>
  <c r="M25" i="6"/>
  <c r="L51" i="6"/>
  <c r="F27" i="75"/>
  <c r="E27" i="75" s="1"/>
  <c r="G26" i="75"/>
  <c r="H26" i="75"/>
  <c r="L26" i="6" l="1"/>
  <c r="M26" i="6" s="1"/>
  <c r="BC26" i="58" s="1"/>
  <c r="BF26" i="58" s="1"/>
  <c r="BH26" i="58" s="1"/>
  <c r="BC25" i="58"/>
  <c r="M51" i="6"/>
  <c r="H27" i="75"/>
  <c r="G27" i="75"/>
  <c r="F28" i="75"/>
  <c r="E28" i="75" s="1"/>
  <c r="L27" i="6"/>
  <c r="M27" i="6" s="1"/>
  <c r="BC27" i="58" s="1"/>
  <c r="BF27" i="58" s="1"/>
  <c r="J26" i="75"/>
  <c r="BC51" i="58" l="1"/>
  <c r="BF25" i="58"/>
  <c r="BH27" i="58"/>
  <c r="L28" i="6"/>
  <c r="M28" i="6" s="1"/>
  <c r="BC28" i="58" s="1"/>
  <c r="BF28" i="58" s="1"/>
  <c r="J27" i="75"/>
  <c r="F29" i="75"/>
  <c r="E29" i="75" s="1"/>
  <c r="H28" i="75"/>
  <c r="G28" i="75"/>
  <c r="BF51" i="58" l="1"/>
  <c r="BH25" i="58"/>
  <c r="BH51" i="58" s="1"/>
  <c r="G29" i="75"/>
  <c r="F30" i="75"/>
  <c r="E30" i="75" s="1"/>
  <c r="H29" i="75"/>
  <c r="L29" i="6"/>
  <c r="M29" i="6" s="1"/>
  <c r="BC29" i="58" s="1"/>
  <c r="BF29" i="58" s="1"/>
  <c r="J28" i="75"/>
  <c r="BH28" i="58"/>
  <c r="L30" i="6" l="1"/>
  <c r="M30" i="6" s="1"/>
  <c r="BC30" i="58" s="1"/>
  <c r="BF30" i="58" s="1"/>
  <c r="J29" i="75"/>
  <c r="F31" i="75"/>
  <c r="E31" i="75" s="1"/>
  <c r="H30" i="75"/>
  <c r="G30" i="75"/>
  <c r="BH29" i="58"/>
  <c r="G31" i="75" l="1"/>
  <c r="H31" i="75"/>
  <c r="F32" i="75"/>
  <c r="J30" i="75"/>
  <c r="L31" i="6"/>
  <c r="M31" i="6" s="1"/>
  <c r="BC31" i="58" s="1"/>
  <c r="BF31" i="58" s="1"/>
  <c r="BH30" i="58"/>
  <c r="E32" i="75" l="1"/>
  <c r="E51" i="75" s="1"/>
  <c r="F51" i="75"/>
  <c r="F33" i="75"/>
  <c r="E33" i="75" s="1"/>
  <c r="H32" i="75"/>
  <c r="H51" i="75" s="1"/>
  <c r="BH31" i="58"/>
  <c r="G3" i="41"/>
  <c r="G4" i="41" s="1"/>
  <c r="G40" i="41" s="1"/>
  <c r="L32" i="6"/>
  <c r="M32" i="6" s="1"/>
  <c r="BC32" i="58" s="1"/>
  <c r="BF32" i="58" s="1"/>
  <c r="J31" i="75"/>
  <c r="G32" i="75" l="1"/>
  <c r="G51" i="75" s="1"/>
  <c r="G46" i="41"/>
  <c r="G49" i="41"/>
  <c r="G47" i="41"/>
  <c r="L33" i="6"/>
  <c r="J32" i="75"/>
  <c r="J51" i="75" s="1"/>
  <c r="F34" i="75"/>
  <c r="E34" i="75" s="1"/>
  <c r="G33" i="75"/>
  <c r="H33" i="75"/>
  <c r="BH32" i="58"/>
  <c r="M33" i="6" l="1"/>
  <c r="L52" i="6"/>
  <c r="L34" i="6"/>
  <c r="M34" i="6" s="1"/>
  <c r="BC34" i="58" s="1"/>
  <c r="BF34" i="58" s="1"/>
  <c r="J33" i="75"/>
  <c r="F35" i="75"/>
  <c r="E35" i="75" s="1"/>
  <c r="G34" i="75"/>
  <c r="H34" i="75"/>
  <c r="BC33" i="58" l="1"/>
  <c r="M52" i="6"/>
  <c r="F36" i="75"/>
  <c r="E36" i="75" s="1"/>
  <c r="G35" i="75"/>
  <c r="H35" i="75"/>
  <c r="BH34" i="58"/>
  <c r="L35" i="6"/>
  <c r="M35" i="6" s="1"/>
  <c r="BC35" i="58" s="1"/>
  <c r="BF35" i="58" s="1"/>
  <c r="J34" i="75"/>
  <c r="BC52" i="58" l="1"/>
  <c r="BF33" i="58"/>
  <c r="L36" i="6"/>
  <c r="M36" i="6" s="1"/>
  <c r="BC36" i="58" s="1"/>
  <c r="BF36" i="58" s="1"/>
  <c r="J35" i="75"/>
  <c r="BH35" i="58"/>
  <c r="H36" i="75"/>
  <c r="G36" i="75"/>
  <c r="F37" i="75"/>
  <c r="E37" i="75" s="1"/>
  <c r="BF52" i="58" l="1"/>
  <c r="BH33" i="58"/>
  <c r="BH52" i="58" s="1"/>
  <c r="L37" i="6"/>
  <c r="M37" i="6" s="1"/>
  <c r="BC37" i="58" s="1"/>
  <c r="BF37" i="58" s="1"/>
  <c r="J36" i="75"/>
  <c r="BH36" i="58"/>
  <c r="G37" i="75"/>
  <c r="F38" i="75"/>
  <c r="E38" i="75" s="1"/>
  <c r="H37" i="75"/>
  <c r="L38" i="6" l="1"/>
  <c r="M38" i="6" s="1"/>
  <c r="BC38" i="58" s="1"/>
  <c r="BF38" i="58" s="1"/>
  <c r="J37" i="75"/>
  <c r="F39" i="75"/>
  <c r="E39" i="75" s="1"/>
  <c r="H38" i="75"/>
  <c r="G38" i="75"/>
  <c r="BH37" i="58"/>
  <c r="F40" i="75" l="1"/>
  <c r="E40" i="75" s="1"/>
  <c r="G39" i="75"/>
  <c r="H39" i="75"/>
  <c r="BH38" i="58"/>
  <c r="L39" i="6"/>
  <c r="M39" i="6" s="1"/>
  <c r="BC39" i="58" s="1"/>
  <c r="BF39" i="58" s="1"/>
  <c r="J38" i="75"/>
  <c r="BH39" i="58" l="1"/>
  <c r="L40" i="6"/>
  <c r="M40" i="6" s="1"/>
  <c r="BC40" i="58" s="1"/>
  <c r="BF40" i="58" s="1"/>
  <c r="J39" i="75"/>
  <c r="H40" i="75"/>
  <c r="F41" i="75"/>
  <c r="E41" i="75" s="1"/>
  <c r="G40" i="75"/>
  <c r="BH40" i="58" l="1"/>
  <c r="L41" i="6"/>
  <c r="M41" i="6" s="1"/>
  <c r="BC41" i="58" s="1"/>
  <c r="BF41" i="58" s="1"/>
  <c r="J40" i="75"/>
  <c r="H41" i="75"/>
  <c r="F42" i="75"/>
  <c r="E42" i="75" s="1"/>
  <c r="G41" i="75"/>
  <c r="BH41" i="58" l="1"/>
  <c r="H42" i="75"/>
  <c r="G42" i="75"/>
  <c r="F43" i="75"/>
  <c r="L42" i="6"/>
  <c r="M42" i="6" s="1"/>
  <c r="BC42" i="58" s="1"/>
  <c r="BF42" i="58" s="1"/>
  <c r="J41" i="75"/>
  <c r="E43" i="75" l="1"/>
  <c r="E52" i="75" s="1"/>
  <c r="F52" i="75"/>
  <c r="H43" i="75"/>
  <c r="H52" i="75" s="1"/>
  <c r="F44" i="75"/>
  <c r="E44" i="75" s="1"/>
  <c r="BH42" i="58"/>
  <c r="L43" i="6"/>
  <c r="M43" i="6" s="1"/>
  <c r="BC43" i="58" s="1"/>
  <c r="BF43" i="58" s="1"/>
  <c r="J42" i="75"/>
  <c r="H44" i="75" l="1"/>
  <c r="G44" i="75"/>
  <c r="F45" i="75"/>
  <c r="E45" i="75" s="1"/>
  <c r="G43" i="75"/>
  <c r="G52" i="75" s="1"/>
  <c r="BH43" i="58"/>
  <c r="J43" i="75"/>
  <c r="J52" i="75" s="1"/>
  <c r="L44" i="6"/>
  <c r="L53" i="6" s="1"/>
  <c r="M44" i="6" l="1"/>
  <c r="M53" i="6" s="1"/>
  <c r="G45" i="75"/>
  <c r="H45" i="75"/>
  <c r="F46" i="75"/>
  <c r="E46" i="75" s="1"/>
  <c r="L45" i="6"/>
  <c r="M45" i="6" s="1"/>
  <c r="BC45" i="58" s="1"/>
  <c r="BF45" i="58" s="1"/>
  <c r="J44" i="75"/>
  <c r="BC44" i="58" l="1"/>
  <c r="H46" i="75"/>
  <c r="F47" i="75"/>
  <c r="G46" i="75"/>
  <c r="L46" i="6"/>
  <c r="M46" i="6" s="1"/>
  <c r="BC46" i="58" s="1"/>
  <c r="BF46" i="58" s="1"/>
  <c r="J45" i="75"/>
  <c r="BH45" i="58"/>
  <c r="E47" i="75" l="1"/>
  <c r="F54" i="75"/>
  <c r="F53" i="75"/>
  <c r="BF44" i="58"/>
  <c r="BF53" i="58" s="1"/>
  <c r="BC53" i="58"/>
  <c r="L47" i="6"/>
  <c r="M47" i="6" s="1"/>
  <c r="BC47" i="58" s="1"/>
  <c r="BF47" i="58" s="1"/>
  <c r="J46" i="75"/>
  <c r="BH46" i="58"/>
  <c r="H47" i="75"/>
  <c r="H54" i="75" l="1"/>
  <c r="H53" i="75"/>
  <c r="E53" i="75"/>
  <c r="E54" i="75"/>
  <c r="BH44" i="58"/>
  <c r="BH53" i="58" s="1"/>
  <c r="G47" i="75"/>
  <c r="L48" i="6"/>
  <c r="J47" i="75"/>
  <c r="BH47" i="58"/>
  <c r="L55" i="6" l="1"/>
  <c r="L54" i="6"/>
  <c r="G54" i="75"/>
  <c r="G53" i="75"/>
  <c r="J54" i="75"/>
  <c r="J53" i="75"/>
  <c r="M48" i="6"/>
  <c r="M55" i="6" l="1"/>
  <c r="M54" i="6"/>
  <c r="BC48" i="58"/>
  <c r="BC54" i="58" l="1"/>
  <c r="BC55" i="58"/>
  <c r="BF48" i="58"/>
  <c r="D66" i="58" l="1"/>
  <c r="D65" i="58"/>
  <c r="BF54" i="58"/>
  <c r="BF55" i="58"/>
  <c r="BH48" i="58"/>
  <c r="D67" i="58" l="1"/>
  <c r="D68" i="58" s="1"/>
  <c r="D69" i="58" s="1"/>
  <c r="BH55" i="58"/>
  <c r="BH54" i="58"/>
  <c r="G66" i="58"/>
  <c r="G65" i="58"/>
  <c r="D70" i="58" l="1"/>
  <c r="G67" i="58"/>
  <c r="G68" i="58" s="1"/>
  <c r="G69" i="58" s="1"/>
  <c r="D71" i="58" l="1"/>
  <c r="I6" i="58" s="1"/>
  <c r="G70" i="58"/>
  <c r="G71" i="58" s="1"/>
  <c r="DE20" i="58"/>
  <c r="I15" i="58"/>
  <c r="CU24" i="58"/>
  <c r="DE8" i="58"/>
  <c r="CA27" i="58"/>
  <c r="S31" i="58"/>
  <c r="BG13" i="58"/>
  <c r="I33" i="58"/>
  <c r="BQ47" i="58"/>
  <c r="I42" i="58"/>
  <c r="CU41" i="58"/>
  <c r="BQ23" i="58"/>
  <c r="AM41" i="58"/>
  <c r="CU6" i="58"/>
  <c r="AW13" i="58"/>
  <c r="CK47" i="58"/>
  <c r="CU15" i="58"/>
  <c r="DE19" i="58"/>
  <c r="CA38" i="58"/>
  <c r="CK20" i="58"/>
  <c r="BQ48" i="58"/>
  <c r="CA15" i="58"/>
  <c r="I11" i="58"/>
  <c r="BG8" i="58"/>
  <c r="CA37" i="58"/>
  <c r="AW48" i="58"/>
  <c r="DE15" i="58"/>
  <c r="DE42" i="58"/>
  <c r="I17" i="58"/>
  <c r="I36" i="58"/>
  <c r="AM42" i="58"/>
  <c r="DE27" i="58"/>
  <c r="CA24" i="58"/>
  <c r="AW19" i="58"/>
  <c r="S41" i="58"/>
  <c r="DE9" i="58"/>
  <c r="S36" i="58"/>
  <c r="CU11" i="58"/>
  <c r="AM14" i="58"/>
  <c r="CK42" i="58"/>
  <c r="BQ11" i="58"/>
  <c r="CA10" i="58"/>
  <c r="S28" i="58"/>
  <c r="DE37" i="58"/>
  <c r="CK29" i="58"/>
  <c r="CU22" i="58"/>
  <c r="CK16" i="58"/>
  <c r="BQ27" i="58"/>
  <c r="BG7" i="58"/>
  <c r="BQ6" i="58"/>
  <c r="BQ38" i="58"/>
  <c r="CK31" i="58"/>
  <c r="DE7" i="58"/>
  <c r="CK30" i="58"/>
  <c r="I39" i="58"/>
  <c r="CU33" i="58"/>
  <c r="BQ16" i="58"/>
  <c r="AC17" i="58"/>
  <c r="AM23" i="58"/>
  <c r="AC38" i="58"/>
  <c r="S26" i="58"/>
  <c r="CA21" i="58"/>
  <c r="S47" i="58"/>
  <c r="CK26" i="58"/>
  <c r="DE41" i="58"/>
  <c r="AC45" i="58"/>
  <c r="BQ46" i="58"/>
  <c r="BQ37" i="58"/>
  <c r="I47" i="58"/>
  <c r="CK23" i="58"/>
  <c r="BG14" i="58"/>
  <c r="AC22" i="58"/>
  <c r="S39" i="58"/>
  <c r="CK22" i="58"/>
  <c r="CK12" i="58"/>
  <c r="AC24" i="58"/>
  <c r="DE11" i="58"/>
  <c r="CA12" i="58"/>
  <c r="S32" i="58"/>
  <c r="BQ39" i="58"/>
  <c r="CK7" i="58"/>
  <c r="I23" i="58"/>
  <c r="DE24" i="58"/>
  <c r="BQ15" i="58"/>
  <c r="S14" i="58"/>
  <c r="AC23" i="58"/>
  <c r="CU38" i="58"/>
  <c r="AM11" i="58"/>
  <c r="BQ18" i="58"/>
  <c r="BQ14" i="58"/>
  <c r="BQ29" i="58"/>
  <c r="AC32" i="58"/>
  <c r="BQ7" i="58"/>
  <c r="S37" i="58"/>
  <c r="CA39" i="58"/>
  <c r="S45" i="58"/>
  <c r="AC8" i="58"/>
  <c r="CA32" i="58"/>
  <c r="BQ36" i="58"/>
  <c r="AC34" i="58"/>
  <c r="AM37" i="58"/>
  <c r="I45" i="58"/>
  <c r="AW36" i="58"/>
  <c r="S8" i="58"/>
  <c r="AC19" i="58"/>
  <c r="AC9" i="58"/>
  <c r="AW37" i="58"/>
  <c r="CA41" i="58"/>
  <c r="DE14" i="58"/>
  <c r="CU29" i="58"/>
  <c r="AM32" i="58"/>
  <c r="DE23" i="58"/>
  <c r="BQ41" i="58"/>
  <c r="BG11" i="58"/>
  <c r="AM13" i="58"/>
  <c r="DE32" i="58"/>
  <c r="AW40" i="58"/>
  <c r="BQ42" i="58"/>
  <c r="AC20" i="58"/>
  <c r="AC18" i="58"/>
  <c r="CU20" i="58"/>
  <c r="CA9" i="58"/>
  <c r="BQ12" i="58"/>
  <c r="CK45" i="58"/>
  <c r="S11" i="58"/>
  <c r="BG40" i="58"/>
  <c r="BG34" i="58"/>
  <c r="BG28" i="58"/>
  <c r="BG22" i="58"/>
  <c r="I31" i="58"/>
  <c r="CU34" i="58"/>
  <c r="AW29" i="58"/>
  <c r="AW18" i="58"/>
  <c r="CK19" i="58"/>
  <c r="I13" i="58"/>
  <c r="AM19" i="58"/>
  <c r="CA31" i="58"/>
  <c r="AM45" i="58"/>
  <c r="DE25" i="58"/>
  <c r="S12" i="58"/>
  <c r="BQ24" i="58"/>
  <c r="AM7" i="58"/>
  <c r="AC42" i="58"/>
  <c r="AW12" i="58"/>
  <c r="AM40" i="58"/>
  <c r="AW22" i="58"/>
  <c r="AW26" i="58"/>
  <c r="AM38" i="58"/>
  <c r="I41" i="58"/>
  <c r="AC33" i="58"/>
  <c r="BG9" i="58"/>
  <c r="BQ19" i="58"/>
  <c r="S24" i="58"/>
  <c r="AM15" i="58"/>
  <c r="I25" i="58"/>
  <c r="CU28" i="58"/>
  <c r="AW28" i="58"/>
  <c r="DE13" i="58"/>
  <c r="S17" i="58"/>
  <c r="BQ9" i="58"/>
  <c r="S22" i="58"/>
  <c r="CU47" i="58"/>
  <c r="S10" i="58"/>
  <c r="DE17" i="58"/>
  <c r="CU26" i="58"/>
  <c r="AW39" i="58"/>
  <c r="AW20" i="58"/>
  <c r="CU12" i="58"/>
  <c r="AW16" i="58"/>
  <c r="I30" i="58"/>
  <c r="DE43" i="58"/>
  <c r="AM25" i="58"/>
  <c r="S21" i="58"/>
  <c r="AC28" i="58"/>
  <c r="BQ45" i="58"/>
  <c r="CA28" i="58"/>
  <c r="AM44" i="58"/>
  <c r="DE47" i="58"/>
  <c r="CA20" i="58"/>
  <c r="AM30" i="58"/>
  <c r="S29" i="58"/>
  <c r="DE21" i="58"/>
  <c r="AW44" i="58"/>
  <c r="BG16" i="58"/>
  <c r="CU46" i="58"/>
  <c r="I34" i="58"/>
  <c r="I8" i="58"/>
  <c r="AC13" i="58"/>
  <c r="CK27" i="58"/>
  <c r="AW17" i="58"/>
  <c r="AW14" i="58"/>
  <c r="CK41" i="58"/>
  <c r="AW7" i="58"/>
  <c r="AM8" i="58"/>
  <c r="I18" i="58"/>
  <c r="CA40" i="58"/>
  <c r="DE44" i="58"/>
  <c r="I20" i="58"/>
  <c r="AW9" i="58"/>
  <c r="AC25" i="58"/>
  <c r="CA23" i="58"/>
  <c r="CK8" i="58"/>
  <c r="I38" i="58"/>
  <c r="BG44" i="58"/>
  <c r="BG39" i="58"/>
  <c r="BG33" i="58"/>
  <c r="BG27" i="58"/>
  <c r="BG21" i="58"/>
  <c r="DE40" i="58"/>
  <c r="CU43" i="58"/>
  <c r="BQ26" i="58"/>
  <c r="AW46" i="58"/>
  <c r="AW31" i="58"/>
  <c r="AC43" i="58"/>
  <c r="CA30" i="58"/>
  <c r="AW15" i="58"/>
  <c r="AM33" i="58"/>
  <c r="CK46" i="58"/>
  <c r="CA47" i="58"/>
  <c r="CU17" i="58"/>
  <c r="BQ21" i="58"/>
  <c r="AM22" i="58"/>
  <c r="S30" i="58"/>
  <c r="AC29" i="58"/>
  <c r="S16" i="58"/>
  <c r="S7" i="58"/>
  <c r="DE31" i="58"/>
  <c r="AW47" i="58"/>
  <c r="AC10" i="58"/>
  <c r="CK37" i="58"/>
  <c r="AM48" i="58"/>
  <c r="CK34" i="58"/>
  <c r="AC30" i="58"/>
  <c r="S42" i="58"/>
  <c r="CA8" i="58"/>
  <c r="CU16" i="58"/>
  <c r="BQ20" i="58"/>
  <c r="AM24" i="58"/>
  <c r="AM34" i="58"/>
  <c r="S23" i="58"/>
  <c r="CA26" i="58"/>
  <c r="I22" i="58"/>
  <c r="DE26" i="58"/>
  <c r="AM31" i="58"/>
  <c r="S27" i="58"/>
  <c r="AM21" i="58"/>
  <c r="AW45" i="58"/>
  <c r="CU32" i="58"/>
  <c r="CK18" i="58"/>
  <c r="I7" i="58"/>
  <c r="S43" i="58"/>
  <c r="BQ43" i="58"/>
  <c r="CK25" i="58"/>
  <c r="S20" i="58"/>
  <c r="BQ10" i="58"/>
  <c r="S38" i="58"/>
  <c r="I16" i="58"/>
  <c r="I12" i="58"/>
  <c r="AC31" i="58"/>
  <c r="DE36" i="58"/>
  <c r="CU42" i="58"/>
  <c r="CU25" i="58"/>
  <c r="CU37" i="58"/>
  <c r="CK15" i="58"/>
  <c r="CK32" i="58"/>
  <c r="AW23" i="58"/>
  <c r="AM43" i="58"/>
  <c r="CK6" i="58"/>
  <c r="I32" i="58"/>
  <c r="CK14" i="58"/>
  <c r="I14" i="58"/>
  <c r="AC37" i="58"/>
  <c r="CU48" i="58"/>
  <c r="CK35" i="58"/>
  <c r="S44" i="58"/>
  <c r="AM9" i="58"/>
  <c r="CA17" i="58"/>
  <c r="CA33" i="58"/>
  <c r="CU35" i="58"/>
  <c r="DE30" i="58"/>
  <c r="CA22" i="58"/>
  <c r="I19" i="58"/>
  <c r="BG45" i="58"/>
  <c r="BG38" i="58"/>
  <c r="BG32" i="58"/>
  <c r="BG26" i="58"/>
  <c r="BG20" i="58"/>
  <c r="CA45" i="58"/>
  <c r="AW34" i="58"/>
  <c r="CU21" i="58"/>
  <c r="AW10" i="58"/>
  <c r="BG17" i="58"/>
  <c r="CK36" i="58"/>
  <c r="CK33" i="58"/>
  <c r="S48" i="58"/>
  <c r="AM35" i="58"/>
  <c r="AC48" i="58"/>
  <c r="AM17" i="58"/>
  <c r="AM28" i="58"/>
  <c r="AW6" i="58"/>
  <c r="CU45" i="58"/>
  <c r="BG15" i="58"/>
  <c r="AC39" i="58"/>
  <c r="AC46" i="58"/>
  <c r="AM16" i="58"/>
  <c r="I27" i="58"/>
  <c r="BG12" i="58"/>
  <c r="CU9" i="58"/>
  <c r="DE10" i="58"/>
  <c r="S13" i="58"/>
  <c r="I26" i="58"/>
  <c r="I10" i="58"/>
  <c r="CA35" i="58"/>
  <c r="DE12" i="58"/>
  <c r="CK9" i="58"/>
  <c r="BQ33" i="58"/>
  <c r="AM26" i="58"/>
  <c r="BQ25" i="58"/>
  <c r="AM39" i="58"/>
  <c r="AW41" i="58"/>
  <c r="AM10" i="58"/>
  <c r="CU23" i="58"/>
  <c r="I43" i="58"/>
  <c r="I35" i="58"/>
  <c r="AC41" i="58"/>
  <c r="AM20" i="58"/>
  <c r="AM27" i="58"/>
  <c r="AW27" i="58"/>
  <c r="S35" i="58"/>
  <c r="BQ13" i="58"/>
  <c r="AW42" i="58"/>
  <c r="DE35" i="58"/>
  <c r="AC14" i="58"/>
  <c r="I9" i="58"/>
  <c r="AM18" i="58"/>
  <c r="BQ34" i="58"/>
  <c r="AW11" i="58"/>
  <c r="BG10" i="58"/>
  <c r="DE45" i="58"/>
  <c r="CA14" i="58"/>
  <c r="AC26" i="58"/>
  <c r="I46" i="58"/>
  <c r="AC35" i="58"/>
  <c r="AM46" i="58"/>
  <c r="S9" i="58"/>
  <c r="S40" i="58"/>
  <c r="CA29" i="58"/>
  <c r="DE46" i="58"/>
  <c r="CA36" i="58"/>
  <c r="S46" i="58"/>
  <c r="CU27" i="58"/>
  <c r="CK43" i="58"/>
  <c r="BQ8" i="58"/>
  <c r="I37" i="58"/>
  <c r="CK10" i="58"/>
  <c r="I48" i="58"/>
  <c r="BQ32" i="58"/>
  <c r="CA19" i="58"/>
  <c r="CK13" i="58"/>
  <c r="DE28" i="58" l="1"/>
  <c r="CA46" i="58"/>
  <c r="CU13" i="58"/>
  <c r="AC47" i="58"/>
  <c r="DE22" i="58"/>
  <c r="AW30" i="58"/>
  <c r="CU40" i="58"/>
  <c r="S25" i="58"/>
  <c r="CA48" i="58"/>
  <c r="CU10" i="58"/>
  <c r="AC12" i="58"/>
  <c r="CA42" i="58"/>
  <c r="CU44" i="58"/>
  <c r="CU39" i="58"/>
  <c r="DE29" i="58"/>
  <c r="I29" i="58"/>
  <c r="AC36" i="58"/>
  <c r="CU30" i="58"/>
  <c r="AM47" i="58"/>
  <c r="BQ44" i="58"/>
  <c r="DE38" i="58"/>
  <c r="BQ40" i="58"/>
  <c r="AC44" i="58"/>
  <c r="CK38" i="58"/>
  <c r="I40" i="58"/>
  <c r="AW8" i="58"/>
  <c r="CU31" i="58"/>
  <c r="I21" i="58"/>
  <c r="BQ30" i="58"/>
  <c r="BQ17" i="58"/>
  <c r="CK44" i="58"/>
  <c r="CK21" i="58"/>
  <c r="CK40" i="58"/>
  <c r="S18" i="58"/>
  <c r="S33" i="58"/>
  <c r="CA25" i="58"/>
  <c r="S6" i="58"/>
  <c r="AW33" i="58"/>
  <c r="CU36" i="58"/>
  <c r="CU14" i="58"/>
  <c r="DE16" i="58"/>
  <c r="BQ31" i="58"/>
  <c r="I44" i="58"/>
  <c r="CK24" i="58"/>
  <c r="CK39" i="58"/>
  <c r="AM36" i="58"/>
  <c r="CU19" i="58"/>
  <c r="AM6" i="58"/>
  <c r="CA13" i="58"/>
  <c r="DE48" i="58"/>
  <c r="CK48" i="58"/>
  <c r="AW32" i="58"/>
  <c r="CA7" i="58"/>
  <c r="DE6" i="58"/>
  <c r="CU7" i="58"/>
  <c r="DE34" i="58"/>
  <c r="CU18" i="58"/>
  <c r="BQ35" i="58"/>
  <c r="BQ22" i="58"/>
  <c r="AW24" i="58"/>
  <c r="AC6" i="58"/>
  <c r="CA43" i="58"/>
  <c r="S34" i="58"/>
  <c r="AC7" i="58"/>
  <c r="AM12" i="58"/>
  <c r="S15" i="58"/>
  <c r="CK17" i="58"/>
  <c r="S19" i="58"/>
  <c r="I24" i="58"/>
  <c r="CA11" i="58"/>
  <c r="AW43" i="58"/>
  <c r="AC11" i="58"/>
  <c r="CA18" i="58"/>
  <c r="AW25" i="58"/>
  <c r="BG48" i="58"/>
  <c r="AP48" i="191" s="1"/>
  <c r="DE18" i="58"/>
  <c r="I28" i="58"/>
  <c r="CA44" i="58"/>
  <c r="BG47" i="58"/>
  <c r="AP47" i="62" s="1"/>
  <c r="BG46" i="58"/>
  <c r="AP46" i="193" s="1"/>
  <c r="CA16" i="58"/>
  <c r="AM29" i="58"/>
  <c r="DE33" i="58"/>
  <c r="AC27" i="58"/>
  <c r="BG41" i="58"/>
  <c r="AP41" i="191" s="1"/>
  <c r="BG30" i="58"/>
  <c r="AP30" i="38" s="1"/>
  <c r="BQ28" i="58"/>
  <c r="CA34" i="58"/>
  <c r="BG19" i="58"/>
  <c r="CK28" i="58"/>
  <c r="BN28" i="62" s="1"/>
  <c r="BG23" i="58"/>
  <c r="AP23" i="193" s="1"/>
  <c r="BG29" i="58"/>
  <c r="AP29" i="38" s="1"/>
  <c r="AC15" i="58"/>
  <c r="R15" i="191" s="1"/>
  <c r="BG35" i="58"/>
  <c r="AP35" i="62" s="1"/>
  <c r="CU8" i="58"/>
  <c r="AC21" i="58"/>
  <c r="BG25" i="58"/>
  <c r="BG18" i="58"/>
  <c r="AP18" i="62" s="1"/>
  <c r="BG37" i="58"/>
  <c r="AP37" i="62" s="1"/>
  <c r="BG42" i="58"/>
  <c r="AP42" i="38" s="1"/>
  <c r="BG6" i="58"/>
  <c r="AP6" i="193" s="1"/>
  <c r="CK11" i="58"/>
  <c r="BN11" i="62" s="1"/>
  <c r="DE39" i="58"/>
  <c r="CD52" i="192" s="1"/>
  <c r="AC16" i="58"/>
  <c r="AW21" i="58"/>
  <c r="AW35" i="58"/>
  <c r="CA6" i="58"/>
  <c r="BG31" i="58"/>
  <c r="BG36" i="58"/>
  <c r="AP36" i="38" s="1"/>
  <c r="BG24" i="58"/>
  <c r="AP24" i="38" s="1"/>
  <c r="AC40" i="58"/>
  <c r="R40" i="38" s="1"/>
  <c r="BG43" i="58"/>
  <c r="AP56" i="192" s="1"/>
  <c r="AW38" i="58"/>
  <c r="AH38" i="193" s="1"/>
  <c r="AP35" i="191"/>
  <c r="CA51" i="58"/>
  <c r="AP30" i="191"/>
  <c r="CD39" i="193"/>
  <c r="AP29" i="191"/>
  <c r="AP61" i="192"/>
  <c r="AP30" i="193"/>
  <c r="AM51" i="58"/>
  <c r="AP43" i="192"/>
  <c r="AP29" i="193"/>
  <c r="AC51" i="58"/>
  <c r="AP43" i="38"/>
  <c r="G53" i="40" s="1"/>
  <c r="AP29" i="62"/>
  <c r="AP42" i="192"/>
  <c r="BQ51" i="58"/>
  <c r="CU51" i="58"/>
  <c r="AE39" i="58"/>
  <c r="S39" i="62" s="1"/>
  <c r="AP41" i="38"/>
  <c r="I24" i="254" s="1"/>
  <c r="AH38" i="62"/>
  <c r="AP30" i="62"/>
  <c r="AW53" i="58"/>
  <c r="AP36" i="62"/>
  <c r="AH38" i="191"/>
  <c r="AP36" i="193"/>
  <c r="AM52" i="58"/>
  <c r="DE51" i="58"/>
  <c r="BQ52" i="58"/>
  <c r="BG51" i="58"/>
  <c r="S53" i="58"/>
  <c r="AH51" i="192"/>
  <c r="AH38" i="38"/>
  <c r="F48" i="40" s="1"/>
  <c r="AP37" i="192"/>
  <c r="AP49" i="192"/>
  <c r="AP37" i="38"/>
  <c r="G47" i="40" s="1"/>
  <c r="I52" i="58"/>
  <c r="CA52" i="58"/>
  <c r="BG52" i="58"/>
  <c r="AP36" i="191"/>
  <c r="AP43" i="193"/>
  <c r="CK51" i="58"/>
  <c r="AC52" i="58"/>
  <c r="DE53" i="58"/>
  <c r="AM53" i="58"/>
  <c r="CK53" i="58"/>
  <c r="CA54" i="58"/>
  <c r="CA55" i="58"/>
  <c r="DE54" i="58"/>
  <c r="DE55" i="58"/>
  <c r="CA53" i="58"/>
  <c r="I55" i="58"/>
  <c r="I54" i="58"/>
  <c r="AC54" i="58"/>
  <c r="AC55" i="58"/>
  <c r="CU54" i="58"/>
  <c r="CU55" i="58"/>
  <c r="AM55" i="58"/>
  <c r="AM54" i="58"/>
  <c r="I53" i="58"/>
  <c r="BQ54" i="58"/>
  <c r="BQ55" i="58"/>
  <c r="S51" i="58"/>
  <c r="DE52" i="58"/>
  <c r="AP48" i="38"/>
  <c r="BG54" i="58"/>
  <c r="BG55" i="58"/>
  <c r="CU52" i="58"/>
  <c r="AW54" i="58"/>
  <c r="AW55" i="58"/>
  <c r="BQ53" i="58"/>
  <c r="CK52" i="58"/>
  <c r="BG53" i="58"/>
  <c r="I51" i="58"/>
  <c r="CU53" i="58"/>
  <c r="CK54" i="58"/>
  <c r="CK55" i="58"/>
  <c r="AW51" i="58"/>
  <c r="S55" i="58"/>
  <c r="S54" i="58"/>
  <c r="S52" i="58"/>
  <c r="AW52" i="58"/>
  <c r="AC53" i="58"/>
  <c r="AP37" i="191"/>
  <c r="AP48" i="62"/>
  <c r="AP50" i="192"/>
  <c r="AP48" i="193"/>
  <c r="AP37" i="193"/>
  <c r="AP46" i="191"/>
  <c r="AP23" i="191"/>
  <c r="AP47" i="191"/>
  <c r="AP46" i="38"/>
  <c r="AP59" i="192"/>
  <c r="AP46" i="62"/>
  <c r="AP47" i="193"/>
  <c r="R53" i="192"/>
  <c r="R15" i="193"/>
  <c r="R40" i="62"/>
  <c r="AP36" i="192"/>
  <c r="R28" i="192"/>
  <c r="R40" i="191"/>
  <c r="AP23" i="62"/>
  <c r="R15" i="38"/>
  <c r="D25" i="40" s="1"/>
  <c r="R40" i="193"/>
  <c r="AP23" i="38"/>
  <c r="R15" i="62"/>
  <c r="K43" i="58"/>
  <c r="C43" i="193" s="1"/>
  <c r="AY27" i="58"/>
  <c r="AI40" i="192" s="1"/>
  <c r="U48" i="58"/>
  <c r="K48" i="38" s="1"/>
  <c r="AO32" i="58"/>
  <c r="AA32" i="62" s="1"/>
  <c r="AP6" i="38"/>
  <c r="I39" i="254" s="1"/>
  <c r="AP41" i="193"/>
  <c r="AP43" i="191"/>
  <c r="AY10" i="58"/>
  <c r="AI23" i="192" s="1"/>
  <c r="CC13" i="58"/>
  <c r="BG26" i="192" s="1"/>
  <c r="AP42" i="193"/>
  <c r="AP6" i="191"/>
  <c r="AP55" i="191" s="1"/>
  <c r="AP54" i="192"/>
  <c r="AP6" i="62"/>
  <c r="AP19" i="192"/>
  <c r="AP41" i="62"/>
  <c r="AP18" i="193"/>
  <c r="AP43" i="62"/>
  <c r="AY39" i="58"/>
  <c r="AI52" i="192" s="1"/>
  <c r="AO18" i="58"/>
  <c r="AA31" i="192" s="1"/>
  <c r="CW33" i="58"/>
  <c r="BW33" i="191" s="1"/>
  <c r="U10" i="58"/>
  <c r="K10" i="193" s="1"/>
  <c r="CC6" i="58"/>
  <c r="BG6" i="62" s="1"/>
  <c r="CW21" i="58"/>
  <c r="BW21" i="62" s="1"/>
  <c r="AY26" i="58"/>
  <c r="AI26" i="38" s="1"/>
  <c r="CM42" i="58"/>
  <c r="BO55" i="192" s="1"/>
  <c r="CC32" i="58"/>
  <c r="BG32" i="193" s="1"/>
  <c r="K16" i="58"/>
  <c r="C16" i="38" s="1"/>
  <c r="U44" i="58"/>
  <c r="U18" i="58"/>
  <c r="K18" i="38" s="1"/>
  <c r="CW13" i="58"/>
  <c r="BW13" i="38" s="1"/>
  <c r="CC40" i="58"/>
  <c r="BG40" i="191" s="1"/>
  <c r="DG33" i="58"/>
  <c r="CE33" i="62" s="1"/>
  <c r="U14" i="58"/>
  <c r="K14" i="193" s="1"/>
  <c r="BI10" i="58"/>
  <c r="AQ10" i="191" s="1"/>
  <c r="U9" i="58"/>
  <c r="K9" i="38" s="1"/>
  <c r="BI9" i="58"/>
  <c r="AQ9" i="193" s="1"/>
  <c r="U42" i="58"/>
  <c r="DG30" i="58"/>
  <c r="CE43" i="192" s="1"/>
  <c r="AY31" i="58"/>
  <c r="AI44" i="192" s="1"/>
  <c r="BI6" i="58"/>
  <c r="AE40" i="58"/>
  <c r="S40" i="193" s="1"/>
  <c r="CC31" i="58"/>
  <c r="BG31" i="193" s="1"/>
  <c r="CC18" i="58"/>
  <c r="BG31" i="192" s="1"/>
  <c r="BS23" i="58"/>
  <c r="CC9" i="58"/>
  <c r="BG9" i="193" s="1"/>
  <c r="BS6" i="58"/>
  <c r="AY6" i="191" s="1"/>
  <c r="DG23" i="58"/>
  <c r="CE36" i="192" s="1"/>
  <c r="AO15" i="58"/>
  <c r="AA15" i="62" s="1"/>
  <c r="U30" i="58"/>
  <c r="K30" i="62" s="1"/>
  <c r="U16" i="58"/>
  <c r="K16" i="191" s="1"/>
  <c r="AE21" i="58"/>
  <c r="S21" i="193" s="1"/>
  <c r="CM14" i="58"/>
  <c r="AE35" i="58"/>
  <c r="S48" i="192" s="1"/>
  <c r="BS24" i="58"/>
  <c r="AY24" i="193" s="1"/>
  <c r="CW8" i="58"/>
  <c r="BW8" i="38" s="1"/>
  <c r="CC30" i="58"/>
  <c r="BG30" i="191" s="1"/>
  <c r="DG21" i="58"/>
  <c r="CE34" i="192" s="1"/>
  <c r="AO42" i="58"/>
  <c r="AA42" i="193" s="1"/>
  <c r="U47" i="58"/>
  <c r="K47" i="38" s="1"/>
  <c r="AE31" i="58"/>
  <c r="S31" i="38" s="1"/>
  <c r="DG7" i="58"/>
  <c r="CE7" i="62" s="1"/>
  <c r="AE34" i="58"/>
  <c r="S34" i="38" s="1"/>
  <c r="CC42" i="58"/>
  <c r="BG42" i="191" s="1"/>
  <c r="AY46" i="58"/>
  <c r="AI46" i="193" s="1"/>
  <c r="AE47" i="58"/>
  <c r="S47" i="191" s="1"/>
  <c r="AY41" i="58"/>
  <c r="AI41" i="193" s="1"/>
  <c r="CM44" i="58"/>
  <c r="BS11" i="58"/>
  <c r="AY11" i="62" s="1"/>
  <c r="CM8" i="58"/>
  <c r="BO8" i="38" s="1"/>
  <c r="K14" i="58"/>
  <c r="C14" i="38" s="1"/>
  <c r="U35" i="58"/>
  <c r="CC14" i="58"/>
  <c r="BG27" i="192" s="1"/>
  <c r="AE16" i="58"/>
  <c r="S16" i="38" s="1"/>
  <c r="K41" i="58"/>
  <c r="C54" i="192" s="1"/>
  <c r="U34" i="58"/>
  <c r="K34" i="38" s="1"/>
  <c r="AO43" i="58"/>
  <c r="U23" i="58"/>
  <c r="K23" i="38" s="1"/>
  <c r="BS31" i="58"/>
  <c r="AY31" i="191" s="1"/>
  <c r="BS30" i="58"/>
  <c r="AY30" i="191" s="1"/>
  <c r="AO31" i="58"/>
  <c r="CC11" i="58"/>
  <c r="BG11" i="191" s="1"/>
  <c r="BS13" i="58"/>
  <c r="AY26" i="192" s="1"/>
  <c r="U33" i="58"/>
  <c r="K33" i="191" s="1"/>
  <c r="CW40" i="58"/>
  <c r="BW40" i="38" s="1"/>
  <c r="AY7" i="58"/>
  <c r="AI7" i="191" s="1"/>
  <c r="K31" i="58"/>
  <c r="C44" i="192" s="1"/>
  <c r="AO39" i="58"/>
  <c r="AA39" i="38" s="1"/>
  <c r="AY34" i="58"/>
  <c r="AO34" i="58"/>
  <c r="AA47" i="192" s="1"/>
  <c r="U43" i="58"/>
  <c r="K35" i="58"/>
  <c r="C48" i="192" s="1"/>
  <c r="CM39" i="58"/>
  <c r="BO39" i="38" s="1"/>
  <c r="AY20" i="58"/>
  <c r="AI20" i="191" s="1"/>
  <c r="AE18" i="58"/>
  <c r="S18" i="62" s="1"/>
  <c r="K40" i="58"/>
  <c r="C53" i="192" s="1"/>
  <c r="BI21" i="58"/>
  <c r="AQ21" i="62" s="1"/>
  <c r="BI27" i="58"/>
  <c r="AQ27" i="193" s="1"/>
  <c r="BI33" i="58"/>
  <c r="BI39" i="58"/>
  <c r="AQ52" i="192" s="1"/>
  <c r="BI46" i="58"/>
  <c r="AE6" i="58"/>
  <c r="S6" i="62" s="1"/>
  <c r="CC10" i="58"/>
  <c r="BG23" i="192" s="1"/>
  <c r="K26" i="58"/>
  <c r="C26" i="191" s="1"/>
  <c r="CC26" i="58"/>
  <c r="BG26" i="62" s="1"/>
  <c r="K46" i="58"/>
  <c r="C46" i="191" s="1"/>
  <c r="DG11" i="58"/>
  <c r="CE24" i="192" s="1"/>
  <c r="U28" i="58"/>
  <c r="K28" i="62" s="1"/>
  <c r="U46" i="58"/>
  <c r="U17" i="58"/>
  <c r="K17" i="62" s="1"/>
  <c r="CM34" i="58"/>
  <c r="BO34" i="38" s="1"/>
  <c r="K20" i="58"/>
  <c r="C20" i="38" s="1"/>
  <c r="AE37" i="58"/>
  <c r="AY45" i="58"/>
  <c r="AI58" i="192" s="1"/>
  <c r="BS43" i="58"/>
  <c r="AY43" i="62" s="1"/>
  <c r="BS29" i="58"/>
  <c r="AY42" i="192" s="1"/>
  <c r="CW30" i="58"/>
  <c r="BW30" i="191" s="1"/>
  <c r="AY43" i="58"/>
  <c r="AI43" i="38" s="1"/>
  <c r="CW27" i="58"/>
  <c r="BW40" i="192" s="1"/>
  <c r="BI7" i="58"/>
  <c r="AQ20" i="192" s="1"/>
  <c r="CC22" i="58"/>
  <c r="BG35" i="192" s="1"/>
  <c r="DG8" i="58"/>
  <c r="CE8" i="62" s="1"/>
  <c r="BS48" i="58"/>
  <c r="DG24" i="58"/>
  <c r="CE24" i="62" s="1"/>
  <c r="CC12" i="58"/>
  <c r="AY40" i="58"/>
  <c r="AI53" i="192" s="1"/>
  <c r="BI12" i="58"/>
  <c r="AQ12" i="38" s="1"/>
  <c r="AY19" i="58"/>
  <c r="AI32" i="192" s="1"/>
  <c r="CC17" i="58"/>
  <c r="BG30" i="192" s="1"/>
  <c r="AE25" i="58"/>
  <c r="AO14" i="58"/>
  <c r="AA14" i="62" s="1"/>
  <c r="AO29" i="58"/>
  <c r="AA29" i="38" s="1"/>
  <c r="CC36" i="58"/>
  <c r="BG36" i="193" s="1"/>
  <c r="CW47" i="58"/>
  <c r="BW47" i="38" s="1"/>
  <c r="CM13" i="58"/>
  <c r="BO13" i="191" s="1"/>
  <c r="DG46" i="58"/>
  <c r="CE46" i="38" s="1"/>
  <c r="AY33" i="58"/>
  <c r="U45" i="58"/>
  <c r="BS16" i="58"/>
  <c r="AY16" i="193" s="1"/>
  <c r="CW14" i="58"/>
  <c r="BW14" i="38" s="1"/>
  <c r="BS26" i="58"/>
  <c r="AY26" i="193" s="1"/>
  <c r="U21" i="58"/>
  <c r="K21" i="191" s="1"/>
  <c r="DG37" i="58"/>
  <c r="CE50" i="192" s="1"/>
  <c r="U12" i="58"/>
  <c r="K12" i="62" s="1"/>
  <c r="DG19" i="58"/>
  <c r="AO38" i="58"/>
  <c r="AA51" i="192" s="1"/>
  <c r="CM29" i="58"/>
  <c r="BO29" i="191" s="1"/>
  <c r="AY28" i="58"/>
  <c r="AI28" i="38" s="1"/>
  <c r="BS45" i="58"/>
  <c r="AY45" i="38" s="1"/>
  <c r="CW9" i="58"/>
  <c r="BW9" i="191" s="1"/>
  <c r="CM20" i="58"/>
  <c r="BO20" i="38" s="1"/>
  <c r="AE23" i="58"/>
  <c r="S23" i="62" s="1"/>
  <c r="CW45" i="58"/>
  <c r="BW45" i="38" s="1"/>
  <c r="CM24" i="58"/>
  <c r="BO24" i="38" s="1"/>
  <c r="DG32" i="58"/>
  <c r="CE32" i="191" s="1"/>
  <c r="BS27" i="58"/>
  <c r="AY27" i="38" s="1"/>
  <c r="BS44" i="58"/>
  <c r="CW37" i="58"/>
  <c r="BW37" i="38" s="1"/>
  <c r="AE44" i="58"/>
  <c r="CW6" i="58"/>
  <c r="BW6" i="191" s="1"/>
  <c r="AY18" i="58"/>
  <c r="AI18" i="62" s="1"/>
  <c r="CW38" i="58"/>
  <c r="BW38" i="38" s="1"/>
  <c r="CM48" i="58"/>
  <c r="K7" i="58"/>
  <c r="C7" i="38" s="1"/>
  <c r="AY17" i="58"/>
  <c r="AI17" i="193" s="1"/>
  <c r="CW24" i="58"/>
  <c r="BW24" i="191" s="1"/>
  <c r="CW26" i="58"/>
  <c r="BW39" i="192" s="1"/>
  <c r="DG13" i="58"/>
  <c r="CE26" i="192" s="1"/>
  <c r="K15" i="58"/>
  <c r="C15" i="62" s="1"/>
  <c r="BS36" i="58"/>
  <c r="AY49" i="192" s="1"/>
  <c r="CC39" i="58"/>
  <c r="BG52" i="192" s="1"/>
  <c r="DG31" i="58"/>
  <c r="CE31" i="62" s="1"/>
  <c r="CC34" i="58"/>
  <c r="BG34" i="62" s="1"/>
  <c r="AE46" i="58"/>
  <c r="S46" i="191" s="1"/>
  <c r="K34" i="58"/>
  <c r="C34" i="62" s="1"/>
  <c r="BI22" i="58"/>
  <c r="AQ22" i="191" s="1"/>
  <c r="BI28" i="58"/>
  <c r="AQ28" i="193" s="1"/>
  <c r="BI34" i="58"/>
  <c r="AQ34" i="62" s="1"/>
  <c r="BI40" i="58"/>
  <c r="AQ53" i="192" s="1"/>
  <c r="BI44" i="58"/>
  <c r="AQ44" i="62" s="1"/>
  <c r="U11" i="58"/>
  <c r="K24" i="192" s="1"/>
  <c r="AY38" i="58"/>
  <c r="AI38" i="62" s="1"/>
  <c r="AO33" i="58"/>
  <c r="AA33" i="191" s="1"/>
  <c r="CM21" i="58"/>
  <c r="BO21" i="38" s="1"/>
  <c r="BS12" i="58"/>
  <c r="AY12" i="191" s="1"/>
  <c r="CM30" i="58"/>
  <c r="BO30" i="62" s="1"/>
  <c r="CC46" i="58"/>
  <c r="BG59" i="192" s="1"/>
  <c r="U13" i="58"/>
  <c r="K26" i="192" s="1"/>
  <c r="CC29" i="58"/>
  <c r="BG29" i="38" s="1"/>
  <c r="CM7" i="58"/>
  <c r="BO20" i="192" s="1"/>
  <c r="CC47" i="58"/>
  <c r="BG60" i="192" s="1"/>
  <c r="K28" i="58"/>
  <c r="C28" i="38" s="1"/>
  <c r="BS8" i="58"/>
  <c r="AY8" i="191" s="1"/>
  <c r="AE17" i="58"/>
  <c r="S17" i="38" s="1"/>
  <c r="BS15" i="58"/>
  <c r="AY28" i="192" s="1"/>
  <c r="CW19" i="58"/>
  <c r="BW19" i="193" s="1"/>
  <c r="AY13" i="58"/>
  <c r="AI13" i="62" s="1"/>
  <c r="AO41" i="58"/>
  <c r="AA54" i="192" s="1"/>
  <c r="AE42" i="58"/>
  <c r="S42" i="62" s="1"/>
  <c r="U26" i="58"/>
  <c r="K26" i="191" s="1"/>
  <c r="AO40" i="58"/>
  <c r="K13" i="58"/>
  <c r="C26" i="192" s="1"/>
  <c r="DG47" i="58"/>
  <c r="CE47" i="191" s="1"/>
  <c r="AE7" i="58"/>
  <c r="S7" i="62" s="1"/>
  <c r="CW35" i="58"/>
  <c r="BW48" i="192" s="1"/>
  <c r="AO47" i="58"/>
  <c r="AA60" i="192" s="1"/>
  <c r="BI8" i="58"/>
  <c r="AQ8" i="191" s="1"/>
  <c r="K33" i="58"/>
  <c r="C46" i="192" s="1"/>
  <c r="AE12" i="58"/>
  <c r="S12" i="193" s="1"/>
  <c r="CC43" i="58"/>
  <c r="BG56" i="192" s="1"/>
  <c r="K12" i="58"/>
  <c r="C12" i="193" s="1"/>
  <c r="CM46" i="58"/>
  <c r="BO46" i="193" s="1"/>
  <c r="K48" i="58"/>
  <c r="C48" i="38" s="1"/>
  <c r="AE13" i="58"/>
  <c r="S13" i="62" s="1"/>
  <c r="AY11" i="58"/>
  <c r="AI11" i="38" s="1"/>
  <c r="BI13" i="58"/>
  <c r="AQ26" i="192" s="1"/>
  <c r="BS33" i="58"/>
  <c r="AO25" i="58"/>
  <c r="AA25" i="38" s="1"/>
  <c r="CC44" i="58"/>
  <c r="BG57" i="192" s="1"/>
  <c r="AE19" i="58"/>
  <c r="S19" i="62" s="1"/>
  <c r="CM43" i="58"/>
  <c r="AO11" i="58"/>
  <c r="AA11" i="191" s="1"/>
  <c r="AY24" i="58"/>
  <c r="AI24" i="62" s="1"/>
  <c r="AE36" i="58"/>
  <c r="S36" i="62" s="1"/>
  <c r="DG45" i="58"/>
  <c r="CE58" i="192" s="1"/>
  <c r="CC23" i="58"/>
  <c r="BG36" i="192" s="1"/>
  <c r="K44" i="58"/>
  <c r="C44" i="62" s="1"/>
  <c r="DG29" i="58"/>
  <c r="CE29" i="191" s="1"/>
  <c r="K11" i="58"/>
  <c r="C11" i="191" s="1"/>
  <c r="DG18" i="58"/>
  <c r="CE18" i="193" s="1"/>
  <c r="CC37" i="58"/>
  <c r="BG37" i="191" s="1"/>
  <c r="DG40" i="58"/>
  <c r="CE40" i="193" s="1"/>
  <c r="AY44" i="58"/>
  <c r="AI57" i="192" s="1"/>
  <c r="U6" i="58"/>
  <c r="K19" i="192" s="1"/>
  <c r="AE26" i="58"/>
  <c r="S26" i="191" s="1"/>
  <c r="DG26" i="58"/>
  <c r="CE26" i="38" s="1"/>
  <c r="U40" i="58"/>
  <c r="K40" i="38" s="1"/>
  <c r="AO24" i="58"/>
  <c r="AA24" i="38" s="1"/>
  <c r="AO36" i="58"/>
  <c r="AA36" i="38" s="1"/>
  <c r="DG28" i="58"/>
  <c r="CE28" i="191" s="1"/>
  <c r="U7" i="58"/>
  <c r="K7" i="193" s="1"/>
  <c r="AO27" i="58"/>
  <c r="AA27" i="38" s="1"/>
  <c r="CM33" i="58"/>
  <c r="BO33" i="191" s="1"/>
  <c r="DG16" i="58"/>
  <c r="CE29" i="192" s="1"/>
  <c r="DG15" i="58"/>
  <c r="CE15" i="62" s="1"/>
  <c r="AY12" i="58"/>
  <c r="AI25" i="192" s="1"/>
  <c r="AO28" i="58"/>
  <c r="AA41" i="192" s="1"/>
  <c r="U29" i="58"/>
  <c r="K29" i="191" s="1"/>
  <c r="CM25" i="58"/>
  <c r="BO25" i="191" s="1"/>
  <c r="DG38" i="58"/>
  <c r="CE38" i="62" s="1"/>
  <c r="CW34" i="58"/>
  <c r="BW34" i="38" s="1"/>
  <c r="AY25" i="58"/>
  <c r="AI38" i="192" s="1"/>
  <c r="AE27" i="58"/>
  <c r="CM37" i="58"/>
  <c r="BO37" i="191" s="1"/>
  <c r="AO48" i="58"/>
  <c r="AA61" i="192" s="1"/>
  <c r="BI23" i="58"/>
  <c r="AQ23" i="191" s="1"/>
  <c r="BI29" i="58"/>
  <c r="AQ29" i="62" s="1"/>
  <c r="BI35" i="58"/>
  <c r="AQ35" i="62" s="1"/>
  <c r="BI41" i="58"/>
  <c r="AQ41" i="193" s="1"/>
  <c r="BI47" i="58"/>
  <c r="AQ60" i="192" s="1"/>
  <c r="AE45" i="58"/>
  <c r="AO16" i="58"/>
  <c r="AA16" i="191" s="1"/>
  <c r="BS47" i="58"/>
  <c r="AY47" i="62" s="1"/>
  <c r="CW20" i="58"/>
  <c r="BW20" i="193" s="1"/>
  <c r="AO26" i="58"/>
  <c r="AA39" i="192" s="1"/>
  <c r="CW39" i="58"/>
  <c r="BW39" i="38" s="1"/>
  <c r="DG34" i="58"/>
  <c r="CE34" i="193" s="1"/>
  <c r="BS19" i="58"/>
  <c r="AY19" i="191" s="1"/>
  <c r="K24" i="58"/>
  <c r="C24" i="191" s="1"/>
  <c r="AO22" i="58"/>
  <c r="AA22" i="193" s="1"/>
  <c r="AY14" i="58"/>
  <c r="AI14" i="191" s="1"/>
  <c r="AE28" i="58"/>
  <c r="S28" i="193" s="1"/>
  <c r="AY9" i="58"/>
  <c r="CC41" i="58"/>
  <c r="BG41" i="38" s="1"/>
  <c r="DG27" i="58"/>
  <c r="CE40" i="192" s="1"/>
  <c r="U41" i="58"/>
  <c r="CM35" i="58"/>
  <c r="BO35" i="62" s="1"/>
  <c r="CM41" i="58"/>
  <c r="BO54" i="192" s="1"/>
  <c r="AY16" i="58"/>
  <c r="AI16" i="191" s="1"/>
  <c r="BS40" i="58"/>
  <c r="AY40" i="38" s="1"/>
  <c r="AY15" i="58"/>
  <c r="AI15" i="191" s="1"/>
  <c r="K39" i="58"/>
  <c r="C39" i="38" s="1"/>
  <c r="CM11" i="58"/>
  <c r="BO24" i="192" s="1"/>
  <c r="CW29" i="58"/>
  <c r="BW29" i="191" s="1"/>
  <c r="AO20" i="58"/>
  <c r="AA20" i="62" s="1"/>
  <c r="DG17" i="58"/>
  <c r="CE17" i="193" s="1"/>
  <c r="AY42" i="58"/>
  <c r="AI42" i="191" s="1"/>
  <c r="U27" i="58"/>
  <c r="K40" i="192" s="1"/>
  <c r="CC38" i="58"/>
  <c r="BG38" i="193" s="1"/>
  <c r="CW32" i="58"/>
  <c r="BW32" i="62" s="1"/>
  <c r="K47" i="58"/>
  <c r="C60" i="192" s="1"/>
  <c r="K38" i="58"/>
  <c r="C38" i="191" s="1"/>
  <c r="DG20" i="58"/>
  <c r="U20" i="58"/>
  <c r="K20" i="38" s="1"/>
  <c r="BS9" i="58"/>
  <c r="AY9" i="38" s="1"/>
  <c r="AY35" i="58"/>
  <c r="AI35" i="38" s="1"/>
  <c r="DG43" i="58"/>
  <c r="CE56" i="192" s="1"/>
  <c r="CC16" i="58"/>
  <c r="BG16" i="38" s="1"/>
  <c r="BS18" i="58"/>
  <c r="AY18" i="191" s="1"/>
  <c r="CW31" i="58"/>
  <c r="BW31" i="38" s="1"/>
  <c r="K6" i="58"/>
  <c r="C6" i="191" s="1"/>
  <c r="CW22" i="58"/>
  <c r="BW22" i="193" s="1"/>
  <c r="CW7" i="58"/>
  <c r="BW20" i="192" s="1"/>
  <c r="U36" i="58"/>
  <c r="U32" i="58"/>
  <c r="K32" i="62" s="1"/>
  <c r="AE32" i="58"/>
  <c r="S32" i="62" s="1"/>
  <c r="BS34" i="58"/>
  <c r="AY34" i="62" s="1"/>
  <c r="DG36" i="58"/>
  <c r="CE36" i="62" s="1"/>
  <c r="K37" i="58"/>
  <c r="C37" i="62" s="1"/>
  <c r="AY29" i="58"/>
  <c r="AI29" i="191" s="1"/>
  <c r="CW18" i="58"/>
  <c r="BW18" i="62" s="1"/>
  <c r="K19" i="58"/>
  <c r="C19" i="191" s="1"/>
  <c r="CM31" i="58"/>
  <c r="BO31" i="191" s="1"/>
  <c r="CM45" i="58"/>
  <c r="BO45" i="38" s="1"/>
  <c r="K17" i="58"/>
  <c r="C17" i="193" s="1"/>
  <c r="AO17" i="58"/>
  <c r="AA17" i="191" s="1"/>
  <c r="AE8" i="58"/>
  <c r="S8" i="62" s="1"/>
  <c r="DG41" i="58"/>
  <c r="CE41" i="193" s="1"/>
  <c r="BS10" i="58"/>
  <c r="AY10" i="62" s="1"/>
  <c r="CW36" i="58"/>
  <c r="BW36" i="193" s="1"/>
  <c r="CW41" i="58"/>
  <c r="BW41" i="62" s="1"/>
  <c r="CW25" i="58"/>
  <c r="BW25" i="38" s="1"/>
  <c r="DG22" i="58"/>
  <c r="CE22" i="193" s="1"/>
  <c r="CC35" i="58"/>
  <c r="BG35" i="191" s="1"/>
  <c r="K29" i="58"/>
  <c r="C29" i="62" s="1"/>
  <c r="AO8" i="58"/>
  <c r="AA8" i="62" s="1"/>
  <c r="CC8" i="58"/>
  <c r="BG8" i="38" s="1"/>
  <c r="U15" i="58"/>
  <c r="K28" i="192" s="1"/>
  <c r="CM26" i="58"/>
  <c r="BO26" i="62" s="1"/>
  <c r="AE20" i="58"/>
  <c r="S20" i="193" s="1"/>
  <c r="AE15" i="58"/>
  <c r="S15" i="62" s="1"/>
  <c r="CC48" i="58"/>
  <c r="AY32" i="58"/>
  <c r="AI32" i="62" s="1"/>
  <c r="K23" i="58"/>
  <c r="C23" i="62" s="1"/>
  <c r="BS21" i="58"/>
  <c r="AY34" i="192" s="1"/>
  <c r="K27" i="58"/>
  <c r="C27" i="38" s="1"/>
  <c r="CW23" i="58"/>
  <c r="BW23" i="193" s="1"/>
  <c r="CW44" i="58"/>
  <c r="BI18" i="58"/>
  <c r="AQ18" i="38" s="1"/>
  <c r="BI24" i="58"/>
  <c r="AQ24" i="191" s="1"/>
  <c r="BI30" i="58"/>
  <c r="BI36" i="58"/>
  <c r="AQ36" i="62" s="1"/>
  <c r="BI42" i="58"/>
  <c r="AQ42" i="62" s="1"/>
  <c r="BI48" i="58"/>
  <c r="AQ48" i="38" s="1"/>
  <c r="CM15" i="58"/>
  <c r="BO15" i="191" s="1"/>
  <c r="CW17" i="58"/>
  <c r="BW17" i="62" s="1"/>
  <c r="CC27" i="58"/>
  <c r="BG27" i="193" s="1"/>
  <c r="AE14" i="58"/>
  <c r="S14" i="191" s="1"/>
  <c r="AE43" i="58"/>
  <c r="S56" i="192" s="1"/>
  <c r="CW43" i="58"/>
  <c r="BW56" i="192" s="1"/>
  <c r="AY30" i="58"/>
  <c r="AI30" i="62" s="1"/>
  <c r="BS37" i="58"/>
  <c r="AY50" i="192" s="1"/>
  <c r="AO35" i="58"/>
  <c r="AA48" i="192" s="1"/>
  <c r="CW12" i="58"/>
  <c r="BW12" i="191" s="1"/>
  <c r="AE41" i="58"/>
  <c r="S41" i="38" s="1"/>
  <c r="CM19" i="58"/>
  <c r="BO19" i="191" s="1"/>
  <c r="AO45" i="58"/>
  <c r="AA45" i="38" s="1"/>
  <c r="U39" i="58"/>
  <c r="AY8" i="58"/>
  <c r="AI8" i="62" s="1"/>
  <c r="BS22" i="58"/>
  <c r="AY22" i="62" s="1"/>
  <c r="AO30" i="58"/>
  <c r="AA30" i="62" s="1"/>
  <c r="BI16" i="58"/>
  <c r="AQ16" i="191" s="1"/>
  <c r="K9" i="58"/>
  <c r="C9" i="38" s="1"/>
  <c r="CC24" i="58"/>
  <c r="BG24" i="193" s="1"/>
  <c r="CM18" i="58"/>
  <c r="CM10" i="58"/>
  <c r="BO10" i="38" s="1"/>
  <c r="CW15" i="58"/>
  <c r="BW15" i="38" s="1"/>
  <c r="CC28" i="58"/>
  <c r="BG28" i="193" s="1"/>
  <c r="U19" i="58"/>
  <c r="K19" i="191" s="1"/>
  <c r="AY23" i="58"/>
  <c r="AI23" i="38" s="1"/>
  <c r="BS28" i="58"/>
  <c r="AY28" i="193" s="1"/>
  <c r="CC19" i="58"/>
  <c r="BG19" i="62" s="1"/>
  <c r="AE33" i="58"/>
  <c r="CW11" i="58"/>
  <c r="BW11" i="38" s="1"/>
  <c r="AO37" i="58"/>
  <c r="AA37" i="191" s="1"/>
  <c r="CM32" i="58"/>
  <c r="BO32" i="62" s="1"/>
  <c r="U31" i="58"/>
  <c r="CM17" i="58"/>
  <c r="BO17" i="62" s="1"/>
  <c r="DG14" i="58"/>
  <c r="CE14" i="62" s="1"/>
  <c r="AO13" i="58"/>
  <c r="AA13" i="38" s="1"/>
  <c r="AO7" i="58"/>
  <c r="AA7" i="38" s="1"/>
  <c r="BI17" i="58"/>
  <c r="AQ17" i="191" s="1"/>
  <c r="DG39" i="58"/>
  <c r="CE52" i="192" s="1"/>
  <c r="U38" i="58"/>
  <c r="BS7" i="58"/>
  <c r="AY7" i="193" s="1"/>
  <c r="AO21" i="58"/>
  <c r="AA34" i="192" s="1"/>
  <c r="AY36" i="58"/>
  <c r="AI36" i="38" s="1"/>
  <c r="CC25" i="58"/>
  <c r="CM40" i="58"/>
  <c r="BS46" i="58"/>
  <c r="AY46" i="62" s="1"/>
  <c r="AY6" i="58"/>
  <c r="AI6" i="62" s="1"/>
  <c r="BS32" i="58"/>
  <c r="AY32" i="62" s="1"/>
  <c r="CC21" i="58"/>
  <c r="BG34" i="192" s="1"/>
  <c r="CM6" i="58"/>
  <c r="BO6" i="62" s="1"/>
  <c r="CM38" i="58"/>
  <c r="BO51" i="192" s="1"/>
  <c r="CW10" i="58"/>
  <c r="BW10" i="62" s="1"/>
  <c r="DG25" i="58"/>
  <c r="K42" i="58"/>
  <c r="C42" i="62" s="1"/>
  <c r="BS17" i="58"/>
  <c r="AY17" i="191" s="1"/>
  <c r="AE10" i="58"/>
  <c r="S23" i="192" s="1"/>
  <c r="BS42" i="58"/>
  <c r="K10" i="58"/>
  <c r="C10" i="38" s="1"/>
  <c r="AY47" i="58"/>
  <c r="AI47" i="193" s="1"/>
  <c r="K8" i="58"/>
  <c r="C8" i="191" s="1"/>
  <c r="AE48" i="58"/>
  <c r="S48" i="62" s="1"/>
  <c r="BI14" i="58"/>
  <c r="AQ14" i="38" s="1"/>
  <c r="BI11" i="58"/>
  <c r="AQ11" i="62" s="1"/>
  <c r="AY22" i="58"/>
  <c r="AI22" i="62" s="1"/>
  <c r="K45" i="58"/>
  <c r="C45" i="62" s="1"/>
  <c r="AE29" i="58"/>
  <c r="S29" i="193" s="1"/>
  <c r="AE11" i="58"/>
  <c r="S11" i="191" s="1"/>
  <c r="CW46" i="58"/>
  <c r="BW46" i="38" s="1"/>
  <c r="CM27" i="58"/>
  <c r="CW16" i="58"/>
  <c r="BW16" i="191" s="1"/>
  <c r="K36" i="58"/>
  <c r="C36" i="193" s="1"/>
  <c r="CM28" i="58"/>
  <c r="BO28" i="191" s="1"/>
  <c r="AO6" i="58"/>
  <c r="AE24" i="58"/>
  <c r="S37" i="192" s="1"/>
  <c r="CM16" i="58"/>
  <c r="BO29" i="192" s="1"/>
  <c r="CC7" i="58"/>
  <c r="BG7" i="191" s="1"/>
  <c r="BI19" i="58"/>
  <c r="AQ19" i="38" s="1"/>
  <c r="BI26" i="58"/>
  <c r="AQ26" i="62" s="1"/>
  <c r="BI32" i="58"/>
  <c r="AQ45" i="192" s="1"/>
  <c r="BI38" i="58"/>
  <c r="AQ38" i="38" s="1"/>
  <c r="BI45" i="58"/>
  <c r="AQ45" i="191" s="1"/>
  <c r="BI20" i="58"/>
  <c r="AQ20" i="62" s="1"/>
  <c r="AE9" i="58"/>
  <c r="S22" i="192" s="1"/>
  <c r="DG9" i="58"/>
  <c r="CE9" i="62" s="1"/>
  <c r="AE30" i="58"/>
  <c r="S43" i="192" s="1"/>
  <c r="DG12" i="58"/>
  <c r="CE12" i="193" s="1"/>
  <c r="AY48" i="58"/>
  <c r="AI61" i="192" s="1"/>
  <c r="K32" i="58"/>
  <c r="C45" i="192" s="1"/>
  <c r="U25" i="58"/>
  <c r="CC15" i="58"/>
  <c r="BG15" i="38" s="1"/>
  <c r="K18" i="58"/>
  <c r="C18" i="62" s="1"/>
  <c r="DG42" i="58"/>
  <c r="CE42" i="193" s="1"/>
  <c r="BI43" i="58"/>
  <c r="K22" i="58"/>
  <c r="C35" i="192" s="1"/>
  <c r="CM22" i="58"/>
  <c r="BO22" i="191" s="1"/>
  <c r="BS25" i="58"/>
  <c r="BI15" i="58"/>
  <c r="U8" i="58"/>
  <c r="K8" i="38" s="1"/>
  <c r="CC45" i="58"/>
  <c r="BG58" i="192" s="1"/>
  <c r="AO9" i="58"/>
  <c r="AA22" i="192" s="1"/>
  <c r="AO44" i="58"/>
  <c r="U37" i="58"/>
  <c r="K21" i="58"/>
  <c r="C21" i="191" s="1"/>
  <c r="K30" i="58"/>
  <c r="C30" i="38" s="1"/>
  <c r="BI37" i="58"/>
  <c r="CW28" i="58"/>
  <c r="BW28" i="38" s="1"/>
  <c r="DG35" i="58"/>
  <c r="CE48" i="192" s="1"/>
  <c r="AO19" i="58"/>
  <c r="AA19" i="193" s="1"/>
  <c r="CC20" i="58"/>
  <c r="AY21" i="58"/>
  <c r="AI21" i="191" s="1"/>
  <c r="CM36" i="58"/>
  <c r="BO36" i="191" s="1"/>
  <c r="CM12" i="58"/>
  <c r="BO25" i="192" s="1"/>
  <c r="DG48" i="58"/>
  <c r="AE38" i="58"/>
  <c r="S38" i="38" s="1"/>
  <c r="AE22" i="58"/>
  <c r="S22" i="191" s="1"/>
  <c r="CW48" i="58"/>
  <c r="BI31" i="58"/>
  <c r="AQ31" i="62" s="1"/>
  <c r="AO10" i="58"/>
  <c r="AA10" i="191" s="1"/>
  <c r="BS41" i="58"/>
  <c r="AY41" i="191" s="1"/>
  <c r="AY37" i="58"/>
  <c r="AI37" i="193" s="1"/>
  <c r="BS20" i="58"/>
  <c r="AY20" i="191" s="1"/>
  <c r="AO12" i="58"/>
  <c r="AA25" i="192" s="1"/>
  <c r="AO46" i="58"/>
  <c r="AA59" i="192" s="1"/>
  <c r="CM9" i="58"/>
  <c r="BO9" i="38" s="1"/>
  <c r="BS14" i="58"/>
  <c r="AY14" i="62" s="1"/>
  <c r="CM23" i="58"/>
  <c r="BO23" i="193" s="1"/>
  <c r="K25" i="58"/>
  <c r="C38" i="192" s="1"/>
  <c r="U22" i="58"/>
  <c r="K35" i="192" s="1"/>
  <c r="BI25" i="58"/>
  <c r="BS39" i="58"/>
  <c r="AY39" i="38" s="1"/>
  <c r="BS35" i="58"/>
  <c r="AY35" i="38" s="1"/>
  <c r="CM47" i="58"/>
  <c r="BO47" i="62" s="1"/>
  <c r="BS38" i="58"/>
  <c r="AY38" i="193" s="1"/>
  <c r="AO23" i="58"/>
  <c r="AA36" i="192" s="1"/>
  <c r="U24" i="58"/>
  <c r="K24" i="38" s="1"/>
  <c r="DG44" i="58"/>
  <c r="CE44" i="62" s="1"/>
  <c r="CC33" i="58"/>
  <c r="BG33" i="193" s="1"/>
  <c r="DG10" i="58"/>
  <c r="CE10" i="38" s="1"/>
  <c r="CW42" i="58"/>
  <c r="BW55" i="192" s="1"/>
  <c r="DG6" i="58"/>
  <c r="CE6" i="191" s="1"/>
  <c r="AP60" i="192"/>
  <c r="AP55" i="192"/>
  <c r="AP47" i="38"/>
  <c r="G57" i="40" s="1"/>
  <c r="AP42" i="62"/>
  <c r="AP42" i="191"/>
  <c r="BF23" i="38"/>
  <c r="BF23" i="62"/>
  <c r="BF36" i="192"/>
  <c r="BF23" i="193"/>
  <c r="BF23" i="191"/>
  <c r="B18" i="38"/>
  <c r="B31" i="192"/>
  <c r="B18" i="62"/>
  <c r="B18" i="193"/>
  <c r="B18" i="191"/>
  <c r="BN27" i="38"/>
  <c r="BN27" i="191"/>
  <c r="BN27" i="62"/>
  <c r="BN27" i="193"/>
  <c r="BN40" i="192"/>
  <c r="AH44" i="38"/>
  <c r="AH44" i="193"/>
  <c r="AH57" i="192"/>
  <c r="AH44" i="191"/>
  <c r="AH44" i="62"/>
  <c r="Z44" i="193"/>
  <c r="Z57" i="192"/>
  <c r="Z44" i="191"/>
  <c r="Z44" i="38"/>
  <c r="Z44" i="62"/>
  <c r="CD43" i="38"/>
  <c r="CD56" i="192"/>
  <c r="CD43" i="191"/>
  <c r="CD43" i="62"/>
  <c r="CD43" i="193"/>
  <c r="BV26" i="38"/>
  <c r="BV26" i="191"/>
  <c r="BV39" i="192"/>
  <c r="BV26" i="62"/>
  <c r="BV26" i="193"/>
  <c r="J17" i="38"/>
  <c r="J17" i="62"/>
  <c r="J17" i="193"/>
  <c r="J17" i="191"/>
  <c r="J30" i="192"/>
  <c r="J24" i="38"/>
  <c r="J24" i="191"/>
  <c r="J24" i="193"/>
  <c r="J37" i="192"/>
  <c r="J24" i="62"/>
  <c r="AH26" i="38"/>
  <c r="AH26" i="193"/>
  <c r="AH26" i="191"/>
  <c r="AH39" i="192"/>
  <c r="AH26" i="62"/>
  <c r="AX24" i="38"/>
  <c r="AX37" i="192"/>
  <c r="AX24" i="62"/>
  <c r="AX24" i="193"/>
  <c r="AX24" i="191"/>
  <c r="B13" i="38"/>
  <c r="B13" i="191"/>
  <c r="B26" i="192"/>
  <c r="B13" i="193"/>
  <c r="B13" i="62"/>
  <c r="AP22" i="38"/>
  <c r="AP22" i="62"/>
  <c r="AP22" i="193"/>
  <c r="AP35" i="192"/>
  <c r="AP22" i="191"/>
  <c r="R18" i="38"/>
  <c r="R31" i="192"/>
  <c r="R18" i="191"/>
  <c r="R18" i="62"/>
  <c r="R18" i="193"/>
  <c r="AP11" i="38"/>
  <c r="AP11" i="193"/>
  <c r="AP11" i="62"/>
  <c r="AP11" i="191"/>
  <c r="AP24" i="192"/>
  <c r="BF41" i="38"/>
  <c r="BF54" i="192"/>
  <c r="BF41" i="62"/>
  <c r="BF41" i="191"/>
  <c r="BF41" i="193"/>
  <c r="B45" i="38"/>
  <c r="B45" i="62"/>
  <c r="B45" i="191"/>
  <c r="B58" i="192"/>
  <c r="B45" i="193"/>
  <c r="J45" i="38"/>
  <c r="J58" i="192"/>
  <c r="J45" i="191"/>
  <c r="J45" i="193"/>
  <c r="J45" i="62"/>
  <c r="AX14" i="38"/>
  <c r="AX14" i="191"/>
  <c r="AX14" i="193"/>
  <c r="AX14" i="62"/>
  <c r="AX27" i="192"/>
  <c r="AX15" i="38"/>
  <c r="AX15" i="193"/>
  <c r="AX28" i="192"/>
  <c r="AX15" i="62"/>
  <c r="AX15" i="191"/>
  <c r="BF12" i="38"/>
  <c r="BF12" i="191"/>
  <c r="BF12" i="193"/>
  <c r="BF12" i="62"/>
  <c r="BF25" i="192"/>
  <c r="R22" i="38"/>
  <c r="R35" i="192"/>
  <c r="R22" i="193"/>
  <c r="R22" i="62"/>
  <c r="R22" i="191"/>
  <c r="R45" i="38"/>
  <c r="R45" i="193"/>
  <c r="R58" i="192"/>
  <c r="R45" i="62"/>
  <c r="R45" i="191"/>
  <c r="R38" i="38"/>
  <c r="R38" i="193"/>
  <c r="R38" i="191"/>
  <c r="R51" i="192"/>
  <c r="R38" i="62"/>
  <c r="AX38" i="191"/>
  <c r="AX38" i="62"/>
  <c r="AX38" i="38"/>
  <c r="AX38" i="193"/>
  <c r="AX51" i="192"/>
  <c r="BN29" i="38"/>
  <c r="BN42" i="192"/>
  <c r="BN29" i="62"/>
  <c r="BN29" i="193"/>
  <c r="BN29" i="191"/>
  <c r="Z14" i="38"/>
  <c r="Z14" i="193"/>
  <c r="Z27" i="192"/>
  <c r="Z14" i="62"/>
  <c r="Z14" i="191"/>
  <c r="BF24" i="38"/>
  <c r="BF24" i="193"/>
  <c r="BF37" i="192"/>
  <c r="BF24" i="62"/>
  <c r="BF24" i="191"/>
  <c r="CD15" i="38"/>
  <c r="CD15" i="62"/>
  <c r="CD28" i="192"/>
  <c r="CD15" i="191"/>
  <c r="CD15" i="193"/>
  <c r="AX61" i="192"/>
  <c r="AX48" i="191"/>
  <c r="AX48" i="62"/>
  <c r="AX48" i="193"/>
  <c r="AX48" i="38"/>
  <c r="AH13" i="38"/>
  <c r="AH13" i="62"/>
  <c r="AH26" i="192"/>
  <c r="AH13" i="193"/>
  <c r="AH13" i="191"/>
  <c r="BV41" i="38"/>
  <c r="BV54" i="192"/>
  <c r="BV41" i="193"/>
  <c r="BV41" i="191"/>
  <c r="BV41" i="62"/>
  <c r="BV39" i="38"/>
  <c r="BV39" i="193"/>
  <c r="BV52" i="192"/>
  <c r="BV39" i="62"/>
  <c r="BV39" i="191"/>
  <c r="B33" i="38"/>
  <c r="B33" i="191"/>
  <c r="B33" i="193"/>
  <c r="B33" i="62"/>
  <c r="B46" i="192"/>
  <c r="R36" i="38"/>
  <c r="R36" i="191"/>
  <c r="R36" i="193"/>
  <c r="R49" i="192"/>
  <c r="R36" i="62"/>
  <c r="BF27" i="38"/>
  <c r="BF27" i="62"/>
  <c r="BF27" i="191"/>
  <c r="BF40" i="192"/>
  <c r="BF27" i="193"/>
  <c r="J25" i="38"/>
  <c r="J25" i="193"/>
  <c r="J38" i="192"/>
  <c r="J25" i="62"/>
  <c r="J25" i="191"/>
  <c r="BV24" i="38"/>
  <c r="BV24" i="191"/>
  <c r="BV24" i="62"/>
  <c r="BV37" i="192"/>
  <c r="BV24" i="193"/>
  <c r="BF13" i="38"/>
  <c r="BF26" i="192"/>
  <c r="BF13" i="62"/>
  <c r="BF13" i="191"/>
  <c r="BF13" i="193"/>
  <c r="BN40" i="38"/>
  <c r="BN40" i="191"/>
  <c r="BN40" i="193"/>
  <c r="BN40" i="62"/>
  <c r="BN53" i="192"/>
  <c r="AH32" i="38"/>
  <c r="AH32" i="191"/>
  <c r="AH32" i="193"/>
  <c r="AH45" i="192"/>
  <c r="AH32" i="62"/>
  <c r="AX40" i="38"/>
  <c r="AX40" i="191"/>
  <c r="AX40" i="193"/>
  <c r="AX40" i="62"/>
  <c r="AX53" i="192"/>
  <c r="BV7" i="38"/>
  <c r="BV7" i="62"/>
  <c r="BV7" i="193"/>
  <c r="BV20" i="192"/>
  <c r="BV7" i="191"/>
  <c r="R12" i="38"/>
  <c r="R12" i="191"/>
  <c r="R25" i="192"/>
  <c r="R12" i="193"/>
  <c r="R12" i="62"/>
  <c r="AH43" i="38"/>
  <c r="AH56" i="192"/>
  <c r="AH43" i="191"/>
  <c r="AH43" i="62"/>
  <c r="AH43" i="193"/>
  <c r="CD33" i="38"/>
  <c r="CD46" i="192"/>
  <c r="CD33" i="62"/>
  <c r="CD33" i="191"/>
  <c r="CD33" i="193"/>
  <c r="R27" i="38"/>
  <c r="R27" i="62"/>
  <c r="R27" i="191"/>
  <c r="R27" i="193"/>
  <c r="R40" i="192"/>
  <c r="R21" i="38"/>
  <c r="R34" i="192"/>
  <c r="R21" i="191"/>
  <c r="R21" i="62"/>
  <c r="R21" i="193"/>
  <c r="I9" i="254"/>
  <c r="G52" i="40"/>
  <c r="BF36" i="191"/>
  <c r="BF36" i="38"/>
  <c r="BF36" i="62"/>
  <c r="BF36" i="193"/>
  <c r="BF49" i="192"/>
  <c r="AH11" i="38"/>
  <c r="AH24" i="192"/>
  <c r="AH11" i="191"/>
  <c r="AH11" i="62"/>
  <c r="AH11" i="193"/>
  <c r="R41" i="38"/>
  <c r="R54" i="192"/>
  <c r="R41" i="191"/>
  <c r="R41" i="62"/>
  <c r="R41" i="193"/>
  <c r="J61" i="192"/>
  <c r="J48" i="191"/>
  <c r="J48" i="62"/>
  <c r="J48" i="193"/>
  <c r="J48" i="38"/>
  <c r="J44" i="193"/>
  <c r="J57" i="192"/>
  <c r="J44" i="191"/>
  <c r="J44" i="38"/>
  <c r="J44" i="62"/>
  <c r="B16" i="38"/>
  <c r="B29" i="192"/>
  <c r="B16" i="191"/>
  <c r="B16" i="193"/>
  <c r="B16" i="62"/>
  <c r="R30" i="38"/>
  <c r="R30" i="191"/>
  <c r="R30" i="193"/>
  <c r="R30" i="62"/>
  <c r="R43" i="192"/>
  <c r="AH6" i="38"/>
  <c r="AH6" i="62"/>
  <c r="AH19" i="192"/>
  <c r="AH6" i="193"/>
  <c r="AH6" i="191"/>
  <c r="BN6" i="38"/>
  <c r="BN6" i="191"/>
  <c r="BN6" i="62"/>
  <c r="BN6" i="193"/>
  <c r="BN19" i="192"/>
  <c r="B7" i="38"/>
  <c r="B7" i="62"/>
  <c r="B20" i="192"/>
  <c r="B7" i="191"/>
  <c r="B7" i="193"/>
  <c r="Z24" i="38"/>
  <c r="Z24" i="191"/>
  <c r="Z24" i="62"/>
  <c r="Z37" i="192"/>
  <c r="Z24" i="193"/>
  <c r="J7" i="38"/>
  <c r="J7" i="62"/>
  <c r="J7" i="191"/>
  <c r="J7" i="193"/>
  <c r="J20" i="192"/>
  <c r="BV17" i="38"/>
  <c r="BV17" i="191"/>
  <c r="BV17" i="193"/>
  <c r="BV17" i="62"/>
  <c r="BV30" i="192"/>
  <c r="AP21" i="38"/>
  <c r="AP34" i="192"/>
  <c r="AP21" i="193"/>
  <c r="AP21" i="62"/>
  <c r="AP21" i="191"/>
  <c r="R25" i="38"/>
  <c r="R25" i="62"/>
  <c r="R38" i="192"/>
  <c r="R25" i="191"/>
  <c r="R25" i="193"/>
  <c r="Z8" i="38"/>
  <c r="Z21" i="192"/>
  <c r="Z8" i="193"/>
  <c r="Z8" i="62"/>
  <c r="Z8" i="191"/>
  <c r="R13" i="38"/>
  <c r="R13" i="191"/>
  <c r="R13" i="62"/>
  <c r="R26" i="192"/>
  <c r="R13" i="193"/>
  <c r="CD21" i="38"/>
  <c r="CD21" i="191"/>
  <c r="CD21" i="193"/>
  <c r="CD21" i="62"/>
  <c r="CD34" i="192"/>
  <c r="BF28" i="38"/>
  <c r="BF28" i="191"/>
  <c r="BF28" i="193"/>
  <c r="BF28" i="62"/>
  <c r="BF41" i="192"/>
  <c r="B43" i="192"/>
  <c r="B30" i="191"/>
  <c r="B30" i="193"/>
  <c r="B30" i="38"/>
  <c r="B30" i="62"/>
  <c r="CD17" i="38"/>
  <c r="CD17" i="193"/>
  <c r="CD17" i="62"/>
  <c r="CD17" i="191"/>
  <c r="CD30" i="192"/>
  <c r="CD13" i="38"/>
  <c r="CD13" i="62"/>
  <c r="CD13" i="191"/>
  <c r="CD26" i="192"/>
  <c r="CD13" i="193"/>
  <c r="AX19" i="38"/>
  <c r="AX19" i="62"/>
  <c r="AX32" i="192"/>
  <c r="AX19" i="191"/>
  <c r="AX19" i="193"/>
  <c r="AH22" i="38"/>
  <c r="AH22" i="191"/>
  <c r="AH35" i="192"/>
  <c r="AH22" i="62"/>
  <c r="AH22" i="193"/>
  <c r="J12" i="38"/>
  <c r="J12" i="62"/>
  <c r="J25" i="192"/>
  <c r="J12" i="193"/>
  <c r="J12" i="191"/>
  <c r="BN19" i="38"/>
  <c r="BN19" i="62"/>
  <c r="BN19" i="191"/>
  <c r="BN19" i="193"/>
  <c r="BN32" i="192"/>
  <c r="AP28" i="38"/>
  <c r="AP28" i="191"/>
  <c r="AP28" i="193"/>
  <c r="AP41" i="192"/>
  <c r="AP28" i="62"/>
  <c r="J11" i="38"/>
  <c r="J11" i="193"/>
  <c r="J11" i="191"/>
  <c r="J11" i="62"/>
  <c r="J24" i="192"/>
  <c r="R20" i="38"/>
  <c r="R33" i="192"/>
  <c r="R20" i="193"/>
  <c r="R20" i="191"/>
  <c r="R20" i="62"/>
  <c r="AX41" i="38"/>
  <c r="AX54" i="192"/>
  <c r="AX41" i="193"/>
  <c r="AX41" i="62"/>
  <c r="AX41" i="191"/>
  <c r="AH37" i="38"/>
  <c r="AH37" i="193"/>
  <c r="AH37" i="62"/>
  <c r="AH50" i="192"/>
  <c r="AH37" i="191"/>
  <c r="Z37" i="38"/>
  <c r="Z37" i="193"/>
  <c r="Z37" i="191"/>
  <c r="Z50" i="192"/>
  <c r="Z37" i="62"/>
  <c r="BF39" i="38"/>
  <c r="BF39" i="193"/>
  <c r="BF39" i="191"/>
  <c r="BF39" i="62"/>
  <c r="BF52" i="192"/>
  <c r="AX18" i="38"/>
  <c r="AX18" i="191"/>
  <c r="AX31" i="192"/>
  <c r="AX18" i="62"/>
  <c r="AX18" i="193"/>
  <c r="CD24" i="38"/>
  <c r="CD37" i="192"/>
  <c r="CD24" i="191"/>
  <c r="CD24" i="62"/>
  <c r="CD24" i="193"/>
  <c r="CD11" i="38"/>
  <c r="CD11" i="193"/>
  <c r="CD24" i="192"/>
  <c r="CD11" i="62"/>
  <c r="CD11" i="191"/>
  <c r="AP14" i="38"/>
  <c r="AP14" i="62"/>
  <c r="AP27" i="192"/>
  <c r="AP14" i="191"/>
  <c r="AP14" i="193"/>
  <c r="CD41" i="38"/>
  <c r="CD54" i="192"/>
  <c r="CD41" i="193"/>
  <c r="CD41" i="62"/>
  <c r="CD41" i="191"/>
  <c r="Z23" i="38"/>
  <c r="Z23" i="62"/>
  <c r="Z23" i="193"/>
  <c r="Z23" i="191"/>
  <c r="Z36" i="192"/>
  <c r="D50" i="40"/>
  <c r="BV33" i="38"/>
  <c r="BV33" i="191"/>
  <c r="BV33" i="62"/>
  <c r="BV33" i="193"/>
  <c r="BV46" i="192"/>
  <c r="AX6" i="38"/>
  <c r="AX6" i="191"/>
  <c r="AX6" i="62"/>
  <c r="AX19" i="192"/>
  <c r="AX6" i="193"/>
  <c r="CD37" i="38"/>
  <c r="CD37" i="193"/>
  <c r="CD37" i="191"/>
  <c r="CD37" i="62"/>
  <c r="CD50" i="192"/>
  <c r="BV11" i="38"/>
  <c r="BV24" i="192"/>
  <c r="BV11" i="62"/>
  <c r="BV11" i="193"/>
  <c r="BV11" i="191"/>
  <c r="CD27" i="38"/>
  <c r="CD27" i="191"/>
  <c r="CD40" i="192"/>
  <c r="CD27" i="193"/>
  <c r="CD27" i="62"/>
  <c r="AH48" i="62"/>
  <c r="AH48" i="191"/>
  <c r="AH61" i="192"/>
  <c r="AH48" i="193"/>
  <c r="AH48" i="38"/>
  <c r="BN20" i="38"/>
  <c r="BN20" i="193"/>
  <c r="BN20" i="62"/>
  <c r="BN20" i="191"/>
  <c r="BN33" i="192"/>
  <c r="BV6" i="38"/>
  <c r="BV6" i="191"/>
  <c r="BV19" i="192"/>
  <c r="BV6" i="62"/>
  <c r="BV6" i="193"/>
  <c r="CD28" i="38"/>
  <c r="CD28" i="62"/>
  <c r="CD28" i="193"/>
  <c r="CD28" i="191"/>
  <c r="CD41" i="192"/>
  <c r="AH8" i="38"/>
  <c r="AH8" i="191"/>
  <c r="AH8" i="193"/>
  <c r="AH21" i="192"/>
  <c r="AH8" i="62"/>
  <c r="R47" i="38"/>
  <c r="R47" i="62"/>
  <c r="R47" i="191"/>
  <c r="R47" i="193"/>
  <c r="R60" i="192"/>
  <c r="AX30" i="38"/>
  <c r="AX30" i="62"/>
  <c r="AX30" i="191"/>
  <c r="AX30" i="193"/>
  <c r="AX43" i="192"/>
  <c r="G46" i="40"/>
  <c r="AX57" i="192"/>
  <c r="AX44" i="191"/>
  <c r="AX44" i="193"/>
  <c r="AX44" i="38"/>
  <c r="AX44" i="62"/>
  <c r="BF25" i="38"/>
  <c r="BF38" i="192"/>
  <c r="BF25" i="191"/>
  <c r="BF25" i="62"/>
  <c r="BF25" i="193"/>
  <c r="R6" i="38"/>
  <c r="R19" i="192"/>
  <c r="R6" i="62"/>
  <c r="R6" i="191"/>
  <c r="R6" i="193"/>
  <c r="BV36" i="38"/>
  <c r="BV36" i="193"/>
  <c r="BV36" i="191"/>
  <c r="BV36" i="62"/>
  <c r="BV49" i="192"/>
  <c r="R7" i="38"/>
  <c r="R7" i="193"/>
  <c r="R7" i="191"/>
  <c r="R20" i="192"/>
  <c r="R7" i="62"/>
  <c r="AX31" i="38"/>
  <c r="AX31" i="193"/>
  <c r="AX31" i="62"/>
  <c r="AX44" i="192"/>
  <c r="AX31" i="191"/>
  <c r="BN17" i="38"/>
  <c r="BN17" i="62"/>
  <c r="BN17" i="191"/>
  <c r="BN30" i="192"/>
  <c r="BN17" i="193"/>
  <c r="BN39" i="38"/>
  <c r="BN39" i="191"/>
  <c r="BN52" i="192"/>
  <c r="BN39" i="193"/>
  <c r="BN39" i="62"/>
  <c r="CD18" i="38"/>
  <c r="CD31" i="192"/>
  <c r="CD18" i="191"/>
  <c r="CD18" i="62"/>
  <c r="CD18" i="193"/>
  <c r="R16" i="38"/>
  <c r="R16" i="191"/>
  <c r="R16" i="193"/>
  <c r="R29" i="192"/>
  <c r="R16" i="62"/>
  <c r="AX28" i="38"/>
  <c r="AX28" i="193"/>
  <c r="AX28" i="62"/>
  <c r="AX41" i="192"/>
  <c r="AX28" i="191"/>
  <c r="BF6" i="38"/>
  <c r="BF19" i="192"/>
  <c r="BF6" i="62"/>
  <c r="BF6" i="191"/>
  <c r="BF6" i="193"/>
  <c r="G39" i="40"/>
  <c r="R35" i="38"/>
  <c r="R35" i="191"/>
  <c r="R35" i="193"/>
  <c r="R48" i="192"/>
  <c r="R35" i="62"/>
  <c r="Z39" i="38"/>
  <c r="Z39" i="191"/>
  <c r="Z39" i="62"/>
  <c r="Z39" i="193"/>
  <c r="Z52" i="192"/>
  <c r="BF22" i="38"/>
  <c r="BF22" i="191"/>
  <c r="BF22" i="193"/>
  <c r="BF22" i="62"/>
  <c r="BF35" i="192"/>
  <c r="BF30" i="38"/>
  <c r="BF30" i="62"/>
  <c r="BF30" i="191"/>
  <c r="BF30" i="193"/>
  <c r="BF43" i="192"/>
  <c r="CD30" i="38"/>
  <c r="CD43" i="192"/>
  <c r="CD30" i="193"/>
  <c r="CD30" i="191"/>
  <c r="CD30" i="62"/>
  <c r="BN35" i="38"/>
  <c r="BN35" i="191"/>
  <c r="BN35" i="62"/>
  <c r="BN35" i="193"/>
  <c r="BN48" i="192"/>
  <c r="BV25" i="191"/>
  <c r="BV25" i="38"/>
  <c r="BV25" i="193"/>
  <c r="BV38" i="192"/>
  <c r="BV25" i="62"/>
  <c r="J38" i="38"/>
  <c r="J38" i="62"/>
  <c r="J51" i="192"/>
  <c r="J38" i="191"/>
  <c r="J38" i="193"/>
  <c r="Z31" i="38"/>
  <c r="Z44" i="192"/>
  <c r="Z31" i="191"/>
  <c r="Z31" i="62"/>
  <c r="Z31" i="193"/>
  <c r="BN34" i="38"/>
  <c r="BN34" i="62"/>
  <c r="BN34" i="191"/>
  <c r="BN34" i="193"/>
  <c r="BN47" i="192"/>
  <c r="R43" i="38"/>
  <c r="R56" i="192"/>
  <c r="R43" i="193"/>
  <c r="R43" i="191"/>
  <c r="R43" i="62"/>
  <c r="BF19" i="38"/>
  <c r="BF19" i="191"/>
  <c r="BF19" i="193"/>
  <c r="BF32" i="192"/>
  <c r="BF19" i="62"/>
  <c r="BN43" i="38"/>
  <c r="BN56" i="192"/>
  <c r="BN43" i="191"/>
  <c r="BN43" i="62"/>
  <c r="BN43" i="193"/>
  <c r="BF29" i="38"/>
  <c r="BF29" i="191"/>
  <c r="BF42" i="192"/>
  <c r="BF29" i="193"/>
  <c r="BF29" i="62"/>
  <c r="R26" i="38"/>
  <c r="R26" i="191"/>
  <c r="R26" i="62"/>
  <c r="R39" i="192"/>
  <c r="R26" i="193"/>
  <c r="Z18" i="38"/>
  <c r="Z18" i="193"/>
  <c r="Z18" i="191"/>
  <c r="Z31" i="192"/>
  <c r="Z18" i="62"/>
  <c r="J35" i="38"/>
  <c r="J48" i="192"/>
  <c r="J35" i="191"/>
  <c r="J35" i="62"/>
  <c r="J35" i="193"/>
  <c r="B43" i="38"/>
  <c r="B56" i="192"/>
  <c r="B43" i="193"/>
  <c r="B43" i="62"/>
  <c r="B43" i="191"/>
  <c r="Z26" i="38"/>
  <c r="Z26" i="193"/>
  <c r="Z26" i="62"/>
  <c r="Z26" i="191"/>
  <c r="Z39" i="192"/>
  <c r="B26" i="38"/>
  <c r="B26" i="191"/>
  <c r="B39" i="192"/>
  <c r="B26" i="62"/>
  <c r="B26" i="193"/>
  <c r="Z16" i="38"/>
  <c r="Z29" i="192"/>
  <c r="Z16" i="193"/>
  <c r="Z16" i="191"/>
  <c r="Z16" i="62"/>
  <c r="Z28" i="38"/>
  <c r="Z28" i="193"/>
  <c r="Z41" i="192"/>
  <c r="Z28" i="62"/>
  <c r="Z28" i="191"/>
  <c r="BN36" i="38"/>
  <c r="BN49" i="192"/>
  <c r="BN36" i="193"/>
  <c r="BN36" i="62"/>
  <c r="BN36" i="191"/>
  <c r="AP20" i="38"/>
  <c r="AP20" i="193"/>
  <c r="AP33" i="192"/>
  <c r="AP20" i="191"/>
  <c r="AP20" i="62"/>
  <c r="BV35" i="38"/>
  <c r="BV48" i="192"/>
  <c r="BV35" i="193"/>
  <c r="BV35" i="62"/>
  <c r="BV35" i="191"/>
  <c r="BV48" i="193"/>
  <c r="BV48" i="38"/>
  <c r="BV48" i="62"/>
  <c r="BV61" i="192"/>
  <c r="BV48" i="191"/>
  <c r="Z43" i="38"/>
  <c r="Z43" i="62"/>
  <c r="Z43" i="193"/>
  <c r="Z43" i="191"/>
  <c r="Z56" i="192"/>
  <c r="BV42" i="38"/>
  <c r="BV42" i="193"/>
  <c r="BV55" i="192"/>
  <c r="BV42" i="191"/>
  <c r="BV42" i="62"/>
  <c r="AX10" i="38"/>
  <c r="AX10" i="193"/>
  <c r="AX10" i="62"/>
  <c r="AX10" i="191"/>
  <c r="AX23" i="192"/>
  <c r="BN18" i="38"/>
  <c r="BN18" i="193"/>
  <c r="BN31" i="192"/>
  <c r="BN18" i="62"/>
  <c r="BN18" i="191"/>
  <c r="CD26" i="38"/>
  <c r="CD39" i="192"/>
  <c r="CD26" i="193"/>
  <c r="CD26" i="62"/>
  <c r="CD26" i="191"/>
  <c r="AX20" i="38"/>
  <c r="AX33" i="192"/>
  <c r="AX20" i="62"/>
  <c r="AX20" i="191"/>
  <c r="AX20" i="193"/>
  <c r="Z48" i="62"/>
  <c r="Z61" i="192"/>
  <c r="Z48" i="193"/>
  <c r="Z48" i="191"/>
  <c r="Z48" i="38"/>
  <c r="J16" i="38"/>
  <c r="J16" i="191"/>
  <c r="J16" i="193"/>
  <c r="J16" i="62"/>
  <c r="J29" i="192"/>
  <c r="BF47" i="38"/>
  <c r="BF60" i="192"/>
  <c r="BF47" i="193"/>
  <c r="BF47" i="191"/>
  <c r="BF47" i="62"/>
  <c r="AH31" i="38"/>
  <c r="AH31" i="62"/>
  <c r="AH31" i="193"/>
  <c r="AH44" i="192"/>
  <c r="AH31" i="191"/>
  <c r="AP27" i="38"/>
  <c r="AP27" i="193"/>
  <c r="AP27" i="191"/>
  <c r="AP40" i="192"/>
  <c r="AP27" i="62"/>
  <c r="AH9" i="38"/>
  <c r="AH9" i="62"/>
  <c r="AH9" i="191"/>
  <c r="AH22" i="192"/>
  <c r="AH9" i="193"/>
  <c r="AH7" i="38"/>
  <c r="AH7" i="191"/>
  <c r="AH7" i="62"/>
  <c r="AH7" i="193"/>
  <c r="AH20" i="192"/>
  <c r="B8" i="38"/>
  <c r="B8" i="193"/>
  <c r="B8" i="62"/>
  <c r="B21" i="192"/>
  <c r="B8" i="191"/>
  <c r="J29" i="38"/>
  <c r="J42" i="192"/>
  <c r="J29" i="62"/>
  <c r="J29" i="191"/>
  <c r="J29" i="193"/>
  <c r="AX45" i="38"/>
  <c r="AX45" i="62"/>
  <c r="AX45" i="193"/>
  <c r="AX58" i="192"/>
  <c r="AX45" i="191"/>
  <c r="AH16" i="38"/>
  <c r="AH16" i="191"/>
  <c r="AH29" i="192"/>
  <c r="AH16" i="193"/>
  <c r="AH16" i="62"/>
  <c r="J10" i="38"/>
  <c r="J23" i="192"/>
  <c r="J10" i="191"/>
  <c r="J10" i="62"/>
  <c r="J10" i="193"/>
  <c r="AH28" i="38"/>
  <c r="AH41" i="192"/>
  <c r="AH28" i="193"/>
  <c r="AH28" i="191"/>
  <c r="AH28" i="62"/>
  <c r="AP9" i="38"/>
  <c r="AP9" i="191"/>
  <c r="AP9" i="193"/>
  <c r="AP22" i="192"/>
  <c r="AP9" i="62"/>
  <c r="Z40" i="38"/>
  <c r="Z40" i="191"/>
  <c r="Z40" i="193"/>
  <c r="Z53" i="192"/>
  <c r="Z40" i="62"/>
  <c r="CD25" i="38"/>
  <c r="CD25" i="62"/>
  <c r="CD25" i="193"/>
  <c r="CD38" i="192"/>
  <c r="CD25" i="191"/>
  <c r="AH18" i="38"/>
  <c r="AH31" i="192"/>
  <c r="AH18" i="193"/>
  <c r="AH18" i="62"/>
  <c r="AH18" i="191"/>
  <c r="AP34" i="38"/>
  <c r="AP47" i="192"/>
  <c r="AP34" i="191"/>
  <c r="AP34" i="193"/>
  <c r="AP34" i="62"/>
  <c r="BN45" i="38"/>
  <c r="BN45" i="191"/>
  <c r="BN58" i="192"/>
  <c r="BN45" i="62"/>
  <c r="BN45" i="193"/>
  <c r="AX42" i="38"/>
  <c r="AX42" i="191"/>
  <c r="AX42" i="62"/>
  <c r="AX42" i="193"/>
  <c r="AX55" i="192"/>
  <c r="CD23" i="38"/>
  <c r="CD36" i="192"/>
  <c r="CD23" i="191"/>
  <c r="CD23" i="193"/>
  <c r="CD23" i="62"/>
  <c r="R9" i="38"/>
  <c r="R9" i="193"/>
  <c r="R9" i="62"/>
  <c r="R22" i="192"/>
  <c r="R9" i="191"/>
  <c r="R34" i="38"/>
  <c r="R47" i="192"/>
  <c r="R34" i="193"/>
  <c r="R34" i="62"/>
  <c r="R34" i="191"/>
  <c r="J37" i="38"/>
  <c r="J37" i="193"/>
  <c r="J37" i="191"/>
  <c r="J50" i="192"/>
  <c r="J37" i="62"/>
  <c r="Z11" i="38"/>
  <c r="Z11" i="193"/>
  <c r="Z24" i="192"/>
  <c r="Z11" i="191"/>
  <c r="Z11" i="62"/>
  <c r="B23" i="38"/>
  <c r="B23" i="191"/>
  <c r="B36" i="192"/>
  <c r="B23" i="62"/>
  <c r="B23" i="193"/>
  <c r="R24" i="38"/>
  <c r="R24" i="193"/>
  <c r="R24" i="191"/>
  <c r="R24" i="62"/>
  <c r="R37" i="192"/>
  <c r="BN23" i="38"/>
  <c r="BN23" i="191"/>
  <c r="BN23" i="193"/>
  <c r="BN36" i="192"/>
  <c r="BN23" i="62"/>
  <c r="BN26" i="38"/>
  <c r="BN26" i="191"/>
  <c r="BN39" i="192"/>
  <c r="BN26" i="62"/>
  <c r="BN26" i="193"/>
  <c r="R17" i="38"/>
  <c r="R17" i="191"/>
  <c r="R17" i="193"/>
  <c r="R17" i="62"/>
  <c r="R30" i="192"/>
  <c r="B39" i="38"/>
  <c r="B39" i="191"/>
  <c r="B39" i="62"/>
  <c r="B52" i="192"/>
  <c r="B39" i="193"/>
  <c r="AP7" i="38"/>
  <c r="AP20" i="192"/>
  <c r="AP7" i="191"/>
  <c r="AP7" i="193"/>
  <c r="AP7" i="62"/>
  <c r="J28" i="38"/>
  <c r="J28" i="191"/>
  <c r="J28" i="62"/>
  <c r="J28" i="193"/>
  <c r="J41" i="192"/>
  <c r="J36" i="38"/>
  <c r="J36" i="193"/>
  <c r="J36" i="62"/>
  <c r="J49" i="192"/>
  <c r="J36" i="191"/>
  <c r="Z42" i="38"/>
  <c r="Z55" i="192"/>
  <c r="Z42" i="193"/>
  <c r="Z42" i="62"/>
  <c r="Z42" i="191"/>
  <c r="BF37" i="38"/>
  <c r="BF37" i="62"/>
  <c r="BF50" i="192"/>
  <c r="BF37" i="193"/>
  <c r="BF37" i="191"/>
  <c r="BF38" i="38"/>
  <c r="BF38" i="191"/>
  <c r="BF38" i="193"/>
  <c r="BF51" i="192"/>
  <c r="BF38" i="62"/>
  <c r="Z41" i="38"/>
  <c r="Z41" i="191"/>
  <c r="Z54" i="192"/>
  <c r="Z41" i="193"/>
  <c r="Z41" i="62"/>
  <c r="BV44" i="193"/>
  <c r="BV44" i="38"/>
  <c r="BV44" i="191"/>
  <c r="BV57" i="192"/>
  <c r="BV44" i="62"/>
  <c r="AX47" i="38"/>
  <c r="AX47" i="191"/>
  <c r="AX60" i="192"/>
  <c r="AX47" i="62"/>
  <c r="AX47" i="193"/>
  <c r="B29" i="38"/>
  <c r="B42" i="192"/>
  <c r="B29" i="62"/>
  <c r="B29" i="193"/>
  <c r="B29" i="191"/>
  <c r="J31" i="38"/>
  <c r="J31" i="191"/>
  <c r="J31" i="193"/>
  <c r="J44" i="192"/>
  <c r="J31" i="62"/>
  <c r="G40" i="40"/>
  <c r="BV40" i="38"/>
  <c r="BV53" i="192"/>
  <c r="BV40" i="191"/>
  <c r="BV40" i="62"/>
  <c r="BV40" i="193"/>
  <c r="BN21" i="38"/>
  <c r="BN21" i="191"/>
  <c r="BN21" i="193"/>
  <c r="BN34" i="192"/>
  <c r="BN21" i="62"/>
  <c r="Z6" i="38"/>
  <c r="Z6" i="191"/>
  <c r="Z6" i="62"/>
  <c r="Z6" i="193"/>
  <c r="Z19" i="192"/>
  <c r="CD38" i="38"/>
  <c r="CD51" i="192"/>
  <c r="CD38" i="191"/>
  <c r="CD38" i="193"/>
  <c r="CD38" i="62"/>
  <c r="BN48" i="62"/>
  <c r="BN48" i="191"/>
  <c r="BN48" i="193"/>
  <c r="BN48" i="38"/>
  <c r="BN61" i="192"/>
  <c r="BV10" i="38"/>
  <c r="BV10" i="193"/>
  <c r="BV23" i="192"/>
  <c r="BV10" i="62"/>
  <c r="BV10" i="191"/>
  <c r="CD6" i="38"/>
  <c r="CD6" i="193"/>
  <c r="CD6" i="191"/>
  <c r="CD6" i="62"/>
  <c r="CD19" i="192"/>
  <c r="CD20" i="38"/>
  <c r="CD20" i="191"/>
  <c r="CD33" i="192"/>
  <c r="CD20" i="62"/>
  <c r="CD20" i="193"/>
  <c r="BF11" i="38"/>
  <c r="BF11" i="62"/>
  <c r="BF11" i="191"/>
  <c r="BF11" i="193"/>
  <c r="BF24" i="192"/>
  <c r="Z29" i="38"/>
  <c r="Z29" i="193"/>
  <c r="Z42" i="192"/>
  <c r="Z29" i="62"/>
  <c r="Z29" i="191"/>
  <c r="Z36" i="38"/>
  <c r="Z36" i="191"/>
  <c r="Z36" i="193"/>
  <c r="Z36" i="62"/>
  <c r="Z49" i="192"/>
  <c r="BV8" i="38"/>
  <c r="BV21" i="192"/>
  <c r="BV8" i="191"/>
  <c r="BV8" i="62"/>
  <c r="BV8" i="193"/>
  <c r="AH25" i="38"/>
  <c r="AH25" i="193"/>
  <c r="AH25" i="62"/>
  <c r="AH25" i="191"/>
  <c r="AH38" i="192"/>
  <c r="AH34" i="38"/>
  <c r="AH34" i="193"/>
  <c r="AH47" i="192"/>
  <c r="AH34" i="191"/>
  <c r="AH34" i="62"/>
  <c r="CD46" i="38"/>
  <c r="CD59" i="192"/>
  <c r="CD46" i="193"/>
  <c r="CD46" i="62"/>
  <c r="CD46" i="191"/>
  <c r="AX13" i="38"/>
  <c r="AX13" i="193"/>
  <c r="AX26" i="192"/>
  <c r="AX13" i="62"/>
  <c r="AX13" i="191"/>
  <c r="B10" i="38"/>
  <c r="B10" i="193"/>
  <c r="B10" i="191"/>
  <c r="B23" i="192"/>
  <c r="B10" i="62"/>
  <c r="BN33" i="38"/>
  <c r="BN33" i="62"/>
  <c r="BN33" i="193"/>
  <c r="BN33" i="191"/>
  <c r="BN46" i="192"/>
  <c r="AX32" i="38"/>
  <c r="AX32" i="191"/>
  <c r="AX32" i="193"/>
  <c r="AX45" i="192"/>
  <c r="AX32" i="62"/>
  <c r="J40" i="38"/>
  <c r="J40" i="62"/>
  <c r="J40" i="191"/>
  <c r="J53" i="192"/>
  <c r="J40" i="193"/>
  <c r="BF14" i="38"/>
  <c r="BF14" i="193"/>
  <c r="BF27" i="192"/>
  <c r="BF14" i="191"/>
  <c r="BF14" i="62"/>
  <c r="B9" i="38"/>
  <c r="B9" i="191"/>
  <c r="B22" i="192"/>
  <c r="B9" i="62"/>
  <c r="B9" i="193"/>
  <c r="AH27" i="38"/>
  <c r="AH40" i="192"/>
  <c r="AH27" i="193"/>
  <c r="AH27" i="191"/>
  <c r="AH27" i="62"/>
  <c r="BV23" i="38"/>
  <c r="BV36" i="192"/>
  <c r="BV23" i="62"/>
  <c r="BV23" i="193"/>
  <c r="BV23" i="191"/>
  <c r="AX33" i="38"/>
  <c r="AX33" i="191"/>
  <c r="AX33" i="193"/>
  <c r="AX33" i="62"/>
  <c r="AX46" i="192"/>
  <c r="J13" i="38"/>
  <c r="J13" i="62"/>
  <c r="J26" i="192"/>
  <c r="J13" i="193"/>
  <c r="J13" i="191"/>
  <c r="R46" i="38"/>
  <c r="R46" i="62"/>
  <c r="R46" i="193"/>
  <c r="R59" i="192"/>
  <c r="R46" i="191"/>
  <c r="Z17" i="38"/>
  <c r="Z17" i="193"/>
  <c r="Z17" i="62"/>
  <c r="Z30" i="192"/>
  <c r="Z17" i="191"/>
  <c r="AP17" i="38"/>
  <c r="AP17" i="62"/>
  <c r="AP17" i="191"/>
  <c r="AP17" i="193"/>
  <c r="AP30" i="192"/>
  <c r="AP26" i="38"/>
  <c r="AP26" i="62"/>
  <c r="AP39" i="192"/>
  <c r="AP26" i="193"/>
  <c r="AP26" i="191"/>
  <c r="BF33" i="38"/>
  <c r="BF33" i="191"/>
  <c r="BF33" i="62"/>
  <c r="BF33" i="193"/>
  <c r="BF46" i="192"/>
  <c r="R37" i="38"/>
  <c r="R37" i="193"/>
  <c r="R37" i="191"/>
  <c r="R50" i="192"/>
  <c r="R37" i="62"/>
  <c r="AH23" i="38"/>
  <c r="AH23" i="193"/>
  <c r="AH23" i="191"/>
  <c r="AH23" i="62"/>
  <c r="AH36" i="192"/>
  <c r="CD36" i="38"/>
  <c r="CD36" i="191"/>
  <c r="CD36" i="62"/>
  <c r="CD36" i="193"/>
  <c r="CD49" i="192"/>
  <c r="J20" i="38"/>
  <c r="J20" i="191"/>
  <c r="J20" i="62"/>
  <c r="J33" i="192"/>
  <c r="J20" i="193"/>
  <c r="BV32" i="38"/>
  <c r="BV32" i="193"/>
  <c r="BV32" i="191"/>
  <c r="BV32" i="62"/>
  <c r="BV45" i="192"/>
  <c r="B22" i="38"/>
  <c r="B22" i="191"/>
  <c r="B35" i="192"/>
  <c r="B22" i="193"/>
  <c r="B22" i="62"/>
  <c r="BV16" i="38"/>
  <c r="BV16" i="193"/>
  <c r="BV16" i="62"/>
  <c r="BV16" i="191"/>
  <c r="BV29" i="192"/>
  <c r="BN37" i="38"/>
  <c r="BN37" i="193"/>
  <c r="BN37" i="62"/>
  <c r="BN50" i="192"/>
  <c r="BN37" i="191"/>
  <c r="R29" i="38"/>
  <c r="R29" i="191"/>
  <c r="R29" i="193"/>
  <c r="R42" i="192"/>
  <c r="R29" i="62"/>
  <c r="BN46" i="38"/>
  <c r="BN46" i="193"/>
  <c r="BN46" i="62"/>
  <c r="BN59" i="192"/>
  <c r="BN46" i="191"/>
  <c r="AH46" i="38"/>
  <c r="AH46" i="191"/>
  <c r="AH46" i="193"/>
  <c r="AH59" i="192"/>
  <c r="AH46" i="62"/>
  <c r="AP33" i="38"/>
  <c r="AP33" i="191"/>
  <c r="AP33" i="62"/>
  <c r="AP33" i="193"/>
  <c r="AP46" i="192"/>
  <c r="B20" i="38"/>
  <c r="B20" i="193"/>
  <c r="B20" i="62"/>
  <c r="B33" i="192"/>
  <c r="B20" i="191"/>
  <c r="BN41" i="38"/>
  <c r="BN54" i="192"/>
  <c r="BN41" i="62"/>
  <c r="BN41" i="191"/>
  <c r="BN41" i="193"/>
  <c r="B34" i="38"/>
  <c r="B34" i="193"/>
  <c r="B34" i="191"/>
  <c r="B34" i="62"/>
  <c r="B47" i="192"/>
  <c r="Z30" i="38"/>
  <c r="Z43" i="192"/>
  <c r="Z30" i="191"/>
  <c r="Z30" i="193"/>
  <c r="Z30" i="62"/>
  <c r="R28" i="38"/>
  <c r="R28" i="191"/>
  <c r="R41" i="192"/>
  <c r="R28" i="62"/>
  <c r="R28" i="193"/>
  <c r="BV12" i="38"/>
  <c r="BV12" i="193"/>
  <c r="BV12" i="62"/>
  <c r="BV25" i="192"/>
  <c r="BV12" i="191"/>
  <c r="BV47" i="38"/>
  <c r="BV60" i="192"/>
  <c r="BV47" i="193"/>
  <c r="BV47" i="62"/>
  <c r="BV47" i="191"/>
  <c r="BV28" i="38"/>
  <c r="BV28" i="62"/>
  <c r="BV28" i="193"/>
  <c r="BV41" i="192"/>
  <c r="BV28" i="191"/>
  <c r="R33" i="38"/>
  <c r="R33" i="191"/>
  <c r="R46" i="192"/>
  <c r="R33" i="62"/>
  <c r="R33" i="193"/>
  <c r="AH12" i="38"/>
  <c r="AH12" i="62"/>
  <c r="AH12" i="193"/>
  <c r="AH12" i="191"/>
  <c r="AH25" i="192"/>
  <c r="Z45" i="38"/>
  <c r="Z45" i="191"/>
  <c r="Z45" i="193"/>
  <c r="Z45" i="62"/>
  <c r="Z58" i="192"/>
  <c r="AH29" i="38"/>
  <c r="AH29" i="191"/>
  <c r="AH29" i="193"/>
  <c r="AH42" i="192"/>
  <c r="AH29" i="62"/>
  <c r="AP40" i="193"/>
  <c r="AP40" i="191"/>
  <c r="AP40" i="38"/>
  <c r="AP53" i="192"/>
  <c r="AP40" i="62"/>
  <c r="AX12" i="38"/>
  <c r="AX12" i="193"/>
  <c r="AX12" i="191"/>
  <c r="AX25" i="192"/>
  <c r="AX12" i="62"/>
  <c r="AH40" i="38"/>
  <c r="AH40" i="191"/>
  <c r="AH40" i="193"/>
  <c r="AH40" i="62"/>
  <c r="AH53" i="192"/>
  <c r="Z32" i="38"/>
  <c r="Z32" i="62"/>
  <c r="Z32" i="191"/>
  <c r="Z32" i="193"/>
  <c r="Z45" i="192"/>
  <c r="R19" i="38"/>
  <c r="R32" i="192"/>
  <c r="R19" i="193"/>
  <c r="R19" i="191"/>
  <c r="R19" i="62"/>
  <c r="AX36" i="38"/>
  <c r="AX49" i="192"/>
  <c r="AX36" i="191"/>
  <c r="AX36" i="62"/>
  <c r="AX36" i="193"/>
  <c r="AX7" i="38"/>
  <c r="AX7" i="191"/>
  <c r="AX7" i="193"/>
  <c r="AX7" i="62"/>
  <c r="AX20" i="192"/>
  <c r="BV38" i="38"/>
  <c r="BV38" i="62"/>
  <c r="BV38" i="191"/>
  <c r="BV38" i="193"/>
  <c r="BV51" i="192"/>
  <c r="BN7" i="38"/>
  <c r="BN7" i="193"/>
  <c r="BN20" i="192"/>
  <c r="BN7" i="191"/>
  <c r="BN7" i="62"/>
  <c r="BN12" i="38"/>
  <c r="BN12" i="193"/>
  <c r="BN12" i="191"/>
  <c r="BN12" i="62"/>
  <c r="BN25" i="192"/>
  <c r="B47" i="38"/>
  <c r="B47" i="62"/>
  <c r="B60" i="192"/>
  <c r="B47" i="191"/>
  <c r="B47" i="193"/>
  <c r="J47" i="38"/>
  <c r="J47" i="193"/>
  <c r="J60" i="192"/>
  <c r="J47" i="62"/>
  <c r="J47" i="191"/>
  <c r="AX16" i="38"/>
  <c r="AX29" i="192"/>
  <c r="AX16" i="193"/>
  <c r="AX16" i="191"/>
  <c r="AX16" i="62"/>
  <c r="BN30" i="38"/>
  <c r="BN30" i="191"/>
  <c r="BN30" i="193"/>
  <c r="BN43" i="192"/>
  <c r="BN30" i="62"/>
  <c r="AX40" i="192"/>
  <c r="AX27" i="62"/>
  <c r="AX27" i="191"/>
  <c r="AX27" i="38"/>
  <c r="AX27" i="193"/>
  <c r="BF10" i="38"/>
  <c r="BF10" i="62"/>
  <c r="BF10" i="193"/>
  <c r="BF23" i="192"/>
  <c r="BF10" i="191"/>
  <c r="CD9" i="38"/>
  <c r="CD9" i="193"/>
  <c r="CD22" i="192"/>
  <c r="CD9" i="191"/>
  <c r="CD9" i="62"/>
  <c r="B36" i="38"/>
  <c r="B36" i="193"/>
  <c r="B36" i="191"/>
  <c r="B36" i="62"/>
  <c r="B49" i="192"/>
  <c r="AP8" i="38"/>
  <c r="AP21" i="192"/>
  <c r="AP8" i="191"/>
  <c r="AP8" i="193"/>
  <c r="AP8" i="62"/>
  <c r="CD19" i="38"/>
  <c r="CD19" i="191"/>
  <c r="CD32" i="192"/>
  <c r="CD19" i="62"/>
  <c r="CD19" i="193"/>
  <c r="AX23" i="38"/>
  <c r="AX36" i="192"/>
  <c r="AX23" i="191"/>
  <c r="AX23" i="193"/>
  <c r="AX23" i="62"/>
  <c r="B40" i="38"/>
  <c r="B53" i="192"/>
  <c r="B40" i="193"/>
  <c r="B40" i="191"/>
  <c r="B40" i="62"/>
  <c r="BV13" i="38"/>
  <c r="BV13" i="62"/>
  <c r="BV13" i="191"/>
  <c r="BV26" i="192"/>
  <c r="BV13" i="193"/>
  <c r="B21" i="38"/>
  <c r="B21" i="62"/>
  <c r="B34" i="192"/>
  <c r="B21" i="191"/>
  <c r="B21" i="193"/>
  <c r="AH30" i="38"/>
  <c r="AH30" i="191"/>
  <c r="AH30" i="193"/>
  <c r="AH43" i="192"/>
  <c r="AH30" i="62"/>
  <c r="G34" i="40"/>
  <c r="Z47" i="38"/>
  <c r="Z60" i="192"/>
  <c r="Z47" i="191"/>
  <c r="Z47" i="62"/>
  <c r="Z47" i="193"/>
  <c r="J33" i="38"/>
  <c r="J46" i="192"/>
  <c r="J33" i="191"/>
  <c r="J33" i="62"/>
  <c r="J33" i="193"/>
  <c r="AH24" i="38"/>
  <c r="AH24" i="62"/>
  <c r="AH37" i="192"/>
  <c r="AH24" i="191"/>
  <c r="AH24" i="193"/>
  <c r="AH33" i="38"/>
  <c r="AH33" i="193"/>
  <c r="AH33" i="62"/>
  <c r="AH46" i="192"/>
  <c r="AH33" i="191"/>
  <c r="J34" i="38"/>
  <c r="J47" i="192"/>
  <c r="J34" i="193"/>
  <c r="J34" i="191"/>
  <c r="J34" i="62"/>
  <c r="CD16" i="38"/>
  <c r="CD16" i="191"/>
  <c r="CD16" i="193"/>
  <c r="CD16" i="62"/>
  <c r="CD29" i="192"/>
  <c r="J15" i="38"/>
  <c r="J15" i="62"/>
  <c r="J15" i="193"/>
  <c r="J28" i="192"/>
  <c r="J15" i="191"/>
  <c r="BN24" i="38"/>
  <c r="BN37" i="192"/>
  <c r="BN24" i="62"/>
  <c r="BN24" i="191"/>
  <c r="BN24" i="193"/>
  <c r="BV18" i="38"/>
  <c r="BV18" i="191"/>
  <c r="BV18" i="193"/>
  <c r="BV31" i="192"/>
  <c r="BV18" i="62"/>
  <c r="R44" i="191"/>
  <c r="R44" i="193"/>
  <c r="R57" i="192"/>
  <c r="R44" i="38"/>
  <c r="R44" i="62"/>
  <c r="R53" i="62" s="1"/>
  <c r="BF18" i="38"/>
  <c r="BF18" i="193"/>
  <c r="BF18" i="191"/>
  <c r="BF18" i="62"/>
  <c r="BF31" i="192"/>
  <c r="AH35" i="38"/>
  <c r="AH35" i="62"/>
  <c r="AH35" i="191"/>
  <c r="AH35" i="193"/>
  <c r="AH48" i="192"/>
  <c r="AP19" i="38"/>
  <c r="AP19" i="193"/>
  <c r="AP19" i="62"/>
  <c r="AP32" i="192"/>
  <c r="AP19" i="191"/>
  <c r="B37" i="38"/>
  <c r="B37" i="193"/>
  <c r="B50" i="192"/>
  <c r="B37" i="62"/>
  <c r="B37" i="191"/>
  <c r="AH42" i="38"/>
  <c r="AH42" i="191"/>
  <c r="AH55" i="192"/>
  <c r="AH42" i="193"/>
  <c r="AH42" i="62"/>
  <c r="BF35" i="38"/>
  <c r="BF48" i="192"/>
  <c r="BF35" i="193"/>
  <c r="BF35" i="191"/>
  <c r="BF35" i="62"/>
  <c r="BV45" i="38"/>
  <c r="BV45" i="62"/>
  <c r="BV58" i="192"/>
  <c r="BV45" i="193"/>
  <c r="BV45" i="191"/>
  <c r="AP45" i="38"/>
  <c r="AP45" i="191"/>
  <c r="AP45" i="62"/>
  <c r="AP58" i="192"/>
  <c r="AP45" i="193"/>
  <c r="B32" i="38"/>
  <c r="B32" i="193"/>
  <c r="B32" i="191"/>
  <c r="B45" i="192"/>
  <c r="B32" i="62"/>
  <c r="BV37" i="38"/>
  <c r="BV37" i="193"/>
  <c r="BV37" i="191"/>
  <c r="BV50" i="192"/>
  <c r="BV37" i="62"/>
  <c r="J43" i="38"/>
  <c r="J43" i="193"/>
  <c r="J43" i="62"/>
  <c r="J43" i="191"/>
  <c r="J56" i="192"/>
  <c r="J27" i="38"/>
  <c r="J27" i="191"/>
  <c r="J40" i="192"/>
  <c r="J27" i="62"/>
  <c r="J27" i="193"/>
  <c r="Z34" i="38"/>
  <c r="Z34" i="193"/>
  <c r="Z34" i="191"/>
  <c r="Z34" i="62"/>
  <c r="Z47" i="192"/>
  <c r="CD31" i="38"/>
  <c r="CD31" i="191"/>
  <c r="CD44" i="192"/>
  <c r="CD31" i="193"/>
  <c r="CD31" i="62"/>
  <c r="AX21" i="38"/>
  <c r="AX21" i="191"/>
  <c r="AX34" i="192"/>
  <c r="AX21" i="62"/>
  <c r="AX21" i="193"/>
  <c r="CD40" i="38"/>
  <c r="CD40" i="193"/>
  <c r="CD40" i="191"/>
  <c r="CD53" i="192"/>
  <c r="CD40" i="62"/>
  <c r="BN13" i="38"/>
  <c r="BN13" i="191"/>
  <c r="BN26" i="192"/>
  <c r="BN13" i="62"/>
  <c r="BN13" i="193"/>
  <c r="B46" i="38"/>
  <c r="B46" i="193"/>
  <c r="B46" i="62"/>
  <c r="B59" i="192"/>
  <c r="B46" i="191"/>
  <c r="B35" i="38"/>
  <c r="B35" i="191"/>
  <c r="B35" i="193"/>
  <c r="B35" i="62"/>
  <c r="B48" i="192"/>
  <c r="B27" i="38"/>
  <c r="B27" i="191"/>
  <c r="B27" i="193"/>
  <c r="B40" i="192"/>
  <c r="B27" i="62"/>
  <c r="BF45" i="38"/>
  <c r="BF58" i="192"/>
  <c r="BF45" i="191"/>
  <c r="BF45" i="62"/>
  <c r="BF45" i="193"/>
  <c r="BV27" i="38"/>
  <c r="BV40" i="192"/>
  <c r="BV27" i="191"/>
  <c r="BV27" i="62"/>
  <c r="BV27" i="193"/>
  <c r="B48" i="38"/>
  <c r="B58" i="40" s="1"/>
  <c r="B48" i="191"/>
  <c r="B48" i="62"/>
  <c r="B48" i="193"/>
  <c r="B61" i="192"/>
  <c r="B6" i="38"/>
  <c r="B19" i="192"/>
  <c r="B6" i="62"/>
  <c r="B6" i="193"/>
  <c r="B6" i="191"/>
  <c r="J9" i="38"/>
  <c r="J9" i="191"/>
  <c r="J22" i="192"/>
  <c r="J9" i="62"/>
  <c r="J9" i="193"/>
  <c r="CD45" i="38"/>
  <c r="CD45" i="191"/>
  <c r="CD58" i="192"/>
  <c r="CD45" i="193"/>
  <c r="CD45" i="62"/>
  <c r="R14" i="38"/>
  <c r="R14" i="191"/>
  <c r="R14" i="193"/>
  <c r="R14" i="62"/>
  <c r="R27" i="192"/>
  <c r="Z27" i="38"/>
  <c r="Z27" i="193"/>
  <c r="Z40" i="192"/>
  <c r="Z27" i="62"/>
  <c r="Z27" i="191"/>
  <c r="Z10" i="38"/>
  <c r="Z10" i="62"/>
  <c r="Z10" i="191"/>
  <c r="Z23" i="192"/>
  <c r="Z10" i="193"/>
  <c r="BN9" i="38"/>
  <c r="BN9" i="191"/>
  <c r="BN9" i="193"/>
  <c r="BN22" i="192"/>
  <c r="BN9" i="62"/>
  <c r="CD10" i="38"/>
  <c r="CD10" i="62"/>
  <c r="CD10" i="193"/>
  <c r="CD10" i="191"/>
  <c r="CD23" i="192"/>
  <c r="R39" i="38"/>
  <c r="R39" i="191"/>
  <c r="R39" i="193"/>
  <c r="R39" i="62"/>
  <c r="R52" i="192"/>
  <c r="R48" i="62"/>
  <c r="R61" i="192"/>
  <c r="R48" i="193"/>
  <c r="R48" i="191"/>
  <c r="R48" i="38"/>
  <c r="AH10" i="38"/>
  <c r="AH23" i="192"/>
  <c r="AH10" i="62"/>
  <c r="AH10" i="193"/>
  <c r="AH10" i="191"/>
  <c r="AP32" i="38"/>
  <c r="AP32" i="191"/>
  <c r="AP32" i="193"/>
  <c r="AP32" i="62"/>
  <c r="AP45" i="192"/>
  <c r="BF17" i="38"/>
  <c r="BF30" i="192"/>
  <c r="BF17" i="62"/>
  <c r="BF17" i="191"/>
  <c r="BF17" i="193"/>
  <c r="B14" i="38"/>
  <c r="B14" i="191"/>
  <c r="B14" i="193"/>
  <c r="B27" i="192"/>
  <c r="B14" i="62"/>
  <c r="BN32" i="38"/>
  <c r="BN45" i="192"/>
  <c r="BN32" i="62"/>
  <c r="BN32" i="191"/>
  <c r="BN32" i="193"/>
  <c r="R31" i="38"/>
  <c r="R31" i="191"/>
  <c r="R31" i="193"/>
  <c r="R31" i="62"/>
  <c r="R44" i="192"/>
  <c r="BN25" i="38"/>
  <c r="BN38" i="192"/>
  <c r="BN25" i="193"/>
  <c r="BN25" i="191"/>
  <c r="BN25" i="62"/>
  <c r="AH45" i="38"/>
  <c r="AH45" i="193"/>
  <c r="AH45" i="191"/>
  <c r="AH45" i="62"/>
  <c r="AH58" i="192"/>
  <c r="BF26" i="38"/>
  <c r="BF26" i="62"/>
  <c r="BF26" i="193"/>
  <c r="BF39" i="192"/>
  <c r="BF26" i="191"/>
  <c r="BF8" i="38"/>
  <c r="BF8" i="193"/>
  <c r="BF8" i="191"/>
  <c r="BF21" i="192"/>
  <c r="BF8" i="62"/>
  <c r="R10" i="38"/>
  <c r="R23" i="192"/>
  <c r="R10" i="191"/>
  <c r="R10" i="62"/>
  <c r="R10" i="193"/>
  <c r="J30" i="38"/>
  <c r="J30" i="193"/>
  <c r="J30" i="191"/>
  <c r="J30" i="62"/>
  <c r="J43" i="192"/>
  <c r="Z33" i="38"/>
  <c r="Z33" i="62"/>
  <c r="Z33" i="193"/>
  <c r="Z46" i="192"/>
  <c r="Z33" i="191"/>
  <c r="AX26" i="38"/>
  <c r="AX26" i="193"/>
  <c r="AX26" i="62"/>
  <c r="AX39" i="192"/>
  <c r="AX26" i="191"/>
  <c r="AP39" i="38"/>
  <c r="AP52" i="192"/>
  <c r="AP39" i="62"/>
  <c r="AP39" i="193"/>
  <c r="AP39" i="191"/>
  <c r="B38" i="38"/>
  <c r="B51" i="192"/>
  <c r="B38" i="191"/>
  <c r="B38" i="62"/>
  <c r="B38" i="193"/>
  <c r="CD44" i="191"/>
  <c r="CD53" i="191" s="1"/>
  <c r="CD57" i="192"/>
  <c r="CD44" i="193"/>
  <c r="CD44" i="38"/>
  <c r="CD44" i="62"/>
  <c r="AH14" i="38"/>
  <c r="AH14" i="193"/>
  <c r="AH14" i="191"/>
  <c r="AH14" i="62"/>
  <c r="AH27" i="192"/>
  <c r="BV46" i="38"/>
  <c r="BV46" i="193"/>
  <c r="BV59" i="192"/>
  <c r="BV46" i="62"/>
  <c r="BV46" i="191"/>
  <c r="BF20" i="38"/>
  <c r="BF20" i="193"/>
  <c r="BF20" i="191"/>
  <c r="BF20" i="62"/>
  <c r="BF33" i="192"/>
  <c r="J21" i="38"/>
  <c r="J34" i="192"/>
  <c r="J21" i="62"/>
  <c r="J21" i="193"/>
  <c r="J21" i="191"/>
  <c r="AH20" i="38"/>
  <c r="AH33" i="192"/>
  <c r="AH20" i="191"/>
  <c r="AH20" i="62"/>
  <c r="AH20" i="193"/>
  <c r="J22" i="38"/>
  <c r="J35" i="192"/>
  <c r="J22" i="62"/>
  <c r="J22" i="191"/>
  <c r="J22" i="193"/>
  <c r="B25" i="38"/>
  <c r="B25" i="191"/>
  <c r="B25" i="193"/>
  <c r="B25" i="62"/>
  <c r="B38" i="192"/>
  <c r="B64" i="192" s="1"/>
  <c r="B41" i="38"/>
  <c r="B54" i="192"/>
  <c r="B41" i="193"/>
  <c r="B41" i="62"/>
  <c r="B41" i="191"/>
  <c r="R42" i="38"/>
  <c r="R55" i="192"/>
  <c r="R42" i="193"/>
  <c r="R42" i="191"/>
  <c r="R42" i="62"/>
  <c r="BF31" i="38"/>
  <c r="BF44" i="192"/>
  <c r="BF31" i="191"/>
  <c r="BF31" i="62"/>
  <c r="BF31" i="193"/>
  <c r="BV34" i="38"/>
  <c r="BV34" i="191"/>
  <c r="BV47" i="192"/>
  <c r="BV34" i="193"/>
  <c r="BV34" i="62"/>
  <c r="BF22" i="192"/>
  <c r="BF9" i="193"/>
  <c r="BF9" i="191"/>
  <c r="BF9" i="38"/>
  <c r="BF9" i="62"/>
  <c r="CD32" i="38"/>
  <c r="CD45" i="192"/>
  <c r="CD32" i="62"/>
  <c r="CD32" i="191"/>
  <c r="CD32" i="193"/>
  <c r="BV29" i="38"/>
  <c r="BV29" i="62"/>
  <c r="BV29" i="193"/>
  <c r="BV42" i="192"/>
  <c r="BV29" i="191"/>
  <c r="J8" i="38"/>
  <c r="J8" i="191"/>
  <c r="J21" i="192"/>
  <c r="J8" i="62"/>
  <c r="J8" i="193"/>
  <c r="BF32" i="38"/>
  <c r="BF45" i="192"/>
  <c r="BF32" i="62"/>
  <c r="BF32" i="191"/>
  <c r="BF32" i="193"/>
  <c r="R32" i="38"/>
  <c r="R45" i="192"/>
  <c r="R32" i="193"/>
  <c r="R32" i="62"/>
  <c r="R32" i="191"/>
  <c r="R23" i="38"/>
  <c r="R23" i="193"/>
  <c r="R36" i="192"/>
  <c r="R23" i="62"/>
  <c r="R23" i="191"/>
  <c r="AX39" i="38"/>
  <c r="AX39" i="62"/>
  <c r="AX39" i="191"/>
  <c r="AX52" i="192"/>
  <c r="AX39" i="193"/>
  <c r="BN22" i="38"/>
  <c r="BN22" i="62"/>
  <c r="BN35" i="192"/>
  <c r="BN22" i="193"/>
  <c r="BN22" i="191"/>
  <c r="AX37" i="38"/>
  <c r="AX37" i="191"/>
  <c r="AX50" i="192"/>
  <c r="AX37" i="62"/>
  <c r="AX37" i="193"/>
  <c r="BF21" i="38"/>
  <c r="BF21" i="62"/>
  <c r="BF34" i="192"/>
  <c r="BF21" i="193"/>
  <c r="BF21" i="191"/>
  <c r="CD20" i="192"/>
  <c r="CD7" i="38"/>
  <c r="CD7" i="193"/>
  <c r="CD7" i="191"/>
  <c r="CD7" i="62"/>
  <c r="BN16" i="38"/>
  <c r="BN29" i="192"/>
  <c r="BN16" i="62"/>
  <c r="BN16" i="193"/>
  <c r="BN16" i="191"/>
  <c r="AX11" i="38"/>
  <c r="AX11" i="191"/>
  <c r="AX11" i="62"/>
  <c r="AX11" i="193"/>
  <c r="AX24" i="192"/>
  <c r="J41" i="38"/>
  <c r="J54" i="192"/>
  <c r="J41" i="62"/>
  <c r="J41" i="191"/>
  <c r="J41" i="193"/>
  <c r="B17" i="38"/>
  <c r="B17" i="193"/>
  <c r="B17" i="62"/>
  <c r="B17" i="191"/>
  <c r="B30" i="192"/>
  <c r="B11" i="38"/>
  <c r="B11" i="191"/>
  <c r="B11" i="193"/>
  <c r="B24" i="192"/>
  <c r="B11" i="62"/>
  <c r="BV15" i="38"/>
  <c r="BV15" i="193"/>
  <c r="BV15" i="62"/>
  <c r="BV28" i="192"/>
  <c r="BV15" i="191"/>
  <c r="BF42" i="38"/>
  <c r="BF55" i="192"/>
  <c r="BF42" i="191"/>
  <c r="BF42" i="193"/>
  <c r="BF42" i="62"/>
  <c r="B42" i="38"/>
  <c r="B42" i="62"/>
  <c r="B42" i="193"/>
  <c r="B55" i="192"/>
  <c r="B42" i="191"/>
  <c r="CD29" i="38"/>
  <c r="CD42" i="192"/>
  <c r="CD29" i="191"/>
  <c r="CD29" i="193"/>
  <c r="CD29" i="62"/>
  <c r="AP13" i="38"/>
  <c r="AP13" i="191"/>
  <c r="AP26" i="192"/>
  <c r="AP13" i="193"/>
  <c r="AP13" i="62"/>
  <c r="BV30" i="38"/>
  <c r="BV30" i="62"/>
  <c r="BV30" i="193"/>
  <c r="BV43" i="192"/>
  <c r="BV30" i="191"/>
  <c r="BN57" i="192"/>
  <c r="BN44" i="193"/>
  <c r="BN44" i="191"/>
  <c r="BN44" i="38"/>
  <c r="BN44" i="62"/>
  <c r="BV19" i="38"/>
  <c r="BV19" i="191"/>
  <c r="BV19" i="193"/>
  <c r="BV19" i="62"/>
  <c r="BV32" i="192"/>
  <c r="BF61" i="192"/>
  <c r="BF48" i="38"/>
  <c r="BF48" i="193"/>
  <c r="BF48" i="191"/>
  <c r="BF48" i="62"/>
  <c r="CD48" i="193"/>
  <c r="CD48" i="38"/>
  <c r="CD48" i="191"/>
  <c r="CD61" i="192"/>
  <c r="CD48" i="62"/>
  <c r="B15" i="38"/>
  <c r="B15" i="193"/>
  <c r="B28" i="192"/>
  <c r="B15" i="62"/>
  <c r="B15" i="191"/>
  <c r="BF7" i="191"/>
  <c r="BF7" i="193"/>
  <c r="BF7" i="62"/>
  <c r="BF7" i="38"/>
  <c r="BF20" i="192"/>
  <c r="J18" i="38"/>
  <c r="J18" i="193"/>
  <c r="J18" i="62"/>
  <c r="J31" i="192"/>
  <c r="J18" i="191"/>
  <c r="CD34" i="38"/>
  <c r="CD34" i="193"/>
  <c r="CD34" i="191"/>
  <c r="CD34" i="62"/>
  <c r="CD47" i="192"/>
  <c r="BF16" i="38"/>
  <c r="BF16" i="62"/>
  <c r="BF16" i="191"/>
  <c r="BF29" i="192"/>
  <c r="BF16" i="193"/>
  <c r="R11" i="38"/>
  <c r="R11" i="62"/>
  <c r="R24" i="192"/>
  <c r="R11" i="193"/>
  <c r="R11" i="191"/>
  <c r="BF44" i="193"/>
  <c r="BF53" i="193" s="1"/>
  <c r="BF44" i="38"/>
  <c r="BF44" i="191"/>
  <c r="BF57" i="192"/>
  <c r="BF44" i="62"/>
  <c r="AX35" i="38"/>
  <c r="AX35" i="62"/>
  <c r="AX48" i="192"/>
  <c r="AX35" i="193"/>
  <c r="AX35" i="191"/>
  <c r="AP25" i="38"/>
  <c r="AP25" i="191"/>
  <c r="AP25" i="193"/>
  <c r="AP51" i="193" s="1"/>
  <c r="AP25" i="62"/>
  <c r="AP38" i="192"/>
  <c r="AP12" i="38"/>
  <c r="AP12" i="62"/>
  <c r="AP25" i="192"/>
  <c r="AP12" i="193"/>
  <c r="AP12" i="191"/>
  <c r="AX8" i="38"/>
  <c r="AX8" i="191"/>
  <c r="AX21" i="192"/>
  <c r="AX8" i="62"/>
  <c r="AX8" i="193"/>
  <c r="AX34" i="38"/>
  <c r="AX34" i="193"/>
  <c r="AX34" i="191"/>
  <c r="AX34" i="62"/>
  <c r="AX47" i="192"/>
  <c r="AX25" i="38"/>
  <c r="AX25" i="191"/>
  <c r="AX51" i="191" s="1"/>
  <c r="AX25" i="193"/>
  <c r="AX25" i="62"/>
  <c r="AX38" i="192"/>
  <c r="BN10" i="38"/>
  <c r="BN10" i="193"/>
  <c r="BN10" i="62"/>
  <c r="BN23" i="192"/>
  <c r="BN10" i="191"/>
  <c r="J46" i="38"/>
  <c r="J46" i="193"/>
  <c r="J46" i="62"/>
  <c r="J46" i="191"/>
  <c r="J59" i="192"/>
  <c r="Z46" i="38"/>
  <c r="Z46" i="191"/>
  <c r="Z46" i="193"/>
  <c r="Z46" i="62"/>
  <c r="Z59" i="192"/>
  <c r="AP10" i="38"/>
  <c r="AP10" i="191"/>
  <c r="AP10" i="62"/>
  <c r="AP10" i="193"/>
  <c r="AP23" i="192"/>
  <c r="CD35" i="38"/>
  <c r="CD35" i="62"/>
  <c r="CD35" i="193"/>
  <c r="CD35" i="191"/>
  <c r="CD48" i="192"/>
  <c r="Z20" i="38"/>
  <c r="Z20" i="193"/>
  <c r="Z33" i="192"/>
  <c r="Z20" i="62"/>
  <c r="Z20" i="191"/>
  <c r="AH41" i="38"/>
  <c r="AH41" i="193"/>
  <c r="AH41" i="62"/>
  <c r="AH41" i="191"/>
  <c r="AH54" i="192"/>
  <c r="CD12" i="38"/>
  <c r="CD12" i="191"/>
  <c r="CD12" i="193"/>
  <c r="CD12" i="62"/>
  <c r="CD25" i="192"/>
  <c r="BV9" i="38"/>
  <c r="BV9" i="193"/>
  <c r="BV22" i="192"/>
  <c r="BV9" i="62"/>
  <c r="BV9" i="191"/>
  <c r="AP15" i="38"/>
  <c r="AP15" i="191"/>
  <c r="AP15" i="62"/>
  <c r="AP15" i="193"/>
  <c r="AP28" i="192"/>
  <c r="Z35" i="38"/>
  <c r="Z35" i="62"/>
  <c r="Z35" i="193"/>
  <c r="Z48" i="192"/>
  <c r="Z35" i="191"/>
  <c r="BV21" i="38"/>
  <c r="BV21" i="193"/>
  <c r="BV34" i="192"/>
  <c r="BV21" i="191"/>
  <c r="BV21" i="62"/>
  <c r="AP38" i="38"/>
  <c r="AP38" i="193"/>
  <c r="AP38" i="62"/>
  <c r="AP38" i="191"/>
  <c r="AP51" i="192"/>
  <c r="B19" i="38"/>
  <c r="B19" i="191"/>
  <c r="B19" i="193"/>
  <c r="B19" i="62"/>
  <c r="B32" i="192"/>
  <c r="Z9" i="38"/>
  <c r="Z9" i="193"/>
  <c r="Z9" i="62"/>
  <c r="Z22" i="192"/>
  <c r="Z9" i="191"/>
  <c r="BN14" i="38"/>
  <c r="BN14" i="193"/>
  <c r="BN27" i="192"/>
  <c r="BN14" i="62"/>
  <c r="BN14" i="191"/>
  <c r="BN15" i="38"/>
  <c r="BN28" i="192"/>
  <c r="BN15" i="191"/>
  <c r="BN15" i="62"/>
  <c r="BN15" i="193"/>
  <c r="B12" i="38"/>
  <c r="B12" i="191"/>
  <c r="B12" i="193"/>
  <c r="B25" i="192"/>
  <c r="B12" i="62"/>
  <c r="AX43" i="38"/>
  <c r="AX56" i="192"/>
  <c r="AX43" i="191"/>
  <c r="AX43" i="193"/>
  <c r="AX43" i="62"/>
  <c r="Z21" i="38"/>
  <c r="Z21" i="191"/>
  <c r="Z21" i="62"/>
  <c r="Z21" i="193"/>
  <c r="Z34" i="192"/>
  <c r="J23" i="38"/>
  <c r="J23" i="191"/>
  <c r="J23" i="193"/>
  <c r="J23" i="62"/>
  <c r="J36" i="192"/>
  <c r="J42" i="38"/>
  <c r="J42" i="62"/>
  <c r="J55" i="192"/>
  <c r="J42" i="193"/>
  <c r="J42" i="191"/>
  <c r="AH47" i="38"/>
  <c r="AH47" i="62"/>
  <c r="AH47" i="191"/>
  <c r="AH47" i="193"/>
  <c r="AH60" i="192"/>
  <c r="Z22" i="38"/>
  <c r="Z22" i="191"/>
  <c r="Z35" i="192"/>
  <c r="Z22" i="193"/>
  <c r="Z22" i="62"/>
  <c r="AH15" i="38"/>
  <c r="AH28" i="192"/>
  <c r="AH15" i="193"/>
  <c r="AH15" i="62"/>
  <c r="AH15" i="191"/>
  <c r="BV43" i="38"/>
  <c r="BV43" i="193"/>
  <c r="BV43" i="191"/>
  <c r="BV56" i="192"/>
  <c r="BV43" i="62"/>
  <c r="AP44" i="191"/>
  <c r="AP44" i="193"/>
  <c r="AP44" i="38"/>
  <c r="AP57" i="192"/>
  <c r="AP44" i="62"/>
  <c r="BN8" i="38"/>
  <c r="BN8" i="191"/>
  <c r="BN21" i="192"/>
  <c r="BN8" i="62"/>
  <c r="BN8" i="193"/>
  <c r="BF40" i="38"/>
  <c r="BF40" i="191"/>
  <c r="BF40" i="193"/>
  <c r="BF40" i="62"/>
  <c r="BF53" i="192"/>
  <c r="AH17" i="38"/>
  <c r="AH17" i="191"/>
  <c r="AH17" i="193"/>
  <c r="AH30" i="192"/>
  <c r="AH17" i="62"/>
  <c r="AP16" i="38"/>
  <c r="AP16" i="191"/>
  <c r="AP16" i="62"/>
  <c r="AP29" i="192"/>
  <c r="AP16" i="193"/>
  <c r="CD47" i="38"/>
  <c r="CD47" i="193"/>
  <c r="CD47" i="191"/>
  <c r="CD60" i="192"/>
  <c r="CD47" i="62"/>
  <c r="Z25" i="38"/>
  <c r="Z25" i="193"/>
  <c r="Z51" i="193" s="1"/>
  <c r="Z38" i="192"/>
  <c r="Z64" i="192" s="1"/>
  <c r="Z25" i="62"/>
  <c r="Z25" i="191"/>
  <c r="AH39" i="38"/>
  <c r="AH39" i="62"/>
  <c r="AH52" i="192"/>
  <c r="AH39" i="191"/>
  <c r="AH39" i="193"/>
  <c r="AX9" i="38"/>
  <c r="AX9" i="193"/>
  <c r="AX9" i="191"/>
  <c r="AX9" i="62"/>
  <c r="AX22" i="192"/>
  <c r="Z15" i="38"/>
  <c r="Z15" i="191"/>
  <c r="Z28" i="192"/>
  <c r="Z15" i="62"/>
  <c r="Z15" i="193"/>
  <c r="Z38" i="38"/>
  <c r="Z38" i="191"/>
  <c r="Z51" i="192"/>
  <c r="Z38" i="193"/>
  <c r="Z38" i="62"/>
  <c r="Z7" i="38"/>
  <c r="Z7" i="193"/>
  <c r="Z20" i="192"/>
  <c r="Z7" i="62"/>
  <c r="Z7" i="191"/>
  <c r="Z19" i="38"/>
  <c r="Z32" i="192"/>
  <c r="Z19" i="191"/>
  <c r="Z19" i="193"/>
  <c r="Z19" i="62"/>
  <c r="B31" i="38"/>
  <c r="B44" i="192"/>
  <c r="B31" i="62"/>
  <c r="B31" i="191"/>
  <c r="B31" i="193"/>
  <c r="BV20" i="38"/>
  <c r="BV20" i="191"/>
  <c r="BV20" i="193"/>
  <c r="BV20" i="62"/>
  <c r="BV33" i="192"/>
  <c r="Z13" i="38"/>
  <c r="Z13" i="193"/>
  <c r="Z13" i="191"/>
  <c r="Z26" i="192"/>
  <c r="Z13" i="62"/>
  <c r="CD14" i="38"/>
  <c r="CD14" i="193"/>
  <c r="CD14" i="62"/>
  <c r="CD14" i="191"/>
  <c r="CD27" i="192"/>
  <c r="AH36" i="38"/>
  <c r="AH49" i="192"/>
  <c r="AH36" i="62"/>
  <c r="AH36" i="191"/>
  <c r="AH36" i="193"/>
  <c r="R8" i="38"/>
  <c r="R8" i="191"/>
  <c r="R8" i="62"/>
  <c r="R8" i="193"/>
  <c r="R21" i="192"/>
  <c r="AX29" i="38"/>
  <c r="AX42" i="192"/>
  <c r="AX29" i="193"/>
  <c r="AX29" i="191"/>
  <c r="AX29" i="62"/>
  <c r="J14" i="38"/>
  <c r="J14" i="193"/>
  <c r="J14" i="62"/>
  <c r="J14" i="191"/>
  <c r="J27" i="192"/>
  <c r="J32" i="38"/>
  <c r="J45" i="192"/>
  <c r="J32" i="191"/>
  <c r="J32" i="193"/>
  <c r="J32" i="62"/>
  <c r="J39" i="38"/>
  <c r="J52" i="192"/>
  <c r="J39" i="191"/>
  <c r="J39" i="62"/>
  <c r="J39" i="193"/>
  <c r="AX46" i="38"/>
  <c r="AX46" i="193"/>
  <c r="AX59" i="192"/>
  <c r="AX46" i="191"/>
  <c r="AX46" i="62"/>
  <c r="J26" i="38"/>
  <c r="J26" i="193"/>
  <c r="J39" i="192"/>
  <c r="J26" i="62"/>
  <c r="J26" i="191"/>
  <c r="BN31" i="38"/>
  <c r="BN31" i="193"/>
  <c r="BN44" i="192"/>
  <c r="BN31" i="191"/>
  <c r="BN31" i="62"/>
  <c r="BV22" i="38"/>
  <c r="BV22" i="193"/>
  <c r="BV22" i="62"/>
  <c r="BV22" i="191"/>
  <c r="BV35" i="192"/>
  <c r="BN42" i="38"/>
  <c r="BN55" i="192"/>
  <c r="BN42" i="193"/>
  <c r="BN42" i="62"/>
  <c r="BN42" i="191"/>
  <c r="AH19" i="38"/>
  <c r="AH19" i="191"/>
  <c r="AH19" i="62"/>
  <c r="AH32" i="192"/>
  <c r="AH19" i="193"/>
  <c r="CD42" i="38"/>
  <c r="CD42" i="191"/>
  <c r="CD42" i="62"/>
  <c r="CD55" i="192"/>
  <c r="CD42" i="193"/>
  <c r="BF15" i="38"/>
  <c r="BF28" i="192"/>
  <c r="BF15" i="62"/>
  <c r="BF15" i="193"/>
  <c r="BF15" i="191"/>
  <c r="BN47" i="38"/>
  <c r="BN60" i="192"/>
  <c r="BN47" i="62"/>
  <c r="BN47" i="193"/>
  <c r="BN47" i="191"/>
  <c r="BN38" i="38"/>
  <c r="BN51" i="192"/>
  <c r="BN38" i="191"/>
  <c r="BN38" i="193"/>
  <c r="BN38" i="62"/>
  <c r="BF46" i="38"/>
  <c r="BF59" i="192"/>
  <c r="BF46" i="193"/>
  <c r="BF46" i="191"/>
  <c r="BF46" i="62"/>
  <c r="BV31" i="38"/>
  <c r="BV44" i="192"/>
  <c r="BV31" i="62"/>
  <c r="BV31" i="193"/>
  <c r="BV31" i="191"/>
  <c r="CD22" i="38"/>
  <c r="CD22" i="191"/>
  <c r="CD22" i="193"/>
  <c r="CD35" i="192"/>
  <c r="CD22" i="62"/>
  <c r="AX17" i="38"/>
  <c r="AX17" i="191"/>
  <c r="AX17" i="62"/>
  <c r="AX17" i="193"/>
  <c r="AX30" i="192"/>
  <c r="CD8" i="38"/>
  <c r="CD8" i="62"/>
  <c r="CD8" i="191"/>
  <c r="CD8" i="193"/>
  <c r="CD21" i="192"/>
  <c r="AX22" i="38"/>
  <c r="AX22" i="191"/>
  <c r="AX22" i="193"/>
  <c r="AX22" i="62"/>
  <c r="AX35" i="192"/>
  <c r="J6" i="38"/>
  <c r="J19" i="192"/>
  <c r="J6" i="193"/>
  <c r="J6" i="191"/>
  <c r="J6" i="62"/>
  <c r="BF43" i="38"/>
  <c r="BF56" i="192"/>
  <c r="BF43" i="191"/>
  <c r="BF43" i="62"/>
  <c r="BF43" i="193"/>
  <c r="BV14" i="38"/>
  <c r="BV14" i="62"/>
  <c r="BV27" i="192"/>
  <c r="BV14" i="193"/>
  <c r="BV14" i="191"/>
  <c r="Z12" i="38"/>
  <c r="Z12" i="193"/>
  <c r="Z25" i="192"/>
  <c r="Z12" i="62"/>
  <c r="Z12" i="191"/>
  <c r="B44" i="193"/>
  <c r="B44" i="191"/>
  <c r="B53" i="191" s="1"/>
  <c r="B44" i="38"/>
  <c r="B57" i="192"/>
  <c r="B44" i="62"/>
  <c r="J19" i="38"/>
  <c r="J19" i="62"/>
  <c r="J32" i="192"/>
  <c r="J19" i="191"/>
  <c r="J19" i="193"/>
  <c r="B24" i="38"/>
  <c r="B24" i="193"/>
  <c r="B24" i="191"/>
  <c r="B37" i="192"/>
  <c r="B24" i="62"/>
  <c r="B28" i="38"/>
  <c r="B41" i="192"/>
  <c r="B28" i="193"/>
  <c r="B28" i="191"/>
  <c r="B28" i="62"/>
  <c r="AH21" i="38"/>
  <c r="AH34" i="192"/>
  <c r="AH21" i="193"/>
  <c r="AH21" i="62"/>
  <c r="AH21" i="191"/>
  <c r="BF34" i="38"/>
  <c r="BF34" i="62"/>
  <c r="BF34" i="191"/>
  <c r="BF47" i="192"/>
  <c r="BF34" i="193"/>
  <c r="AP31" i="38"/>
  <c r="AP44" i="192"/>
  <c r="AP31" i="62"/>
  <c r="AP31" i="193"/>
  <c r="AP31" i="191"/>
  <c r="BN28" i="191" l="1"/>
  <c r="CD39" i="38"/>
  <c r="L49" i="40" s="1"/>
  <c r="BV66" i="192"/>
  <c r="AP24" i="62"/>
  <c r="BN41" i="192"/>
  <c r="BN28" i="193"/>
  <c r="AP18" i="38"/>
  <c r="G28" i="40" s="1"/>
  <c r="BN11" i="193"/>
  <c r="AP24" i="193"/>
  <c r="AP48" i="192"/>
  <c r="AP18" i="191"/>
  <c r="AP31" i="192"/>
  <c r="BN11" i="38"/>
  <c r="J21" i="40" s="1"/>
  <c r="BN11" i="191"/>
  <c r="BN24" i="192"/>
  <c r="BN28" i="38"/>
  <c r="J38" i="40" s="1"/>
  <c r="AP35" i="193"/>
  <c r="AP35" i="38"/>
  <c r="G45" i="40" s="1"/>
  <c r="AP24" i="191"/>
  <c r="CD39" i="62"/>
  <c r="CD39" i="191"/>
  <c r="J52" i="191"/>
  <c r="BF65" i="192"/>
  <c r="R53" i="193"/>
  <c r="AH52" i="193"/>
  <c r="BV51" i="191"/>
  <c r="CD53" i="193"/>
  <c r="J52" i="193"/>
  <c r="B51" i="193"/>
  <c r="BF53" i="191"/>
  <c r="Z51" i="191"/>
  <c r="BN53" i="193"/>
  <c r="AH52" i="191"/>
  <c r="R52" i="191"/>
  <c r="AH64" i="192"/>
  <c r="AP53" i="191"/>
  <c r="B53" i="193"/>
  <c r="AX51" i="193"/>
  <c r="BN51" i="191"/>
  <c r="BV53" i="191"/>
  <c r="BV64" i="192"/>
  <c r="AP64" i="192"/>
  <c r="R52" i="193"/>
  <c r="R53" i="191"/>
  <c r="BN53" i="191"/>
  <c r="BF52" i="193"/>
  <c r="AH51" i="193"/>
  <c r="Z52" i="193"/>
  <c r="AP65" i="192"/>
  <c r="AX52" i="193"/>
  <c r="BF51" i="191"/>
  <c r="BV65" i="192"/>
  <c r="B52" i="191"/>
  <c r="AX52" i="191"/>
  <c r="BN65" i="192"/>
  <c r="CD51" i="193"/>
  <c r="BF64" i="192"/>
  <c r="BV52" i="193"/>
  <c r="J51" i="193"/>
  <c r="B65" i="192"/>
  <c r="Z53" i="191"/>
  <c r="AH53" i="191"/>
  <c r="C65" i="192"/>
  <c r="CD55" i="193"/>
  <c r="CD54" i="193"/>
  <c r="B55" i="191"/>
  <c r="B54" i="191"/>
  <c r="BN55" i="193"/>
  <c r="BN54" i="193"/>
  <c r="AH55" i="193"/>
  <c r="AH54" i="193"/>
  <c r="J55" i="191"/>
  <c r="J54" i="191"/>
  <c r="AX55" i="191"/>
  <c r="AX54" i="191"/>
  <c r="CD67" i="192"/>
  <c r="CD68" i="192"/>
  <c r="BF67" i="192"/>
  <c r="BF68" i="192"/>
  <c r="R55" i="193"/>
  <c r="R54" i="193"/>
  <c r="B67" i="192"/>
  <c r="B68" i="192"/>
  <c r="Z67" i="192"/>
  <c r="Z68" i="192"/>
  <c r="BV55" i="191"/>
  <c r="BV54" i="191"/>
  <c r="AH67" i="192"/>
  <c r="AH68" i="192"/>
  <c r="J67" i="192"/>
  <c r="J68" i="192"/>
  <c r="CD52" i="193"/>
  <c r="AP51" i="191"/>
  <c r="BF66" i="192"/>
  <c r="CD55" i="191"/>
  <c r="CD54" i="191"/>
  <c r="BF55" i="191"/>
  <c r="BF54" i="191"/>
  <c r="B51" i="191"/>
  <c r="Z52" i="191"/>
  <c r="BN51" i="193"/>
  <c r="R67" i="192"/>
  <c r="R68" i="192"/>
  <c r="B55" i="193"/>
  <c r="B54" i="193"/>
  <c r="R66" i="192"/>
  <c r="AX65" i="192"/>
  <c r="BN52" i="191"/>
  <c r="BN67" i="192"/>
  <c r="BN68" i="192"/>
  <c r="BV67" i="192"/>
  <c r="BV68" i="192"/>
  <c r="BV51" i="193"/>
  <c r="BF51" i="193"/>
  <c r="AX53" i="191"/>
  <c r="AH55" i="191"/>
  <c r="AH54" i="191"/>
  <c r="R51" i="193"/>
  <c r="J53" i="191"/>
  <c r="J55" i="193"/>
  <c r="J54" i="193"/>
  <c r="CD52" i="191"/>
  <c r="J51" i="191"/>
  <c r="AX55" i="193"/>
  <c r="AX54" i="193"/>
  <c r="Z66" i="192"/>
  <c r="AH66" i="192"/>
  <c r="AI67" i="192"/>
  <c r="BO52" i="191"/>
  <c r="AP55" i="193"/>
  <c r="AP54" i="193"/>
  <c r="AP54" i="191"/>
  <c r="R55" i="191"/>
  <c r="R54" i="191"/>
  <c r="CD64" i="192"/>
  <c r="Z55" i="193"/>
  <c r="Z54" i="193"/>
  <c r="R64" i="192"/>
  <c r="J53" i="193"/>
  <c r="CD65" i="192"/>
  <c r="J64" i="192"/>
  <c r="AP67" i="192"/>
  <c r="AP68" i="192"/>
  <c r="AP66" i="192"/>
  <c r="CD66" i="192"/>
  <c r="R65" i="192"/>
  <c r="AP52" i="193"/>
  <c r="BN55" i="191"/>
  <c r="BN54" i="191"/>
  <c r="BV55" i="193"/>
  <c r="BV54" i="193"/>
  <c r="AX53" i="193"/>
  <c r="AX67" i="192"/>
  <c r="AX68" i="192"/>
  <c r="B66" i="192"/>
  <c r="AP53" i="193"/>
  <c r="AX64" i="192"/>
  <c r="BF55" i="193"/>
  <c r="BF54" i="193"/>
  <c r="BN66" i="192"/>
  <c r="Z65" i="192"/>
  <c r="BN64" i="192"/>
  <c r="AH65" i="192"/>
  <c r="J65" i="192"/>
  <c r="AP52" i="191"/>
  <c r="BF52" i="191"/>
  <c r="BN52" i="193"/>
  <c r="AH51" i="191"/>
  <c r="BV53" i="193"/>
  <c r="CD51" i="191"/>
  <c r="Z55" i="191"/>
  <c r="Z54" i="191"/>
  <c r="AX66" i="192"/>
  <c r="BV52" i="191"/>
  <c r="R51" i="191"/>
  <c r="J66" i="192"/>
  <c r="B52" i="193"/>
  <c r="Z53" i="193"/>
  <c r="AH53" i="193"/>
  <c r="BG6" i="193"/>
  <c r="C57" i="192"/>
  <c r="C66" i="192" s="1"/>
  <c r="B53" i="62"/>
  <c r="BO33" i="62"/>
  <c r="AA33" i="38"/>
  <c r="AA52" i="38" s="1"/>
  <c r="BG8" i="62"/>
  <c r="AI8" i="38"/>
  <c r="AY6" i="193"/>
  <c r="BG47" i="193"/>
  <c r="AY13" i="191"/>
  <c r="AQ21" i="192"/>
  <c r="AA48" i="191"/>
  <c r="BG44" i="191"/>
  <c r="BW7" i="38"/>
  <c r="BF52" i="38"/>
  <c r="BV53" i="62"/>
  <c r="K42" i="191"/>
  <c r="K42" i="38"/>
  <c r="K46" i="62"/>
  <c r="K46" i="38"/>
  <c r="K44" i="191"/>
  <c r="K53" i="191" s="1"/>
  <c r="K44" i="38"/>
  <c r="K37" i="193"/>
  <c r="K37" i="38"/>
  <c r="K52" i="192"/>
  <c r="K39" i="38"/>
  <c r="K38" i="191"/>
  <c r="K38" i="38"/>
  <c r="K36" i="193"/>
  <c r="K36" i="38"/>
  <c r="K41" i="191"/>
  <c r="K41" i="38"/>
  <c r="K35" i="191"/>
  <c r="K35" i="38"/>
  <c r="K58" i="192"/>
  <c r="K45" i="38"/>
  <c r="K56" i="192"/>
  <c r="K43" i="38"/>
  <c r="AH51" i="62"/>
  <c r="BO7" i="193"/>
  <c r="S13" i="38"/>
  <c r="C23" i="193"/>
  <c r="J52" i="62"/>
  <c r="Z51" i="62"/>
  <c r="AA22" i="38"/>
  <c r="AA47" i="38"/>
  <c r="BO17" i="191"/>
  <c r="BG41" i="191"/>
  <c r="CE12" i="62"/>
  <c r="AI38" i="38"/>
  <c r="CE18" i="191"/>
  <c r="CE38" i="193"/>
  <c r="AI29" i="38"/>
  <c r="AQ36" i="38"/>
  <c r="CD53" i="62"/>
  <c r="BW12" i="38"/>
  <c r="AA41" i="193"/>
  <c r="BG43" i="38"/>
  <c r="AA11" i="38"/>
  <c r="K6" i="193"/>
  <c r="CE17" i="191"/>
  <c r="BW25" i="193"/>
  <c r="BW28" i="193"/>
  <c r="AH51" i="38"/>
  <c r="S35" i="191"/>
  <c r="CE53" i="62"/>
  <c r="C10" i="193"/>
  <c r="BO43" i="192"/>
  <c r="C13" i="191"/>
  <c r="S13" i="191"/>
  <c r="BG23" i="191"/>
  <c r="AA24" i="191"/>
  <c r="AQ48" i="192"/>
  <c r="BG16" i="191"/>
  <c r="AP51" i="62"/>
  <c r="BN51" i="38"/>
  <c r="AQ20" i="38"/>
  <c r="BO23" i="192"/>
  <c r="BW47" i="191"/>
  <c r="AY15" i="62"/>
  <c r="CE47" i="193"/>
  <c r="AQ8" i="38"/>
  <c r="AI11" i="193"/>
  <c r="Z51" i="38"/>
  <c r="C47" i="193"/>
  <c r="K24" i="193"/>
  <c r="BF52" i="62"/>
  <c r="BG27" i="38"/>
  <c r="AI8" i="193"/>
  <c r="AQ23" i="192"/>
  <c r="AY15" i="193"/>
  <c r="CE47" i="38"/>
  <c r="AI11" i="62"/>
  <c r="BG37" i="193"/>
  <c r="AA36" i="191"/>
  <c r="BW47" i="192"/>
  <c r="AX51" i="38"/>
  <c r="CE34" i="38"/>
  <c r="CE27" i="193"/>
  <c r="AQ18" i="191"/>
  <c r="BN53" i="38"/>
  <c r="K37" i="192"/>
  <c r="AI30" i="191"/>
  <c r="AQ10" i="193"/>
  <c r="AA42" i="38"/>
  <c r="BG47" i="38"/>
  <c r="BG44" i="38"/>
  <c r="C44" i="191"/>
  <c r="BG37" i="38"/>
  <c r="BO33" i="193"/>
  <c r="AA48" i="62"/>
  <c r="CE47" i="192"/>
  <c r="AI29" i="192"/>
  <c r="AY18" i="38"/>
  <c r="CE22" i="191"/>
  <c r="AQ31" i="192"/>
  <c r="AI48" i="193"/>
  <c r="J52" i="38"/>
  <c r="AY41" i="192"/>
  <c r="AY6" i="38"/>
  <c r="C14" i="193"/>
  <c r="AX51" i="62"/>
  <c r="R52" i="62"/>
  <c r="AP53" i="62"/>
  <c r="BF53" i="62"/>
  <c r="B51" i="62"/>
  <c r="AH52" i="62"/>
  <c r="BV52" i="62"/>
  <c r="S52" i="192"/>
  <c r="B53" i="38"/>
  <c r="BF53" i="38"/>
  <c r="CD53" i="38"/>
  <c r="BN51" i="62"/>
  <c r="S39" i="191"/>
  <c r="AP53" i="38"/>
  <c r="AP51" i="38"/>
  <c r="BN53" i="62"/>
  <c r="S39" i="38"/>
  <c r="R52" i="38"/>
  <c r="AX52" i="62"/>
  <c r="BN55" i="62"/>
  <c r="BN54" i="62"/>
  <c r="CD51" i="62"/>
  <c r="Z54" i="62"/>
  <c r="Z55" i="62"/>
  <c r="R51" i="62"/>
  <c r="AH53" i="62"/>
  <c r="S55" i="62"/>
  <c r="CD55" i="62"/>
  <c r="CD54" i="62"/>
  <c r="R55" i="62"/>
  <c r="R54" i="62"/>
  <c r="B54" i="62"/>
  <c r="B55" i="62"/>
  <c r="BN52" i="62"/>
  <c r="BV54" i="62"/>
  <c r="BV55" i="62"/>
  <c r="AP54" i="62"/>
  <c r="AP55" i="62"/>
  <c r="BF54" i="62"/>
  <c r="BF55" i="62"/>
  <c r="BV51" i="62"/>
  <c r="BF51" i="62"/>
  <c r="AX53" i="62"/>
  <c r="AH55" i="62"/>
  <c r="AH54" i="62"/>
  <c r="J54" i="62"/>
  <c r="J55" i="62"/>
  <c r="B52" i="62"/>
  <c r="Z52" i="62"/>
  <c r="AP52" i="62"/>
  <c r="J53" i="62"/>
  <c r="CD52" i="62"/>
  <c r="J51" i="62"/>
  <c r="AX55" i="62"/>
  <c r="AX54" i="62"/>
  <c r="Z53" i="62"/>
  <c r="BV53" i="38"/>
  <c r="J53" i="38"/>
  <c r="AH53" i="38"/>
  <c r="B51" i="38"/>
  <c r="Z52" i="38"/>
  <c r="J54" i="38"/>
  <c r="J55" i="38"/>
  <c r="BF54" i="38"/>
  <c r="BF55" i="38"/>
  <c r="R54" i="38"/>
  <c r="R55" i="38"/>
  <c r="AP52" i="38"/>
  <c r="BN54" i="38"/>
  <c r="BN55" i="38"/>
  <c r="CD51" i="38"/>
  <c r="BV51" i="38"/>
  <c r="BF51" i="38"/>
  <c r="R51" i="38"/>
  <c r="CD52" i="38"/>
  <c r="B52" i="38"/>
  <c r="AX54" i="38"/>
  <c r="AX55" i="38"/>
  <c r="CD55" i="38"/>
  <c r="CD54" i="38"/>
  <c r="Z53" i="38"/>
  <c r="R53" i="38"/>
  <c r="BN52" i="38"/>
  <c r="BV54" i="38"/>
  <c r="BV55" i="38"/>
  <c r="AH54" i="38"/>
  <c r="AH55" i="38"/>
  <c r="J51" i="38"/>
  <c r="G58" i="40"/>
  <c r="AP54" i="38"/>
  <c r="AP55" i="38"/>
  <c r="Z54" i="38"/>
  <c r="Z55" i="38"/>
  <c r="B55" i="38"/>
  <c r="B54" i="38"/>
  <c r="AH52" i="38"/>
  <c r="AX52" i="38"/>
  <c r="AX53" i="38"/>
  <c r="BV52" i="38"/>
  <c r="S39" i="193"/>
  <c r="CE13" i="191"/>
  <c r="AI51" i="192"/>
  <c r="BO30" i="193"/>
  <c r="BO30" i="38"/>
  <c r="BO7" i="62"/>
  <c r="S17" i="62"/>
  <c r="AA41" i="191"/>
  <c r="C13" i="38"/>
  <c r="C13" i="193"/>
  <c r="BG43" i="62"/>
  <c r="S26" i="192"/>
  <c r="BG23" i="62"/>
  <c r="BG23" i="193"/>
  <c r="AA24" i="62"/>
  <c r="AA37" i="192"/>
  <c r="AI12" i="193"/>
  <c r="CE38" i="38"/>
  <c r="BO50" i="192"/>
  <c r="BW52" i="192"/>
  <c r="BG41" i="193"/>
  <c r="CE30" i="192"/>
  <c r="K33" i="192"/>
  <c r="AI29" i="62"/>
  <c r="C23" i="191"/>
  <c r="AQ36" i="193"/>
  <c r="AY39" i="191"/>
  <c r="BW28" i="62"/>
  <c r="AQ33" i="192"/>
  <c r="BW12" i="62"/>
  <c r="BO10" i="62"/>
  <c r="AY46" i="191"/>
  <c r="BW16" i="193"/>
  <c r="S40" i="191"/>
  <c r="AA34" i="38"/>
  <c r="S19" i="192"/>
  <c r="BW38" i="62"/>
  <c r="AI38" i="191"/>
  <c r="BO30" i="191"/>
  <c r="BO7" i="38"/>
  <c r="BO7" i="191"/>
  <c r="S17" i="191"/>
  <c r="AA41" i="62"/>
  <c r="C13" i="62"/>
  <c r="BG43" i="193"/>
  <c r="S13" i="193"/>
  <c r="AA24" i="192"/>
  <c r="BG23" i="38"/>
  <c r="AA24" i="193"/>
  <c r="AI12" i="191"/>
  <c r="CE38" i="191"/>
  <c r="BG54" i="192"/>
  <c r="CE17" i="62"/>
  <c r="BG16" i="62"/>
  <c r="CE41" i="38"/>
  <c r="K10" i="38"/>
  <c r="AY39" i="193"/>
  <c r="C22" i="193"/>
  <c r="G51" i="40"/>
  <c r="AY46" i="38"/>
  <c r="K18" i="191"/>
  <c r="AI45" i="191"/>
  <c r="AI38" i="193"/>
  <c r="AA41" i="38"/>
  <c r="BG43" i="191"/>
  <c r="AA11" i="62"/>
  <c r="K6" i="62"/>
  <c r="CE51" i="192"/>
  <c r="BG41" i="62"/>
  <c r="C39" i="191"/>
  <c r="BW32" i="193"/>
  <c r="BG16" i="193"/>
  <c r="S32" i="193"/>
  <c r="S20" i="191"/>
  <c r="K8" i="193"/>
  <c r="AA10" i="38"/>
  <c r="C22" i="62"/>
  <c r="BO30" i="192"/>
  <c r="C10" i="62"/>
  <c r="K36" i="192"/>
  <c r="AI40" i="191"/>
  <c r="S46" i="38"/>
  <c r="AY15" i="38"/>
  <c r="S19" i="38"/>
  <c r="S36" i="193"/>
  <c r="AA49" i="192"/>
  <c r="BW34" i="62"/>
  <c r="AY19" i="193"/>
  <c r="AI42" i="38"/>
  <c r="C47" i="38"/>
  <c r="BW7" i="193"/>
  <c r="BW31" i="192"/>
  <c r="BG8" i="191"/>
  <c r="AY21" i="193"/>
  <c r="C18" i="38"/>
  <c r="BO36" i="38"/>
  <c r="BO38" i="38"/>
  <c r="AQ11" i="193"/>
  <c r="BG19" i="192"/>
  <c r="C27" i="192"/>
  <c r="S18" i="191"/>
  <c r="CE37" i="191"/>
  <c r="BO21" i="191"/>
  <c r="AI24" i="192"/>
  <c r="AA46" i="192"/>
  <c r="AQ8" i="193"/>
  <c r="BG37" i="62"/>
  <c r="AA36" i="62"/>
  <c r="AI42" i="62"/>
  <c r="AY18" i="193"/>
  <c r="C17" i="191"/>
  <c r="CE22" i="62"/>
  <c r="AY21" i="191"/>
  <c r="BW42" i="193"/>
  <c r="BG45" i="38"/>
  <c r="AI36" i="62"/>
  <c r="AY30" i="192"/>
  <c r="BG6" i="191"/>
  <c r="AQ10" i="62"/>
  <c r="AY19" i="192"/>
  <c r="AA55" i="192"/>
  <c r="BW19" i="62"/>
  <c r="AA33" i="62"/>
  <c r="BG47" i="191"/>
  <c r="AY15" i="191"/>
  <c r="CE60" i="192"/>
  <c r="AQ8" i="62"/>
  <c r="AI11" i="191"/>
  <c r="BG44" i="193"/>
  <c r="BG53" i="193" s="1"/>
  <c r="C44" i="38"/>
  <c r="C44" i="193"/>
  <c r="BG50" i="192"/>
  <c r="CE40" i="62"/>
  <c r="CE26" i="191"/>
  <c r="AA36" i="193"/>
  <c r="BO33" i="38"/>
  <c r="BO46" i="192"/>
  <c r="BW34" i="193"/>
  <c r="AA48" i="193"/>
  <c r="CE34" i="62"/>
  <c r="CE27" i="191"/>
  <c r="AI16" i="38"/>
  <c r="C38" i="193"/>
  <c r="BW31" i="62"/>
  <c r="BW18" i="38"/>
  <c r="C30" i="192"/>
  <c r="BG48" i="192"/>
  <c r="BG21" i="192"/>
  <c r="C27" i="62"/>
  <c r="AQ37" i="192"/>
  <c r="AY47" i="38"/>
  <c r="C34" i="192"/>
  <c r="BO9" i="193"/>
  <c r="AA46" i="193"/>
  <c r="BG45" i="191"/>
  <c r="C9" i="193"/>
  <c r="AY28" i="38"/>
  <c r="CE39" i="62"/>
  <c r="BO16" i="191"/>
  <c r="BG6" i="38"/>
  <c r="BG45" i="192"/>
  <c r="AQ10" i="38"/>
  <c r="CE30" i="38"/>
  <c r="AY6" i="62"/>
  <c r="AA42" i="191"/>
  <c r="K60" i="192"/>
  <c r="C14" i="62"/>
  <c r="C31" i="38"/>
  <c r="CE32" i="193"/>
  <c r="BO21" i="193"/>
  <c r="C28" i="191"/>
  <c r="C33" i="193"/>
  <c r="AQ13" i="191"/>
  <c r="CE28" i="38"/>
  <c r="K46" i="192"/>
  <c r="K28" i="193"/>
  <c r="AA33" i="193"/>
  <c r="BG46" i="62"/>
  <c r="BG47" i="62"/>
  <c r="CE47" i="62"/>
  <c r="BG44" i="62"/>
  <c r="CE29" i="38"/>
  <c r="CE40" i="38"/>
  <c r="BW34" i="191"/>
  <c r="AA48" i="38"/>
  <c r="CE34" i="191"/>
  <c r="AY19" i="38"/>
  <c r="CE27" i="38"/>
  <c r="AI16" i="62"/>
  <c r="C47" i="62"/>
  <c r="AY31" i="192"/>
  <c r="BW7" i="62"/>
  <c r="CE49" i="192"/>
  <c r="BW18" i="193"/>
  <c r="C17" i="38"/>
  <c r="CE35" i="192"/>
  <c r="BG35" i="62"/>
  <c r="K15" i="193"/>
  <c r="AY21" i="38"/>
  <c r="AQ18" i="62"/>
  <c r="AQ24" i="193"/>
  <c r="AY47" i="193"/>
  <c r="C32" i="62"/>
  <c r="AA46" i="38"/>
  <c r="AA50" i="192"/>
  <c r="CE39" i="193"/>
  <c r="BO38" i="191"/>
  <c r="AA42" i="62"/>
  <c r="C14" i="191"/>
  <c r="C28" i="62"/>
  <c r="BW32" i="192"/>
  <c r="S7" i="38"/>
  <c r="C33" i="62"/>
  <c r="CE16" i="191"/>
  <c r="AQ36" i="192"/>
  <c r="AY40" i="191"/>
  <c r="K27" i="62"/>
  <c r="BW20" i="62"/>
  <c r="BO12" i="191"/>
  <c r="S14" i="38"/>
  <c r="BG7" i="193"/>
  <c r="BW21" i="191"/>
  <c r="BG40" i="62"/>
  <c r="BW19" i="38"/>
  <c r="S7" i="191"/>
  <c r="C33" i="38"/>
  <c r="S32" i="192"/>
  <c r="CE42" i="192"/>
  <c r="CE40" i="191"/>
  <c r="CE28" i="62"/>
  <c r="CE16" i="62"/>
  <c r="AI25" i="193"/>
  <c r="AQ23" i="38"/>
  <c r="AY40" i="62"/>
  <c r="K27" i="38"/>
  <c r="C32" i="38"/>
  <c r="AI22" i="38"/>
  <c r="CE23" i="191"/>
  <c r="AY30" i="38"/>
  <c r="AQ7" i="38"/>
  <c r="BO25" i="62"/>
  <c r="BO51" i="62" s="1"/>
  <c r="AI44" i="38"/>
  <c r="CE15" i="191"/>
  <c r="S30" i="193"/>
  <c r="AQ25" i="193"/>
  <c r="AQ38" i="192"/>
  <c r="AQ43" i="193"/>
  <c r="AQ43" i="62"/>
  <c r="AQ56" i="192"/>
  <c r="AA6" i="191"/>
  <c r="AA6" i="38"/>
  <c r="AA51" i="38" s="1"/>
  <c r="BO27" i="193"/>
  <c r="BO27" i="191"/>
  <c r="AY55" i="192"/>
  <c r="AY42" i="191"/>
  <c r="BO40" i="191"/>
  <c r="BO40" i="62"/>
  <c r="BO53" i="192"/>
  <c r="AI45" i="192"/>
  <c r="AI32" i="38"/>
  <c r="BW54" i="192"/>
  <c r="BW41" i="193"/>
  <c r="BW41" i="38"/>
  <c r="C37" i="38"/>
  <c r="C37" i="191"/>
  <c r="C37" i="193"/>
  <c r="K32" i="191"/>
  <c r="K45" i="192"/>
  <c r="CE43" i="38"/>
  <c r="CE43" i="193"/>
  <c r="AA20" i="191"/>
  <c r="AA33" i="192"/>
  <c r="AI15" i="193"/>
  <c r="AI15" i="38"/>
  <c r="AI9" i="38"/>
  <c r="AI9" i="191"/>
  <c r="AI9" i="62"/>
  <c r="C24" i="62"/>
  <c r="C24" i="193"/>
  <c r="C24" i="38"/>
  <c r="AQ42" i="192"/>
  <c r="AQ29" i="38"/>
  <c r="CE45" i="62"/>
  <c r="CE45" i="193"/>
  <c r="BO43" i="62"/>
  <c r="BO43" i="193"/>
  <c r="C61" i="192"/>
  <c r="C48" i="193"/>
  <c r="C48" i="62"/>
  <c r="AA40" i="191"/>
  <c r="AA40" i="38"/>
  <c r="AA53" i="192"/>
  <c r="AI13" i="38"/>
  <c r="AI26" i="192"/>
  <c r="AI13" i="191"/>
  <c r="BG42" i="192"/>
  <c r="BG29" i="193"/>
  <c r="AY12" i="38"/>
  <c r="AY25" i="192"/>
  <c r="AY12" i="193"/>
  <c r="BG29" i="62"/>
  <c r="S12" i="191"/>
  <c r="CE45" i="191"/>
  <c r="AI44" i="193"/>
  <c r="AQ29" i="193"/>
  <c r="AI15" i="62"/>
  <c r="BW41" i="191"/>
  <c r="BO26" i="193"/>
  <c r="CE45" i="38"/>
  <c r="AI9" i="193"/>
  <c r="S8" i="191"/>
  <c r="AY38" i="38"/>
  <c r="AQ31" i="193"/>
  <c r="AQ31" i="38"/>
  <c r="BG20" i="191"/>
  <c r="BG20" i="38"/>
  <c r="AQ37" i="191"/>
  <c r="AQ37" i="193"/>
  <c r="AQ15" i="191"/>
  <c r="AQ15" i="193"/>
  <c r="K31" i="62"/>
  <c r="K31" i="193"/>
  <c r="BO18" i="38"/>
  <c r="BO31" i="192"/>
  <c r="AA35" i="193"/>
  <c r="AA35" i="62"/>
  <c r="BO15" i="193"/>
  <c r="BO15" i="38"/>
  <c r="AQ30" i="38"/>
  <c r="AQ43" i="192"/>
  <c r="AQ30" i="62"/>
  <c r="BO39" i="192"/>
  <c r="BO26" i="38"/>
  <c r="CE20" i="62"/>
  <c r="CE20" i="191"/>
  <c r="S45" i="193"/>
  <c r="S45" i="62"/>
  <c r="S27" i="38"/>
  <c r="S27" i="193"/>
  <c r="BO38" i="192"/>
  <c r="BO25" i="38"/>
  <c r="BO25" i="193"/>
  <c r="CE15" i="38"/>
  <c r="CE15" i="193"/>
  <c r="CE28" i="192"/>
  <c r="K40" i="191"/>
  <c r="K53" i="192"/>
  <c r="AY53" i="58"/>
  <c r="AI44" i="191"/>
  <c r="AI44" i="62"/>
  <c r="S12" i="62"/>
  <c r="S25" i="192"/>
  <c r="S12" i="38"/>
  <c r="CE19" i="62"/>
  <c r="CE19" i="191"/>
  <c r="BG12" i="62"/>
  <c r="BG12" i="191"/>
  <c r="S50" i="192"/>
  <c r="S37" i="62"/>
  <c r="AQ46" i="38"/>
  <c r="AQ46" i="62"/>
  <c r="AI34" i="193"/>
  <c r="AI34" i="62"/>
  <c r="AI34" i="38"/>
  <c r="AA31" i="62"/>
  <c r="AA31" i="191"/>
  <c r="AA56" i="192"/>
  <c r="AA43" i="193"/>
  <c r="AI46" i="62"/>
  <c r="AI46" i="38"/>
  <c r="AI46" i="191"/>
  <c r="AI59" i="192"/>
  <c r="BO27" i="192"/>
  <c r="BO14" i="191"/>
  <c r="BO14" i="62"/>
  <c r="BO14" i="193"/>
  <c r="AY23" i="38"/>
  <c r="AY23" i="193"/>
  <c r="AQ6" i="193"/>
  <c r="AQ6" i="62"/>
  <c r="AQ6" i="38"/>
  <c r="AQ55" i="38" s="1"/>
  <c r="AQ19" i="192"/>
  <c r="K44" i="62"/>
  <c r="K57" i="192"/>
  <c r="K44" i="193"/>
  <c r="AI27" i="193"/>
  <c r="AI27" i="62"/>
  <c r="AI27" i="38"/>
  <c r="AY12" i="62"/>
  <c r="AI13" i="193"/>
  <c r="C48" i="191"/>
  <c r="BO56" i="192"/>
  <c r="CE20" i="193"/>
  <c r="S8" i="193"/>
  <c r="AI32" i="193"/>
  <c r="AI27" i="191"/>
  <c r="K19" i="38"/>
  <c r="AQ6" i="191"/>
  <c r="BO14" i="38"/>
  <c r="BG29" i="191"/>
  <c r="AA40" i="62"/>
  <c r="BO43" i="191"/>
  <c r="K40" i="62"/>
  <c r="AA40" i="193"/>
  <c r="BW35" i="62"/>
  <c r="BO43" i="38"/>
  <c r="K40" i="193"/>
  <c r="AA20" i="38"/>
  <c r="CE43" i="191"/>
  <c r="K32" i="193"/>
  <c r="C50" i="192"/>
  <c r="S45" i="191"/>
  <c r="AA45" i="191"/>
  <c r="AA20" i="192"/>
  <c r="BG30" i="193"/>
  <c r="BO34" i="192"/>
  <c r="K13" i="62"/>
  <c r="C41" i="192"/>
  <c r="BW19" i="191"/>
  <c r="K26" i="193"/>
  <c r="S7" i="193"/>
  <c r="C33" i="191"/>
  <c r="BO46" i="38"/>
  <c r="AQ13" i="62"/>
  <c r="S19" i="191"/>
  <c r="CE53" i="192"/>
  <c r="CE16" i="38"/>
  <c r="K29" i="62"/>
  <c r="AI25" i="38"/>
  <c r="AQ23" i="193"/>
  <c r="AQ23" i="62"/>
  <c r="G16" i="40"/>
  <c r="AY32" i="192"/>
  <c r="AY40" i="193"/>
  <c r="C38" i="38"/>
  <c r="BW31" i="193"/>
  <c r="K49" i="192"/>
  <c r="C19" i="38"/>
  <c r="AA17" i="38"/>
  <c r="K15" i="62"/>
  <c r="BW20" i="191"/>
  <c r="CE44" i="191"/>
  <c r="BO12" i="38"/>
  <c r="C43" i="38"/>
  <c r="S14" i="62"/>
  <c r="AI22" i="191"/>
  <c r="K48" i="192"/>
  <c r="C40" i="62"/>
  <c r="AQ57" i="192"/>
  <c r="K53" i="58"/>
  <c r="BO21" i="62"/>
  <c r="K13" i="191"/>
  <c r="C28" i="193"/>
  <c r="S20" i="192"/>
  <c r="AQ13" i="193"/>
  <c r="S19" i="193"/>
  <c r="CE16" i="193"/>
  <c r="AQ47" i="38"/>
  <c r="AY19" i="62"/>
  <c r="AY53" i="192"/>
  <c r="C51" i="192"/>
  <c r="AA17" i="62"/>
  <c r="C40" i="192"/>
  <c r="BO9" i="62"/>
  <c r="AA9" i="62"/>
  <c r="AY22" i="193"/>
  <c r="BG19" i="191"/>
  <c r="K51" i="192"/>
  <c r="BW10" i="38"/>
  <c r="BG20" i="192"/>
  <c r="K9" i="191"/>
  <c r="AQ13" i="38"/>
  <c r="AA11" i="193"/>
  <c r="CE29" i="62"/>
  <c r="K6" i="38"/>
  <c r="K55" i="38" s="1"/>
  <c r="CE41" i="192"/>
  <c r="AI25" i="62"/>
  <c r="AI51" i="62" s="1"/>
  <c r="AQ35" i="193"/>
  <c r="AA22" i="191"/>
  <c r="K54" i="192"/>
  <c r="C39" i="193"/>
  <c r="K27" i="193"/>
  <c r="K20" i="62"/>
  <c r="S32" i="191"/>
  <c r="C32" i="192"/>
  <c r="CE54" i="192"/>
  <c r="S33" i="192"/>
  <c r="C27" i="193"/>
  <c r="AQ36" i="191"/>
  <c r="CE44" i="38"/>
  <c r="BO22" i="192"/>
  <c r="BO12" i="62"/>
  <c r="AA9" i="38"/>
  <c r="AY39" i="62"/>
  <c r="AA23" i="192"/>
  <c r="C22" i="191"/>
  <c r="C43" i="191"/>
  <c r="AQ20" i="193"/>
  <c r="BW12" i="193"/>
  <c r="AY22" i="38"/>
  <c r="BO10" i="191"/>
  <c r="BG32" i="192"/>
  <c r="BO17" i="193"/>
  <c r="BW10" i="193"/>
  <c r="C10" i="191"/>
  <c r="AI35" i="192"/>
  <c r="BW16" i="62"/>
  <c r="BG7" i="38"/>
  <c r="BW21" i="38"/>
  <c r="K18" i="62"/>
  <c r="K9" i="62"/>
  <c r="S40" i="38"/>
  <c r="CE23" i="62"/>
  <c r="K47" i="191"/>
  <c r="S47" i="193"/>
  <c r="K35" i="193"/>
  <c r="K23" i="191"/>
  <c r="AA34" i="191"/>
  <c r="C40" i="193"/>
  <c r="S6" i="191"/>
  <c r="K28" i="191"/>
  <c r="AI45" i="62"/>
  <c r="AQ7" i="193"/>
  <c r="AI40" i="38"/>
  <c r="AA29" i="193"/>
  <c r="K45" i="62"/>
  <c r="K25" i="192"/>
  <c r="BW9" i="193"/>
  <c r="AY27" i="191"/>
  <c r="CE13" i="62"/>
  <c r="S46" i="62"/>
  <c r="AQ44" i="191"/>
  <c r="CE29" i="193"/>
  <c r="CE28" i="193"/>
  <c r="AI12" i="38"/>
  <c r="AQ35" i="191"/>
  <c r="AA35" i="192"/>
  <c r="K41" i="62"/>
  <c r="C52" i="192"/>
  <c r="K20" i="193"/>
  <c r="BW31" i="191"/>
  <c r="S45" i="192"/>
  <c r="C19" i="193"/>
  <c r="CE41" i="191"/>
  <c r="BG35" i="193"/>
  <c r="S20" i="62"/>
  <c r="BW33" i="192"/>
  <c r="CE57" i="192"/>
  <c r="BO9" i="191"/>
  <c r="AA9" i="191"/>
  <c r="C32" i="191"/>
  <c r="AA10" i="62"/>
  <c r="BW28" i="191"/>
  <c r="C22" i="38"/>
  <c r="C43" i="62"/>
  <c r="AQ20" i="191"/>
  <c r="S27" i="192"/>
  <c r="AY35" i="192"/>
  <c r="BO10" i="193"/>
  <c r="BG19" i="193"/>
  <c r="K38" i="193"/>
  <c r="AY46" i="193"/>
  <c r="BW23" i="192"/>
  <c r="AI22" i="193"/>
  <c r="BW29" i="192"/>
  <c r="BG7" i="62"/>
  <c r="BW34" i="192"/>
  <c r="K31" i="192"/>
  <c r="K9" i="193"/>
  <c r="S40" i="62"/>
  <c r="S35" i="62"/>
  <c r="K47" i="193"/>
  <c r="S47" i="62"/>
  <c r="K35" i="62"/>
  <c r="K23" i="193"/>
  <c r="K33" i="38"/>
  <c r="S6" i="193"/>
  <c r="K28" i="38"/>
  <c r="AI45" i="193"/>
  <c r="AA29" i="191"/>
  <c r="K12" i="193"/>
  <c r="BW22" i="192"/>
  <c r="AY27" i="193"/>
  <c r="BW51" i="192"/>
  <c r="CE13" i="38"/>
  <c r="S46" i="193"/>
  <c r="AQ44" i="193"/>
  <c r="K6" i="191"/>
  <c r="AI12" i="62"/>
  <c r="AI25" i="191"/>
  <c r="AQ35" i="38"/>
  <c r="AA22" i="62"/>
  <c r="K41" i="193"/>
  <c r="C39" i="62"/>
  <c r="K27" i="191"/>
  <c r="K20" i="191"/>
  <c r="BW44" i="192"/>
  <c r="S32" i="38"/>
  <c r="C19" i="62"/>
  <c r="CE41" i="62"/>
  <c r="BG35" i="38"/>
  <c r="S20" i="38"/>
  <c r="C27" i="191"/>
  <c r="AQ49" i="192"/>
  <c r="BW20" i="38"/>
  <c r="CE44" i="193"/>
  <c r="BO12" i="193"/>
  <c r="AA9" i="193"/>
  <c r="C32" i="193"/>
  <c r="AY52" i="192"/>
  <c r="AA10" i="193"/>
  <c r="BW41" i="192"/>
  <c r="C56" i="192"/>
  <c r="S14" i="193"/>
  <c r="BW25" i="192"/>
  <c r="AY22" i="191"/>
  <c r="BG19" i="38"/>
  <c r="BO17" i="38"/>
  <c r="K38" i="62"/>
  <c r="AY59" i="192"/>
  <c r="BW10" i="191"/>
  <c r="C23" i="192"/>
  <c r="S11" i="193"/>
  <c r="BW16" i="38"/>
  <c r="BW21" i="193"/>
  <c r="K18" i="193"/>
  <c r="K22" i="192"/>
  <c r="CE23" i="38"/>
  <c r="S35" i="38"/>
  <c r="K47" i="62"/>
  <c r="S47" i="38"/>
  <c r="K23" i="62"/>
  <c r="K33" i="193"/>
  <c r="AA34" i="62"/>
  <c r="C40" i="191"/>
  <c r="S6" i="38"/>
  <c r="AQ7" i="62"/>
  <c r="AI40" i="193"/>
  <c r="AA42" i="192"/>
  <c r="K45" i="191"/>
  <c r="K12" i="191"/>
  <c r="BW9" i="62"/>
  <c r="AY27" i="62"/>
  <c r="BW38" i="193"/>
  <c r="CE13" i="193"/>
  <c r="S59" i="192"/>
  <c r="S53" i="192"/>
  <c r="CE23" i="193"/>
  <c r="S35" i="193"/>
  <c r="S60" i="192"/>
  <c r="K33" i="62"/>
  <c r="AA34" i="193"/>
  <c r="C40" i="38"/>
  <c r="K41" i="192"/>
  <c r="AI45" i="38"/>
  <c r="AQ7" i="191"/>
  <c r="AI40" i="62"/>
  <c r="AA29" i="62"/>
  <c r="K45" i="193"/>
  <c r="K12" i="38"/>
  <c r="BW9" i="38"/>
  <c r="AY40" i="192"/>
  <c r="BW38" i="191"/>
  <c r="AQ44" i="38"/>
  <c r="AQ32" i="191"/>
  <c r="DG53" i="58"/>
  <c r="AY51" i="58"/>
  <c r="BI53" i="58"/>
  <c r="U52" i="58"/>
  <c r="AQ25" i="62"/>
  <c r="BI51" i="58"/>
  <c r="AI48" i="62"/>
  <c r="AY54" i="58"/>
  <c r="AY55" i="58"/>
  <c r="AI33" i="62"/>
  <c r="AY52" i="58"/>
  <c r="U53" i="58"/>
  <c r="BW61" i="192"/>
  <c r="CW54" i="58"/>
  <c r="CW55" i="58"/>
  <c r="BG25" i="38"/>
  <c r="CC51" i="58"/>
  <c r="BW25" i="62"/>
  <c r="CW51" i="58"/>
  <c r="K52" i="58"/>
  <c r="S38" i="192"/>
  <c r="AE51" i="58"/>
  <c r="C25" i="191"/>
  <c r="C51" i="191" s="1"/>
  <c r="K51" i="58"/>
  <c r="S48" i="38"/>
  <c r="AE54" i="58"/>
  <c r="AE55" i="58"/>
  <c r="AO54" i="58"/>
  <c r="AO55" i="58"/>
  <c r="CM51" i="58"/>
  <c r="CM52" i="58"/>
  <c r="CC53" i="58"/>
  <c r="K54" i="58"/>
  <c r="K55" i="58"/>
  <c r="AO52" i="58"/>
  <c r="S44" i="62"/>
  <c r="AE53" i="58"/>
  <c r="AY48" i="193"/>
  <c r="BS54" i="58"/>
  <c r="BS55" i="58"/>
  <c r="AQ33" i="38"/>
  <c r="BI52" i="58"/>
  <c r="CE46" i="192"/>
  <c r="DG52" i="58"/>
  <c r="BW33" i="38"/>
  <c r="BW52" i="38" s="1"/>
  <c r="CW52" i="58"/>
  <c r="AY38" i="192"/>
  <c r="AY64" i="192" s="1"/>
  <c r="BS51" i="58"/>
  <c r="AQ48" i="62"/>
  <c r="BI55" i="58"/>
  <c r="BI54" i="58"/>
  <c r="BW44" i="193"/>
  <c r="CW53" i="58"/>
  <c r="BG48" i="62"/>
  <c r="CC54" i="58"/>
  <c r="CC55" i="58"/>
  <c r="AA38" i="192"/>
  <c r="AO51" i="58"/>
  <c r="BO44" i="193"/>
  <c r="CM53" i="58"/>
  <c r="K48" i="193"/>
  <c r="U55" i="58"/>
  <c r="U54" i="58"/>
  <c r="BG33" i="62"/>
  <c r="CC52" i="58"/>
  <c r="CE61" i="192"/>
  <c r="DG54" i="58"/>
  <c r="DG55" i="58"/>
  <c r="AA44" i="38"/>
  <c r="AO53" i="58"/>
  <c r="K25" i="193"/>
  <c r="K51" i="193" s="1"/>
  <c r="U51" i="58"/>
  <c r="CE25" i="62"/>
  <c r="DG51" i="58"/>
  <c r="S33" i="193"/>
  <c r="AE52" i="58"/>
  <c r="AY33" i="38"/>
  <c r="BS52" i="58"/>
  <c r="BO48" i="193"/>
  <c r="CM55" i="58"/>
  <c r="CM54" i="58"/>
  <c r="AY44" i="62"/>
  <c r="BS53" i="58"/>
  <c r="BG46" i="193"/>
  <c r="BW35" i="38"/>
  <c r="C11" i="38"/>
  <c r="BO48" i="192"/>
  <c r="AY34" i="191"/>
  <c r="K11" i="62"/>
  <c r="S42" i="38"/>
  <c r="AI24" i="193"/>
  <c r="K7" i="191"/>
  <c r="AI14" i="193"/>
  <c r="S15" i="193"/>
  <c r="CE48" i="62"/>
  <c r="AI10" i="38"/>
  <c r="S55" i="192"/>
  <c r="AY41" i="193"/>
  <c r="AY21" i="192"/>
  <c r="C12" i="191"/>
  <c r="AY33" i="191"/>
  <c r="S26" i="38"/>
  <c r="AA28" i="193"/>
  <c r="AQ41" i="191"/>
  <c r="BO11" i="38"/>
  <c r="C6" i="62"/>
  <c r="BO31" i="62"/>
  <c r="BW36" i="192"/>
  <c r="K48" i="191"/>
  <c r="AY7" i="38"/>
  <c r="C25" i="192"/>
  <c r="AY33" i="62"/>
  <c r="AI24" i="191"/>
  <c r="S39" i="192"/>
  <c r="K7" i="38"/>
  <c r="AA28" i="191"/>
  <c r="S27" i="191"/>
  <c r="AI14" i="62"/>
  <c r="BO35" i="193"/>
  <c r="BO11" i="193"/>
  <c r="AY34" i="38"/>
  <c r="AY10" i="193"/>
  <c r="BW23" i="38"/>
  <c r="K11" i="193"/>
  <c r="AA26" i="193"/>
  <c r="BG33" i="191"/>
  <c r="CE48" i="193"/>
  <c r="AI10" i="193"/>
  <c r="AY35" i="62"/>
  <c r="S9" i="191"/>
  <c r="CE38" i="192"/>
  <c r="C36" i="191"/>
  <c r="BG46" i="191"/>
  <c r="AY8" i="193"/>
  <c r="K20" i="192"/>
  <c r="S40" i="192"/>
  <c r="AQ41" i="38"/>
  <c r="AY9" i="62"/>
  <c r="C19" i="192"/>
  <c r="C64" i="192" s="1"/>
  <c r="AY47" i="192"/>
  <c r="BO44" i="192"/>
  <c r="S28" i="192"/>
  <c r="AQ55" i="192"/>
  <c r="K11" i="191"/>
  <c r="AY14" i="193"/>
  <c r="AA44" i="191"/>
  <c r="AA53" i="191" s="1"/>
  <c r="K48" i="62"/>
  <c r="AI10" i="62"/>
  <c r="AY41" i="38"/>
  <c r="S33" i="38"/>
  <c r="AI47" i="62"/>
  <c r="AY24" i="191"/>
  <c r="AA28" i="38"/>
  <c r="BG46" i="38"/>
  <c r="AY8" i="62"/>
  <c r="BW35" i="191"/>
  <c r="C12" i="62"/>
  <c r="AY46" i="192"/>
  <c r="AI37" i="192"/>
  <c r="C11" i="62"/>
  <c r="S26" i="62"/>
  <c r="K7" i="62"/>
  <c r="AA28" i="62"/>
  <c r="S27" i="62"/>
  <c r="AQ54" i="192"/>
  <c r="BG38" i="38"/>
  <c r="AY9" i="191"/>
  <c r="C6" i="193"/>
  <c r="AY34" i="193"/>
  <c r="BO31" i="38"/>
  <c r="C42" i="192"/>
  <c r="S15" i="38"/>
  <c r="AQ42" i="193"/>
  <c r="AY14" i="38"/>
  <c r="AA57" i="192"/>
  <c r="K25" i="191"/>
  <c r="K52" i="191" s="1"/>
  <c r="AI39" i="62"/>
  <c r="CE35" i="38"/>
  <c r="AA30" i="191"/>
  <c r="BG31" i="38"/>
  <c r="AA28" i="192"/>
  <c r="S42" i="193"/>
  <c r="C12" i="38"/>
  <c r="AI24" i="38"/>
  <c r="C24" i="192"/>
  <c r="AY8" i="38"/>
  <c r="AY33" i="193"/>
  <c r="C11" i="193"/>
  <c r="S26" i="193"/>
  <c r="AQ41" i="62"/>
  <c r="AI27" i="192"/>
  <c r="BG38" i="62"/>
  <c r="AY22" i="192"/>
  <c r="C6" i="38"/>
  <c r="AY10" i="38"/>
  <c r="C29" i="193"/>
  <c r="AQ42" i="191"/>
  <c r="AA26" i="62"/>
  <c r="AY27" i="192"/>
  <c r="AI39" i="193"/>
  <c r="BO35" i="192"/>
  <c r="S43" i="193"/>
  <c r="CE14" i="193"/>
  <c r="AI6" i="191"/>
  <c r="C45" i="193"/>
  <c r="BW35" i="193"/>
  <c r="S42" i="191"/>
  <c r="AI14" i="38"/>
  <c r="BO35" i="38"/>
  <c r="BO11" i="62"/>
  <c r="BG51" i="192"/>
  <c r="AY10" i="191"/>
  <c r="C29" i="191"/>
  <c r="BW23" i="62"/>
  <c r="AA26" i="38"/>
  <c r="CE48" i="191"/>
  <c r="AI39" i="191"/>
  <c r="BO22" i="62"/>
  <c r="S9" i="193"/>
  <c r="BW15" i="193"/>
  <c r="AQ34" i="192"/>
  <c r="K25" i="62"/>
  <c r="AY48" i="192"/>
  <c r="AY41" i="62"/>
  <c r="CE35" i="193"/>
  <c r="S9" i="62"/>
  <c r="S41" i="193"/>
  <c r="AA43" i="192"/>
  <c r="BW28" i="192"/>
  <c r="S33" i="191"/>
  <c r="CE14" i="38"/>
  <c r="AY7" i="191"/>
  <c r="AI19" i="192"/>
  <c r="AI64" i="192" s="1"/>
  <c r="CE25" i="38"/>
  <c r="AI47" i="38"/>
  <c r="C58" i="192"/>
  <c r="C49" i="192"/>
  <c r="AQ32" i="192"/>
  <c r="AQ22" i="192"/>
  <c r="BG31" i="62"/>
  <c r="AY24" i="62"/>
  <c r="S31" i="62"/>
  <c r="K43" i="191"/>
  <c r="AQ12" i="62"/>
  <c r="AY29" i="192"/>
  <c r="BO35" i="191"/>
  <c r="BO11" i="191"/>
  <c r="BG38" i="191"/>
  <c r="AY9" i="193"/>
  <c r="BO31" i="193"/>
  <c r="AY23" i="192"/>
  <c r="C29" i="38"/>
  <c r="S15" i="191"/>
  <c r="BW23" i="191"/>
  <c r="AQ42" i="38"/>
  <c r="BG33" i="38"/>
  <c r="BG52" i="38" s="1"/>
  <c r="AY14" i="191"/>
  <c r="CE48" i="38"/>
  <c r="AA44" i="193"/>
  <c r="K25" i="38"/>
  <c r="K61" i="192"/>
  <c r="AI10" i="191"/>
  <c r="AI39" i="38"/>
  <c r="AY35" i="191"/>
  <c r="CE35" i="62"/>
  <c r="BO22" i="193"/>
  <c r="S9" i="38"/>
  <c r="S43" i="38"/>
  <c r="S54" i="192"/>
  <c r="S46" i="192"/>
  <c r="CE14" i="191"/>
  <c r="AY20" i="192"/>
  <c r="AI6" i="193"/>
  <c r="CE25" i="191"/>
  <c r="CE51" i="191" s="1"/>
  <c r="AI47" i="191"/>
  <c r="C45" i="38"/>
  <c r="C36" i="38"/>
  <c r="BW40" i="193"/>
  <c r="S43" i="62"/>
  <c r="S41" i="62"/>
  <c r="AA30" i="193"/>
  <c r="BW15" i="62"/>
  <c r="AY7" i="62"/>
  <c r="AI6" i="38"/>
  <c r="CE25" i="193"/>
  <c r="AI60" i="192"/>
  <c r="C45" i="191"/>
  <c r="BG14" i="38"/>
  <c r="K11" i="38"/>
  <c r="AA26" i="191"/>
  <c r="BG46" i="192"/>
  <c r="AA44" i="62"/>
  <c r="K38" i="192"/>
  <c r="K64" i="192" s="1"/>
  <c r="AY35" i="193"/>
  <c r="AY54" i="192"/>
  <c r="CE35" i="191"/>
  <c r="BO22" i="38"/>
  <c r="S43" i="191"/>
  <c r="S41" i="191"/>
  <c r="AA30" i="38"/>
  <c r="BW15" i="191"/>
  <c r="S33" i="62"/>
  <c r="CE27" i="192"/>
  <c r="AQ19" i="62"/>
  <c r="AI39" i="192"/>
  <c r="BW13" i="62"/>
  <c r="AI41" i="191"/>
  <c r="AY44" i="192"/>
  <c r="C36" i="62"/>
  <c r="AQ19" i="193"/>
  <c r="BW13" i="191"/>
  <c r="AI41" i="38"/>
  <c r="AY31" i="193"/>
  <c r="AY43" i="38"/>
  <c r="BG22" i="191"/>
  <c r="K13" i="38"/>
  <c r="K26" i="38"/>
  <c r="BO46" i="191"/>
  <c r="S49" i="192"/>
  <c r="CE18" i="38"/>
  <c r="K42" i="192"/>
  <c r="BO37" i="62"/>
  <c r="AI35" i="62"/>
  <c r="CE36" i="38"/>
  <c r="AA8" i="193"/>
  <c r="AA32" i="191"/>
  <c r="S30" i="192"/>
  <c r="AA25" i="191"/>
  <c r="K13" i="193"/>
  <c r="S17" i="193"/>
  <c r="AA47" i="62"/>
  <c r="BO46" i="62"/>
  <c r="AA25" i="193"/>
  <c r="S36" i="191"/>
  <c r="AA27" i="62"/>
  <c r="K29" i="38"/>
  <c r="AQ47" i="191"/>
  <c r="BO41" i="191"/>
  <c r="AI48" i="192"/>
  <c r="AA8" i="191"/>
  <c r="BG13" i="191"/>
  <c r="CE10" i="191"/>
  <c r="BO59" i="192"/>
  <c r="AA25" i="62"/>
  <c r="CE26" i="62"/>
  <c r="AA40" i="192"/>
  <c r="K29" i="193"/>
  <c r="AQ47" i="62"/>
  <c r="BO45" i="193"/>
  <c r="BG48" i="191"/>
  <c r="AA18" i="38"/>
  <c r="K26" i="62"/>
  <c r="AA47" i="193"/>
  <c r="CE18" i="62"/>
  <c r="CE39" i="192"/>
  <c r="AA27" i="191"/>
  <c r="BO37" i="38"/>
  <c r="AQ47" i="193"/>
  <c r="S41" i="192"/>
  <c r="BW22" i="62"/>
  <c r="BO45" i="191"/>
  <c r="BW36" i="38"/>
  <c r="BG61" i="192"/>
  <c r="AA18" i="62"/>
  <c r="BO47" i="38"/>
  <c r="K39" i="192"/>
  <c r="AA47" i="191"/>
  <c r="S36" i="38"/>
  <c r="CE31" i="192"/>
  <c r="CE26" i="193"/>
  <c r="AA27" i="193"/>
  <c r="BO37" i="193"/>
  <c r="BW39" i="62"/>
  <c r="S28" i="62"/>
  <c r="BW29" i="38"/>
  <c r="BW35" i="192"/>
  <c r="BW36" i="62"/>
  <c r="BW44" i="191"/>
  <c r="BW53" i="191" s="1"/>
  <c r="AY25" i="38"/>
  <c r="AY51" i="38" s="1"/>
  <c r="CE9" i="38"/>
  <c r="AA21" i="62"/>
  <c r="BG10" i="62"/>
  <c r="C34" i="193"/>
  <c r="BW39" i="193"/>
  <c r="BO41" i="38"/>
  <c r="BW29" i="193"/>
  <c r="BW32" i="38"/>
  <c r="CE36" i="191"/>
  <c r="BO45" i="62"/>
  <c r="BW36" i="191"/>
  <c r="AA21" i="192"/>
  <c r="BG48" i="38"/>
  <c r="BW57" i="192"/>
  <c r="BG13" i="62"/>
  <c r="K37" i="191"/>
  <c r="AY25" i="193"/>
  <c r="BO19" i="193"/>
  <c r="BW8" i="191"/>
  <c r="CE7" i="191"/>
  <c r="CE8" i="38"/>
  <c r="BO23" i="62"/>
  <c r="BO47" i="193"/>
  <c r="AQ16" i="62"/>
  <c r="AQ39" i="192"/>
  <c r="K55" i="192"/>
  <c r="BW27" i="192"/>
  <c r="BW39" i="191"/>
  <c r="S28" i="38"/>
  <c r="BO41" i="62"/>
  <c r="BW42" i="192"/>
  <c r="BW32" i="191"/>
  <c r="AI35" i="193"/>
  <c r="BW22" i="191"/>
  <c r="CE36" i="193"/>
  <c r="BO58" i="192"/>
  <c r="BW44" i="38"/>
  <c r="AQ48" i="191"/>
  <c r="BO23" i="191"/>
  <c r="AA18" i="193"/>
  <c r="AA32" i="38"/>
  <c r="AI50" i="192"/>
  <c r="BG41" i="192"/>
  <c r="AY32" i="193"/>
  <c r="BO28" i="193"/>
  <c r="C35" i="62"/>
  <c r="AQ22" i="38"/>
  <c r="S28" i="191"/>
  <c r="BO41" i="193"/>
  <c r="BW29" i="62"/>
  <c r="BW45" i="192"/>
  <c r="AI35" i="191"/>
  <c r="BW22" i="38"/>
  <c r="BW49" i="192"/>
  <c r="AA8" i="38"/>
  <c r="BG48" i="193"/>
  <c r="BW44" i="62"/>
  <c r="AQ48" i="193"/>
  <c r="S51" i="192"/>
  <c r="BG15" i="191"/>
  <c r="AA45" i="192"/>
  <c r="AI37" i="38"/>
  <c r="BW43" i="193"/>
  <c r="C21" i="192"/>
  <c r="BG18" i="193"/>
  <c r="S16" i="193"/>
  <c r="AI20" i="192"/>
  <c r="K17" i="193"/>
  <c r="AA38" i="193"/>
  <c r="S36" i="192"/>
  <c r="AQ61" i="192"/>
  <c r="BG13" i="38"/>
  <c r="S38" i="62"/>
  <c r="BG15" i="62"/>
  <c r="AA19" i="191"/>
  <c r="AA13" i="193"/>
  <c r="BO42" i="38"/>
  <c r="K43" i="192"/>
  <c r="AQ27" i="62"/>
  <c r="AQ11" i="191"/>
  <c r="BO27" i="38"/>
  <c r="AQ45" i="38"/>
  <c r="K16" i="62"/>
  <c r="AY11" i="191"/>
  <c r="C41" i="191"/>
  <c r="BO39" i="62"/>
  <c r="AY26" i="38"/>
  <c r="AI31" i="192"/>
  <c r="BW26" i="191"/>
  <c r="C37" i="192"/>
  <c r="CE27" i="62"/>
  <c r="AI28" i="192"/>
  <c r="AI42" i="193"/>
  <c r="CE20" i="38"/>
  <c r="AY18" i="62"/>
  <c r="BW18" i="191"/>
  <c r="S8" i="38"/>
  <c r="CE22" i="38"/>
  <c r="AY21" i="62"/>
  <c r="AQ30" i="191"/>
  <c r="AY60" i="192"/>
  <c r="AA46" i="62"/>
  <c r="BO49" i="192"/>
  <c r="BG45" i="193"/>
  <c r="AI48" i="38"/>
  <c r="AQ25" i="191"/>
  <c r="AQ51" i="191" s="1"/>
  <c r="AQ31" i="191"/>
  <c r="AQ37" i="62"/>
  <c r="BG27" i="191"/>
  <c r="AI8" i="191"/>
  <c r="BO18" i="62"/>
  <c r="AY28" i="62"/>
  <c r="K44" i="192"/>
  <c r="BO40" i="193"/>
  <c r="BO38" i="193"/>
  <c r="AY42" i="62"/>
  <c r="BO27" i="62"/>
  <c r="BO16" i="38"/>
  <c r="AQ45" i="62"/>
  <c r="AQ46" i="193"/>
  <c r="BW27" i="62"/>
  <c r="AI33" i="38"/>
  <c r="BG34" i="193"/>
  <c r="CE11" i="38"/>
  <c r="BW27" i="38"/>
  <c r="AI46" i="192"/>
  <c r="AI65" i="192" s="1"/>
  <c r="AY58" i="192"/>
  <c r="AQ29" i="191"/>
  <c r="AI55" i="192"/>
  <c r="CE33" i="192"/>
  <c r="K32" i="38"/>
  <c r="S21" i="192"/>
  <c r="BO26" i="191"/>
  <c r="AQ30" i="193"/>
  <c r="AY47" i="191"/>
  <c r="K24" i="191"/>
  <c r="AA46" i="191"/>
  <c r="BO36" i="193"/>
  <c r="BG45" i="62"/>
  <c r="AI48" i="191"/>
  <c r="AQ25" i="38"/>
  <c r="AQ50" i="192"/>
  <c r="AQ43" i="38"/>
  <c r="BG27" i="62"/>
  <c r="AA35" i="191"/>
  <c r="AI21" i="192"/>
  <c r="BO18" i="191"/>
  <c r="AY28" i="191"/>
  <c r="K31" i="38"/>
  <c r="CE39" i="191"/>
  <c r="BO40" i="38"/>
  <c r="BO38" i="62"/>
  <c r="AY42" i="193"/>
  <c r="AQ11" i="38"/>
  <c r="BO40" i="192"/>
  <c r="BO16" i="62"/>
  <c r="AQ45" i="193"/>
  <c r="AA43" i="191"/>
  <c r="AY13" i="38"/>
  <c r="AI47" i="192"/>
  <c r="S31" i="192"/>
  <c r="AQ46" i="191"/>
  <c r="CE11" i="62"/>
  <c r="AY45" i="193"/>
  <c r="AQ40" i="62"/>
  <c r="K24" i="62"/>
  <c r="BO36" i="62"/>
  <c r="AQ44" i="192"/>
  <c r="AQ37" i="38"/>
  <c r="AQ43" i="191"/>
  <c r="BG40" i="192"/>
  <c r="AA35" i="38"/>
  <c r="BO18" i="193"/>
  <c r="K31" i="191"/>
  <c r="CE39" i="38"/>
  <c r="AY42" i="38"/>
  <c r="AQ24" i="192"/>
  <c r="BO16" i="193"/>
  <c r="AQ58" i="192"/>
  <c r="AA43" i="62"/>
  <c r="AY13" i="193"/>
  <c r="AI34" i="191"/>
  <c r="S18" i="193"/>
  <c r="AQ59" i="192"/>
  <c r="BG12" i="193"/>
  <c r="CE32" i="38"/>
  <c r="AQ40" i="38"/>
  <c r="S37" i="193"/>
  <c r="AA27" i="192"/>
  <c r="CE37" i="62"/>
  <c r="BW26" i="193"/>
  <c r="BG34" i="38"/>
  <c r="S10" i="62"/>
  <c r="BG37" i="192"/>
  <c r="CE21" i="191"/>
  <c r="AQ30" i="192"/>
  <c r="C26" i="38"/>
  <c r="AY29" i="193"/>
  <c r="AI19" i="191"/>
  <c r="BW37" i="191"/>
  <c r="BG13" i="193"/>
  <c r="CE10" i="62"/>
  <c r="S38" i="191"/>
  <c r="K37" i="62"/>
  <c r="AA18" i="191"/>
  <c r="BG15" i="193"/>
  <c r="AA32" i="193"/>
  <c r="BO60" i="192"/>
  <c r="AI37" i="62"/>
  <c r="AA19" i="38"/>
  <c r="CE22" i="192"/>
  <c r="BO32" i="192"/>
  <c r="BG28" i="38"/>
  <c r="BW11" i="62"/>
  <c r="AA13" i="191"/>
  <c r="AA21" i="38"/>
  <c r="AY32" i="38"/>
  <c r="C42" i="193"/>
  <c r="C8" i="38"/>
  <c r="S29" i="62"/>
  <c r="BO28" i="38"/>
  <c r="AQ26" i="193"/>
  <c r="K42" i="62"/>
  <c r="BG18" i="62"/>
  <c r="K30" i="191"/>
  <c r="BW8" i="62"/>
  <c r="CE20" i="192"/>
  <c r="BO44" i="191"/>
  <c r="BO53" i="191" s="1"/>
  <c r="S16" i="62"/>
  <c r="AY30" i="193"/>
  <c r="C35" i="193"/>
  <c r="AQ27" i="191"/>
  <c r="C26" i="193"/>
  <c r="K30" i="192"/>
  <c r="AY29" i="62"/>
  <c r="CE21" i="192"/>
  <c r="BW47" i="62"/>
  <c r="AA38" i="62"/>
  <c r="S23" i="193"/>
  <c r="BW37" i="62"/>
  <c r="C7" i="62"/>
  <c r="AY36" i="193"/>
  <c r="AQ22" i="62"/>
  <c r="CE10" i="193"/>
  <c r="BO36" i="192"/>
  <c r="S38" i="193"/>
  <c r="K50" i="192"/>
  <c r="BO47" i="191"/>
  <c r="AA32" i="192"/>
  <c r="AY25" i="62"/>
  <c r="CE9" i="193"/>
  <c r="BW43" i="38"/>
  <c r="BO19" i="38"/>
  <c r="AQ16" i="38"/>
  <c r="BG28" i="62"/>
  <c r="BW11" i="191"/>
  <c r="AA26" i="192"/>
  <c r="AY32" i="191"/>
  <c r="C55" i="192"/>
  <c r="C8" i="62"/>
  <c r="S29" i="191"/>
  <c r="BO41" i="192"/>
  <c r="AQ26" i="38"/>
  <c r="G56" i="40"/>
  <c r="BO42" i="191"/>
  <c r="BG53" i="192"/>
  <c r="K42" i="193"/>
  <c r="BG18" i="38"/>
  <c r="K30" i="38"/>
  <c r="BW8" i="193"/>
  <c r="CE7" i="193"/>
  <c r="BO44" i="38"/>
  <c r="S29" i="192"/>
  <c r="AY43" i="192"/>
  <c r="AI7" i="62"/>
  <c r="C35" i="191"/>
  <c r="K17" i="191"/>
  <c r="AY29" i="191"/>
  <c r="CE8" i="193"/>
  <c r="AI19" i="193"/>
  <c r="BW47" i="193"/>
  <c r="BW14" i="191"/>
  <c r="C20" i="192"/>
  <c r="AY36" i="62"/>
  <c r="CE23" i="192"/>
  <c r="BO23" i="38"/>
  <c r="BG28" i="192"/>
  <c r="AI37" i="191"/>
  <c r="AA19" i="62"/>
  <c r="AY25" i="191"/>
  <c r="AY51" i="191" s="1"/>
  <c r="CE9" i="191"/>
  <c r="BW43" i="62"/>
  <c r="AQ29" i="192"/>
  <c r="BG28" i="191"/>
  <c r="BW11" i="193"/>
  <c r="AA13" i="62"/>
  <c r="AA21" i="193"/>
  <c r="AY45" i="192"/>
  <c r="C42" i="38"/>
  <c r="C8" i="193"/>
  <c r="S42" i="192"/>
  <c r="AQ26" i="191"/>
  <c r="BO42" i="62"/>
  <c r="BG40" i="38"/>
  <c r="BG18" i="191"/>
  <c r="K30" i="193"/>
  <c r="BW21" i="192"/>
  <c r="BO44" i="62"/>
  <c r="S16" i="191"/>
  <c r="AI7" i="193"/>
  <c r="C35" i="38"/>
  <c r="AQ40" i="192"/>
  <c r="C26" i="62"/>
  <c r="AY29" i="38"/>
  <c r="CE8" i="191"/>
  <c r="AI19" i="38"/>
  <c r="BW60" i="192"/>
  <c r="BW14" i="193"/>
  <c r="AA38" i="191"/>
  <c r="S23" i="38"/>
  <c r="BW50" i="192"/>
  <c r="C7" i="191"/>
  <c r="AY36" i="191"/>
  <c r="AQ35" i="192"/>
  <c r="BW43" i="191"/>
  <c r="BO19" i="62"/>
  <c r="AQ16" i="193"/>
  <c r="BW24" i="192"/>
  <c r="AA21" i="191"/>
  <c r="C42" i="191"/>
  <c r="S29" i="38"/>
  <c r="BO28" i="62"/>
  <c r="BO42" i="193"/>
  <c r="BG40" i="193"/>
  <c r="CE7" i="38"/>
  <c r="BO57" i="192"/>
  <c r="AY30" i="62"/>
  <c r="AI7" i="38"/>
  <c r="AQ27" i="38"/>
  <c r="C39" i="192"/>
  <c r="K17" i="38"/>
  <c r="AI19" i="62"/>
  <c r="BW14" i="62"/>
  <c r="AA38" i="38"/>
  <c r="S23" i="191"/>
  <c r="BW37" i="193"/>
  <c r="C7" i="193"/>
  <c r="AY36" i="38"/>
  <c r="AQ22" i="193"/>
  <c r="AY44" i="193"/>
  <c r="BO48" i="62"/>
  <c r="AQ28" i="191"/>
  <c r="AI22" i="192"/>
  <c r="AI16" i="193"/>
  <c r="AA20" i="193"/>
  <c r="C47" i="191"/>
  <c r="CE43" i="62"/>
  <c r="BW7" i="191"/>
  <c r="C17" i="62"/>
  <c r="BG8" i="193"/>
  <c r="AI32" i="191"/>
  <c r="AQ18" i="193"/>
  <c r="S45" i="38"/>
  <c r="BO28" i="192"/>
  <c r="BW42" i="62"/>
  <c r="S35" i="192"/>
  <c r="C21" i="38"/>
  <c r="C18" i="193"/>
  <c r="AY20" i="38"/>
  <c r="BG20" i="193"/>
  <c r="AQ15" i="62"/>
  <c r="BW33" i="62"/>
  <c r="S30" i="191"/>
  <c r="AI30" i="38"/>
  <c r="AA45" i="193"/>
  <c r="C9" i="191"/>
  <c r="AA37" i="193"/>
  <c r="AA7" i="193"/>
  <c r="AI36" i="193"/>
  <c r="BG21" i="62"/>
  <c r="S48" i="191"/>
  <c r="S11" i="38"/>
  <c r="AA19" i="192"/>
  <c r="AA68" i="192" s="1"/>
  <c r="AQ32" i="193"/>
  <c r="BG32" i="62"/>
  <c r="CE30" i="191"/>
  <c r="AY23" i="191"/>
  <c r="K29" i="192"/>
  <c r="BG30" i="38"/>
  <c r="S34" i="191"/>
  <c r="AY11" i="38"/>
  <c r="C41" i="62"/>
  <c r="C31" i="193"/>
  <c r="BO39" i="191"/>
  <c r="AQ33" i="193"/>
  <c r="BG26" i="38"/>
  <c r="BW30" i="62"/>
  <c r="BG17" i="193"/>
  <c r="S44" i="193"/>
  <c r="AQ28" i="38"/>
  <c r="S58" i="192"/>
  <c r="C25" i="38"/>
  <c r="S22" i="62"/>
  <c r="C21" i="62"/>
  <c r="C31" i="192"/>
  <c r="AY38" i="191"/>
  <c r="AY20" i="193"/>
  <c r="BG20" i="62"/>
  <c r="AQ28" i="192"/>
  <c r="BW33" i="193"/>
  <c r="AI30" i="193"/>
  <c r="AA58" i="192"/>
  <c r="C22" i="192"/>
  <c r="K32" i="192"/>
  <c r="AA7" i="191"/>
  <c r="AI49" i="192"/>
  <c r="BG21" i="191"/>
  <c r="AY17" i="38"/>
  <c r="S61" i="192"/>
  <c r="S24" i="192"/>
  <c r="AA6" i="62"/>
  <c r="AQ32" i="62"/>
  <c r="BG32" i="38"/>
  <c r="CE33" i="38"/>
  <c r="CE30" i="62"/>
  <c r="K16" i="193"/>
  <c r="BG43" i="192"/>
  <c r="S34" i="193"/>
  <c r="AY11" i="193"/>
  <c r="C41" i="193"/>
  <c r="AA44" i="192"/>
  <c r="BO52" i="192"/>
  <c r="AQ33" i="62"/>
  <c r="BG26" i="191"/>
  <c r="BW43" i="192"/>
  <c r="BG17" i="62"/>
  <c r="BO13" i="62"/>
  <c r="BO42" i="192"/>
  <c r="S44" i="191"/>
  <c r="BO15" i="62"/>
  <c r="BW42" i="38"/>
  <c r="C25" i="193"/>
  <c r="S22" i="193"/>
  <c r="C21" i="193"/>
  <c r="C18" i="191"/>
  <c r="AY51" i="192"/>
  <c r="AY20" i="62"/>
  <c r="BG33" i="192"/>
  <c r="AQ15" i="38"/>
  <c r="S30" i="62"/>
  <c r="AA45" i="62"/>
  <c r="C9" i="62"/>
  <c r="K19" i="193"/>
  <c r="AA37" i="62"/>
  <c r="AI36" i="191"/>
  <c r="BG21" i="193"/>
  <c r="AY17" i="193"/>
  <c r="S48" i="193"/>
  <c r="S11" i="62"/>
  <c r="AA6" i="193"/>
  <c r="CE33" i="193"/>
  <c r="CE30" i="193"/>
  <c r="AY23" i="62"/>
  <c r="K16" i="38"/>
  <c r="S34" i="62"/>
  <c r="C41" i="38"/>
  <c r="AA31" i="193"/>
  <c r="C31" i="62"/>
  <c r="BO39" i="193"/>
  <c r="AQ33" i="191"/>
  <c r="BO13" i="193"/>
  <c r="BO29" i="62"/>
  <c r="AI17" i="191"/>
  <c r="BW42" i="191"/>
  <c r="C25" i="62"/>
  <c r="S22" i="38"/>
  <c r="AY38" i="62"/>
  <c r="AY33" i="192"/>
  <c r="BW46" i="192"/>
  <c r="S30" i="38"/>
  <c r="AI43" i="192"/>
  <c r="K19" i="62"/>
  <c r="AA37" i="38"/>
  <c r="AA7" i="62"/>
  <c r="BG21" i="38"/>
  <c r="AY17" i="62"/>
  <c r="AQ32" i="38"/>
  <c r="BG32" i="191"/>
  <c r="CE33" i="191"/>
  <c r="AY36" i="192"/>
  <c r="BG30" i="62"/>
  <c r="S47" i="192"/>
  <c r="AY24" i="192"/>
  <c r="AA31" i="38"/>
  <c r="C31" i="191"/>
  <c r="AQ46" i="192"/>
  <c r="BO34" i="191"/>
  <c r="AY61" i="192"/>
  <c r="BW58" i="192"/>
  <c r="BG39" i="191"/>
  <c r="BO47" i="192"/>
  <c r="AY48" i="62"/>
  <c r="AY39" i="192"/>
  <c r="BW45" i="62"/>
  <c r="AI21" i="38"/>
  <c r="BO26" i="192"/>
  <c r="AY26" i="191"/>
  <c r="BO29" i="193"/>
  <c r="BW45" i="191"/>
  <c r="S57" i="192"/>
  <c r="AI17" i="38"/>
  <c r="S21" i="191"/>
  <c r="BO8" i="193"/>
  <c r="BW17" i="191"/>
  <c r="K22" i="62"/>
  <c r="AY37" i="191"/>
  <c r="AI36" i="192"/>
  <c r="BG38" i="192"/>
  <c r="BG39" i="192"/>
  <c r="BO34" i="62"/>
  <c r="BW30" i="193"/>
  <c r="AY48" i="191"/>
  <c r="BG17" i="38"/>
  <c r="BO13" i="38"/>
  <c r="AY26" i="62"/>
  <c r="BO29" i="38"/>
  <c r="AI30" i="192"/>
  <c r="BG39" i="62"/>
  <c r="AA16" i="62"/>
  <c r="BW48" i="193"/>
  <c r="AA23" i="38"/>
  <c r="BW46" i="62"/>
  <c r="BG55" i="192"/>
  <c r="BG26" i="193"/>
  <c r="BO34" i="193"/>
  <c r="BW30" i="38"/>
  <c r="AY48" i="38"/>
  <c r="BG17" i="191"/>
  <c r="BW45" i="193"/>
  <c r="S44" i="38"/>
  <c r="AI17" i="62"/>
  <c r="BG39" i="193"/>
  <c r="C30" i="193"/>
  <c r="CE42" i="38"/>
  <c r="AA12" i="38"/>
  <c r="K39" i="62"/>
  <c r="BO32" i="193"/>
  <c r="BO6" i="191"/>
  <c r="BO51" i="191" s="1"/>
  <c r="S24" i="193"/>
  <c r="AQ38" i="191"/>
  <c r="BG39" i="38"/>
  <c r="G33" i="40"/>
  <c r="S37" i="191"/>
  <c r="BG12" i="38"/>
  <c r="AA14" i="191"/>
  <c r="AI33" i="193"/>
  <c r="AI52" i="193" s="1"/>
  <c r="AY45" i="191"/>
  <c r="CE45" i="192"/>
  <c r="AI18" i="38"/>
  <c r="BW26" i="38"/>
  <c r="CE11" i="191"/>
  <c r="BW27" i="191"/>
  <c r="BG25" i="192"/>
  <c r="AA14" i="38"/>
  <c r="CE37" i="193"/>
  <c r="CE32" i="62"/>
  <c r="AI18" i="193"/>
  <c r="BW26" i="62"/>
  <c r="BG47" i="192"/>
  <c r="AQ40" i="191"/>
  <c r="AA43" i="38"/>
  <c r="AY13" i="62"/>
  <c r="S18" i="38"/>
  <c r="CE11" i="193"/>
  <c r="S37" i="38"/>
  <c r="BW27" i="193"/>
  <c r="AA14" i="193"/>
  <c r="AI33" i="191"/>
  <c r="AI52" i="191" s="1"/>
  <c r="CE37" i="38"/>
  <c r="AY45" i="62"/>
  <c r="AI18" i="191"/>
  <c r="BG34" i="191"/>
  <c r="AQ40" i="193"/>
  <c r="CE17" i="38"/>
  <c r="C38" i="62"/>
  <c r="BG29" i="192"/>
  <c r="K36" i="62"/>
  <c r="AI42" i="192"/>
  <c r="AA17" i="193"/>
  <c r="BW38" i="192"/>
  <c r="K15" i="38"/>
  <c r="C36" i="192"/>
  <c r="AQ24" i="38"/>
  <c r="BW30" i="192"/>
  <c r="CE6" i="193"/>
  <c r="C43" i="192"/>
  <c r="CE42" i="191"/>
  <c r="K10" i="62"/>
  <c r="AA23" i="191"/>
  <c r="AA12" i="191"/>
  <c r="AI21" i="62"/>
  <c r="K8" i="62"/>
  <c r="AQ14" i="193"/>
  <c r="S24" i="38"/>
  <c r="AQ38" i="193"/>
  <c r="BG42" i="193"/>
  <c r="BO8" i="62"/>
  <c r="AA29" i="192"/>
  <c r="BW17" i="193"/>
  <c r="CE6" i="62"/>
  <c r="K22" i="191"/>
  <c r="BW48" i="38"/>
  <c r="C30" i="191"/>
  <c r="CE55" i="192"/>
  <c r="K23" i="192"/>
  <c r="AA23" i="62"/>
  <c r="AA12" i="62"/>
  <c r="AI34" i="192"/>
  <c r="CE25" i="192"/>
  <c r="AY37" i="62"/>
  <c r="K39" i="193"/>
  <c r="BG24" i="62"/>
  <c r="AI23" i="193"/>
  <c r="BO32" i="38"/>
  <c r="AQ17" i="38"/>
  <c r="BG25" i="62"/>
  <c r="BG51" i="62" s="1"/>
  <c r="BO6" i="38"/>
  <c r="S10" i="38"/>
  <c r="AQ27" i="192"/>
  <c r="BW46" i="193"/>
  <c r="S24" i="191"/>
  <c r="AQ51" i="192"/>
  <c r="AI31" i="191"/>
  <c r="BG22" i="192"/>
  <c r="S21" i="38"/>
  <c r="CE21" i="193"/>
  <c r="AA39" i="62"/>
  <c r="K36" i="191"/>
  <c r="AI29" i="193"/>
  <c r="AA30" i="192"/>
  <c r="BW25" i="191"/>
  <c r="BW51" i="191" s="1"/>
  <c r="K15" i="191"/>
  <c r="C23" i="38"/>
  <c r="AQ24" i="62"/>
  <c r="AA16" i="193"/>
  <c r="CE6" i="38"/>
  <c r="K22" i="193"/>
  <c r="BW48" i="191"/>
  <c r="C30" i="62"/>
  <c r="K10" i="191"/>
  <c r="AA23" i="193"/>
  <c r="AA12" i="193"/>
  <c r="K8" i="191"/>
  <c r="CE12" i="191"/>
  <c r="AY37" i="193"/>
  <c r="K39" i="191"/>
  <c r="BG24" i="191"/>
  <c r="AI23" i="191"/>
  <c r="BO45" i="192"/>
  <c r="AQ17" i="62"/>
  <c r="BG25" i="191"/>
  <c r="BO19" i="192"/>
  <c r="S10" i="191"/>
  <c r="AQ14" i="191"/>
  <c r="BW59" i="192"/>
  <c r="S24" i="62"/>
  <c r="C29" i="192"/>
  <c r="K14" i="38"/>
  <c r="AI31" i="193"/>
  <c r="BG9" i="191"/>
  <c r="AA16" i="38"/>
  <c r="BW17" i="38"/>
  <c r="CE19" i="192"/>
  <c r="K22" i="38"/>
  <c r="BW48" i="62"/>
  <c r="CE42" i="62"/>
  <c r="AI21" i="193"/>
  <c r="K21" i="192"/>
  <c r="CE12" i="38"/>
  <c r="AY37" i="38"/>
  <c r="BG24" i="38"/>
  <c r="AI23" i="62"/>
  <c r="BO32" i="191"/>
  <c r="AQ17" i="193"/>
  <c r="BG25" i="193"/>
  <c r="BO6" i="193"/>
  <c r="S10" i="193"/>
  <c r="AQ14" i="62"/>
  <c r="BW46" i="191"/>
  <c r="AQ38" i="62"/>
  <c r="C16" i="191"/>
  <c r="K14" i="191"/>
  <c r="BG11" i="38"/>
  <c r="K34" i="62"/>
  <c r="C46" i="193"/>
  <c r="K21" i="38"/>
  <c r="K47" i="192"/>
  <c r="BG24" i="192"/>
  <c r="AA52" i="192"/>
  <c r="AI33" i="192"/>
  <c r="S25" i="191"/>
  <c r="BW6" i="193"/>
  <c r="AQ28" i="62"/>
  <c r="CE37" i="192"/>
  <c r="BO37" i="192"/>
  <c r="AI43" i="191"/>
  <c r="CE46" i="193"/>
  <c r="AQ41" i="192"/>
  <c r="AQ39" i="38"/>
  <c r="BW24" i="38"/>
  <c r="AQ34" i="38"/>
  <c r="AI20" i="38"/>
  <c r="AQ39" i="62"/>
  <c r="C20" i="193"/>
  <c r="AI28" i="191"/>
  <c r="CE31" i="191"/>
  <c r="BG10" i="191"/>
  <c r="K46" i="191"/>
  <c r="BG22" i="193"/>
  <c r="AQ25" i="192"/>
  <c r="BG36" i="191"/>
  <c r="AY16" i="38"/>
  <c r="CE19" i="38"/>
  <c r="BO20" i="62"/>
  <c r="AY57" i="192"/>
  <c r="BO48" i="38"/>
  <c r="C15" i="38"/>
  <c r="C34" i="191"/>
  <c r="AI26" i="62"/>
  <c r="BW13" i="193"/>
  <c r="AQ9" i="38"/>
  <c r="BG31" i="191"/>
  <c r="AA15" i="38"/>
  <c r="AY24" i="38"/>
  <c r="S44" i="192"/>
  <c r="AI54" i="192"/>
  <c r="BG14" i="193"/>
  <c r="AY31" i="62"/>
  <c r="BW40" i="62"/>
  <c r="K43" i="62"/>
  <c r="AQ21" i="193"/>
  <c r="K59" i="192"/>
  <c r="AY43" i="193"/>
  <c r="AQ12" i="193"/>
  <c r="BG49" i="192"/>
  <c r="AY16" i="62"/>
  <c r="CE19" i="193"/>
  <c r="BO33" i="192"/>
  <c r="AY44" i="191"/>
  <c r="BO61" i="192"/>
  <c r="C15" i="193"/>
  <c r="C47" i="192"/>
  <c r="AQ19" i="191"/>
  <c r="AI26" i="191"/>
  <c r="BW26" i="192"/>
  <c r="AQ9" i="191"/>
  <c r="BG44" i="192"/>
  <c r="AA15" i="193"/>
  <c r="AY37" i="192"/>
  <c r="S31" i="193"/>
  <c r="AI41" i="62"/>
  <c r="BG14" i="191"/>
  <c r="AY31" i="38"/>
  <c r="BW40" i="191"/>
  <c r="K43" i="193"/>
  <c r="AQ21" i="191"/>
  <c r="BG10" i="38"/>
  <c r="K46" i="193"/>
  <c r="AY43" i="191"/>
  <c r="BG22" i="62"/>
  <c r="AQ12" i="191"/>
  <c r="BG36" i="62"/>
  <c r="CE32" i="192"/>
  <c r="BO20" i="193"/>
  <c r="BO48" i="191"/>
  <c r="C28" i="192"/>
  <c r="AI26" i="193"/>
  <c r="AQ9" i="62"/>
  <c r="AA15" i="191"/>
  <c r="S31" i="191"/>
  <c r="BG14" i="62"/>
  <c r="BW53" i="192"/>
  <c r="AQ21" i="38"/>
  <c r="BG10" i="193"/>
  <c r="AY56" i="192"/>
  <c r="BG22" i="38"/>
  <c r="BG36" i="38"/>
  <c r="AY16" i="191"/>
  <c r="BO20" i="191"/>
  <c r="AY44" i="38"/>
  <c r="C15" i="191"/>
  <c r="C34" i="38"/>
  <c r="C16" i="193"/>
  <c r="K14" i="62"/>
  <c r="AI31" i="38"/>
  <c r="BG9" i="62"/>
  <c r="S21" i="62"/>
  <c r="CE21" i="38"/>
  <c r="BG42" i="38"/>
  <c r="BO21" i="192"/>
  <c r="K34" i="193"/>
  <c r="BG11" i="62"/>
  <c r="AA39" i="193"/>
  <c r="AI20" i="193"/>
  <c r="AQ39" i="193"/>
  <c r="C46" i="38"/>
  <c r="C20" i="191"/>
  <c r="AI43" i="193"/>
  <c r="CE24" i="191"/>
  <c r="S25" i="38"/>
  <c r="CE46" i="62"/>
  <c r="K21" i="62"/>
  <c r="AI28" i="62"/>
  <c r="BO24" i="62"/>
  <c r="BW19" i="192"/>
  <c r="BW24" i="62"/>
  <c r="CE31" i="38"/>
  <c r="AQ34" i="193"/>
  <c r="C16" i="62"/>
  <c r="K27" i="192"/>
  <c r="AI31" i="62"/>
  <c r="BG9" i="38"/>
  <c r="S34" i="192"/>
  <c r="CE21" i="62"/>
  <c r="BG42" i="62"/>
  <c r="BO8" i="191"/>
  <c r="K34" i="191"/>
  <c r="BG11" i="193"/>
  <c r="AA39" i="191"/>
  <c r="AI20" i="62"/>
  <c r="AQ39" i="191"/>
  <c r="CE24" i="38"/>
  <c r="S25" i="193"/>
  <c r="CE46" i="191"/>
  <c r="K34" i="192"/>
  <c r="AI41" i="192"/>
  <c r="BO24" i="191"/>
  <c r="BW6" i="38"/>
  <c r="BW51" i="38" s="1"/>
  <c r="BW37" i="192"/>
  <c r="CE31" i="193"/>
  <c r="AQ34" i="191"/>
  <c r="C59" i="192"/>
  <c r="C20" i="62"/>
  <c r="AI56" i="192"/>
  <c r="BW24" i="193"/>
  <c r="CE44" i="192"/>
  <c r="AQ47" i="192"/>
  <c r="C46" i="62"/>
  <c r="C33" i="192"/>
  <c r="AI43" i="62"/>
  <c r="CE24" i="193"/>
  <c r="S25" i="62"/>
  <c r="S51" i="62" s="1"/>
  <c r="CE59" i="192"/>
  <c r="K21" i="193"/>
  <c r="AI28" i="193"/>
  <c r="BO24" i="193"/>
  <c r="BW6" i="62"/>
  <c r="C29" i="40"/>
  <c r="C36" i="40"/>
  <c r="E29" i="40"/>
  <c r="E35" i="40"/>
  <c r="F57" i="40"/>
  <c r="G48" i="40"/>
  <c r="J20" i="40"/>
  <c r="G23" i="40"/>
  <c r="H47" i="40"/>
  <c r="I30" i="40"/>
  <c r="C40" i="40"/>
  <c r="D41" i="40"/>
  <c r="I34" i="254"/>
  <c r="B16" i="40"/>
  <c r="J23" i="40"/>
  <c r="C53" i="40"/>
  <c r="I8" i="254"/>
  <c r="F52" i="40"/>
  <c r="F31" i="40"/>
  <c r="B54" i="40"/>
  <c r="K24" i="40"/>
  <c r="I56" i="40"/>
  <c r="I12" i="254"/>
  <c r="J52" i="40"/>
  <c r="C42" i="40"/>
  <c r="E23" i="40"/>
  <c r="E25" i="40"/>
  <c r="F27" i="40"/>
  <c r="K53" i="40"/>
  <c r="E31" i="40"/>
  <c r="B29" i="40"/>
  <c r="G25" i="40"/>
  <c r="G20" i="40"/>
  <c r="H18" i="40"/>
  <c r="H45" i="40"/>
  <c r="J54" i="40"/>
  <c r="I11" i="254"/>
  <c r="I52" i="40"/>
  <c r="J26" i="40"/>
  <c r="D33" i="40"/>
  <c r="C32" i="40"/>
  <c r="G49" i="40"/>
  <c r="I36" i="40"/>
  <c r="I27" i="40"/>
  <c r="F20" i="40"/>
  <c r="D24" i="40"/>
  <c r="B37" i="40"/>
  <c r="L41" i="40"/>
  <c r="G55" i="40"/>
  <c r="F45" i="40"/>
  <c r="L26" i="40"/>
  <c r="K23" i="40"/>
  <c r="L19" i="40"/>
  <c r="B57" i="40"/>
  <c r="D29" i="40"/>
  <c r="G50" i="40"/>
  <c r="E55" i="40"/>
  <c r="D38" i="40"/>
  <c r="G43" i="40"/>
  <c r="B32" i="40"/>
  <c r="I43" i="40"/>
  <c r="H43" i="40"/>
  <c r="H42" i="40"/>
  <c r="E39" i="40"/>
  <c r="I37" i="254"/>
  <c r="E16" i="40"/>
  <c r="I48" i="40"/>
  <c r="B49" i="40"/>
  <c r="J36" i="40"/>
  <c r="D44" i="40"/>
  <c r="E50" i="40"/>
  <c r="C39" i="40"/>
  <c r="H30" i="40"/>
  <c r="K58" i="40"/>
  <c r="K45" i="40"/>
  <c r="E36" i="40"/>
  <c r="J53" i="40"/>
  <c r="D45" i="40"/>
  <c r="I41" i="254"/>
  <c r="I16" i="40"/>
  <c r="H41" i="40"/>
  <c r="F18" i="40"/>
  <c r="L47" i="40"/>
  <c r="H28" i="40"/>
  <c r="C21" i="40"/>
  <c r="J29" i="40"/>
  <c r="C17" i="40"/>
  <c r="B26" i="40"/>
  <c r="K17" i="40"/>
  <c r="C35" i="40"/>
  <c r="F23" i="40"/>
  <c r="D32" i="40"/>
  <c r="I26" i="254"/>
  <c r="I51" i="40"/>
  <c r="C27" i="40"/>
  <c r="E54" i="40"/>
  <c r="B28" i="40"/>
  <c r="I44" i="40"/>
  <c r="E22" i="40"/>
  <c r="K41" i="40"/>
  <c r="F29" i="40"/>
  <c r="C49" i="40"/>
  <c r="L24" i="40"/>
  <c r="E48" i="40"/>
  <c r="G26" i="40"/>
  <c r="L45" i="40"/>
  <c r="H44" i="40"/>
  <c r="G35" i="40"/>
  <c r="C28" i="40"/>
  <c r="I4" i="254"/>
  <c r="B52" i="40"/>
  <c r="H21" i="40"/>
  <c r="H49" i="40"/>
  <c r="L42" i="40"/>
  <c r="B35" i="40"/>
  <c r="F24" i="40"/>
  <c r="I18" i="40"/>
  <c r="B24" i="40"/>
  <c r="G42" i="40"/>
  <c r="E37" i="40"/>
  <c r="I55" i="40"/>
  <c r="H31" i="40"/>
  <c r="B42" i="40"/>
  <c r="G29" i="40"/>
  <c r="D54" i="40"/>
  <c r="C25" i="40"/>
  <c r="E57" i="40"/>
  <c r="B31" i="40"/>
  <c r="B46" i="40"/>
  <c r="H37" i="40"/>
  <c r="C57" i="40"/>
  <c r="H46" i="40"/>
  <c r="F39" i="40"/>
  <c r="K22" i="40"/>
  <c r="K26" i="40"/>
  <c r="D47" i="40"/>
  <c r="C23" i="40"/>
  <c r="C50" i="40"/>
  <c r="E46" i="40"/>
  <c r="L48" i="40"/>
  <c r="K54" i="40"/>
  <c r="I22" i="254"/>
  <c r="E51" i="40"/>
  <c r="G17" i="40"/>
  <c r="D27" i="40"/>
  <c r="C47" i="40"/>
  <c r="L35" i="40"/>
  <c r="H55" i="40"/>
  <c r="C26" i="40"/>
  <c r="E53" i="40"/>
  <c r="B36" i="40"/>
  <c r="I39" i="40"/>
  <c r="C48" i="40"/>
  <c r="E49" i="40"/>
  <c r="J27" i="40"/>
  <c r="D57" i="40"/>
  <c r="K21" i="40"/>
  <c r="L34" i="40"/>
  <c r="D30" i="40"/>
  <c r="G38" i="40"/>
  <c r="L27" i="40"/>
  <c r="D35" i="40"/>
  <c r="K27" i="40"/>
  <c r="D40" i="40"/>
  <c r="C58" i="40"/>
  <c r="I46" i="40"/>
  <c r="D22" i="40"/>
  <c r="K34" i="40"/>
  <c r="I28" i="254"/>
  <c r="K51" i="40"/>
  <c r="D55" i="40"/>
  <c r="B55" i="40"/>
  <c r="C34" i="40"/>
  <c r="J37" i="40"/>
  <c r="C33" i="40"/>
  <c r="E19" i="40"/>
  <c r="E45" i="40"/>
  <c r="G41" i="40"/>
  <c r="L18" i="40"/>
  <c r="L32" i="40"/>
  <c r="I14" i="254"/>
  <c r="L52" i="40"/>
  <c r="H56" i="40"/>
  <c r="F46" i="40"/>
  <c r="E17" i="40"/>
  <c r="L57" i="40"/>
  <c r="I5" i="254"/>
  <c r="C52" i="40"/>
  <c r="J24" i="40"/>
  <c r="K31" i="40"/>
  <c r="E30" i="40"/>
  <c r="H35" i="40"/>
  <c r="L44" i="40"/>
  <c r="L39" i="40"/>
  <c r="I20" i="254"/>
  <c r="C51" i="40"/>
  <c r="J32" i="40"/>
  <c r="K39" i="40"/>
  <c r="I19" i="254"/>
  <c r="B51" i="40"/>
  <c r="K56" i="40"/>
  <c r="D20" i="40"/>
  <c r="J42" i="40"/>
  <c r="D58" i="40"/>
  <c r="E20" i="40"/>
  <c r="K37" i="40"/>
  <c r="L50" i="40"/>
  <c r="K47" i="40"/>
  <c r="B47" i="40"/>
  <c r="J34" i="40"/>
  <c r="C43" i="40"/>
  <c r="F40" i="40"/>
  <c r="G18" i="40"/>
  <c r="H26" i="40"/>
  <c r="H17" i="40"/>
  <c r="K57" i="40"/>
  <c r="B30" i="40"/>
  <c r="J47" i="40"/>
  <c r="F33" i="40"/>
  <c r="D56" i="40"/>
  <c r="I24" i="40"/>
  <c r="L56" i="40"/>
  <c r="K18" i="40"/>
  <c r="K20" i="40"/>
  <c r="C38" i="40"/>
  <c r="E21" i="40"/>
  <c r="J55" i="40"/>
  <c r="F28" i="40"/>
  <c r="F26" i="40"/>
  <c r="I57" i="40"/>
  <c r="I13" i="254"/>
  <c r="K52" i="40"/>
  <c r="E26" i="40"/>
  <c r="D36" i="40"/>
  <c r="E41" i="40"/>
  <c r="I32" i="40"/>
  <c r="J49" i="40"/>
  <c r="I35" i="40"/>
  <c r="H40" i="40"/>
  <c r="L37" i="40"/>
  <c r="L21" i="40"/>
  <c r="I25" i="254"/>
  <c r="H51" i="40"/>
  <c r="L23" i="40"/>
  <c r="E18" i="40"/>
  <c r="G31" i="40"/>
  <c r="I38" i="254"/>
  <c r="F16" i="40"/>
  <c r="C54" i="40"/>
  <c r="F53" i="40"/>
  <c r="I23" i="40"/>
  <c r="K49" i="40"/>
  <c r="H58" i="40"/>
  <c r="J39" i="40"/>
  <c r="D48" i="40"/>
  <c r="C55" i="40"/>
  <c r="F36" i="40"/>
  <c r="F54" i="40"/>
  <c r="K28" i="40"/>
  <c r="F34" i="40"/>
  <c r="L29" i="40"/>
  <c r="J40" i="40"/>
  <c r="K48" i="40"/>
  <c r="H22" i="40"/>
  <c r="K38" i="40"/>
  <c r="I27" i="254"/>
  <c r="J51" i="40"/>
  <c r="D39" i="40"/>
  <c r="L46" i="40"/>
  <c r="E27" i="40"/>
  <c r="B19" i="40"/>
  <c r="H23" i="40"/>
  <c r="F35" i="40"/>
  <c r="I44" i="254"/>
  <c r="L16" i="40"/>
  <c r="H57" i="40"/>
  <c r="C46" i="40"/>
  <c r="B33" i="40"/>
  <c r="I10" i="254"/>
  <c r="H52" i="40"/>
  <c r="G44" i="40"/>
  <c r="C20" i="40"/>
  <c r="F19" i="40"/>
  <c r="F41" i="40"/>
  <c r="E58" i="40"/>
  <c r="H20" i="40"/>
  <c r="E38" i="40"/>
  <c r="E28" i="40"/>
  <c r="J44" i="40"/>
  <c r="I40" i="40"/>
  <c r="L28" i="40"/>
  <c r="I36" i="254"/>
  <c r="D16" i="40"/>
  <c r="J30" i="40"/>
  <c r="G24" i="40"/>
  <c r="F47" i="40"/>
  <c r="H29" i="40"/>
  <c r="B40" i="40"/>
  <c r="D23" i="40"/>
  <c r="I42" i="254"/>
  <c r="J16" i="40"/>
  <c r="F21" i="40"/>
  <c r="L43" i="40"/>
  <c r="J50" i="40"/>
  <c r="B43" i="40"/>
  <c r="E24" i="40"/>
  <c r="H24" i="40"/>
  <c r="H34" i="40"/>
  <c r="H32" i="40"/>
  <c r="D18" i="40"/>
  <c r="C18" i="40"/>
  <c r="I19" i="40"/>
  <c r="I6" i="254"/>
  <c r="D52" i="40"/>
  <c r="L54" i="40"/>
  <c r="J18" i="40"/>
  <c r="E32" i="40"/>
  <c r="B22" i="40"/>
  <c r="L22" i="40"/>
  <c r="C56" i="40"/>
  <c r="I54" i="40"/>
  <c r="D21" i="40"/>
  <c r="L58" i="40"/>
  <c r="I58" i="40"/>
  <c r="K29" i="40"/>
  <c r="K40" i="40"/>
  <c r="B21" i="40"/>
  <c r="L17" i="40"/>
  <c r="I31" i="40"/>
  <c r="I42" i="40"/>
  <c r="I41" i="40"/>
  <c r="C31" i="40"/>
  <c r="E43" i="40"/>
  <c r="J35" i="40"/>
  <c r="L20" i="40"/>
  <c r="C19" i="40"/>
  <c r="B56" i="40"/>
  <c r="C37" i="40"/>
  <c r="I45" i="40"/>
  <c r="F43" i="40"/>
  <c r="H33" i="40"/>
  <c r="J17" i="40"/>
  <c r="F50" i="40"/>
  <c r="D43" i="40"/>
  <c r="B44" i="40"/>
  <c r="J56" i="40"/>
  <c r="C30" i="40"/>
  <c r="G27" i="40"/>
  <c r="F37" i="40"/>
  <c r="B20" i="40"/>
  <c r="F44" i="40"/>
  <c r="L30" i="40"/>
  <c r="K50" i="40"/>
  <c r="B39" i="40"/>
  <c r="I7" i="254"/>
  <c r="E52" i="40"/>
  <c r="D34" i="40"/>
  <c r="L33" i="40"/>
  <c r="F38" i="40"/>
  <c r="F17" i="40"/>
  <c r="G37" i="40"/>
  <c r="J28" i="40"/>
  <c r="J46" i="40"/>
  <c r="C45" i="40"/>
  <c r="D53" i="40"/>
  <c r="L40" i="40"/>
  <c r="D26" i="40"/>
  <c r="K46" i="40"/>
  <c r="H54" i="40"/>
  <c r="I43" i="254"/>
  <c r="K16" i="40"/>
  <c r="K43" i="40"/>
  <c r="I29" i="254"/>
  <c r="L51" i="40"/>
  <c r="E47" i="40"/>
  <c r="F32" i="40"/>
  <c r="L31" i="40"/>
  <c r="B17" i="40"/>
  <c r="I21" i="254"/>
  <c r="D51" i="40"/>
  <c r="D37" i="40"/>
  <c r="F42" i="40"/>
  <c r="D46" i="40"/>
  <c r="I34" i="40"/>
  <c r="H25" i="40"/>
  <c r="D28" i="40"/>
  <c r="B23" i="40"/>
  <c r="L53" i="40"/>
  <c r="H27" i="40"/>
  <c r="I25" i="40"/>
  <c r="J25" i="40"/>
  <c r="I23" i="254"/>
  <c r="F51" i="40"/>
  <c r="I26" i="40"/>
  <c r="I17" i="40"/>
  <c r="B27" i="40"/>
  <c r="J19" i="40"/>
  <c r="B34" i="40"/>
  <c r="I35" i="254"/>
  <c r="C16" i="40"/>
  <c r="J57" i="40"/>
  <c r="J41" i="40"/>
  <c r="H39" i="40"/>
  <c r="B41" i="40"/>
  <c r="F49" i="40"/>
  <c r="B38" i="40"/>
  <c r="I53" i="40"/>
  <c r="J48" i="40"/>
  <c r="K32" i="40"/>
  <c r="C24" i="40"/>
  <c r="K30" i="40"/>
  <c r="H19" i="40"/>
  <c r="I50" i="40"/>
  <c r="G54" i="40"/>
  <c r="F25" i="40"/>
  <c r="H53" i="40"/>
  <c r="K19" i="40"/>
  <c r="E56" i="40"/>
  <c r="G22" i="40"/>
  <c r="B25" i="40"/>
  <c r="K25" i="40"/>
  <c r="D42" i="40"/>
  <c r="K44" i="40"/>
  <c r="F30" i="40"/>
  <c r="B48" i="40"/>
  <c r="H36" i="40"/>
  <c r="F55" i="40"/>
  <c r="D49" i="40"/>
  <c r="L55" i="40"/>
  <c r="B45" i="40"/>
  <c r="E44" i="40"/>
  <c r="K55" i="40"/>
  <c r="I28" i="40"/>
  <c r="C44" i="40"/>
  <c r="B50" i="40"/>
  <c r="I20" i="40"/>
  <c r="J22" i="40"/>
  <c r="E42" i="40"/>
  <c r="F22" i="40"/>
  <c r="E40" i="40"/>
  <c r="F56" i="40"/>
  <c r="K42" i="40"/>
  <c r="G36" i="40"/>
  <c r="K33" i="40"/>
  <c r="J43" i="40"/>
  <c r="I21" i="40"/>
  <c r="J58" i="40"/>
  <c r="J31" i="40"/>
  <c r="C41" i="40"/>
  <c r="I47" i="40"/>
  <c r="J33" i="40"/>
  <c r="D19" i="40"/>
  <c r="G19" i="40"/>
  <c r="B18" i="40"/>
  <c r="L36" i="40"/>
  <c r="G30" i="40"/>
  <c r="B53" i="40"/>
  <c r="I29" i="40"/>
  <c r="K35" i="40"/>
  <c r="J45" i="40"/>
  <c r="H38" i="40"/>
  <c r="D17" i="40"/>
  <c r="L38" i="40"/>
  <c r="F58" i="40"/>
  <c r="I40" i="254"/>
  <c r="H16" i="40"/>
  <c r="E33" i="40"/>
  <c r="I49" i="40"/>
  <c r="C22" i="40"/>
  <c r="I38" i="40"/>
  <c r="E34" i="40"/>
  <c r="D31" i="40"/>
  <c r="H50" i="40"/>
  <c r="I37" i="40"/>
  <c r="L25" i="40"/>
  <c r="H48" i="40"/>
  <c r="I22" i="40"/>
  <c r="G21" i="40"/>
  <c r="G32" i="40"/>
  <c r="K36" i="40"/>
  <c r="I33" i="40"/>
  <c r="S51" i="193" l="1"/>
  <c r="BW52" i="193"/>
  <c r="AQ51" i="38"/>
  <c r="S53" i="191"/>
  <c r="AQ52" i="191"/>
  <c r="AY53" i="191"/>
  <c r="BG51" i="191"/>
  <c r="CE52" i="193"/>
  <c r="AA51" i="191"/>
  <c r="AQ65" i="192"/>
  <c r="BO53" i="193"/>
  <c r="S53" i="193"/>
  <c r="AY53" i="193"/>
  <c r="AA53" i="38"/>
  <c r="S64" i="192"/>
  <c r="S51" i="191"/>
  <c r="BG51" i="193"/>
  <c r="J62" i="40"/>
  <c r="H63" i="40"/>
  <c r="F61" i="40"/>
  <c r="S65" i="192"/>
  <c r="BO66" i="192"/>
  <c r="AA53" i="193"/>
  <c r="AA66" i="192"/>
  <c r="C63" i="40"/>
  <c r="BW65" i="192"/>
  <c r="AQ52" i="193"/>
  <c r="S52" i="191"/>
  <c r="AY65" i="192"/>
  <c r="BG52" i="191"/>
  <c r="C51" i="193"/>
  <c r="AI66" i="192"/>
  <c r="AY52" i="193"/>
  <c r="K65" i="192"/>
  <c r="C53" i="193"/>
  <c r="AI68" i="192"/>
  <c r="AQ53" i="193"/>
  <c r="C54" i="191"/>
  <c r="C55" i="191"/>
  <c r="C68" i="192"/>
  <c r="C67" i="192"/>
  <c r="BO68" i="192"/>
  <c r="BO67" i="192"/>
  <c r="BW64" i="192"/>
  <c r="BW55" i="193"/>
  <c r="BW54" i="193"/>
  <c r="AY54" i="191"/>
  <c r="AY55" i="191"/>
  <c r="BG64" i="192"/>
  <c r="S66" i="192"/>
  <c r="AY68" i="192"/>
  <c r="AY67" i="192"/>
  <c r="S54" i="193"/>
  <c r="S55" i="193"/>
  <c r="AQ55" i="193"/>
  <c r="AQ54" i="193"/>
  <c r="AQ55" i="191"/>
  <c r="AQ54" i="191"/>
  <c r="BW66" i="192"/>
  <c r="AA51" i="193"/>
  <c r="CE51" i="193"/>
  <c r="K68" i="192"/>
  <c r="K67" i="192"/>
  <c r="K55" i="191"/>
  <c r="K54" i="191"/>
  <c r="AY52" i="191"/>
  <c r="K55" i="193"/>
  <c r="K54" i="193"/>
  <c r="AA64" i="192"/>
  <c r="BW68" i="192"/>
  <c r="BW67" i="192"/>
  <c r="CE53" i="193"/>
  <c r="AI51" i="191"/>
  <c r="CE53" i="191"/>
  <c r="C52" i="191"/>
  <c r="BO51" i="193"/>
  <c r="AQ64" i="192"/>
  <c r="BO52" i="193"/>
  <c r="BW51" i="193"/>
  <c r="AA67" i="192"/>
  <c r="BO54" i="191"/>
  <c r="BO55" i="191"/>
  <c r="S68" i="192"/>
  <c r="S67" i="192"/>
  <c r="BG55" i="191"/>
  <c r="BG54" i="191"/>
  <c r="CE68" i="192"/>
  <c r="CE67" i="192"/>
  <c r="AY54" i="193"/>
  <c r="AY55" i="193"/>
  <c r="AA55" i="193"/>
  <c r="AA54" i="193"/>
  <c r="AY66" i="192"/>
  <c r="CE52" i="191"/>
  <c r="S54" i="191"/>
  <c r="S55" i="191"/>
  <c r="AY51" i="193"/>
  <c r="CE54" i="191"/>
  <c r="CE55" i="191"/>
  <c r="K51" i="191"/>
  <c r="BW53" i="193"/>
  <c r="K52" i="193"/>
  <c r="AQ66" i="192"/>
  <c r="K53" i="193"/>
  <c r="AI53" i="191"/>
  <c r="AQ51" i="193"/>
  <c r="AA52" i="193"/>
  <c r="BO65" i="192"/>
  <c r="AA65" i="192"/>
  <c r="AI54" i="193"/>
  <c r="AI55" i="193"/>
  <c r="AA52" i="191"/>
  <c r="AQ68" i="192"/>
  <c r="AQ67" i="192"/>
  <c r="AA55" i="191"/>
  <c r="AA54" i="191"/>
  <c r="J61" i="40"/>
  <c r="BW55" i="191"/>
  <c r="BW54" i="191"/>
  <c r="AI54" i="191"/>
  <c r="AI55" i="191"/>
  <c r="BG55" i="193"/>
  <c r="BG54" i="193"/>
  <c r="BG68" i="192"/>
  <c r="BG67" i="192"/>
  <c r="BG65" i="192"/>
  <c r="CE64" i="192"/>
  <c r="CE54" i="193"/>
  <c r="CE55" i="193"/>
  <c r="BO54" i="193"/>
  <c r="BO55" i="193"/>
  <c r="S52" i="193"/>
  <c r="CE65" i="192"/>
  <c r="CE66" i="192"/>
  <c r="AQ53" i="191"/>
  <c r="K66" i="192"/>
  <c r="BO64" i="192"/>
  <c r="AI53" i="193"/>
  <c r="C54" i="193"/>
  <c r="C55" i="193"/>
  <c r="AI51" i="193"/>
  <c r="C52" i="193"/>
  <c r="C53" i="191"/>
  <c r="BG53" i="191"/>
  <c r="BW52" i="191"/>
  <c r="BG66" i="192"/>
  <c r="BG52" i="193"/>
  <c r="BO53" i="62"/>
  <c r="AA53" i="62"/>
  <c r="K51" i="38"/>
  <c r="AQ52" i="62"/>
  <c r="K53" i="38"/>
  <c r="K54" i="38"/>
  <c r="K52" i="38"/>
  <c r="C55" i="38"/>
  <c r="AI52" i="38"/>
  <c r="AA55" i="62"/>
  <c r="K51" i="62"/>
  <c r="BW52" i="62"/>
  <c r="C51" i="62"/>
  <c r="CE52" i="38"/>
  <c r="G4" i="256" a="1"/>
  <c r="G4" i="256" s="1"/>
  <c r="AY53" i="62"/>
  <c r="K61" i="40"/>
  <c r="G63" i="40"/>
  <c r="E62" i="40"/>
  <c r="L62" i="40"/>
  <c r="B61" i="40"/>
  <c r="G61" i="40"/>
  <c r="B63" i="40"/>
  <c r="AQ51" i="62"/>
  <c r="D62" i="40"/>
  <c r="I61" i="40"/>
  <c r="C62" i="40"/>
  <c r="L61" i="40"/>
  <c r="AY53" i="38"/>
  <c r="AY51" i="62"/>
  <c r="F62" i="40"/>
  <c r="AI52" i="62"/>
  <c r="CE51" i="62"/>
  <c r="AQ55" i="62"/>
  <c r="AQ54" i="62"/>
  <c r="K53" i="62"/>
  <c r="CE52" i="62"/>
  <c r="F63" i="40"/>
  <c r="H61" i="40"/>
  <c r="K65" i="40"/>
  <c r="K64" i="40"/>
  <c r="I62" i="40"/>
  <c r="F65" i="40"/>
  <c r="F64" i="40"/>
  <c r="J64" i="40"/>
  <c r="J65" i="40"/>
  <c r="I63" i="40"/>
  <c r="L63" i="40"/>
  <c r="D61" i="40"/>
  <c r="K63" i="40"/>
  <c r="E61" i="40"/>
  <c r="BW55" i="62"/>
  <c r="BW54" i="62"/>
  <c r="AY52" i="62"/>
  <c r="BG52" i="62"/>
  <c r="S53" i="62"/>
  <c r="AI53" i="62"/>
  <c r="AA52" i="62"/>
  <c r="S54" i="62"/>
  <c r="K62" i="40"/>
  <c r="E64" i="40"/>
  <c r="E65" i="40"/>
  <c r="D64" i="40"/>
  <c r="D65" i="40"/>
  <c r="I64" i="40"/>
  <c r="I65" i="40"/>
  <c r="B62" i="40"/>
  <c r="H64" i="40"/>
  <c r="H65" i="40"/>
  <c r="C65" i="40"/>
  <c r="C64" i="40"/>
  <c r="D63" i="40"/>
  <c r="C61" i="40"/>
  <c r="G62" i="40"/>
  <c r="B65" i="40"/>
  <c r="B64" i="40"/>
  <c r="AY55" i="62"/>
  <c r="AY54" i="62"/>
  <c r="BO55" i="62"/>
  <c r="BO54" i="62"/>
  <c r="BW53" i="62"/>
  <c r="S52" i="62"/>
  <c r="K55" i="62"/>
  <c r="K54" i="62"/>
  <c r="CE55" i="62"/>
  <c r="CE54" i="62"/>
  <c r="AI55" i="62"/>
  <c r="AI54" i="62"/>
  <c r="C55" i="62"/>
  <c r="C54" i="62"/>
  <c r="G65" i="40"/>
  <c r="G64" i="40"/>
  <c r="AA54" i="62"/>
  <c r="AQ53" i="62"/>
  <c r="L64" i="40"/>
  <c r="L65" i="40"/>
  <c r="E63" i="40"/>
  <c r="H62" i="40"/>
  <c r="J63" i="40"/>
  <c r="AA51" i="62"/>
  <c r="BG55" i="62"/>
  <c r="BG54" i="62"/>
  <c r="BW51" i="62"/>
  <c r="K52" i="62"/>
  <c r="C52" i="62"/>
  <c r="BG53" i="62"/>
  <c r="C53" i="62"/>
  <c r="BO52" i="62"/>
  <c r="BG51" i="38"/>
  <c r="S53" i="38"/>
  <c r="BO53" i="38"/>
  <c r="BW53" i="38"/>
  <c r="C51" i="38"/>
  <c r="AQ53" i="38"/>
  <c r="BO51" i="38"/>
  <c r="C53" i="38"/>
  <c r="BG53" i="38"/>
  <c r="BG54" i="38"/>
  <c r="BG55" i="38"/>
  <c r="S51" i="38"/>
  <c r="BO54" i="38"/>
  <c r="BO55" i="38"/>
  <c r="CE54" i="38"/>
  <c r="CE55" i="38"/>
  <c r="CE51" i="38"/>
  <c r="S52" i="38"/>
  <c r="CE53" i="38"/>
  <c r="AA54" i="38"/>
  <c r="AA55" i="38"/>
  <c r="AQ54" i="38"/>
  <c r="BW54" i="38"/>
  <c r="BW55" i="38"/>
  <c r="AI54" i="38"/>
  <c r="AI55" i="38"/>
  <c r="AY52" i="38"/>
  <c r="AQ52" i="38"/>
  <c r="S54" i="38"/>
  <c r="S55" i="38"/>
  <c r="BO52" i="38"/>
  <c r="AY54" i="38"/>
  <c r="AY55" i="38"/>
  <c r="AI51" i="38"/>
  <c r="AI53" i="38"/>
  <c r="C52" i="38"/>
  <c r="C54" i="38"/>
  <c r="F4" i="256" a="1"/>
  <c r="F4" i="256" s="1"/>
  <c r="G34" i="256" a="1"/>
  <c r="G34" i="256" s="1"/>
  <c r="F34" i="256" a="1"/>
  <c r="F34" i="256" s="1"/>
  <c r="G19" i="256" a="1"/>
  <c r="G19" i="256" s="1"/>
  <c r="F19" i="256" a="1"/>
  <c r="F19" i="256" s="1"/>
  <c r="J10" i="254"/>
  <c r="J29" i="254"/>
  <c r="J43" i="254"/>
  <c r="J22" i="254"/>
  <c r="J35" i="254"/>
  <c r="J23" i="254"/>
  <c r="J7" i="254"/>
  <c r="J6" i="254"/>
  <c r="J36" i="254"/>
  <c r="J44" i="254"/>
  <c r="J27" i="254"/>
  <c r="J38" i="254"/>
  <c r="J8" i="254"/>
  <c r="J34" i="254"/>
  <c r="J39" i="254"/>
  <c r="J14" i="254"/>
  <c r="J26" i="254"/>
  <c r="J21" i="254"/>
  <c r="J19" i="254"/>
  <c r="J5" i="254"/>
  <c r="J25" i="254"/>
  <c r="J20" i="254"/>
  <c r="J4" i="254"/>
  <c r="J24" i="254"/>
  <c r="J11" i="254"/>
  <c r="J9" i="254"/>
  <c r="J40" i="254"/>
  <c r="J42" i="254"/>
  <c r="J13" i="254"/>
  <c r="J28" i="254"/>
  <c r="J41" i="254"/>
  <c r="J37" i="254"/>
  <c r="J12" i="254"/>
  <c r="G4" i="257" l="1" a="1"/>
  <c r="G4" i="257" s="1"/>
  <c r="F4" i="257" a="1"/>
  <c r="F4" i="257" s="1"/>
  <c r="C4" i="254"/>
  <c r="C7" i="254"/>
  <c r="C14" i="254"/>
  <c r="C10" i="254"/>
  <c r="C11" i="254"/>
  <c r="C13" i="254"/>
  <c r="C12" i="254"/>
  <c r="C6" i="254"/>
  <c r="C9" i="254"/>
  <c r="C8" i="254"/>
  <c r="C5" i="254"/>
  <c r="C22" i="254"/>
  <c r="C23" i="254"/>
  <c r="C21" i="254"/>
  <c r="C27" i="254"/>
  <c r="C29" i="254"/>
  <c r="C26" i="254"/>
  <c r="C25" i="254"/>
  <c r="C19" i="254"/>
  <c r="C28" i="254"/>
  <c r="C24" i="254"/>
  <c r="C20" i="254"/>
  <c r="C41" i="254"/>
  <c r="C34" i="254"/>
  <c r="C38" i="254"/>
  <c r="C36" i="254"/>
  <c r="C37" i="254"/>
  <c r="C44" i="254"/>
  <c r="C43" i="254"/>
  <c r="C40" i="254"/>
  <c r="C42" i="254"/>
  <c r="C35" i="254"/>
  <c r="C39" i="254"/>
  <c r="I22" i="18" l="1"/>
  <c r="O22" i="18" s="1"/>
  <c r="Q22" i="18" s="1"/>
  <c r="F22" i="19" s="1"/>
  <c r="H22" i="19" s="1"/>
  <c r="I15" i="18"/>
  <c r="O15" i="18" s="1"/>
  <c r="Q15" i="18" s="1"/>
  <c r="F15" i="19" s="1"/>
  <c r="H15" i="19" s="1"/>
  <c r="I18" i="18"/>
  <c r="O18" i="18" s="1"/>
  <c r="Q18" i="18" s="1"/>
  <c r="F18" i="19" s="1"/>
  <c r="H18" i="19" s="1"/>
  <c r="I20" i="18"/>
  <c r="O20" i="18" s="1"/>
  <c r="Q20" i="18" s="1"/>
  <c r="F20" i="19" s="1"/>
  <c r="H20" i="19" s="1"/>
  <c r="J20" i="19" s="1"/>
  <c r="I19" i="18"/>
  <c r="O19" i="18" s="1"/>
  <c r="Q19" i="18" s="1"/>
  <c r="F19" i="19" s="1"/>
  <c r="H19" i="19" s="1"/>
  <c r="I21" i="18"/>
  <c r="O21" i="18" s="1"/>
  <c r="Q21" i="18" s="1"/>
  <c r="F21" i="19" s="1"/>
  <c r="H21" i="19" s="1"/>
  <c r="I16" i="18"/>
  <c r="O16" i="18" s="1"/>
  <c r="Q16" i="18" s="1"/>
  <c r="F16" i="19" s="1"/>
  <c r="H16" i="19" s="1"/>
  <c r="I17" i="18"/>
  <c r="O17" i="18" s="1"/>
  <c r="Q17" i="18" s="1"/>
  <c r="F17" i="19" s="1"/>
  <c r="H17" i="19" s="1"/>
  <c r="I14" i="18"/>
  <c r="O14" i="18" s="1"/>
  <c r="Q14" i="18" s="1"/>
  <c r="F14" i="19" s="1"/>
  <c r="H14" i="19" s="1"/>
  <c r="J16" i="19" l="1"/>
  <c r="J21" i="19"/>
  <c r="J17" i="19"/>
  <c r="J19" i="19"/>
  <c r="J14" i="19"/>
  <c r="E65" i="19"/>
  <c r="E64" i="19"/>
  <c r="J18" i="19"/>
  <c r="J22" i="19"/>
  <c r="J15" i="19"/>
  <c r="E66" i="19" l="1"/>
  <c r="E67" i="19" s="1"/>
  <c r="E68" i="19" s="1"/>
  <c r="I64" i="19"/>
  <c r="I65" i="19"/>
  <c r="E69" i="19" l="1"/>
  <c r="E70" i="19" s="1"/>
  <c r="I66" i="19"/>
  <c r="I67" i="19" s="1"/>
  <c r="I68" i="19" s="1"/>
  <c r="I22" i="19" l="1"/>
  <c r="D22" i="38" s="1"/>
  <c r="I69" i="19"/>
  <c r="AW37" i="19"/>
  <c r="AJ37" i="191" s="1"/>
  <c r="AN37" i="191" s="1"/>
  <c r="BQ36" i="19"/>
  <c r="AZ36" i="62" s="1"/>
  <c r="BD36" i="62" s="1"/>
  <c r="BK46" i="40" s="1"/>
  <c r="CA12" i="19"/>
  <c r="BH12" i="62" s="1"/>
  <c r="BL12" i="62" s="1"/>
  <c r="BL22" i="40" s="1"/>
  <c r="CA40" i="19"/>
  <c r="BH40" i="191" s="1"/>
  <c r="BL40" i="191" s="1"/>
  <c r="CA25" i="19"/>
  <c r="I34" i="19"/>
  <c r="D34" i="193" s="1"/>
  <c r="H34" i="193" s="1"/>
  <c r="BQ12" i="19"/>
  <c r="BG13" i="19"/>
  <c r="BG30" i="19"/>
  <c r="AR43" i="192" s="1"/>
  <c r="AV43" i="192" s="1"/>
  <c r="CA14" i="19"/>
  <c r="BH14" i="62" s="1"/>
  <c r="BL14" i="62" s="1"/>
  <c r="BL24" i="40" s="1"/>
  <c r="AM39" i="19"/>
  <c r="CA7" i="19"/>
  <c r="I28" i="19"/>
  <c r="D28" i="191" s="1"/>
  <c r="H28" i="191" s="1"/>
  <c r="CU20" i="19"/>
  <c r="BX20" i="191" s="1"/>
  <c r="CB20" i="191" s="1"/>
  <c r="BG12" i="19"/>
  <c r="AR12" i="193" s="1"/>
  <c r="AV12" i="193" s="1"/>
  <c r="S6" i="19"/>
  <c r="L6" i="193" s="1"/>
  <c r="P6" i="193" s="1"/>
  <c r="CA10" i="19"/>
  <c r="BH10" i="191" s="1"/>
  <c r="BL10" i="191" s="1"/>
  <c r="I41" i="19"/>
  <c r="D41" i="193" s="1"/>
  <c r="H41" i="193" s="1"/>
  <c r="CU24" i="19"/>
  <c r="CA16" i="19"/>
  <c r="S28" i="19"/>
  <c r="L28" i="191" s="1"/>
  <c r="P28" i="191" s="1"/>
  <c r="BG40" i="19"/>
  <c r="AR40" i="191" s="1"/>
  <c r="AV40" i="191" s="1"/>
  <c r="DE13" i="19"/>
  <c r="CF13" i="191" s="1"/>
  <c r="CJ13" i="191" s="1"/>
  <c r="AC18" i="19"/>
  <c r="DE24" i="19"/>
  <c r="CF24" i="191" s="1"/>
  <c r="CJ24" i="191" s="1"/>
  <c r="I8" i="19"/>
  <c r="D21" i="192" s="1"/>
  <c r="H21" i="192" s="1"/>
  <c r="AW25" i="19"/>
  <c r="BQ38" i="19"/>
  <c r="AZ38" i="191" s="1"/>
  <c r="BD38" i="191" s="1"/>
  <c r="AM23" i="19"/>
  <c r="CU34" i="19"/>
  <c r="BX34" i="193" s="1"/>
  <c r="CB34" i="193" s="1"/>
  <c r="BG24" i="19"/>
  <c r="I48" i="19"/>
  <c r="CU47" i="19"/>
  <c r="BX47" i="191" s="1"/>
  <c r="CB47" i="191" s="1"/>
  <c r="AW30" i="19"/>
  <c r="AJ30" i="193" s="1"/>
  <c r="AN30" i="193" s="1"/>
  <c r="S32" i="19"/>
  <c r="L32" i="38" s="1"/>
  <c r="BQ47" i="19"/>
  <c r="DE29" i="19"/>
  <c r="CF29" i="193" s="1"/>
  <c r="CJ29" i="193" s="1"/>
  <c r="S33" i="19"/>
  <c r="AM43" i="19"/>
  <c r="AB43" i="62" s="1"/>
  <c r="AF43" i="62" s="1"/>
  <c r="BH53" i="40" s="1"/>
  <c r="S7" i="19"/>
  <c r="L7" i="38" s="1"/>
  <c r="AM17" i="19"/>
  <c r="AB30" i="192" s="1"/>
  <c r="AF30" i="192" s="1"/>
  <c r="BG8" i="19"/>
  <c r="AR8" i="38" s="1"/>
  <c r="BG41" i="19"/>
  <c r="CU18" i="19"/>
  <c r="DE25" i="19"/>
  <c r="AM19" i="19"/>
  <c r="AB19" i="193" s="1"/>
  <c r="AF19" i="193" s="1"/>
  <c r="AM29" i="19"/>
  <c r="CA22" i="19"/>
  <c r="S41" i="19"/>
  <c r="L54" i="192" s="1"/>
  <c r="P54" i="192" s="1"/>
  <c r="BQ21" i="19"/>
  <c r="AZ21" i="193" s="1"/>
  <c r="BD21" i="193" s="1"/>
  <c r="CK19" i="19"/>
  <c r="BP19" i="191" s="1"/>
  <c r="BT19" i="191" s="1"/>
  <c r="S46" i="19"/>
  <c r="L46" i="191" s="1"/>
  <c r="P46" i="191" s="1"/>
  <c r="CU42" i="19"/>
  <c r="AC10" i="19"/>
  <c r="T10" i="62" s="1"/>
  <c r="X10" i="62" s="1"/>
  <c r="BG20" i="40" s="1"/>
  <c r="BG36" i="19"/>
  <c r="AC9" i="19"/>
  <c r="S31" i="19"/>
  <c r="L31" i="62" s="1"/>
  <c r="P31" i="62" s="1"/>
  <c r="BF41" i="40" s="1"/>
  <c r="BQ44" i="19"/>
  <c r="CA9" i="19"/>
  <c r="BH9" i="38" s="1"/>
  <c r="I44" i="19"/>
  <c r="AW35" i="19"/>
  <c r="AJ35" i="191" s="1"/>
  <c r="AN35" i="191" s="1"/>
  <c r="AW48" i="19"/>
  <c r="CA28" i="19"/>
  <c r="BH28" i="193" s="1"/>
  <c r="BL28" i="193" s="1"/>
  <c r="S35" i="19"/>
  <c r="L35" i="191" s="1"/>
  <c r="P35" i="191" s="1"/>
  <c r="BG28" i="19"/>
  <c r="AR28" i="193" s="1"/>
  <c r="AV28" i="193" s="1"/>
  <c r="CK48" i="19"/>
  <c r="AW11" i="19"/>
  <c r="AC8" i="19"/>
  <c r="S45" i="19"/>
  <c r="L58" i="192" s="1"/>
  <c r="P58" i="192" s="1"/>
  <c r="I11" i="19"/>
  <c r="D11" i="38" s="1"/>
  <c r="DE33" i="19"/>
  <c r="AC41" i="19"/>
  <c r="BQ48" i="19"/>
  <c r="AZ48" i="62" s="1"/>
  <c r="BG20" i="19"/>
  <c r="AR20" i="191" s="1"/>
  <c r="AV20" i="191" s="1"/>
  <c r="I17" i="19"/>
  <c r="D17" i="62" s="1"/>
  <c r="H17" i="62" s="1"/>
  <c r="BE27" i="40" s="1"/>
  <c r="I14" i="19"/>
  <c r="D14" i="191" s="1"/>
  <c r="H14" i="191" s="1"/>
  <c r="AM12" i="19"/>
  <c r="AB25" i="192" s="1"/>
  <c r="AF25" i="192" s="1"/>
  <c r="AC45" i="19"/>
  <c r="T45" i="62" s="1"/>
  <c r="X45" i="62" s="1"/>
  <c r="BG55" i="40" s="1"/>
  <c r="I16" i="19"/>
  <c r="AC35" i="19"/>
  <c r="CU11" i="19"/>
  <c r="BX11" i="191" s="1"/>
  <c r="CB11" i="191" s="1"/>
  <c r="I35" i="19"/>
  <c r="D35" i="193" s="1"/>
  <c r="H35" i="193" s="1"/>
  <c r="AM14" i="19"/>
  <c r="AB14" i="62" s="1"/>
  <c r="AF14" i="62" s="1"/>
  <c r="BH24" i="40" s="1"/>
  <c r="S44" i="19"/>
  <c r="CA20" i="19"/>
  <c r="BH20" i="193" s="1"/>
  <c r="BL20" i="193" s="1"/>
  <c r="CA30" i="19"/>
  <c r="BH30" i="62" s="1"/>
  <c r="BL30" i="62" s="1"/>
  <c r="BL40" i="40" s="1"/>
  <c r="DE23" i="19"/>
  <c r="CF23" i="191" s="1"/>
  <c r="CJ23" i="191" s="1"/>
  <c r="CA21" i="19"/>
  <c r="BH21" i="62" s="1"/>
  <c r="BL21" i="62" s="1"/>
  <c r="BL31" i="40" s="1"/>
  <c r="BG47" i="19"/>
  <c r="AR47" i="62" s="1"/>
  <c r="AV47" i="62" s="1"/>
  <c r="BJ57" i="40" s="1"/>
  <c r="AW21" i="19"/>
  <c r="AJ21" i="193" s="1"/>
  <c r="AN21" i="193" s="1"/>
  <c r="DE6" i="19"/>
  <c r="CK10" i="19"/>
  <c r="CU19" i="19"/>
  <c r="BX19" i="193" s="1"/>
  <c r="CB19" i="193" s="1"/>
  <c r="CU10" i="19"/>
  <c r="BX10" i="193" s="1"/>
  <c r="CB10" i="193" s="1"/>
  <c r="AC36" i="19"/>
  <c r="T36" i="193" s="1"/>
  <c r="X36" i="193" s="1"/>
  <c r="AM33" i="19"/>
  <c r="AM9" i="19"/>
  <c r="AB9" i="193" s="1"/>
  <c r="AF9" i="193" s="1"/>
  <c r="BG9" i="19"/>
  <c r="AR9" i="191" s="1"/>
  <c r="AV9" i="191" s="1"/>
  <c r="AM22" i="19"/>
  <c r="AB22" i="193" s="1"/>
  <c r="AF22" i="193" s="1"/>
  <c r="AW26" i="19"/>
  <c r="AJ26" i="191" s="1"/>
  <c r="AN26" i="191" s="1"/>
  <c r="CK8" i="19"/>
  <c r="BP21" i="192" s="1"/>
  <c r="BT21" i="192" s="1"/>
  <c r="I36" i="19"/>
  <c r="D36" i="62" s="1"/>
  <c r="H36" i="62" s="1"/>
  <c r="BE46" i="40" s="1"/>
  <c r="AM38" i="19"/>
  <c r="AB51" i="192" s="1"/>
  <c r="AF51" i="192" s="1"/>
  <c r="CU31" i="19"/>
  <c r="BQ37" i="19"/>
  <c r="AZ37" i="62" s="1"/>
  <c r="BD37" i="62" s="1"/>
  <c r="BK47" i="40" s="1"/>
  <c r="CU27" i="19"/>
  <c r="BX27" i="193" s="1"/>
  <c r="CB27" i="193" s="1"/>
  <c r="DE40" i="19"/>
  <c r="CF40" i="38" s="1"/>
  <c r="I43" i="19"/>
  <c r="D43" i="62" s="1"/>
  <c r="H43" i="62" s="1"/>
  <c r="BE53" i="40" s="1"/>
  <c r="CK29" i="19"/>
  <c r="BP29" i="191" s="1"/>
  <c r="BT29" i="191" s="1"/>
  <c r="BQ43" i="19"/>
  <c r="AZ43" i="62" s="1"/>
  <c r="BD43" i="62" s="1"/>
  <c r="BK53" i="40" s="1"/>
  <c r="CK7" i="19"/>
  <c r="BP7" i="38" s="1"/>
  <c r="AC22" i="19"/>
  <c r="T22" i="193" s="1"/>
  <c r="X22" i="193" s="1"/>
  <c r="S38" i="19"/>
  <c r="L38" i="191" s="1"/>
  <c r="P38" i="191" s="1"/>
  <c r="S10" i="19"/>
  <c r="L10" i="191" s="1"/>
  <c r="P10" i="191" s="1"/>
  <c r="S39" i="19"/>
  <c r="AM48" i="19"/>
  <c r="BQ11" i="19"/>
  <c r="AZ24" i="192" s="1"/>
  <c r="BD24" i="192" s="1"/>
  <c r="S34" i="19"/>
  <c r="L34" i="191" s="1"/>
  <c r="P34" i="191" s="1"/>
  <c r="CU17" i="19"/>
  <c r="BX17" i="38" s="1"/>
  <c r="BQ32" i="19"/>
  <c r="AZ32" i="62" s="1"/>
  <c r="BD32" i="62" s="1"/>
  <c r="BK42" i="40" s="1"/>
  <c r="AC14" i="19"/>
  <c r="T14" i="191" s="1"/>
  <c r="X14" i="191" s="1"/>
  <c r="BQ19" i="19"/>
  <c r="AZ19" i="191" s="1"/>
  <c r="BD19" i="191" s="1"/>
  <c r="CU44" i="19"/>
  <c r="CK27" i="19"/>
  <c r="BP27" i="62" s="1"/>
  <c r="BT27" i="62" s="1"/>
  <c r="BM37" i="40" s="1"/>
  <c r="DE19" i="19"/>
  <c r="CF19" i="38" s="1"/>
  <c r="AM31" i="19"/>
  <c r="AB31" i="62" s="1"/>
  <c r="AF31" i="62" s="1"/>
  <c r="BH41" i="40" s="1"/>
  <c r="AM10" i="19"/>
  <c r="AB10" i="62" s="1"/>
  <c r="AF10" i="62" s="1"/>
  <c r="BH20" i="40" s="1"/>
  <c r="CU13" i="19"/>
  <c r="BQ35" i="19"/>
  <c r="AZ35" i="38" s="1"/>
  <c r="AW39" i="19"/>
  <c r="AJ39" i="62" s="1"/>
  <c r="AN39" i="62" s="1"/>
  <c r="BI49" i="40" s="1"/>
  <c r="BQ8" i="19"/>
  <c r="AZ8" i="38" s="1"/>
  <c r="I29" i="19"/>
  <c r="D29" i="191" s="1"/>
  <c r="H29" i="191" s="1"/>
  <c r="BQ30" i="19"/>
  <c r="AZ30" i="62" s="1"/>
  <c r="BD30" i="62" s="1"/>
  <c r="BK40" i="40" s="1"/>
  <c r="CU6" i="19"/>
  <c r="BX6" i="191" s="1"/>
  <c r="CB6" i="191" s="1"/>
  <c r="CA37" i="19"/>
  <c r="BH37" i="62" s="1"/>
  <c r="BL37" i="62" s="1"/>
  <c r="BL47" i="40" s="1"/>
  <c r="BG17" i="19"/>
  <c r="AR30" i="192" s="1"/>
  <c r="AV30" i="192" s="1"/>
  <c r="I25" i="19"/>
  <c r="BG15" i="19"/>
  <c r="AR28" i="192" s="1"/>
  <c r="AV28" i="192" s="1"/>
  <c r="BQ45" i="19"/>
  <c r="I7" i="19"/>
  <c r="AM11" i="19"/>
  <c r="AB11" i="62" s="1"/>
  <c r="AF11" i="62" s="1"/>
  <c r="BH21" i="40" s="1"/>
  <c r="S47" i="19"/>
  <c r="L60" i="192" s="1"/>
  <c r="P60" i="192" s="1"/>
  <c r="BG26" i="19"/>
  <c r="AR26" i="38" s="1"/>
  <c r="BQ17" i="19"/>
  <c r="AZ17" i="191" s="1"/>
  <c r="BD17" i="191" s="1"/>
  <c r="AW20" i="19"/>
  <c r="AJ33" i="192" s="1"/>
  <c r="AN33" i="192" s="1"/>
  <c r="S24" i="19"/>
  <c r="L37" i="192" s="1"/>
  <c r="P37" i="192" s="1"/>
  <c r="CU40" i="19"/>
  <c r="BX40" i="38" s="1"/>
  <c r="CU33" i="19"/>
  <c r="CA11" i="19"/>
  <c r="BH11" i="38" s="1"/>
  <c r="CA48" i="19"/>
  <c r="DE36" i="19"/>
  <c r="CF36" i="62" s="1"/>
  <c r="CJ36" i="62" s="1"/>
  <c r="BO46" i="40" s="1"/>
  <c r="CK28" i="19"/>
  <c r="BP28" i="191" s="1"/>
  <c r="BT28" i="191" s="1"/>
  <c r="DE45" i="19"/>
  <c r="CF58" i="192" s="1"/>
  <c r="CJ58" i="192" s="1"/>
  <c r="BG42" i="19"/>
  <c r="AR55" i="192" s="1"/>
  <c r="AV55" i="192" s="1"/>
  <c r="CK23" i="19"/>
  <c r="BP23" i="38" s="1"/>
  <c r="CK42" i="19"/>
  <c r="I20" i="19"/>
  <c r="D20" i="193" s="1"/>
  <c r="H20" i="193" s="1"/>
  <c r="BQ15" i="19"/>
  <c r="AZ15" i="193" s="1"/>
  <c r="BD15" i="193" s="1"/>
  <c r="I19" i="19"/>
  <c r="D32" i="192" s="1"/>
  <c r="H32" i="192" s="1"/>
  <c r="BQ9" i="19"/>
  <c r="AZ9" i="191" s="1"/>
  <c r="BD9" i="191" s="1"/>
  <c r="DE35" i="19"/>
  <c r="CF48" i="192" s="1"/>
  <c r="CJ48" i="192" s="1"/>
  <c r="CU48" i="19"/>
  <c r="AM27" i="19"/>
  <c r="AB27" i="193" s="1"/>
  <c r="AF27" i="193" s="1"/>
  <c r="AC48" i="19"/>
  <c r="DE8" i="19"/>
  <c r="CF8" i="193" s="1"/>
  <c r="CJ8" i="193" s="1"/>
  <c r="S48" i="19"/>
  <c r="AC46" i="19"/>
  <c r="CU39" i="19"/>
  <c r="BX52" i="192" s="1"/>
  <c r="CB52" i="192" s="1"/>
  <c r="I39" i="19"/>
  <c r="D39" i="191" s="1"/>
  <c r="H39" i="191" s="1"/>
  <c r="BG14" i="19"/>
  <c r="AR14" i="62" s="1"/>
  <c r="AV14" i="62" s="1"/>
  <c r="BJ24" i="40" s="1"/>
  <c r="AM7" i="19"/>
  <c r="AB7" i="193" s="1"/>
  <c r="AF7" i="193" s="1"/>
  <c r="AW6" i="19"/>
  <c r="AJ6" i="38" s="1"/>
  <c r="CK36" i="19"/>
  <c r="CA27" i="19"/>
  <c r="BH27" i="193" s="1"/>
  <c r="BL27" i="193" s="1"/>
  <c r="AW16" i="19"/>
  <c r="AJ29" i="192" s="1"/>
  <c r="AN29" i="192" s="1"/>
  <c r="BG46" i="19"/>
  <c r="AR46" i="191" s="1"/>
  <c r="AV46" i="191" s="1"/>
  <c r="CK33" i="19"/>
  <c r="CK15" i="19"/>
  <c r="BP28" i="192" s="1"/>
  <c r="BT28" i="192" s="1"/>
  <c r="BG44" i="19"/>
  <c r="AC30" i="19"/>
  <c r="CA35" i="19"/>
  <c r="BH35" i="193" s="1"/>
  <c r="BL35" i="193" s="1"/>
  <c r="AC6" i="19"/>
  <c r="T19" i="192" s="1"/>
  <c r="X19" i="192" s="1"/>
  <c r="AW33" i="19"/>
  <c r="CU25" i="19"/>
  <c r="BQ28" i="19"/>
  <c r="AZ41" i="192" s="1"/>
  <c r="BD41" i="192" s="1"/>
  <c r="AW24" i="19"/>
  <c r="AM24" i="19"/>
  <c r="AB37" i="192" s="1"/>
  <c r="AF37" i="192" s="1"/>
  <c r="CK11" i="19"/>
  <c r="DE17" i="19"/>
  <c r="CF30" i="192" s="1"/>
  <c r="CJ30" i="192" s="1"/>
  <c r="CA47" i="19"/>
  <c r="BH47" i="38" s="1"/>
  <c r="DE32" i="19"/>
  <c r="CF45" i="192" s="1"/>
  <c r="CJ45" i="192" s="1"/>
  <c r="BG22" i="19"/>
  <c r="CA15" i="19"/>
  <c r="BH28" i="192" s="1"/>
  <c r="BL28" i="192" s="1"/>
  <c r="DE43" i="19"/>
  <c r="CF43" i="62" s="1"/>
  <c r="CJ43" i="62" s="1"/>
  <c r="BO53" i="40" s="1"/>
  <c r="CA32" i="19"/>
  <c r="BH32" i="193" s="1"/>
  <c r="BL32" i="193" s="1"/>
  <c r="AC43" i="19"/>
  <c r="T43" i="62" s="1"/>
  <c r="X43" i="62" s="1"/>
  <c r="BG53" i="40" s="1"/>
  <c r="CU30" i="19"/>
  <c r="BX30" i="62" s="1"/>
  <c r="CB30" i="62" s="1"/>
  <c r="BN40" i="40" s="1"/>
  <c r="BQ20" i="19"/>
  <c r="CU8" i="19"/>
  <c r="BX8" i="193" s="1"/>
  <c r="CB8" i="193" s="1"/>
  <c r="BG23" i="19"/>
  <c r="AR23" i="62" s="1"/>
  <c r="AV23" i="62" s="1"/>
  <c r="BJ33" i="40" s="1"/>
  <c r="AM25" i="19"/>
  <c r="AW43" i="19"/>
  <c r="AJ43" i="193" s="1"/>
  <c r="AN43" i="193" s="1"/>
  <c r="AC16" i="19"/>
  <c r="T16" i="193" s="1"/>
  <c r="X16" i="193" s="1"/>
  <c r="I45" i="19"/>
  <c r="D45" i="193" s="1"/>
  <c r="H45" i="193" s="1"/>
  <c r="AC15" i="19"/>
  <c r="T15" i="193" s="1"/>
  <c r="X15" i="193" s="1"/>
  <c r="S15" i="19"/>
  <c r="L28" i="192" s="1"/>
  <c r="P28" i="192" s="1"/>
  <c r="DE30" i="19"/>
  <c r="CF30" i="193" s="1"/>
  <c r="CJ30" i="193" s="1"/>
  <c r="DE26" i="19"/>
  <c r="CF26" i="62" s="1"/>
  <c r="CJ26" i="62" s="1"/>
  <c r="BO36" i="40" s="1"/>
  <c r="AW19" i="19"/>
  <c r="AJ32" i="192" s="1"/>
  <c r="AN32" i="192" s="1"/>
  <c r="CU35" i="19"/>
  <c r="S13" i="19"/>
  <c r="L26" i="192" s="1"/>
  <c r="P26" i="192" s="1"/>
  <c r="CK22" i="19"/>
  <c r="BP22" i="38" s="1"/>
  <c r="AM47" i="19"/>
  <c r="AB60" i="192" s="1"/>
  <c r="AF60" i="192" s="1"/>
  <c r="S19" i="19"/>
  <c r="L19" i="193" s="1"/>
  <c r="P19" i="193" s="1"/>
  <c r="AM21" i="19"/>
  <c r="AB21" i="191" s="1"/>
  <c r="AF21" i="191" s="1"/>
  <c r="I42" i="19"/>
  <c r="D42" i="193" s="1"/>
  <c r="H42" i="193" s="1"/>
  <c r="BQ25" i="19"/>
  <c r="AZ25" i="193" s="1"/>
  <c r="I26" i="19"/>
  <c r="D39" i="192" s="1"/>
  <c r="H39" i="192" s="1"/>
  <c r="AW40" i="19"/>
  <c r="AJ40" i="193" s="1"/>
  <c r="AN40" i="193" s="1"/>
  <c r="DE20" i="19"/>
  <c r="CF33" i="192" s="1"/>
  <c r="CJ33" i="192" s="1"/>
  <c r="BG19" i="19"/>
  <c r="AR19" i="38" s="1"/>
  <c r="AC31" i="19"/>
  <c r="T31" i="193" s="1"/>
  <c r="X31" i="193" s="1"/>
  <c r="DE9" i="19"/>
  <c r="CF9" i="193" s="1"/>
  <c r="CJ9" i="193" s="1"/>
  <c r="S23" i="19"/>
  <c r="L23" i="191" s="1"/>
  <c r="P23" i="191" s="1"/>
  <c r="CA39" i="19"/>
  <c r="BH39" i="193" s="1"/>
  <c r="BL39" i="193" s="1"/>
  <c r="DE31" i="19"/>
  <c r="CF31" i="38" s="1"/>
  <c r="CU21" i="19"/>
  <c r="BX34" i="192" s="1"/>
  <c r="CB34" i="192" s="1"/>
  <c r="CK45" i="19"/>
  <c r="BG34" i="19"/>
  <c r="AR47" i="192" s="1"/>
  <c r="AV47" i="192" s="1"/>
  <c r="AM42" i="19"/>
  <c r="AB42" i="193" s="1"/>
  <c r="AF42" i="193" s="1"/>
  <c r="AC25" i="19"/>
  <c r="S18" i="19"/>
  <c r="L18" i="38" s="1"/>
  <c r="AM32" i="19"/>
  <c r="AB32" i="62" s="1"/>
  <c r="AF32" i="62" s="1"/>
  <c r="BH42" i="40" s="1"/>
  <c r="DE39" i="19"/>
  <c r="AW9" i="19"/>
  <c r="AJ22" i="192" s="1"/>
  <c r="AN22" i="192" s="1"/>
  <c r="DE44" i="19"/>
  <c r="DE53" i="19" s="1"/>
  <c r="BQ13" i="19"/>
  <c r="AZ13" i="38" s="1"/>
  <c r="CA44" i="19"/>
  <c r="I15" i="19"/>
  <c r="CK6" i="19"/>
  <c r="BQ34" i="19"/>
  <c r="AZ34" i="62" s="1"/>
  <c r="BD34" i="62" s="1"/>
  <c r="BK44" i="40" s="1"/>
  <c r="BG11" i="19"/>
  <c r="AR11" i="62" s="1"/>
  <c r="AV11" i="62" s="1"/>
  <c r="BJ21" i="40" s="1"/>
  <c r="I21" i="19"/>
  <c r="D21" i="191" s="1"/>
  <c r="H21" i="191" s="1"/>
  <c r="CU46" i="19"/>
  <c r="BX46" i="38" s="1"/>
  <c r="CK38" i="19"/>
  <c r="BP51" i="192" s="1"/>
  <c r="BT51" i="192" s="1"/>
  <c r="AM37" i="19"/>
  <c r="AB37" i="193" s="1"/>
  <c r="AF37" i="193" s="1"/>
  <c r="CA8" i="19"/>
  <c r="BH8" i="62" s="1"/>
  <c r="BL8" i="62" s="1"/>
  <c r="BL18" i="40" s="1"/>
  <c r="BG37" i="19"/>
  <c r="AR37" i="191" s="1"/>
  <c r="AV37" i="191" s="1"/>
  <c r="AM6" i="19"/>
  <c r="AB6" i="191" s="1"/>
  <c r="AF6" i="191" s="1"/>
  <c r="S20" i="19"/>
  <c r="L20" i="62" s="1"/>
  <c r="P20" i="62" s="1"/>
  <c r="BF30" i="40" s="1"/>
  <c r="S37" i="19"/>
  <c r="L37" i="193" s="1"/>
  <c r="P37" i="193" s="1"/>
  <c r="I33" i="19"/>
  <c r="CA33" i="19"/>
  <c r="CA52" i="19" s="1"/>
  <c r="AW29" i="19"/>
  <c r="AJ29" i="191" s="1"/>
  <c r="AN29" i="191" s="1"/>
  <c r="BQ22" i="19"/>
  <c r="AZ22" i="193" s="1"/>
  <c r="BD22" i="193" s="1"/>
  <c r="BQ7" i="19"/>
  <c r="AZ7" i="193" s="1"/>
  <c r="BD7" i="193" s="1"/>
  <c r="CK30" i="19"/>
  <c r="I30" i="19"/>
  <c r="D30" i="193" s="1"/>
  <c r="H30" i="193" s="1"/>
  <c r="AW31" i="19"/>
  <c r="AJ31" i="62" s="1"/>
  <c r="AN31" i="62" s="1"/>
  <c r="BI41" i="40" s="1"/>
  <c r="AC11" i="19"/>
  <c r="T11" i="191" s="1"/>
  <c r="X11" i="191" s="1"/>
  <c r="I6" i="19"/>
  <c r="D6" i="38" s="1"/>
  <c r="S26" i="19"/>
  <c r="L26" i="191" s="1"/>
  <c r="P26" i="191" s="1"/>
  <c r="AC7" i="19"/>
  <c r="AW36" i="19"/>
  <c r="AJ36" i="38" s="1"/>
  <c r="S11" i="19"/>
  <c r="L11" i="191" s="1"/>
  <c r="P11" i="191" s="1"/>
  <c r="CK20" i="19"/>
  <c r="BP20" i="62" s="1"/>
  <c r="BT20" i="62" s="1"/>
  <c r="BM30" i="40" s="1"/>
  <c r="BG38" i="19"/>
  <c r="AR38" i="191" s="1"/>
  <c r="AV38" i="191" s="1"/>
  <c r="AW42" i="19"/>
  <c r="AJ42" i="193" s="1"/>
  <c r="AN42" i="193" s="1"/>
  <c r="BQ26" i="19"/>
  <c r="AC39" i="19"/>
  <c r="T39" i="38" s="1"/>
  <c r="CK44" i="19"/>
  <c r="BP57" i="192" s="1"/>
  <c r="I38" i="19"/>
  <c r="D38" i="62" s="1"/>
  <c r="H38" i="62" s="1"/>
  <c r="BE48" i="40" s="1"/>
  <c r="DE47" i="19"/>
  <c r="CF47" i="193" s="1"/>
  <c r="CJ47" i="193" s="1"/>
  <c r="BQ27" i="19"/>
  <c r="AZ27" i="62" s="1"/>
  <c r="BD27" i="62" s="1"/>
  <c r="BK37" i="40" s="1"/>
  <c r="I10" i="19"/>
  <c r="AC26" i="19"/>
  <c r="T26" i="38" s="1"/>
  <c r="S25" i="19"/>
  <c r="S51" i="19" s="1"/>
  <c r="CU22" i="19"/>
  <c r="BX22" i="62" s="1"/>
  <c r="CB22" i="62" s="1"/>
  <c r="BN32" i="40" s="1"/>
  <c r="CA18" i="19"/>
  <c r="BH18" i="38" s="1"/>
  <c r="AW7" i="19"/>
  <c r="AJ7" i="193" s="1"/>
  <c r="AN7" i="193" s="1"/>
  <c r="BQ23" i="19"/>
  <c r="S9" i="19"/>
  <c r="L9" i="193" s="1"/>
  <c r="P9" i="193" s="1"/>
  <c r="CK39" i="19"/>
  <c r="BP39" i="193" s="1"/>
  <c r="BT39" i="193" s="1"/>
  <c r="CU43" i="19"/>
  <c r="BX43" i="191" s="1"/>
  <c r="CB43" i="191" s="1"/>
  <c r="AC33" i="19"/>
  <c r="CK12" i="19"/>
  <c r="BP12" i="62" s="1"/>
  <c r="BT12" i="62" s="1"/>
  <c r="BM22" i="40" s="1"/>
  <c r="CU36" i="19"/>
  <c r="CU38" i="19"/>
  <c r="BX38" i="193" s="1"/>
  <c r="CB38" i="193" s="1"/>
  <c r="CK40" i="19"/>
  <c r="BP40" i="62" s="1"/>
  <c r="BT40" i="62" s="1"/>
  <c r="BM50" i="40" s="1"/>
  <c r="CA23" i="19"/>
  <c r="BH23" i="62" s="1"/>
  <c r="BL23" i="62" s="1"/>
  <c r="BL33" i="40" s="1"/>
  <c r="AM41" i="19"/>
  <c r="AB41" i="193" s="1"/>
  <c r="AF41" i="193" s="1"/>
  <c r="CU14" i="19"/>
  <c r="BX14" i="62" s="1"/>
  <c r="CB14" i="62" s="1"/>
  <c r="BN24" i="40" s="1"/>
  <c r="I23" i="19"/>
  <c r="AW38" i="19"/>
  <c r="AJ38" i="38" s="1"/>
  <c r="BG39" i="19"/>
  <c r="AR39" i="38" s="1"/>
  <c r="CU12" i="19"/>
  <c r="BX12" i="193" s="1"/>
  <c r="CB12" i="193" s="1"/>
  <c r="BG16" i="19"/>
  <c r="AR16" i="38" s="1"/>
  <c r="BQ16" i="19"/>
  <c r="AZ16" i="191" s="1"/>
  <c r="BD16" i="191" s="1"/>
  <c r="CA17" i="19"/>
  <c r="I9" i="19"/>
  <c r="D9" i="62" s="1"/>
  <c r="H9" i="62" s="1"/>
  <c r="BE19" i="40" s="1"/>
  <c r="S42" i="19"/>
  <c r="L42" i="193" s="1"/>
  <c r="P42" i="193" s="1"/>
  <c r="CK26" i="19"/>
  <c r="BP39" i="192" s="1"/>
  <c r="BT39" i="192" s="1"/>
  <c r="DE37" i="19"/>
  <c r="CF37" i="191" s="1"/>
  <c r="CJ37" i="191" s="1"/>
  <c r="CK34" i="19"/>
  <c r="BP34" i="193" s="1"/>
  <c r="BT34" i="193" s="1"/>
  <c r="CU41" i="19"/>
  <c r="BQ40" i="19"/>
  <c r="AZ40" i="191" s="1"/>
  <c r="BD40" i="191" s="1"/>
  <c r="BQ24" i="19"/>
  <c r="AZ24" i="193" s="1"/>
  <c r="BD24" i="193" s="1"/>
  <c r="CA24" i="19"/>
  <c r="BH24" i="62" s="1"/>
  <c r="BL24" i="62" s="1"/>
  <c r="BL34" i="40" s="1"/>
  <c r="AC19" i="19"/>
  <c r="T19" i="62" s="1"/>
  <c r="X19" i="62" s="1"/>
  <c r="BG29" i="40" s="1"/>
  <c r="DE10" i="19"/>
  <c r="CF23" i="192" s="1"/>
  <c r="CJ23" i="192" s="1"/>
  <c r="BG32" i="19"/>
  <c r="AR32" i="62" s="1"/>
  <c r="AV32" i="62" s="1"/>
  <c r="BJ42" i="40" s="1"/>
  <c r="DE48" i="19"/>
  <c r="BQ14" i="19"/>
  <c r="AZ14" i="191" s="1"/>
  <c r="BD14" i="191" s="1"/>
  <c r="CA31" i="19"/>
  <c r="BH31" i="38" s="1"/>
  <c r="AC38" i="19"/>
  <c r="T38" i="193" s="1"/>
  <c r="X38" i="193" s="1"/>
  <c r="CU32" i="19"/>
  <c r="BX32" i="193" s="1"/>
  <c r="CB32" i="193" s="1"/>
  <c r="CA36" i="19"/>
  <c r="BH36" i="62" s="1"/>
  <c r="BL36" i="62" s="1"/>
  <c r="BL46" i="40" s="1"/>
  <c r="AC21" i="19"/>
  <c r="DE27" i="19"/>
  <c r="CF27" i="38" s="1"/>
  <c r="AC47" i="19"/>
  <c r="T47" i="193" s="1"/>
  <c r="X47" i="193" s="1"/>
  <c r="CA42" i="19"/>
  <c r="BH42" i="191" s="1"/>
  <c r="BL42" i="191" s="1"/>
  <c r="CK13" i="19"/>
  <c r="BP13" i="191" s="1"/>
  <c r="BT13" i="191" s="1"/>
  <c r="AC42" i="19"/>
  <c r="T42" i="38" s="1"/>
  <c r="CK25" i="19"/>
  <c r="DE11" i="19"/>
  <c r="CF11" i="193" s="1"/>
  <c r="CJ11" i="193" s="1"/>
  <c r="I13" i="19"/>
  <c r="D13" i="62" s="1"/>
  <c r="H13" i="62" s="1"/>
  <c r="BE23" i="40" s="1"/>
  <c r="DE38" i="19"/>
  <c r="CF38" i="62" s="1"/>
  <c r="CJ38" i="62" s="1"/>
  <c r="BO48" i="40" s="1"/>
  <c r="BQ46" i="19"/>
  <c r="AZ59" i="192" s="1"/>
  <c r="BD59" i="192" s="1"/>
  <c r="BG7" i="19"/>
  <c r="AR20" i="192" s="1"/>
  <c r="AV20" i="192" s="1"/>
  <c r="CK32" i="19"/>
  <c r="CA29" i="19"/>
  <c r="BH29" i="38" s="1"/>
  <c r="DE15" i="19"/>
  <c r="CF15" i="62" s="1"/>
  <c r="CJ15" i="62" s="1"/>
  <c r="BO25" i="40" s="1"/>
  <c r="CK24" i="19"/>
  <c r="BP37" i="192" s="1"/>
  <c r="BT37" i="192" s="1"/>
  <c r="BQ18" i="19"/>
  <c r="AZ18" i="62" s="1"/>
  <c r="BD18" i="62" s="1"/>
  <c r="BK28" i="40" s="1"/>
  <c r="DE34" i="19"/>
  <c r="CF34" i="38" s="1"/>
  <c r="CU29" i="19"/>
  <c r="I32" i="19"/>
  <c r="D32" i="62" s="1"/>
  <c r="H32" i="62" s="1"/>
  <c r="BE42" i="40" s="1"/>
  <c r="CU28" i="19"/>
  <c r="BX41" i="192" s="1"/>
  <c r="CB41" i="192" s="1"/>
  <c r="S8" i="19"/>
  <c r="L8" i="62" s="1"/>
  <c r="P8" i="62" s="1"/>
  <c r="BF18" i="40" s="1"/>
  <c r="DE42" i="19"/>
  <c r="CF42" i="38" s="1"/>
  <c r="CK47" i="19"/>
  <c r="BP60" i="192" s="1"/>
  <c r="BT60" i="192" s="1"/>
  <c r="AM30" i="19"/>
  <c r="AM35" i="19"/>
  <c r="AB48" i="192" s="1"/>
  <c r="AF48" i="192" s="1"/>
  <c r="BQ42" i="19"/>
  <c r="AZ42" i="193" s="1"/>
  <c r="BD42" i="193" s="1"/>
  <c r="S43" i="19"/>
  <c r="L43" i="38" s="1"/>
  <c r="I12" i="19"/>
  <c r="D12" i="191" s="1"/>
  <c r="H12" i="191" s="1"/>
  <c r="DE14" i="19"/>
  <c r="CF27" i="192" s="1"/>
  <c r="CJ27" i="192" s="1"/>
  <c r="AW34" i="19"/>
  <c r="S29" i="19"/>
  <c r="L29" i="193" s="1"/>
  <c r="P29" i="193" s="1"/>
  <c r="AM20" i="19"/>
  <c r="AB20" i="62" s="1"/>
  <c r="AF20" i="62" s="1"/>
  <c r="BH30" i="40" s="1"/>
  <c r="I31" i="19"/>
  <c r="D31" i="193" s="1"/>
  <c r="H31" i="193" s="1"/>
  <c r="CK41" i="19"/>
  <c r="BP41" i="193" s="1"/>
  <c r="BT41" i="193" s="1"/>
  <c r="AM26" i="19"/>
  <c r="AW14" i="19"/>
  <c r="AJ14" i="38" s="1"/>
  <c r="S12" i="19"/>
  <c r="L12" i="62" s="1"/>
  <c r="P12" i="62" s="1"/>
  <c r="BF22" i="40" s="1"/>
  <c r="BG18" i="19"/>
  <c r="AR18" i="193" s="1"/>
  <c r="AV18" i="193" s="1"/>
  <c r="CA19" i="19"/>
  <c r="BH19" i="38" s="1"/>
  <c r="CK21" i="19"/>
  <c r="BP21" i="193" s="1"/>
  <c r="BT21" i="193" s="1"/>
  <c r="I27" i="19"/>
  <c r="BG35" i="19"/>
  <c r="AR48" i="192" s="1"/>
  <c r="AV48" i="192" s="1"/>
  <c r="AM28" i="19"/>
  <c r="AB28" i="191" s="1"/>
  <c r="AF28" i="191" s="1"/>
  <c r="BQ39" i="19"/>
  <c r="AZ52" i="192" s="1"/>
  <c r="BD52" i="192" s="1"/>
  <c r="AM44" i="19"/>
  <c r="BG21" i="19"/>
  <c r="AR21" i="62" s="1"/>
  <c r="AV21" i="62" s="1"/>
  <c r="BJ31" i="40" s="1"/>
  <c r="CA13" i="19"/>
  <c r="CK18" i="19"/>
  <c r="BP18" i="62" s="1"/>
  <c r="BT18" i="62" s="1"/>
  <c r="BM28" i="40" s="1"/>
  <c r="AC23" i="19"/>
  <c r="T23" i="62" s="1"/>
  <c r="X23" i="62" s="1"/>
  <c r="BG33" i="40" s="1"/>
  <c r="BQ33" i="19"/>
  <c r="AZ33" i="38" s="1"/>
  <c r="AM40" i="19"/>
  <c r="AB53" i="192" s="1"/>
  <c r="AF53" i="192" s="1"/>
  <c r="BQ31" i="19"/>
  <c r="AZ44" i="192" s="1"/>
  <c r="BD44" i="192" s="1"/>
  <c r="AW15" i="19"/>
  <c r="BG25" i="19"/>
  <c r="AW45" i="19"/>
  <c r="AJ45" i="193" s="1"/>
  <c r="AN45" i="193" s="1"/>
  <c r="BG27" i="19"/>
  <c r="AR40" i="192" s="1"/>
  <c r="AV40" i="192" s="1"/>
  <c r="AC34" i="19"/>
  <c r="T34" i="38" s="1"/>
  <c r="I47" i="19"/>
  <c r="D47" i="191" s="1"/>
  <c r="H47" i="191" s="1"/>
  <c r="S30" i="19"/>
  <c r="L30" i="193" s="1"/>
  <c r="P30" i="193" s="1"/>
  <c r="AW12" i="19"/>
  <c r="BQ6" i="19"/>
  <c r="AZ19" i="192" s="1"/>
  <c r="BD19" i="192" s="1"/>
  <c r="CU16" i="19"/>
  <c r="BX16" i="191" s="1"/>
  <c r="CB16" i="191" s="1"/>
  <c r="CA26" i="19"/>
  <c r="BH26" i="38" s="1"/>
  <c r="AW27" i="19"/>
  <c r="AJ27" i="62" s="1"/>
  <c r="AN27" i="62" s="1"/>
  <c r="BI37" i="40" s="1"/>
  <c r="CK14" i="19"/>
  <c r="BP14" i="191" s="1"/>
  <c r="BT14" i="191" s="1"/>
  <c r="S40" i="19"/>
  <c r="CK9" i="19"/>
  <c r="BP9" i="38" s="1"/>
  <c r="AM16" i="19"/>
  <c r="AB16" i="191" s="1"/>
  <c r="AF16" i="191" s="1"/>
  <c r="I40" i="19"/>
  <c r="D40" i="191" s="1"/>
  <c r="H40" i="191" s="1"/>
  <c r="S22" i="19"/>
  <c r="L35" i="192" s="1"/>
  <c r="P35" i="192" s="1"/>
  <c r="BG45" i="19"/>
  <c r="AR45" i="191" s="1"/>
  <c r="AV45" i="191" s="1"/>
  <c r="BG31" i="19"/>
  <c r="CK31" i="19"/>
  <c r="BP31" i="193" s="1"/>
  <c r="BT31" i="193" s="1"/>
  <c r="AC37" i="19"/>
  <c r="T50" i="192" s="1"/>
  <c r="X50" i="192" s="1"/>
  <c r="CU9" i="19"/>
  <c r="BX22" i="192" s="1"/>
  <c r="CB22" i="192" s="1"/>
  <c r="DE12" i="19"/>
  <c r="CF25" i="192" s="1"/>
  <c r="CJ25" i="192" s="1"/>
  <c r="AC20" i="19"/>
  <c r="T20" i="191" s="1"/>
  <c r="X20" i="191" s="1"/>
  <c r="CK43" i="19"/>
  <c r="CU26" i="19"/>
  <c r="BX39" i="192" s="1"/>
  <c r="CB39" i="192" s="1"/>
  <c r="AC40" i="19"/>
  <c r="T40" i="62" s="1"/>
  <c r="X40" i="62" s="1"/>
  <c r="BG50" i="40" s="1"/>
  <c r="AW28" i="19"/>
  <c r="AJ28" i="191" s="1"/>
  <c r="AN28" i="191" s="1"/>
  <c r="CA34" i="19"/>
  <c r="BH34" i="62" s="1"/>
  <c r="BL34" i="62" s="1"/>
  <c r="BL44" i="40" s="1"/>
  <c r="CA43" i="19"/>
  <c r="S36" i="19"/>
  <c r="BG10" i="19"/>
  <c r="AR10" i="191" s="1"/>
  <c r="AV10" i="191" s="1"/>
  <c r="AM36" i="19"/>
  <c r="AB36" i="62" s="1"/>
  <c r="AF36" i="62" s="1"/>
  <c r="BH46" i="40" s="1"/>
  <c r="BG48" i="19"/>
  <c r="AC44" i="19"/>
  <c r="AC32" i="19"/>
  <c r="BQ41" i="19"/>
  <c r="BG43" i="19"/>
  <c r="AR43" i="62" s="1"/>
  <c r="AV43" i="62" s="1"/>
  <c r="BJ53" i="40" s="1"/>
  <c r="AC24" i="19"/>
  <c r="T24" i="193" s="1"/>
  <c r="X24" i="193" s="1"/>
  <c r="DE41" i="19"/>
  <c r="CF41" i="193" s="1"/>
  <c r="CJ41" i="193" s="1"/>
  <c r="DE21" i="19"/>
  <c r="CF21" i="191" s="1"/>
  <c r="CJ21" i="191" s="1"/>
  <c r="CU37" i="19"/>
  <c r="BX37" i="193" s="1"/>
  <c r="CB37" i="193" s="1"/>
  <c r="BG29" i="19"/>
  <c r="AW22" i="19"/>
  <c r="AJ22" i="62" s="1"/>
  <c r="AN22" i="62" s="1"/>
  <c r="BI32" i="40" s="1"/>
  <c r="DE7" i="19"/>
  <c r="CF20" i="192" s="1"/>
  <c r="CJ20" i="192" s="1"/>
  <c r="AM8" i="19"/>
  <c r="AB21" i="192" s="1"/>
  <c r="AF21" i="192" s="1"/>
  <c r="BG33" i="19"/>
  <c r="AW10" i="19"/>
  <c r="AJ10" i="193" s="1"/>
  <c r="AN10" i="193" s="1"/>
  <c r="CA41" i="19"/>
  <c r="I37" i="19"/>
  <c r="D50" i="192" s="1"/>
  <c r="H50" i="192" s="1"/>
  <c r="AW13" i="19"/>
  <c r="AJ13" i="62" s="1"/>
  <c r="AN13" i="62" s="1"/>
  <c r="BI23" i="40" s="1"/>
  <c r="S21" i="19"/>
  <c r="L21" i="193" s="1"/>
  <c r="P21" i="193" s="1"/>
  <c r="AM13" i="19"/>
  <c r="AB13" i="191" s="1"/>
  <c r="AF13" i="191" s="1"/>
  <c r="AM45" i="19"/>
  <c r="BG6" i="19"/>
  <c r="CK35" i="19"/>
  <c r="BP35" i="191" s="1"/>
  <c r="BT35" i="191" s="1"/>
  <c r="AW23" i="19"/>
  <c r="AJ36" i="192" s="1"/>
  <c r="AN36" i="192" s="1"/>
  <c r="DE22" i="19"/>
  <c r="CF22" i="191" s="1"/>
  <c r="CJ22" i="191" s="1"/>
  <c r="CU45" i="19"/>
  <c r="BX58" i="192" s="1"/>
  <c r="CB58" i="192" s="1"/>
  <c r="AM34" i="19"/>
  <c r="AC17" i="19"/>
  <c r="CK16" i="19"/>
  <c r="BP16" i="62" s="1"/>
  <c r="BT16" i="62" s="1"/>
  <c r="BM26" i="40" s="1"/>
  <c r="AW41" i="19"/>
  <c r="AJ41" i="38" s="1"/>
  <c r="CU23" i="19"/>
  <c r="BX23" i="191" s="1"/>
  <c r="CB23" i="191" s="1"/>
  <c r="CU15" i="19"/>
  <c r="BX15" i="193" s="1"/>
  <c r="CB15" i="193" s="1"/>
  <c r="DE28" i="19"/>
  <c r="CU7" i="19"/>
  <c r="CK37" i="19"/>
  <c r="BP37" i="193" s="1"/>
  <c r="BT37" i="193" s="1"/>
  <c r="AM15" i="19"/>
  <c r="AB15" i="193" s="1"/>
  <c r="AF15" i="193" s="1"/>
  <c r="AW18" i="19"/>
  <c r="AJ31" i="192" s="1"/>
  <c r="AN31" i="192" s="1"/>
  <c r="AW47" i="19"/>
  <c r="AJ47" i="191" s="1"/>
  <c r="AN47" i="191" s="1"/>
  <c r="AM18" i="19"/>
  <c r="AC29" i="19"/>
  <c r="BQ29" i="19"/>
  <c r="AZ29" i="193" s="1"/>
  <c r="BD29" i="193" s="1"/>
  <c r="DE18" i="19"/>
  <c r="CF31" i="192" s="1"/>
  <c r="CJ31" i="192" s="1"/>
  <c r="AW44" i="19"/>
  <c r="I18" i="19"/>
  <c r="D18" i="38" s="1"/>
  <c r="AC13" i="19"/>
  <c r="T13" i="193" s="1"/>
  <c r="X13" i="193" s="1"/>
  <c r="AC27" i="19"/>
  <c r="I24" i="19"/>
  <c r="D24" i="62" s="1"/>
  <c r="H24" i="62" s="1"/>
  <c r="BE34" i="40" s="1"/>
  <c r="CA45" i="19"/>
  <c r="BH45" i="193" s="1"/>
  <c r="BL45" i="193" s="1"/>
  <c r="CK46" i="19"/>
  <c r="BP46" i="38" s="1"/>
  <c r="I46" i="19"/>
  <c r="D46" i="38" s="1"/>
  <c r="CA38" i="19"/>
  <c r="BH38" i="191" s="1"/>
  <c r="BL38" i="191" s="1"/>
  <c r="CA6" i="19"/>
  <c r="BH19" i="192" s="1"/>
  <c r="BL19" i="192" s="1"/>
  <c r="AW8" i="19"/>
  <c r="AJ8" i="193" s="1"/>
  <c r="AN8" i="193" s="1"/>
  <c r="DE16" i="19"/>
  <c r="CF16" i="62" s="1"/>
  <c r="CJ16" i="62" s="1"/>
  <c r="BO26" i="40" s="1"/>
  <c r="S27" i="19"/>
  <c r="L27" i="191" s="1"/>
  <c r="P27" i="191" s="1"/>
  <c r="DE46" i="19"/>
  <c r="CF59" i="192" s="1"/>
  <c r="CJ59" i="192" s="1"/>
  <c r="AC12" i="19"/>
  <c r="S17" i="19"/>
  <c r="S14" i="19"/>
  <c r="L14" i="191" s="1"/>
  <c r="P14" i="191" s="1"/>
  <c r="BQ10" i="19"/>
  <c r="AZ10" i="191" s="1"/>
  <c r="BD10" i="191" s="1"/>
  <c r="AW17" i="19"/>
  <c r="AJ17" i="191" s="1"/>
  <c r="AN17" i="191" s="1"/>
  <c r="CA46" i="19"/>
  <c r="BH46" i="62" s="1"/>
  <c r="BL46" i="62" s="1"/>
  <c r="BL56" i="40" s="1"/>
  <c r="AC28" i="19"/>
  <c r="T41" i="192" s="1"/>
  <c r="X41" i="192" s="1"/>
  <c r="AW32" i="19"/>
  <c r="S16" i="19"/>
  <c r="L16" i="62" s="1"/>
  <c r="P16" i="62" s="1"/>
  <c r="BF26" i="40" s="1"/>
  <c r="CK17" i="19"/>
  <c r="BP17" i="191" s="1"/>
  <c r="BT17" i="191" s="1"/>
  <c r="AM46" i="19"/>
  <c r="AB59" i="192" s="1"/>
  <c r="AF59" i="192" s="1"/>
  <c r="AW46" i="19"/>
  <c r="AJ46" i="193" s="1"/>
  <c r="AN46" i="193" s="1"/>
  <c r="CF33" i="191"/>
  <c r="AR41" i="193"/>
  <c r="AV41" i="193" s="1"/>
  <c r="AR41" i="62"/>
  <c r="AV41" i="62" s="1"/>
  <c r="BJ51" i="40" s="1"/>
  <c r="AR54" i="192"/>
  <c r="AV54" i="192" s="1"/>
  <c r="AR41" i="191"/>
  <c r="AV41" i="191" s="1"/>
  <c r="AR41" i="38"/>
  <c r="BH7" i="191"/>
  <c r="BL7" i="191" s="1"/>
  <c r="BH7" i="62"/>
  <c r="BL7" i="62" s="1"/>
  <c r="BL17" i="40" s="1"/>
  <c r="D22" i="193"/>
  <c r="H22" i="193" s="1"/>
  <c r="D22" i="62"/>
  <c r="H22" i="62" s="1"/>
  <c r="BE32" i="40" s="1"/>
  <c r="D22" i="191"/>
  <c r="H22" i="191" s="1"/>
  <c r="D44" i="62"/>
  <c r="D44" i="191"/>
  <c r="L41" i="62"/>
  <c r="P41" i="62" s="1"/>
  <c r="BF51" i="40" s="1"/>
  <c r="L41" i="191"/>
  <c r="P41" i="191" s="1"/>
  <c r="BX18" i="191"/>
  <c r="CB18" i="191" s="1"/>
  <c r="BX18" i="62"/>
  <c r="CB18" i="62" s="1"/>
  <c r="BN28" i="40" s="1"/>
  <c r="BX18" i="193"/>
  <c r="CB18" i="193" s="1"/>
  <c r="BX31" i="192"/>
  <c r="CB31" i="192" s="1"/>
  <c r="BX18" i="38"/>
  <c r="BX37" i="192"/>
  <c r="CB37" i="192" s="1"/>
  <c r="BX24" i="191"/>
  <c r="CB24" i="191" s="1"/>
  <c r="BX24" i="62"/>
  <c r="CB24" i="62" s="1"/>
  <c r="BN34" i="40" s="1"/>
  <c r="BX24" i="193"/>
  <c r="CB24" i="193" s="1"/>
  <c r="BX24" i="38"/>
  <c r="T48" i="191"/>
  <c r="T48" i="193"/>
  <c r="T48" i="38"/>
  <c r="T61" i="192"/>
  <c r="T48" i="62"/>
  <c r="AB27" i="191"/>
  <c r="AF27" i="191" s="1"/>
  <c r="AB27" i="38"/>
  <c r="L44" i="191"/>
  <c r="BP23" i="192"/>
  <c r="BT23" i="192" s="1"/>
  <c r="BP10" i="191"/>
  <c r="BT10" i="191" s="1"/>
  <c r="BP10" i="62"/>
  <c r="BT10" i="62" s="1"/>
  <c r="BM20" i="40" s="1"/>
  <c r="BP10" i="193"/>
  <c r="BT10" i="193" s="1"/>
  <c r="BP10" i="38"/>
  <c r="AZ48" i="193"/>
  <c r="AZ61" i="192"/>
  <c r="AZ47" i="62"/>
  <c r="BD47" i="62" s="1"/>
  <c r="BK57" i="40" s="1"/>
  <c r="D61" i="192"/>
  <c r="D48" i="193"/>
  <c r="D48" i="191"/>
  <c r="D48" i="38"/>
  <c r="D48" i="62"/>
  <c r="T18" i="191"/>
  <c r="X18" i="191" s="1"/>
  <c r="T18" i="193"/>
  <c r="X18" i="193" s="1"/>
  <c r="BH16" i="191"/>
  <c r="BL16" i="191" s="1"/>
  <c r="BH29" i="192"/>
  <c r="BL29" i="192" s="1"/>
  <c r="BH16" i="193"/>
  <c r="BL16" i="193" s="1"/>
  <c r="BH16" i="62"/>
  <c r="BL16" i="62" s="1"/>
  <c r="BL26" i="40" s="1"/>
  <c r="BH16" i="38"/>
  <c r="AR13" i="193"/>
  <c r="AV13" i="193" s="1"/>
  <c r="AR26" i="192"/>
  <c r="AV26" i="192" s="1"/>
  <c r="AR13" i="191"/>
  <c r="AV13" i="191" s="1"/>
  <c r="AR13" i="38"/>
  <c r="AR13" i="62"/>
  <c r="AV13" i="62" s="1"/>
  <c r="BJ23" i="40" s="1"/>
  <c r="CF6" i="193"/>
  <c r="CJ6" i="193" s="1"/>
  <c r="CF6" i="62"/>
  <c r="CJ6" i="62" s="1"/>
  <c r="BO16" i="40" s="1"/>
  <c r="CF6" i="191"/>
  <c r="CJ6" i="191" s="1"/>
  <c r="CF19" i="192"/>
  <c r="CJ19" i="192" s="1"/>
  <c r="CF6" i="38"/>
  <c r="T41" i="191"/>
  <c r="X41" i="191" s="1"/>
  <c r="T54" i="192"/>
  <c r="X54" i="192" s="1"/>
  <c r="T41" i="38"/>
  <c r="AJ11" i="193"/>
  <c r="AN11" i="193" s="1"/>
  <c r="AJ24" i="192"/>
  <c r="AN24" i="192" s="1"/>
  <c r="AJ11" i="191"/>
  <c r="AN11" i="191" s="1"/>
  <c r="AJ11" i="62"/>
  <c r="AN11" i="62" s="1"/>
  <c r="BI21" i="40" s="1"/>
  <c r="AJ11" i="38"/>
  <c r="AR36" i="62"/>
  <c r="AV36" i="62" s="1"/>
  <c r="BJ46" i="40" s="1"/>
  <c r="AR36" i="193"/>
  <c r="AV36" i="193" s="1"/>
  <c r="AR49" i="192"/>
  <c r="AV49" i="192" s="1"/>
  <c r="AR36" i="191"/>
  <c r="AV36" i="191" s="1"/>
  <c r="AR36" i="38"/>
  <c r="AJ37" i="38"/>
  <c r="AJ37" i="193"/>
  <c r="AN37" i="193" s="1"/>
  <c r="BP35" i="192"/>
  <c r="BT35" i="192" s="1"/>
  <c r="BP22" i="62"/>
  <c r="BT22" i="62" s="1"/>
  <c r="BM32" i="40" s="1"/>
  <c r="BP22" i="193"/>
  <c r="BT22" i="193" s="1"/>
  <c r="BP22" i="191"/>
  <c r="BT22" i="191" s="1"/>
  <c r="AR23" i="193"/>
  <c r="AV23" i="193" s="1"/>
  <c r="BP11" i="193"/>
  <c r="BT11" i="193" s="1"/>
  <c r="BP11" i="62"/>
  <c r="BT11" i="62" s="1"/>
  <c r="BM21" i="40" s="1"/>
  <c r="BP24" i="192"/>
  <c r="BT24" i="192" s="1"/>
  <c r="BP11" i="38"/>
  <c r="BP11" i="191"/>
  <c r="BT11" i="191" s="1"/>
  <c r="AB24" i="62"/>
  <c r="AF24" i="62" s="1"/>
  <c r="BH34" i="40" s="1"/>
  <c r="AB24" i="38"/>
  <c r="T30" i="38"/>
  <c r="AZ12" i="193"/>
  <c r="BD12" i="193" s="1"/>
  <c r="AZ12" i="62"/>
  <c r="BD12" i="62" s="1"/>
  <c r="BK22" i="40" s="1"/>
  <c r="AZ25" i="192"/>
  <c r="BD25" i="192" s="1"/>
  <c r="AZ12" i="191"/>
  <c r="BD12" i="191" s="1"/>
  <c r="AZ12" i="38"/>
  <c r="I70" i="19"/>
  <c r="AY37" i="19" s="1"/>
  <c r="T8" i="62"/>
  <c r="X8" i="62" s="1"/>
  <c r="BG18" i="40" s="1"/>
  <c r="T21" i="192"/>
  <c r="X21" i="192" s="1"/>
  <c r="T8" i="193"/>
  <c r="X8" i="193" s="1"/>
  <c r="T8" i="191"/>
  <c r="X8" i="191" s="1"/>
  <c r="T8" i="38"/>
  <c r="BH22" i="192"/>
  <c r="BL22" i="192" s="1"/>
  <c r="T9" i="191"/>
  <c r="X9" i="191" s="1"/>
  <c r="T22" i="192"/>
  <c r="X22" i="192" s="1"/>
  <c r="T9" i="62"/>
  <c r="X9" i="62" s="1"/>
  <c r="BG19" i="40" s="1"/>
  <c r="T9" i="193"/>
  <c r="X9" i="193" s="1"/>
  <c r="T9" i="38"/>
  <c r="AB29" i="62"/>
  <c r="AF29" i="62" s="1"/>
  <c r="BH39" i="40" s="1"/>
  <c r="AR24" i="191"/>
  <c r="AV24" i="191" s="1"/>
  <c r="AR24" i="193"/>
  <c r="AV24" i="193" s="1"/>
  <c r="AR37" i="192"/>
  <c r="AV37" i="192" s="1"/>
  <c r="AR24" i="62"/>
  <c r="AV24" i="62" s="1"/>
  <c r="BJ34" i="40" s="1"/>
  <c r="AR24" i="38"/>
  <c r="CF37" i="192"/>
  <c r="CJ37" i="192" s="1"/>
  <c r="CF24" i="193"/>
  <c r="CJ24" i="193" s="1"/>
  <c r="AB27" i="192"/>
  <c r="AF27" i="192" s="1"/>
  <c r="CF44" i="62"/>
  <c r="CF57" i="192"/>
  <c r="CF44" i="191"/>
  <c r="CF44" i="38"/>
  <c r="CF44" i="193"/>
  <c r="T35" i="191"/>
  <c r="X35" i="191" s="1"/>
  <c r="T48" i="192"/>
  <c r="X48" i="192" s="1"/>
  <c r="T35" i="193"/>
  <c r="X35" i="193" s="1"/>
  <c r="T35" i="62"/>
  <c r="X35" i="62" s="1"/>
  <c r="BG45" i="40" s="1"/>
  <c r="T35" i="38"/>
  <c r="L13" i="193"/>
  <c r="P13" i="193" s="1"/>
  <c r="L13" i="62"/>
  <c r="P13" i="62" s="1"/>
  <c r="BF23" i="40" s="1"/>
  <c r="D29" i="192"/>
  <c r="H29" i="192" s="1"/>
  <c r="D16" i="191"/>
  <c r="H16" i="191" s="1"/>
  <c r="D16" i="62"/>
  <c r="H16" i="62" s="1"/>
  <c r="BE26" i="40" s="1"/>
  <c r="D16" i="193"/>
  <c r="H16" i="193" s="1"/>
  <c r="D16" i="38"/>
  <c r="BP42" i="193"/>
  <c r="BT42" i="193" s="1"/>
  <c r="BP42" i="62"/>
  <c r="BT42" i="62" s="1"/>
  <c r="BM52" i="40" s="1"/>
  <c r="BP42" i="38"/>
  <c r="BP41" i="192"/>
  <c r="BT41" i="192" s="1"/>
  <c r="BP28" i="62"/>
  <c r="BT28" i="62" s="1"/>
  <c r="BM38" i="40" s="1"/>
  <c r="BP28" i="38"/>
  <c r="CF36" i="38"/>
  <c r="AJ20" i="38"/>
  <c r="AZ17" i="193"/>
  <c r="BD17" i="193" s="1"/>
  <c r="AZ30" i="192"/>
  <c r="BD30" i="192" s="1"/>
  <c r="AZ17" i="62"/>
  <c r="BD17" i="62" s="1"/>
  <c r="BK27" i="40" s="1"/>
  <c r="D7" i="62"/>
  <c r="H7" i="62" s="1"/>
  <c r="BE17" i="40" s="1"/>
  <c r="D7" i="191"/>
  <c r="H7" i="191" s="1"/>
  <c r="D7" i="193"/>
  <c r="H7" i="193" s="1"/>
  <c r="D20" i="192"/>
  <c r="H20" i="192" s="1"/>
  <c r="D7" i="38"/>
  <c r="AZ45" i="62"/>
  <c r="BD45" i="62" s="1"/>
  <c r="BK55" i="40" s="1"/>
  <c r="AZ45" i="193"/>
  <c r="BD45" i="193" s="1"/>
  <c r="AZ45" i="191"/>
  <c r="BD45" i="191" s="1"/>
  <c r="AZ58" i="192"/>
  <c r="BD58" i="192" s="1"/>
  <c r="AZ45" i="38"/>
  <c r="D29" i="62"/>
  <c r="H29" i="62" s="1"/>
  <c r="BE39" i="40" s="1"/>
  <c r="D42" i="192"/>
  <c r="H42" i="192" s="1"/>
  <c r="D29" i="38"/>
  <c r="AZ8" i="193"/>
  <c r="BD8" i="193" s="1"/>
  <c r="BX13" i="62"/>
  <c r="CB13" i="62" s="1"/>
  <c r="BN23" i="40" s="1"/>
  <c r="BX26" i="192"/>
  <c r="CB26" i="192" s="1"/>
  <c r="BX13" i="191"/>
  <c r="CB13" i="191" s="1"/>
  <c r="BX13" i="193"/>
  <c r="CB13" i="193" s="1"/>
  <c r="BX13" i="38"/>
  <c r="AB10" i="38"/>
  <c r="T14" i="62"/>
  <c r="X14" i="62" s="1"/>
  <c r="BG24" i="40" s="1"/>
  <c r="AB61" i="192"/>
  <c r="AB48" i="193"/>
  <c r="AB48" i="38"/>
  <c r="AB48" i="62"/>
  <c r="AB48" i="191"/>
  <c r="L39" i="193"/>
  <c r="P39" i="193" s="1"/>
  <c r="L39" i="62"/>
  <c r="P39" i="62" s="1"/>
  <c r="BF49" i="40" s="1"/>
  <c r="L39" i="191"/>
  <c r="P39" i="191" s="1"/>
  <c r="L52" i="192"/>
  <c r="P52" i="192" s="1"/>
  <c r="L39" i="38"/>
  <c r="D43" i="193"/>
  <c r="H43" i="193" s="1"/>
  <c r="D56" i="192"/>
  <c r="H56" i="192" s="1"/>
  <c r="D43" i="191"/>
  <c r="H43" i="191" s="1"/>
  <c r="CF40" i="191"/>
  <c r="CJ40" i="191" s="1"/>
  <c r="AZ37" i="191"/>
  <c r="BD37" i="191" s="1"/>
  <c r="BX31" i="62"/>
  <c r="CB31" i="62" s="1"/>
  <c r="BN41" i="40" s="1"/>
  <c r="BX44" i="192"/>
  <c r="CB44" i="192" s="1"/>
  <c r="BX31" i="191"/>
  <c r="CB31" i="191" s="1"/>
  <c r="BX31" i="193"/>
  <c r="CB31" i="193" s="1"/>
  <c r="BX31" i="38"/>
  <c r="AB9" i="62"/>
  <c r="AF9" i="62" s="1"/>
  <c r="BH19" i="40" s="1"/>
  <c r="AB9" i="191"/>
  <c r="AF9" i="191" s="1"/>
  <c r="AB46" i="192"/>
  <c r="AB33" i="62"/>
  <c r="AB33" i="38"/>
  <c r="AJ9" i="191" l="1"/>
  <c r="AN9" i="191" s="1"/>
  <c r="AR46" i="38"/>
  <c r="AR46" i="62"/>
  <c r="AV46" i="62" s="1"/>
  <c r="BJ56" i="40" s="1"/>
  <c r="BP23" i="193"/>
  <c r="BT23" i="193" s="1"/>
  <c r="AJ9" i="62"/>
  <c r="AN9" i="62" s="1"/>
  <c r="BI19" i="40" s="1"/>
  <c r="L13" i="38"/>
  <c r="AJ9" i="193"/>
  <c r="AN9" i="193" s="1"/>
  <c r="L13" i="191"/>
  <c r="P13" i="191" s="1"/>
  <c r="AB24" i="191"/>
  <c r="AF24" i="191" s="1"/>
  <c r="AB27" i="62"/>
  <c r="AF27" i="62" s="1"/>
  <c r="BH37" i="40" s="1"/>
  <c r="AB24" i="193"/>
  <c r="AF24" i="193" s="1"/>
  <c r="AR23" i="38"/>
  <c r="AV23" i="38" s="1"/>
  <c r="AY33" i="40" s="1"/>
  <c r="BP39" i="38"/>
  <c r="AB40" i="192"/>
  <c r="AF40" i="192" s="1"/>
  <c r="AJ9" i="38"/>
  <c r="AR46" i="193"/>
  <c r="AV46" i="193" s="1"/>
  <c r="AR36" i="192"/>
  <c r="AV36" i="192" s="1"/>
  <c r="BP52" i="192"/>
  <c r="BT52" i="192" s="1"/>
  <c r="AZ37" i="192"/>
  <c r="BD37" i="192" s="1"/>
  <c r="BP39" i="62"/>
  <c r="BT39" i="62" s="1"/>
  <c r="BM49" i="40" s="1"/>
  <c r="BP39" i="191"/>
  <c r="BT39" i="191" s="1"/>
  <c r="AJ31" i="193"/>
  <c r="AN31" i="193" s="1"/>
  <c r="AZ24" i="191"/>
  <c r="BD24" i="191" s="1"/>
  <c r="AJ44" i="192"/>
  <c r="AN44" i="192" s="1"/>
  <c r="AR59" i="192"/>
  <c r="AV59" i="192" s="1"/>
  <c r="AR23" i="191"/>
  <c r="AV23" i="191" s="1"/>
  <c r="BP28" i="193"/>
  <c r="BT28" i="193" s="1"/>
  <c r="AZ32" i="38"/>
  <c r="S42" i="40" s="1"/>
  <c r="AZ17" i="38"/>
  <c r="AZ32" i="191"/>
  <c r="BD32" i="191" s="1"/>
  <c r="AZ45" i="192"/>
  <c r="BD45" i="192" s="1"/>
  <c r="CF15" i="191"/>
  <c r="CJ15" i="191" s="1"/>
  <c r="AZ24" i="38"/>
  <c r="AJ31" i="38"/>
  <c r="AZ24" i="62"/>
  <c r="BD24" i="62" s="1"/>
  <c r="BK34" i="40" s="1"/>
  <c r="CF27" i="62"/>
  <c r="CJ27" i="62" s="1"/>
  <c r="BO37" i="40" s="1"/>
  <c r="AJ31" i="191"/>
  <c r="AN31" i="191" s="1"/>
  <c r="AB35" i="62"/>
  <c r="AF35" i="62" s="1"/>
  <c r="BH45" i="40" s="1"/>
  <c r="L23" i="62"/>
  <c r="P23" i="62" s="1"/>
  <c r="BF33" i="40" s="1"/>
  <c r="L36" i="192"/>
  <c r="P36" i="192" s="1"/>
  <c r="L23" i="193"/>
  <c r="P23" i="193" s="1"/>
  <c r="L23" i="38"/>
  <c r="CF53" i="191"/>
  <c r="D24" i="191"/>
  <c r="H24" i="191" s="1"/>
  <c r="BH29" i="62"/>
  <c r="BL29" i="62" s="1"/>
  <c r="BL39" i="40" s="1"/>
  <c r="L12" i="191"/>
  <c r="P12" i="191" s="1"/>
  <c r="BH29" i="193"/>
  <c r="BL29" i="193" s="1"/>
  <c r="BH42" i="192"/>
  <c r="BL42" i="192" s="1"/>
  <c r="AZ6" i="62"/>
  <c r="BD6" i="62" s="1"/>
  <c r="BK16" i="40" s="1"/>
  <c r="AR23" i="192"/>
  <c r="AV23" i="192" s="1"/>
  <c r="L25" i="192"/>
  <c r="P25" i="192" s="1"/>
  <c r="D28" i="62"/>
  <c r="H28" i="62" s="1"/>
  <c r="BE38" i="40" s="1"/>
  <c r="CF29" i="62"/>
  <c r="CJ29" i="62" s="1"/>
  <c r="BO39" i="40" s="1"/>
  <c r="BP29" i="38"/>
  <c r="CF42" i="192"/>
  <c r="CJ42" i="192" s="1"/>
  <c r="BP44" i="191"/>
  <c r="BH33" i="192"/>
  <c r="BL33" i="192" s="1"/>
  <c r="BP29" i="192"/>
  <c r="BT29" i="192" s="1"/>
  <c r="CK51" i="19"/>
  <c r="D20" i="191"/>
  <c r="H20" i="191" s="1"/>
  <c r="AZ6" i="191"/>
  <c r="BD6" i="191" s="1"/>
  <c r="BH48" i="192"/>
  <c r="BL48" i="192" s="1"/>
  <c r="T15" i="62"/>
  <c r="X15" i="62" s="1"/>
  <c r="BG25" i="40" s="1"/>
  <c r="AZ43" i="192"/>
  <c r="BD43" i="192" s="1"/>
  <c r="D33" i="192"/>
  <c r="H33" i="192" s="1"/>
  <c r="CF36" i="193"/>
  <c r="CJ36" i="193" s="1"/>
  <c r="CF27" i="191"/>
  <c r="CJ27" i="191" s="1"/>
  <c r="CF49" i="192"/>
  <c r="CJ49" i="192" s="1"/>
  <c r="BX8" i="191"/>
  <c r="CB8" i="191" s="1"/>
  <c r="BP50" i="192"/>
  <c r="BT50" i="192" s="1"/>
  <c r="BP44" i="38"/>
  <c r="AR39" i="191"/>
  <c r="AV39" i="191" s="1"/>
  <c r="L12" i="38"/>
  <c r="T36" i="192"/>
  <c r="X36" i="192" s="1"/>
  <c r="AZ6" i="193"/>
  <c r="BD6" i="193" s="1"/>
  <c r="BP35" i="62"/>
  <c r="BT35" i="62" s="1"/>
  <c r="BM45" i="40" s="1"/>
  <c r="AB38" i="38"/>
  <c r="AB23" i="192"/>
  <c r="AF23" i="192" s="1"/>
  <c r="T23" i="193"/>
  <c r="X23" i="193" s="1"/>
  <c r="AB38" i="193"/>
  <c r="AF38" i="193" s="1"/>
  <c r="AB10" i="191"/>
  <c r="AF10" i="191" s="1"/>
  <c r="AR26" i="193"/>
  <c r="AV26" i="193" s="1"/>
  <c r="CF9" i="38"/>
  <c r="CF27" i="193"/>
  <c r="CJ27" i="193" s="1"/>
  <c r="AB38" i="62"/>
  <c r="AF38" i="62" s="1"/>
  <c r="BH48" i="40" s="1"/>
  <c r="BX17" i="193"/>
  <c r="CB17" i="193" s="1"/>
  <c r="AB10" i="193"/>
  <c r="AF10" i="193" s="1"/>
  <c r="CF36" i="191"/>
  <c r="CJ36" i="191" s="1"/>
  <c r="CF9" i="62"/>
  <c r="CJ9" i="62" s="1"/>
  <c r="BO19" i="40" s="1"/>
  <c r="D24" i="38"/>
  <c r="AJ16" i="38"/>
  <c r="BX8" i="62"/>
  <c r="CB8" i="62" s="1"/>
  <c r="BN18" i="40" s="1"/>
  <c r="BP37" i="191"/>
  <c r="BT37" i="191" s="1"/>
  <c r="BH8" i="38"/>
  <c r="BP44" i="62"/>
  <c r="BT44" i="62" s="1"/>
  <c r="AR39" i="193"/>
  <c r="AV39" i="193" s="1"/>
  <c r="BH29" i="191"/>
  <c r="BL29" i="191" s="1"/>
  <c r="L12" i="193"/>
  <c r="P12" i="193" s="1"/>
  <c r="T23" i="191"/>
  <c r="X23" i="191" s="1"/>
  <c r="BP31" i="38"/>
  <c r="BT31" i="38" s="1"/>
  <c r="BB41" i="40" s="1"/>
  <c r="CF22" i="192"/>
  <c r="CJ22" i="192" s="1"/>
  <c r="BX21" i="192"/>
  <c r="CB21" i="192" s="1"/>
  <c r="BH8" i="193"/>
  <c r="BL8" i="193" s="1"/>
  <c r="AR52" i="192"/>
  <c r="AV52" i="192" s="1"/>
  <c r="BP31" i="191"/>
  <c r="BT31" i="191" s="1"/>
  <c r="CF40" i="192"/>
  <c r="CJ40" i="192" s="1"/>
  <c r="BP37" i="62"/>
  <c r="BT37" i="62" s="1"/>
  <c r="BM47" i="40" s="1"/>
  <c r="AB35" i="191"/>
  <c r="AF35" i="191" s="1"/>
  <c r="AJ16" i="62"/>
  <c r="AN16" i="62" s="1"/>
  <c r="BI26" i="40" s="1"/>
  <c r="BH21" i="192"/>
  <c r="BL21" i="192" s="1"/>
  <c r="AR39" i="62"/>
  <c r="AV39" i="62" s="1"/>
  <c r="BJ49" i="40" s="1"/>
  <c r="AB35" i="38"/>
  <c r="P45" i="40" s="1"/>
  <c r="BP44" i="192"/>
  <c r="BT44" i="192" s="1"/>
  <c r="BX8" i="38"/>
  <c r="BP44" i="193"/>
  <c r="AJ22" i="191"/>
  <c r="AN22" i="191" s="1"/>
  <c r="AB38" i="191"/>
  <c r="AF38" i="191" s="1"/>
  <c r="CF9" i="191"/>
  <c r="CJ9" i="191" s="1"/>
  <c r="D24" i="193"/>
  <c r="H24" i="193" s="1"/>
  <c r="AJ16" i="193"/>
  <c r="AN16" i="193" s="1"/>
  <c r="BH8" i="191"/>
  <c r="BL8" i="191" s="1"/>
  <c r="AB35" i="193"/>
  <c r="AF35" i="193" s="1"/>
  <c r="AZ6" i="38"/>
  <c r="BP31" i="62"/>
  <c r="BT31" i="62" s="1"/>
  <c r="BM41" i="40" s="1"/>
  <c r="AJ16" i="191"/>
  <c r="AN16" i="191" s="1"/>
  <c r="BH37" i="38"/>
  <c r="T23" i="38"/>
  <c r="D54" i="191"/>
  <c r="AZ68" i="192"/>
  <c r="AR10" i="62"/>
  <c r="AV10" i="62" s="1"/>
  <c r="BJ20" i="40" s="1"/>
  <c r="AZ55" i="193"/>
  <c r="L29" i="192"/>
  <c r="P29" i="192" s="1"/>
  <c r="CJ33" i="191"/>
  <c r="BD25" i="193"/>
  <c r="D37" i="192"/>
  <c r="H37" i="192" s="1"/>
  <c r="AR10" i="193"/>
  <c r="AV10" i="193" s="1"/>
  <c r="BX16" i="193"/>
  <c r="CB16" i="193" s="1"/>
  <c r="AF46" i="192"/>
  <c r="AB55" i="191"/>
  <c r="L25" i="191"/>
  <c r="T68" i="192"/>
  <c r="BH45" i="38"/>
  <c r="BH15" i="62"/>
  <c r="BL15" i="62" s="1"/>
  <c r="BL25" i="40" s="1"/>
  <c r="AR34" i="62"/>
  <c r="AV34" i="62" s="1"/>
  <c r="BJ44" i="40" s="1"/>
  <c r="AZ47" i="192"/>
  <c r="BD47" i="192" s="1"/>
  <c r="AZ38" i="192"/>
  <c r="BH15" i="193"/>
  <c r="BL15" i="193" s="1"/>
  <c r="T15" i="191"/>
  <c r="X15" i="191" s="1"/>
  <c r="BP40" i="191"/>
  <c r="BT40" i="191" s="1"/>
  <c r="D32" i="193"/>
  <c r="H32" i="193" s="1"/>
  <c r="AZ34" i="193"/>
  <c r="BD34" i="193" s="1"/>
  <c r="BP53" i="192"/>
  <c r="BT53" i="192" s="1"/>
  <c r="CF11" i="191"/>
  <c r="CJ11" i="191" s="1"/>
  <c r="AR10" i="38"/>
  <c r="R20" i="40" s="1"/>
  <c r="AJ35" i="192"/>
  <c r="AN35" i="192" s="1"/>
  <c r="BP37" i="38"/>
  <c r="U47" i="40" s="1"/>
  <c r="BX56" i="192"/>
  <c r="CB56" i="192" s="1"/>
  <c r="BX12" i="38"/>
  <c r="CB12" i="38" s="1"/>
  <c r="BC22" i="40" s="1"/>
  <c r="BH6" i="193"/>
  <c r="BL6" i="193" s="1"/>
  <c r="BH24" i="193"/>
  <c r="BL24" i="193" s="1"/>
  <c r="T47" i="62"/>
  <c r="X47" i="62" s="1"/>
  <c r="BG57" i="40" s="1"/>
  <c r="D38" i="191"/>
  <c r="H38" i="191" s="1"/>
  <c r="BX12" i="62"/>
  <c r="CB12" i="62" s="1"/>
  <c r="BN22" i="40" s="1"/>
  <c r="AZ55" i="192"/>
  <c r="BD55" i="192" s="1"/>
  <c r="AR50" i="192"/>
  <c r="AV50" i="192" s="1"/>
  <c r="T24" i="192"/>
  <c r="X24" i="192" s="1"/>
  <c r="L42" i="191"/>
  <c r="P42" i="191" s="1"/>
  <c r="AZ14" i="193"/>
  <c r="BD14" i="193" s="1"/>
  <c r="AJ8" i="62"/>
  <c r="AN8" i="62" s="1"/>
  <c r="BI18" i="40" s="1"/>
  <c r="AZ29" i="38"/>
  <c r="BD29" i="38" s="1"/>
  <c r="AZ39" i="40" s="1"/>
  <c r="L29" i="38"/>
  <c r="P29" i="38" s="1"/>
  <c r="AU39" i="40" s="1"/>
  <c r="AZ14" i="62"/>
  <c r="BD14" i="62" s="1"/>
  <c r="BK24" i="40" s="1"/>
  <c r="AB28" i="193"/>
  <c r="AF28" i="193" s="1"/>
  <c r="AJ45" i="62"/>
  <c r="AN45" i="62" s="1"/>
  <c r="BI55" i="40" s="1"/>
  <c r="AJ45" i="191"/>
  <c r="AN45" i="191" s="1"/>
  <c r="BP29" i="62"/>
  <c r="BT29" i="62" s="1"/>
  <c r="BM39" i="40" s="1"/>
  <c r="T14" i="38"/>
  <c r="O24" i="40" s="1"/>
  <c r="AZ29" i="191"/>
  <c r="BD29" i="191" s="1"/>
  <c r="BH35" i="38"/>
  <c r="T45" i="40" s="1"/>
  <c r="BH33" i="193"/>
  <c r="L11" i="193"/>
  <c r="P11" i="193" s="1"/>
  <c r="L25" i="38"/>
  <c r="N35" i="40" s="1"/>
  <c r="L42" i="38"/>
  <c r="P42" i="38" s="1"/>
  <c r="AJ35" i="62"/>
  <c r="AN35" i="62" s="1"/>
  <c r="BI45" i="40" s="1"/>
  <c r="AZ48" i="38"/>
  <c r="BD48" i="38" s="1"/>
  <c r="CF11" i="62"/>
  <c r="CJ11" i="62" s="1"/>
  <c r="BO21" i="40" s="1"/>
  <c r="D32" i="191"/>
  <c r="H32" i="191" s="1"/>
  <c r="L29" i="62"/>
  <c r="P29" i="62" s="1"/>
  <c r="BF39" i="40" s="1"/>
  <c r="D28" i="38"/>
  <c r="M38" i="40" s="1"/>
  <c r="D39" i="193"/>
  <c r="H39" i="193" s="1"/>
  <c r="AJ20" i="191"/>
  <c r="AN20" i="191" s="1"/>
  <c r="BH20" i="38"/>
  <c r="BL20" i="38" s="1"/>
  <c r="BA30" i="40" s="1"/>
  <c r="AJ8" i="191"/>
  <c r="AN8" i="191" s="1"/>
  <c r="AB9" i="38"/>
  <c r="AF9" i="38" s="1"/>
  <c r="AW19" i="40" s="1"/>
  <c r="BP42" i="192"/>
  <c r="BT42" i="192" s="1"/>
  <c r="T14" i="193"/>
  <c r="X14" i="193" s="1"/>
  <c r="AZ30" i="193"/>
  <c r="BD30" i="193" s="1"/>
  <c r="AJ20" i="193"/>
  <c r="AN20" i="193" s="1"/>
  <c r="D20" i="38"/>
  <c r="H20" i="38" s="1"/>
  <c r="AT30" i="40" s="1"/>
  <c r="AZ25" i="191"/>
  <c r="AR34" i="191"/>
  <c r="AV34" i="191" s="1"/>
  <c r="BH20" i="191"/>
  <c r="BL20" i="191" s="1"/>
  <c r="AZ29" i="62"/>
  <c r="BD29" i="62" s="1"/>
  <c r="BK39" i="40" s="1"/>
  <c r="CF29" i="38"/>
  <c r="CJ29" i="38" s="1"/>
  <c r="BD39" i="40" s="1"/>
  <c r="BH35" i="191"/>
  <c r="BL35" i="191" s="1"/>
  <c r="BH15" i="38"/>
  <c r="BL15" i="38" s="1"/>
  <c r="BA25" i="40" s="1"/>
  <c r="BH46" i="192"/>
  <c r="L11" i="62"/>
  <c r="P11" i="62" s="1"/>
  <c r="BF21" i="40" s="1"/>
  <c r="L38" i="192"/>
  <c r="BP40" i="38"/>
  <c r="BT40" i="38" s="1"/>
  <c r="BB50" i="40" s="1"/>
  <c r="L42" i="62"/>
  <c r="P42" i="62" s="1"/>
  <c r="BF52" i="40" s="1"/>
  <c r="AJ48" i="192"/>
  <c r="AN48" i="192" s="1"/>
  <c r="AZ34" i="38"/>
  <c r="S44" i="40" s="1"/>
  <c r="D28" i="193"/>
  <c r="H28" i="193" s="1"/>
  <c r="L41" i="38"/>
  <c r="P41" i="38" s="1"/>
  <c r="D52" i="192"/>
  <c r="H52" i="192" s="1"/>
  <c r="AB28" i="38"/>
  <c r="P38" i="40" s="1"/>
  <c r="BP29" i="193"/>
  <c r="BT29" i="193" s="1"/>
  <c r="T27" i="192"/>
  <c r="X27" i="192" s="1"/>
  <c r="AZ30" i="191"/>
  <c r="BD30" i="191" s="1"/>
  <c r="AJ20" i="62"/>
  <c r="AN20" i="62" s="1"/>
  <c r="BI30" i="40" s="1"/>
  <c r="D20" i="62"/>
  <c r="H20" i="62" s="1"/>
  <c r="BE30" i="40" s="1"/>
  <c r="AZ25" i="62"/>
  <c r="AR34" i="38"/>
  <c r="AV34" i="38" s="1"/>
  <c r="AY44" i="40" s="1"/>
  <c r="AR34" i="193"/>
  <c r="AV34" i="193" s="1"/>
  <c r="BH20" i="62"/>
  <c r="BL20" i="62" s="1"/>
  <c r="BL30" i="40" s="1"/>
  <c r="AZ42" i="192"/>
  <c r="BD42" i="192" s="1"/>
  <c r="CF24" i="38"/>
  <c r="W34" i="40" s="1"/>
  <c r="CF24" i="62"/>
  <c r="CJ24" i="62" s="1"/>
  <c r="BO34" i="40" s="1"/>
  <c r="CF29" i="191"/>
  <c r="CJ29" i="191" s="1"/>
  <c r="BH35" i="62"/>
  <c r="BL35" i="62" s="1"/>
  <c r="BL45" i="40" s="1"/>
  <c r="BH15" i="191"/>
  <c r="BL15" i="191" s="1"/>
  <c r="T28" i="192"/>
  <c r="X28" i="192" s="1"/>
  <c r="AJ37" i="62"/>
  <c r="AN37" i="62" s="1"/>
  <c r="BI47" i="40" s="1"/>
  <c r="AJ50" i="192"/>
  <c r="AN50" i="192" s="1"/>
  <c r="BH33" i="62"/>
  <c r="BL33" i="62" s="1"/>
  <c r="L11" i="38"/>
  <c r="N21" i="40" s="1"/>
  <c r="L24" i="192"/>
  <c r="P24" i="192" s="1"/>
  <c r="L25" i="62"/>
  <c r="P25" i="62" s="1"/>
  <c r="BP40" i="193"/>
  <c r="BT40" i="193" s="1"/>
  <c r="L55" i="192"/>
  <c r="P55" i="192" s="1"/>
  <c r="AJ35" i="193"/>
  <c r="AN35" i="193" s="1"/>
  <c r="AZ48" i="191"/>
  <c r="CF24" i="192"/>
  <c r="CJ24" i="192" s="1"/>
  <c r="D32" i="38"/>
  <c r="H32" i="38" s="1"/>
  <c r="AT42" i="40" s="1"/>
  <c r="L29" i="191"/>
  <c r="P29" i="191" s="1"/>
  <c r="AB41" i="192"/>
  <c r="AF41" i="192" s="1"/>
  <c r="AJ58" i="192"/>
  <c r="AN58" i="192" s="1"/>
  <c r="AZ34" i="191"/>
  <c r="BD34" i="191" s="1"/>
  <c r="D41" i="192"/>
  <c r="H41" i="192" s="1"/>
  <c r="L41" i="193"/>
  <c r="P41" i="193" s="1"/>
  <c r="AZ14" i="38"/>
  <c r="BD14" i="38" s="1"/>
  <c r="AZ24" i="40" s="1"/>
  <c r="D39" i="62"/>
  <c r="H39" i="62" s="1"/>
  <c r="BE49" i="40" s="1"/>
  <c r="AJ8" i="38"/>
  <c r="Q18" i="40" s="1"/>
  <c r="AJ21" i="192"/>
  <c r="AN21" i="192" s="1"/>
  <c r="AB22" i="192"/>
  <c r="AF22" i="192" s="1"/>
  <c r="AZ30" i="38"/>
  <c r="BD30" i="38" s="1"/>
  <c r="AZ40" i="40" s="1"/>
  <c r="AB11" i="193"/>
  <c r="AF11" i="193" s="1"/>
  <c r="AZ25" i="38"/>
  <c r="BD25" i="38" s="1"/>
  <c r="T15" i="38"/>
  <c r="X15" i="38" s="1"/>
  <c r="AV25" i="40" s="1"/>
  <c r="BH33" i="38"/>
  <c r="BL33" i="38" s="1"/>
  <c r="BH33" i="191"/>
  <c r="L25" i="193"/>
  <c r="AJ35" i="38"/>
  <c r="AN35" i="38" s="1"/>
  <c r="AX45" i="40" s="1"/>
  <c r="CF11" i="38"/>
  <c r="CJ11" i="38" s="1"/>
  <c r="BD21" i="40" s="1"/>
  <c r="D45" i="192"/>
  <c r="H45" i="192" s="1"/>
  <c r="L42" i="192"/>
  <c r="P42" i="192" s="1"/>
  <c r="AB28" i="62"/>
  <c r="AF28" i="62" s="1"/>
  <c r="BH38" i="40" s="1"/>
  <c r="AZ27" i="192"/>
  <c r="BD27" i="192" s="1"/>
  <c r="D39" i="38"/>
  <c r="H39" i="38" s="1"/>
  <c r="AT49" i="40" s="1"/>
  <c r="BH45" i="191"/>
  <c r="BL45" i="191" s="1"/>
  <c r="AB28" i="192"/>
  <c r="AF28" i="192" s="1"/>
  <c r="BX29" i="192"/>
  <c r="CB29" i="192" s="1"/>
  <c r="AB15" i="38"/>
  <c r="AF15" i="38" s="1"/>
  <c r="AW25" i="40" s="1"/>
  <c r="BH45" i="62"/>
  <c r="BL45" i="62" s="1"/>
  <c r="BL55" i="40" s="1"/>
  <c r="T60" i="192"/>
  <c r="X60" i="192" s="1"/>
  <c r="T11" i="193"/>
  <c r="X11" i="193" s="1"/>
  <c r="D38" i="38"/>
  <c r="M48" i="40" s="1"/>
  <c r="D38" i="193"/>
  <c r="H38" i="193" s="1"/>
  <c r="BX43" i="193"/>
  <c r="CB43" i="193" s="1"/>
  <c r="BX25" i="192"/>
  <c r="CB25" i="192" s="1"/>
  <c r="AR37" i="38"/>
  <c r="AV37" i="38" s="1"/>
  <c r="AY47" i="40" s="1"/>
  <c r="AR37" i="193"/>
  <c r="AV37" i="193" s="1"/>
  <c r="CF15" i="193"/>
  <c r="CJ15" i="193" s="1"/>
  <c r="AZ42" i="38"/>
  <c r="S52" i="40" s="1"/>
  <c r="AR18" i="38"/>
  <c r="AV18" i="38" s="1"/>
  <c r="AY28" i="40" s="1"/>
  <c r="AZ33" i="193"/>
  <c r="BH24" i="191"/>
  <c r="BL24" i="191" s="1"/>
  <c r="AB15" i="191"/>
  <c r="AF15" i="191" s="1"/>
  <c r="BH6" i="62"/>
  <c r="BL6" i="62" s="1"/>
  <c r="BL16" i="40" s="1"/>
  <c r="BX16" i="62"/>
  <c r="CB16" i="62" s="1"/>
  <c r="BN26" i="40" s="1"/>
  <c r="BH24" i="38"/>
  <c r="T34" i="40" s="1"/>
  <c r="BH37" i="192"/>
  <c r="BL37" i="192" s="1"/>
  <c r="AB15" i="62"/>
  <c r="AF15" i="62" s="1"/>
  <c r="BH25" i="40" s="1"/>
  <c r="BH58" i="192"/>
  <c r="BL58" i="192" s="1"/>
  <c r="T47" i="38"/>
  <c r="X47" i="38" s="1"/>
  <c r="AV57" i="40" s="1"/>
  <c r="T47" i="191"/>
  <c r="X47" i="191" s="1"/>
  <c r="T11" i="38"/>
  <c r="O21" i="40" s="1"/>
  <c r="T11" i="62"/>
  <c r="X11" i="62" s="1"/>
  <c r="BG21" i="40" s="1"/>
  <c r="D51" i="192"/>
  <c r="H51" i="192" s="1"/>
  <c r="BX43" i="62"/>
  <c r="CB43" i="62" s="1"/>
  <c r="BN53" i="40" s="1"/>
  <c r="BX12" i="191"/>
  <c r="CB12" i="191" s="1"/>
  <c r="AR37" i="62"/>
  <c r="AV37" i="62" s="1"/>
  <c r="BJ47" i="40" s="1"/>
  <c r="CF28" i="192"/>
  <c r="CJ28" i="192" s="1"/>
  <c r="AZ42" i="191"/>
  <c r="BD42" i="191" s="1"/>
  <c r="AR18" i="191"/>
  <c r="AV18" i="191" s="1"/>
  <c r="AB49" i="192"/>
  <c r="AF49" i="192" s="1"/>
  <c r="BX16" i="38"/>
  <c r="V26" i="40" s="1"/>
  <c r="BX43" i="38"/>
  <c r="CB43" i="38" s="1"/>
  <c r="BC53" i="40" s="1"/>
  <c r="AF33" i="62"/>
  <c r="AZ55" i="62"/>
  <c r="BP16" i="38"/>
  <c r="U26" i="40" s="1"/>
  <c r="CJ44" i="62"/>
  <c r="D54" i="62"/>
  <c r="H44" i="62"/>
  <c r="T37" i="193"/>
  <c r="X37" i="193" s="1"/>
  <c r="BP9" i="193"/>
  <c r="BT9" i="193" s="1"/>
  <c r="BX26" i="38"/>
  <c r="V36" i="40" s="1"/>
  <c r="BP22" i="192"/>
  <c r="BT22" i="192" s="1"/>
  <c r="BX26" i="62"/>
  <c r="CB26" i="62" s="1"/>
  <c r="BN36" i="40" s="1"/>
  <c r="D37" i="62"/>
  <c r="H37" i="62" s="1"/>
  <c r="BE47" i="40" s="1"/>
  <c r="AR43" i="193"/>
  <c r="AV43" i="193" s="1"/>
  <c r="AR43" i="191"/>
  <c r="AV43" i="191" s="1"/>
  <c r="AJ45" i="38"/>
  <c r="Q55" i="40" s="1"/>
  <c r="BP9" i="191"/>
  <c r="BT9" i="191" s="1"/>
  <c r="BX26" i="191"/>
  <c r="CB26" i="191" s="1"/>
  <c r="AR43" i="38"/>
  <c r="AV43" i="38" s="1"/>
  <c r="AY53" i="40" s="1"/>
  <c r="AJ22" i="38"/>
  <c r="AN22" i="38" s="1"/>
  <c r="AX32" i="40" s="1"/>
  <c r="D37" i="191"/>
  <c r="H37" i="191" s="1"/>
  <c r="BP9" i="62"/>
  <c r="BT9" i="62" s="1"/>
  <c r="BM19" i="40" s="1"/>
  <c r="BX26" i="193"/>
  <c r="CB26" i="193" s="1"/>
  <c r="AR56" i="192"/>
  <c r="AV56" i="192" s="1"/>
  <c r="AJ22" i="193"/>
  <c r="AN22" i="193" s="1"/>
  <c r="BP35" i="193"/>
  <c r="BT35" i="193" s="1"/>
  <c r="D37" i="38"/>
  <c r="M47" i="40" s="1"/>
  <c r="D37" i="193"/>
  <c r="H37" i="193" s="1"/>
  <c r="CK53" i="19"/>
  <c r="BP35" i="38"/>
  <c r="BT35" i="38" s="1"/>
  <c r="BB45" i="40" s="1"/>
  <c r="AR33" i="191"/>
  <c r="BG52" i="19"/>
  <c r="T44" i="62"/>
  <c r="AC53" i="19"/>
  <c r="BH44" i="62"/>
  <c r="CA53" i="19"/>
  <c r="L48" i="191"/>
  <c r="S54" i="19"/>
  <c r="S55" i="19"/>
  <c r="BX48" i="62"/>
  <c r="CU54" i="19"/>
  <c r="CU55" i="19"/>
  <c r="BH48" i="191"/>
  <c r="CA54" i="19"/>
  <c r="CA55" i="19"/>
  <c r="CK54" i="19"/>
  <c r="CK55" i="19"/>
  <c r="AJ61" i="192"/>
  <c r="AW54" i="19"/>
  <c r="AW55" i="19"/>
  <c r="AZ44" i="193"/>
  <c r="BQ53" i="19"/>
  <c r="L46" i="192"/>
  <c r="S52" i="19"/>
  <c r="AR61" i="192"/>
  <c r="BG54" i="19"/>
  <c r="BG55" i="19"/>
  <c r="T33" i="191"/>
  <c r="AC52" i="19"/>
  <c r="BQ51" i="19"/>
  <c r="AB25" i="38"/>
  <c r="AB52" i="38" s="1"/>
  <c r="AM51" i="19"/>
  <c r="BP33" i="62"/>
  <c r="CK52" i="19"/>
  <c r="D25" i="38"/>
  <c r="D51" i="38" s="1"/>
  <c r="I51" i="19"/>
  <c r="BQ54" i="19"/>
  <c r="BQ55" i="19"/>
  <c r="CF38" i="192"/>
  <c r="DE51" i="19"/>
  <c r="BH25" i="193"/>
  <c r="CA51" i="19"/>
  <c r="AR38" i="192"/>
  <c r="BG51" i="19"/>
  <c r="AZ46" i="192"/>
  <c r="BQ52" i="19"/>
  <c r="CF48" i="191"/>
  <c r="DE54" i="19"/>
  <c r="DE55" i="19"/>
  <c r="D33" i="38"/>
  <c r="H33" i="38" s="1"/>
  <c r="I52" i="19"/>
  <c r="BX38" i="192"/>
  <c r="CU51" i="19"/>
  <c r="AC54" i="19"/>
  <c r="AC55" i="19"/>
  <c r="BX33" i="193"/>
  <c r="CU52" i="19"/>
  <c r="AM54" i="19"/>
  <c r="AM55" i="19"/>
  <c r="AB33" i="193"/>
  <c r="AM52" i="19"/>
  <c r="S53" i="19"/>
  <c r="I53" i="19"/>
  <c r="I54" i="19"/>
  <c r="I55" i="19"/>
  <c r="AJ44" i="62"/>
  <c r="AW53" i="19"/>
  <c r="AB44" i="193"/>
  <c r="AB54" i="193" s="1"/>
  <c r="AM53" i="19"/>
  <c r="T25" i="62"/>
  <c r="AC51" i="19"/>
  <c r="AJ46" i="192"/>
  <c r="AW52" i="19"/>
  <c r="BG53" i="19"/>
  <c r="BX44" i="191"/>
  <c r="CU53" i="19"/>
  <c r="CF33" i="193"/>
  <c r="CF53" i="193" s="1"/>
  <c r="DE52" i="19"/>
  <c r="AJ25" i="193"/>
  <c r="AW51" i="19"/>
  <c r="D55" i="38"/>
  <c r="AJ23" i="193"/>
  <c r="AN23" i="193" s="1"/>
  <c r="BH40" i="192"/>
  <c r="BL40" i="192" s="1"/>
  <c r="AB36" i="38"/>
  <c r="AF36" i="38" s="1"/>
  <c r="AW46" i="40" s="1"/>
  <c r="CF7" i="193"/>
  <c r="CJ7" i="193" s="1"/>
  <c r="AZ10" i="62"/>
  <c r="BD10" i="62" s="1"/>
  <c r="BK20" i="40" s="1"/>
  <c r="AR31" i="192"/>
  <c r="AV31" i="192" s="1"/>
  <c r="AZ33" i="62"/>
  <c r="T37" i="191"/>
  <c r="X37" i="191" s="1"/>
  <c r="AB36" i="191"/>
  <c r="AF36" i="191" s="1"/>
  <c r="CF7" i="191"/>
  <c r="CJ7" i="191" s="1"/>
  <c r="AJ23" i="62"/>
  <c r="AN23" i="62" s="1"/>
  <c r="BI33" i="40" s="1"/>
  <c r="AZ10" i="193"/>
  <c r="BD10" i="193" s="1"/>
  <c r="AZ42" i="62"/>
  <c r="BD42" i="62" s="1"/>
  <c r="BK52" i="40" s="1"/>
  <c r="AR18" i="62"/>
  <c r="AV18" i="62" s="1"/>
  <c r="BJ28" i="40" s="1"/>
  <c r="AZ33" i="191"/>
  <c r="AJ23" i="38"/>
  <c r="Q33" i="40" s="1"/>
  <c r="L23" i="192"/>
  <c r="P23" i="192" s="1"/>
  <c r="AZ32" i="192"/>
  <c r="BD32" i="192" s="1"/>
  <c r="AZ34" i="192"/>
  <c r="BD34" i="192" s="1"/>
  <c r="CF15" i="38"/>
  <c r="W25" i="40" s="1"/>
  <c r="T37" i="62"/>
  <c r="X37" i="62" s="1"/>
  <c r="BG47" i="40" s="1"/>
  <c r="AB36" i="193"/>
  <c r="AF36" i="193" s="1"/>
  <c r="CF7" i="38"/>
  <c r="CJ7" i="38" s="1"/>
  <c r="BD17" i="40" s="1"/>
  <c r="CF7" i="62"/>
  <c r="CJ7" i="62" s="1"/>
  <c r="BO17" i="40" s="1"/>
  <c r="AJ23" i="191"/>
  <c r="AN23" i="191" s="1"/>
  <c r="AZ10" i="38"/>
  <c r="S20" i="40" s="1"/>
  <c r="AZ23" i="192"/>
  <c r="BD23" i="192" s="1"/>
  <c r="T37" i="38"/>
  <c r="O47" i="40" s="1"/>
  <c r="CF16" i="191"/>
  <c r="CJ16" i="191" s="1"/>
  <c r="D34" i="191"/>
  <c r="H34" i="191" s="1"/>
  <c r="BX6" i="193"/>
  <c r="CB6" i="193" s="1"/>
  <c r="L24" i="193"/>
  <c r="P24" i="193" s="1"/>
  <c r="D26" i="193"/>
  <c r="H26" i="193" s="1"/>
  <c r="AR21" i="192"/>
  <c r="AV21" i="192" s="1"/>
  <c r="CF18" i="193"/>
  <c r="CJ18" i="193" s="1"/>
  <c r="BX20" i="62"/>
  <c r="CB20" i="62" s="1"/>
  <c r="BN30" i="40" s="1"/>
  <c r="AZ36" i="193"/>
  <c r="BD36" i="193" s="1"/>
  <c r="D26" i="192"/>
  <c r="H26" i="192" s="1"/>
  <c r="BX28" i="191"/>
  <c r="CB28" i="191" s="1"/>
  <c r="AB20" i="191"/>
  <c r="AF20" i="191" s="1"/>
  <c r="AZ39" i="191"/>
  <c r="BD39" i="191" s="1"/>
  <c r="AR27" i="62"/>
  <c r="AV27" i="62" s="1"/>
  <c r="BJ37" i="40" s="1"/>
  <c r="D8" i="193"/>
  <c r="H8" i="193" s="1"/>
  <c r="AR9" i="193"/>
  <c r="AV9" i="193" s="1"/>
  <c r="AB31" i="193"/>
  <c r="AF31" i="193" s="1"/>
  <c r="D49" i="192"/>
  <c r="H49" i="192" s="1"/>
  <c r="BH48" i="62"/>
  <c r="T44" i="192"/>
  <c r="X44" i="192" s="1"/>
  <c r="AB42" i="38"/>
  <c r="L7" i="254" s="1"/>
  <c r="AZ15" i="62"/>
  <c r="BD15" i="62" s="1"/>
  <c r="BK25" i="40" s="1"/>
  <c r="AR20" i="62"/>
  <c r="AV20" i="62" s="1"/>
  <c r="BJ30" i="40" s="1"/>
  <c r="AR14" i="191"/>
  <c r="AV14" i="191" s="1"/>
  <c r="T6" i="193"/>
  <c r="X6" i="193" s="1"/>
  <c r="CF43" i="193"/>
  <c r="CJ43" i="193" s="1"/>
  <c r="L15" i="191"/>
  <c r="P15" i="191" s="1"/>
  <c r="AJ48" i="62"/>
  <c r="BP30" i="192"/>
  <c r="BT30" i="192" s="1"/>
  <c r="BH30" i="191"/>
  <c r="BL30" i="191" s="1"/>
  <c r="BP16" i="191"/>
  <c r="BT16" i="191" s="1"/>
  <c r="L14" i="193"/>
  <c r="P14" i="193" s="1"/>
  <c r="BX34" i="191"/>
  <c r="CB34" i="191" s="1"/>
  <c r="AZ43" i="193"/>
  <c r="BD43" i="193" s="1"/>
  <c r="AR15" i="191"/>
  <c r="AV15" i="191" s="1"/>
  <c r="AB55" i="192"/>
  <c r="AF55" i="192" s="1"/>
  <c r="AR11" i="193"/>
  <c r="AV11" i="193" s="1"/>
  <c r="AJ21" i="191"/>
  <c r="AN21" i="191" s="1"/>
  <c r="AZ21" i="38"/>
  <c r="S31" i="40" s="1"/>
  <c r="AJ29" i="193"/>
  <c r="AN29" i="193" s="1"/>
  <c r="BP20" i="193"/>
  <c r="BT20" i="193" s="1"/>
  <c r="BX35" i="192"/>
  <c r="CB35" i="192" s="1"/>
  <c r="BH23" i="191"/>
  <c r="BL23" i="191" s="1"/>
  <c r="BP26" i="193"/>
  <c r="BT26" i="193" s="1"/>
  <c r="BH44" i="192"/>
  <c r="BL44" i="192" s="1"/>
  <c r="AB29" i="192"/>
  <c r="AF29" i="192" s="1"/>
  <c r="T40" i="191"/>
  <c r="X40" i="191" s="1"/>
  <c r="T37" i="192"/>
  <c r="X37" i="192" s="1"/>
  <c r="AJ13" i="193"/>
  <c r="AN13" i="193" s="1"/>
  <c r="AJ41" i="62"/>
  <c r="AN41" i="62" s="1"/>
  <c r="BI51" i="40" s="1"/>
  <c r="L16" i="193"/>
  <c r="P16" i="193" s="1"/>
  <c r="L33" i="62"/>
  <c r="AR9" i="38"/>
  <c r="R19" i="40" s="1"/>
  <c r="D36" i="191"/>
  <c r="H36" i="191" s="1"/>
  <c r="AZ43" i="191"/>
  <c r="BD43" i="191" s="1"/>
  <c r="AZ19" i="62"/>
  <c r="BD19" i="62" s="1"/>
  <c r="BK29" i="40" s="1"/>
  <c r="AR15" i="62"/>
  <c r="AV15" i="62" s="1"/>
  <c r="BJ25" i="40" s="1"/>
  <c r="BH48" i="193"/>
  <c r="T45" i="38"/>
  <c r="X45" i="38" s="1"/>
  <c r="AV55" i="40" s="1"/>
  <c r="D26" i="191"/>
  <c r="H26" i="191" s="1"/>
  <c r="AB42" i="191"/>
  <c r="AF42" i="191" s="1"/>
  <c r="AZ15" i="191"/>
  <c r="BD15" i="191" s="1"/>
  <c r="AR11" i="38"/>
  <c r="R21" i="40" s="1"/>
  <c r="AR24" i="192"/>
  <c r="AV24" i="192" s="1"/>
  <c r="AR8" i="191"/>
  <c r="AV8" i="191" s="1"/>
  <c r="AR20" i="193"/>
  <c r="AV20" i="193" s="1"/>
  <c r="AR27" i="192"/>
  <c r="AV27" i="192" s="1"/>
  <c r="T6" i="191"/>
  <c r="X6" i="191" s="1"/>
  <c r="CF43" i="191"/>
  <c r="CJ43" i="191" s="1"/>
  <c r="L15" i="193"/>
  <c r="P15" i="193" s="1"/>
  <c r="CF18" i="191"/>
  <c r="CJ18" i="191" s="1"/>
  <c r="AZ21" i="191"/>
  <c r="BD21" i="191" s="1"/>
  <c r="AJ48" i="191"/>
  <c r="AJ29" i="62"/>
  <c r="AN29" i="62" s="1"/>
  <c r="BI39" i="40" s="1"/>
  <c r="BP33" i="192"/>
  <c r="BT33" i="192" s="1"/>
  <c r="BX22" i="193"/>
  <c r="CB22" i="193" s="1"/>
  <c r="BH36" i="192"/>
  <c r="BL36" i="192" s="1"/>
  <c r="BP26" i="191"/>
  <c r="BT26" i="191" s="1"/>
  <c r="BX20" i="38"/>
  <c r="CB20" i="38" s="1"/>
  <c r="BC30" i="40" s="1"/>
  <c r="BX20" i="193"/>
  <c r="CB20" i="193" s="1"/>
  <c r="AZ49" i="192"/>
  <c r="BD49" i="192" s="1"/>
  <c r="AZ36" i="38"/>
  <c r="S46" i="40" s="1"/>
  <c r="D13" i="38"/>
  <c r="H13" i="38" s="1"/>
  <c r="AT23" i="40" s="1"/>
  <c r="D13" i="191"/>
  <c r="H13" i="191" s="1"/>
  <c r="BX28" i="38"/>
  <c r="CB28" i="38" s="1"/>
  <c r="BC38" i="40" s="1"/>
  <c r="BX28" i="62"/>
  <c r="CB28" i="62" s="1"/>
  <c r="BN38" i="40" s="1"/>
  <c r="AB20" i="38"/>
  <c r="AF20" i="38" s="1"/>
  <c r="AW30" i="40" s="1"/>
  <c r="AB33" i="192"/>
  <c r="AF33" i="192" s="1"/>
  <c r="AZ39" i="38"/>
  <c r="BD39" i="38" s="1"/>
  <c r="AZ49" i="40" s="1"/>
  <c r="AZ39" i="62"/>
  <c r="BD39" i="62" s="1"/>
  <c r="BK49" i="40" s="1"/>
  <c r="AR27" i="38"/>
  <c r="AV27" i="38" s="1"/>
  <c r="AY37" i="40" s="1"/>
  <c r="AR27" i="193"/>
  <c r="AV27" i="193" s="1"/>
  <c r="BP17" i="62"/>
  <c r="BT17" i="62" s="1"/>
  <c r="BM27" i="40" s="1"/>
  <c r="BH43" i="192"/>
  <c r="BL43" i="192" s="1"/>
  <c r="BH31" i="62"/>
  <c r="BL31" i="62" s="1"/>
  <c r="BL41" i="40" s="1"/>
  <c r="AB16" i="193"/>
  <c r="AF16" i="193" s="1"/>
  <c r="T40" i="193"/>
  <c r="X40" i="193" s="1"/>
  <c r="T24" i="191"/>
  <c r="X24" i="191" s="1"/>
  <c r="AJ13" i="191"/>
  <c r="AN13" i="191" s="1"/>
  <c r="AJ54" i="192"/>
  <c r="AN54" i="192" s="1"/>
  <c r="D8" i="191"/>
  <c r="H8" i="191" s="1"/>
  <c r="L33" i="193"/>
  <c r="CF16" i="38"/>
  <c r="CJ16" i="38" s="1"/>
  <c r="BD26" i="40" s="1"/>
  <c r="D34" i="38"/>
  <c r="H34" i="38" s="1"/>
  <c r="AT44" i="40" s="1"/>
  <c r="AR22" i="192"/>
  <c r="AV22" i="192" s="1"/>
  <c r="L10" i="62"/>
  <c r="P10" i="62" s="1"/>
  <c r="BF20" i="40" s="1"/>
  <c r="AZ19" i="38"/>
  <c r="BD19" i="38" s="1"/>
  <c r="AZ29" i="40" s="1"/>
  <c r="AB44" i="192"/>
  <c r="AF44" i="192" s="1"/>
  <c r="BX6" i="38"/>
  <c r="CB6" i="38" s="1"/>
  <c r="BX19" i="192"/>
  <c r="CB19" i="192" s="1"/>
  <c r="L24" i="62"/>
  <c r="P24" i="62" s="1"/>
  <c r="BF34" i="40" s="1"/>
  <c r="CF16" i="193"/>
  <c r="CJ16" i="193" s="1"/>
  <c r="D47" i="192"/>
  <c r="H47" i="192" s="1"/>
  <c r="AR9" i="62"/>
  <c r="AV9" i="62" s="1"/>
  <c r="BJ19" i="40" s="1"/>
  <c r="D36" i="38"/>
  <c r="H36" i="38" s="1"/>
  <c r="AT46" i="40" s="1"/>
  <c r="AZ43" i="38"/>
  <c r="BD43" i="38" s="1"/>
  <c r="AZ53" i="40" s="1"/>
  <c r="AZ56" i="192"/>
  <c r="BD56" i="192" s="1"/>
  <c r="AZ19" i="193"/>
  <c r="BD19" i="193" s="1"/>
  <c r="AB31" i="38"/>
  <c r="AF31" i="38" s="1"/>
  <c r="AW41" i="40" s="1"/>
  <c r="BX6" i="62"/>
  <c r="CB6" i="62" s="1"/>
  <c r="BN16" i="40" s="1"/>
  <c r="L24" i="191"/>
  <c r="P24" i="191" s="1"/>
  <c r="BH61" i="192"/>
  <c r="D26" i="62"/>
  <c r="H26" i="62" s="1"/>
  <c r="BE36" i="40" s="1"/>
  <c r="AB42" i="62"/>
  <c r="AF42" i="62" s="1"/>
  <c r="BH52" i="40" s="1"/>
  <c r="AZ28" i="192"/>
  <c r="BD28" i="192" s="1"/>
  <c r="AR11" i="191"/>
  <c r="AV11" i="191" s="1"/>
  <c r="AR20" i="38"/>
  <c r="R30" i="40" s="1"/>
  <c r="AR33" i="192"/>
  <c r="AV33" i="192" s="1"/>
  <c r="AR14" i="38"/>
  <c r="AV14" i="38" s="1"/>
  <c r="AY24" i="40" s="1"/>
  <c r="AR14" i="193"/>
  <c r="AV14" i="193" s="1"/>
  <c r="T6" i="62"/>
  <c r="X6" i="62" s="1"/>
  <c r="BG16" i="40" s="1"/>
  <c r="CF56" i="192"/>
  <c r="CJ56" i="192" s="1"/>
  <c r="L15" i="62"/>
  <c r="P15" i="62" s="1"/>
  <c r="BF25" i="40" s="1"/>
  <c r="CF18" i="38"/>
  <c r="W28" i="40" s="1"/>
  <c r="CF18" i="62"/>
  <c r="CJ18" i="62" s="1"/>
  <c r="BO28" i="40" s="1"/>
  <c r="AZ21" i="62"/>
  <c r="BD21" i="62" s="1"/>
  <c r="BK31" i="40" s="1"/>
  <c r="AJ48" i="193"/>
  <c r="AJ48" i="38"/>
  <c r="AN48" i="38" s="1"/>
  <c r="AJ42" i="192"/>
  <c r="AN42" i="192" s="1"/>
  <c r="BP20" i="191"/>
  <c r="BT20" i="191" s="1"/>
  <c r="BX22" i="191"/>
  <c r="CB22" i="191" s="1"/>
  <c r="BH23" i="193"/>
  <c r="BL23" i="193" s="1"/>
  <c r="BP26" i="62"/>
  <c r="BT26" i="62" s="1"/>
  <c r="BM36" i="40" s="1"/>
  <c r="BX33" i="192"/>
  <c r="CB33" i="192" s="1"/>
  <c r="AZ36" i="191"/>
  <c r="BD36" i="191" s="1"/>
  <c r="D13" i="193"/>
  <c r="H13" i="193" s="1"/>
  <c r="BX28" i="193"/>
  <c r="CB28" i="193" s="1"/>
  <c r="AB20" i="193"/>
  <c r="AF20" i="193" s="1"/>
  <c r="AZ39" i="193"/>
  <c r="BD39" i="193" s="1"/>
  <c r="AR27" i="191"/>
  <c r="AV27" i="191" s="1"/>
  <c r="BP17" i="38"/>
  <c r="BT17" i="38" s="1"/>
  <c r="BB27" i="40" s="1"/>
  <c r="BP17" i="193"/>
  <c r="BT17" i="193" s="1"/>
  <c r="BH30" i="193"/>
  <c r="BL30" i="193" s="1"/>
  <c r="BH30" i="38"/>
  <c r="T40" i="40" s="1"/>
  <c r="BH31" i="193"/>
  <c r="BL31" i="193" s="1"/>
  <c r="AB16" i="62"/>
  <c r="AF16" i="62" s="1"/>
  <c r="BH26" i="40" s="1"/>
  <c r="T53" i="192"/>
  <c r="X53" i="192" s="1"/>
  <c r="T24" i="62"/>
  <c r="X24" i="62" s="1"/>
  <c r="BG34" i="40" s="1"/>
  <c r="AJ26" i="192"/>
  <c r="AN26" i="192" s="1"/>
  <c r="AJ41" i="191"/>
  <c r="AN41" i="191" s="1"/>
  <c r="L16" i="38"/>
  <c r="N26" i="40" s="1"/>
  <c r="L14" i="38"/>
  <c r="N24" i="40" s="1"/>
  <c r="D8" i="62"/>
  <c r="H8" i="62" s="1"/>
  <c r="BE18" i="40" s="1"/>
  <c r="AJ43" i="192"/>
  <c r="AN43" i="192" s="1"/>
  <c r="L33" i="191"/>
  <c r="L53" i="191" s="1"/>
  <c r="CF29" i="192"/>
  <c r="CJ29" i="192" s="1"/>
  <c r="D34" i="62"/>
  <c r="H34" i="62" s="1"/>
  <c r="BE44" i="40" s="1"/>
  <c r="BH27" i="38"/>
  <c r="BL27" i="38" s="1"/>
  <c r="BA37" i="40" s="1"/>
  <c r="D36" i="193"/>
  <c r="H36" i="193" s="1"/>
  <c r="L10" i="38"/>
  <c r="N20" i="40" s="1"/>
  <c r="AB31" i="191"/>
  <c r="AF31" i="191" s="1"/>
  <c r="AR15" i="38"/>
  <c r="AV15" i="38" s="1"/>
  <c r="AY25" i="40" s="1"/>
  <c r="L24" i="38"/>
  <c r="P24" i="38" s="1"/>
  <c r="AU34" i="40" s="1"/>
  <c r="D26" i="38"/>
  <c r="M36" i="40" s="1"/>
  <c r="AZ15" i="38"/>
  <c r="BD15" i="38" s="1"/>
  <c r="AZ25" i="40" s="1"/>
  <c r="T6" i="38"/>
  <c r="X6" i="38" s="1"/>
  <c r="CF43" i="38"/>
  <c r="CJ43" i="38" s="1"/>
  <c r="BD53" i="40" s="1"/>
  <c r="L15" i="38"/>
  <c r="P15" i="38" s="1"/>
  <c r="AU25" i="40" s="1"/>
  <c r="AJ29" i="38"/>
  <c r="AN29" i="38" s="1"/>
  <c r="AX39" i="40" s="1"/>
  <c r="BP20" i="38"/>
  <c r="U30" i="40" s="1"/>
  <c r="BX22" i="38"/>
  <c r="CB22" i="38" s="1"/>
  <c r="BC32" i="40" s="1"/>
  <c r="BH23" i="38"/>
  <c r="BL23" i="38" s="1"/>
  <c r="BA33" i="40" s="1"/>
  <c r="BP26" i="38"/>
  <c r="U36" i="40" s="1"/>
  <c r="BH31" i="191"/>
  <c r="BL31" i="191" s="1"/>
  <c r="AB16" i="38"/>
  <c r="AF16" i="38" s="1"/>
  <c r="AW26" i="40" s="1"/>
  <c r="T40" i="38"/>
  <c r="X40" i="38" s="1"/>
  <c r="AV50" i="40" s="1"/>
  <c r="T24" i="38"/>
  <c r="O34" i="40" s="1"/>
  <c r="AJ13" i="38"/>
  <c r="Q23" i="40" s="1"/>
  <c r="AJ41" i="193"/>
  <c r="AN41" i="193" s="1"/>
  <c r="D8" i="38"/>
  <c r="M18" i="40" s="1"/>
  <c r="L33" i="38"/>
  <c r="BP48" i="192"/>
  <c r="BT48" i="192" s="1"/>
  <c r="BP16" i="193"/>
  <c r="BT16" i="193" s="1"/>
  <c r="L16" i="191"/>
  <c r="P16" i="191" s="1"/>
  <c r="L14" i="62"/>
  <c r="P14" i="62" s="1"/>
  <c r="BF24" i="40" s="1"/>
  <c r="L27" i="192"/>
  <c r="P27" i="192" s="1"/>
  <c r="BP20" i="192"/>
  <c r="BT20" i="192" s="1"/>
  <c r="AZ38" i="62"/>
  <c r="BD38" i="62" s="1"/>
  <c r="BK48" i="40" s="1"/>
  <c r="BP7" i="193"/>
  <c r="BT7" i="193" s="1"/>
  <c r="L7" i="191"/>
  <c r="P7" i="191" s="1"/>
  <c r="L20" i="38"/>
  <c r="P20" i="38" s="1"/>
  <c r="AU30" i="40" s="1"/>
  <c r="D14" i="62"/>
  <c r="H14" i="62" s="1"/>
  <c r="BE24" i="40" s="1"/>
  <c r="T22" i="38"/>
  <c r="O32" i="40" s="1"/>
  <c r="AR17" i="38"/>
  <c r="R27" i="40" s="1"/>
  <c r="BP27" i="38"/>
  <c r="U37" i="40" s="1"/>
  <c r="BX27" i="62"/>
  <c r="CB27" i="62" s="1"/>
  <c r="BN37" i="40" s="1"/>
  <c r="BX33" i="38"/>
  <c r="L34" i="38"/>
  <c r="N44" i="40" s="1"/>
  <c r="AJ39" i="38"/>
  <c r="AN39" i="38" s="1"/>
  <c r="AX49" i="40" s="1"/>
  <c r="L46" i="62"/>
  <c r="P46" i="62" s="1"/>
  <c r="BF56" i="40" s="1"/>
  <c r="AJ56" i="192"/>
  <c r="AN56" i="192" s="1"/>
  <c r="AJ26" i="38"/>
  <c r="AN26" i="38" s="1"/>
  <c r="AX36" i="40" s="1"/>
  <c r="L47" i="193"/>
  <c r="P47" i="193" s="1"/>
  <c r="AR42" i="193"/>
  <c r="AV42" i="193" s="1"/>
  <c r="AR40" i="38"/>
  <c r="AV40" i="38" s="1"/>
  <c r="AY50" i="40" s="1"/>
  <c r="BH39" i="62"/>
  <c r="BL39" i="62" s="1"/>
  <c r="BL49" i="40" s="1"/>
  <c r="T25" i="191"/>
  <c r="BH39" i="191"/>
  <c r="BL39" i="191" s="1"/>
  <c r="BP15" i="62"/>
  <c r="BT15" i="62" s="1"/>
  <c r="BM25" i="40" s="1"/>
  <c r="BX25" i="62"/>
  <c r="CF39" i="192"/>
  <c r="CJ39" i="192" s="1"/>
  <c r="L32" i="192"/>
  <c r="P32" i="192" s="1"/>
  <c r="D42" i="38"/>
  <c r="H42" i="38" s="1"/>
  <c r="T32" i="192"/>
  <c r="X32" i="192" s="1"/>
  <c r="L27" i="62"/>
  <c r="P27" i="62" s="1"/>
  <c r="BF37" i="40" s="1"/>
  <c r="CF30" i="191"/>
  <c r="CJ30" i="191" s="1"/>
  <c r="BX39" i="193"/>
  <c r="CB39" i="193" s="1"/>
  <c r="AZ11" i="62"/>
  <c r="BD11" i="62" s="1"/>
  <c r="BK21" i="40" s="1"/>
  <c r="AZ48" i="192"/>
  <c r="BD48" i="192" s="1"/>
  <c r="BX40" i="62"/>
  <c r="CB40" i="62" s="1"/>
  <c r="BN50" i="40" s="1"/>
  <c r="D19" i="191"/>
  <c r="H19" i="191" s="1"/>
  <c r="AZ13" i="191"/>
  <c r="BD13" i="191" s="1"/>
  <c r="AB7" i="62"/>
  <c r="AF7" i="62" s="1"/>
  <c r="BH17" i="40" s="1"/>
  <c r="AB47" i="193"/>
  <c r="AF47" i="193" s="1"/>
  <c r="BH28" i="62"/>
  <c r="BL28" i="62" s="1"/>
  <c r="BL38" i="40" s="1"/>
  <c r="CF48" i="193"/>
  <c r="CF32" i="191"/>
  <c r="CJ32" i="191" s="1"/>
  <c r="BH51" i="192"/>
  <c r="BL51" i="192" s="1"/>
  <c r="AB22" i="62"/>
  <c r="AF22" i="62" s="1"/>
  <c r="BH32" i="40" s="1"/>
  <c r="BX57" i="192"/>
  <c r="AZ35" i="62"/>
  <c r="BD35" i="62" s="1"/>
  <c r="BK45" i="40" s="1"/>
  <c r="BH37" i="193"/>
  <c r="BL37" i="193" s="1"/>
  <c r="CF45" i="38"/>
  <c r="W55" i="40" s="1"/>
  <c r="AZ11" i="38"/>
  <c r="S21" i="40" s="1"/>
  <c r="BX44" i="62"/>
  <c r="AZ35" i="193"/>
  <c r="BD35" i="193" s="1"/>
  <c r="CF45" i="193"/>
  <c r="CJ45" i="193" s="1"/>
  <c r="AB47" i="62"/>
  <c r="AF47" i="62" s="1"/>
  <c r="BH57" i="40" s="1"/>
  <c r="BX11" i="62"/>
  <c r="CB11" i="62" s="1"/>
  <c r="BN21" i="40" s="1"/>
  <c r="AR30" i="38"/>
  <c r="AV30" i="38" s="1"/>
  <c r="AY40" i="40" s="1"/>
  <c r="BX40" i="191"/>
  <c r="CB40" i="191" s="1"/>
  <c r="AB47" i="191"/>
  <c r="AF47" i="191" s="1"/>
  <c r="D19" i="38"/>
  <c r="H19" i="38" s="1"/>
  <c r="AT29" i="40" s="1"/>
  <c r="AZ22" i="38"/>
  <c r="S32" i="40" s="1"/>
  <c r="D6" i="193"/>
  <c r="H6" i="193" s="1"/>
  <c r="L45" i="62"/>
  <c r="P45" i="62" s="1"/>
  <c r="BF55" i="40" s="1"/>
  <c r="BH12" i="191"/>
  <c r="BL12" i="191" s="1"/>
  <c r="BH55" i="192"/>
  <c r="BL55" i="192" s="1"/>
  <c r="L40" i="192"/>
  <c r="P40" i="192" s="1"/>
  <c r="T19" i="191"/>
  <c r="X19" i="191" s="1"/>
  <c r="CF43" i="192"/>
  <c r="CJ43" i="192" s="1"/>
  <c r="AJ40" i="191"/>
  <c r="AN40" i="191" s="1"/>
  <c r="L27" i="38"/>
  <c r="N37" i="40" s="1"/>
  <c r="CF20" i="62"/>
  <c r="CJ20" i="62" s="1"/>
  <c r="BO30" i="40" s="1"/>
  <c r="AB7" i="38"/>
  <c r="P17" i="40" s="1"/>
  <c r="D19" i="192"/>
  <c r="H19" i="192" s="1"/>
  <c r="AR38" i="62"/>
  <c r="AV38" i="62" s="1"/>
  <c r="BJ48" i="40" s="1"/>
  <c r="L18" i="191"/>
  <c r="P18" i="191" s="1"/>
  <c r="AB46" i="38"/>
  <c r="P56" i="40" s="1"/>
  <c r="AJ17" i="38"/>
  <c r="AN17" i="38" s="1"/>
  <c r="AX27" i="40" s="1"/>
  <c r="AB22" i="38"/>
  <c r="AF22" i="38" s="1"/>
  <c r="AW32" i="40" s="1"/>
  <c r="AZ37" i="193"/>
  <c r="BD37" i="193" s="1"/>
  <c r="BP7" i="191"/>
  <c r="BT7" i="191" s="1"/>
  <c r="AB11" i="38"/>
  <c r="P21" i="40" s="1"/>
  <c r="BX40" i="193"/>
  <c r="CB40" i="193" s="1"/>
  <c r="CF45" i="191"/>
  <c r="CJ45" i="191" s="1"/>
  <c r="BH52" i="192"/>
  <c r="BL52" i="192" s="1"/>
  <c r="T25" i="38"/>
  <c r="O35" i="40" s="1"/>
  <c r="BX24" i="192"/>
  <c r="CB24" i="192" s="1"/>
  <c r="BH28" i="191"/>
  <c r="BL28" i="191" s="1"/>
  <c r="BP33" i="38"/>
  <c r="CF25" i="38"/>
  <c r="CF51" i="38" s="1"/>
  <c r="AR51" i="192"/>
  <c r="AV51" i="192" s="1"/>
  <c r="CF60" i="192"/>
  <c r="CJ60" i="192" s="1"/>
  <c r="BH18" i="193"/>
  <c r="BL18" i="193" s="1"/>
  <c r="AJ25" i="38"/>
  <c r="AB6" i="193"/>
  <c r="AF6" i="193" s="1"/>
  <c r="D40" i="62"/>
  <c r="H40" i="62" s="1"/>
  <c r="BE50" i="40" s="1"/>
  <c r="AR12" i="62"/>
  <c r="AV12" i="62" s="1"/>
  <c r="BJ22" i="40" s="1"/>
  <c r="BP46" i="193"/>
  <c r="BT46" i="193" s="1"/>
  <c r="BH26" i="62"/>
  <c r="BL26" i="62" s="1"/>
  <c r="BL36" i="40" s="1"/>
  <c r="AJ33" i="38"/>
  <c r="T34" i="191"/>
  <c r="X34" i="191" s="1"/>
  <c r="BH18" i="191"/>
  <c r="BL18" i="191" s="1"/>
  <c r="T46" i="192"/>
  <c r="BP19" i="38"/>
  <c r="BT19" i="38" s="1"/>
  <c r="BB29" i="40" s="1"/>
  <c r="AB40" i="193"/>
  <c r="AF40" i="193" s="1"/>
  <c r="T38" i="38"/>
  <c r="O48" i="40" s="1"/>
  <c r="BX19" i="191"/>
  <c r="CB19" i="191" s="1"/>
  <c r="BH26" i="191"/>
  <c r="BL26" i="191" s="1"/>
  <c r="AJ33" i="62"/>
  <c r="CF17" i="193"/>
  <c r="CJ17" i="193" s="1"/>
  <c r="AB38" i="192"/>
  <c r="T34" i="62"/>
  <c r="X34" i="62" s="1"/>
  <c r="BG44" i="40" s="1"/>
  <c r="T33" i="62"/>
  <c r="AB41" i="38"/>
  <c r="AF41" i="38" s="1"/>
  <c r="AR16" i="191"/>
  <c r="AV16" i="191" s="1"/>
  <c r="L31" i="38"/>
  <c r="N41" i="40" s="1"/>
  <c r="BP24" i="38"/>
  <c r="U34" i="40" s="1"/>
  <c r="BH32" i="192"/>
  <c r="BL32" i="192" s="1"/>
  <c r="AB44" i="62"/>
  <c r="AB43" i="38"/>
  <c r="P53" i="40" s="1"/>
  <c r="L28" i="193"/>
  <c r="P28" i="193" s="1"/>
  <c r="AZ13" i="62"/>
  <c r="BD13" i="62" s="1"/>
  <c r="BK23" i="40" s="1"/>
  <c r="CF17" i="191"/>
  <c r="CJ17" i="191" s="1"/>
  <c r="BH32" i="62"/>
  <c r="BL32" i="62" s="1"/>
  <c r="BL42" i="40" s="1"/>
  <c r="AB25" i="193"/>
  <c r="AR29" i="192"/>
  <c r="AV29" i="192" s="1"/>
  <c r="CF37" i="62"/>
  <c r="CJ37" i="62" s="1"/>
  <c r="BO47" i="40" s="1"/>
  <c r="L44" i="192"/>
  <c r="P44" i="192" s="1"/>
  <c r="L45" i="193"/>
  <c r="P45" i="193" s="1"/>
  <c r="AR30" i="191"/>
  <c r="AV30" i="191" s="1"/>
  <c r="CF38" i="193"/>
  <c r="CJ38" i="193" s="1"/>
  <c r="BP24" i="193"/>
  <c r="BT24" i="193" s="1"/>
  <c r="D17" i="193"/>
  <c r="H17" i="193" s="1"/>
  <c r="AJ18" i="193"/>
  <c r="AN18" i="193" s="1"/>
  <c r="L21" i="191"/>
  <c r="P21" i="191" s="1"/>
  <c r="AJ18" i="62"/>
  <c r="AN18" i="62" s="1"/>
  <c r="BI28" i="40" s="1"/>
  <c r="AB8" i="193"/>
  <c r="AF8" i="193" s="1"/>
  <c r="CF41" i="191"/>
  <c r="CJ41" i="191" s="1"/>
  <c r="BH42" i="193"/>
  <c r="BL42" i="193" s="1"/>
  <c r="CF37" i="193"/>
  <c r="CJ37" i="193" s="1"/>
  <c r="L43" i="193"/>
  <c r="P43" i="193" s="1"/>
  <c r="D21" i="38"/>
  <c r="H21" i="38" s="1"/>
  <c r="AT31" i="40" s="1"/>
  <c r="AR48" i="193"/>
  <c r="AJ44" i="191"/>
  <c r="AJ28" i="62"/>
  <c r="AN28" i="62" s="1"/>
  <c r="BI38" i="40" s="1"/>
  <c r="BX23" i="62"/>
  <c r="CB23" i="62" s="1"/>
  <c r="BN33" i="40" s="1"/>
  <c r="BX9" i="193"/>
  <c r="CB9" i="193" s="1"/>
  <c r="CF35" i="192"/>
  <c r="CJ35" i="192" s="1"/>
  <c r="L21" i="192"/>
  <c r="P21" i="192" s="1"/>
  <c r="L56" i="192"/>
  <c r="P56" i="192" s="1"/>
  <c r="D31" i="62"/>
  <c r="H31" i="62" s="1"/>
  <c r="BE41" i="40" s="1"/>
  <c r="BH19" i="193"/>
  <c r="BL19" i="193" s="1"/>
  <c r="AB57" i="192"/>
  <c r="AB40" i="38"/>
  <c r="AF40" i="38" s="1"/>
  <c r="AW50" i="40" s="1"/>
  <c r="CF8" i="62"/>
  <c r="CJ8" i="62" s="1"/>
  <c r="BO18" i="40" s="1"/>
  <c r="AJ44" i="193"/>
  <c r="BX47" i="62"/>
  <c r="CB47" i="62" s="1"/>
  <c r="BN57" i="40" s="1"/>
  <c r="D17" i="38"/>
  <c r="H17" i="38" s="1"/>
  <c r="AT27" i="40" s="1"/>
  <c r="CF23" i="193"/>
  <c r="CJ23" i="193" s="1"/>
  <c r="AB19" i="192"/>
  <c r="AF19" i="192" s="1"/>
  <c r="BX19" i="62"/>
  <c r="CB19" i="62" s="1"/>
  <c r="BN29" i="40" s="1"/>
  <c r="D40" i="38"/>
  <c r="M50" i="40" s="1"/>
  <c r="BX9" i="62"/>
  <c r="CB9" i="62" s="1"/>
  <c r="BN19" i="40" s="1"/>
  <c r="AJ28" i="38"/>
  <c r="AN28" i="38" s="1"/>
  <c r="AX38" i="40" s="1"/>
  <c r="AR48" i="38"/>
  <c r="CF41" i="38"/>
  <c r="W51" i="40" s="1"/>
  <c r="AB8" i="62"/>
  <c r="AF8" i="62" s="1"/>
  <c r="BH18" i="40" s="1"/>
  <c r="L21" i="38"/>
  <c r="N31" i="40" s="1"/>
  <c r="CF22" i="193"/>
  <c r="CJ22" i="193" s="1"/>
  <c r="BX23" i="38"/>
  <c r="CB23" i="38" s="1"/>
  <c r="BC33" i="40" s="1"/>
  <c r="AR12" i="38"/>
  <c r="R22" i="40" s="1"/>
  <c r="L28" i="38"/>
  <c r="N38" i="40" s="1"/>
  <c r="L27" i="193"/>
  <c r="P27" i="193" s="1"/>
  <c r="AB35" i="192"/>
  <c r="AF35" i="192" s="1"/>
  <c r="AZ37" i="38"/>
  <c r="S47" i="40" s="1"/>
  <c r="BP7" i="62"/>
  <c r="BT7" i="62" s="1"/>
  <c r="BM17" i="40" s="1"/>
  <c r="AZ11" i="193"/>
  <c r="BD11" i="193" s="1"/>
  <c r="BX44" i="193"/>
  <c r="AZ35" i="191"/>
  <c r="BD35" i="191" s="1"/>
  <c r="BH37" i="191"/>
  <c r="BL37" i="191" s="1"/>
  <c r="AB24" i="192"/>
  <c r="AF24" i="192" s="1"/>
  <c r="BX53" i="192"/>
  <c r="CB53" i="192" s="1"/>
  <c r="CF45" i="62"/>
  <c r="CJ45" i="62" s="1"/>
  <c r="BO55" i="40" s="1"/>
  <c r="T25" i="193"/>
  <c r="BX11" i="38"/>
  <c r="V21" i="40" s="1"/>
  <c r="D19" i="62"/>
  <c r="H19" i="62" s="1"/>
  <c r="BE29" i="40" s="1"/>
  <c r="AZ13" i="193"/>
  <c r="BD13" i="193" s="1"/>
  <c r="T19" i="193"/>
  <c r="X19" i="193" s="1"/>
  <c r="BP59" i="192"/>
  <c r="BT59" i="192" s="1"/>
  <c r="BH26" i="193"/>
  <c r="BL26" i="193" s="1"/>
  <c r="BP33" i="191"/>
  <c r="AJ33" i="191"/>
  <c r="CF17" i="62"/>
  <c r="CJ17" i="62" s="1"/>
  <c r="BO27" i="40" s="1"/>
  <c r="BH32" i="38"/>
  <c r="BL32" i="38" s="1"/>
  <c r="BA42" i="40" s="1"/>
  <c r="AB25" i="191"/>
  <c r="CF30" i="62"/>
  <c r="CJ30" i="62" s="1"/>
  <c r="BO40" i="40" s="1"/>
  <c r="AJ40" i="38"/>
  <c r="Q50" i="40" s="1"/>
  <c r="CF25" i="193"/>
  <c r="T47" i="192"/>
  <c r="X47" i="192" s="1"/>
  <c r="AB7" i="191"/>
  <c r="AF7" i="191" s="1"/>
  <c r="AZ35" i="192"/>
  <c r="BD35" i="192" s="1"/>
  <c r="D6" i="191"/>
  <c r="H6" i="191" s="1"/>
  <c r="CF47" i="38"/>
  <c r="CJ47" i="38" s="1"/>
  <c r="BD57" i="40" s="1"/>
  <c r="BH18" i="62"/>
  <c r="BL18" i="62" s="1"/>
  <c r="BL28" i="40" s="1"/>
  <c r="AB41" i="191"/>
  <c r="AF41" i="191" s="1"/>
  <c r="AR16" i="62"/>
  <c r="AV16" i="62" s="1"/>
  <c r="BJ26" i="40" s="1"/>
  <c r="AB46" i="62"/>
  <c r="AF46" i="62" s="1"/>
  <c r="BH56" i="40" s="1"/>
  <c r="AJ25" i="191"/>
  <c r="BP32" i="192"/>
  <c r="BT32" i="192" s="1"/>
  <c r="L31" i="193"/>
  <c r="P31" i="193" s="1"/>
  <c r="L45" i="191"/>
  <c r="P45" i="191" s="1"/>
  <c r="BH12" i="38"/>
  <c r="BL12" i="38" s="1"/>
  <c r="BA22" i="40" s="1"/>
  <c r="AR30" i="62"/>
  <c r="AV30" i="62" s="1"/>
  <c r="BJ40" i="40" s="1"/>
  <c r="CF38" i="38"/>
  <c r="CJ38" i="38" s="1"/>
  <c r="BD48" i="40" s="1"/>
  <c r="BP24" i="62"/>
  <c r="BT24" i="62" s="1"/>
  <c r="BM34" i="40" s="1"/>
  <c r="L8" i="38"/>
  <c r="N18" i="40" s="1"/>
  <c r="L43" i="62"/>
  <c r="P43" i="62" s="1"/>
  <c r="BF53" i="40" s="1"/>
  <c r="D31" i="38"/>
  <c r="H31" i="38" s="1"/>
  <c r="AT41" i="40" s="1"/>
  <c r="BH19" i="62"/>
  <c r="BL19" i="62" s="1"/>
  <c r="BL29" i="40" s="1"/>
  <c r="AB40" i="62"/>
  <c r="AF40" i="62" s="1"/>
  <c r="BH50" i="40" s="1"/>
  <c r="CF8" i="38"/>
  <c r="CJ8" i="38" s="1"/>
  <c r="BD18" i="40" s="1"/>
  <c r="D21" i="193"/>
  <c r="H21" i="193" s="1"/>
  <c r="AJ57" i="192"/>
  <c r="BX47" i="38"/>
  <c r="V57" i="40" s="1"/>
  <c r="AB43" i="191"/>
  <c r="AF43" i="191" s="1"/>
  <c r="D30" i="192"/>
  <c r="H30" i="192" s="1"/>
  <c r="CF23" i="38"/>
  <c r="W33" i="40" s="1"/>
  <c r="T38" i="62"/>
  <c r="X38" i="62" s="1"/>
  <c r="BG48" i="40" s="1"/>
  <c r="AB6" i="62"/>
  <c r="AF6" i="62" s="1"/>
  <c r="BH16" i="40" s="1"/>
  <c r="D40" i="193"/>
  <c r="H40" i="193" s="1"/>
  <c r="AJ28" i="193"/>
  <c r="AN28" i="193" s="1"/>
  <c r="CF41" i="62"/>
  <c r="CJ41" i="62" s="1"/>
  <c r="BO51" i="40" s="1"/>
  <c r="L21" i="62"/>
  <c r="P21" i="62" s="1"/>
  <c r="BF31" i="40" s="1"/>
  <c r="BX23" i="193"/>
  <c r="CB23" i="193" s="1"/>
  <c r="AJ30" i="192"/>
  <c r="AN30" i="192" s="1"/>
  <c r="AR25" i="192"/>
  <c r="AV25" i="192" s="1"/>
  <c r="L41" i="192"/>
  <c r="P41" i="192" s="1"/>
  <c r="AB22" i="191"/>
  <c r="AF22" i="191" s="1"/>
  <c r="AZ50" i="192"/>
  <c r="BD50" i="192" s="1"/>
  <c r="AZ11" i="191"/>
  <c r="BD11" i="191" s="1"/>
  <c r="BX44" i="38"/>
  <c r="BH50" i="192"/>
  <c r="BL50" i="192" s="1"/>
  <c r="AB11" i="191"/>
  <c r="AF11" i="191" s="1"/>
  <c r="AB47" i="38"/>
  <c r="P57" i="40" s="1"/>
  <c r="BH39" i="38"/>
  <c r="BL39" i="38" s="1"/>
  <c r="BA49" i="40" s="1"/>
  <c r="T38" i="192"/>
  <c r="BX11" i="193"/>
  <c r="CB11" i="193" s="1"/>
  <c r="D19" i="193"/>
  <c r="H19" i="193" s="1"/>
  <c r="AZ26" i="192"/>
  <c r="BD26" i="192" s="1"/>
  <c r="BH28" i="38"/>
  <c r="BL28" i="38" s="1"/>
  <c r="BA38" i="40" s="1"/>
  <c r="BP46" i="62"/>
  <c r="BT46" i="62" s="1"/>
  <c r="BM56" i="40" s="1"/>
  <c r="BH39" i="192"/>
  <c r="BL39" i="192" s="1"/>
  <c r="BP46" i="192"/>
  <c r="BP66" i="192" s="1"/>
  <c r="AJ33" i="193"/>
  <c r="BH32" i="191"/>
  <c r="BL32" i="191" s="1"/>
  <c r="AB25" i="62"/>
  <c r="AB52" i="62" s="1"/>
  <c r="AJ40" i="62"/>
  <c r="AN40" i="62" s="1"/>
  <c r="BI50" i="40" s="1"/>
  <c r="CF25" i="191"/>
  <c r="CF52" i="191" s="1"/>
  <c r="T34" i="193"/>
  <c r="X34" i="193" s="1"/>
  <c r="AB20" i="192"/>
  <c r="AF20" i="192" s="1"/>
  <c r="BH42" i="38"/>
  <c r="BL42" i="38" s="1"/>
  <c r="AZ22" i="62"/>
  <c r="BD22" i="62" s="1"/>
  <c r="BK32" i="40" s="1"/>
  <c r="D6" i="62"/>
  <c r="H6" i="62" s="1"/>
  <c r="BE16" i="40" s="1"/>
  <c r="AR38" i="38"/>
  <c r="R48" i="40" s="1"/>
  <c r="CF47" i="191"/>
  <c r="CJ47" i="191" s="1"/>
  <c r="BH31" i="192"/>
  <c r="BL31" i="192" s="1"/>
  <c r="T33" i="193"/>
  <c r="AB54" i="192"/>
  <c r="AF54" i="192" s="1"/>
  <c r="AR16" i="193"/>
  <c r="AV16" i="193" s="1"/>
  <c r="CF37" i="38"/>
  <c r="CJ37" i="38" s="1"/>
  <c r="BD47" i="40" s="1"/>
  <c r="AJ18" i="38"/>
  <c r="AN18" i="38" s="1"/>
  <c r="AX28" i="40" s="1"/>
  <c r="AB46" i="193"/>
  <c r="AF46" i="193" s="1"/>
  <c r="AJ38" i="192"/>
  <c r="BP19" i="193"/>
  <c r="BT19" i="193" s="1"/>
  <c r="L31" i="191"/>
  <c r="P31" i="191" s="1"/>
  <c r="BH25" i="192"/>
  <c r="BL25" i="192" s="1"/>
  <c r="AR30" i="193"/>
  <c r="AV30" i="193" s="1"/>
  <c r="CF51" i="192"/>
  <c r="CJ51" i="192" s="1"/>
  <c r="BP24" i="191"/>
  <c r="BT24" i="191" s="1"/>
  <c r="L8" i="191"/>
  <c r="P8" i="191" s="1"/>
  <c r="L43" i="191"/>
  <c r="P43" i="191" s="1"/>
  <c r="D44" i="192"/>
  <c r="H44" i="192" s="1"/>
  <c r="BH19" i="191"/>
  <c r="BL19" i="191" s="1"/>
  <c r="AB44" i="38"/>
  <c r="AB54" i="38" s="1"/>
  <c r="AB40" i="191"/>
  <c r="AF40" i="191" s="1"/>
  <c r="CF21" i="192"/>
  <c r="CJ21" i="192" s="1"/>
  <c r="D21" i="62"/>
  <c r="H21" i="62" s="1"/>
  <c r="BE31" i="40" s="1"/>
  <c r="AJ44" i="38"/>
  <c r="BX47" i="193"/>
  <c r="CB47" i="193" s="1"/>
  <c r="AB43" i="193"/>
  <c r="AF43" i="193" s="1"/>
  <c r="D17" i="191"/>
  <c r="H17" i="191" s="1"/>
  <c r="CF23" i="62"/>
  <c r="CJ23" i="62" s="1"/>
  <c r="BO33" i="40" s="1"/>
  <c r="T38" i="191"/>
  <c r="X38" i="191" s="1"/>
  <c r="BX19" i="38"/>
  <c r="CB19" i="38" s="1"/>
  <c r="BC29" i="40" s="1"/>
  <c r="D53" i="192"/>
  <c r="H53" i="192" s="1"/>
  <c r="BX9" i="38"/>
  <c r="V19" i="40" s="1"/>
  <c r="AJ41" i="192"/>
  <c r="AN41" i="192" s="1"/>
  <c r="AR48" i="191"/>
  <c r="CF54" i="192"/>
  <c r="CJ54" i="192" s="1"/>
  <c r="AB8" i="38"/>
  <c r="AF8" i="38" s="1"/>
  <c r="AW18" i="40" s="1"/>
  <c r="L34" i="192"/>
  <c r="P34" i="192" s="1"/>
  <c r="CF22" i="38"/>
  <c r="CJ22" i="38" s="1"/>
  <c r="BD32" i="40" s="1"/>
  <c r="BX36" i="192"/>
  <c r="CB36" i="192" s="1"/>
  <c r="AJ17" i="62"/>
  <c r="AN17" i="62" s="1"/>
  <c r="BI27" i="40" s="1"/>
  <c r="AR12" i="191"/>
  <c r="AV12" i="191" s="1"/>
  <c r="L28" i="62"/>
  <c r="P28" i="62" s="1"/>
  <c r="BF38" i="40" s="1"/>
  <c r="T19" i="38"/>
  <c r="O29" i="40" s="1"/>
  <c r="BH41" i="192"/>
  <c r="BL41" i="192" s="1"/>
  <c r="BP46" i="191"/>
  <c r="BT46" i="191" s="1"/>
  <c r="BP33" i="193"/>
  <c r="CF17" i="38"/>
  <c r="CJ17" i="38" s="1"/>
  <c r="BD27" i="40" s="1"/>
  <c r="BH45" i="192"/>
  <c r="BL45" i="192" s="1"/>
  <c r="CF30" i="38"/>
  <c r="W40" i="40" s="1"/>
  <c r="AJ53" i="192"/>
  <c r="AN53" i="192" s="1"/>
  <c r="CF25" i="62"/>
  <c r="BH42" i="62"/>
  <c r="BL42" i="62" s="1"/>
  <c r="BL52" i="40" s="1"/>
  <c r="AZ22" i="191"/>
  <c r="BD22" i="191" s="1"/>
  <c r="AR38" i="193"/>
  <c r="AV38" i="193" s="1"/>
  <c r="CF47" i="62"/>
  <c r="CJ47" i="62" s="1"/>
  <c r="BO57" i="40" s="1"/>
  <c r="T33" i="38"/>
  <c r="AB41" i="62"/>
  <c r="AF41" i="62" s="1"/>
  <c r="BH51" i="40" s="1"/>
  <c r="CF50" i="192"/>
  <c r="CJ50" i="192" s="1"/>
  <c r="AJ18" i="191"/>
  <c r="AN18" i="191" s="1"/>
  <c r="AB46" i="191"/>
  <c r="AF46" i="191" s="1"/>
  <c r="AJ25" i="62"/>
  <c r="BP19" i="62"/>
  <c r="BT19" i="62" s="1"/>
  <c r="BM29" i="40" s="1"/>
  <c r="L45" i="38"/>
  <c r="P45" i="38" s="1"/>
  <c r="AU55" i="40" s="1"/>
  <c r="BH12" i="193"/>
  <c r="BL12" i="193" s="1"/>
  <c r="CF38" i="191"/>
  <c r="CJ38" i="191" s="1"/>
  <c r="L8" i="193"/>
  <c r="P8" i="193" s="1"/>
  <c r="D31" i="191"/>
  <c r="H31" i="191" s="1"/>
  <c r="AB44" i="191"/>
  <c r="AB54" i="191" s="1"/>
  <c r="CF8" i="191"/>
  <c r="CJ8" i="191" s="1"/>
  <c r="D34" i="192"/>
  <c r="H34" i="192" s="1"/>
  <c r="BX60" i="192"/>
  <c r="CB60" i="192" s="1"/>
  <c r="AB56" i="192"/>
  <c r="AF56" i="192" s="1"/>
  <c r="CF36" i="192"/>
  <c r="CJ36" i="192" s="1"/>
  <c r="T51" i="192"/>
  <c r="X51" i="192" s="1"/>
  <c r="AB6" i="38"/>
  <c r="P16" i="40" s="1"/>
  <c r="BX32" i="192"/>
  <c r="CB32" i="192" s="1"/>
  <c r="BX9" i="191"/>
  <c r="CB9" i="191" s="1"/>
  <c r="AR48" i="62"/>
  <c r="AV48" i="62" s="1"/>
  <c r="AB8" i="191"/>
  <c r="AF8" i="191" s="1"/>
  <c r="CF22" i="62"/>
  <c r="CJ22" i="62" s="1"/>
  <c r="BO32" i="40" s="1"/>
  <c r="AJ17" i="193"/>
  <c r="AN17" i="193" s="1"/>
  <c r="AJ46" i="62"/>
  <c r="AN46" i="62" s="1"/>
  <c r="BI56" i="40" s="1"/>
  <c r="D35" i="192"/>
  <c r="H35" i="192" s="1"/>
  <c r="AZ9" i="62"/>
  <c r="BD9" i="62" s="1"/>
  <c r="BK19" i="40" s="1"/>
  <c r="CF44" i="192"/>
  <c r="CJ44" i="192" s="1"/>
  <c r="AJ20" i="192"/>
  <c r="AN20" i="192" s="1"/>
  <c r="BH60" i="192"/>
  <c r="BL60" i="192" s="1"/>
  <c r="L48" i="193"/>
  <c r="AZ7" i="191"/>
  <c r="BD7" i="191" s="1"/>
  <c r="D11" i="191"/>
  <c r="H11" i="191" s="1"/>
  <c r="CF46" i="62"/>
  <c r="CJ46" i="62" s="1"/>
  <c r="BO56" i="40" s="1"/>
  <c r="AZ29" i="192"/>
  <c r="BD29" i="192" s="1"/>
  <c r="BH44" i="193"/>
  <c r="AJ55" i="192"/>
  <c r="AN55" i="192" s="1"/>
  <c r="BX14" i="191"/>
  <c r="CB14" i="191" s="1"/>
  <c r="L26" i="38"/>
  <c r="N36" i="40" s="1"/>
  <c r="BX32" i="38"/>
  <c r="V42" i="40" s="1"/>
  <c r="AO9" i="19"/>
  <c r="AC9" i="62" s="1"/>
  <c r="AG9" i="62" s="1"/>
  <c r="BP12" i="38"/>
  <c r="BT12" i="38" s="1"/>
  <c r="BB22" i="40" s="1"/>
  <c r="T42" i="62"/>
  <c r="X42" i="62" s="1"/>
  <c r="BG52" i="40" s="1"/>
  <c r="AR32" i="191"/>
  <c r="AV32" i="191" s="1"/>
  <c r="D47" i="38"/>
  <c r="M57" i="40" s="1"/>
  <c r="AZ27" i="38"/>
  <c r="S37" i="40" s="1"/>
  <c r="CF47" i="192"/>
  <c r="CJ47" i="192" s="1"/>
  <c r="CF46" i="191"/>
  <c r="CJ46" i="191" s="1"/>
  <c r="BX10" i="191"/>
  <c r="CB10" i="191" s="1"/>
  <c r="L47" i="38"/>
  <c r="P47" i="38" s="1"/>
  <c r="AU57" i="40" s="1"/>
  <c r="AR42" i="38"/>
  <c r="AV42" i="38" s="1"/>
  <c r="CF26" i="191"/>
  <c r="CJ26" i="191" s="1"/>
  <c r="L19" i="38"/>
  <c r="P19" i="38" s="1"/>
  <c r="AU29" i="40" s="1"/>
  <c r="CF20" i="193"/>
  <c r="CJ20" i="193" s="1"/>
  <c r="L18" i="62"/>
  <c r="P18" i="62" s="1"/>
  <c r="BF28" i="40" s="1"/>
  <c r="DG36" i="19"/>
  <c r="CG36" i="193" s="1"/>
  <c r="CK36" i="193" s="1"/>
  <c r="AJ59" i="192"/>
  <c r="AN59" i="192" s="1"/>
  <c r="L59" i="192"/>
  <c r="P59" i="192" s="1"/>
  <c r="D59" i="192"/>
  <c r="H59" i="192" s="1"/>
  <c r="BP15" i="38"/>
  <c r="BT15" i="38" s="1"/>
  <c r="BB25" i="40" s="1"/>
  <c r="BX25" i="191"/>
  <c r="BH47" i="62"/>
  <c r="BL47" i="62" s="1"/>
  <c r="BL57" i="40" s="1"/>
  <c r="T56" i="192"/>
  <c r="X56" i="192" s="1"/>
  <c r="AJ43" i="62"/>
  <c r="AN43" i="62" s="1"/>
  <c r="BI53" i="40" s="1"/>
  <c r="CF31" i="191"/>
  <c r="CJ31" i="191" s="1"/>
  <c r="L48" i="38"/>
  <c r="L19" i="192"/>
  <c r="P19" i="192" s="1"/>
  <c r="AZ38" i="38"/>
  <c r="BD38" i="38" s="1"/>
  <c r="AZ48" i="40" s="1"/>
  <c r="L7" i="62"/>
  <c r="P7" i="62" s="1"/>
  <c r="BF17" i="40" s="1"/>
  <c r="D14" i="193"/>
  <c r="H14" i="193" s="1"/>
  <c r="BH40" i="62"/>
  <c r="BL40" i="62" s="1"/>
  <c r="BL50" i="40" s="1"/>
  <c r="AJ27" i="191"/>
  <c r="AN27" i="191" s="1"/>
  <c r="AZ20" i="192"/>
  <c r="BD20" i="192" s="1"/>
  <c r="AJ42" i="191"/>
  <c r="AN42" i="191" s="1"/>
  <c r="AJ7" i="62"/>
  <c r="AN7" i="62" s="1"/>
  <c r="BI17" i="40" s="1"/>
  <c r="BX27" i="192"/>
  <c r="CB27" i="192" s="1"/>
  <c r="AZ16" i="38"/>
  <c r="S26" i="40" s="1"/>
  <c r="AZ9" i="38"/>
  <c r="BD9" i="38" s="1"/>
  <c r="AZ19" i="40" s="1"/>
  <c r="BH44" i="191"/>
  <c r="AB32" i="192"/>
  <c r="AF32" i="192" s="1"/>
  <c r="AJ19" i="192"/>
  <c r="AN19" i="192" s="1"/>
  <c r="BX10" i="38"/>
  <c r="CB10" i="38" s="1"/>
  <c r="BC20" i="40" s="1"/>
  <c r="L19" i="62"/>
  <c r="P19" i="62" s="1"/>
  <c r="BF29" i="40" s="1"/>
  <c r="CF20" i="191"/>
  <c r="CJ20" i="191" s="1"/>
  <c r="L31" i="192"/>
  <c r="P31" i="192" s="1"/>
  <c r="AE10" i="19"/>
  <c r="U10" i="193" s="1"/>
  <c r="Y10" i="193" s="1"/>
  <c r="AJ46" i="191"/>
  <c r="AN46" i="191" s="1"/>
  <c r="L46" i="193"/>
  <c r="P46" i="193" s="1"/>
  <c r="D46" i="193"/>
  <c r="H46" i="193" s="1"/>
  <c r="BP15" i="191"/>
  <c r="BT15" i="191" s="1"/>
  <c r="BH47" i="191"/>
  <c r="BL47" i="191" s="1"/>
  <c r="T43" i="38"/>
  <c r="X43" i="38" s="1"/>
  <c r="AV53" i="40" s="1"/>
  <c r="AJ43" i="191"/>
  <c r="AN43" i="191" s="1"/>
  <c r="CF31" i="193"/>
  <c r="CJ31" i="193" s="1"/>
  <c r="L6" i="38"/>
  <c r="P6" i="38" s="1"/>
  <c r="AR40" i="62"/>
  <c r="AV40" i="62" s="1"/>
  <c r="BJ50" i="40" s="1"/>
  <c r="AZ38" i="193"/>
  <c r="BD38" i="193" s="1"/>
  <c r="L7" i="193"/>
  <c r="P7" i="193" s="1"/>
  <c r="D47" i="62"/>
  <c r="H47" i="62" s="1"/>
  <c r="BE57" i="40" s="1"/>
  <c r="BH40" i="38"/>
  <c r="BL40" i="38" s="1"/>
  <c r="BA50" i="40" s="1"/>
  <c r="BX32" i="191"/>
  <c r="CB32" i="191" s="1"/>
  <c r="AJ27" i="38"/>
  <c r="AN27" i="38" s="1"/>
  <c r="AX37" i="40" s="1"/>
  <c r="AZ7" i="62"/>
  <c r="BD7" i="62" s="1"/>
  <c r="BK17" i="40" s="1"/>
  <c r="L39" i="192"/>
  <c r="P39" i="192" s="1"/>
  <c r="AJ42" i="62"/>
  <c r="AN42" i="62" s="1"/>
  <c r="BI52" i="40" s="1"/>
  <c r="AZ27" i="193"/>
  <c r="BD27" i="193" s="1"/>
  <c r="AJ7" i="191"/>
  <c r="AN7" i="191" s="1"/>
  <c r="BP12" i="191"/>
  <c r="BT12" i="191" s="1"/>
  <c r="AZ16" i="193"/>
  <c r="BD16" i="193" s="1"/>
  <c r="AZ22" i="192"/>
  <c r="BD22" i="192" s="1"/>
  <c r="BH57" i="192"/>
  <c r="BX46" i="191"/>
  <c r="CB46" i="191" s="1"/>
  <c r="CF42" i="193"/>
  <c r="CJ42" i="193" s="1"/>
  <c r="AZ31" i="191"/>
  <c r="BD31" i="191" s="1"/>
  <c r="L20" i="191"/>
  <c r="P20" i="191" s="1"/>
  <c r="AR17" i="191"/>
  <c r="AV17" i="191" s="1"/>
  <c r="L47" i="62"/>
  <c r="P47" i="62" s="1"/>
  <c r="BF57" i="40" s="1"/>
  <c r="AR42" i="62"/>
  <c r="AV42" i="62" s="1"/>
  <c r="BJ52" i="40" s="1"/>
  <c r="L20" i="193"/>
  <c r="P20" i="193" s="1"/>
  <c r="BX23" i="192"/>
  <c r="CB23" i="192" s="1"/>
  <c r="AJ26" i="62"/>
  <c r="AN26" i="62" s="1"/>
  <c r="BI36" i="40" s="1"/>
  <c r="BX27" i="38"/>
  <c r="V37" i="40" s="1"/>
  <c r="T22" i="62"/>
  <c r="X22" i="62" s="1"/>
  <c r="BG32" i="40" s="1"/>
  <c r="L34" i="193"/>
  <c r="P34" i="193" s="1"/>
  <c r="BP40" i="192"/>
  <c r="BT40" i="192" s="1"/>
  <c r="AJ52" i="192"/>
  <c r="AN52" i="192" s="1"/>
  <c r="AR17" i="62"/>
  <c r="AV17" i="62" s="1"/>
  <c r="BJ27" i="40" s="1"/>
  <c r="L47" i="191"/>
  <c r="P47" i="191" s="1"/>
  <c r="BX46" i="192"/>
  <c r="AR42" i="191"/>
  <c r="AV42" i="191" s="1"/>
  <c r="CF26" i="38"/>
  <c r="W36" i="40" s="1"/>
  <c r="L19" i="191"/>
  <c r="P19" i="191" s="1"/>
  <c r="L18" i="193"/>
  <c r="P18" i="193" s="1"/>
  <c r="DG31" i="19"/>
  <c r="CG31" i="62" s="1"/>
  <c r="CK31" i="62" s="1"/>
  <c r="AJ46" i="38"/>
  <c r="Q56" i="40" s="1"/>
  <c r="L46" i="38"/>
  <c r="N56" i="40" s="1"/>
  <c r="D46" i="191"/>
  <c r="H46" i="191" s="1"/>
  <c r="BP15" i="193"/>
  <c r="BT15" i="193" s="1"/>
  <c r="BX25" i="38"/>
  <c r="BH47" i="193"/>
  <c r="BL47" i="193" s="1"/>
  <c r="T43" i="191"/>
  <c r="X43" i="191" s="1"/>
  <c r="CF31" i="62"/>
  <c r="CJ31" i="62" s="1"/>
  <c r="BO41" i="40" s="1"/>
  <c r="L61" i="192"/>
  <c r="L6" i="62"/>
  <c r="P6" i="62" s="1"/>
  <c r="BF16" i="40" s="1"/>
  <c r="AR40" i="193"/>
  <c r="AV40" i="193" s="1"/>
  <c r="AZ51" i="192"/>
  <c r="BD51" i="192" s="1"/>
  <c r="L20" i="192"/>
  <c r="P20" i="192" s="1"/>
  <c r="D27" i="192"/>
  <c r="H27" i="192" s="1"/>
  <c r="D60" i="192"/>
  <c r="H60" i="192" s="1"/>
  <c r="BH40" i="193"/>
  <c r="BL40" i="193" s="1"/>
  <c r="BX45" i="192"/>
  <c r="CB45" i="192" s="1"/>
  <c r="AJ40" i="192"/>
  <c r="AN40" i="192" s="1"/>
  <c r="L26" i="193"/>
  <c r="P26" i="193" s="1"/>
  <c r="AZ27" i="191"/>
  <c r="BD27" i="191" s="1"/>
  <c r="BP25" i="192"/>
  <c r="BT25" i="192" s="1"/>
  <c r="AZ16" i="62"/>
  <c r="BD16" i="62" s="1"/>
  <c r="BK26" i="40" s="1"/>
  <c r="BP34" i="38"/>
  <c r="U44" i="40" s="1"/>
  <c r="D35" i="38"/>
  <c r="M45" i="40" s="1"/>
  <c r="BH44" i="38"/>
  <c r="BX46" i="193"/>
  <c r="CB46" i="193" s="1"/>
  <c r="BH21" i="191"/>
  <c r="BL21" i="191" s="1"/>
  <c r="AZ31" i="192"/>
  <c r="BD31" i="192" s="1"/>
  <c r="CF10" i="38"/>
  <c r="CJ10" i="38" s="1"/>
  <c r="BD20" i="40" s="1"/>
  <c r="L22" i="191"/>
  <c r="P22" i="191" s="1"/>
  <c r="L34" i="62"/>
  <c r="P34" i="62" s="1"/>
  <c r="BF44" i="40" s="1"/>
  <c r="AJ39" i="191"/>
  <c r="AN39" i="191" s="1"/>
  <c r="CF46" i="38"/>
  <c r="CJ46" i="38" s="1"/>
  <c r="BD56" i="40" s="1"/>
  <c r="AJ39" i="193"/>
  <c r="AN39" i="193" s="1"/>
  <c r="AR17" i="193"/>
  <c r="AV17" i="193" s="1"/>
  <c r="BX33" i="191"/>
  <c r="CF26" i="193"/>
  <c r="CJ26" i="193" s="1"/>
  <c r="CF20" i="38"/>
  <c r="W30" i="40" s="1"/>
  <c r="BS34" i="19"/>
  <c r="BA34" i="62" s="1"/>
  <c r="BE34" i="62" s="1"/>
  <c r="D46" i="62"/>
  <c r="H46" i="62" s="1"/>
  <c r="BE56" i="40" s="1"/>
  <c r="BX25" i="193"/>
  <c r="T43" i="193"/>
  <c r="X43" i="193" s="1"/>
  <c r="AJ43" i="38"/>
  <c r="AN43" i="38" s="1"/>
  <c r="AX53" i="40" s="1"/>
  <c r="L48" i="62"/>
  <c r="L6" i="191"/>
  <c r="P6" i="191" s="1"/>
  <c r="AR53" i="192"/>
  <c r="AV53" i="192" s="1"/>
  <c r="D14" i="38"/>
  <c r="H14" i="38" s="1"/>
  <c r="D47" i="193"/>
  <c r="H47" i="193" s="1"/>
  <c r="BH53" i="192"/>
  <c r="BL53" i="192" s="1"/>
  <c r="BX32" i="62"/>
  <c r="CB32" i="62" s="1"/>
  <c r="BN42" i="40" s="1"/>
  <c r="AJ27" i="193"/>
  <c r="AN27" i="193" s="1"/>
  <c r="AZ7" i="38"/>
  <c r="BD7" i="38" s="1"/>
  <c r="AZ17" i="40" s="1"/>
  <c r="L26" i="62"/>
  <c r="P26" i="62" s="1"/>
  <c r="BF36" i="40" s="1"/>
  <c r="AJ42" i="38"/>
  <c r="L8" i="254" s="1"/>
  <c r="AZ40" i="192"/>
  <c r="BD40" i="192" s="1"/>
  <c r="AJ7" i="38"/>
  <c r="AN7" i="38" s="1"/>
  <c r="AX17" i="40" s="1"/>
  <c r="BP12" i="193"/>
  <c r="BT12" i="193" s="1"/>
  <c r="BX14" i="38"/>
  <c r="CB14" i="38" s="1"/>
  <c r="BC24" i="40" s="1"/>
  <c r="BP34" i="62"/>
  <c r="BT34" i="62" s="1"/>
  <c r="BM44" i="40" s="1"/>
  <c r="D35" i="62"/>
  <c r="H35" i="62" s="1"/>
  <c r="BE45" i="40" s="1"/>
  <c r="D18" i="62"/>
  <c r="H18" i="62" s="1"/>
  <c r="BE28" i="40" s="1"/>
  <c r="BH21" i="38"/>
  <c r="T31" i="40" s="1"/>
  <c r="AZ46" i="191"/>
  <c r="BD46" i="191" s="1"/>
  <c r="BH14" i="38"/>
  <c r="BL14" i="38" s="1"/>
  <c r="BA24" i="40" s="1"/>
  <c r="CF46" i="193"/>
  <c r="CJ46" i="193" s="1"/>
  <c r="AJ39" i="192"/>
  <c r="AN39" i="192" s="1"/>
  <c r="BX27" i="191"/>
  <c r="CB27" i="191" s="1"/>
  <c r="T35" i="192"/>
  <c r="X35" i="192" s="1"/>
  <c r="BP27" i="191"/>
  <c r="BT27" i="191" s="1"/>
  <c r="BX33" i="62"/>
  <c r="L33" i="192"/>
  <c r="P33" i="192" s="1"/>
  <c r="BX10" i="62"/>
  <c r="CB10" i="62" s="1"/>
  <c r="BN20" i="40" s="1"/>
  <c r="AJ26" i="193"/>
  <c r="AN26" i="193" s="1"/>
  <c r="BX40" i="192"/>
  <c r="CB40" i="192" s="1"/>
  <c r="T22" i="191"/>
  <c r="X22" i="191" s="1"/>
  <c r="L47" i="192"/>
  <c r="P47" i="192" s="1"/>
  <c r="BP27" i="193"/>
  <c r="BT27" i="193" s="1"/>
  <c r="CC45" i="19"/>
  <c r="BI45" i="191" s="1"/>
  <c r="BM45" i="191" s="1"/>
  <c r="BX14" i="193"/>
  <c r="CB14" i="193" s="1"/>
  <c r="BP47" i="192"/>
  <c r="BT47" i="192" s="1"/>
  <c r="D35" i="191"/>
  <c r="H35" i="191" s="1"/>
  <c r="D18" i="193"/>
  <c r="H18" i="193" s="1"/>
  <c r="AB19" i="191"/>
  <c r="AF19" i="191" s="1"/>
  <c r="BH34" i="192"/>
  <c r="BL34" i="192" s="1"/>
  <c r="AJ6" i="191"/>
  <c r="AN6" i="191" s="1"/>
  <c r="BP13" i="38"/>
  <c r="BT13" i="38" s="1"/>
  <c r="BB23" i="40" s="1"/>
  <c r="AZ46" i="62"/>
  <c r="BD46" i="62" s="1"/>
  <c r="BK56" i="40" s="1"/>
  <c r="BH14" i="191"/>
  <c r="BL14" i="191" s="1"/>
  <c r="CF12" i="62"/>
  <c r="CJ12" i="62" s="1"/>
  <c r="BO22" i="40" s="1"/>
  <c r="BP41" i="62"/>
  <c r="BT41" i="62" s="1"/>
  <c r="BM51" i="40" s="1"/>
  <c r="BP21" i="38"/>
  <c r="BT21" i="38" s="1"/>
  <c r="BB31" i="40" s="1"/>
  <c r="AR21" i="193"/>
  <c r="AV21" i="193" s="1"/>
  <c r="D12" i="38"/>
  <c r="H12" i="38" s="1"/>
  <c r="AT22" i="40" s="1"/>
  <c r="BP54" i="192"/>
  <c r="BT54" i="192" s="1"/>
  <c r="BP34" i="192"/>
  <c r="BT34" i="192" s="1"/>
  <c r="AB26" i="192"/>
  <c r="AF26" i="192" s="1"/>
  <c r="CC7" i="19"/>
  <c r="BI7" i="191" s="1"/>
  <c r="BM7" i="191" s="1"/>
  <c r="U42" i="19"/>
  <c r="M42" i="62" s="1"/>
  <c r="Q42" i="62" s="1"/>
  <c r="AZ18" i="38"/>
  <c r="S28" i="40" s="1"/>
  <c r="CF55" i="192"/>
  <c r="CJ55" i="192" s="1"/>
  <c r="D25" i="192"/>
  <c r="H25" i="192" s="1"/>
  <c r="BH38" i="62"/>
  <c r="BL38" i="62" s="1"/>
  <c r="BL48" i="40" s="1"/>
  <c r="BP8" i="191"/>
  <c r="BT8" i="191" s="1"/>
  <c r="L38" i="193"/>
  <c r="P38" i="193" s="1"/>
  <c r="AZ8" i="62"/>
  <c r="BD8" i="62" s="1"/>
  <c r="BK18" i="40" s="1"/>
  <c r="AR26" i="191"/>
  <c r="AV26" i="191" s="1"/>
  <c r="BP23" i="62"/>
  <c r="BT23" i="62" s="1"/>
  <c r="BM33" i="40" s="1"/>
  <c r="CF35" i="193"/>
  <c r="CJ35" i="193" s="1"/>
  <c r="BH10" i="62"/>
  <c r="BL10" i="62" s="1"/>
  <c r="BL20" i="40" s="1"/>
  <c r="BX30" i="191"/>
  <c r="CB30" i="191" s="1"/>
  <c r="D18" i="191"/>
  <c r="H18" i="191" s="1"/>
  <c r="AR41" i="192"/>
  <c r="AV41" i="192" s="1"/>
  <c r="T26" i="192"/>
  <c r="X26" i="192" s="1"/>
  <c r="BX46" i="62"/>
  <c r="CB46" i="62" s="1"/>
  <c r="BN56" i="40" s="1"/>
  <c r="AJ6" i="193"/>
  <c r="AN6" i="193" s="1"/>
  <c r="BP13" i="62"/>
  <c r="BT13" i="62" s="1"/>
  <c r="BM23" i="40" s="1"/>
  <c r="AZ46" i="193"/>
  <c r="BD46" i="193" s="1"/>
  <c r="CF42" i="62"/>
  <c r="CJ42" i="62" s="1"/>
  <c r="BO52" i="40" s="1"/>
  <c r="BP41" i="191"/>
  <c r="BT41" i="191" s="1"/>
  <c r="AR21" i="191"/>
  <c r="AV21" i="191" s="1"/>
  <c r="AZ31" i="62"/>
  <c r="BD31" i="62" s="1"/>
  <c r="BK41" i="40" s="1"/>
  <c r="L22" i="62"/>
  <c r="P22" i="62" s="1"/>
  <c r="BF32" i="40" s="1"/>
  <c r="CF12" i="191"/>
  <c r="CJ12" i="191" s="1"/>
  <c r="AZ44" i="38"/>
  <c r="BH38" i="193"/>
  <c r="BL38" i="193" s="1"/>
  <c r="T49" i="192"/>
  <c r="X49" i="192" s="1"/>
  <c r="CF40" i="62"/>
  <c r="CJ40" i="62" s="1"/>
  <c r="BO50" i="40" s="1"/>
  <c r="BX30" i="192"/>
  <c r="CB30" i="192" s="1"/>
  <c r="AZ8" i="191"/>
  <c r="BD8" i="191" s="1"/>
  <c r="BH11" i="193"/>
  <c r="BL11" i="193" s="1"/>
  <c r="AB45" i="192"/>
  <c r="AF45" i="192" s="1"/>
  <c r="L30" i="38"/>
  <c r="P30" i="38" s="1"/>
  <c r="AU40" i="40" s="1"/>
  <c r="BX17" i="62"/>
  <c r="CB17" i="62" s="1"/>
  <c r="BN27" i="40" s="1"/>
  <c r="CF19" i="62"/>
  <c r="CJ19" i="62" s="1"/>
  <c r="BO29" i="40" s="1"/>
  <c r="AZ21" i="192"/>
  <c r="BD21" i="192" s="1"/>
  <c r="D25" i="191"/>
  <c r="BH11" i="191"/>
  <c r="BL11" i="191" s="1"/>
  <c r="AB12" i="62"/>
  <c r="AF12" i="62" s="1"/>
  <c r="BH22" i="40" s="1"/>
  <c r="AR19" i="191"/>
  <c r="AV19" i="191" s="1"/>
  <c r="AB32" i="193"/>
  <c r="AF32" i="193" s="1"/>
  <c r="L37" i="62"/>
  <c r="P37" i="62" s="1"/>
  <c r="BF47" i="40" s="1"/>
  <c r="D31" i="192"/>
  <c r="H31" i="192" s="1"/>
  <c r="AB19" i="38"/>
  <c r="AF19" i="38" s="1"/>
  <c r="AW29" i="40" s="1"/>
  <c r="BX59" i="192"/>
  <c r="CB59" i="192" s="1"/>
  <c r="BH21" i="193"/>
  <c r="BL21" i="193" s="1"/>
  <c r="AJ6" i="62"/>
  <c r="AN6" i="62" s="1"/>
  <c r="BI16" i="40" s="1"/>
  <c r="BP13" i="193"/>
  <c r="BT13" i="193" s="1"/>
  <c r="AZ46" i="38"/>
  <c r="S56" i="40" s="1"/>
  <c r="AZ18" i="193"/>
  <c r="BD18" i="193" s="1"/>
  <c r="CF42" i="191"/>
  <c r="CJ42" i="191" s="1"/>
  <c r="D12" i="193"/>
  <c r="H12" i="193" s="1"/>
  <c r="BP21" i="191"/>
  <c r="BT21" i="191" s="1"/>
  <c r="CF10" i="191"/>
  <c r="CJ10" i="191" s="1"/>
  <c r="D11" i="193"/>
  <c r="H11" i="193" s="1"/>
  <c r="AR47" i="38"/>
  <c r="R57" i="40" s="1"/>
  <c r="T36" i="191"/>
  <c r="X36" i="191" s="1"/>
  <c r="CF53" i="192"/>
  <c r="CJ53" i="192" s="1"/>
  <c r="AR60" i="192"/>
  <c r="AV60" i="192" s="1"/>
  <c r="T36" i="62"/>
  <c r="X36" i="62" s="1"/>
  <c r="BG46" i="40" s="1"/>
  <c r="BP8" i="38"/>
  <c r="U18" i="40" s="1"/>
  <c r="CF40" i="193"/>
  <c r="CJ40" i="193" s="1"/>
  <c r="L51" i="192"/>
  <c r="P51" i="192" s="1"/>
  <c r="CF32" i="192"/>
  <c r="CJ32" i="192" s="1"/>
  <c r="D25" i="193"/>
  <c r="BH11" i="62"/>
  <c r="BL11" i="62" s="1"/>
  <c r="BL21" i="40" s="1"/>
  <c r="AR32" i="192"/>
  <c r="AV32" i="192" s="1"/>
  <c r="BX21" i="62"/>
  <c r="CB21" i="62" s="1"/>
  <c r="BN31" i="40" s="1"/>
  <c r="BI10" i="19"/>
  <c r="AS10" i="193" s="1"/>
  <c r="AW10" i="193" s="1"/>
  <c r="BP34" i="191"/>
  <c r="BT34" i="191" s="1"/>
  <c r="AZ9" i="193"/>
  <c r="BD9" i="193" s="1"/>
  <c r="D48" i="192"/>
  <c r="H48" i="192" s="1"/>
  <c r="AB19" i="62"/>
  <c r="AF19" i="62" s="1"/>
  <c r="BH29" i="40" s="1"/>
  <c r="BP38" i="62"/>
  <c r="BT38" i="62" s="1"/>
  <c r="BM48" i="40" s="1"/>
  <c r="BP26" i="192"/>
  <c r="BT26" i="192" s="1"/>
  <c r="AZ18" i="191"/>
  <c r="BD18" i="191" s="1"/>
  <c r="D12" i="62"/>
  <c r="H12" i="62" s="1"/>
  <c r="BE22" i="40" s="1"/>
  <c r="BP41" i="38"/>
  <c r="BT41" i="38" s="1"/>
  <c r="BP21" i="62"/>
  <c r="BT21" i="62" s="1"/>
  <c r="BM31" i="40" s="1"/>
  <c r="AR21" i="38"/>
  <c r="R31" i="40" s="1"/>
  <c r="CF10" i="62"/>
  <c r="CJ10" i="62" s="1"/>
  <c r="BO20" i="40" s="1"/>
  <c r="D24" i="192"/>
  <c r="H24" i="192" s="1"/>
  <c r="BP23" i="191"/>
  <c r="BT23" i="191" s="1"/>
  <c r="BH38" i="38"/>
  <c r="BL38" i="38" s="1"/>
  <c r="BA48" i="40" s="1"/>
  <c r="AR47" i="193"/>
  <c r="AV47" i="193" s="1"/>
  <c r="BP8" i="62"/>
  <c r="BT8" i="62" s="1"/>
  <c r="BM18" i="40" s="1"/>
  <c r="L38" i="62"/>
  <c r="P38" i="62" s="1"/>
  <c r="BF48" i="40" s="1"/>
  <c r="CF19" i="193"/>
  <c r="CJ19" i="193" s="1"/>
  <c r="D25" i="62"/>
  <c r="AR39" i="192"/>
  <c r="AV39" i="192" s="1"/>
  <c r="BH24" i="192"/>
  <c r="BL24" i="192" s="1"/>
  <c r="BP36" i="192"/>
  <c r="BT36" i="192" s="1"/>
  <c r="AR34" i="192"/>
  <c r="AV34" i="192" s="1"/>
  <c r="AZ31" i="38"/>
  <c r="BD31" i="38" s="1"/>
  <c r="AZ41" i="40" s="1"/>
  <c r="CF12" i="38"/>
  <c r="W22" i="40" s="1"/>
  <c r="BH34" i="38"/>
  <c r="BL34" i="38" s="1"/>
  <c r="BA44" i="40" s="1"/>
  <c r="AJ30" i="191"/>
  <c r="AN30" i="191" s="1"/>
  <c r="AZ57" i="192"/>
  <c r="BP27" i="192"/>
  <c r="BT27" i="192" s="1"/>
  <c r="AR46" i="192"/>
  <c r="AB13" i="193"/>
  <c r="AF13" i="193" s="1"/>
  <c r="BX45" i="191"/>
  <c r="CB45" i="191" s="1"/>
  <c r="AJ60" i="192"/>
  <c r="AN60" i="192" s="1"/>
  <c r="AZ44" i="191"/>
  <c r="AB17" i="38"/>
  <c r="P27" i="40" s="1"/>
  <c r="D11" i="62"/>
  <c r="H11" i="62" s="1"/>
  <c r="BE21" i="40" s="1"/>
  <c r="BH27" i="192"/>
  <c r="BL27" i="192" s="1"/>
  <c r="L22" i="38"/>
  <c r="N32" i="40" s="1"/>
  <c r="CF12" i="193"/>
  <c r="CJ12" i="193" s="1"/>
  <c r="BH47" i="192"/>
  <c r="BL47" i="192" s="1"/>
  <c r="T44" i="193"/>
  <c r="T54" i="193" s="1"/>
  <c r="CF21" i="38"/>
  <c r="W31" i="40" s="1"/>
  <c r="L35" i="193"/>
  <c r="P35" i="193" s="1"/>
  <c r="AZ31" i="193"/>
  <c r="BD31" i="193" s="1"/>
  <c r="CF10" i="193"/>
  <c r="CJ10" i="193" s="1"/>
  <c r="CF13" i="193"/>
  <c r="CJ13" i="193" s="1"/>
  <c r="BH14" i="193"/>
  <c r="BL14" i="193" s="1"/>
  <c r="L22" i="193"/>
  <c r="P22" i="193" s="1"/>
  <c r="BH34" i="193"/>
  <c r="BL34" i="193" s="1"/>
  <c r="T44" i="38"/>
  <c r="T54" i="38" s="1"/>
  <c r="CF21" i="193"/>
  <c r="CJ21" i="193" s="1"/>
  <c r="AR33" i="38"/>
  <c r="BX15" i="62"/>
  <c r="CB15" i="62" s="1"/>
  <c r="BN25" i="40" s="1"/>
  <c r="L35" i="62"/>
  <c r="P35" i="62" s="1"/>
  <c r="BF45" i="40" s="1"/>
  <c r="BH34" i="191"/>
  <c r="BL34" i="191" s="1"/>
  <c r="T44" i="191"/>
  <c r="T53" i="191" s="1"/>
  <c r="CF34" i="192"/>
  <c r="CJ34" i="192" s="1"/>
  <c r="AR33" i="193"/>
  <c r="AB13" i="38"/>
  <c r="P23" i="40" s="1"/>
  <c r="BX45" i="62"/>
  <c r="CB45" i="62" s="1"/>
  <c r="BN55" i="40" s="1"/>
  <c r="AJ47" i="62"/>
  <c r="AN47" i="62" s="1"/>
  <c r="BI57" i="40" s="1"/>
  <c r="AJ30" i="62"/>
  <c r="AN30" i="62" s="1"/>
  <c r="BI40" i="40" s="1"/>
  <c r="L48" i="192"/>
  <c r="P48" i="192" s="1"/>
  <c r="U44" i="19"/>
  <c r="DG48" i="19"/>
  <c r="K28" i="19"/>
  <c r="E28" i="38" s="1"/>
  <c r="I28" i="38" s="1"/>
  <c r="AO47" i="19"/>
  <c r="AC47" i="193" s="1"/>
  <c r="AG47" i="193" s="1"/>
  <c r="U41" i="19"/>
  <c r="M54" i="192" s="1"/>
  <c r="Q54" i="192" s="1"/>
  <c r="U16" i="19"/>
  <c r="M29" i="192" s="1"/>
  <c r="Q29" i="192" s="1"/>
  <c r="K35" i="19"/>
  <c r="E35" i="193" s="1"/>
  <c r="I35" i="193" s="1"/>
  <c r="CC22" i="19"/>
  <c r="BI22" i="191" s="1"/>
  <c r="BM22" i="191" s="1"/>
  <c r="CM39" i="19"/>
  <c r="BQ52" i="192" s="1"/>
  <c r="BU52" i="192" s="1"/>
  <c r="U20" i="19"/>
  <c r="M20" i="193" s="1"/>
  <c r="Q20" i="193" s="1"/>
  <c r="K33" i="19"/>
  <c r="AO22" i="19"/>
  <c r="AC22" i="38" s="1"/>
  <c r="AG22" i="38" s="1"/>
  <c r="BS7" i="19"/>
  <c r="BA7" i="38" s="1"/>
  <c r="BE7" i="38" s="1"/>
  <c r="CW41" i="19"/>
  <c r="BY41" i="62" s="1"/>
  <c r="CC41" i="62" s="1"/>
  <c r="CW9" i="19"/>
  <c r="BY9" i="193" s="1"/>
  <c r="CC9" i="193" s="1"/>
  <c r="AO19" i="19"/>
  <c r="AC19" i="191" s="1"/>
  <c r="AG19" i="191" s="1"/>
  <c r="U22" i="19"/>
  <c r="M22" i="191" s="1"/>
  <c r="Q22" i="191" s="1"/>
  <c r="DG7" i="19"/>
  <c r="CG7" i="62" s="1"/>
  <c r="CK7" i="62" s="1"/>
  <c r="AO17" i="19"/>
  <c r="AC17" i="62" s="1"/>
  <c r="AG17" i="62" s="1"/>
  <c r="CM38" i="19"/>
  <c r="BQ38" i="191" s="1"/>
  <c r="BU38" i="191" s="1"/>
  <c r="CM31" i="19"/>
  <c r="BQ31" i="193" s="1"/>
  <c r="BU31" i="193" s="1"/>
  <c r="CM17" i="19"/>
  <c r="BQ17" i="38" s="1"/>
  <c r="BU17" i="38" s="1"/>
  <c r="AY30" i="19"/>
  <c r="AK30" i="191" s="1"/>
  <c r="AO30" i="191" s="1"/>
  <c r="DG39" i="19"/>
  <c r="CG39" i="38" s="1"/>
  <c r="CK39" i="38" s="1"/>
  <c r="K46" i="19"/>
  <c r="E46" i="38" s="1"/>
  <c r="I46" i="38" s="1"/>
  <c r="CM23" i="19"/>
  <c r="BQ23" i="38" s="1"/>
  <c r="BU23" i="38" s="1"/>
  <c r="AE44" i="19"/>
  <c r="BS8" i="19"/>
  <c r="BA8" i="38" s="1"/>
  <c r="BE8" i="38" s="1"/>
  <c r="K13" i="19"/>
  <c r="E13" i="191" s="1"/>
  <c r="I13" i="191" s="1"/>
  <c r="DG43" i="19"/>
  <c r="CG43" i="62" s="1"/>
  <c r="CK43" i="62" s="1"/>
  <c r="DG23" i="19"/>
  <c r="CG23" i="191" s="1"/>
  <c r="CK23" i="191" s="1"/>
  <c r="K25" i="19"/>
  <c r="BI26" i="19"/>
  <c r="AS26" i="191" s="1"/>
  <c r="AW26" i="191" s="1"/>
  <c r="U30" i="19"/>
  <c r="M30" i="193" s="1"/>
  <c r="Q30" i="193" s="1"/>
  <c r="U19" i="19"/>
  <c r="M32" i="192" s="1"/>
  <c r="Q32" i="192" s="1"/>
  <c r="AJ47" i="193"/>
  <c r="AN47" i="193" s="1"/>
  <c r="BH59" i="192"/>
  <c r="BL59" i="192" s="1"/>
  <c r="AO27" i="19"/>
  <c r="AC27" i="38" s="1"/>
  <c r="AG27" i="38" s="1"/>
  <c r="U25" i="19"/>
  <c r="CC29" i="19"/>
  <c r="BI42" i="192" s="1"/>
  <c r="BM42" i="192" s="1"/>
  <c r="BS41" i="19"/>
  <c r="BA41" i="191" s="1"/>
  <c r="BE41" i="191" s="1"/>
  <c r="CW39" i="19"/>
  <c r="BY52" i="192" s="1"/>
  <c r="CC52" i="192" s="1"/>
  <c r="AY45" i="19"/>
  <c r="AK45" i="62" s="1"/>
  <c r="AO45" i="62" s="1"/>
  <c r="CC36" i="19"/>
  <c r="BI49" i="192" s="1"/>
  <c r="BM49" i="192" s="1"/>
  <c r="U39" i="19"/>
  <c r="M39" i="193" s="1"/>
  <c r="Q39" i="193" s="1"/>
  <c r="AE34" i="19"/>
  <c r="U47" i="192" s="1"/>
  <c r="Y47" i="192" s="1"/>
  <c r="BH46" i="193"/>
  <c r="BL46" i="193" s="1"/>
  <c r="BX45" i="38"/>
  <c r="V55" i="40" s="1"/>
  <c r="BX15" i="38"/>
  <c r="V25" i="40" s="1"/>
  <c r="BH46" i="191"/>
  <c r="BL46" i="191" s="1"/>
  <c r="AJ32" i="193"/>
  <c r="AN32" i="193" s="1"/>
  <c r="AJ32" i="62"/>
  <c r="AN32" i="62" s="1"/>
  <c r="BI42" i="40" s="1"/>
  <c r="AJ45" i="192"/>
  <c r="AN45" i="192" s="1"/>
  <c r="AJ32" i="191"/>
  <c r="AN32" i="191" s="1"/>
  <c r="AJ32" i="38"/>
  <c r="AN32" i="38" s="1"/>
  <c r="AX42" i="40" s="1"/>
  <c r="L30" i="192"/>
  <c r="P30" i="192" s="1"/>
  <c r="L17" i="191"/>
  <c r="P17" i="191" s="1"/>
  <c r="L17" i="62"/>
  <c r="P17" i="62" s="1"/>
  <c r="BF27" i="40" s="1"/>
  <c r="L17" i="193"/>
  <c r="P17" i="193" s="1"/>
  <c r="T27" i="191"/>
  <c r="X27" i="191" s="1"/>
  <c r="T27" i="193"/>
  <c r="X27" i="193" s="1"/>
  <c r="T40" i="192"/>
  <c r="X40" i="192" s="1"/>
  <c r="T29" i="193"/>
  <c r="X29" i="193" s="1"/>
  <c r="T29" i="38"/>
  <c r="O39" i="40" s="1"/>
  <c r="T29" i="191"/>
  <c r="X29" i="191" s="1"/>
  <c r="BX7" i="38"/>
  <c r="V17" i="40" s="1"/>
  <c r="BX7" i="193"/>
  <c r="CB7" i="193" s="1"/>
  <c r="BX20" i="192"/>
  <c r="CB20" i="192" s="1"/>
  <c r="BX7" i="191"/>
  <c r="CB7" i="191" s="1"/>
  <c r="T17" i="38"/>
  <c r="X17" i="38" s="1"/>
  <c r="AV27" i="40" s="1"/>
  <c r="T17" i="62"/>
  <c r="X17" i="62" s="1"/>
  <c r="BG27" i="40" s="1"/>
  <c r="T30" i="192"/>
  <c r="X30" i="192" s="1"/>
  <c r="T17" i="193"/>
  <c r="X17" i="193" s="1"/>
  <c r="T17" i="191"/>
  <c r="X17" i="191" s="1"/>
  <c r="AR6" i="38"/>
  <c r="L39" i="254" s="1"/>
  <c r="AR6" i="191"/>
  <c r="AV6" i="191" s="1"/>
  <c r="AR6" i="62"/>
  <c r="AV6" i="62" s="1"/>
  <c r="BJ16" i="40" s="1"/>
  <c r="BH41" i="38"/>
  <c r="BL41" i="38" s="1"/>
  <c r="BH41" i="193"/>
  <c r="BL41" i="193" s="1"/>
  <c r="BH41" i="191"/>
  <c r="BL41" i="191" s="1"/>
  <c r="BH54" i="192"/>
  <c r="BL54" i="192" s="1"/>
  <c r="AR29" i="191"/>
  <c r="AV29" i="191" s="1"/>
  <c r="AR29" i="193"/>
  <c r="AV29" i="193" s="1"/>
  <c r="AR29" i="62"/>
  <c r="AV29" i="62" s="1"/>
  <c r="BJ39" i="40" s="1"/>
  <c r="AR29" i="38"/>
  <c r="AV29" i="38" s="1"/>
  <c r="AY39" i="40" s="1"/>
  <c r="AR42" i="192"/>
  <c r="AV42" i="192" s="1"/>
  <c r="AZ41" i="38"/>
  <c r="BD41" i="38" s="1"/>
  <c r="AZ41" i="62"/>
  <c r="BD41" i="62" s="1"/>
  <c r="BK51" i="40" s="1"/>
  <c r="AZ54" i="192"/>
  <c r="BD54" i="192" s="1"/>
  <c r="AZ41" i="191"/>
  <c r="BD41" i="191" s="1"/>
  <c r="AZ41" i="193"/>
  <c r="BD41" i="193" s="1"/>
  <c r="L49" i="192"/>
  <c r="P49" i="192" s="1"/>
  <c r="L36" i="62"/>
  <c r="P36" i="62" s="1"/>
  <c r="BF46" i="40" s="1"/>
  <c r="L36" i="191"/>
  <c r="P36" i="191" s="1"/>
  <c r="L36" i="193"/>
  <c r="P36" i="193" s="1"/>
  <c r="L36" i="38"/>
  <c r="P36" i="38" s="1"/>
  <c r="AU46" i="40" s="1"/>
  <c r="BP43" i="193"/>
  <c r="BT43" i="193" s="1"/>
  <c r="BP56" i="192"/>
  <c r="BT56" i="192" s="1"/>
  <c r="BP43" i="191"/>
  <c r="BT43" i="191" s="1"/>
  <c r="BP43" i="62"/>
  <c r="BT43" i="62" s="1"/>
  <c r="BM53" i="40" s="1"/>
  <c r="BP43" i="38"/>
  <c r="U53" i="40" s="1"/>
  <c r="AR31" i="62"/>
  <c r="AV31" i="62" s="1"/>
  <c r="BJ41" i="40" s="1"/>
  <c r="AR31" i="193"/>
  <c r="AV31" i="193" s="1"/>
  <c r="AR31" i="191"/>
  <c r="AV31" i="191" s="1"/>
  <c r="L40" i="191"/>
  <c r="P40" i="191" s="1"/>
  <c r="L53" i="192"/>
  <c r="P53" i="192" s="1"/>
  <c r="L40" i="38"/>
  <c r="N50" i="40" s="1"/>
  <c r="AJ12" i="62"/>
  <c r="AN12" i="62" s="1"/>
  <c r="BI22" i="40" s="1"/>
  <c r="AJ12" i="38"/>
  <c r="AN12" i="38" s="1"/>
  <c r="AX22" i="40" s="1"/>
  <c r="AJ25" i="192"/>
  <c r="AN25" i="192" s="1"/>
  <c r="AJ12" i="191"/>
  <c r="AN12" i="191" s="1"/>
  <c r="AR25" i="62"/>
  <c r="AR25" i="193"/>
  <c r="AR25" i="38"/>
  <c r="AR35" i="191"/>
  <c r="AV35" i="191" s="1"/>
  <c r="AR35" i="193"/>
  <c r="AV35" i="193" s="1"/>
  <c r="AR35" i="38"/>
  <c r="AV35" i="38" s="1"/>
  <c r="AY45" i="40" s="1"/>
  <c r="AJ14" i="193"/>
  <c r="AN14" i="193" s="1"/>
  <c r="AJ27" i="192"/>
  <c r="AN27" i="192" s="1"/>
  <c r="AJ14" i="62"/>
  <c r="AN14" i="62" s="1"/>
  <c r="BI24" i="40" s="1"/>
  <c r="AJ34" i="193"/>
  <c r="AN34" i="193" s="1"/>
  <c r="AJ47" i="192"/>
  <c r="AN47" i="192" s="1"/>
  <c r="AJ34" i="38"/>
  <c r="AN34" i="38" s="1"/>
  <c r="AX44" i="40" s="1"/>
  <c r="AB30" i="62"/>
  <c r="AF30" i="62" s="1"/>
  <c r="BH40" i="40" s="1"/>
  <c r="AB30" i="193"/>
  <c r="AF30" i="193" s="1"/>
  <c r="AB43" i="192"/>
  <c r="AF43" i="192" s="1"/>
  <c r="BX29" i="191"/>
  <c r="CB29" i="191" s="1"/>
  <c r="BX42" i="192"/>
  <c r="CB42" i="192" s="1"/>
  <c r="BX29" i="38"/>
  <c r="V39" i="40" s="1"/>
  <c r="BP32" i="193"/>
  <c r="BT32" i="193" s="1"/>
  <c r="BP32" i="62"/>
  <c r="BT32" i="62" s="1"/>
  <c r="BM42" i="40" s="1"/>
  <c r="BP45" i="192"/>
  <c r="BT45" i="192" s="1"/>
  <c r="BP25" i="62"/>
  <c r="BP38" i="192"/>
  <c r="BP25" i="38"/>
  <c r="T21" i="191"/>
  <c r="X21" i="191" s="1"/>
  <c r="T21" i="38"/>
  <c r="O31" i="40" s="1"/>
  <c r="T21" i="62"/>
  <c r="X21" i="62" s="1"/>
  <c r="BG31" i="40" s="1"/>
  <c r="AZ40" i="62"/>
  <c r="BD40" i="62" s="1"/>
  <c r="BK50" i="40" s="1"/>
  <c r="AZ40" i="193"/>
  <c r="BD40" i="193" s="1"/>
  <c r="AZ40" i="38"/>
  <c r="S50" i="40" s="1"/>
  <c r="D9" i="193"/>
  <c r="H9" i="193" s="1"/>
  <c r="D9" i="38"/>
  <c r="M19" i="40" s="1"/>
  <c r="D9" i="191"/>
  <c r="H9" i="191" s="1"/>
  <c r="AJ38" i="193"/>
  <c r="AN38" i="193" s="1"/>
  <c r="AJ51" i="192"/>
  <c r="AN51" i="192" s="1"/>
  <c r="AJ38" i="62"/>
  <c r="AN38" i="62" s="1"/>
  <c r="BI48" i="40" s="1"/>
  <c r="BX51" i="192"/>
  <c r="CB51" i="192" s="1"/>
  <c r="BX38" i="62"/>
  <c r="CB38" i="62" s="1"/>
  <c r="BN48" i="40" s="1"/>
  <c r="BX38" i="38"/>
  <c r="CB38" i="38" s="1"/>
  <c r="BC48" i="40" s="1"/>
  <c r="L22" i="192"/>
  <c r="P22" i="192" s="1"/>
  <c r="L9" i="38"/>
  <c r="P9" i="38" s="1"/>
  <c r="AU19" i="40" s="1"/>
  <c r="L9" i="191"/>
  <c r="P9" i="191" s="1"/>
  <c r="T39" i="192"/>
  <c r="X39" i="192" s="1"/>
  <c r="T26" i="191"/>
  <c r="X26" i="191" s="1"/>
  <c r="T26" i="193"/>
  <c r="X26" i="193" s="1"/>
  <c r="T52" i="192"/>
  <c r="X52" i="192" s="1"/>
  <c r="T39" i="193"/>
  <c r="X39" i="193" s="1"/>
  <c r="T39" i="62"/>
  <c r="X39" i="62" s="1"/>
  <c r="BG49" i="40" s="1"/>
  <c r="AJ36" i="191"/>
  <c r="AN36" i="191" s="1"/>
  <c r="AJ36" i="193"/>
  <c r="AN36" i="193" s="1"/>
  <c r="AJ36" i="62"/>
  <c r="AN36" i="62" s="1"/>
  <c r="BI46" i="40" s="1"/>
  <c r="D30" i="38"/>
  <c r="H30" i="38" s="1"/>
  <c r="AT40" i="40" s="1"/>
  <c r="D43" i="192"/>
  <c r="H43" i="192" s="1"/>
  <c r="D30" i="191"/>
  <c r="H30" i="191" s="1"/>
  <c r="D33" i="193"/>
  <c r="D33" i="191"/>
  <c r="D53" i="191" s="1"/>
  <c r="D33" i="62"/>
  <c r="AB37" i="191"/>
  <c r="AF37" i="191" s="1"/>
  <c r="AB50" i="192"/>
  <c r="AF50" i="192" s="1"/>
  <c r="BP19" i="192"/>
  <c r="BT19" i="192" s="1"/>
  <c r="BP6" i="191"/>
  <c r="BT6" i="191" s="1"/>
  <c r="CF39" i="191"/>
  <c r="CJ39" i="191" s="1"/>
  <c r="CF39" i="62"/>
  <c r="CJ39" i="62" s="1"/>
  <c r="BO49" i="40" s="1"/>
  <c r="BP45" i="62"/>
  <c r="BT45" i="62" s="1"/>
  <c r="BM55" i="40" s="1"/>
  <c r="BP58" i="192"/>
  <c r="BT58" i="192" s="1"/>
  <c r="T31" i="62"/>
  <c r="X31" i="62" s="1"/>
  <c r="BG41" i="40" s="1"/>
  <c r="T31" i="191"/>
  <c r="X31" i="191" s="1"/>
  <c r="BX35" i="38"/>
  <c r="V45" i="40" s="1"/>
  <c r="BX35" i="62"/>
  <c r="CB35" i="62" s="1"/>
  <c r="BN45" i="40" s="1"/>
  <c r="BX35" i="191"/>
  <c r="CB35" i="191" s="1"/>
  <c r="D45" i="62"/>
  <c r="H45" i="62" s="1"/>
  <c r="BE55" i="40" s="1"/>
  <c r="D45" i="191"/>
  <c r="H45" i="191" s="1"/>
  <c r="AZ20" i="193"/>
  <c r="BD20" i="193" s="1"/>
  <c r="AZ33" i="192"/>
  <c r="BD33" i="192" s="1"/>
  <c r="AR22" i="191"/>
  <c r="AV22" i="191" s="1"/>
  <c r="AR22" i="62"/>
  <c r="AV22" i="62" s="1"/>
  <c r="BJ32" i="40" s="1"/>
  <c r="AJ24" i="62"/>
  <c r="AN24" i="62" s="1"/>
  <c r="BI34" i="40" s="1"/>
  <c r="AJ24" i="193"/>
  <c r="AN24" i="193" s="1"/>
  <c r="T43" i="192"/>
  <c r="X43" i="192" s="1"/>
  <c r="T30" i="191"/>
  <c r="X30" i="191" s="1"/>
  <c r="BX39" i="62"/>
  <c r="CB39" i="62" s="1"/>
  <c r="BN49" i="40" s="1"/>
  <c r="BX39" i="191"/>
  <c r="CB39" i="191" s="1"/>
  <c r="BX61" i="192"/>
  <c r="BX48" i="38"/>
  <c r="BX48" i="191"/>
  <c r="BP55" i="192"/>
  <c r="BT55" i="192" s="1"/>
  <c r="BP42" i="191"/>
  <c r="BT42" i="191" s="1"/>
  <c r="AJ34" i="192"/>
  <c r="AN34" i="192" s="1"/>
  <c r="AJ21" i="62"/>
  <c r="AN21" i="62" s="1"/>
  <c r="BI31" i="40" s="1"/>
  <c r="AJ21" i="38"/>
  <c r="Q31" i="40" s="1"/>
  <c r="L44" i="193"/>
  <c r="L44" i="62"/>
  <c r="L57" i="192"/>
  <c r="L44" i="38"/>
  <c r="T58" i="192"/>
  <c r="X58" i="192" s="1"/>
  <c r="T45" i="193"/>
  <c r="X45" i="193" s="1"/>
  <c r="T41" i="62"/>
  <c r="X41" i="62" s="1"/>
  <c r="BG51" i="40" s="1"/>
  <c r="T41" i="193"/>
  <c r="X41" i="193" s="1"/>
  <c r="BP48" i="191"/>
  <c r="BP48" i="38"/>
  <c r="BP61" i="192"/>
  <c r="BP48" i="193"/>
  <c r="D44" i="38"/>
  <c r="D54" i="38" s="1"/>
  <c r="D44" i="193"/>
  <c r="D57" i="192"/>
  <c r="T10" i="193"/>
  <c r="X10" i="193" s="1"/>
  <c r="T10" i="191"/>
  <c r="X10" i="191" s="1"/>
  <c r="T23" i="192"/>
  <c r="X23" i="192" s="1"/>
  <c r="T10" i="38"/>
  <c r="O20" i="40" s="1"/>
  <c r="BH22" i="62"/>
  <c r="BL22" i="62" s="1"/>
  <c r="BL32" i="40" s="1"/>
  <c r="BH35" i="192"/>
  <c r="BL35" i="192" s="1"/>
  <c r="BH22" i="193"/>
  <c r="BL22" i="193" s="1"/>
  <c r="BH22" i="191"/>
  <c r="BL22" i="191" s="1"/>
  <c r="BH22" i="38"/>
  <c r="BL22" i="38" s="1"/>
  <c r="BA32" i="40" s="1"/>
  <c r="AR8" i="193"/>
  <c r="AV8" i="193" s="1"/>
  <c r="AR8" i="62"/>
  <c r="AV8" i="62" s="1"/>
  <c r="BJ18" i="40" s="1"/>
  <c r="AZ47" i="38"/>
  <c r="S57" i="40" s="1"/>
  <c r="AZ47" i="191"/>
  <c r="BD47" i="191" s="1"/>
  <c r="AZ47" i="193"/>
  <c r="BD47" i="193" s="1"/>
  <c r="AZ60" i="192"/>
  <c r="BD60" i="192" s="1"/>
  <c r="BX34" i="38"/>
  <c r="CB34" i="38" s="1"/>
  <c r="BC44" i="40" s="1"/>
  <c r="BX47" i="192"/>
  <c r="CB47" i="192" s="1"/>
  <c r="BX34" i="62"/>
  <c r="CB34" i="62" s="1"/>
  <c r="BN44" i="40" s="1"/>
  <c r="T18" i="62"/>
  <c r="X18" i="62" s="1"/>
  <c r="BG28" i="40" s="1"/>
  <c r="T31" i="192"/>
  <c r="X31" i="192" s="1"/>
  <c r="T18" i="38"/>
  <c r="O28" i="40" s="1"/>
  <c r="D54" i="192"/>
  <c r="H54" i="192" s="1"/>
  <c r="D41" i="62"/>
  <c r="H41" i="62" s="1"/>
  <c r="BE51" i="40" s="1"/>
  <c r="D41" i="191"/>
  <c r="H41" i="191" s="1"/>
  <c r="D41" i="38"/>
  <c r="H41" i="38" s="1"/>
  <c r="BH20" i="192"/>
  <c r="BL20" i="192" s="1"/>
  <c r="BH7" i="38"/>
  <c r="BL7" i="38" s="1"/>
  <c r="BA17" i="40" s="1"/>
  <c r="BH7" i="193"/>
  <c r="BL7" i="193" s="1"/>
  <c r="D42" i="62"/>
  <c r="H42" i="62" s="1"/>
  <c r="BE52" i="40" s="1"/>
  <c r="BP45" i="38"/>
  <c r="U55" i="40" s="1"/>
  <c r="T30" i="193"/>
  <c r="X30" i="193" s="1"/>
  <c r="AJ24" i="38"/>
  <c r="Q34" i="40" s="1"/>
  <c r="BX48" i="192"/>
  <c r="CB48" i="192" s="1"/>
  <c r="D46" i="192"/>
  <c r="D30" i="62"/>
  <c r="H30" i="62" s="1"/>
  <c r="BE40" i="40" s="1"/>
  <c r="AJ49" i="192"/>
  <c r="AN49" i="192" s="1"/>
  <c r="T39" i="191"/>
  <c r="X39" i="191" s="1"/>
  <c r="T26" i="62"/>
  <c r="X26" i="62" s="1"/>
  <c r="BG36" i="40" s="1"/>
  <c r="L9" i="62"/>
  <c r="P9" i="62" s="1"/>
  <c r="BF19" i="40" s="1"/>
  <c r="BX38" i="191"/>
  <c r="CB38" i="191" s="1"/>
  <c r="AJ38" i="191"/>
  <c r="AN38" i="191" s="1"/>
  <c r="D22" i="192"/>
  <c r="H22" i="192" s="1"/>
  <c r="AZ53" i="192"/>
  <c r="BD53" i="192" s="1"/>
  <c r="T29" i="62"/>
  <c r="X29" i="62" s="1"/>
  <c r="BG39" i="40" s="1"/>
  <c r="AJ12" i="193"/>
  <c r="AN12" i="193" s="1"/>
  <c r="AB30" i="38"/>
  <c r="P40" i="40" s="1"/>
  <c r="AJ34" i="191"/>
  <c r="AN34" i="191" s="1"/>
  <c r="AJ14" i="191"/>
  <c r="AN14" i="191" s="1"/>
  <c r="AR35" i="62"/>
  <c r="AV35" i="62" s="1"/>
  <c r="BJ45" i="40" s="1"/>
  <c r="T28" i="62"/>
  <c r="X28" i="62" s="1"/>
  <c r="BG38" i="40" s="1"/>
  <c r="T28" i="191"/>
  <c r="X28" i="191" s="1"/>
  <c r="T28" i="193"/>
  <c r="X28" i="193" s="1"/>
  <c r="T28" i="38"/>
  <c r="X28" i="38" s="1"/>
  <c r="AV38" i="40" s="1"/>
  <c r="T25" i="192"/>
  <c r="X25" i="192" s="1"/>
  <c r="T12" i="193"/>
  <c r="X12" i="193" s="1"/>
  <c r="T12" i="62"/>
  <c r="X12" i="62" s="1"/>
  <c r="BG22" i="40" s="1"/>
  <c r="T12" i="191"/>
  <c r="X12" i="191" s="1"/>
  <c r="T12" i="38"/>
  <c r="X12" i="38" s="1"/>
  <c r="AV22" i="40" s="1"/>
  <c r="T13" i="62"/>
  <c r="X13" i="62" s="1"/>
  <c r="BG23" i="40" s="1"/>
  <c r="T13" i="191"/>
  <c r="X13" i="191" s="1"/>
  <c r="T13" i="38"/>
  <c r="O23" i="40" s="1"/>
  <c r="AB18" i="62"/>
  <c r="AF18" i="62" s="1"/>
  <c r="BH28" i="40" s="1"/>
  <c r="AB18" i="191"/>
  <c r="AF18" i="191" s="1"/>
  <c r="AB31" i="192"/>
  <c r="AF31" i="192" s="1"/>
  <c r="AB18" i="193"/>
  <c r="AF18" i="193" s="1"/>
  <c r="CF28" i="191"/>
  <c r="CJ28" i="191" s="1"/>
  <c r="CF41" i="192"/>
  <c r="CJ41" i="192" s="1"/>
  <c r="CF28" i="193"/>
  <c r="CJ28" i="193" s="1"/>
  <c r="CF28" i="38"/>
  <c r="CJ28" i="38" s="1"/>
  <c r="BD38" i="40" s="1"/>
  <c r="AB34" i="62"/>
  <c r="AF34" i="62" s="1"/>
  <c r="BH44" i="40" s="1"/>
  <c r="AB47" i="192"/>
  <c r="AF47" i="192" s="1"/>
  <c r="AB34" i="193"/>
  <c r="AF34" i="193" s="1"/>
  <c r="AB34" i="191"/>
  <c r="AF34" i="191" s="1"/>
  <c r="AB34" i="38"/>
  <c r="AF34" i="38" s="1"/>
  <c r="AW44" i="40" s="1"/>
  <c r="AB45" i="191"/>
  <c r="AF45" i="191" s="1"/>
  <c r="AB45" i="62"/>
  <c r="AF45" i="62" s="1"/>
  <c r="BH55" i="40" s="1"/>
  <c r="AB45" i="193"/>
  <c r="AF45" i="193" s="1"/>
  <c r="AB58" i="192"/>
  <c r="AF58" i="192" s="1"/>
  <c r="AB45" i="38"/>
  <c r="P55" i="40" s="1"/>
  <c r="AJ10" i="191"/>
  <c r="AN10" i="191" s="1"/>
  <c r="AJ10" i="62"/>
  <c r="AN10" i="62" s="1"/>
  <c r="BI20" i="40" s="1"/>
  <c r="AJ23" i="192"/>
  <c r="AN23" i="192" s="1"/>
  <c r="AJ10" i="38"/>
  <c r="AN10" i="38" s="1"/>
  <c r="AX20" i="40" s="1"/>
  <c r="BX37" i="191"/>
  <c r="CB37" i="191" s="1"/>
  <c r="BX50" i="192"/>
  <c r="CB50" i="192" s="1"/>
  <c r="BX37" i="38"/>
  <c r="V47" i="40" s="1"/>
  <c r="T32" i="193"/>
  <c r="X32" i="193" s="1"/>
  <c r="T45" i="192"/>
  <c r="X45" i="192" s="1"/>
  <c r="T32" i="191"/>
  <c r="X32" i="191" s="1"/>
  <c r="BH43" i="38"/>
  <c r="T53" i="40" s="1"/>
  <c r="BH43" i="62"/>
  <c r="BL43" i="62" s="1"/>
  <c r="BL53" i="40" s="1"/>
  <c r="BH56" i="192"/>
  <c r="BL56" i="192" s="1"/>
  <c r="BH43" i="193"/>
  <c r="BL43" i="193" s="1"/>
  <c r="T20" i="38"/>
  <c r="O30" i="40" s="1"/>
  <c r="T20" i="193"/>
  <c r="X20" i="193" s="1"/>
  <c r="T20" i="62"/>
  <c r="X20" i="62" s="1"/>
  <c r="BG30" i="40" s="1"/>
  <c r="AR45" i="38"/>
  <c r="AV45" i="38" s="1"/>
  <c r="AY55" i="40" s="1"/>
  <c r="AR45" i="193"/>
  <c r="AV45" i="193" s="1"/>
  <c r="AR58" i="192"/>
  <c r="AV58" i="192" s="1"/>
  <c r="AR45" i="62"/>
  <c r="AV45" i="62" s="1"/>
  <c r="BJ55" i="40" s="1"/>
  <c r="BP14" i="62"/>
  <c r="BT14" i="62" s="1"/>
  <c r="BM24" i="40" s="1"/>
  <c r="BP14" i="38"/>
  <c r="BT14" i="38" s="1"/>
  <c r="BB24" i="40" s="1"/>
  <c r="BP14" i="193"/>
  <c r="BT14" i="193" s="1"/>
  <c r="L30" i="62"/>
  <c r="P30" i="62" s="1"/>
  <c r="BF40" i="40" s="1"/>
  <c r="L30" i="191"/>
  <c r="P30" i="191" s="1"/>
  <c r="L43" i="192"/>
  <c r="P43" i="192" s="1"/>
  <c r="AJ15" i="193"/>
  <c r="AN15" i="193" s="1"/>
  <c r="AJ15" i="191"/>
  <c r="AN15" i="191" s="1"/>
  <c r="AJ28" i="192"/>
  <c r="AN28" i="192" s="1"/>
  <c r="BH13" i="62"/>
  <c r="BL13" i="62" s="1"/>
  <c r="BL23" i="40" s="1"/>
  <c r="BH13" i="191"/>
  <c r="BL13" i="191" s="1"/>
  <c r="BH26" i="192"/>
  <c r="BL26" i="192" s="1"/>
  <c r="BH13" i="38"/>
  <c r="BL13" i="38" s="1"/>
  <c r="BA23" i="40" s="1"/>
  <c r="D27" i="193"/>
  <c r="H27" i="193" s="1"/>
  <c r="D27" i="62"/>
  <c r="H27" i="62" s="1"/>
  <c r="BE37" i="40" s="1"/>
  <c r="D27" i="191"/>
  <c r="H27" i="191" s="1"/>
  <c r="AB26" i="62"/>
  <c r="AF26" i="62" s="1"/>
  <c r="BH36" i="40" s="1"/>
  <c r="AB26" i="193"/>
  <c r="AF26" i="193" s="1"/>
  <c r="AB26" i="191"/>
  <c r="AF26" i="191" s="1"/>
  <c r="AB26" i="38"/>
  <c r="P36" i="40" s="1"/>
  <c r="CF14" i="193"/>
  <c r="CJ14" i="193" s="1"/>
  <c r="CF14" i="191"/>
  <c r="CJ14" i="191" s="1"/>
  <c r="CF14" i="62"/>
  <c r="CJ14" i="62" s="1"/>
  <c r="BO24" i="40" s="1"/>
  <c r="BP47" i="193"/>
  <c r="BT47" i="193" s="1"/>
  <c r="BP47" i="62"/>
  <c r="BT47" i="62" s="1"/>
  <c r="BM57" i="40" s="1"/>
  <c r="BP47" i="191"/>
  <c r="BT47" i="191" s="1"/>
  <c r="BP47" i="38"/>
  <c r="BT47" i="38" s="1"/>
  <c r="BB57" i="40" s="1"/>
  <c r="CF34" i="193"/>
  <c r="CJ34" i="193" s="1"/>
  <c r="CF34" i="191"/>
  <c r="CJ34" i="191" s="1"/>
  <c r="CF34" i="62"/>
  <c r="CJ34" i="62" s="1"/>
  <c r="BO44" i="40" s="1"/>
  <c r="AR7" i="193"/>
  <c r="AV7" i="193" s="1"/>
  <c r="AR7" i="191"/>
  <c r="AV7" i="191" s="1"/>
  <c r="AR7" i="62"/>
  <c r="AV7" i="62" s="1"/>
  <c r="BJ17" i="40" s="1"/>
  <c r="AR7" i="38"/>
  <c r="R17" i="40" s="1"/>
  <c r="T42" i="193"/>
  <c r="X42" i="193" s="1"/>
  <c r="T55" i="192"/>
  <c r="X55" i="192" s="1"/>
  <c r="T42" i="191"/>
  <c r="X42" i="191" s="1"/>
  <c r="BH36" i="191"/>
  <c r="BL36" i="191" s="1"/>
  <c r="BH36" i="193"/>
  <c r="BL36" i="193" s="1"/>
  <c r="BH36" i="38"/>
  <c r="BL36" i="38" s="1"/>
  <c r="BA46" i="40" s="1"/>
  <c r="AR32" i="38"/>
  <c r="R42" i="40" s="1"/>
  <c r="AR32" i="193"/>
  <c r="AV32" i="193" s="1"/>
  <c r="AR45" i="192"/>
  <c r="AV45" i="192" s="1"/>
  <c r="BX41" i="193"/>
  <c r="CB41" i="193" s="1"/>
  <c r="BX41" i="38"/>
  <c r="CB41" i="38" s="1"/>
  <c r="BX41" i="62"/>
  <c r="CB41" i="62" s="1"/>
  <c r="BN51" i="40" s="1"/>
  <c r="BH17" i="193"/>
  <c r="BL17" i="193" s="1"/>
  <c r="BH17" i="191"/>
  <c r="BL17" i="191" s="1"/>
  <c r="BH17" i="62"/>
  <c r="BL17" i="62" s="1"/>
  <c r="BL27" i="40" s="1"/>
  <c r="D23" i="191"/>
  <c r="H23" i="191" s="1"/>
  <c r="D36" i="192"/>
  <c r="H36" i="192" s="1"/>
  <c r="D23" i="38"/>
  <c r="M33" i="40" s="1"/>
  <c r="BX36" i="191"/>
  <c r="CB36" i="191" s="1"/>
  <c r="BX36" i="38"/>
  <c r="CB36" i="38" s="1"/>
  <c r="BC46" i="40" s="1"/>
  <c r="BX36" i="62"/>
  <c r="CB36" i="62" s="1"/>
  <c r="BN46" i="40" s="1"/>
  <c r="AZ23" i="62"/>
  <c r="BD23" i="62" s="1"/>
  <c r="BK33" i="40" s="1"/>
  <c r="AZ23" i="191"/>
  <c r="BD23" i="191" s="1"/>
  <c r="AZ23" i="193"/>
  <c r="BD23" i="193" s="1"/>
  <c r="D23" i="192"/>
  <c r="H23" i="192" s="1"/>
  <c r="D10" i="62"/>
  <c r="H10" i="62" s="1"/>
  <c r="BE20" i="40" s="1"/>
  <c r="D10" i="38"/>
  <c r="H10" i="38" s="1"/>
  <c r="AT20" i="40" s="1"/>
  <c r="AZ26" i="191"/>
  <c r="BD26" i="191" s="1"/>
  <c r="AZ39" i="192"/>
  <c r="BD39" i="192" s="1"/>
  <c r="AZ26" i="38"/>
  <c r="BD26" i="38" s="1"/>
  <c r="AZ36" i="40" s="1"/>
  <c r="T7" i="62"/>
  <c r="X7" i="62" s="1"/>
  <c r="BG17" i="40" s="1"/>
  <c r="T20" i="192"/>
  <c r="X20" i="192" s="1"/>
  <c r="T7" i="38"/>
  <c r="X7" i="38" s="1"/>
  <c r="AV17" i="40" s="1"/>
  <c r="BP30" i="62"/>
  <c r="BT30" i="62" s="1"/>
  <c r="BM40" i="40" s="1"/>
  <c r="BP30" i="193"/>
  <c r="BT30" i="193" s="1"/>
  <c r="BP30" i="38"/>
  <c r="BT30" i="38" s="1"/>
  <c r="BB40" i="40" s="1"/>
  <c r="L37" i="191"/>
  <c r="P37" i="191" s="1"/>
  <c r="L50" i="192"/>
  <c r="P50" i="192" s="1"/>
  <c r="BP38" i="38"/>
  <c r="U48" i="40" s="1"/>
  <c r="BP38" i="191"/>
  <c r="BT38" i="191" s="1"/>
  <c r="BP38" i="193"/>
  <c r="BT38" i="193" s="1"/>
  <c r="D15" i="62"/>
  <c r="H15" i="62" s="1"/>
  <c r="BE25" i="40" s="1"/>
  <c r="D28" i="192"/>
  <c r="H28" i="192" s="1"/>
  <c r="D15" i="38"/>
  <c r="H15" i="38" s="1"/>
  <c r="AT25" i="40" s="1"/>
  <c r="AB32" i="191"/>
  <c r="AF32" i="191" s="1"/>
  <c r="AB32" i="38"/>
  <c r="AF32" i="38" s="1"/>
  <c r="AW42" i="40" s="1"/>
  <c r="BX21" i="193"/>
  <c r="CB21" i="193" s="1"/>
  <c r="BX21" i="38"/>
  <c r="V31" i="40" s="1"/>
  <c r="AR19" i="62"/>
  <c r="AV19" i="62" s="1"/>
  <c r="BJ29" i="40" s="1"/>
  <c r="AR19" i="193"/>
  <c r="AV19" i="193" s="1"/>
  <c r="AB21" i="193"/>
  <c r="AF21" i="193" s="1"/>
  <c r="AB21" i="38"/>
  <c r="AF21" i="38" s="1"/>
  <c r="AW31" i="40" s="1"/>
  <c r="AJ19" i="62"/>
  <c r="AN19" i="62" s="1"/>
  <c r="BI29" i="40" s="1"/>
  <c r="AJ19" i="191"/>
  <c r="AN19" i="191" s="1"/>
  <c r="T16" i="38"/>
  <c r="X16" i="38" s="1"/>
  <c r="AV26" i="40" s="1"/>
  <c r="T16" i="62"/>
  <c r="X16" i="62" s="1"/>
  <c r="BG26" i="40" s="1"/>
  <c r="T29" i="192"/>
  <c r="X29" i="192" s="1"/>
  <c r="BX30" i="38"/>
  <c r="CB30" i="38" s="1"/>
  <c r="BC40" i="40" s="1"/>
  <c r="BX43" i="192"/>
  <c r="CB43" i="192" s="1"/>
  <c r="BX30" i="193"/>
  <c r="CB30" i="193" s="1"/>
  <c r="CF32" i="38"/>
  <c r="CJ32" i="38" s="1"/>
  <c r="BD42" i="40" s="1"/>
  <c r="CF32" i="62"/>
  <c r="CJ32" i="62" s="1"/>
  <c r="BO42" i="40" s="1"/>
  <c r="CF32" i="193"/>
  <c r="CJ32" i="193" s="1"/>
  <c r="AZ28" i="38"/>
  <c r="BD28" i="38" s="1"/>
  <c r="AZ38" i="40" s="1"/>
  <c r="AZ28" i="191"/>
  <c r="BD28" i="191" s="1"/>
  <c r="AZ28" i="62"/>
  <c r="BD28" i="62" s="1"/>
  <c r="BK38" i="40" s="1"/>
  <c r="AR44" i="191"/>
  <c r="AR44" i="38"/>
  <c r="AR44" i="62"/>
  <c r="BP36" i="191"/>
  <c r="BT36" i="191" s="1"/>
  <c r="BP36" i="62"/>
  <c r="BT36" i="62" s="1"/>
  <c r="BM46" i="40" s="1"/>
  <c r="BP36" i="193"/>
  <c r="BT36" i="193" s="1"/>
  <c r="BP36" i="38"/>
  <c r="BT36" i="38" s="1"/>
  <c r="BB46" i="40" s="1"/>
  <c r="T46" i="191"/>
  <c r="X46" i="191" s="1"/>
  <c r="T46" i="62"/>
  <c r="X46" i="62" s="1"/>
  <c r="BG56" i="40" s="1"/>
  <c r="CF35" i="191"/>
  <c r="CJ35" i="191" s="1"/>
  <c r="CF35" i="38"/>
  <c r="W45" i="40" s="1"/>
  <c r="AB14" i="191"/>
  <c r="AF14" i="191" s="1"/>
  <c r="AB14" i="193"/>
  <c r="AF14" i="193" s="1"/>
  <c r="AB14" i="38"/>
  <c r="AF14" i="38" s="1"/>
  <c r="AW24" i="40" s="1"/>
  <c r="AB12" i="191"/>
  <c r="AF12" i="191" s="1"/>
  <c r="AB12" i="38"/>
  <c r="P22" i="40" s="1"/>
  <c r="CF33" i="62"/>
  <c r="CF46" i="192"/>
  <c r="CF66" i="192" s="1"/>
  <c r="CF33" i="38"/>
  <c r="CF53" i="38" s="1"/>
  <c r="AR28" i="38"/>
  <c r="R38" i="40" s="1"/>
  <c r="AR28" i="191"/>
  <c r="AV28" i="191" s="1"/>
  <c r="AR28" i="62"/>
  <c r="AV28" i="62" s="1"/>
  <c r="BJ38" i="40" s="1"/>
  <c r="BH9" i="62"/>
  <c r="BL9" i="62" s="1"/>
  <c r="BL19" i="40" s="1"/>
  <c r="BH9" i="191"/>
  <c r="BL9" i="191" s="1"/>
  <c r="BX42" i="62"/>
  <c r="CB42" i="62" s="1"/>
  <c r="BN52" i="40" s="1"/>
  <c r="BX42" i="193"/>
  <c r="CB42" i="193" s="1"/>
  <c r="BX55" i="192"/>
  <c r="CB55" i="192" s="1"/>
  <c r="BX42" i="191"/>
  <c r="CB42" i="191" s="1"/>
  <c r="BX42" i="38"/>
  <c r="L13" i="254" s="1"/>
  <c r="AB42" i="192"/>
  <c r="AF42" i="192" s="1"/>
  <c r="AB29" i="38"/>
  <c r="AF29" i="38" s="1"/>
  <c r="AW39" i="40" s="1"/>
  <c r="AB17" i="62"/>
  <c r="AF17" i="62" s="1"/>
  <c r="BH27" i="40" s="1"/>
  <c r="AB17" i="193"/>
  <c r="AF17" i="193" s="1"/>
  <c r="L32" i="191"/>
  <c r="P32" i="191" s="1"/>
  <c r="L45" i="192"/>
  <c r="P45" i="192" s="1"/>
  <c r="AB23" i="62"/>
  <c r="AF23" i="62" s="1"/>
  <c r="BH33" i="40" s="1"/>
  <c r="AB23" i="193"/>
  <c r="AF23" i="193" s="1"/>
  <c r="AB23" i="191"/>
  <c r="AF23" i="191" s="1"/>
  <c r="AB23" i="38"/>
  <c r="P33" i="40" s="1"/>
  <c r="CF26" i="192"/>
  <c r="CJ26" i="192" s="1"/>
  <c r="CF13" i="38"/>
  <c r="W23" i="40" s="1"/>
  <c r="CF13" i="62"/>
  <c r="CJ13" i="62" s="1"/>
  <c r="BO23" i="40" s="1"/>
  <c r="BH10" i="193"/>
  <c r="BL10" i="193" s="1"/>
  <c r="BH23" i="192"/>
  <c r="BL23" i="192" s="1"/>
  <c r="BH10" i="38"/>
  <c r="BL10" i="38" s="1"/>
  <c r="BA20" i="40" s="1"/>
  <c r="AB39" i="38"/>
  <c r="AF39" i="38" s="1"/>
  <c r="AW49" i="40" s="1"/>
  <c r="AB39" i="62"/>
  <c r="AF39" i="62" s="1"/>
  <c r="BH49" i="40" s="1"/>
  <c r="AB39" i="193"/>
  <c r="AF39" i="193" s="1"/>
  <c r="AB39" i="191"/>
  <c r="AF39" i="191" s="1"/>
  <c r="AB52" i="192"/>
  <c r="AF52" i="192" s="1"/>
  <c r="BH25" i="38"/>
  <c r="BH38" i="192"/>
  <c r="BH25" i="62"/>
  <c r="BP45" i="191"/>
  <c r="BT45" i="191" s="1"/>
  <c r="T30" i="62"/>
  <c r="X30" i="62" s="1"/>
  <c r="BG40" i="40" s="1"/>
  <c r="AJ24" i="191"/>
  <c r="AN24" i="191" s="1"/>
  <c r="AR22" i="38"/>
  <c r="R32" i="40" s="1"/>
  <c r="BX35" i="193"/>
  <c r="CB35" i="193" s="1"/>
  <c r="T27" i="62"/>
  <c r="X27" i="62" s="1"/>
  <c r="BG37" i="40" s="1"/>
  <c r="T42" i="192"/>
  <c r="X42" i="192" s="1"/>
  <c r="BP32" i="38"/>
  <c r="U42" i="40" s="1"/>
  <c r="BX29" i="193"/>
  <c r="CB29" i="193" s="1"/>
  <c r="AB30" i="191"/>
  <c r="AF30" i="191" s="1"/>
  <c r="AJ34" i="62"/>
  <c r="AN34" i="62" s="1"/>
  <c r="BI44" i="40" s="1"/>
  <c r="BP6" i="38"/>
  <c r="L42" i="254" s="1"/>
  <c r="AR31" i="38"/>
  <c r="AV31" i="38" s="1"/>
  <c r="AY41" i="40" s="1"/>
  <c r="BH43" i="191"/>
  <c r="BL43" i="191" s="1"/>
  <c r="BH41" i="62"/>
  <c r="BL41" i="62" s="1"/>
  <c r="BL51" i="40" s="1"/>
  <c r="L17" i="38"/>
  <c r="P17" i="38" s="1"/>
  <c r="AU27" i="40" s="1"/>
  <c r="CF48" i="38"/>
  <c r="CF48" i="62"/>
  <c r="CF61" i="192"/>
  <c r="BH6" i="191"/>
  <c r="BL6" i="191" s="1"/>
  <c r="BH27" i="62"/>
  <c r="BL27" i="62" s="1"/>
  <c r="BL37" i="40" s="1"/>
  <c r="T16" i="191"/>
  <c r="X16" i="191" s="1"/>
  <c r="AB21" i="62"/>
  <c r="AF21" i="62" s="1"/>
  <c r="BH31" i="40" s="1"/>
  <c r="CF39" i="38"/>
  <c r="W49" i="40" s="1"/>
  <c r="L32" i="193"/>
  <c r="P32" i="193" s="1"/>
  <c r="T59" i="192"/>
  <c r="X59" i="192" s="1"/>
  <c r="AB17" i="191"/>
  <c r="AF17" i="191" s="1"/>
  <c r="BH49" i="192"/>
  <c r="BL49" i="192" s="1"/>
  <c r="BP25" i="193"/>
  <c r="BP32" i="191"/>
  <c r="BT32" i="191" s="1"/>
  <c r="BX29" i="62"/>
  <c r="CB29" i="62" s="1"/>
  <c r="BN39" i="40" s="1"/>
  <c r="AJ15" i="38"/>
  <c r="AN15" i="38" s="1"/>
  <c r="AX25" i="40" s="1"/>
  <c r="BP6" i="193"/>
  <c r="BT6" i="193" s="1"/>
  <c r="AB36" i="192"/>
  <c r="AF36" i="192" s="1"/>
  <c r="BP48" i="62"/>
  <c r="BH25" i="191"/>
  <c r="T21" i="193"/>
  <c r="X21" i="193" s="1"/>
  <c r="L40" i="62"/>
  <c r="P40" i="62" s="1"/>
  <c r="BF50" i="40" s="1"/>
  <c r="AR44" i="192"/>
  <c r="AV44" i="192" s="1"/>
  <c r="T32" i="38"/>
  <c r="X32" i="38" s="1"/>
  <c r="AV42" i="40" s="1"/>
  <c r="AR6" i="193"/>
  <c r="AV6" i="193" s="1"/>
  <c r="BP18" i="191"/>
  <c r="BT18" i="191" s="1"/>
  <c r="BP18" i="193"/>
  <c r="BT18" i="193" s="1"/>
  <c r="BP31" i="192"/>
  <c r="BT31" i="192" s="1"/>
  <c r="D55" i="192"/>
  <c r="H55" i="192" s="1"/>
  <c r="BH27" i="191"/>
  <c r="BL27" i="191" s="1"/>
  <c r="D42" i="191"/>
  <c r="H42" i="191" s="1"/>
  <c r="BP45" i="193"/>
  <c r="BT45" i="193" s="1"/>
  <c r="AJ37" i="192"/>
  <c r="AN37" i="192" s="1"/>
  <c r="AR35" i="192"/>
  <c r="AV35" i="192" s="1"/>
  <c r="AZ20" i="38"/>
  <c r="BD20" i="38" s="1"/>
  <c r="AZ30" i="40" s="1"/>
  <c r="T27" i="38"/>
  <c r="O37" i="40" s="1"/>
  <c r="BH6" i="38"/>
  <c r="BL6" i="38" s="1"/>
  <c r="AR47" i="191"/>
  <c r="AV47" i="191" s="1"/>
  <c r="T36" i="38"/>
  <c r="O46" i="40" s="1"/>
  <c r="AB33" i="191"/>
  <c r="BP8" i="193"/>
  <c r="BT8" i="193" s="1"/>
  <c r="D43" i="38"/>
  <c r="H43" i="38" s="1"/>
  <c r="AT53" i="40" s="1"/>
  <c r="L38" i="38"/>
  <c r="P38" i="38" s="1"/>
  <c r="AU48" i="40" s="1"/>
  <c r="L10" i="193"/>
  <c r="P10" i="193" s="1"/>
  <c r="BX17" i="191"/>
  <c r="CB17" i="191" s="1"/>
  <c r="AZ32" i="193"/>
  <c r="BD32" i="193" s="1"/>
  <c r="CF19" i="191"/>
  <c r="CJ19" i="191" s="1"/>
  <c r="D29" i="193"/>
  <c r="H29" i="193" s="1"/>
  <c r="D38" i="192"/>
  <c r="AR15" i="193"/>
  <c r="AV15" i="193" s="1"/>
  <c r="AR26" i="62"/>
  <c r="AV26" i="62" s="1"/>
  <c r="BJ36" i="40" s="1"/>
  <c r="BH48" i="38"/>
  <c r="AB12" i="193"/>
  <c r="AF12" i="193" s="1"/>
  <c r="T45" i="191"/>
  <c r="X45" i="191" s="1"/>
  <c r="T31" i="38"/>
  <c r="O41" i="40" s="1"/>
  <c r="BX21" i="191"/>
  <c r="CB21" i="191" s="1"/>
  <c r="BX48" i="193"/>
  <c r="AB29" i="193"/>
  <c r="AF29" i="193" s="1"/>
  <c r="AB37" i="38"/>
  <c r="P47" i="40" s="1"/>
  <c r="AR44" i="193"/>
  <c r="AR22" i="193"/>
  <c r="AV22" i="193" s="1"/>
  <c r="AZ20" i="191"/>
  <c r="BD20" i="191" s="1"/>
  <c r="D45" i="38"/>
  <c r="M55" i="40" s="1"/>
  <c r="AJ19" i="38"/>
  <c r="Q29" i="40" s="1"/>
  <c r="AB34" i="192"/>
  <c r="AF34" i="192" s="1"/>
  <c r="CF52" i="192"/>
  <c r="CJ52" i="192" s="1"/>
  <c r="L32" i="62"/>
  <c r="P32" i="62" s="1"/>
  <c r="BF42" i="40" s="1"/>
  <c r="T46" i="193"/>
  <c r="X46" i="193" s="1"/>
  <c r="BP43" i="192"/>
  <c r="BT43" i="192" s="1"/>
  <c r="T7" i="191"/>
  <c r="X7" i="191" s="1"/>
  <c r="AZ26" i="193"/>
  <c r="BD26" i="193" s="1"/>
  <c r="D10" i="193"/>
  <c r="H10" i="193" s="1"/>
  <c r="AZ23" i="38"/>
  <c r="BD23" i="38" s="1"/>
  <c r="AZ33" i="40" s="1"/>
  <c r="BX36" i="193"/>
  <c r="CB36" i="193" s="1"/>
  <c r="D23" i="193"/>
  <c r="H23" i="193" s="1"/>
  <c r="BH17" i="38"/>
  <c r="T27" i="40" s="1"/>
  <c r="BX41" i="191"/>
  <c r="CB41" i="191" s="1"/>
  <c r="D15" i="191"/>
  <c r="H15" i="191" s="1"/>
  <c r="BP25" i="191"/>
  <c r="D27" i="38"/>
  <c r="H27" i="38" s="1"/>
  <c r="AT37" i="40" s="1"/>
  <c r="BH13" i="193"/>
  <c r="BL13" i="193" s="1"/>
  <c r="AJ15" i="62"/>
  <c r="AN15" i="62" s="1"/>
  <c r="BI25" i="40" s="1"/>
  <c r="BP6" i="62"/>
  <c r="BT6" i="62" s="1"/>
  <c r="BM16" i="40" s="1"/>
  <c r="AB18" i="38"/>
  <c r="P28" i="40" s="1"/>
  <c r="T34" i="192"/>
  <c r="X34" i="192" s="1"/>
  <c r="BP49" i="192"/>
  <c r="BT49" i="192" s="1"/>
  <c r="L40" i="193"/>
  <c r="P40" i="193" s="1"/>
  <c r="T32" i="62"/>
  <c r="X32" i="62" s="1"/>
  <c r="BG42" i="40" s="1"/>
  <c r="AR19" i="192"/>
  <c r="AV19" i="192" s="1"/>
  <c r="CF28" i="62"/>
  <c r="CJ28" i="62" s="1"/>
  <c r="BO38" i="40" s="1"/>
  <c r="CF35" i="62"/>
  <c r="CJ35" i="62" s="1"/>
  <c r="BO45" i="40" s="1"/>
  <c r="AB29" i="191"/>
  <c r="AF29" i="191" s="1"/>
  <c r="BH9" i="193"/>
  <c r="BL9" i="193" s="1"/>
  <c r="AB37" i="62"/>
  <c r="AF37" i="62" s="1"/>
  <c r="BH47" i="40" s="1"/>
  <c r="L37" i="38"/>
  <c r="N47" i="40" s="1"/>
  <c r="AR57" i="192"/>
  <c r="AZ28" i="193"/>
  <c r="BD28" i="193" s="1"/>
  <c r="AZ20" i="62"/>
  <c r="BD20" i="62" s="1"/>
  <c r="BK30" i="40" s="1"/>
  <c r="D58" i="192"/>
  <c r="H58" i="192" s="1"/>
  <c r="AJ19" i="193"/>
  <c r="AN19" i="193" s="1"/>
  <c r="CF39" i="193"/>
  <c r="CJ39" i="193" s="1"/>
  <c r="T46" i="38"/>
  <c r="O56" i="40" s="1"/>
  <c r="BX39" i="38"/>
  <c r="V49" i="40" s="1"/>
  <c r="BP30" i="191"/>
  <c r="BT30" i="191" s="1"/>
  <c r="T7" i="193"/>
  <c r="X7" i="193" s="1"/>
  <c r="AZ26" i="62"/>
  <c r="BD26" i="62" s="1"/>
  <c r="BK36" i="40" s="1"/>
  <c r="D10" i="191"/>
  <c r="H10" i="191" s="1"/>
  <c r="AZ36" i="192"/>
  <c r="BD36" i="192" s="1"/>
  <c r="BX49" i="192"/>
  <c r="CB49" i="192" s="1"/>
  <c r="D23" i="62"/>
  <c r="H23" i="62" s="1"/>
  <c r="BE33" i="40" s="1"/>
  <c r="BH30" i="192"/>
  <c r="BL30" i="192" s="1"/>
  <c r="BX54" i="192"/>
  <c r="CB54" i="192" s="1"/>
  <c r="D15" i="193"/>
  <c r="H15" i="193" s="1"/>
  <c r="CF14" i="38"/>
  <c r="W24" i="40" s="1"/>
  <c r="AB39" i="192"/>
  <c r="AF39" i="192" s="1"/>
  <c r="D40" i="192"/>
  <c r="H40" i="192" s="1"/>
  <c r="BP18" i="38"/>
  <c r="BT18" i="38" s="1"/>
  <c r="BB28" i="40" s="1"/>
  <c r="AR25" i="191"/>
  <c r="T33" i="192"/>
  <c r="X33" i="192" s="1"/>
  <c r="BX37" i="62"/>
  <c r="CB37" i="62" s="1"/>
  <c r="BN47" i="40" s="1"/>
  <c r="BX7" i="62"/>
  <c r="CB7" i="62" s="1"/>
  <c r="BN17" i="40" s="1"/>
  <c r="AE12" i="19"/>
  <c r="U12" i="191" s="1"/>
  <c r="Y12" i="191" s="1"/>
  <c r="CW48" i="19"/>
  <c r="CC8" i="19"/>
  <c r="BI8" i="38" s="1"/>
  <c r="BM8" i="38" s="1"/>
  <c r="CC47" i="19"/>
  <c r="BI60" i="192" s="1"/>
  <c r="BM60" i="192" s="1"/>
  <c r="AY35" i="19"/>
  <c r="AK35" i="193" s="1"/>
  <c r="AO35" i="193" s="1"/>
  <c r="AY10" i="19"/>
  <c r="AK10" i="62" s="1"/>
  <c r="AO10" i="62" s="1"/>
  <c r="DG14" i="19"/>
  <c r="CG14" i="193" s="1"/>
  <c r="CK14" i="193" s="1"/>
  <c r="BI14" i="19"/>
  <c r="AS14" i="193" s="1"/>
  <c r="AW14" i="193" s="1"/>
  <c r="AY26" i="19"/>
  <c r="AK39" i="192" s="1"/>
  <c r="AO39" i="192" s="1"/>
  <c r="AO15" i="19"/>
  <c r="AC15" i="62" s="1"/>
  <c r="AG15" i="62" s="1"/>
  <c r="CC21" i="19"/>
  <c r="BI34" i="192" s="1"/>
  <c r="BM34" i="192" s="1"/>
  <c r="T57" i="192"/>
  <c r="T67" i="192" s="1"/>
  <c r="CF21" i="62"/>
  <c r="CJ21" i="62" s="1"/>
  <c r="BO31" i="40" s="1"/>
  <c r="AR33" i="62"/>
  <c r="AB13" i="62"/>
  <c r="AF13" i="62" s="1"/>
  <c r="BH23" i="40" s="1"/>
  <c r="BX45" i="193"/>
  <c r="CB45" i="193" s="1"/>
  <c r="BX15" i="191"/>
  <c r="CB15" i="191" s="1"/>
  <c r="BH46" i="38"/>
  <c r="BL46" i="38" s="1"/>
  <c r="BA56" i="40" s="1"/>
  <c r="AZ44" i="62"/>
  <c r="AZ54" i="62" s="1"/>
  <c r="BX28" i="192"/>
  <c r="CB28" i="192" s="1"/>
  <c r="AJ47" i="38"/>
  <c r="AN47" i="38" s="1"/>
  <c r="AX57" i="40" s="1"/>
  <c r="AJ30" i="38"/>
  <c r="AN30" i="38" s="1"/>
  <c r="AX40" i="40" s="1"/>
  <c r="L35" i="38"/>
  <c r="P35" i="38" s="1"/>
  <c r="AU45" i="40" s="1"/>
  <c r="K18" i="19"/>
  <c r="E18" i="193" s="1"/>
  <c r="I18" i="193" s="1"/>
  <c r="CM33" i="19"/>
  <c r="BS33" i="19"/>
  <c r="BS39" i="19"/>
  <c r="BA39" i="38" s="1"/>
  <c r="BE39" i="38" s="1"/>
  <c r="CM35" i="19"/>
  <c r="BQ35" i="62" s="1"/>
  <c r="BU35" i="62" s="1"/>
  <c r="DG29" i="19"/>
  <c r="CG29" i="191" s="1"/>
  <c r="CK29" i="191" s="1"/>
  <c r="BI23" i="19"/>
  <c r="AS23" i="191" s="1"/>
  <c r="AW23" i="191" s="1"/>
  <c r="CM10" i="19"/>
  <c r="BQ23" i="192" s="1"/>
  <c r="BU23" i="192" s="1"/>
  <c r="AO34" i="19"/>
  <c r="AC34" i="193" s="1"/>
  <c r="AG34" i="193" s="1"/>
  <c r="U33" i="19"/>
  <c r="CW45" i="19"/>
  <c r="BY45" i="38" s="1"/>
  <c r="CC45" i="38" s="1"/>
  <c r="AE18" i="19"/>
  <c r="U18" i="191" s="1"/>
  <c r="Y18" i="191" s="1"/>
  <c r="DG24" i="19"/>
  <c r="CG24" i="191" s="1"/>
  <c r="CK24" i="191" s="1"/>
  <c r="AO11" i="19"/>
  <c r="AC11" i="62" s="1"/>
  <c r="AG11" i="62" s="1"/>
  <c r="BI31" i="19"/>
  <c r="AS44" i="192" s="1"/>
  <c r="AW44" i="192" s="1"/>
  <c r="CM43" i="19"/>
  <c r="BQ43" i="193" s="1"/>
  <c r="BU43" i="193" s="1"/>
  <c r="AY11" i="19"/>
  <c r="AK11" i="191" s="1"/>
  <c r="AO11" i="191" s="1"/>
  <c r="AO33" i="19"/>
  <c r="CM15" i="19"/>
  <c r="BQ15" i="62" s="1"/>
  <c r="BU15" i="62" s="1"/>
  <c r="DG10" i="19"/>
  <c r="CG10" i="193" s="1"/>
  <c r="CK10" i="193" s="1"/>
  <c r="CM45" i="19"/>
  <c r="BQ45" i="38" s="1"/>
  <c r="BU45" i="38" s="1"/>
  <c r="BI20" i="19"/>
  <c r="AS20" i="38" s="1"/>
  <c r="AW20" i="38" s="1"/>
  <c r="CC12" i="19"/>
  <c r="BI12" i="191" s="1"/>
  <c r="BM12" i="191" s="1"/>
  <c r="AY8" i="19"/>
  <c r="AK8" i="38" s="1"/>
  <c r="AO8" i="38" s="1"/>
  <c r="CM16" i="19"/>
  <c r="BQ29" i="192" s="1"/>
  <c r="BU29" i="192" s="1"/>
  <c r="BS43" i="19"/>
  <c r="BA43" i="38" s="1"/>
  <c r="BE43" i="38" s="1"/>
  <c r="CC18" i="19"/>
  <c r="BI31" i="192" s="1"/>
  <c r="BM31" i="192" s="1"/>
  <c r="CC28" i="19"/>
  <c r="BI28" i="38" s="1"/>
  <c r="BM28" i="38" s="1"/>
  <c r="CC42" i="19"/>
  <c r="BI42" i="62" s="1"/>
  <c r="BM42" i="62" s="1"/>
  <c r="CC30" i="19"/>
  <c r="BI30" i="62" s="1"/>
  <c r="BM30" i="62" s="1"/>
  <c r="K42" i="19"/>
  <c r="E42" i="38" s="1"/>
  <c r="I42" i="38" s="1"/>
  <c r="CW46" i="19"/>
  <c r="BY46" i="62" s="1"/>
  <c r="CC46" i="62" s="1"/>
  <c r="DG44" i="19"/>
  <c r="AE13" i="19"/>
  <c r="U13" i="191" s="1"/>
  <c r="Y13" i="191" s="1"/>
  <c r="CC48" i="19"/>
  <c r="CW31" i="19"/>
  <c r="BY31" i="38" s="1"/>
  <c r="CC31" i="38" s="1"/>
  <c r="CM37" i="19"/>
  <c r="BQ37" i="193" s="1"/>
  <c r="BU37" i="193" s="1"/>
  <c r="U29" i="19"/>
  <c r="M29" i="193" s="1"/>
  <c r="Q29" i="193" s="1"/>
  <c r="CC14" i="19"/>
  <c r="BI14" i="193" s="1"/>
  <c r="BM14" i="193" s="1"/>
  <c r="K19" i="19"/>
  <c r="E32" i="192" s="1"/>
  <c r="I32" i="192" s="1"/>
  <c r="U38" i="19"/>
  <c r="M38" i="38" s="1"/>
  <c r="Q38" i="38" s="1"/>
  <c r="AE36" i="19"/>
  <c r="U49" i="192" s="1"/>
  <c r="Y49" i="192" s="1"/>
  <c r="BI12" i="19"/>
  <c r="AS12" i="193" s="1"/>
  <c r="AW12" i="193" s="1"/>
  <c r="BS19" i="19"/>
  <c r="BA32" i="192" s="1"/>
  <c r="BE32" i="192" s="1"/>
  <c r="DG22" i="19"/>
  <c r="CG22" i="38" s="1"/>
  <c r="CK22" i="38" s="1"/>
  <c r="CM7" i="19"/>
  <c r="BQ7" i="62" s="1"/>
  <c r="BU7" i="62" s="1"/>
  <c r="K37" i="19"/>
  <c r="E37" i="38" s="1"/>
  <c r="I37" i="38" s="1"/>
  <c r="AE35" i="19"/>
  <c r="U35" i="38" s="1"/>
  <c r="Y35" i="38" s="1"/>
  <c r="CM21" i="19"/>
  <c r="BQ21" i="38" s="1"/>
  <c r="BU21" i="38" s="1"/>
  <c r="U13" i="19"/>
  <c r="M26" i="192" s="1"/>
  <c r="Q26" i="192" s="1"/>
  <c r="AE33" i="19"/>
  <c r="U9" i="19"/>
  <c r="M22" i="192" s="1"/>
  <c r="Q22" i="192" s="1"/>
  <c r="BI24" i="19"/>
  <c r="AS24" i="62" s="1"/>
  <c r="AW24" i="62" s="1"/>
  <c r="CW10" i="19"/>
  <c r="BY10" i="62" s="1"/>
  <c r="CC10" i="62" s="1"/>
  <c r="BI42" i="19"/>
  <c r="AS42" i="62" s="1"/>
  <c r="AW42" i="62" s="1"/>
  <c r="CC31" i="19"/>
  <c r="BI31" i="191" s="1"/>
  <c r="BM31" i="191" s="1"/>
  <c r="CW8" i="19"/>
  <c r="BY8" i="62" s="1"/>
  <c r="CC8" i="62" s="1"/>
  <c r="AY28" i="19"/>
  <c r="AK41" i="192" s="1"/>
  <c r="AO41" i="192" s="1"/>
  <c r="AO31" i="19"/>
  <c r="AC31" i="38" s="1"/>
  <c r="AG31" i="38" s="1"/>
  <c r="AO29" i="19"/>
  <c r="AC29" i="191" s="1"/>
  <c r="AG29" i="191" s="1"/>
  <c r="CW40" i="19"/>
  <c r="BY40" i="38" s="1"/>
  <c r="CC40" i="38" s="1"/>
  <c r="CW37" i="19"/>
  <c r="BY50" i="192" s="1"/>
  <c r="CC50" i="192" s="1"/>
  <c r="CW17" i="19"/>
  <c r="BY17" i="38" s="1"/>
  <c r="CC17" i="38" s="1"/>
  <c r="CC15" i="19"/>
  <c r="BI15" i="191" s="1"/>
  <c r="BM15" i="191" s="1"/>
  <c r="BI22" i="19"/>
  <c r="AS22" i="38" s="1"/>
  <c r="AW22" i="38" s="1"/>
  <c r="U46" i="19"/>
  <c r="M46" i="191" s="1"/>
  <c r="Q46" i="191" s="1"/>
  <c r="K22" i="19"/>
  <c r="E22" i="38" s="1"/>
  <c r="I22" i="38" s="1"/>
  <c r="BS12" i="19"/>
  <c r="BA12" i="38" s="1"/>
  <c r="BE12" i="38" s="1"/>
  <c r="AO32" i="19"/>
  <c r="AC32" i="193" s="1"/>
  <c r="AG32" i="193" s="1"/>
  <c r="CC23" i="19"/>
  <c r="BI23" i="193" s="1"/>
  <c r="BM23" i="193" s="1"/>
  <c r="CC13" i="19"/>
  <c r="BI26" i="192" s="1"/>
  <c r="BM26" i="192" s="1"/>
  <c r="BS14" i="19"/>
  <c r="BA14" i="62" s="1"/>
  <c r="BE14" i="62" s="1"/>
  <c r="AO41" i="19"/>
  <c r="AC41" i="62" s="1"/>
  <c r="AG41" i="62" s="1"/>
  <c r="U32" i="19"/>
  <c r="M45" i="192" s="1"/>
  <c r="Q45" i="192" s="1"/>
  <c r="DG18" i="19"/>
  <c r="CG31" i="192" s="1"/>
  <c r="CK31" i="192" s="1"/>
  <c r="AO8" i="19"/>
  <c r="AC8" i="191" s="1"/>
  <c r="AG8" i="191" s="1"/>
  <c r="AO24" i="19"/>
  <c r="AC24" i="193" s="1"/>
  <c r="AG24" i="193" s="1"/>
  <c r="BS10" i="19"/>
  <c r="BA23" i="192" s="1"/>
  <c r="BE23" i="192" s="1"/>
  <c r="U23" i="19"/>
  <c r="M23" i="191" s="1"/>
  <c r="Q23" i="191" s="1"/>
  <c r="CC41" i="19"/>
  <c r="BI41" i="38" s="1"/>
  <c r="BM41" i="38" s="1"/>
  <c r="CM14" i="19"/>
  <c r="BQ14" i="62" s="1"/>
  <c r="BU14" i="62" s="1"/>
  <c r="K23" i="19"/>
  <c r="E23" i="38" s="1"/>
  <c r="I23" i="38" s="1"/>
  <c r="BS20" i="19"/>
  <c r="BA20" i="62" s="1"/>
  <c r="BE20" i="62" s="1"/>
  <c r="BS25" i="19"/>
  <c r="AO7" i="19"/>
  <c r="AC7" i="38" s="1"/>
  <c r="AG7" i="38" s="1"/>
  <c r="AE37" i="19"/>
  <c r="U37" i="38" s="1"/>
  <c r="Y37" i="38" s="1"/>
  <c r="BS13" i="19"/>
  <c r="BA13" i="193" s="1"/>
  <c r="BE13" i="193" s="1"/>
  <c r="BI38" i="19"/>
  <c r="AS38" i="191" s="1"/>
  <c r="AW38" i="191" s="1"/>
  <c r="U37" i="19"/>
  <c r="M50" i="192" s="1"/>
  <c r="Q50" i="192" s="1"/>
  <c r="U17" i="19"/>
  <c r="M17" i="193" s="1"/>
  <c r="Q17" i="193" s="1"/>
  <c r="AO12" i="19"/>
  <c r="AC12" i="38" s="1"/>
  <c r="AG12" i="38" s="1"/>
  <c r="K30" i="19"/>
  <c r="E43" i="192" s="1"/>
  <c r="I43" i="192" s="1"/>
  <c r="AE11" i="19"/>
  <c r="U11" i="38" s="1"/>
  <c r="Y11" i="38" s="1"/>
  <c r="AY43" i="19"/>
  <c r="AK43" i="38" s="1"/>
  <c r="AO43" i="38" s="1"/>
  <c r="AK37" i="191"/>
  <c r="AO37" i="191" s="1"/>
  <c r="AK50" i="192"/>
  <c r="AO50" i="192" s="1"/>
  <c r="AK37" i="38"/>
  <c r="AO37" i="38" s="1"/>
  <c r="AK37" i="62"/>
  <c r="AO37" i="62" s="1"/>
  <c r="AK37" i="193"/>
  <c r="AO37" i="193" s="1"/>
  <c r="W50" i="40"/>
  <c r="CJ40" i="38"/>
  <c r="BD50" i="40" s="1"/>
  <c r="AF48" i="193"/>
  <c r="V27" i="40"/>
  <c r="CB17" i="38"/>
  <c r="BC27" i="40" s="1"/>
  <c r="W29" i="40"/>
  <c r="CJ19" i="38"/>
  <c r="BD29" i="40" s="1"/>
  <c r="T21" i="40"/>
  <c r="BL11" i="38"/>
  <c r="BA21" i="40" s="1"/>
  <c r="N23" i="40"/>
  <c r="P13" i="38"/>
  <c r="AU23" i="40" s="1"/>
  <c r="BT44" i="193"/>
  <c r="T26" i="40"/>
  <c r="BL16" i="38"/>
  <c r="BA26" i="40" s="1"/>
  <c r="H48" i="191"/>
  <c r="CJ42" i="38"/>
  <c r="L14" i="254"/>
  <c r="W52" i="40"/>
  <c r="X61" i="192"/>
  <c r="AV41" i="38"/>
  <c r="R51" i="40"/>
  <c r="L24" i="254"/>
  <c r="S18" i="40"/>
  <c r="BD8" i="38"/>
  <c r="AZ18" i="40" s="1"/>
  <c r="BT7" i="38"/>
  <c r="BB17" i="40" s="1"/>
  <c r="U17" i="40"/>
  <c r="AF61" i="192"/>
  <c r="U33" i="40"/>
  <c r="BT23" i="38"/>
  <c r="BB33" i="40" s="1"/>
  <c r="P18" i="38"/>
  <c r="AU28" i="40" s="1"/>
  <c r="N28" i="40"/>
  <c r="K21" i="19"/>
  <c r="K20" i="19"/>
  <c r="K29" i="19"/>
  <c r="BS48" i="19"/>
  <c r="CW35" i="19"/>
  <c r="AY44" i="19"/>
  <c r="CC43" i="19"/>
  <c r="CW33" i="19"/>
  <c r="K44" i="19"/>
  <c r="U48" i="19"/>
  <c r="BI47" i="19"/>
  <c r="AO10" i="19"/>
  <c r="BI8" i="19"/>
  <c r="AE43" i="19"/>
  <c r="K48" i="19"/>
  <c r="AY25" i="19"/>
  <c r="AY47" i="19"/>
  <c r="CW13" i="19"/>
  <c r="U36" i="19"/>
  <c r="DG38" i="19"/>
  <c r="AE7" i="19"/>
  <c r="U11" i="19"/>
  <c r="AY15" i="19"/>
  <c r="DG28" i="19"/>
  <c r="CM44" i="19"/>
  <c r="BS9" i="19"/>
  <c r="K27" i="19"/>
  <c r="DG40" i="19"/>
  <c r="AE27" i="19"/>
  <c r="BS22" i="19"/>
  <c r="K12" i="19"/>
  <c r="DG34" i="19"/>
  <c r="CW47" i="19"/>
  <c r="CM27" i="19"/>
  <c r="BI36" i="19"/>
  <c r="U43" i="19"/>
  <c r="AY13" i="19"/>
  <c r="CM12" i="19"/>
  <c r="K43" i="19"/>
  <c r="AE28" i="19"/>
  <c r="U7" i="19"/>
  <c r="CM41" i="19"/>
  <c r="BI37" i="19"/>
  <c r="AE47" i="19"/>
  <c r="BI19" i="19"/>
  <c r="BI15" i="19"/>
  <c r="BS38" i="19"/>
  <c r="BI7" i="19"/>
  <c r="U35" i="19"/>
  <c r="CC17" i="19"/>
  <c r="BS6" i="19"/>
  <c r="AY46" i="19"/>
  <c r="U45" i="19"/>
  <c r="AO18" i="19"/>
  <c r="BI27" i="19"/>
  <c r="CM28" i="19"/>
  <c r="DG12" i="19"/>
  <c r="K7" i="19"/>
  <c r="BI32" i="19"/>
  <c r="AO37" i="19"/>
  <c r="U31" i="19"/>
  <c r="BI34" i="19"/>
  <c r="CM6" i="19"/>
  <c r="BS45" i="19"/>
  <c r="DG21" i="19"/>
  <c r="AE25" i="19"/>
  <c r="AY7" i="19"/>
  <c r="CW11" i="19"/>
  <c r="DG46" i="19"/>
  <c r="BI28" i="19"/>
  <c r="CM20" i="19"/>
  <c r="BI16" i="19"/>
  <c r="AY33" i="19"/>
  <c r="CC25" i="19"/>
  <c r="BI33" i="19"/>
  <c r="CM19" i="19"/>
  <c r="CM32" i="19"/>
  <c r="BS32" i="19"/>
  <c r="K26" i="19"/>
  <c r="AN16" i="38"/>
  <c r="AX26" i="40" s="1"/>
  <c r="Q26" i="40"/>
  <c r="AV46" i="38"/>
  <c r="AY56" i="40" s="1"/>
  <c r="R56" i="40"/>
  <c r="P34" i="40"/>
  <c r="AF24" i="38"/>
  <c r="AW34" i="40" s="1"/>
  <c r="U21" i="40"/>
  <c r="BT11" i="38"/>
  <c r="BB21" i="40" s="1"/>
  <c r="CB8" i="38"/>
  <c r="BC18" i="40" s="1"/>
  <c r="V18" i="40"/>
  <c r="P7" i="38"/>
  <c r="AU17" i="40" s="1"/>
  <c r="N17" i="40"/>
  <c r="BT44" i="38"/>
  <c r="U54" i="40"/>
  <c r="H48" i="193"/>
  <c r="BD61" i="192"/>
  <c r="N53" i="40"/>
  <c r="P43" i="38"/>
  <c r="AU53" i="40" s="1"/>
  <c r="BL19" i="38"/>
  <c r="BA29" i="40" s="1"/>
  <c r="T29" i="40"/>
  <c r="P37" i="40"/>
  <c r="AF27" i="38"/>
  <c r="AW37" i="40" s="1"/>
  <c r="X48" i="38"/>
  <c r="O58" i="40"/>
  <c r="U41" i="40"/>
  <c r="AV10" i="38"/>
  <c r="AY20" i="40" s="1"/>
  <c r="AN41" i="38"/>
  <c r="L23" i="254"/>
  <c r="Q51" i="40"/>
  <c r="H22" i="38"/>
  <c r="AT32" i="40" s="1"/>
  <c r="M32" i="40"/>
  <c r="CB40" i="38"/>
  <c r="BC50" i="40" s="1"/>
  <c r="V50" i="40"/>
  <c r="N33" i="40"/>
  <c r="P23" i="38"/>
  <c r="AU33" i="40" s="1"/>
  <c r="CJ44" i="193"/>
  <c r="AV8" i="38"/>
  <c r="AY18" i="40" s="1"/>
  <c r="R18" i="40"/>
  <c r="X8" i="38"/>
  <c r="AV18" i="40" s="1"/>
  <c r="O18" i="40"/>
  <c r="X30" i="38"/>
  <c r="AV40" i="40" s="1"/>
  <c r="O40" i="40"/>
  <c r="U32" i="40"/>
  <c r="BT22" i="38"/>
  <c r="BB32" i="40" s="1"/>
  <c r="BT37" i="38"/>
  <c r="BB47" i="40" s="1"/>
  <c r="P32" i="38"/>
  <c r="AU42" i="40" s="1"/>
  <c r="N42" i="40"/>
  <c r="X41" i="38"/>
  <c r="L21" i="254"/>
  <c r="O51" i="40"/>
  <c r="H6" i="38"/>
  <c r="L34" i="254"/>
  <c r="M16" i="40"/>
  <c r="BL18" i="38"/>
  <c r="BA28" i="40" s="1"/>
  <c r="T28" i="40"/>
  <c r="R26" i="40"/>
  <c r="AV16" i="38"/>
  <c r="AY26" i="40" s="1"/>
  <c r="H61" i="192"/>
  <c r="S43" i="40"/>
  <c r="BD33" i="38"/>
  <c r="X48" i="193"/>
  <c r="CB24" i="38"/>
  <c r="BC34" i="40" s="1"/>
  <c r="V34" i="40"/>
  <c r="H44" i="191"/>
  <c r="BD6" i="38"/>
  <c r="L40" i="254"/>
  <c r="S16" i="40"/>
  <c r="BT9" i="38"/>
  <c r="BB19" i="40" s="1"/>
  <c r="U19" i="40"/>
  <c r="S45" i="40"/>
  <c r="BD35" i="38"/>
  <c r="AZ45" i="40" s="1"/>
  <c r="T47" i="40"/>
  <c r="BL37" i="38"/>
  <c r="BA47" i="40" s="1"/>
  <c r="P39" i="38"/>
  <c r="AU49" i="40" s="1"/>
  <c r="N49" i="40"/>
  <c r="M26" i="40"/>
  <c r="H16" i="38"/>
  <c r="AT26" i="40" s="1"/>
  <c r="W19" i="40"/>
  <c r="CJ9" i="38"/>
  <c r="BD19" i="40" s="1"/>
  <c r="K6" i="19"/>
  <c r="CW22" i="19"/>
  <c r="CW19" i="19"/>
  <c r="AO48" i="19"/>
  <c r="BS40" i="19"/>
  <c r="AO36" i="19"/>
  <c r="BS28" i="19"/>
  <c r="CC33" i="19"/>
  <c r="CC46" i="19"/>
  <c r="K38" i="19"/>
  <c r="CC35" i="19"/>
  <c r="CC20" i="19"/>
  <c r="CM26" i="19"/>
  <c r="CC6" i="19"/>
  <c r="U12" i="19"/>
  <c r="CW16" i="19"/>
  <c r="AY6" i="19"/>
  <c r="CW43" i="19"/>
  <c r="BS23" i="19"/>
  <c r="U28" i="19"/>
  <c r="DG8" i="19"/>
  <c r="AE29" i="19"/>
  <c r="BI46" i="19"/>
  <c r="CC32" i="19"/>
  <c r="CC34" i="19"/>
  <c r="AY21" i="19"/>
  <c r="AE21" i="19"/>
  <c r="CM29" i="19"/>
  <c r="AO38" i="19"/>
  <c r="CM13" i="19"/>
  <c r="CC9" i="19"/>
  <c r="CM24" i="19"/>
  <c r="T55" i="40"/>
  <c r="BL45" i="38"/>
  <c r="BA55" i="40" s="1"/>
  <c r="Q47" i="40"/>
  <c r="AN37" i="38"/>
  <c r="AX47" i="40" s="1"/>
  <c r="Q21" i="40"/>
  <c r="AN11" i="38"/>
  <c r="AX21" i="40" s="1"/>
  <c r="X34" i="38"/>
  <c r="AV44" i="40" s="1"/>
  <c r="O44" i="40"/>
  <c r="CJ6" i="38"/>
  <c r="W16" i="40"/>
  <c r="L44" i="254"/>
  <c r="AV13" i="38"/>
  <c r="AY23" i="40" s="1"/>
  <c r="R23" i="40"/>
  <c r="H18" i="38"/>
  <c r="AT28" i="40" s="1"/>
  <c r="M28" i="40"/>
  <c r="BD48" i="193"/>
  <c r="CB46" i="38"/>
  <c r="BC56" i="40" s="1"/>
  <c r="V56" i="40"/>
  <c r="BT10" i="38"/>
  <c r="BB20" i="40" s="1"/>
  <c r="U20" i="40"/>
  <c r="T39" i="40"/>
  <c r="BL29" i="38"/>
  <c r="BA39" i="40" s="1"/>
  <c r="P12" i="38"/>
  <c r="AU22" i="40" s="1"/>
  <c r="N22" i="40"/>
  <c r="AF28" i="38"/>
  <c r="AW38" i="40" s="1"/>
  <c r="O33" i="40"/>
  <c r="X23" i="38"/>
  <c r="AV33" i="40" s="1"/>
  <c r="X48" i="191"/>
  <c r="H28" i="38"/>
  <c r="AT38" i="40" s="1"/>
  <c r="CB18" i="38"/>
  <c r="BC28" i="40" s="1"/>
  <c r="V28" i="40"/>
  <c r="R36" i="40"/>
  <c r="AV26" i="38"/>
  <c r="AY36" i="40" s="1"/>
  <c r="AF48" i="191"/>
  <c r="M17" i="40"/>
  <c r="H7" i="38"/>
  <c r="AT17" i="40" s="1"/>
  <c r="CJ44" i="38"/>
  <c r="W54" i="40"/>
  <c r="K14" i="19"/>
  <c r="AE48" i="19"/>
  <c r="CM48" i="19"/>
  <c r="CC44" i="19"/>
  <c r="U26" i="19"/>
  <c r="DG45" i="19"/>
  <c r="BI41" i="19"/>
  <c r="CW20" i="19"/>
  <c r="CM25" i="19"/>
  <c r="AO44" i="19"/>
  <c r="AE45" i="19"/>
  <c r="DG47" i="19"/>
  <c r="AO25" i="19"/>
  <c r="DG27" i="19"/>
  <c r="DG41" i="19"/>
  <c r="U8" i="19"/>
  <c r="CW32" i="19"/>
  <c r="CW36" i="19"/>
  <c r="CM9" i="19"/>
  <c r="DG15" i="19"/>
  <c r="U15" i="19"/>
  <c r="U24" i="19"/>
  <c r="K36" i="19"/>
  <c r="U6" i="19"/>
  <c r="CW18" i="19"/>
  <c r="AY39" i="19"/>
  <c r="BI43" i="19"/>
  <c r="BS17" i="19"/>
  <c r="DG25" i="19"/>
  <c r="AY18" i="19"/>
  <c r="BS27" i="19"/>
  <c r="U34" i="19"/>
  <c r="AY40" i="19"/>
  <c r="K40" i="19"/>
  <c r="AY17" i="19"/>
  <c r="CC27" i="19"/>
  <c r="AE31" i="19"/>
  <c r="CW27" i="19"/>
  <c r="AO13" i="19"/>
  <c r="BS42" i="19"/>
  <c r="U14" i="19"/>
  <c r="BS37" i="19"/>
  <c r="BI39" i="19"/>
  <c r="K9" i="19"/>
  <c r="BI45" i="19"/>
  <c r="CC26" i="19"/>
  <c r="CM42" i="19"/>
  <c r="S23" i="40"/>
  <c r="BD13" i="38"/>
  <c r="AZ23" i="40" s="1"/>
  <c r="AF33" i="38"/>
  <c r="P43" i="40"/>
  <c r="AF48" i="62"/>
  <c r="AF10" i="38"/>
  <c r="AW20" i="40" s="1"/>
  <c r="P20" i="40"/>
  <c r="S55" i="40"/>
  <c r="BD45" i="38"/>
  <c r="AZ55" i="40" s="1"/>
  <c r="AN20" i="38"/>
  <c r="AX30" i="40" s="1"/>
  <c r="Q30" i="40"/>
  <c r="BT28" i="38"/>
  <c r="BB38" i="40" s="1"/>
  <c r="U38" i="40"/>
  <c r="O45" i="40"/>
  <c r="X35" i="38"/>
  <c r="AV45" i="40" s="1"/>
  <c r="CJ44" i="191"/>
  <c r="CJ53" i="191" s="1"/>
  <c r="K15" i="19"/>
  <c r="AO28" i="19"/>
  <c r="AE8" i="19"/>
  <c r="CW23" i="19"/>
  <c r="AY12" i="19"/>
  <c r="AO40" i="19"/>
  <c r="K11" i="19"/>
  <c r="BS15" i="19"/>
  <c r="AE15" i="19"/>
  <c r="CC38" i="19"/>
  <c r="CM46" i="19"/>
  <c r="AO46" i="19"/>
  <c r="CW7" i="19"/>
  <c r="AO26" i="19"/>
  <c r="CW44" i="19"/>
  <c r="AY24" i="19"/>
  <c r="AO20" i="19"/>
  <c r="AE19" i="19"/>
  <c r="BS46" i="19"/>
  <c r="DG26" i="19"/>
  <c r="BS21" i="19"/>
  <c r="BS35" i="19"/>
  <c r="BI6" i="19"/>
  <c r="AE40" i="19"/>
  <c r="CC37" i="19"/>
  <c r="AY14" i="19"/>
  <c r="CW15" i="19"/>
  <c r="BI13" i="19"/>
  <c r="AE41" i="19"/>
  <c r="AY32" i="19"/>
  <c r="CM11" i="19"/>
  <c r="AE39" i="19"/>
  <c r="CW28" i="19"/>
  <c r="BI25" i="19"/>
  <c r="CM36" i="19"/>
  <c r="BI35" i="19"/>
  <c r="AE42" i="19"/>
  <c r="CW29" i="19"/>
  <c r="CW12" i="19"/>
  <c r="U47" i="19"/>
  <c r="AY22" i="19"/>
  <c r="AY29" i="19"/>
  <c r="K45" i="19"/>
  <c r="BS47" i="19"/>
  <c r="AY31" i="19"/>
  <c r="AE30" i="19"/>
  <c r="AY34" i="19"/>
  <c r="AY36" i="19"/>
  <c r="AE6" i="19"/>
  <c r="AE38" i="19"/>
  <c r="BI11" i="19"/>
  <c r="CC10" i="19"/>
  <c r="K31" i="19"/>
  <c r="U18" i="19"/>
  <c r="BS16" i="19"/>
  <c r="K41" i="19"/>
  <c r="U21" i="19"/>
  <c r="AO43" i="19"/>
  <c r="K34" i="19"/>
  <c r="DG42" i="19"/>
  <c r="CW21" i="19"/>
  <c r="CW30" i="19"/>
  <c r="CW24" i="19"/>
  <c r="DG33" i="19"/>
  <c r="BS24" i="19"/>
  <c r="CM34" i="19"/>
  <c r="BI9" i="19"/>
  <c r="BI40" i="19"/>
  <c r="AY20" i="19"/>
  <c r="CW6" i="19"/>
  <c r="AE23" i="19"/>
  <c r="BI17" i="19"/>
  <c r="AE16" i="19"/>
  <c r="BS11" i="19"/>
  <c r="AO45" i="19"/>
  <c r="CW14" i="19"/>
  <c r="AO14" i="19"/>
  <c r="CC11" i="19"/>
  <c r="AV24" i="38"/>
  <c r="AY34" i="40" s="1"/>
  <c r="R34" i="40"/>
  <c r="H46" i="38"/>
  <c r="AT56" i="40" s="1"/>
  <c r="M56" i="40"/>
  <c r="BT46" i="38"/>
  <c r="BB56" i="40" s="1"/>
  <c r="U56" i="40"/>
  <c r="M34" i="40"/>
  <c r="H24" i="38"/>
  <c r="AT34" i="40" s="1"/>
  <c r="BL26" i="38"/>
  <c r="BA36" i="40" s="1"/>
  <c r="T36" i="40"/>
  <c r="T57" i="40"/>
  <c r="BL47" i="38"/>
  <c r="BA57" i="40" s="1"/>
  <c r="R46" i="40"/>
  <c r="AV36" i="38"/>
  <c r="AY46" i="40" s="1"/>
  <c r="AN31" i="38"/>
  <c r="AX41" i="40" s="1"/>
  <c r="Q41" i="40"/>
  <c r="BT57" i="192"/>
  <c r="U49" i="40"/>
  <c r="BT39" i="38"/>
  <c r="BB49" i="40" s="1"/>
  <c r="R49" i="40"/>
  <c r="AV39" i="38"/>
  <c r="AY49" i="40" s="1"/>
  <c r="BD24" i="38"/>
  <c r="AZ34" i="40" s="1"/>
  <c r="S34" i="40"/>
  <c r="H48" i="62"/>
  <c r="AN6" i="38"/>
  <c r="L38" i="254"/>
  <c r="Q16" i="40"/>
  <c r="Q24" i="40"/>
  <c r="AN14" i="38"/>
  <c r="AX24" i="40" s="1"/>
  <c r="P44" i="191"/>
  <c r="X48" i="62"/>
  <c r="V41" i="40"/>
  <c r="CB31" i="38"/>
  <c r="BC41" i="40" s="1"/>
  <c r="CJ27" i="38"/>
  <c r="BD37" i="40" s="1"/>
  <c r="W37" i="40"/>
  <c r="AF38" i="38"/>
  <c r="AW48" i="40" s="1"/>
  <c r="P48" i="40"/>
  <c r="U39" i="40"/>
  <c r="BT29" i="38"/>
  <c r="BB39" i="40" s="1"/>
  <c r="CB13" i="38"/>
  <c r="BC23" i="40" s="1"/>
  <c r="V23" i="40"/>
  <c r="AF48" i="38"/>
  <c r="P58" i="40"/>
  <c r="BD32" i="38"/>
  <c r="AZ42" i="40" s="1"/>
  <c r="M39" i="40"/>
  <c r="H29" i="38"/>
  <c r="AT39" i="40" s="1"/>
  <c r="S27" i="40"/>
  <c r="BD17" i="38"/>
  <c r="AZ27" i="40" s="1"/>
  <c r="CJ36" i="38"/>
  <c r="BD46" i="40" s="1"/>
  <c r="W46" i="40"/>
  <c r="BT42" i="38"/>
  <c r="L12" i="254"/>
  <c r="U52" i="40"/>
  <c r="R29" i="40"/>
  <c r="AV19" i="38"/>
  <c r="AY29" i="40" s="1"/>
  <c r="AN9" i="38"/>
  <c r="AX19" i="40" s="1"/>
  <c r="Q19" i="40"/>
  <c r="CJ57" i="192"/>
  <c r="K16" i="19"/>
  <c r="K17" i="19"/>
  <c r="BI44" i="19"/>
  <c r="U40" i="19"/>
  <c r="BI48" i="19"/>
  <c r="K39" i="19"/>
  <c r="AY16" i="19"/>
  <c r="DG35" i="19"/>
  <c r="CW25" i="19"/>
  <c r="BI18" i="19"/>
  <c r="AE17" i="19"/>
  <c r="BS18" i="19"/>
  <c r="BS44" i="19"/>
  <c r="AE26" i="19"/>
  <c r="AY48" i="19"/>
  <c r="K24" i="19"/>
  <c r="CM22" i="19"/>
  <c r="AE20" i="19"/>
  <c r="AY9" i="19"/>
  <c r="AY41" i="19"/>
  <c r="CW34" i="19"/>
  <c r="U27" i="19"/>
  <c r="AE9" i="19"/>
  <c r="DG13" i="19"/>
  <c r="BI29" i="19"/>
  <c r="CM30" i="19"/>
  <c r="DG20" i="19"/>
  <c r="K10" i="19"/>
  <c r="AE32" i="19"/>
  <c r="AY27" i="19"/>
  <c r="DG16" i="19"/>
  <c r="AY38" i="19"/>
  <c r="AO42" i="19"/>
  <c r="K32" i="19"/>
  <c r="CC16" i="19"/>
  <c r="CC19" i="19"/>
  <c r="U10" i="19"/>
  <c r="BI30" i="19"/>
  <c r="CM47" i="19"/>
  <c r="AO21" i="19"/>
  <c r="AE46" i="19"/>
  <c r="DG17" i="19"/>
  <c r="AO30" i="19"/>
  <c r="CW42" i="19"/>
  <c r="K47" i="19"/>
  <c r="AY42" i="19"/>
  <c r="AE14" i="19"/>
  <c r="CM18" i="19"/>
  <c r="BS36" i="19"/>
  <c r="AY23" i="19"/>
  <c r="AO6" i="19"/>
  <c r="AO16" i="19"/>
  <c r="CC40" i="19"/>
  <c r="CW38" i="19"/>
  <c r="DG6" i="19"/>
  <c r="AE22" i="19"/>
  <c r="AO23" i="19"/>
  <c r="CM8" i="19"/>
  <c r="DG9" i="19"/>
  <c r="BI21" i="19"/>
  <c r="CC24" i="19"/>
  <c r="DG32" i="19"/>
  <c r="AY19" i="19"/>
  <c r="K8" i="19"/>
  <c r="CM40" i="19"/>
  <c r="AO35" i="19"/>
  <c r="DG30" i="19"/>
  <c r="DG11" i="19"/>
  <c r="BS31" i="19"/>
  <c r="AE24" i="19"/>
  <c r="AO39" i="19"/>
  <c r="BS30" i="19"/>
  <c r="BS26" i="19"/>
  <c r="DG37" i="19"/>
  <c r="BS29" i="19"/>
  <c r="CW26" i="19"/>
  <c r="DG19" i="19"/>
  <c r="CC39" i="19"/>
  <c r="O19" i="40"/>
  <c r="X9" i="38"/>
  <c r="AV19" i="40" s="1"/>
  <c r="T19" i="40"/>
  <c r="BL9" i="38"/>
  <c r="BA19" i="40" s="1"/>
  <c r="BD12" i="38"/>
  <c r="AZ22" i="40" s="1"/>
  <c r="S22" i="40"/>
  <c r="W41" i="40"/>
  <c r="CJ31" i="38"/>
  <c r="BD41" i="40" s="1"/>
  <c r="T18" i="40"/>
  <c r="BL8" i="38"/>
  <c r="BA18" i="40" s="1"/>
  <c r="Q46" i="40"/>
  <c r="AN36" i="38"/>
  <c r="AX46" i="40" s="1"/>
  <c r="X39" i="38"/>
  <c r="AV49" i="40" s="1"/>
  <c r="O49" i="40"/>
  <c r="BT44" i="191"/>
  <c r="X26" i="38"/>
  <c r="AV36" i="40" s="1"/>
  <c r="O36" i="40"/>
  <c r="Q48" i="40"/>
  <c r="AN38" i="38"/>
  <c r="AX48" i="40" s="1"/>
  <c r="H48" i="38"/>
  <c r="M58" i="40"/>
  <c r="BD48" i="62"/>
  <c r="X42" i="38"/>
  <c r="L6" i="254"/>
  <c r="O52" i="40"/>
  <c r="W44" i="40"/>
  <c r="CJ34" i="38"/>
  <c r="BD44" i="40" s="1"/>
  <c r="H11" i="38"/>
  <c r="AT21" i="40" s="1"/>
  <c r="M21" i="40"/>
  <c r="BL31" i="38"/>
  <c r="BA41" i="40" s="1"/>
  <c r="T41" i="40"/>
  <c r="AF35" i="38" l="1"/>
  <c r="AW45" i="40" s="1"/>
  <c r="R33" i="40"/>
  <c r="AZ51" i="62"/>
  <c r="BP53" i="191"/>
  <c r="AZ66" i="192"/>
  <c r="S24" i="40"/>
  <c r="AZ53" i="193"/>
  <c r="BD51" i="193"/>
  <c r="AZ51" i="193"/>
  <c r="AB55" i="193"/>
  <c r="D66" i="192"/>
  <c r="AV57" i="192"/>
  <c r="AR66" i="192"/>
  <c r="BP55" i="193"/>
  <c r="BP54" i="193"/>
  <c r="BT25" i="191"/>
  <c r="BT51" i="191" s="1"/>
  <c r="BP51" i="191"/>
  <c r="BL38" i="192"/>
  <c r="BL64" i="192" s="1"/>
  <c r="BH64" i="192"/>
  <c r="BT61" i="192"/>
  <c r="BT67" i="192" s="1"/>
  <c r="BP67" i="192"/>
  <c r="BP68" i="192"/>
  <c r="P57" i="192"/>
  <c r="L66" i="192"/>
  <c r="CB48" i="191"/>
  <c r="CB55" i="191" s="1"/>
  <c r="BX55" i="191"/>
  <c r="BX54" i="191"/>
  <c r="H25" i="193"/>
  <c r="H51" i="193" s="1"/>
  <c r="D51" i="193"/>
  <c r="CB33" i="191"/>
  <c r="BX52" i="191"/>
  <c r="X33" i="193"/>
  <c r="T52" i="193"/>
  <c r="AF25" i="191"/>
  <c r="AF51" i="191" s="1"/>
  <c r="AB51" i="191"/>
  <c r="BD33" i="191"/>
  <c r="AZ52" i="191"/>
  <c r="AN46" i="192"/>
  <c r="AJ65" i="192"/>
  <c r="CB33" i="193"/>
  <c r="BX52" i="193"/>
  <c r="BD48" i="191"/>
  <c r="BD55" i="191" s="1"/>
  <c r="AZ54" i="191"/>
  <c r="AZ55" i="191"/>
  <c r="T54" i="191"/>
  <c r="D55" i="193"/>
  <c r="AV33" i="193"/>
  <c r="AR52" i="193"/>
  <c r="BD44" i="191"/>
  <c r="AZ53" i="191"/>
  <c r="CB46" i="192"/>
  <c r="BX65" i="192"/>
  <c r="AV48" i="191"/>
  <c r="AR55" i="191"/>
  <c r="AR54" i="191"/>
  <c r="CJ25" i="191"/>
  <c r="CJ51" i="191" s="1"/>
  <c r="CF51" i="191"/>
  <c r="CB44" i="193"/>
  <c r="BX53" i="193"/>
  <c r="BL61" i="192"/>
  <c r="BL68" i="192" s="1"/>
  <c r="BH68" i="192"/>
  <c r="BH67" i="192"/>
  <c r="BH54" i="193"/>
  <c r="BH55" i="193"/>
  <c r="AN25" i="193"/>
  <c r="AN51" i="193" s="1"/>
  <c r="AJ51" i="193"/>
  <c r="CJ48" i="191"/>
  <c r="CJ54" i="191" s="1"/>
  <c r="CF54" i="191"/>
  <c r="CF55" i="191"/>
  <c r="CJ38" i="192"/>
  <c r="CJ64" i="192" s="1"/>
  <c r="CF64" i="192"/>
  <c r="P46" i="192"/>
  <c r="L65" i="192"/>
  <c r="P48" i="191"/>
  <c r="P54" i="191" s="1"/>
  <c r="L55" i="191"/>
  <c r="L54" i="191"/>
  <c r="BD38" i="192"/>
  <c r="BD64" i="192" s="1"/>
  <c r="AZ64" i="192"/>
  <c r="P25" i="191"/>
  <c r="P51" i="191" s="1"/>
  <c r="L51" i="191"/>
  <c r="X57" i="192"/>
  <c r="X67" i="192" s="1"/>
  <c r="T66" i="192"/>
  <c r="BT25" i="193"/>
  <c r="BT51" i="193" s="1"/>
  <c r="BP51" i="193"/>
  <c r="CJ46" i="192"/>
  <c r="CF65" i="192"/>
  <c r="H46" i="192"/>
  <c r="D65" i="192"/>
  <c r="BT48" i="191"/>
  <c r="BT55" i="191" s="1"/>
  <c r="BP54" i="191"/>
  <c r="BP55" i="191"/>
  <c r="P44" i="193"/>
  <c r="L53" i="193"/>
  <c r="BX68" i="192"/>
  <c r="BX67" i="192"/>
  <c r="X44" i="193"/>
  <c r="X54" i="193" s="1"/>
  <c r="T53" i="193"/>
  <c r="AN38" i="192"/>
  <c r="AN64" i="192" s="1"/>
  <c r="AJ64" i="192"/>
  <c r="AF57" i="192"/>
  <c r="AF66" i="192" s="1"/>
  <c r="AB66" i="192"/>
  <c r="X25" i="191"/>
  <c r="X51" i="191" s="1"/>
  <c r="T51" i="191"/>
  <c r="AN48" i="193"/>
  <c r="AN55" i="193" s="1"/>
  <c r="AJ55" i="193"/>
  <c r="AJ54" i="193"/>
  <c r="AN48" i="191"/>
  <c r="AN55" i="191" s="1"/>
  <c r="AJ54" i="191"/>
  <c r="AJ55" i="191"/>
  <c r="P38" i="192"/>
  <c r="P64" i="192" s="1"/>
  <c r="L64" i="192"/>
  <c r="T55" i="193"/>
  <c r="D68" i="192"/>
  <c r="AV25" i="191"/>
  <c r="AV51" i="191" s="1"/>
  <c r="AR51" i="191"/>
  <c r="AV44" i="193"/>
  <c r="AR53" i="193"/>
  <c r="BL25" i="191"/>
  <c r="BL51" i="191" s="1"/>
  <c r="BH51" i="191"/>
  <c r="AV44" i="191"/>
  <c r="AR53" i="191"/>
  <c r="AV25" i="193"/>
  <c r="AV51" i="193" s="1"/>
  <c r="AR51" i="193"/>
  <c r="CB25" i="193"/>
  <c r="CB51" i="193" s="1"/>
  <c r="BX51" i="193"/>
  <c r="P61" i="192"/>
  <c r="P68" i="192" s="1"/>
  <c r="L68" i="192"/>
  <c r="L67" i="192"/>
  <c r="BL57" i="192"/>
  <c r="BH66" i="192"/>
  <c r="BL44" i="191"/>
  <c r="BH53" i="191"/>
  <c r="P48" i="193"/>
  <c r="P55" i="193" s="1"/>
  <c r="L54" i="193"/>
  <c r="L55" i="193"/>
  <c r="AN25" i="191"/>
  <c r="AN51" i="191" s="1"/>
  <c r="AJ51" i="191"/>
  <c r="AN33" i="191"/>
  <c r="AJ52" i="191"/>
  <c r="X25" i="193"/>
  <c r="X51" i="193" s="1"/>
  <c r="T51" i="193"/>
  <c r="AN44" i="191"/>
  <c r="AJ53" i="191"/>
  <c r="BX66" i="192"/>
  <c r="CJ33" i="193"/>
  <c r="CJ53" i="193" s="1"/>
  <c r="CF52" i="193"/>
  <c r="BD46" i="192"/>
  <c r="AZ65" i="192"/>
  <c r="BL48" i="191"/>
  <c r="BH55" i="191"/>
  <c r="BH54" i="191"/>
  <c r="BD25" i="191"/>
  <c r="BD51" i="191" s="1"/>
  <c r="AZ51" i="191"/>
  <c r="AZ54" i="193"/>
  <c r="D67" i="192"/>
  <c r="CF67" i="192"/>
  <c r="CF68" i="192"/>
  <c r="H25" i="191"/>
  <c r="H51" i="191" s="1"/>
  <c r="D51" i="191"/>
  <c r="AN57" i="192"/>
  <c r="AJ66" i="192"/>
  <c r="BT33" i="191"/>
  <c r="BT53" i="191" s="1"/>
  <c r="BP52" i="191"/>
  <c r="AV48" i="193"/>
  <c r="AV54" i="193" s="1"/>
  <c r="AR54" i="193"/>
  <c r="AR55" i="193"/>
  <c r="AF38" i="192"/>
  <c r="AF65" i="192" s="1"/>
  <c r="AB64" i="192"/>
  <c r="X46" i="192"/>
  <c r="X66" i="192" s="1"/>
  <c r="T65" i="192"/>
  <c r="AF44" i="193"/>
  <c r="AF54" i="193" s="1"/>
  <c r="AB53" i="193"/>
  <c r="AF33" i="193"/>
  <c r="AB52" i="193"/>
  <c r="CB38" i="192"/>
  <c r="CB64" i="192" s="1"/>
  <c r="BX64" i="192"/>
  <c r="X33" i="191"/>
  <c r="T52" i="191"/>
  <c r="BD33" i="193"/>
  <c r="BD52" i="193" s="1"/>
  <c r="AZ52" i="193"/>
  <c r="P25" i="193"/>
  <c r="P51" i="193" s="1"/>
  <c r="L51" i="193"/>
  <c r="BL46" i="192"/>
  <c r="BH65" i="192"/>
  <c r="H44" i="193"/>
  <c r="H54" i="193" s="1"/>
  <c r="D53" i="193"/>
  <c r="H33" i="191"/>
  <c r="H53" i="191" s="1"/>
  <c r="D52" i="191"/>
  <c r="AV46" i="192"/>
  <c r="AR65" i="192"/>
  <c r="CB25" i="191"/>
  <c r="CB51" i="191" s="1"/>
  <c r="BX51" i="191"/>
  <c r="BT33" i="193"/>
  <c r="BT53" i="193" s="1"/>
  <c r="BP52" i="193"/>
  <c r="AN33" i="193"/>
  <c r="AJ52" i="193"/>
  <c r="X38" i="192"/>
  <c r="X64" i="192" s="1"/>
  <c r="T64" i="192"/>
  <c r="CJ25" i="193"/>
  <c r="CJ51" i="193" s="1"/>
  <c r="CF51" i="193"/>
  <c r="P33" i="193"/>
  <c r="L52" i="193"/>
  <c r="CB44" i="191"/>
  <c r="BX53" i="191"/>
  <c r="AV38" i="192"/>
  <c r="AV64" i="192" s="1"/>
  <c r="AR64" i="192"/>
  <c r="BL33" i="191"/>
  <c r="BH52" i="191"/>
  <c r="AB65" i="192"/>
  <c r="AB67" i="192"/>
  <c r="AZ67" i="192"/>
  <c r="CB48" i="193"/>
  <c r="BX54" i="193"/>
  <c r="BX55" i="193"/>
  <c r="H38" i="192"/>
  <c r="H64" i="192" s="1"/>
  <c r="D64" i="192"/>
  <c r="H33" i="193"/>
  <c r="D52" i="193"/>
  <c r="BT38" i="192"/>
  <c r="BT64" i="192" s="1"/>
  <c r="BP64" i="192"/>
  <c r="BL44" i="193"/>
  <c r="BH53" i="193"/>
  <c r="BT46" i="192"/>
  <c r="BT66" i="192" s="1"/>
  <c r="BP65" i="192"/>
  <c r="AF25" i="193"/>
  <c r="AF51" i="193" s="1"/>
  <c r="AB51" i="193"/>
  <c r="P33" i="191"/>
  <c r="L52" i="191"/>
  <c r="AN61" i="192"/>
  <c r="AJ67" i="192"/>
  <c r="AJ68" i="192"/>
  <c r="AB68" i="192"/>
  <c r="BP53" i="193"/>
  <c r="D55" i="191"/>
  <c r="AF33" i="191"/>
  <c r="AB52" i="191"/>
  <c r="AB53" i="191"/>
  <c r="AN44" i="193"/>
  <c r="AJ53" i="193"/>
  <c r="CF55" i="193"/>
  <c r="CF54" i="193"/>
  <c r="BL25" i="193"/>
  <c r="BH51" i="193"/>
  <c r="AV61" i="192"/>
  <c r="AV68" i="192" s="1"/>
  <c r="AR68" i="192"/>
  <c r="AR67" i="192"/>
  <c r="AV33" i="191"/>
  <c r="AR52" i="191"/>
  <c r="BL33" i="193"/>
  <c r="BH52" i="193"/>
  <c r="T55" i="191"/>
  <c r="D54" i="193"/>
  <c r="AF55" i="191"/>
  <c r="BD55" i="193"/>
  <c r="H68" i="192"/>
  <c r="AF68" i="192"/>
  <c r="X68" i="192"/>
  <c r="H54" i="191"/>
  <c r="H55" i="191"/>
  <c r="X55" i="191"/>
  <c r="X55" i="193"/>
  <c r="BD68" i="192"/>
  <c r="H55" i="193"/>
  <c r="AF55" i="193"/>
  <c r="V22" i="40"/>
  <c r="S39" i="40"/>
  <c r="X14" i="38"/>
  <c r="AV24" i="40" s="1"/>
  <c r="BD34" i="38"/>
  <c r="AZ44" i="40" s="1"/>
  <c r="S40" i="40"/>
  <c r="S58" i="40"/>
  <c r="S65" i="40" s="1"/>
  <c r="AZ54" i="38"/>
  <c r="AZ55" i="38"/>
  <c r="BH52" i="38"/>
  <c r="N39" i="40"/>
  <c r="BL35" i="38"/>
  <c r="BA45" i="40" s="1"/>
  <c r="M30" i="40"/>
  <c r="BD25" i="62"/>
  <c r="BK35" i="40" s="1"/>
  <c r="BK61" i="40" s="1"/>
  <c r="L52" i="38"/>
  <c r="U50" i="40"/>
  <c r="H38" i="38"/>
  <c r="AT48" i="40" s="1"/>
  <c r="Q45" i="40"/>
  <c r="W39" i="40"/>
  <c r="R44" i="40"/>
  <c r="BL24" i="38"/>
  <c r="BA34" i="40" s="1"/>
  <c r="BT16" i="38"/>
  <c r="BB26" i="40" s="1"/>
  <c r="CJ24" i="38"/>
  <c r="BD34" i="40" s="1"/>
  <c r="T30" i="40"/>
  <c r="U45" i="40"/>
  <c r="O25" i="40"/>
  <c r="BH52" i="62"/>
  <c r="R47" i="40"/>
  <c r="P19" i="40"/>
  <c r="P25" i="40"/>
  <c r="T25" i="40"/>
  <c r="M49" i="40"/>
  <c r="P25" i="38"/>
  <c r="AU35" i="40" s="1"/>
  <c r="L5" i="254"/>
  <c r="AF25" i="38"/>
  <c r="AF52" i="38" s="1"/>
  <c r="N52" i="40"/>
  <c r="X11" i="38"/>
  <c r="AV21" i="40" s="1"/>
  <c r="AN8" i="38"/>
  <c r="AX18" i="40" s="1"/>
  <c r="L20" i="254"/>
  <c r="R28" i="40"/>
  <c r="S35" i="40"/>
  <c r="S61" i="40" s="1"/>
  <c r="AZ52" i="38"/>
  <c r="AZ51" i="38"/>
  <c r="M35" i="40"/>
  <c r="M61" i="40" s="1"/>
  <c r="N51" i="40"/>
  <c r="T43" i="40"/>
  <c r="P11" i="38"/>
  <c r="AU21" i="40" s="1"/>
  <c r="CB16" i="38"/>
  <c r="BC26" i="40" s="1"/>
  <c r="M42" i="40"/>
  <c r="W21" i="40"/>
  <c r="P10" i="38"/>
  <c r="AU20" i="40" s="1"/>
  <c r="O57" i="40"/>
  <c r="L10" i="254"/>
  <c r="V53" i="40"/>
  <c r="BD42" i="38"/>
  <c r="U10" i="254" s="1"/>
  <c r="CB26" i="38"/>
  <c r="BC36" i="40" s="1"/>
  <c r="AF42" i="38"/>
  <c r="AW52" i="40" s="1"/>
  <c r="AF7" i="38"/>
  <c r="AW17" i="40" s="1"/>
  <c r="S49" i="40"/>
  <c r="CG20" i="192"/>
  <c r="CK20" i="192" s="1"/>
  <c r="T33" i="40"/>
  <c r="H47" i="38"/>
  <c r="AT57" i="40" s="1"/>
  <c r="Q27" i="40"/>
  <c r="BL48" i="193"/>
  <c r="L22" i="254"/>
  <c r="BD10" i="38"/>
  <c r="AZ20" i="40" s="1"/>
  <c r="BD36" i="38"/>
  <c r="AZ46" i="40" s="1"/>
  <c r="BD44" i="193"/>
  <c r="AK45" i="193"/>
  <c r="AO45" i="193" s="1"/>
  <c r="E35" i="62"/>
  <c r="I35" i="62" s="1"/>
  <c r="CG23" i="62"/>
  <c r="CK23" i="62" s="1"/>
  <c r="AK45" i="38"/>
  <c r="AO45" i="38" s="1"/>
  <c r="P50" i="40"/>
  <c r="BT34" i="38"/>
  <c r="BB44" i="40" s="1"/>
  <c r="P14" i="38"/>
  <c r="AU24" i="40" s="1"/>
  <c r="AC17" i="38"/>
  <c r="AG17" i="38" s="1"/>
  <c r="M43" i="40"/>
  <c r="AS10" i="191"/>
  <c r="AW10" i="191" s="1"/>
  <c r="Q32" i="40"/>
  <c r="AV33" i="62"/>
  <c r="AR52" i="62"/>
  <c r="BT48" i="62"/>
  <c r="BM58" i="40" s="1"/>
  <c r="BP54" i="62"/>
  <c r="BP55" i="62"/>
  <c r="H33" i="62"/>
  <c r="H53" i="62" s="1"/>
  <c r="D52" i="62"/>
  <c r="AV25" i="62"/>
  <c r="AR51" i="62"/>
  <c r="H25" i="62"/>
  <c r="D51" i="62"/>
  <c r="P48" i="62"/>
  <c r="BF58" i="40" s="1"/>
  <c r="L54" i="62"/>
  <c r="L55" i="62"/>
  <c r="CJ25" i="62"/>
  <c r="CF51" i="62"/>
  <c r="AF44" i="62"/>
  <c r="AF54" i="62" s="1"/>
  <c r="AB53" i="62"/>
  <c r="BH54" i="62"/>
  <c r="BH55" i="62"/>
  <c r="BD33" i="62"/>
  <c r="AZ52" i="62"/>
  <c r="X25" i="62"/>
  <c r="T51" i="62"/>
  <c r="AN44" i="62"/>
  <c r="AJ53" i="62"/>
  <c r="CB48" i="62"/>
  <c r="BN58" i="40" s="1"/>
  <c r="BX54" i="62"/>
  <c r="BX55" i="62"/>
  <c r="BO54" i="40"/>
  <c r="BM54" i="40"/>
  <c r="P65" i="40"/>
  <c r="AV55" i="62"/>
  <c r="CJ48" i="62"/>
  <c r="BO58" i="40" s="1"/>
  <c r="CF54" i="62"/>
  <c r="CF55" i="62"/>
  <c r="AV44" i="62"/>
  <c r="AR53" i="62"/>
  <c r="P44" i="62"/>
  <c r="L53" i="62"/>
  <c r="AR54" i="62"/>
  <c r="AR55" i="62"/>
  <c r="BT33" i="62"/>
  <c r="BP52" i="62"/>
  <c r="BL44" i="62"/>
  <c r="BH53" i="62"/>
  <c r="D53" i="62"/>
  <c r="D55" i="62"/>
  <c r="AB55" i="62"/>
  <c r="BL43" i="40"/>
  <c r="BD55" i="62"/>
  <c r="AF55" i="62"/>
  <c r="CB33" i="62"/>
  <c r="BX52" i="62"/>
  <c r="AN25" i="62"/>
  <c r="AJ51" i="62"/>
  <c r="X33" i="62"/>
  <c r="T52" i="62"/>
  <c r="AN33" i="62"/>
  <c r="AJ52" i="62"/>
  <c r="CB44" i="62"/>
  <c r="BX53" i="62"/>
  <c r="BE54" i="40"/>
  <c r="AB54" i="62"/>
  <c r="T55" i="62"/>
  <c r="L51" i="62"/>
  <c r="M65" i="40"/>
  <c r="X55" i="62"/>
  <c r="H54" i="62"/>
  <c r="H55" i="62"/>
  <c r="BD44" i="62"/>
  <c r="BD54" i="62" s="1"/>
  <c r="AZ53" i="62"/>
  <c r="BL25" i="62"/>
  <c r="BH51" i="62"/>
  <c r="CJ33" i="62"/>
  <c r="CF52" i="62"/>
  <c r="BT25" i="62"/>
  <c r="BP51" i="62"/>
  <c r="AF25" i="62"/>
  <c r="AF52" i="62" s="1"/>
  <c r="AB51" i="62"/>
  <c r="CB25" i="62"/>
  <c r="BX51" i="62"/>
  <c r="P33" i="62"/>
  <c r="L52" i="62"/>
  <c r="AN48" i="62"/>
  <c r="BI58" i="40" s="1"/>
  <c r="AJ54" i="62"/>
  <c r="AJ55" i="62"/>
  <c r="X44" i="62"/>
  <c r="T53" i="62"/>
  <c r="CF53" i="62"/>
  <c r="BP53" i="62"/>
  <c r="T54" i="62"/>
  <c r="BF35" i="40"/>
  <c r="BF61" i="40" s="1"/>
  <c r="P51" i="62"/>
  <c r="BH43" i="40"/>
  <c r="U27" i="40"/>
  <c r="V29" i="40"/>
  <c r="H37" i="38"/>
  <c r="AT47" i="40" s="1"/>
  <c r="R53" i="40"/>
  <c r="W47" i="40"/>
  <c r="CJ41" i="38"/>
  <c r="U29" i="254" s="1"/>
  <c r="AN45" i="38"/>
  <c r="AX55" i="40" s="1"/>
  <c r="N25" i="40"/>
  <c r="Q42" i="40"/>
  <c r="T38" i="40"/>
  <c r="AV47" i="38"/>
  <c r="AY57" i="40" s="1"/>
  <c r="BL30" i="38"/>
  <c r="BA40" i="40" s="1"/>
  <c r="H40" i="38"/>
  <c r="AT50" i="40" s="1"/>
  <c r="H9" i="38"/>
  <c r="AT19" i="40" s="1"/>
  <c r="Q20" i="40"/>
  <c r="P51" i="40"/>
  <c r="BD22" i="38"/>
  <c r="AZ32" i="40" s="1"/>
  <c r="E48" i="192"/>
  <c r="I48" i="192" s="1"/>
  <c r="E35" i="191"/>
  <c r="I35" i="191" s="1"/>
  <c r="AK58" i="192"/>
  <c r="AO58" i="192" s="1"/>
  <c r="CJ18" i="38"/>
  <c r="BD28" i="40" s="1"/>
  <c r="L29" i="254"/>
  <c r="CG23" i="193"/>
  <c r="CK23" i="193" s="1"/>
  <c r="H8" i="38"/>
  <c r="AT18" i="40" s="1"/>
  <c r="M24" i="40"/>
  <c r="Q58" i="40"/>
  <c r="E35" i="38"/>
  <c r="I35" i="38" s="1"/>
  <c r="AK45" i="191"/>
  <c r="AO45" i="191" s="1"/>
  <c r="AK30" i="38"/>
  <c r="AO30" i="38" s="1"/>
  <c r="M31" i="40"/>
  <c r="W48" i="40"/>
  <c r="P29" i="40"/>
  <c r="H26" i="38"/>
  <c r="AT36" i="40" s="1"/>
  <c r="W32" i="40"/>
  <c r="O50" i="40"/>
  <c r="AV21" i="38"/>
  <c r="AY31" i="40" s="1"/>
  <c r="CJ25" i="38"/>
  <c r="CJ51" i="38" s="1"/>
  <c r="CG36" i="192"/>
  <c r="CK36" i="192" s="1"/>
  <c r="AC17" i="191"/>
  <c r="AG17" i="191" s="1"/>
  <c r="AC9" i="191"/>
  <c r="AG9" i="191" s="1"/>
  <c r="K53" i="19"/>
  <c r="W35" i="40"/>
  <c r="W61" i="40" s="1"/>
  <c r="CG23" i="38"/>
  <c r="CK23" i="38" s="1"/>
  <c r="AC30" i="192"/>
  <c r="AG30" i="192" s="1"/>
  <c r="CG31" i="193"/>
  <c r="CK31" i="193" s="1"/>
  <c r="AV20" i="38"/>
  <c r="AY30" i="40" s="1"/>
  <c r="U10" i="62"/>
  <c r="Y10" i="62" s="1"/>
  <c r="BS53" i="19"/>
  <c r="P41" i="40"/>
  <c r="T24" i="40"/>
  <c r="W57" i="40"/>
  <c r="BL48" i="62"/>
  <c r="M23" i="40"/>
  <c r="N43" i="40"/>
  <c r="N62" i="40" s="1"/>
  <c r="BD44" i="38"/>
  <c r="BD54" i="38" s="1"/>
  <c r="CJ23" i="38"/>
  <c r="BD33" i="40" s="1"/>
  <c r="U10" i="38"/>
  <c r="Y10" i="38" s="1"/>
  <c r="BT26" i="38"/>
  <c r="BB36" i="40" s="1"/>
  <c r="W26" i="40"/>
  <c r="BI36" i="38"/>
  <c r="BM36" i="38" s="1"/>
  <c r="AC22" i="191"/>
  <c r="AG22" i="191" s="1"/>
  <c r="P33" i="38"/>
  <c r="W17" i="40"/>
  <c r="BI35" i="192"/>
  <c r="BM35" i="192" s="1"/>
  <c r="U10" i="191"/>
  <c r="Y10" i="191" s="1"/>
  <c r="P27" i="38"/>
  <c r="AU37" i="40" s="1"/>
  <c r="M52" i="40"/>
  <c r="CC52" i="19"/>
  <c r="Q37" i="40"/>
  <c r="U23" i="192"/>
  <c r="Y23" i="192" s="1"/>
  <c r="CM51" i="19"/>
  <c r="BI53" i="19"/>
  <c r="AO53" i="19"/>
  <c r="CM53" i="19"/>
  <c r="CW51" i="19"/>
  <c r="CG49" i="192"/>
  <c r="CK49" i="192" s="1"/>
  <c r="V32" i="40"/>
  <c r="P35" i="40"/>
  <c r="P61" i="40" s="1"/>
  <c r="AV9" i="38"/>
  <c r="AY19" i="40" s="1"/>
  <c r="H25" i="38"/>
  <c r="CB7" i="38"/>
  <c r="BC17" i="40" s="1"/>
  <c r="CW53" i="19"/>
  <c r="AY52" i="19"/>
  <c r="BI51" i="19"/>
  <c r="AE54" i="19"/>
  <c r="AE55" i="19"/>
  <c r="CC51" i="19"/>
  <c r="AE51" i="19"/>
  <c r="U55" i="19"/>
  <c r="U54" i="19"/>
  <c r="AY53" i="19"/>
  <c r="AC33" i="191"/>
  <c r="AO52" i="19"/>
  <c r="M46" i="192"/>
  <c r="U52" i="19"/>
  <c r="BQ33" i="38"/>
  <c r="BU33" i="38" s="1"/>
  <c r="CM52" i="19"/>
  <c r="M25" i="193"/>
  <c r="U51" i="19"/>
  <c r="U44" i="191"/>
  <c r="AE53" i="19"/>
  <c r="E46" i="192"/>
  <c r="K52" i="19"/>
  <c r="BI55" i="19"/>
  <c r="BI54" i="19"/>
  <c r="AO51" i="19"/>
  <c r="AO55" i="19"/>
  <c r="AO54" i="19"/>
  <c r="CG57" i="192"/>
  <c r="DG53" i="19"/>
  <c r="CG48" i="62"/>
  <c r="CK48" i="62" s="1"/>
  <c r="DG54" i="19"/>
  <c r="DG55" i="19"/>
  <c r="DG51" i="19"/>
  <c r="DG52" i="19"/>
  <c r="CC53" i="19"/>
  <c r="AY51" i="19"/>
  <c r="CW52" i="19"/>
  <c r="BS54" i="19"/>
  <c r="BS55" i="19"/>
  <c r="BA25" i="38"/>
  <c r="BE25" i="38" s="1"/>
  <c r="BS51" i="19"/>
  <c r="M44" i="62"/>
  <c r="U53" i="19"/>
  <c r="D52" i="38"/>
  <c r="AY54" i="19"/>
  <c r="AY55" i="19"/>
  <c r="CM54" i="19"/>
  <c r="CM55" i="19"/>
  <c r="AT24" i="40"/>
  <c r="BI52" i="19"/>
  <c r="K54" i="19"/>
  <c r="K55" i="19"/>
  <c r="U46" i="192"/>
  <c r="AE52" i="19"/>
  <c r="BI48" i="191"/>
  <c r="CC55" i="19"/>
  <c r="CC54" i="19"/>
  <c r="BA33" i="38"/>
  <c r="BE33" i="38" s="1"/>
  <c r="BS52" i="19"/>
  <c r="BY48" i="38"/>
  <c r="CC48" i="38" s="1"/>
  <c r="CW55" i="19"/>
  <c r="CW54" i="19"/>
  <c r="E25" i="38"/>
  <c r="I25" i="38" s="1"/>
  <c r="K51" i="19"/>
  <c r="BD55" i="38"/>
  <c r="CJ48" i="38"/>
  <c r="BD58" i="40" s="1"/>
  <c r="CF55" i="38"/>
  <c r="CF54" i="38"/>
  <c r="R54" i="40"/>
  <c r="AR53" i="38"/>
  <c r="V54" i="40"/>
  <c r="BX53" i="38"/>
  <c r="AR54" i="38"/>
  <c r="AR55" i="38"/>
  <c r="U43" i="40"/>
  <c r="BP52" i="38"/>
  <c r="R58" i="40"/>
  <c r="S48" i="40"/>
  <c r="AN55" i="38"/>
  <c r="AZ35" i="40"/>
  <c r="BD51" i="38"/>
  <c r="X55" i="38"/>
  <c r="BB54" i="40"/>
  <c r="AF46" i="38"/>
  <c r="AW56" i="40" s="1"/>
  <c r="AN40" i="38"/>
  <c r="AX50" i="40" s="1"/>
  <c r="M29" i="40"/>
  <c r="T58" i="40"/>
  <c r="BH55" i="38"/>
  <c r="BH54" i="38"/>
  <c r="P44" i="38"/>
  <c r="L53" i="38"/>
  <c r="R43" i="40"/>
  <c r="AR52" i="38"/>
  <c r="BL44" i="38"/>
  <c r="BH53" i="38"/>
  <c r="V35" i="40"/>
  <c r="BX51" i="38"/>
  <c r="X33" i="38"/>
  <c r="T52" i="38"/>
  <c r="Q54" i="40"/>
  <c r="AJ53" i="38"/>
  <c r="AF44" i="38"/>
  <c r="AB53" i="38"/>
  <c r="AN33" i="38"/>
  <c r="AJ52" i="38"/>
  <c r="T55" i="38"/>
  <c r="L51" i="38"/>
  <c r="BP53" i="38"/>
  <c r="AW43" i="40"/>
  <c r="AV25" i="38"/>
  <c r="AR51" i="38"/>
  <c r="V48" i="40"/>
  <c r="V38" i="40"/>
  <c r="BT27" i="38"/>
  <c r="BB37" i="40" s="1"/>
  <c r="P26" i="40"/>
  <c r="S54" i="40"/>
  <c r="S63" i="40" s="1"/>
  <c r="AZ53" i="38"/>
  <c r="N58" i="40"/>
  <c r="L54" i="38"/>
  <c r="L55" i="38"/>
  <c r="CB33" i="38"/>
  <c r="BX52" i="38"/>
  <c r="M54" i="40"/>
  <c r="D53" i="38"/>
  <c r="R35" i="40"/>
  <c r="BA43" i="40"/>
  <c r="AZ43" i="40"/>
  <c r="BD52" i="38"/>
  <c r="H55" i="38"/>
  <c r="AT43" i="40"/>
  <c r="BD54" i="40"/>
  <c r="H44" i="38"/>
  <c r="H54" i="38" s="1"/>
  <c r="V24" i="40"/>
  <c r="R24" i="40"/>
  <c r="BL25" i="38"/>
  <c r="BL52" i="38" s="1"/>
  <c r="BH51" i="38"/>
  <c r="W43" i="40"/>
  <c r="CF52" i="38"/>
  <c r="BT48" i="38"/>
  <c r="BB58" i="40" s="1"/>
  <c r="BP54" i="38"/>
  <c r="BP55" i="38"/>
  <c r="BX55" i="38"/>
  <c r="BX54" i="38"/>
  <c r="BT25" i="38"/>
  <c r="BP51" i="38"/>
  <c r="O54" i="40"/>
  <c r="T53" i="38"/>
  <c r="AN25" i="38"/>
  <c r="AJ51" i="38"/>
  <c r="X25" i="38"/>
  <c r="T51" i="38"/>
  <c r="AJ54" i="38"/>
  <c r="AJ55" i="38"/>
  <c r="AB55" i="38"/>
  <c r="AB51" i="38"/>
  <c r="BD21" i="38"/>
  <c r="AZ31" i="40" s="1"/>
  <c r="AV11" i="38"/>
  <c r="AY21" i="40" s="1"/>
  <c r="O55" i="40"/>
  <c r="L4" i="254"/>
  <c r="R37" i="40"/>
  <c r="X24" i="38"/>
  <c r="AV34" i="40" s="1"/>
  <c r="N57" i="40"/>
  <c r="W27" i="40"/>
  <c r="S29" i="40"/>
  <c r="M46" i="40"/>
  <c r="V30" i="40"/>
  <c r="BD37" i="38"/>
  <c r="AZ47" i="40" s="1"/>
  <c r="CB45" i="38"/>
  <c r="BC55" i="40" s="1"/>
  <c r="BT8" i="38"/>
  <c r="BB18" i="40" s="1"/>
  <c r="BD46" i="38"/>
  <c r="AZ56" i="40" s="1"/>
  <c r="Q39" i="40"/>
  <c r="S25" i="40"/>
  <c r="N46" i="40"/>
  <c r="P30" i="40"/>
  <c r="U22" i="40"/>
  <c r="S17" i="40"/>
  <c r="V43" i="40"/>
  <c r="P32" i="40"/>
  <c r="P46" i="40"/>
  <c r="X37" i="38"/>
  <c r="AV47" i="40" s="1"/>
  <c r="X22" i="38"/>
  <c r="AV32" i="40" s="1"/>
  <c r="AF13" i="38"/>
  <c r="AW23" i="40" s="1"/>
  <c r="BD27" i="38"/>
  <c r="AZ37" i="40" s="1"/>
  <c r="BT20" i="38"/>
  <c r="BB30" i="40" s="1"/>
  <c r="CJ15" i="38"/>
  <c r="BD25" i="40" s="1"/>
  <c r="AN23" i="38"/>
  <c r="AX33" i="40" s="1"/>
  <c r="R52" i="40"/>
  <c r="T51" i="40"/>
  <c r="W18" i="40"/>
  <c r="BQ36" i="192"/>
  <c r="BU36" i="192" s="1"/>
  <c r="M16" i="38"/>
  <c r="Q16" i="38" s="1"/>
  <c r="BY39" i="38"/>
  <c r="CC39" i="38" s="1"/>
  <c r="BI45" i="62"/>
  <c r="BM45" i="62" s="1"/>
  <c r="P16" i="38"/>
  <c r="AU26" i="40" s="1"/>
  <c r="CG36" i="62"/>
  <c r="CK36" i="62" s="1"/>
  <c r="O53" i="40"/>
  <c r="BT33" i="38"/>
  <c r="BT53" i="38" s="1"/>
  <c r="L43" i="254"/>
  <c r="N34" i="40"/>
  <c r="L26" i="254"/>
  <c r="P52" i="40"/>
  <c r="BQ17" i="191"/>
  <c r="BU17" i="191" s="1"/>
  <c r="CB11" i="38"/>
  <c r="BC21" i="40" s="1"/>
  <c r="T49" i="40"/>
  <c r="W53" i="40"/>
  <c r="CG36" i="191"/>
  <c r="CK36" i="191" s="1"/>
  <c r="V16" i="40"/>
  <c r="M20" i="62"/>
  <c r="Q20" i="62" s="1"/>
  <c r="CG56" i="192"/>
  <c r="CK56" i="192" s="1"/>
  <c r="CG36" i="38"/>
  <c r="CK36" i="38" s="1"/>
  <c r="AF43" i="38"/>
  <c r="AW53" i="40" s="1"/>
  <c r="AV33" i="38"/>
  <c r="AV38" i="38"/>
  <c r="AY48" i="40" s="1"/>
  <c r="E46" i="62"/>
  <c r="I46" i="62" s="1"/>
  <c r="CB15" i="38"/>
  <c r="BC25" i="40" s="1"/>
  <c r="W20" i="40"/>
  <c r="CJ48" i="193"/>
  <c r="AF47" i="38"/>
  <c r="AW57" i="40" s="1"/>
  <c r="CB57" i="192"/>
  <c r="BA7" i="191"/>
  <c r="BE7" i="191" s="1"/>
  <c r="P18" i="40"/>
  <c r="BQ31" i="62"/>
  <c r="BU31" i="62" s="1"/>
  <c r="M44" i="191"/>
  <c r="P28" i="38"/>
  <c r="AU38" i="40" s="1"/>
  <c r="T23" i="40"/>
  <c r="S53" i="40"/>
  <c r="CB25" i="38"/>
  <c r="P8" i="38"/>
  <c r="AU18" i="40" s="1"/>
  <c r="R25" i="40"/>
  <c r="T22" i="40"/>
  <c r="L9" i="254"/>
  <c r="BA7" i="62"/>
  <c r="BE7" i="62" s="1"/>
  <c r="BA20" i="192"/>
  <c r="BE20" i="192" s="1"/>
  <c r="Q36" i="40"/>
  <c r="E46" i="191"/>
  <c r="I46" i="191" s="1"/>
  <c r="E59" i="192"/>
  <c r="I59" i="192" s="1"/>
  <c r="P21" i="38"/>
  <c r="AU31" i="40" s="1"/>
  <c r="O16" i="40"/>
  <c r="O61" i="40" s="1"/>
  <c r="M44" i="38"/>
  <c r="Q25" i="40"/>
  <c r="M44" i="40"/>
  <c r="BA7" i="193"/>
  <c r="BE7" i="193" s="1"/>
  <c r="AN44" i="38"/>
  <c r="AN54" i="38" s="1"/>
  <c r="E46" i="193"/>
  <c r="I46" i="193" s="1"/>
  <c r="AN13" i="38"/>
  <c r="AX23" i="40" s="1"/>
  <c r="P26" i="38"/>
  <c r="AU36" i="40" s="1"/>
  <c r="AV17" i="38"/>
  <c r="AY27" i="40" s="1"/>
  <c r="P34" i="38"/>
  <c r="AU44" i="40" s="1"/>
  <c r="T37" i="40"/>
  <c r="U29" i="40"/>
  <c r="L36" i="254"/>
  <c r="BD57" i="192"/>
  <c r="CB47" i="38"/>
  <c r="BC57" i="40" s="1"/>
  <c r="O38" i="40"/>
  <c r="E33" i="191"/>
  <c r="W38" i="40"/>
  <c r="W56" i="40"/>
  <c r="L27" i="254"/>
  <c r="BA41" i="193"/>
  <c r="BE41" i="193" s="1"/>
  <c r="M19" i="191"/>
  <c r="Q19" i="191" s="1"/>
  <c r="BA47" i="192"/>
  <c r="BE47" i="192" s="1"/>
  <c r="P22" i="38"/>
  <c r="AU32" i="40" s="1"/>
  <c r="X44" i="191"/>
  <c r="M41" i="193"/>
  <c r="Q41" i="193" s="1"/>
  <c r="N54" i="40"/>
  <c r="H35" i="38"/>
  <c r="AT45" i="40" s="1"/>
  <c r="R39" i="40"/>
  <c r="CJ30" i="38"/>
  <c r="BD40" i="40" s="1"/>
  <c r="CB44" i="38"/>
  <c r="AN19" i="38"/>
  <c r="AX29" i="40" s="1"/>
  <c r="BL43" i="38"/>
  <c r="BA53" i="40" s="1"/>
  <c r="BQ23" i="193"/>
  <c r="BU23" i="193" s="1"/>
  <c r="CG31" i="191"/>
  <c r="CK31" i="191" s="1"/>
  <c r="BI36" i="193"/>
  <c r="BM36" i="193" s="1"/>
  <c r="BI45" i="193"/>
  <c r="BM45" i="193" s="1"/>
  <c r="BQ23" i="62"/>
  <c r="BU23" i="62" s="1"/>
  <c r="U58" i="40"/>
  <c r="CJ45" i="38"/>
  <c r="BD55" i="40" s="1"/>
  <c r="BD47" i="38"/>
  <c r="AZ57" i="40" s="1"/>
  <c r="AF17" i="38"/>
  <c r="AW27" i="40" s="1"/>
  <c r="X19" i="38"/>
  <c r="AV29" i="40" s="1"/>
  <c r="BQ23" i="191"/>
  <c r="BU23" i="191" s="1"/>
  <c r="AC27" i="191"/>
  <c r="AG27" i="191" s="1"/>
  <c r="CB32" i="38"/>
  <c r="BC42" i="40" s="1"/>
  <c r="E25" i="191"/>
  <c r="BQ38" i="62"/>
  <c r="BU38" i="62" s="1"/>
  <c r="M40" i="40"/>
  <c r="AS23" i="192"/>
  <c r="AW23" i="192" s="1"/>
  <c r="BT45" i="38"/>
  <c r="BB55" i="40" s="1"/>
  <c r="N40" i="40"/>
  <c r="P31" i="38"/>
  <c r="AU41" i="40" s="1"/>
  <c r="Q28" i="40"/>
  <c r="V40" i="40"/>
  <c r="N30" i="40"/>
  <c r="V20" i="40"/>
  <c r="CG31" i="38"/>
  <c r="CK31" i="38" s="1"/>
  <c r="BI45" i="38"/>
  <c r="BM45" i="38" s="1"/>
  <c r="AC40" i="192"/>
  <c r="AG40" i="192" s="1"/>
  <c r="CB27" i="38"/>
  <c r="BC37" i="40" s="1"/>
  <c r="AN42" i="38"/>
  <c r="U8" i="254" s="1"/>
  <c r="BY54" i="192"/>
  <c r="CC54" i="192" s="1"/>
  <c r="BQ38" i="193"/>
  <c r="BU38" i="193" s="1"/>
  <c r="BI36" i="62"/>
  <c r="BM36" i="62" s="1"/>
  <c r="O42" i="40"/>
  <c r="P49" i="40"/>
  <c r="CG44" i="192"/>
  <c r="CK44" i="192" s="1"/>
  <c r="BI58" i="192"/>
  <c r="BM58" i="192" s="1"/>
  <c r="AC27" i="62"/>
  <c r="AG27" i="62" s="1"/>
  <c r="Q22" i="40"/>
  <c r="CG48" i="38"/>
  <c r="AF45" i="38"/>
  <c r="AW55" i="40" s="1"/>
  <c r="AV6" i="38"/>
  <c r="U39" i="254" s="1"/>
  <c r="M25" i="62"/>
  <c r="T42" i="40"/>
  <c r="Q53" i="40"/>
  <c r="AC22" i="192"/>
  <c r="AG22" i="192" s="1"/>
  <c r="E28" i="191"/>
  <c r="I28" i="191" s="1"/>
  <c r="BI7" i="38"/>
  <c r="BM7" i="38" s="1"/>
  <c r="U57" i="192"/>
  <c r="BQ39" i="191"/>
  <c r="BU39" i="191" s="1"/>
  <c r="BQ31" i="38"/>
  <c r="BU31" i="38" s="1"/>
  <c r="Q38" i="40"/>
  <c r="AF44" i="191"/>
  <c r="M39" i="191"/>
  <c r="Q39" i="191" s="1"/>
  <c r="AC9" i="193"/>
  <c r="AG9" i="193" s="1"/>
  <c r="BI20" i="192"/>
  <c r="BM20" i="192" s="1"/>
  <c r="U44" i="62"/>
  <c r="BQ39" i="62"/>
  <c r="BU39" i="62" s="1"/>
  <c r="CJ21" i="38"/>
  <c r="BD31" i="40" s="1"/>
  <c r="CB9" i="38"/>
  <c r="BC19" i="40" s="1"/>
  <c r="U57" i="40"/>
  <c r="AN46" i="38"/>
  <c r="AX56" i="40" s="1"/>
  <c r="M27" i="40"/>
  <c r="N29" i="40"/>
  <c r="O43" i="40"/>
  <c r="O62" i="40" s="1"/>
  <c r="BT24" i="38"/>
  <c r="BB34" i="40" s="1"/>
  <c r="BI7" i="62"/>
  <c r="BM7" i="62" s="1"/>
  <c r="M41" i="40"/>
  <c r="BD16" i="38"/>
  <c r="AZ26" i="40" s="1"/>
  <c r="U31" i="40"/>
  <c r="AS26" i="38"/>
  <c r="AW26" i="38" s="1"/>
  <c r="R16" i="40"/>
  <c r="BY9" i="62"/>
  <c r="CC9" i="62" s="1"/>
  <c r="AS26" i="193"/>
  <c r="AW26" i="193" s="1"/>
  <c r="M39" i="38"/>
  <c r="Q39" i="38" s="1"/>
  <c r="E28" i="62"/>
  <c r="I28" i="62" s="1"/>
  <c r="BY22" i="192"/>
  <c r="CC22" i="192" s="1"/>
  <c r="AF12" i="38"/>
  <c r="AW22" i="40" s="1"/>
  <c r="M25" i="38"/>
  <c r="U35" i="40"/>
  <c r="AV7" i="38"/>
  <c r="AY17" i="40" s="1"/>
  <c r="R45" i="40"/>
  <c r="R50" i="40"/>
  <c r="AF11" i="38"/>
  <c r="AW21" i="40" s="1"/>
  <c r="O27" i="40"/>
  <c r="L25" i="254"/>
  <c r="AN24" i="38"/>
  <c r="AX34" i="40" s="1"/>
  <c r="CB37" i="38"/>
  <c r="BC47" i="40" s="1"/>
  <c r="N55" i="40"/>
  <c r="BA8" i="191"/>
  <c r="BE8" i="191" s="1"/>
  <c r="N16" i="40"/>
  <c r="N61" i="40" s="1"/>
  <c r="Q35" i="40"/>
  <c r="Q61" i="40" s="1"/>
  <c r="CB29" i="38"/>
  <c r="BC39" i="40" s="1"/>
  <c r="Q49" i="40"/>
  <c r="CJ20" i="38"/>
  <c r="BD30" i="40" s="1"/>
  <c r="P44" i="40"/>
  <c r="AC19" i="193"/>
  <c r="AG19" i="193" s="1"/>
  <c r="AV12" i="38"/>
  <c r="AY22" i="40" s="1"/>
  <c r="BD11" i="38"/>
  <c r="AZ21" i="40" s="1"/>
  <c r="BY41" i="193"/>
  <c r="CC41" i="193" s="1"/>
  <c r="X31" i="38"/>
  <c r="AV41" i="40" s="1"/>
  <c r="CJ14" i="38"/>
  <c r="BD24" i="40" s="1"/>
  <c r="CB48" i="38"/>
  <c r="CB42" i="38"/>
  <c r="BC52" i="40" s="1"/>
  <c r="X13" i="38"/>
  <c r="AV23" i="40" s="1"/>
  <c r="V52" i="40"/>
  <c r="X27" i="38"/>
  <c r="AV37" i="40" s="1"/>
  <c r="M53" i="40"/>
  <c r="S38" i="40"/>
  <c r="Q57" i="40"/>
  <c r="M39" i="62"/>
  <c r="Q39" i="62" s="1"/>
  <c r="E28" i="193"/>
  <c r="I28" i="193" s="1"/>
  <c r="BI7" i="193"/>
  <c r="BM7" i="193" s="1"/>
  <c r="AC27" i="193"/>
  <c r="AG27" i="193" s="1"/>
  <c r="U44" i="193"/>
  <c r="P54" i="40"/>
  <c r="P63" i="40" s="1"/>
  <c r="L19" i="254"/>
  <c r="V33" i="40"/>
  <c r="S41" i="40"/>
  <c r="BQ39" i="193"/>
  <c r="BU39" i="193" s="1"/>
  <c r="BI22" i="193"/>
  <c r="BM22" i="193" s="1"/>
  <c r="AS26" i="62"/>
  <c r="AW26" i="62" s="1"/>
  <c r="BY9" i="191"/>
  <c r="CC9" i="191" s="1"/>
  <c r="AS10" i="62"/>
  <c r="AW10" i="62" s="1"/>
  <c r="BY41" i="38"/>
  <c r="CC41" i="38" s="1"/>
  <c r="BQ44" i="192"/>
  <c r="BU44" i="192" s="1"/>
  <c r="BQ51" i="192"/>
  <c r="BU51" i="192" s="1"/>
  <c r="M38" i="192"/>
  <c r="U16" i="40"/>
  <c r="BY9" i="38"/>
  <c r="CC9" i="38" s="1"/>
  <c r="N19" i="40"/>
  <c r="T54" i="40"/>
  <c r="R55" i="40"/>
  <c r="CB61" i="192"/>
  <c r="M52" i="192"/>
  <c r="Q52" i="192" s="1"/>
  <c r="BI36" i="191"/>
  <c r="BM36" i="191" s="1"/>
  <c r="AC9" i="38"/>
  <c r="AG9" i="38" s="1"/>
  <c r="E41" i="192"/>
  <c r="I41" i="192" s="1"/>
  <c r="BI8" i="193"/>
  <c r="BM8" i="193" s="1"/>
  <c r="CJ13" i="38"/>
  <c r="BD23" i="40" s="1"/>
  <c r="Q52" i="40"/>
  <c r="H57" i="192"/>
  <c r="H66" i="192" s="1"/>
  <c r="L28" i="254"/>
  <c r="BQ39" i="38"/>
  <c r="BU39" i="38" s="1"/>
  <c r="BI22" i="38"/>
  <c r="BM22" i="38" s="1"/>
  <c r="AS39" i="192"/>
  <c r="AW39" i="192" s="1"/>
  <c r="AS10" i="38"/>
  <c r="AW10" i="38" s="1"/>
  <c r="E25" i="193"/>
  <c r="BQ31" i="191"/>
  <c r="BU31" i="191" s="1"/>
  <c r="CG48" i="193"/>
  <c r="M25" i="191"/>
  <c r="U44" i="38"/>
  <c r="V51" i="40"/>
  <c r="AF26" i="38"/>
  <c r="AW36" i="40" s="1"/>
  <c r="U24" i="40"/>
  <c r="M51" i="40"/>
  <c r="BI22" i="62"/>
  <c r="BM22" i="62" s="1"/>
  <c r="E25" i="62"/>
  <c r="BQ38" i="38"/>
  <c r="BU38" i="38" s="1"/>
  <c r="CG61" i="192"/>
  <c r="E13" i="62"/>
  <c r="I13" i="62" s="1"/>
  <c r="M37" i="40"/>
  <c r="AC17" i="193"/>
  <c r="AG17" i="193" s="1"/>
  <c r="S51" i="40"/>
  <c r="AV48" i="38"/>
  <c r="M33" i="192"/>
  <c r="Q33" i="192" s="1"/>
  <c r="BQ30" i="192"/>
  <c r="BU30" i="192" s="1"/>
  <c r="T50" i="40"/>
  <c r="V58" i="40"/>
  <c r="AF6" i="38"/>
  <c r="U37" i="254" s="1"/>
  <c r="X38" i="38"/>
  <c r="AV48" i="40" s="1"/>
  <c r="BD40" i="38"/>
  <c r="AZ50" i="40" s="1"/>
  <c r="L35" i="254"/>
  <c r="Q43" i="40"/>
  <c r="Q44" i="40"/>
  <c r="CJ39" i="38"/>
  <c r="BD49" i="40" s="1"/>
  <c r="U25" i="40"/>
  <c r="P46" i="38"/>
  <c r="AU56" i="40" s="1"/>
  <c r="BL21" i="38"/>
  <c r="BA31" i="40" s="1"/>
  <c r="P48" i="38"/>
  <c r="M20" i="38"/>
  <c r="Q20" i="38" s="1"/>
  <c r="L41" i="254"/>
  <c r="R41" i="40"/>
  <c r="BI30" i="38"/>
  <c r="BM30" i="38" s="1"/>
  <c r="AC19" i="62"/>
  <c r="AG19" i="62" s="1"/>
  <c r="BQ17" i="62"/>
  <c r="BU17" i="62" s="1"/>
  <c r="BA21" i="192"/>
  <c r="BE21" i="192" s="1"/>
  <c r="Q17" i="40"/>
  <c r="T52" i="40"/>
  <c r="N48" i="40"/>
  <c r="CJ12" i="38"/>
  <c r="BD22" i="40" s="1"/>
  <c r="R40" i="40"/>
  <c r="X29" i="38"/>
  <c r="AV39" i="40" s="1"/>
  <c r="U31" i="192"/>
  <c r="Y31" i="192" s="1"/>
  <c r="AC32" i="192"/>
  <c r="AG32" i="192" s="1"/>
  <c r="BQ17" i="193"/>
  <c r="BU17" i="193" s="1"/>
  <c r="BA8" i="193"/>
  <c r="BE8" i="193" s="1"/>
  <c r="L11" i="254"/>
  <c r="AN21" i="38"/>
  <c r="AX31" i="40" s="1"/>
  <c r="M42" i="191"/>
  <c r="Q42" i="191" s="1"/>
  <c r="S19" i="40"/>
  <c r="M20" i="191"/>
  <c r="Q20" i="191" s="1"/>
  <c r="AC19" i="38"/>
  <c r="AG19" i="38" s="1"/>
  <c r="BA8" i="62"/>
  <c r="BE8" i="62" s="1"/>
  <c r="L37" i="254"/>
  <c r="U23" i="40"/>
  <c r="M55" i="192"/>
  <c r="Q55" i="192" s="1"/>
  <c r="AC47" i="191"/>
  <c r="AG47" i="191" s="1"/>
  <c r="BI29" i="62"/>
  <c r="BM29" i="62" s="1"/>
  <c r="U34" i="191"/>
  <c r="Y34" i="191" s="1"/>
  <c r="AC47" i="38"/>
  <c r="AG47" i="38" s="1"/>
  <c r="AC33" i="193"/>
  <c r="BT6" i="38"/>
  <c r="AC15" i="38"/>
  <c r="AG15" i="38" s="1"/>
  <c r="CJ35" i="38"/>
  <c r="BD45" i="40" s="1"/>
  <c r="Q40" i="40"/>
  <c r="CG24" i="62"/>
  <c r="CK24" i="62" s="1"/>
  <c r="P37" i="38"/>
  <c r="AU47" i="40" s="1"/>
  <c r="AC28" i="192"/>
  <c r="AG28" i="192" s="1"/>
  <c r="AC15" i="193"/>
  <c r="AG15" i="193" s="1"/>
  <c r="U28" i="40"/>
  <c r="N45" i="40"/>
  <c r="U34" i="38"/>
  <c r="Y34" i="38" s="1"/>
  <c r="M43" i="192"/>
  <c r="Q43" i="192" s="1"/>
  <c r="BA33" i="193"/>
  <c r="BQ45" i="193"/>
  <c r="BU45" i="193" s="1"/>
  <c r="AV22" i="38"/>
  <c r="AY32" i="40" s="1"/>
  <c r="T35" i="40"/>
  <c r="BI18" i="191"/>
  <c r="BM18" i="191" s="1"/>
  <c r="M44" i="193"/>
  <c r="M33" i="193"/>
  <c r="X21" i="38"/>
  <c r="AV31" i="40" s="1"/>
  <c r="AC15" i="191"/>
  <c r="AG15" i="191" s="1"/>
  <c r="X46" i="38"/>
  <c r="AV56" i="40" s="1"/>
  <c r="U18" i="38"/>
  <c r="Y18" i="38" s="1"/>
  <c r="AC46" i="192"/>
  <c r="H23" i="38"/>
  <c r="AT33" i="40" s="1"/>
  <c r="AK48" i="192"/>
  <c r="AO48" i="192" s="1"/>
  <c r="AK35" i="38"/>
  <c r="AO35" i="38" s="1"/>
  <c r="S36" i="40"/>
  <c r="T16" i="40"/>
  <c r="CJ61" i="192"/>
  <c r="BI21" i="193"/>
  <c r="BM21" i="193" s="1"/>
  <c r="AK8" i="193"/>
  <c r="AO8" i="193" s="1"/>
  <c r="AK35" i="191"/>
  <c r="AO35" i="191" s="1"/>
  <c r="T46" i="40"/>
  <c r="AK21" i="192"/>
  <c r="AO21" i="192" s="1"/>
  <c r="CG42" i="192"/>
  <c r="CK42" i="192" s="1"/>
  <c r="P31" i="40"/>
  <c r="E38" i="192"/>
  <c r="BY41" i="191"/>
  <c r="CC41" i="191" s="1"/>
  <c r="CG48" i="191"/>
  <c r="S30" i="40"/>
  <c r="U13" i="193"/>
  <c r="Y13" i="193" s="1"/>
  <c r="AF37" i="38"/>
  <c r="AW47" i="40" s="1"/>
  <c r="M33" i="62"/>
  <c r="BY45" i="62"/>
  <c r="CC45" i="62" s="1"/>
  <c r="AK11" i="193"/>
  <c r="AO11" i="193" s="1"/>
  <c r="BQ43" i="38"/>
  <c r="BU43" i="38" s="1"/>
  <c r="AK43" i="191"/>
  <c r="AO43" i="191" s="1"/>
  <c r="BI28" i="191"/>
  <c r="BM28" i="191" s="1"/>
  <c r="AK56" i="192"/>
  <c r="AO56" i="192" s="1"/>
  <c r="AS33" i="192"/>
  <c r="AW33" i="192" s="1"/>
  <c r="BA52" i="192"/>
  <c r="BE52" i="192" s="1"/>
  <c r="AS14" i="38"/>
  <c r="AW14" i="38" s="1"/>
  <c r="BT38" i="38"/>
  <c r="BB48" i="40" s="1"/>
  <c r="M57" i="192"/>
  <c r="AC11" i="38"/>
  <c r="AG11" i="38" s="1"/>
  <c r="BI14" i="191"/>
  <c r="BM14" i="191" s="1"/>
  <c r="AS31" i="193"/>
  <c r="AW31" i="193" s="1"/>
  <c r="BL48" i="38"/>
  <c r="T20" i="40"/>
  <c r="N27" i="40"/>
  <c r="U11" i="193"/>
  <c r="Y11" i="193" s="1"/>
  <c r="CG44" i="191"/>
  <c r="U11" i="62"/>
  <c r="Y11" i="62" s="1"/>
  <c r="AF23" i="38"/>
  <c r="AW33" i="40" s="1"/>
  <c r="M22" i="62"/>
  <c r="Q22" i="62" s="1"/>
  <c r="AK26" i="62"/>
  <c r="AO26" i="62" s="1"/>
  <c r="E19" i="38"/>
  <c r="I19" i="38" s="1"/>
  <c r="BI21" i="38"/>
  <c r="BM21" i="38" s="1"/>
  <c r="BI30" i="193"/>
  <c r="BM30" i="193" s="1"/>
  <c r="BI41" i="192"/>
  <c r="BM41" i="192" s="1"/>
  <c r="BI18" i="38"/>
  <c r="BM18" i="38" s="1"/>
  <c r="BI14" i="62"/>
  <c r="BM14" i="62" s="1"/>
  <c r="AS27" i="192"/>
  <c r="AW27" i="192" s="1"/>
  <c r="AC34" i="191"/>
  <c r="AG34" i="191" s="1"/>
  <c r="AS20" i="191"/>
  <c r="AW20" i="191" s="1"/>
  <c r="BQ58" i="192"/>
  <c r="BU58" i="192" s="1"/>
  <c r="CG29" i="62"/>
  <c r="CK29" i="62" s="1"/>
  <c r="BI21" i="192"/>
  <c r="BM21" i="192" s="1"/>
  <c r="BY48" i="193"/>
  <c r="M42" i="193"/>
  <c r="Q42" i="193" s="1"/>
  <c r="M30" i="62"/>
  <c r="Q30" i="62" s="1"/>
  <c r="AC60" i="192"/>
  <c r="AG60" i="192" s="1"/>
  <c r="BI29" i="193"/>
  <c r="BM29" i="193" s="1"/>
  <c r="P42" i="40"/>
  <c r="AK43" i="62"/>
  <c r="AO43" i="62" s="1"/>
  <c r="U24" i="192"/>
  <c r="Y24" i="192" s="1"/>
  <c r="BI43" i="192"/>
  <c r="BM43" i="192" s="1"/>
  <c r="U18" i="62"/>
  <c r="Y18" i="62" s="1"/>
  <c r="M33" i="38"/>
  <c r="AK8" i="191"/>
  <c r="AO8" i="191" s="1"/>
  <c r="AS20" i="193"/>
  <c r="AW20" i="193" s="1"/>
  <c r="AK35" i="62"/>
  <c r="AO35" i="62" s="1"/>
  <c r="CG29" i="38"/>
  <c r="CK29" i="38" s="1"/>
  <c r="BQ43" i="191"/>
  <c r="BU43" i="191" s="1"/>
  <c r="BA33" i="191"/>
  <c r="U13" i="38"/>
  <c r="Y13" i="38" s="1"/>
  <c r="S33" i="40"/>
  <c r="M42" i="38"/>
  <c r="Q42" i="38" s="1"/>
  <c r="M30" i="38"/>
  <c r="Q30" i="38" s="1"/>
  <c r="BI21" i="62"/>
  <c r="BM21" i="62" s="1"/>
  <c r="BI30" i="191"/>
  <c r="BM30" i="191" s="1"/>
  <c r="BI28" i="193"/>
  <c r="BM28" i="193" s="1"/>
  <c r="AS14" i="62"/>
  <c r="AW14" i="62" s="1"/>
  <c r="AC47" i="192"/>
  <c r="AG47" i="192" s="1"/>
  <c r="BQ45" i="62"/>
  <c r="BU45" i="62" s="1"/>
  <c r="CG29" i="193"/>
  <c r="CK29" i="193" s="1"/>
  <c r="AC33" i="62"/>
  <c r="BA39" i="193"/>
  <c r="BE39" i="193" s="1"/>
  <c r="AS31" i="191"/>
  <c r="AW31" i="191" s="1"/>
  <c r="BY48" i="191"/>
  <c r="U40" i="40"/>
  <c r="U34" i="62"/>
  <c r="Y34" i="62" s="1"/>
  <c r="AC47" i="62"/>
  <c r="AG47" i="62" s="1"/>
  <c r="BI29" i="38"/>
  <c r="BM29" i="38" s="1"/>
  <c r="BY44" i="192"/>
  <c r="CC44" i="192" s="1"/>
  <c r="BY31" i="191"/>
  <c r="CC31" i="191" s="1"/>
  <c r="BY31" i="193"/>
  <c r="CC31" i="193" s="1"/>
  <c r="BI21" i="191"/>
  <c r="BM21" i="191" s="1"/>
  <c r="BI42" i="191"/>
  <c r="BM42" i="191" s="1"/>
  <c r="U18" i="193"/>
  <c r="Y18" i="193" s="1"/>
  <c r="AK8" i="62"/>
  <c r="AO8" i="62" s="1"/>
  <c r="AC33" i="38"/>
  <c r="BY31" i="62"/>
  <c r="CC31" i="62" s="1"/>
  <c r="BI25" i="192"/>
  <c r="BM25" i="192" s="1"/>
  <c r="BQ15" i="38"/>
  <c r="BU15" i="38" s="1"/>
  <c r="T32" i="40"/>
  <c r="BT48" i="193"/>
  <c r="BQ28" i="192"/>
  <c r="BU28" i="192" s="1"/>
  <c r="BT32" i="38"/>
  <c r="BB42" i="40" s="1"/>
  <c r="BA41" i="38"/>
  <c r="BE41" i="38" s="1"/>
  <c r="BA34" i="38"/>
  <c r="BE34" i="38" s="1"/>
  <c r="AK30" i="193"/>
  <c r="AO30" i="193" s="1"/>
  <c r="M41" i="191"/>
  <c r="Q41" i="191" s="1"/>
  <c r="AS23" i="62"/>
  <c r="AW23" i="62" s="1"/>
  <c r="E26" i="192"/>
  <c r="I26" i="192" s="1"/>
  <c r="T56" i="40"/>
  <c r="CJ26" i="38"/>
  <c r="BD36" i="40" s="1"/>
  <c r="T48" i="40"/>
  <c r="U51" i="40"/>
  <c r="M22" i="38"/>
  <c r="Q22" i="38" s="1"/>
  <c r="AV32" i="38"/>
  <c r="AY42" i="40" s="1"/>
  <c r="W42" i="40"/>
  <c r="E42" i="62"/>
  <c r="I42" i="62" s="1"/>
  <c r="CG24" i="193"/>
  <c r="CK24" i="193" s="1"/>
  <c r="M19" i="38"/>
  <c r="Q19" i="38" s="1"/>
  <c r="BQ16" i="62"/>
  <c r="BU16" i="62" s="1"/>
  <c r="AK43" i="192"/>
  <c r="AO43" i="192" s="1"/>
  <c r="M41" i="38"/>
  <c r="Q41" i="38" s="1"/>
  <c r="E13" i="38"/>
  <c r="I13" i="38" s="1"/>
  <c r="E33" i="62"/>
  <c r="BD18" i="38"/>
  <c r="AZ28" i="40" s="1"/>
  <c r="BQ15" i="191"/>
  <c r="BU15" i="191" s="1"/>
  <c r="T44" i="40"/>
  <c r="BA41" i="62"/>
  <c r="BE41" i="62" s="1"/>
  <c r="BA34" i="193"/>
  <c r="BE34" i="193" s="1"/>
  <c r="U46" i="40"/>
  <c r="BQ15" i="193"/>
  <c r="BU15" i="193" s="1"/>
  <c r="BA54" i="192"/>
  <c r="BE54" i="192" s="1"/>
  <c r="CB39" i="38"/>
  <c r="BC49" i="40" s="1"/>
  <c r="E42" i="191"/>
  <c r="I42" i="191" s="1"/>
  <c r="M19" i="193"/>
  <c r="Q19" i="193" s="1"/>
  <c r="M41" i="62"/>
  <c r="Q41" i="62" s="1"/>
  <c r="E13" i="193"/>
  <c r="I13" i="193" s="1"/>
  <c r="E33" i="38"/>
  <c r="I33" i="38" s="1"/>
  <c r="X44" i="38"/>
  <c r="X54" i="38" s="1"/>
  <c r="M22" i="40"/>
  <c r="BA34" i="191"/>
  <c r="BE34" i="191" s="1"/>
  <c r="O26" i="40"/>
  <c r="T17" i="40"/>
  <c r="M19" i="62"/>
  <c r="Q19" i="62" s="1"/>
  <c r="AK30" i="62"/>
  <c r="AO30" i="62" s="1"/>
  <c r="BQ37" i="38"/>
  <c r="BU37" i="38" s="1"/>
  <c r="E33" i="193"/>
  <c r="X18" i="38"/>
  <c r="AV28" i="40" s="1"/>
  <c r="AS23" i="38"/>
  <c r="AW23" i="38" s="1"/>
  <c r="BQ50" i="192"/>
  <c r="BU50" i="192" s="1"/>
  <c r="CJ33" i="38"/>
  <c r="CJ53" i="38" s="1"/>
  <c r="BI48" i="193"/>
  <c r="M17" i="191"/>
  <c r="Q17" i="191" s="1"/>
  <c r="BI36" i="192"/>
  <c r="BM36" i="192" s="1"/>
  <c r="AK10" i="191"/>
  <c r="AO10" i="191" s="1"/>
  <c r="BQ37" i="191"/>
  <c r="BU37" i="191" s="1"/>
  <c r="AC42" i="192"/>
  <c r="AG42" i="192" s="1"/>
  <c r="BI47" i="191"/>
  <c r="BM47" i="191" s="1"/>
  <c r="AF18" i="38"/>
  <c r="AW28" i="40" s="1"/>
  <c r="BI18" i="193"/>
  <c r="BM18" i="193" s="1"/>
  <c r="BI14" i="38"/>
  <c r="BM14" i="38" s="1"/>
  <c r="AS14" i="191"/>
  <c r="AW14" i="191" s="1"/>
  <c r="AC34" i="38"/>
  <c r="AG34" i="38" s="1"/>
  <c r="AS31" i="38"/>
  <c r="AW31" i="38" s="1"/>
  <c r="BY61" i="192"/>
  <c r="CG44" i="193"/>
  <c r="BL17" i="38"/>
  <c r="BA27" i="40" s="1"/>
  <c r="M20" i="40"/>
  <c r="O17" i="40"/>
  <c r="AC29" i="62"/>
  <c r="AG29" i="62" s="1"/>
  <c r="U11" i="191"/>
  <c r="Y11" i="191" s="1"/>
  <c r="BI18" i="62"/>
  <c r="BM18" i="62" s="1"/>
  <c r="BI27" i="192"/>
  <c r="BM27" i="192" s="1"/>
  <c r="AC34" i="62"/>
  <c r="AG34" i="62" s="1"/>
  <c r="BQ45" i="191"/>
  <c r="BU45" i="191" s="1"/>
  <c r="BA33" i="62"/>
  <c r="AS31" i="62"/>
  <c r="AW31" i="62" s="1"/>
  <c r="BY48" i="62"/>
  <c r="CG44" i="38"/>
  <c r="BY40" i="191"/>
  <c r="CC40" i="191" s="1"/>
  <c r="AC7" i="193"/>
  <c r="AG7" i="193" s="1"/>
  <c r="BY8" i="193"/>
  <c r="CC8" i="193" s="1"/>
  <c r="AC45" i="192"/>
  <c r="AG45" i="192" s="1"/>
  <c r="BA46" i="192"/>
  <c r="CG44" i="62"/>
  <c r="BY17" i="191"/>
  <c r="CC17" i="191" s="1"/>
  <c r="AK23" i="192"/>
  <c r="AO23" i="192" s="1"/>
  <c r="E31" i="192"/>
  <c r="I31" i="192" s="1"/>
  <c r="M23" i="193"/>
  <c r="Q23" i="193" s="1"/>
  <c r="U33" i="62"/>
  <c r="AK43" i="193"/>
  <c r="AO43" i="193" s="1"/>
  <c r="AS24" i="193"/>
  <c r="AW24" i="193" s="1"/>
  <c r="AC8" i="193"/>
  <c r="AG8" i="193" s="1"/>
  <c r="BI47" i="62"/>
  <c r="BM47" i="62" s="1"/>
  <c r="AS22" i="191"/>
  <c r="AW22" i="191" s="1"/>
  <c r="BI28" i="192"/>
  <c r="BM28" i="192" s="1"/>
  <c r="BI47" i="193"/>
  <c r="BM47" i="193" s="1"/>
  <c r="E42" i="193"/>
  <c r="I42" i="193" s="1"/>
  <c r="BQ16" i="38"/>
  <c r="BU16" i="38" s="1"/>
  <c r="AS36" i="192"/>
  <c r="AW36" i="192" s="1"/>
  <c r="E18" i="62"/>
  <c r="I18" i="62" s="1"/>
  <c r="AC12" i="193"/>
  <c r="AG12" i="193" s="1"/>
  <c r="U34" i="193"/>
  <c r="Y34" i="193" s="1"/>
  <c r="BY53" i="192"/>
  <c r="CC53" i="192" s="1"/>
  <c r="M30" i="191"/>
  <c r="Q30" i="191" s="1"/>
  <c r="AK10" i="38"/>
  <c r="AO10" i="38" s="1"/>
  <c r="U35" i="191"/>
  <c r="Y35" i="191" s="1"/>
  <c r="BI29" i="191"/>
  <c r="BM29" i="191" s="1"/>
  <c r="AS12" i="191"/>
  <c r="AW12" i="191" s="1"/>
  <c r="BQ7" i="38"/>
  <c r="BU7" i="38" s="1"/>
  <c r="AS25" i="192"/>
  <c r="AW25" i="192" s="1"/>
  <c r="E22" i="62"/>
  <c r="I22" i="62" s="1"/>
  <c r="BQ16" i="191"/>
  <c r="BU16" i="191" s="1"/>
  <c r="AC7" i="62"/>
  <c r="AG7" i="62" s="1"/>
  <c r="BA25" i="191"/>
  <c r="M36" i="192"/>
  <c r="Q36" i="192" s="1"/>
  <c r="M46" i="62"/>
  <c r="Q46" i="62" s="1"/>
  <c r="AC12" i="191"/>
  <c r="AG12" i="191" s="1"/>
  <c r="M22" i="193"/>
  <c r="Q22" i="193" s="1"/>
  <c r="AS51" i="192"/>
  <c r="AW51" i="192" s="1"/>
  <c r="BA25" i="193"/>
  <c r="AS42" i="193"/>
  <c r="AW42" i="193" s="1"/>
  <c r="BY10" i="38"/>
  <c r="CC10" i="38" s="1"/>
  <c r="M9" i="191"/>
  <c r="Q9" i="191" s="1"/>
  <c r="BQ21" i="191"/>
  <c r="BU21" i="191" s="1"/>
  <c r="U48" i="192"/>
  <c r="Y48" i="192" s="1"/>
  <c r="AF30" i="38"/>
  <c r="AW40" i="40" s="1"/>
  <c r="AV28" i="38"/>
  <c r="AY38" i="40" s="1"/>
  <c r="P40" i="38"/>
  <c r="AU50" i="40" s="1"/>
  <c r="H45" i="38"/>
  <c r="AT55" i="40" s="1"/>
  <c r="BY46" i="38"/>
  <c r="CC46" i="38" s="1"/>
  <c r="CG14" i="62"/>
  <c r="CK14" i="62" s="1"/>
  <c r="BQ10" i="62"/>
  <c r="BU10" i="62" s="1"/>
  <c r="AC22" i="193"/>
  <c r="AG22" i="193" s="1"/>
  <c r="BQ33" i="62"/>
  <c r="V46" i="40"/>
  <c r="X36" i="38"/>
  <c r="AV46" i="40" s="1"/>
  <c r="AC11" i="191"/>
  <c r="AG11" i="191" s="1"/>
  <c r="CG7" i="193"/>
  <c r="CK7" i="193" s="1"/>
  <c r="BY46" i="191"/>
  <c r="CC46" i="191" s="1"/>
  <c r="E55" i="192"/>
  <c r="I55" i="192" s="1"/>
  <c r="CG24" i="38"/>
  <c r="CK24" i="38" s="1"/>
  <c r="BQ16" i="193"/>
  <c r="BU16" i="193" s="1"/>
  <c r="CG39" i="191"/>
  <c r="CK39" i="191" s="1"/>
  <c r="M16" i="191"/>
  <c r="Q16" i="191" s="1"/>
  <c r="BY39" i="62"/>
  <c r="CC39" i="62" s="1"/>
  <c r="AS23" i="193"/>
  <c r="AW23" i="193" s="1"/>
  <c r="BQ37" i="62"/>
  <c r="BU37" i="62" s="1"/>
  <c r="E18" i="191"/>
  <c r="I18" i="191" s="1"/>
  <c r="P39" i="40"/>
  <c r="AC25" i="192"/>
  <c r="AG25" i="192" s="1"/>
  <c r="M35" i="192"/>
  <c r="Q35" i="192" s="1"/>
  <c r="BY40" i="193"/>
  <c r="CC40" i="193" s="1"/>
  <c r="U50" i="192"/>
  <c r="Y50" i="192" s="1"/>
  <c r="AC7" i="191"/>
  <c r="AG7" i="191" s="1"/>
  <c r="AS42" i="38"/>
  <c r="AW42" i="38" s="1"/>
  <c r="M23" i="62"/>
  <c r="Q23" i="62" s="1"/>
  <c r="BQ21" i="62"/>
  <c r="BU21" i="62" s="1"/>
  <c r="AC41" i="193"/>
  <c r="AG41" i="193" s="1"/>
  <c r="BA19" i="193"/>
  <c r="BE19" i="193" s="1"/>
  <c r="O22" i="40"/>
  <c r="X20" i="38"/>
  <c r="AV30" i="40" s="1"/>
  <c r="X10" i="38"/>
  <c r="AV20" i="40" s="1"/>
  <c r="CG7" i="38"/>
  <c r="CK7" i="38" s="1"/>
  <c r="CG39" i="193"/>
  <c r="CK39" i="193" s="1"/>
  <c r="M16" i="62"/>
  <c r="Q16" i="62" s="1"/>
  <c r="BQ10" i="193"/>
  <c r="BU10" i="193" s="1"/>
  <c r="CG10" i="191"/>
  <c r="CK10" i="191" s="1"/>
  <c r="BY39" i="191"/>
  <c r="CC39" i="191" s="1"/>
  <c r="CG43" i="191"/>
  <c r="CK43" i="191" s="1"/>
  <c r="AC22" i="62"/>
  <c r="AG22" i="62" s="1"/>
  <c r="AV44" i="38"/>
  <c r="M25" i="40"/>
  <c r="U25" i="192"/>
  <c r="Y25" i="192" s="1"/>
  <c r="V44" i="40"/>
  <c r="CB35" i="38"/>
  <c r="BC45" i="40" s="1"/>
  <c r="CG7" i="191"/>
  <c r="CK7" i="191" s="1"/>
  <c r="CG37" i="192"/>
  <c r="CK37" i="192" s="1"/>
  <c r="BA43" i="62"/>
  <c r="BE43" i="62" s="1"/>
  <c r="CG39" i="62"/>
  <c r="CK39" i="62" s="1"/>
  <c r="M16" i="193"/>
  <c r="Q16" i="193" s="1"/>
  <c r="BQ10" i="191"/>
  <c r="BU10" i="191" s="1"/>
  <c r="CG23" i="192"/>
  <c r="CK23" i="192" s="1"/>
  <c r="BY39" i="193"/>
  <c r="CC39" i="193" s="1"/>
  <c r="M42" i="192"/>
  <c r="Q42" i="192" s="1"/>
  <c r="CG43" i="193"/>
  <c r="CK43" i="193" s="1"/>
  <c r="AC35" i="192"/>
  <c r="AG35" i="192" s="1"/>
  <c r="E18" i="38"/>
  <c r="I18" i="38" s="1"/>
  <c r="AC12" i="62"/>
  <c r="AG12" i="62" s="1"/>
  <c r="BY40" i="62"/>
  <c r="CC40" i="62" s="1"/>
  <c r="AS55" i="192"/>
  <c r="AW55" i="192" s="1"/>
  <c r="AK10" i="193"/>
  <c r="AO10" i="193" s="1"/>
  <c r="AC37" i="192"/>
  <c r="AG37" i="192" s="1"/>
  <c r="E35" i="192"/>
  <c r="I35" i="192" s="1"/>
  <c r="BA43" i="191"/>
  <c r="BE43" i="191" s="1"/>
  <c r="AC11" i="193"/>
  <c r="AG11" i="193" s="1"/>
  <c r="BT43" i="38"/>
  <c r="BB53" i="40" s="1"/>
  <c r="CG52" i="192"/>
  <c r="CK52" i="192" s="1"/>
  <c r="CG10" i="62"/>
  <c r="CK10" i="62" s="1"/>
  <c r="M29" i="38"/>
  <c r="Q29" i="38" s="1"/>
  <c r="CG43" i="38"/>
  <c r="CK43" i="38" s="1"/>
  <c r="P24" i="40"/>
  <c r="AC24" i="192"/>
  <c r="AG24" i="192" s="1"/>
  <c r="BY46" i="193"/>
  <c r="CC46" i="193" s="1"/>
  <c r="CG14" i="38"/>
  <c r="CK14" i="38" s="1"/>
  <c r="BQ46" i="192"/>
  <c r="E30" i="191"/>
  <c r="I30" i="191" s="1"/>
  <c r="BY37" i="191"/>
  <c r="CC37" i="191" s="1"/>
  <c r="AS42" i="191"/>
  <c r="AW42" i="191" s="1"/>
  <c r="M23" i="38"/>
  <c r="Q23" i="38" s="1"/>
  <c r="BQ21" i="193"/>
  <c r="BU21" i="193" s="1"/>
  <c r="M32" i="62"/>
  <c r="Q32" i="62" s="1"/>
  <c r="AC54" i="192"/>
  <c r="AG54" i="192" s="1"/>
  <c r="BY59" i="192"/>
  <c r="CC59" i="192" s="1"/>
  <c r="BA43" i="193"/>
  <c r="BE43" i="193" s="1"/>
  <c r="CG14" i="191"/>
  <c r="CK14" i="191" s="1"/>
  <c r="BQ10" i="38"/>
  <c r="BU10" i="38" s="1"/>
  <c r="CG10" i="38"/>
  <c r="CK10" i="38" s="1"/>
  <c r="M29" i="191"/>
  <c r="Q29" i="191" s="1"/>
  <c r="BQ33" i="193"/>
  <c r="M46" i="38"/>
  <c r="Q46" i="38" s="1"/>
  <c r="E30" i="38"/>
  <c r="I30" i="38" s="1"/>
  <c r="BY37" i="38"/>
  <c r="CC37" i="38" s="1"/>
  <c r="U37" i="62"/>
  <c r="Y37" i="62" s="1"/>
  <c r="BA38" i="192"/>
  <c r="BI44" i="192"/>
  <c r="BM44" i="192" s="1"/>
  <c r="BI41" i="191"/>
  <c r="BM41" i="191" s="1"/>
  <c r="BA10" i="38"/>
  <c r="BE10" i="38" s="1"/>
  <c r="BA14" i="193"/>
  <c r="BE14" i="193" s="1"/>
  <c r="BA19" i="38"/>
  <c r="BE19" i="38" s="1"/>
  <c r="U12" i="38"/>
  <c r="Y12" i="38" s="1"/>
  <c r="BA56" i="192"/>
  <c r="BE56" i="192" s="1"/>
  <c r="CG27" i="192"/>
  <c r="CK27" i="192" s="1"/>
  <c r="M29" i="62"/>
  <c r="Q29" i="62" s="1"/>
  <c r="BQ33" i="191"/>
  <c r="E30" i="193"/>
  <c r="I30" i="193" s="1"/>
  <c r="M17" i="62"/>
  <c r="Q17" i="62" s="1"/>
  <c r="BY37" i="193"/>
  <c r="CC37" i="193" s="1"/>
  <c r="AC29" i="38"/>
  <c r="AG29" i="38" s="1"/>
  <c r="U37" i="191"/>
  <c r="Y37" i="191" s="1"/>
  <c r="BA25" i="62"/>
  <c r="M13" i="62"/>
  <c r="Q13" i="62" s="1"/>
  <c r="U35" i="193"/>
  <c r="Y35" i="193" s="1"/>
  <c r="M32" i="193"/>
  <c r="Q32" i="193" s="1"/>
  <c r="BA19" i="62"/>
  <c r="BE19" i="62" s="1"/>
  <c r="U12" i="62"/>
  <c r="Y12" i="62" s="1"/>
  <c r="E30" i="62"/>
  <c r="I30" i="62" s="1"/>
  <c r="BY37" i="62"/>
  <c r="CC37" i="62" s="1"/>
  <c r="U37" i="193"/>
  <c r="Y37" i="193" s="1"/>
  <c r="M13" i="38"/>
  <c r="Q13" i="38" s="1"/>
  <c r="M59" i="192"/>
  <c r="Q59" i="192" s="1"/>
  <c r="M30" i="192"/>
  <c r="Q30" i="192" s="1"/>
  <c r="AC29" i="193"/>
  <c r="AG29" i="193" s="1"/>
  <c r="BI31" i="38"/>
  <c r="BM31" i="38" s="1"/>
  <c r="BY10" i="191"/>
  <c r="CC10" i="191" s="1"/>
  <c r="BA10" i="193"/>
  <c r="BE10" i="193" s="1"/>
  <c r="M13" i="191"/>
  <c r="Q13" i="191" s="1"/>
  <c r="BA14" i="38"/>
  <c r="BE14" i="38" s="1"/>
  <c r="M46" i="193"/>
  <c r="Q46" i="193" s="1"/>
  <c r="M17" i="38"/>
  <c r="Q17" i="38" s="1"/>
  <c r="BI31" i="193"/>
  <c r="BM31" i="193" s="1"/>
  <c r="BY23" i="192"/>
  <c r="CC23" i="192" s="1"/>
  <c r="BI54" i="192"/>
  <c r="BM54" i="192" s="1"/>
  <c r="BA10" i="191"/>
  <c r="BE10" i="191" s="1"/>
  <c r="BA14" i="191"/>
  <c r="BE14" i="191" s="1"/>
  <c r="U36" i="62"/>
  <c r="Y36" i="62" s="1"/>
  <c r="BA12" i="193"/>
  <c r="BE12" i="193" s="1"/>
  <c r="BY21" i="192"/>
  <c r="CC21" i="192" s="1"/>
  <c r="U33" i="193"/>
  <c r="BA26" i="192"/>
  <c r="BE26" i="192" s="1"/>
  <c r="BQ27" i="192"/>
  <c r="BU27" i="192" s="1"/>
  <c r="BI41" i="193"/>
  <c r="BM41" i="193" s="1"/>
  <c r="U33" i="38"/>
  <c r="M32" i="191"/>
  <c r="Q32" i="191" s="1"/>
  <c r="BA19" i="191"/>
  <c r="BE19" i="191" s="1"/>
  <c r="BA25" i="192"/>
  <c r="BE25" i="192" s="1"/>
  <c r="BY17" i="62"/>
  <c r="CC17" i="62" s="1"/>
  <c r="BA13" i="191"/>
  <c r="BE13" i="191" s="1"/>
  <c r="AC20" i="192"/>
  <c r="AG20" i="192" s="1"/>
  <c r="BI31" i="62"/>
  <c r="BM31" i="62" s="1"/>
  <c r="BQ14" i="38"/>
  <c r="BU14" i="38" s="1"/>
  <c r="BI41" i="62"/>
  <c r="BM41" i="62" s="1"/>
  <c r="M13" i="193"/>
  <c r="Q13" i="193" s="1"/>
  <c r="M32" i="38"/>
  <c r="Q32" i="38" s="1"/>
  <c r="AC41" i="191"/>
  <c r="AG41" i="191" s="1"/>
  <c r="CG35" i="192"/>
  <c r="CK35" i="192" s="1"/>
  <c r="AS12" i="38"/>
  <c r="AW12" i="38" s="1"/>
  <c r="U12" i="193"/>
  <c r="Y12" i="193" s="1"/>
  <c r="E22" i="193"/>
  <c r="I22" i="193" s="1"/>
  <c r="BY30" i="192"/>
  <c r="CC30" i="192" s="1"/>
  <c r="BA13" i="38"/>
  <c r="BE13" i="38" s="1"/>
  <c r="BQ14" i="193"/>
  <c r="BU14" i="193" s="1"/>
  <c r="CG18" i="62"/>
  <c r="CK18" i="62" s="1"/>
  <c r="CG22" i="62"/>
  <c r="CK22" i="62" s="1"/>
  <c r="BY17" i="193"/>
  <c r="CC17" i="193" s="1"/>
  <c r="BA13" i="62"/>
  <c r="BE13" i="62" s="1"/>
  <c r="BY8" i="191"/>
  <c r="CC8" i="191" s="1"/>
  <c r="AC32" i="62"/>
  <c r="AG32" i="62" s="1"/>
  <c r="BY8" i="38"/>
  <c r="CC8" i="38" s="1"/>
  <c r="BQ14" i="191"/>
  <c r="BU14" i="191" s="1"/>
  <c r="BY10" i="193"/>
  <c r="CC10" i="193" s="1"/>
  <c r="BA10" i="62"/>
  <c r="BE10" i="62" s="1"/>
  <c r="CG18" i="38"/>
  <c r="CK18" i="38" s="1"/>
  <c r="U35" i="62"/>
  <c r="Y35" i="62" s="1"/>
  <c r="BA27" i="192"/>
  <c r="BE27" i="192" s="1"/>
  <c r="CG22" i="193"/>
  <c r="CK22" i="193" s="1"/>
  <c r="U36" i="193"/>
  <c r="Y36" i="193" s="1"/>
  <c r="E22" i="191"/>
  <c r="I22" i="191" s="1"/>
  <c r="CB21" i="38"/>
  <c r="BC31" i="40" s="1"/>
  <c r="CG18" i="193"/>
  <c r="CK18" i="193" s="1"/>
  <c r="AC32" i="191"/>
  <c r="AG32" i="191" s="1"/>
  <c r="U36" i="191"/>
  <c r="Y36" i="191" s="1"/>
  <c r="U36" i="38"/>
  <c r="Y36" i="38" s="1"/>
  <c r="M38" i="193"/>
  <c r="Q38" i="193" s="1"/>
  <c r="M37" i="191"/>
  <c r="Q37" i="191" s="1"/>
  <c r="BI28" i="62"/>
  <c r="BM28" i="62" s="1"/>
  <c r="AS20" i="62"/>
  <c r="AW20" i="62" s="1"/>
  <c r="BQ56" i="192"/>
  <c r="BU56" i="192" s="1"/>
  <c r="BA39" i="191"/>
  <c r="BE39" i="191" s="1"/>
  <c r="BI15" i="193"/>
  <c r="BM15" i="193" s="1"/>
  <c r="AS38" i="62"/>
  <c r="AW38" i="62" s="1"/>
  <c r="AK26" i="193"/>
  <c r="AO26" i="193" s="1"/>
  <c r="AK28" i="38"/>
  <c r="AO28" i="38" s="1"/>
  <c r="E23" i="193"/>
  <c r="I23" i="193" s="1"/>
  <c r="M9" i="62"/>
  <c r="Q9" i="62" s="1"/>
  <c r="AC8" i="62"/>
  <c r="AG8" i="62" s="1"/>
  <c r="BQ7" i="193"/>
  <c r="BU7" i="193" s="1"/>
  <c r="BI23" i="62"/>
  <c r="BM23" i="62" s="1"/>
  <c r="E19" i="193"/>
  <c r="I19" i="193" s="1"/>
  <c r="M33" i="191"/>
  <c r="BQ43" i="62"/>
  <c r="BU43" i="62" s="1"/>
  <c r="BA39" i="62"/>
  <c r="BE39" i="62" s="1"/>
  <c r="BI8" i="62"/>
  <c r="BM8" i="62" s="1"/>
  <c r="U13" i="62"/>
  <c r="Y13" i="62" s="1"/>
  <c r="W58" i="40"/>
  <c r="AK26" i="191"/>
  <c r="AO26" i="191" s="1"/>
  <c r="AC31" i="193"/>
  <c r="AG31" i="193" s="1"/>
  <c r="AK28" i="62"/>
  <c r="AO28" i="62" s="1"/>
  <c r="BA33" i="192"/>
  <c r="BE33" i="192" s="1"/>
  <c r="E23" i="62"/>
  <c r="I23" i="62" s="1"/>
  <c r="M9" i="193"/>
  <c r="Q9" i="193" s="1"/>
  <c r="U33" i="191"/>
  <c r="AC21" i="192"/>
  <c r="AG21" i="192" s="1"/>
  <c r="BQ34" i="192"/>
  <c r="BU34" i="192" s="1"/>
  <c r="CG18" i="191"/>
  <c r="CK18" i="191" s="1"/>
  <c r="BI47" i="38"/>
  <c r="BM47" i="38" s="1"/>
  <c r="AC41" i="38"/>
  <c r="AG41" i="38" s="1"/>
  <c r="CG22" i="191"/>
  <c r="CK22" i="191" s="1"/>
  <c r="AS12" i="62"/>
  <c r="AW12" i="62" s="1"/>
  <c r="AC32" i="38"/>
  <c r="AG32" i="38" s="1"/>
  <c r="E19" i="62"/>
  <c r="I19" i="62" s="1"/>
  <c r="BI8" i="191"/>
  <c r="BM8" i="191" s="1"/>
  <c r="U26" i="192"/>
  <c r="Y26" i="192" s="1"/>
  <c r="BI15" i="38"/>
  <c r="BM15" i="38" s="1"/>
  <c r="AS38" i="38"/>
  <c r="AW38" i="38" s="1"/>
  <c r="AK28" i="193"/>
  <c r="AO28" i="193" s="1"/>
  <c r="E23" i="191"/>
  <c r="I23" i="191" s="1"/>
  <c r="M9" i="38"/>
  <c r="Q9" i="38" s="1"/>
  <c r="AC8" i="38"/>
  <c r="AG8" i="38" s="1"/>
  <c r="BQ20" i="192"/>
  <c r="BU20" i="192" s="1"/>
  <c r="BI23" i="191"/>
  <c r="BM23" i="191" s="1"/>
  <c r="BI15" i="62"/>
  <c r="BM15" i="62" s="1"/>
  <c r="AS38" i="193"/>
  <c r="AW38" i="193" s="1"/>
  <c r="AK26" i="38"/>
  <c r="AO26" i="38" s="1"/>
  <c r="AK28" i="191"/>
  <c r="AO28" i="191" s="1"/>
  <c r="E36" i="192"/>
  <c r="I36" i="192" s="1"/>
  <c r="E37" i="191"/>
  <c r="I37" i="191" s="1"/>
  <c r="BQ7" i="191"/>
  <c r="BU7" i="191" s="1"/>
  <c r="BI13" i="193"/>
  <c r="BM13" i="193" s="1"/>
  <c r="BI23" i="38"/>
  <c r="BM23" i="38" s="1"/>
  <c r="E19" i="191"/>
  <c r="I19" i="191" s="1"/>
  <c r="BY45" i="193"/>
  <c r="CC45" i="193" s="1"/>
  <c r="BI12" i="38"/>
  <c r="BM12" i="38" s="1"/>
  <c r="AK11" i="38"/>
  <c r="AO11" i="38" s="1"/>
  <c r="BQ35" i="38"/>
  <c r="BU35" i="38" s="1"/>
  <c r="BI48" i="38"/>
  <c r="AS22" i="193"/>
  <c r="AW22" i="193" s="1"/>
  <c r="M37" i="38"/>
  <c r="Q37" i="38" s="1"/>
  <c r="AC31" i="62"/>
  <c r="AG31" i="62" s="1"/>
  <c r="BA20" i="38"/>
  <c r="BE20" i="38" s="1"/>
  <c r="AS37" i="192"/>
  <c r="AW37" i="192" s="1"/>
  <c r="AC24" i="191"/>
  <c r="AG24" i="191" s="1"/>
  <c r="E37" i="62"/>
  <c r="I37" i="62" s="1"/>
  <c r="BI13" i="62"/>
  <c r="BM13" i="62" s="1"/>
  <c r="M51" i="192"/>
  <c r="Q51" i="192" s="1"/>
  <c r="BI42" i="193"/>
  <c r="BM42" i="193" s="1"/>
  <c r="BY58" i="192"/>
  <c r="CC58" i="192" s="1"/>
  <c r="BI12" i="193"/>
  <c r="BM12" i="193" s="1"/>
  <c r="AK11" i="62"/>
  <c r="AO11" i="62" s="1"/>
  <c r="BQ35" i="193"/>
  <c r="BU35" i="193" s="1"/>
  <c r="BI48" i="62"/>
  <c r="AS35" i="192"/>
  <c r="AW35" i="192" s="1"/>
  <c r="M37" i="62"/>
  <c r="Q37" i="62" s="1"/>
  <c r="AC31" i="191"/>
  <c r="AG31" i="191" s="1"/>
  <c r="BA20" i="193"/>
  <c r="BE20" i="193" s="1"/>
  <c r="AS24" i="191"/>
  <c r="AW24" i="191" s="1"/>
  <c r="AC24" i="38"/>
  <c r="AG24" i="38" s="1"/>
  <c r="E50" i="192"/>
  <c r="I50" i="192" s="1"/>
  <c r="BI13" i="38"/>
  <c r="BM13" i="38" s="1"/>
  <c r="BI55" i="192"/>
  <c r="BM55" i="192" s="1"/>
  <c r="BY45" i="191"/>
  <c r="CC45" i="191" s="1"/>
  <c r="BQ35" i="191"/>
  <c r="BU35" i="191" s="1"/>
  <c r="AS22" i="62"/>
  <c r="AW22" i="62" s="1"/>
  <c r="AC44" i="192"/>
  <c r="AG44" i="192" s="1"/>
  <c r="AS24" i="38"/>
  <c r="AW24" i="38" s="1"/>
  <c r="E37" i="193"/>
  <c r="I37" i="193" s="1"/>
  <c r="M38" i="62"/>
  <c r="Q38" i="62" s="1"/>
  <c r="BI42" i="38"/>
  <c r="BM42" i="38" s="1"/>
  <c r="BI12" i="62"/>
  <c r="BM12" i="62" s="1"/>
  <c r="AK24" i="192"/>
  <c r="AO24" i="192" s="1"/>
  <c r="BQ48" i="192"/>
  <c r="BU48" i="192" s="1"/>
  <c r="BI61" i="192"/>
  <c r="M37" i="193"/>
  <c r="Q37" i="193" s="1"/>
  <c r="BA20" i="191"/>
  <c r="BE20" i="191" s="1"/>
  <c r="AC24" i="62"/>
  <c r="AG24" i="62" s="1"/>
  <c r="BI13" i="191"/>
  <c r="BM13" i="191" s="1"/>
  <c r="M38" i="191"/>
  <c r="Q38" i="191" s="1"/>
  <c r="BA12" i="191"/>
  <c r="BE12" i="191" s="1"/>
  <c r="BA12" i="62"/>
  <c r="BE12" i="62" s="1"/>
  <c r="BI24" i="38"/>
  <c r="BM24" i="38" s="1"/>
  <c r="BI24" i="62"/>
  <c r="BM24" i="62" s="1"/>
  <c r="BI37" i="192"/>
  <c r="BM37" i="192" s="1"/>
  <c r="BI24" i="191"/>
  <c r="BM24" i="191" s="1"/>
  <c r="BI24" i="193"/>
  <c r="BM24" i="193" s="1"/>
  <c r="AK22" i="192"/>
  <c r="AO22" i="192" s="1"/>
  <c r="AK9" i="38"/>
  <c r="AO9" i="38" s="1"/>
  <c r="AK9" i="62"/>
  <c r="AO9" i="62" s="1"/>
  <c r="AK9" i="191"/>
  <c r="AO9" i="191" s="1"/>
  <c r="AK9" i="193"/>
  <c r="AO9" i="193" s="1"/>
  <c r="U5" i="254"/>
  <c r="AU52" i="40"/>
  <c r="BY26" i="191"/>
  <c r="CC26" i="191" s="1"/>
  <c r="BY26" i="62"/>
  <c r="CC26" i="62" s="1"/>
  <c r="BY26" i="193"/>
  <c r="CC26" i="193" s="1"/>
  <c r="BY26" i="38"/>
  <c r="CC26" i="38" s="1"/>
  <c r="BY39" i="192"/>
  <c r="CC39" i="192" s="1"/>
  <c r="U24" i="38"/>
  <c r="Y24" i="38" s="1"/>
  <c r="U24" i="193"/>
  <c r="Y24" i="193" s="1"/>
  <c r="U24" i="62"/>
  <c r="Y24" i="62" s="1"/>
  <c r="U24" i="191"/>
  <c r="Y24" i="191" s="1"/>
  <c r="U37" i="192"/>
  <c r="Y37" i="192" s="1"/>
  <c r="E8" i="62"/>
  <c r="I8" i="62" s="1"/>
  <c r="E8" i="193"/>
  <c r="I8" i="193" s="1"/>
  <c r="E21" i="192"/>
  <c r="I21" i="192" s="1"/>
  <c r="E8" i="38"/>
  <c r="I8" i="38" s="1"/>
  <c r="E8" i="191"/>
  <c r="I8" i="191" s="1"/>
  <c r="BQ8" i="62"/>
  <c r="BU8" i="62" s="1"/>
  <c r="BQ21" i="192"/>
  <c r="BU21" i="192" s="1"/>
  <c r="BQ8" i="193"/>
  <c r="BU8" i="193" s="1"/>
  <c r="BQ8" i="191"/>
  <c r="BU8" i="191" s="1"/>
  <c r="BQ8" i="38"/>
  <c r="BU8" i="38" s="1"/>
  <c r="AC29" i="192"/>
  <c r="AG29" i="192" s="1"/>
  <c r="AC16" i="193"/>
  <c r="AG16" i="193" s="1"/>
  <c r="AC16" i="38"/>
  <c r="AG16" i="38" s="1"/>
  <c r="AC16" i="62"/>
  <c r="AG16" i="62" s="1"/>
  <c r="AC16" i="191"/>
  <c r="AG16" i="191" s="1"/>
  <c r="AK55" i="192"/>
  <c r="AO55" i="192" s="1"/>
  <c r="AK42" i="193"/>
  <c r="AO42" i="193" s="1"/>
  <c r="AK42" i="191"/>
  <c r="AO42" i="191" s="1"/>
  <c r="AK42" i="62"/>
  <c r="AO42" i="62" s="1"/>
  <c r="AK42" i="38"/>
  <c r="AO42" i="38" s="1"/>
  <c r="AC21" i="191"/>
  <c r="AG21" i="191" s="1"/>
  <c r="AC21" i="193"/>
  <c r="AG21" i="193" s="1"/>
  <c r="AC21" i="38"/>
  <c r="AG21" i="38" s="1"/>
  <c r="AC34" i="192"/>
  <c r="AG34" i="192" s="1"/>
  <c r="AC21" i="62"/>
  <c r="AG21" i="62" s="1"/>
  <c r="E45" i="192"/>
  <c r="I45" i="192" s="1"/>
  <c r="E32" i="38"/>
  <c r="I32" i="38" s="1"/>
  <c r="E32" i="193"/>
  <c r="I32" i="193" s="1"/>
  <c r="E32" i="62"/>
  <c r="I32" i="62" s="1"/>
  <c r="E32" i="191"/>
  <c r="I32" i="191" s="1"/>
  <c r="E23" i="192"/>
  <c r="I23" i="192" s="1"/>
  <c r="E10" i="191"/>
  <c r="I10" i="191" s="1"/>
  <c r="E10" i="62"/>
  <c r="I10" i="62" s="1"/>
  <c r="E10" i="38"/>
  <c r="I10" i="38" s="1"/>
  <c r="E10" i="193"/>
  <c r="I10" i="193" s="1"/>
  <c r="M27" i="62"/>
  <c r="Q27" i="62" s="1"/>
  <c r="M27" i="38"/>
  <c r="Q27" i="38" s="1"/>
  <c r="M40" i="192"/>
  <c r="Q40" i="192" s="1"/>
  <c r="M27" i="191"/>
  <c r="Q27" i="191" s="1"/>
  <c r="M27" i="193"/>
  <c r="Q27" i="193" s="1"/>
  <c r="E37" i="192"/>
  <c r="I37" i="192" s="1"/>
  <c r="E24" i="62"/>
  <c r="I24" i="62" s="1"/>
  <c r="E24" i="38"/>
  <c r="I24" i="38" s="1"/>
  <c r="E24" i="191"/>
  <c r="I24" i="191" s="1"/>
  <c r="E24" i="193"/>
  <c r="I24" i="193" s="1"/>
  <c r="M40" i="62"/>
  <c r="Q40" i="62" s="1"/>
  <c r="M40" i="193"/>
  <c r="Q40" i="193" s="1"/>
  <c r="M53" i="192"/>
  <c r="Q53" i="192" s="1"/>
  <c r="M40" i="191"/>
  <c r="Q40" i="191" s="1"/>
  <c r="M40" i="38"/>
  <c r="Q40" i="38" s="1"/>
  <c r="AC58" i="192"/>
  <c r="AG58" i="192" s="1"/>
  <c r="AC45" i="193"/>
  <c r="AG45" i="193" s="1"/>
  <c r="AC45" i="62"/>
  <c r="AG45" i="62" s="1"/>
  <c r="AC45" i="191"/>
  <c r="AG45" i="191" s="1"/>
  <c r="AC45" i="38"/>
  <c r="AG45" i="38" s="1"/>
  <c r="AK20" i="193"/>
  <c r="AO20" i="193" s="1"/>
  <c r="AK20" i="62"/>
  <c r="AO20" i="62" s="1"/>
  <c r="AK33" i="192"/>
  <c r="AO33" i="192" s="1"/>
  <c r="AK20" i="38"/>
  <c r="AO20" i="38" s="1"/>
  <c r="AK20" i="191"/>
  <c r="AO20" i="191" s="1"/>
  <c r="BY37" i="192"/>
  <c r="CC37" i="192" s="1"/>
  <c r="BY24" i="62"/>
  <c r="CC24" i="62" s="1"/>
  <c r="BY24" i="38"/>
  <c r="CC24" i="38" s="1"/>
  <c r="BY24" i="193"/>
  <c r="CC24" i="193" s="1"/>
  <c r="BY24" i="191"/>
  <c r="CC24" i="191" s="1"/>
  <c r="M21" i="62"/>
  <c r="Q21" i="62" s="1"/>
  <c r="M21" i="38"/>
  <c r="Q21" i="38" s="1"/>
  <c r="M34" i="192"/>
  <c r="Q34" i="192" s="1"/>
  <c r="M21" i="193"/>
  <c r="Q21" i="193" s="1"/>
  <c r="M21" i="191"/>
  <c r="Q21" i="191" s="1"/>
  <c r="AS11" i="38"/>
  <c r="AW11" i="38" s="1"/>
  <c r="AS24" i="192"/>
  <c r="AW24" i="192" s="1"/>
  <c r="AS11" i="191"/>
  <c r="AW11" i="191" s="1"/>
  <c r="AS11" i="193"/>
  <c r="AW11" i="193" s="1"/>
  <c r="AS11" i="62"/>
  <c r="AW11" i="62" s="1"/>
  <c r="AK31" i="38"/>
  <c r="AO31" i="38" s="1"/>
  <c r="AK31" i="191"/>
  <c r="AO31" i="191" s="1"/>
  <c r="AK31" i="193"/>
  <c r="AO31" i="193" s="1"/>
  <c r="AK31" i="62"/>
  <c r="AO31" i="62" s="1"/>
  <c r="AK44" i="192"/>
  <c r="AO44" i="192" s="1"/>
  <c r="BY12" i="193"/>
  <c r="CC12" i="193" s="1"/>
  <c r="BY12" i="62"/>
  <c r="CC12" i="62" s="1"/>
  <c r="BY12" i="191"/>
  <c r="CC12" i="191" s="1"/>
  <c r="BY25" i="192"/>
  <c r="CC25" i="192" s="1"/>
  <c r="BY12" i="38"/>
  <c r="CC12" i="38" s="1"/>
  <c r="BY28" i="193"/>
  <c r="CC28" i="193" s="1"/>
  <c r="BY28" i="38"/>
  <c r="CC28" i="38" s="1"/>
  <c r="BY41" i="192"/>
  <c r="CC41" i="192" s="1"/>
  <c r="BY28" i="191"/>
  <c r="CC28" i="191" s="1"/>
  <c r="BY28" i="62"/>
  <c r="CC28" i="62" s="1"/>
  <c r="BY15" i="193"/>
  <c r="CC15" i="193" s="1"/>
  <c r="BY15" i="38"/>
  <c r="CC15" i="38" s="1"/>
  <c r="BY15" i="62"/>
  <c r="CC15" i="62" s="1"/>
  <c r="BY28" i="192"/>
  <c r="CC28" i="192" s="1"/>
  <c r="BY15" i="191"/>
  <c r="CC15" i="191" s="1"/>
  <c r="BA21" i="62"/>
  <c r="BE21" i="62" s="1"/>
  <c r="BA34" i="192"/>
  <c r="BE34" i="192" s="1"/>
  <c r="BA21" i="193"/>
  <c r="BE21" i="193" s="1"/>
  <c r="BA21" i="38"/>
  <c r="BE21" i="38" s="1"/>
  <c r="BA21" i="191"/>
  <c r="BE21" i="191" s="1"/>
  <c r="BY44" i="62"/>
  <c r="BY44" i="38"/>
  <c r="BY57" i="192"/>
  <c r="BY44" i="193"/>
  <c r="BY44" i="191"/>
  <c r="U15" i="62"/>
  <c r="Y15" i="62" s="1"/>
  <c r="U15" i="191"/>
  <c r="Y15" i="191" s="1"/>
  <c r="U28" i="192"/>
  <c r="Y28" i="192" s="1"/>
  <c r="U15" i="38"/>
  <c r="Y15" i="38" s="1"/>
  <c r="U15" i="193"/>
  <c r="Y15" i="193" s="1"/>
  <c r="U8" i="38"/>
  <c r="Y8" i="38" s="1"/>
  <c r="U21" i="192"/>
  <c r="Y21" i="192" s="1"/>
  <c r="U8" i="62"/>
  <c r="Y8" i="62" s="1"/>
  <c r="U8" i="191"/>
  <c r="Y8" i="191" s="1"/>
  <c r="U8" i="193"/>
  <c r="Y8" i="193" s="1"/>
  <c r="AS39" i="191"/>
  <c r="AW39" i="191" s="1"/>
  <c r="AS39" i="193"/>
  <c r="AW39" i="193" s="1"/>
  <c r="AS39" i="38"/>
  <c r="AW39" i="38" s="1"/>
  <c r="AS39" i="62"/>
  <c r="AW39" i="62" s="1"/>
  <c r="AS52" i="192"/>
  <c r="AW52" i="192" s="1"/>
  <c r="U31" i="191"/>
  <c r="Y31" i="191" s="1"/>
  <c r="U31" i="193"/>
  <c r="Y31" i="193" s="1"/>
  <c r="U44" i="192"/>
  <c r="Y44" i="192" s="1"/>
  <c r="U31" i="62"/>
  <c r="Y31" i="62" s="1"/>
  <c r="U31" i="38"/>
  <c r="Y31" i="38" s="1"/>
  <c r="BA27" i="193"/>
  <c r="BE27" i="193" s="1"/>
  <c r="BA27" i="62"/>
  <c r="BE27" i="62" s="1"/>
  <c r="BA27" i="38"/>
  <c r="BE27" i="38" s="1"/>
  <c r="BA27" i="191"/>
  <c r="BE27" i="191" s="1"/>
  <c r="BA40" i="192"/>
  <c r="BE40" i="192" s="1"/>
  <c r="BY18" i="191"/>
  <c r="CC18" i="191" s="1"/>
  <c r="BY18" i="62"/>
  <c r="CC18" i="62" s="1"/>
  <c r="BY31" i="192"/>
  <c r="CC31" i="192" s="1"/>
  <c r="BY18" i="193"/>
  <c r="CC18" i="193" s="1"/>
  <c r="BY18" i="38"/>
  <c r="CC18" i="38" s="1"/>
  <c r="BQ9" i="62"/>
  <c r="BU9" i="62" s="1"/>
  <c r="BQ9" i="38"/>
  <c r="BU9" i="38" s="1"/>
  <c r="BQ9" i="193"/>
  <c r="BU9" i="193" s="1"/>
  <c r="BQ9" i="191"/>
  <c r="BU9" i="191" s="1"/>
  <c r="BQ22" i="192"/>
  <c r="BU22" i="192" s="1"/>
  <c r="AC38" i="192"/>
  <c r="AC25" i="191"/>
  <c r="AC25" i="38"/>
  <c r="AC25" i="193"/>
  <c r="AC25" i="62"/>
  <c r="AS41" i="62"/>
  <c r="AW41" i="62" s="1"/>
  <c r="AS41" i="38"/>
  <c r="AW41" i="38" s="1"/>
  <c r="AS41" i="193"/>
  <c r="AW41" i="193" s="1"/>
  <c r="AS54" i="192"/>
  <c r="AW54" i="192" s="1"/>
  <c r="AS41" i="191"/>
  <c r="AW41" i="191" s="1"/>
  <c r="E14" i="38"/>
  <c r="I14" i="38" s="1"/>
  <c r="E27" i="192"/>
  <c r="I27" i="192" s="1"/>
  <c r="E14" i="193"/>
  <c r="I14" i="193" s="1"/>
  <c r="E14" i="191"/>
  <c r="I14" i="191" s="1"/>
  <c r="E14" i="62"/>
  <c r="I14" i="62" s="1"/>
  <c r="U9" i="254"/>
  <c r="AY52" i="40"/>
  <c r="U44" i="254"/>
  <c r="BD16" i="40"/>
  <c r="BI9" i="62"/>
  <c r="BM9" i="62" s="1"/>
  <c r="BI9" i="38"/>
  <c r="BM9" i="38" s="1"/>
  <c r="BI9" i="191"/>
  <c r="BM9" i="191" s="1"/>
  <c r="BI22" i="192"/>
  <c r="BM22" i="192" s="1"/>
  <c r="BI9" i="193"/>
  <c r="BM9" i="193" s="1"/>
  <c r="BI47" i="192"/>
  <c r="BM47" i="192" s="1"/>
  <c r="BI34" i="191"/>
  <c r="BM34" i="191" s="1"/>
  <c r="BI34" i="193"/>
  <c r="BM34" i="193" s="1"/>
  <c r="BI34" i="38"/>
  <c r="BM34" i="38" s="1"/>
  <c r="BI34" i="62"/>
  <c r="BM34" i="62" s="1"/>
  <c r="BA23" i="62"/>
  <c r="BE23" i="62" s="1"/>
  <c r="BA23" i="191"/>
  <c r="BE23" i="191" s="1"/>
  <c r="BA36" i="192"/>
  <c r="BE36" i="192" s="1"/>
  <c r="BA23" i="38"/>
  <c r="BE23" i="38" s="1"/>
  <c r="BA23" i="193"/>
  <c r="BE23" i="193" s="1"/>
  <c r="BQ26" i="191"/>
  <c r="BU26" i="191" s="1"/>
  <c r="BQ39" i="192"/>
  <c r="BU39" i="192" s="1"/>
  <c r="BQ26" i="62"/>
  <c r="BU26" i="62" s="1"/>
  <c r="BQ26" i="193"/>
  <c r="BU26" i="193" s="1"/>
  <c r="BQ26" i="38"/>
  <c r="BU26" i="38" s="1"/>
  <c r="BA28" i="191"/>
  <c r="BE28" i="191" s="1"/>
  <c r="BA28" i="62"/>
  <c r="BE28" i="62" s="1"/>
  <c r="BA28" i="193"/>
  <c r="BE28" i="193" s="1"/>
  <c r="BA28" i="38"/>
  <c r="BE28" i="38" s="1"/>
  <c r="BA41" i="192"/>
  <c r="BE41" i="192" s="1"/>
  <c r="E6" i="38"/>
  <c r="I6" i="38" s="1"/>
  <c r="E6" i="193"/>
  <c r="I6" i="193" s="1"/>
  <c r="E6" i="191"/>
  <c r="I6" i="191" s="1"/>
  <c r="E6" i="62"/>
  <c r="I6" i="62" s="1"/>
  <c r="E19" i="192"/>
  <c r="I19" i="192" s="1"/>
  <c r="U23" i="254"/>
  <c r="AX51" i="40"/>
  <c r="AS33" i="191"/>
  <c r="AS33" i="62"/>
  <c r="AS46" i="192"/>
  <c r="AS33" i="193"/>
  <c r="AS33" i="38"/>
  <c r="CG46" i="193"/>
  <c r="CK46" i="193" s="1"/>
  <c r="CG46" i="62"/>
  <c r="CK46" i="62" s="1"/>
  <c r="CG46" i="191"/>
  <c r="CK46" i="191" s="1"/>
  <c r="CG59" i="192"/>
  <c r="CK59" i="192" s="1"/>
  <c r="CG46" i="38"/>
  <c r="CK46" i="38" s="1"/>
  <c r="BQ19" i="192"/>
  <c r="BU19" i="192" s="1"/>
  <c r="BQ6" i="191"/>
  <c r="BU6" i="191" s="1"/>
  <c r="BQ6" i="193"/>
  <c r="BU6" i="193" s="1"/>
  <c r="BQ6" i="38"/>
  <c r="BU6" i="38" s="1"/>
  <c r="BQ6" i="62"/>
  <c r="BU6" i="62" s="1"/>
  <c r="CG12" i="38"/>
  <c r="CK12" i="38" s="1"/>
  <c r="CG12" i="191"/>
  <c r="CK12" i="191" s="1"/>
  <c r="CG25" i="192"/>
  <c r="CK25" i="192" s="1"/>
  <c r="CG12" i="193"/>
  <c r="CK12" i="193" s="1"/>
  <c r="CG12" i="62"/>
  <c r="CK12" i="62" s="1"/>
  <c r="BA6" i="38"/>
  <c r="BE6" i="38" s="1"/>
  <c r="BA19" i="192"/>
  <c r="BE19" i="192" s="1"/>
  <c r="BA6" i="62"/>
  <c r="BE6" i="62" s="1"/>
  <c r="BA6" i="193"/>
  <c r="BE6" i="193" s="1"/>
  <c r="BA6" i="191"/>
  <c r="BE6" i="191" s="1"/>
  <c r="AS19" i="191"/>
  <c r="AW19" i="191" s="1"/>
  <c r="AS19" i="38"/>
  <c r="AW19" i="38" s="1"/>
  <c r="AS32" i="192"/>
  <c r="AW32" i="192" s="1"/>
  <c r="AS19" i="62"/>
  <c r="AW19" i="62" s="1"/>
  <c r="AS19" i="193"/>
  <c r="AW19" i="193" s="1"/>
  <c r="E43" i="62"/>
  <c r="I43" i="62" s="1"/>
  <c r="E43" i="38"/>
  <c r="I43" i="38" s="1"/>
  <c r="E43" i="193"/>
  <c r="I43" i="193" s="1"/>
  <c r="E43" i="191"/>
  <c r="I43" i="191" s="1"/>
  <c r="E56" i="192"/>
  <c r="I56" i="192" s="1"/>
  <c r="BY47" i="193"/>
  <c r="CC47" i="193" s="1"/>
  <c r="BY47" i="62"/>
  <c r="CC47" i="62" s="1"/>
  <c r="BY60" i="192"/>
  <c r="CC60" i="192" s="1"/>
  <c r="BY47" i="38"/>
  <c r="CC47" i="38" s="1"/>
  <c r="BY47" i="191"/>
  <c r="CC47" i="191" s="1"/>
  <c r="E27" i="38"/>
  <c r="I27" i="38" s="1"/>
  <c r="E27" i="191"/>
  <c r="I27" i="191" s="1"/>
  <c r="E27" i="62"/>
  <c r="I27" i="62" s="1"/>
  <c r="E40" i="192"/>
  <c r="I40" i="192" s="1"/>
  <c r="E27" i="193"/>
  <c r="I27" i="193" s="1"/>
  <c r="U20" i="192"/>
  <c r="Y20" i="192" s="1"/>
  <c r="U7" i="191"/>
  <c r="Y7" i="191" s="1"/>
  <c r="U7" i="193"/>
  <c r="Y7" i="193" s="1"/>
  <c r="U7" i="62"/>
  <c r="Y7" i="62" s="1"/>
  <c r="U7" i="38"/>
  <c r="Y7" i="38" s="1"/>
  <c r="E48" i="193"/>
  <c r="E61" i="192"/>
  <c r="E48" i="38"/>
  <c r="E48" i="191"/>
  <c r="E48" i="62"/>
  <c r="E44" i="191"/>
  <c r="E44" i="193"/>
  <c r="E44" i="62"/>
  <c r="E44" i="38"/>
  <c r="I44" i="38" s="1"/>
  <c r="E57" i="192"/>
  <c r="E66" i="192" s="1"/>
  <c r="E42" i="192"/>
  <c r="I42" i="192" s="1"/>
  <c r="E29" i="62"/>
  <c r="I29" i="62" s="1"/>
  <c r="E29" i="191"/>
  <c r="I29" i="191" s="1"/>
  <c r="E29" i="193"/>
  <c r="I29" i="193" s="1"/>
  <c r="E29" i="38"/>
  <c r="I29" i="38" s="1"/>
  <c r="AZ58" i="40"/>
  <c r="U36" i="254"/>
  <c r="AV16" i="40"/>
  <c r="CG11" i="62"/>
  <c r="CK11" i="62" s="1"/>
  <c r="CG11" i="191"/>
  <c r="CK11" i="191" s="1"/>
  <c r="CG11" i="38"/>
  <c r="CK11" i="38" s="1"/>
  <c r="CG11" i="193"/>
  <c r="CK11" i="193" s="1"/>
  <c r="CG24" i="192"/>
  <c r="CK24" i="192" s="1"/>
  <c r="AK23" i="62"/>
  <c r="AO23" i="62" s="1"/>
  <c r="AK23" i="193"/>
  <c r="AO23" i="193" s="1"/>
  <c r="AK23" i="191"/>
  <c r="AO23" i="191" s="1"/>
  <c r="AK36" i="192"/>
  <c r="AO36" i="192" s="1"/>
  <c r="AK23" i="38"/>
  <c r="AO23" i="38" s="1"/>
  <c r="AK38" i="191"/>
  <c r="AO38" i="191" s="1"/>
  <c r="AK51" i="192"/>
  <c r="AO51" i="192" s="1"/>
  <c r="AK38" i="62"/>
  <c r="AO38" i="62" s="1"/>
  <c r="AK38" i="38"/>
  <c r="AO38" i="38" s="1"/>
  <c r="AK38" i="193"/>
  <c r="AO38" i="193" s="1"/>
  <c r="U26" i="193"/>
  <c r="Y26" i="193" s="1"/>
  <c r="U26" i="191"/>
  <c r="Y26" i="191" s="1"/>
  <c r="U39" i="192"/>
  <c r="Y39" i="192" s="1"/>
  <c r="U26" i="62"/>
  <c r="Y26" i="62" s="1"/>
  <c r="U26" i="38"/>
  <c r="Y26" i="38" s="1"/>
  <c r="AS9" i="191"/>
  <c r="AW9" i="191" s="1"/>
  <c r="AS9" i="38"/>
  <c r="AW9" i="38" s="1"/>
  <c r="AS9" i="62"/>
  <c r="AW9" i="62" s="1"/>
  <c r="AS9" i="193"/>
  <c r="AW9" i="193" s="1"/>
  <c r="AS22" i="192"/>
  <c r="AW22" i="192" s="1"/>
  <c r="BQ42" i="191"/>
  <c r="BU42" i="191" s="1"/>
  <c r="BQ42" i="38"/>
  <c r="BU42" i="38" s="1"/>
  <c r="BQ42" i="62"/>
  <c r="BU42" i="62" s="1"/>
  <c r="BQ55" i="192"/>
  <c r="BU55" i="192" s="1"/>
  <c r="BQ42" i="193"/>
  <c r="BU42" i="193" s="1"/>
  <c r="M14" i="62"/>
  <c r="Q14" i="62" s="1"/>
  <c r="M14" i="38"/>
  <c r="Q14" i="38" s="1"/>
  <c r="M14" i="191"/>
  <c r="Q14" i="191" s="1"/>
  <c r="M27" i="192"/>
  <c r="Q27" i="192" s="1"/>
  <c r="M14" i="193"/>
  <c r="Q14" i="193" s="1"/>
  <c r="AK17" i="191"/>
  <c r="AO17" i="191" s="1"/>
  <c r="AK17" i="62"/>
  <c r="AO17" i="62" s="1"/>
  <c r="AK17" i="38"/>
  <c r="AO17" i="38" s="1"/>
  <c r="AK30" i="192"/>
  <c r="AO30" i="192" s="1"/>
  <c r="AK17" i="193"/>
  <c r="AO17" i="193" s="1"/>
  <c r="CG25" i="193"/>
  <c r="CG38" i="192"/>
  <c r="CG25" i="62"/>
  <c r="CG25" i="191"/>
  <c r="CG25" i="38"/>
  <c r="E36" i="193"/>
  <c r="I36" i="193" s="1"/>
  <c r="E36" i="38"/>
  <c r="I36" i="38" s="1"/>
  <c r="E36" i="191"/>
  <c r="I36" i="191" s="1"/>
  <c r="E49" i="192"/>
  <c r="I49" i="192" s="1"/>
  <c r="E36" i="62"/>
  <c r="I36" i="62" s="1"/>
  <c r="U58" i="192"/>
  <c r="Y58" i="192" s="1"/>
  <c r="U45" i="38"/>
  <c r="Y45" i="38" s="1"/>
  <c r="U45" i="193"/>
  <c r="Y45" i="193" s="1"/>
  <c r="U45" i="191"/>
  <c r="Y45" i="191" s="1"/>
  <c r="U45" i="62"/>
  <c r="Y45" i="62" s="1"/>
  <c r="AC43" i="192"/>
  <c r="AG43" i="192" s="1"/>
  <c r="AC30" i="191"/>
  <c r="AG30" i="191" s="1"/>
  <c r="AC30" i="62"/>
  <c r="AG30" i="62" s="1"/>
  <c r="AC30" i="38"/>
  <c r="AG30" i="38" s="1"/>
  <c r="AC30" i="193"/>
  <c r="AG30" i="193" s="1"/>
  <c r="U43" i="254"/>
  <c r="BC16" i="40"/>
  <c r="AS18" i="193"/>
  <c r="AW18" i="193" s="1"/>
  <c r="AS18" i="38"/>
  <c r="AW18" i="38" s="1"/>
  <c r="AS18" i="62"/>
  <c r="AW18" i="62" s="1"/>
  <c r="AS31" i="192"/>
  <c r="AW31" i="192" s="1"/>
  <c r="AS18" i="191"/>
  <c r="AW18" i="191" s="1"/>
  <c r="BA29" i="193"/>
  <c r="BE29" i="193" s="1"/>
  <c r="BA29" i="62"/>
  <c r="BE29" i="62" s="1"/>
  <c r="BA29" i="191"/>
  <c r="BE29" i="191" s="1"/>
  <c r="BA29" i="38"/>
  <c r="BE29" i="38" s="1"/>
  <c r="BA42" i="192"/>
  <c r="BE42" i="192" s="1"/>
  <c r="BA31" i="38"/>
  <c r="BE31" i="38" s="1"/>
  <c r="BA31" i="62"/>
  <c r="BE31" i="62" s="1"/>
  <c r="BA31" i="191"/>
  <c r="BE31" i="191" s="1"/>
  <c r="BA44" i="192"/>
  <c r="BE44" i="192" s="1"/>
  <c r="BA31" i="193"/>
  <c r="BE31" i="193" s="1"/>
  <c r="AK19" i="191"/>
  <c r="AO19" i="191" s="1"/>
  <c r="AK19" i="62"/>
  <c r="AO19" i="62" s="1"/>
  <c r="AK19" i="193"/>
  <c r="AO19" i="193" s="1"/>
  <c r="AK19" i="38"/>
  <c r="AO19" i="38" s="1"/>
  <c r="AK32" i="192"/>
  <c r="AO32" i="192" s="1"/>
  <c r="AC23" i="38"/>
  <c r="AG23" i="38" s="1"/>
  <c r="AC23" i="193"/>
  <c r="AG23" i="193" s="1"/>
  <c r="AC23" i="62"/>
  <c r="AG23" i="62" s="1"/>
  <c r="AC23" i="191"/>
  <c r="AG23" i="191" s="1"/>
  <c r="AC36" i="192"/>
  <c r="AG36" i="192" s="1"/>
  <c r="AC6" i="193"/>
  <c r="AG6" i="193" s="1"/>
  <c r="AC6" i="62"/>
  <c r="AG6" i="62" s="1"/>
  <c r="AC19" i="192"/>
  <c r="AG19" i="192" s="1"/>
  <c r="AC6" i="191"/>
  <c r="AG6" i="191" s="1"/>
  <c r="AC6" i="38"/>
  <c r="AG6" i="38" s="1"/>
  <c r="E47" i="191"/>
  <c r="I47" i="191" s="1"/>
  <c r="E60" i="192"/>
  <c r="I60" i="192" s="1"/>
  <c r="E47" i="38"/>
  <c r="I47" i="38" s="1"/>
  <c r="E47" i="193"/>
  <c r="I47" i="193" s="1"/>
  <c r="E47" i="62"/>
  <c r="I47" i="62" s="1"/>
  <c r="BQ47" i="193"/>
  <c r="BU47" i="193" s="1"/>
  <c r="BQ60" i="192"/>
  <c r="BU60" i="192" s="1"/>
  <c r="BQ47" i="191"/>
  <c r="BU47" i="191" s="1"/>
  <c r="BQ47" i="62"/>
  <c r="BU47" i="62" s="1"/>
  <c r="BQ47" i="38"/>
  <c r="BU47" i="38" s="1"/>
  <c r="AC42" i="193"/>
  <c r="AG42" i="193" s="1"/>
  <c r="AC42" i="38"/>
  <c r="AG42" i="38" s="1"/>
  <c r="AC55" i="192"/>
  <c r="AG55" i="192" s="1"/>
  <c r="AC42" i="191"/>
  <c r="AG42" i="191" s="1"/>
  <c r="AC42" i="62"/>
  <c r="AG42" i="62" s="1"/>
  <c r="CG33" i="192"/>
  <c r="CK33" i="192" s="1"/>
  <c r="CG20" i="38"/>
  <c r="CK20" i="38" s="1"/>
  <c r="CG20" i="193"/>
  <c r="CK20" i="193" s="1"/>
  <c r="CG20" i="62"/>
  <c r="CK20" i="62" s="1"/>
  <c r="CG20" i="191"/>
  <c r="CK20" i="191" s="1"/>
  <c r="BY34" i="38"/>
  <c r="CC34" i="38" s="1"/>
  <c r="BY47" i="192"/>
  <c r="CC47" i="192" s="1"/>
  <c r="BY34" i="62"/>
  <c r="CC34" i="62" s="1"/>
  <c r="BY34" i="193"/>
  <c r="CC34" i="193" s="1"/>
  <c r="BY34" i="191"/>
  <c r="CC34" i="191" s="1"/>
  <c r="AK48" i="193"/>
  <c r="AK61" i="192"/>
  <c r="AK48" i="38"/>
  <c r="AK48" i="191"/>
  <c r="AK48" i="62"/>
  <c r="BY25" i="191"/>
  <c r="BY38" i="192"/>
  <c r="BY25" i="62"/>
  <c r="BY25" i="193"/>
  <c r="BY25" i="38"/>
  <c r="AS44" i="38"/>
  <c r="AS44" i="62"/>
  <c r="AS44" i="193"/>
  <c r="AS57" i="192"/>
  <c r="AS44" i="191"/>
  <c r="BA11" i="38"/>
  <c r="BE11" i="38" s="1"/>
  <c r="BA11" i="193"/>
  <c r="BE11" i="193" s="1"/>
  <c r="BA24" i="192"/>
  <c r="BE24" i="192" s="1"/>
  <c r="BA11" i="191"/>
  <c r="BE11" i="191" s="1"/>
  <c r="BA11" i="62"/>
  <c r="BE11" i="62" s="1"/>
  <c r="AS40" i="193"/>
  <c r="AW40" i="193" s="1"/>
  <c r="AS40" i="62"/>
  <c r="AW40" i="62" s="1"/>
  <c r="AS40" i="38"/>
  <c r="AW40" i="38" s="1"/>
  <c r="AS40" i="191"/>
  <c r="AW40" i="191" s="1"/>
  <c r="AS53" i="192"/>
  <c r="AW53" i="192" s="1"/>
  <c r="BY30" i="62"/>
  <c r="CC30" i="62" s="1"/>
  <c r="BY30" i="193"/>
  <c r="CC30" i="193" s="1"/>
  <c r="BY43" i="192"/>
  <c r="CC43" i="192" s="1"/>
  <c r="BY30" i="38"/>
  <c r="CC30" i="38" s="1"/>
  <c r="BY30" i="191"/>
  <c r="CC30" i="191" s="1"/>
  <c r="E41" i="62"/>
  <c r="I41" i="62" s="1"/>
  <c r="E41" i="193"/>
  <c r="I41" i="193" s="1"/>
  <c r="E41" i="38"/>
  <c r="I41" i="38" s="1"/>
  <c r="E41" i="191"/>
  <c r="I41" i="191" s="1"/>
  <c r="E54" i="192"/>
  <c r="I54" i="192" s="1"/>
  <c r="U51" i="192"/>
  <c r="Y51" i="192" s="1"/>
  <c r="U38" i="193"/>
  <c r="Y38" i="193" s="1"/>
  <c r="U38" i="62"/>
  <c r="Y38" i="62" s="1"/>
  <c r="U38" i="191"/>
  <c r="Y38" i="191" s="1"/>
  <c r="U38" i="38"/>
  <c r="Y38" i="38" s="1"/>
  <c r="BA60" i="192"/>
  <c r="BE60" i="192" s="1"/>
  <c r="BA47" i="191"/>
  <c r="BE47" i="191" s="1"/>
  <c r="BA47" i="193"/>
  <c r="BE47" i="193" s="1"/>
  <c r="BA47" i="62"/>
  <c r="BE47" i="62" s="1"/>
  <c r="BA47" i="38"/>
  <c r="BE47" i="38" s="1"/>
  <c r="BY29" i="62"/>
  <c r="CC29" i="62" s="1"/>
  <c r="BY42" i="192"/>
  <c r="CC42" i="192" s="1"/>
  <c r="BY29" i="193"/>
  <c r="CC29" i="193" s="1"/>
  <c r="BY29" i="191"/>
  <c r="CC29" i="191" s="1"/>
  <c r="BY29" i="38"/>
  <c r="CC29" i="38" s="1"/>
  <c r="U39" i="193"/>
  <c r="Y39" i="193" s="1"/>
  <c r="U52" i="192"/>
  <c r="Y52" i="192" s="1"/>
  <c r="U39" i="38"/>
  <c r="Y39" i="38" s="1"/>
  <c r="U39" i="62"/>
  <c r="Y39" i="62" s="1"/>
  <c r="U39" i="191"/>
  <c r="Y39" i="191" s="1"/>
  <c r="AK14" i="191"/>
  <c r="AO14" i="191" s="1"/>
  <c r="AK14" i="193"/>
  <c r="AO14" i="193" s="1"/>
  <c r="AK27" i="192"/>
  <c r="AO27" i="192" s="1"/>
  <c r="AK14" i="38"/>
  <c r="AO14" i="38" s="1"/>
  <c r="AK14" i="62"/>
  <c r="AO14" i="62" s="1"/>
  <c r="CG26" i="38"/>
  <c r="CK26" i="38" s="1"/>
  <c r="CG26" i="193"/>
  <c r="CK26" i="193" s="1"/>
  <c r="CG39" i="192"/>
  <c r="CK39" i="192" s="1"/>
  <c r="CG26" i="62"/>
  <c r="CK26" i="62" s="1"/>
  <c r="CG26" i="191"/>
  <c r="CK26" i="191" s="1"/>
  <c r="AC26" i="191"/>
  <c r="AG26" i="191" s="1"/>
  <c r="AC39" i="192"/>
  <c r="AG39" i="192" s="1"/>
  <c r="AC26" i="62"/>
  <c r="AG26" i="62" s="1"/>
  <c r="AC26" i="193"/>
  <c r="AG26" i="193" s="1"/>
  <c r="AC26" i="38"/>
  <c r="AG26" i="38" s="1"/>
  <c r="BA15" i="62"/>
  <c r="BE15" i="62" s="1"/>
  <c r="BA15" i="191"/>
  <c r="BE15" i="191" s="1"/>
  <c r="BA28" i="192"/>
  <c r="BE28" i="192" s="1"/>
  <c r="BA15" i="38"/>
  <c r="BE15" i="38" s="1"/>
  <c r="BA15" i="193"/>
  <c r="BE15" i="193" s="1"/>
  <c r="AC28" i="191"/>
  <c r="AG28" i="191" s="1"/>
  <c r="AC28" i="193"/>
  <c r="AG28" i="193" s="1"/>
  <c r="AC41" i="192"/>
  <c r="AG41" i="192" s="1"/>
  <c r="AC28" i="62"/>
  <c r="AG28" i="62" s="1"/>
  <c r="AC28" i="38"/>
  <c r="AG28" i="38" s="1"/>
  <c r="BA37" i="62"/>
  <c r="BE37" i="62" s="1"/>
  <c r="BA37" i="193"/>
  <c r="BE37" i="193" s="1"/>
  <c r="BA37" i="191"/>
  <c r="BE37" i="191" s="1"/>
  <c r="BA37" i="38"/>
  <c r="BE37" i="38" s="1"/>
  <c r="BA50" i="192"/>
  <c r="BE50" i="192" s="1"/>
  <c r="BI27" i="191"/>
  <c r="BM27" i="191" s="1"/>
  <c r="BI27" i="62"/>
  <c r="BM27" i="62" s="1"/>
  <c r="BI40" i="192"/>
  <c r="BM40" i="192" s="1"/>
  <c r="BI27" i="193"/>
  <c r="BM27" i="193" s="1"/>
  <c r="BI27" i="38"/>
  <c r="BM27" i="38" s="1"/>
  <c r="AK18" i="191"/>
  <c r="AO18" i="191" s="1"/>
  <c r="AK18" i="38"/>
  <c r="AO18" i="38" s="1"/>
  <c r="AK31" i="192"/>
  <c r="AO31" i="192" s="1"/>
  <c r="AK18" i="193"/>
  <c r="AO18" i="193" s="1"/>
  <c r="AK18" i="62"/>
  <c r="AO18" i="62" s="1"/>
  <c r="M6" i="62"/>
  <c r="Q6" i="62" s="1"/>
  <c r="M6" i="191"/>
  <c r="Q6" i="191" s="1"/>
  <c r="M6" i="38"/>
  <c r="Q6" i="38" s="1"/>
  <c r="M6" i="193"/>
  <c r="Q6" i="193" s="1"/>
  <c r="M19" i="192"/>
  <c r="Q19" i="192" s="1"/>
  <c r="BY36" i="191"/>
  <c r="CC36" i="191" s="1"/>
  <c r="BY49" i="192"/>
  <c r="CC49" i="192" s="1"/>
  <c r="BY36" i="193"/>
  <c r="CC36" i="193" s="1"/>
  <c r="BY36" i="62"/>
  <c r="CC36" i="62" s="1"/>
  <c r="BY36" i="38"/>
  <c r="CC36" i="38" s="1"/>
  <c r="CG47" i="191"/>
  <c r="CK47" i="191" s="1"/>
  <c r="CG47" i="62"/>
  <c r="CK47" i="62" s="1"/>
  <c r="CG47" i="38"/>
  <c r="CK47" i="38" s="1"/>
  <c r="CG47" i="193"/>
  <c r="CK47" i="193" s="1"/>
  <c r="CG60" i="192"/>
  <c r="CK60" i="192" s="1"/>
  <c r="CG58" i="192"/>
  <c r="CK58" i="192" s="1"/>
  <c r="CG45" i="62"/>
  <c r="CK45" i="62" s="1"/>
  <c r="CG45" i="193"/>
  <c r="CK45" i="193" s="1"/>
  <c r="CG45" i="191"/>
  <c r="CK45" i="191" s="1"/>
  <c r="CG45" i="38"/>
  <c r="CK45" i="38" s="1"/>
  <c r="BQ13" i="62"/>
  <c r="BU13" i="62" s="1"/>
  <c r="BQ26" i="192"/>
  <c r="BU26" i="192" s="1"/>
  <c r="BQ13" i="193"/>
  <c r="BU13" i="193" s="1"/>
  <c r="BQ13" i="38"/>
  <c r="BU13" i="38" s="1"/>
  <c r="BQ13" i="191"/>
  <c r="BU13" i="191" s="1"/>
  <c r="BI32" i="38"/>
  <c r="BM32" i="38" s="1"/>
  <c r="BI32" i="62"/>
  <c r="BM32" i="62" s="1"/>
  <c r="BI32" i="191"/>
  <c r="BM32" i="191" s="1"/>
  <c r="BI32" i="193"/>
  <c r="BM32" i="193" s="1"/>
  <c r="BI45" i="192"/>
  <c r="BM45" i="192" s="1"/>
  <c r="BY43" i="191"/>
  <c r="CC43" i="191" s="1"/>
  <c r="BY43" i="38"/>
  <c r="CC43" i="38" s="1"/>
  <c r="BY43" i="62"/>
  <c r="CC43" i="62" s="1"/>
  <c r="BY43" i="193"/>
  <c r="CC43" i="193" s="1"/>
  <c r="BY56" i="192"/>
  <c r="CC56" i="192" s="1"/>
  <c r="BI20" i="62"/>
  <c r="BM20" i="62" s="1"/>
  <c r="BI20" i="193"/>
  <c r="BM20" i="193" s="1"/>
  <c r="BI33" i="192"/>
  <c r="BM33" i="192" s="1"/>
  <c r="BI20" i="191"/>
  <c r="BM20" i="191" s="1"/>
  <c r="BI20" i="38"/>
  <c r="BM20" i="38" s="1"/>
  <c r="AC36" i="193"/>
  <c r="AG36" i="193" s="1"/>
  <c r="AC36" i="38"/>
  <c r="AG36" i="38" s="1"/>
  <c r="AC36" i="62"/>
  <c r="AG36" i="62" s="1"/>
  <c r="AC49" i="192"/>
  <c r="AG49" i="192" s="1"/>
  <c r="AC36" i="191"/>
  <c r="AG36" i="191" s="1"/>
  <c r="AU51" i="40"/>
  <c r="U20" i="254"/>
  <c r="BJ58" i="40"/>
  <c r="BI25" i="62"/>
  <c r="BI38" i="192"/>
  <c r="BI25" i="191"/>
  <c r="BI25" i="193"/>
  <c r="BI25" i="38"/>
  <c r="BY11" i="193"/>
  <c r="CC11" i="193" s="1"/>
  <c r="BY24" i="192"/>
  <c r="CC24" i="192" s="1"/>
  <c r="BY11" i="191"/>
  <c r="CC11" i="191" s="1"/>
  <c r="BY11" i="62"/>
  <c r="CC11" i="62" s="1"/>
  <c r="BY11" i="38"/>
  <c r="CC11" i="38" s="1"/>
  <c r="AS34" i="191"/>
  <c r="AW34" i="191" s="1"/>
  <c r="AS47" i="192"/>
  <c r="AW47" i="192" s="1"/>
  <c r="AS34" i="38"/>
  <c r="AW34" i="38" s="1"/>
  <c r="AS34" i="193"/>
  <c r="AW34" i="193" s="1"/>
  <c r="AS34" i="62"/>
  <c r="AW34" i="62" s="1"/>
  <c r="BQ28" i="38"/>
  <c r="BU28" i="38" s="1"/>
  <c r="BQ28" i="193"/>
  <c r="BU28" i="193" s="1"/>
  <c r="BQ41" i="192"/>
  <c r="BU41" i="192" s="1"/>
  <c r="BQ28" i="62"/>
  <c r="BU28" i="62" s="1"/>
  <c r="BQ28" i="191"/>
  <c r="BU28" i="191" s="1"/>
  <c r="BI17" i="191"/>
  <c r="BM17" i="191" s="1"/>
  <c r="BI17" i="62"/>
  <c r="BM17" i="62" s="1"/>
  <c r="BI17" i="193"/>
  <c r="BM17" i="193" s="1"/>
  <c r="BI17" i="38"/>
  <c r="BM17" i="38" s="1"/>
  <c r="BI30" i="192"/>
  <c r="BM30" i="192" s="1"/>
  <c r="U47" i="193"/>
  <c r="Y47" i="193" s="1"/>
  <c r="U60" i="192"/>
  <c r="Y60" i="192" s="1"/>
  <c r="U47" i="38"/>
  <c r="Y47" i="38" s="1"/>
  <c r="U47" i="62"/>
  <c r="Y47" i="62" s="1"/>
  <c r="U47" i="191"/>
  <c r="Y47" i="191" s="1"/>
  <c r="BQ12" i="193"/>
  <c r="BU12" i="193" s="1"/>
  <c r="BQ12" i="38"/>
  <c r="BU12" i="38" s="1"/>
  <c r="BQ25" i="192"/>
  <c r="BU25" i="192" s="1"/>
  <c r="BQ12" i="191"/>
  <c r="BU12" i="191" s="1"/>
  <c r="BQ12" i="62"/>
  <c r="BU12" i="62" s="1"/>
  <c r="CG34" i="193"/>
  <c r="CK34" i="193" s="1"/>
  <c r="CG34" i="191"/>
  <c r="CK34" i="191" s="1"/>
  <c r="CG34" i="62"/>
  <c r="CK34" i="62" s="1"/>
  <c r="CG47" i="192"/>
  <c r="CK47" i="192" s="1"/>
  <c r="CG34" i="38"/>
  <c r="CK34" i="38" s="1"/>
  <c r="BA9" i="193"/>
  <c r="BE9" i="193" s="1"/>
  <c r="BA22" i="192"/>
  <c r="BE22" i="192" s="1"/>
  <c r="BA9" i="62"/>
  <c r="BE9" i="62" s="1"/>
  <c r="BA9" i="191"/>
  <c r="BE9" i="191" s="1"/>
  <c r="BA9" i="38"/>
  <c r="BE9" i="38" s="1"/>
  <c r="CG38" i="191"/>
  <c r="CK38" i="191" s="1"/>
  <c r="CG51" i="192"/>
  <c r="CK51" i="192" s="1"/>
  <c r="CG38" i="38"/>
  <c r="CK38" i="38" s="1"/>
  <c r="CG38" i="193"/>
  <c r="CK38" i="193" s="1"/>
  <c r="CG38" i="62"/>
  <c r="CK38" i="62" s="1"/>
  <c r="U43" i="38"/>
  <c r="Y43" i="38" s="1"/>
  <c r="U43" i="193"/>
  <c r="Y43" i="193" s="1"/>
  <c r="U56" i="192"/>
  <c r="Y56" i="192" s="1"/>
  <c r="U43" i="62"/>
  <c r="Y43" i="62" s="1"/>
  <c r="U43" i="191"/>
  <c r="Y43" i="191" s="1"/>
  <c r="BY33" i="62"/>
  <c r="BY46" i="192"/>
  <c r="BY33" i="193"/>
  <c r="BY33" i="38"/>
  <c r="BY33" i="191"/>
  <c r="E20" i="193"/>
  <c r="I20" i="193" s="1"/>
  <c r="E20" i="191"/>
  <c r="I20" i="191" s="1"/>
  <c r="E20" i="62"/>
  <c r="I20" i="62" s="1"/>
  <c r="E33" i="192"/>
  <c r="I33" i="192" s="1"/>
  <c r="E20" i="38"/>
  <c r="I20" i="38" s="1"/>
  <c r="U28" i="254"/>
  <c r="BC51" i="40"/>
  <c r="BA16" i="191"/>
  <c r="BE16" i="191" s="1"/>
  <c r="BA16" i="38"/>
  <c r="BE16" i="38" s="1"/>
  <c r="BA16" i="62"/>
  <c r="BE16" i="62" s="1"/>
  <c r="BA29" i="192"/>
  <c r="BE29" i="192" s="1"/>
  <c r="BA16" i="193"/>
  <c r="BE16" i="193" s="1"/>
  <c r="E58" i="192"/>
  <c r="I58" i="192" s="1"/>
  <c r="E45" i="38"/>
  <c r="I45" i="38" s="1"/>
  <c r="E45" i="62"/>
  <c r="I45" i="62" s="1"/>
  <c r="E45" i="191"/>
  <c r="I45" i="191" s="1"/>
  <c r="E45" i="193"/>
  <c r="I45" i="193" s="1"/>
  <c r="BI37" i="38"/>
  <c r="BM37" i="38" s="1"/>
  <c r="BI37" i="193"/>
  <c r="BM37" i="193" s="1"/>
  <c r="BI37" i="62"/>
  <c r="BM37" i="62" s="1"/>
  <c r="BI50" i="192"/>
  <c r="BM50" i="192" s="1"/>
  <c r="BI37" i="191"/>
  <c r="BM37" i="191" s="1"/>
  <c r="BY7" i="191"/>
  <c r="CC7" i="191" s="1"/>
  <c r="BY20" i="192"/>
  <c r="CC20" i="192" s="1"/>
  <c r="BY7" i="38"/>
  <c r="CC7" i="38" s="1"/>
  <c r="BY7" i="62"/>
  <c r="CC7" i="62" s="1"/>
  <c r="BY7" i="193"/>
  <c r="CC7" i="193" s="1"/>
  <c r="E11" i="62"/>
  <c r="I11" i="62" s="1"/>
  <c r="E11" i="191"/>
  <c r="I11" i="191" s="1"/>
  <c r="E24" i="192"/>
  <c r="I24" i="192" s="1"/>
  <c r="E11" i="193"/>
  <c r="I11" i="193" s="1"/>
  <c r="E11" i="38"/>
  <c r="I11" i="38" s="1"/>
  <c r="BY32" i="38"/>
  <c r="CC32" i="38" s="1"/>
  <c r="BY32" i="191"/>
  <c r="CC32" i="191" s="1"/>
  <c r="BY45" i="192"/>
  <c r="CC45" i="192" s="1"/>
  <c r="BY32" i="62"/>
  <c r="CC32" i="62" s="1"/>
  <c r="BY32" i="193"/>
  <c r="CC32" i="193" s="1"/>
  <c r="AS46" i="193"/>
  <c r="AW46" i="193" s="1"/>
  <c r="AS46" i="191"/>
  <c r="AW46" i="191" s="1"/>
  <c r="AS59" i="192"/>
  <c r="AW59" i="192" s="1"/>
  <c r="AS46" i="38"/>
  <c r="AW46" i="38" s="1"/>
  <c r="AS46" i="62"/>
  <c r="AW46" i="62" s="1"/>
  <c r="BA40" i="38"/>
  <c r="BE40" i="38" s="1"/>
  <c r="BA40" i="193"/>
  <c r="BE40" i="193" s="1"/>
  <c r="BA53" i="192"/>
  <c r="BE53" i="192" s="1"/>
  <c r="BA40" i="62"/>
  <c r="BE40" i="62" s="1"/>
  <c r="BA40" i="191"/>
  <c r="BE40" i="191" s="1"/>
  <c r="U41" i="254"/>
  <c r="BA16" i="40"/>
  <c r="AX58" i="40"/>
  <c r="E26" i="193"/>
  <c r="I26" i="193" s="1"/>
  <c r="E26" i="38"/>
  <c r="I26" i="38" s="1"/>
  <c r="E39" i="192"/>
  <c r="I39" i="192" s="1"/>
  <c r="E26" i="62"/>
  <c r="I26" i="62" s="1"/>
  <c r="E26" i="191"/>
  <c r="I26" i="191" s="1"/>
  <c r="AK46" i="192"/>
  <c r="AK33" i="38"/>
  <c r="AK33" i="193"/>
  <c r="AK33" i="191"/>
  <c r="AK33" i="62"/>
  <c r="AK7" i="193"/>
  <c r="AO7" i="193" s="1"/>
  <c r="AK20" i="192"/>
  <c r="AO20" i="192" s="1"/>
  <c r="AK7" i="38"/>
  <c r="AO7" i="38" s="1"/>
  <c r="AK7" i="62"/>
  <c r="AO7" i="62" s="1"/>
  <c r="AK7" i="191"/>
  <c r="AO7" i="191" s="1"/>
  <c r="M44" i="192"/>
  <c r="Q44" i="192" s="1"/>
  <c r="M31" i="191"/>
  <c r="Q31" i="191" s="1"/>
  <c r="M31" i="38"/>
  <c r="Q31" i="38" s="1"/>
  <c r="M31" i="62"/>
  <c r="Q31" i="62" s="1"/>
  <c r="M31" i="193"/>
  <c r="Q31" i="193" s="1"/>
  <c r="AS27" i="191"/>
  <c r="AW27" i="191" s="1"/>
  <c r="AS40" i="192"/>
  <c r="AW40" i="192" s="1"/>
  <c r="AS27" i="38"/>
  <c r="AW27" i="38" s="1"/>
  <c r="AS27" i="62"/>
  <c r="AW27" i="62" s="1"/>
  <c r="AS27" i="193"/>
  <c r="AW27" i="193" s="1"/>
  <c r="M48" i="192"/>
  <c r="Q48" i="192" s="1"/>
  <c r="M35" i="62"/>
  <c r="Q35" i="62" s="1"/>
  <c r="M35" i="38"/>
  <c r="Q35" i="38" s="1"/>
  <c r="M35" i="191"/>
  <c r="Q35" i="191" s="1"/>
  <c r="M35" i="193"/>
  <c r="Q35" i="193" s="1"/>
  <c r="AS37" i="38"/>
  <c r="AW37" i="38" s="1"/>
  <c r="AS37" i="62"/>
  <c r="AW37" i="62" s="1"/>
  <c r="AS50" i="192"/>
  <c r="AW50" i="192" s="1"/>
  <c r="AS37" i="191"/>
  <c r="AW37" i="191" s="1"/>
  <c r="AS37" i="193"/>
  <c r="AW37" i="193" s="1"/>
  <c r="AK13" i="38"/>
  <c r="AO13" i="38" s="1"/>
  <c r="AK13" i="62"/>
  <c r="AO13" i="62" s="1"/>
  <c r="AK13" i="191"/>
  <c r="AO13" i="191" s="1"/>
  <c r="AK26" i="192"/>
  <c r="AO26" i="192" s="1"/>
  <c r="AK13" i="193"/>
  <c r="AO13" i="193" s="1"/>
  <c r="E12" i="193"/>
  <c r="I12" i="193" s="1"/>
  <c r="E12" i="38"/>
  <c r="I12" i="38" s="1"/>
  <c r="E12" i="191"/>
  <c r="I12" i="191" s="1"/>
  <c r="E12" i="62"/>
  <c r="I12" i="62" s="1"/>
  <c r="E25" i="192"/>
  <c r="I25" i="192" s="1"/>
  <c r="BQ44" i="38"/>
  <c r="BQ44" i="62"/>
  <c r="BQ44" i="191"/>
  <c r="BQ57" i="192"/>
  <c r="BQ44" i="193"/>
  <c r="M36" i="62"/>
  <c r="Q36" i="62" s="1"/>
  <c r="M36" i="191"/>
  <c r="Q36" i="191" s="1"/>
  <c r="M36" i="193"/>
  <c r="Q36" i="193" s="1"/>
  <c r="M49" i="192"/>
  <c r="Q49" i="192" s="1"/>
  <c r="M36" i="38"/>
  <c r="Q36" i="38" s="1"/>
  <c r="AS21" i="192"/>
  <c r="AW21" i="192" s="1"/>
  <c r="AS8" i="191"/>
  <c r="AW8" i="191" s="1"/>
  <c r="AS8" i="193"/>
  <c r="AW8" i="193" s="1"/>
  <c r="AS8" i="62"/>
  <c r="AW8" i="62" s="1"/>
  <c r="AS8" i="38"/>
  <c r="AW8" i="38" s="1"/>
  <c r="BI43" i="193"/>
  <c r="BM43" i="193" s="1"/>
  <c r="BI56" i="192"/>
  <c r="BM56" i="192" s="1"/>
  <c r="BI43" i="62"/>
  <c r="BM43" i="62" s="1"/>
  <c r="BI43" i="38"/>
  <c r="BM43" i="38" s="1"/>
  <c r="BI43" i="191"/>
  <c r="BM43" i="191" s="1"/>
  <c r="E21" i="193"/>
  <c r="I21" i="193" s="1"/>
  <c r="E21" i="38"/>
  <c r="I21" i="38" s="1"/>
  <c r="E21" i="62"/>
  <c r="I21" i="62" s="1"/>
  <c r="E21" i="191"/>
  <c r="I21" i="191" s="1"/>
  <c r="E34" i="192"/>
  <c r="I34" i="192" s="1"/>
  <c r="U19" i="254"/>
  <c r="AT51" i="40"/>
  <c r="U14" i="254"/>
  <c r="BD52" i="40"/>
  <c r="U22" i="193"/>
  <c r="Y22" i="193" s="1"/>
  <c r="U22" i="38"/>
  <c r="Y22" i="38" s="1"/>
  <c r="U22" i="62"/>
  <c r="Y22" i="62" s="1"/>
  <c r="U35" i="192"/>
  <c r="Y35" i="192" s="1"/>
  <c r="U22" i="191"/>
  <c r="Y22" i="191" s="1"/>
  <c r="BE58" i="40"/>
  <c r="BQ11" i="38"/>
  <c r="BU11" i="38" s="1"/>
  <c r="BQ24" i="192"/>
  <c r="BU24" i="192" s="1"/>
  <c r="BQ11" i="191"/>
  <c r="BU11" i="191" s="1"/>
  <c r="BQ11" i="62"/>
  <c r="BU11" i="62" s="1"/>
  <c r="BQ11" i="193"/>
  <c r="BU11" i="193" s="1"/>
  <c r="M26" i="191"/>
  <c r="Q26" i="191" s="1"/>
  <c r="M39" i="192"/>
  <c r="Q39" i="192" s="1"/>
  <c r="M26" i="193"/>
  <c r="Q26" i="193" s="1"/>
  <c r="M26" i="62"/>
  <c r="Q26" i="62" s="1"/>
  <c r="M26" i="38"/>
  <c r="Q26" i="38" s="1"/>
  <c r="BI35" i="191"/>
  <c r="BM35" i="191" s="1"/>
  <c r="BI48" i="192"/>
  <c r="BM48" i="192" s="1"/>
  <c r="BI35" i="38"/>
  <c r="BM35" i="38" s="1"/>
  <c r="BI35" i="193"/>
  <c r="BM35" i="193" s="1"/>
  <c r="BI35" i="62"/>
  <c r="BM35" i="62" s="1"/>
  <c r="BI11" i="62"/>
  <c r="BM11" i="62" s="1"/>
  <c r="BI11" i="38"/>
  <c r="BM11" i="38" s="1"/>
  <c r="BI24" i="192"/>
  <c r="BM24" i="192" s="1"/>
  <c r="BI11" i="193"/>
  <c r="BM11" i="193" s="1"/>
  <c r="BI11" i="191"/>
  <c r="BM11" i="191" s="1"/>
  <c r="AS30" i="192"/>
  <c r="AW30" i="192" s="1"/>
  <c r="AS17" i="193"/>
  <c r="AW17" i="193" s="1"/>
  <c r="AS17" i="62"/>
  <c r="AW17" i="62" s="1"/>
  <c r="AS17" i="38"/>
  <c r="AW17" i="38" s="1"/>
  <c r="AS17" i="191"/>
  <c r="AW17" i="191" s="1"/>
  <c r="BQ34" i="193"/>
  <c r="BU34" i="193" s="1"/>
  <c r="BQ34" i="62"/>
  <c r="BU34" i="62" s="1"/>
  <c r="BQ34" i="191"/>
  <c r="BU34" i="191" s="1"/>
  <c r="BQ47" i="192"/>
  <c r="BU47" i="192" s="1"/>
  <c r="BQ34" i="38"/>
  <c r="BU34" i="38" s="1"/>
  <c r="CG55" i="192"/>
  <c r="CK55" i="192" s="1"/>
  <c r="CG42" i="38"/>
  <c r="CK42" i="38" s="1"/>
  <c r="CG42" i="191"/>
  <c r="CK42" i="191" s="1"/>
  <c r="CG42" i="62"/>
  <c r="CK42" i="62" s="1"/>
  <c r="CG42" i="193"/>
  <c r="CK42" i="193" s="1"/>
  <c r="M18" i="193"/>
  <c r="Q18" i="193" s="1"/>
  <c r="M18" i="38"/>
  <c r="Q18" i="38" s="1"/>
  <c r="M31" i="192"/>
  <c r="Q31" i="192" s="1"/>
  <c r="M18" i="191"/>
  <c r="Q18" i="191" s="1"/>
  <c r="M18" i="62"/>
  <c r="Q18" i="62" s="1"/>
  <c r="AK36" i="193"/>
  <c r="AO36" i="193" s="1"/>
  <c r="AK36" i="191"/>
  <c r="AO36" i="191" s="1"/>
  <c r="AK49" i="192"/>
  <c r="AO49" i="192" s="1"/>
  <c r="AK36" i="62"/>
  <c r="AO36" i="62" s="1"/>
  <c r="AK36" i="38"/>
  <c r="AO36" i="38" s="1"/>
  <c r="AK42" i="192"/>
  <c r="AO42" i="192" s="1"/>
  <c r="AK29" i="193"/>
  <c r="AO29" i="193" s="1"/>
  <c r="AK29" i="191"/>
  <c r="AO29" i="191" s="1"/>
  <c r="AK29" i="62"/>
  <c r="AO29" i="62" s="1"/>
  <c r="AK29" i="38"/>
  <c r="AO29" i="38" s="1"/>
  <c r="AS35" i="191"/>
  <c r="AW35" i="191" s="1"/>
  <c r="AS48" i="192"/>
  <c r="AW48" i="192" s="1"/>
  <c r="AS35" i="38"/>
  <c r="AW35" i="38" s="1"/>
  <c r="AS35" i="62"/>
  <c r="AW35" i="62" s="1"/>
  <c r="AS35" i="193"/>
  <c r="AW35" i="193" s="1"/>
  <c r="AK32" i="191"/>
  <c r="AO32" i="191" s="1"/>
  <c r="AK45" i="192"/>
  <c r="AO45" i="192" s="1"/>
  <c r="AK32" i="193"/>
  <c r="AO32" i="193" s="1"/>
  <c r="AK32" i="38"/>
  <c r="AO32" i="38" s="1"/>
  <c r="AK32" i="62"/>
  <c r="AO32" i="62" s="1"/>
  <c r="U53" i="192"/>
  <c r="Y53" i="192" s="1"/>
  <c r="U40" i="38"/>
  <c r="Y40" i="38" s="1"/>
  <c r="U40" i="62"/>
  <c r="Y40" i="62" s="1"/>
  <c r="U40" i="193"/>
  <c r="Y40" i="193" s="1"/>
  <c r="U40" i="191"/>
  <c r="Y40" i="191" s="1"/>
  <c r="U19" i="191"/>
  <c r="Y19" i="191" s="1"/>
  <c r="U19" i="38"/>
  <c r="Y19" i="38" s="1"/>
  <c r="U19" i="62"/>
  <c r="Y19" i="62" s="1"/>
  <c r="U32" i="192"/>
  <c r="Y32" i="192" s="1"/>
  <c r="U19" i="193"/>
  <c r="Y19" i="193" s="1"/>
  <c r="AC46" i="62"/>
  <c r="AG46" i="62" s="1"/>
  <c r="AC46" i="191"/>
  <c r="AG46" i="191" s="1"/>
  <c r="AC59" i="192"/>
  <c r="AG59" i="192" s="1"/>
  <c r="AC46" i="38"/>
  <c r="AG46" i="38" s="1"/>
  <c r="AC46" i="193"/>
  <c r="AG46" i="193" s="1"/>
  <c r="AC40" i="38"/>
  <c r="AG40" i="38" s="1"/>
  <c r="AC40" i="62"/>
  <c r="AG40" i="62" s="1"/>
  <c r="AC40" i="191"/>
  <c r="AG40" i="191" s="1"/>
  <c r="AC40" i="193"/>
  <c r="AG40" i="193" s="1"/>
  <c r="AC53" i="192"/>
  <c r="AG53" i="192" s="1"/>
  <c r="BH58" i="40"/>
  <c r="BI26" i="193"/>
  <c r="BM26" i="193" s="1"/>
  <c r="BI26" i="191"/>
  <c r="BM26" i="191" s="1"/>
  <c r="BI26" i="38"/>
  <c r="BM26" i="38" s="1"/>
  <c r="BI39" i="192"/>
  <c r="BM39" i="192" s="1"/>
  <c r="BI26" i="62"/>
  <c r="BM26" i="62" s="1"/>
  <c r="BA42" i="193"/>
  <c r="BE42" i="193" s="1"/>
  <c r="BA42" i="62"/>
  <c r="BE42" i="62" s="1"/>
  <c r="BA42" i="38"/>
  <c r="BE42" i="38" s="1"/>
  <c r="BA42" i="191"/>
  <c r="BE42" i="191" s="1"/>
  <c r="BA55" i="192"/>
  <c r="BE55" i="192" s="1"/>
  <c r="E40" i="193"/>
  <c r="I40" i="193" s="1"/>
  <c r="E53" i="192"/>
  <c r="I53" i="192" s="1"/>
  <c r="E40" i="62"/>
  <c r="I40" i="62" s="1"/>
  <c r="E40" i="191"/>
  <c r="I40" i="191" s="1"/>
  <c r="E40" i="38"/>
  <c r="I40" i="38" s="1"/>
  <c r="BA17" i="62"/>
  <c r="BE17" i="62" s="1"/>
  <c r="BA17" i="38"/>
  <c r="BE17" i="38" s="1"/>
  <c r="BA17" i="193"/>
  <c r="BE17" i="193" s="1"/>
  <c r="BA17" i="191"/>
  <c r="BE17" i="191" s="1"/>
  <c r="BA30" i="192"/>
  <c r="BE30" i="192" s="1"/>
  <c r="M24" i="191"/>
  <c r="Q24" i="191" s="1"/>
  <c r="M24" i="62"/>
  <c r="Q24" i="62" s="1"/>
  <c r="M24" i="38"/>
  <c r="Q24" i="38" s="1"/>
  <c r="M37" i="192"/>
  <c r="Q37" i="192" s="1"/>
  <c r="M24" i="193"/>
  <c r="Q24" i="193" s="1"/>
  <c r="M8" i="191"/>
  <c r="Q8" i="191" s="1"/>
  <c r="M21" i="192"/>
  <c r="Q21" i="192" s="1"/>
  <c r="M8" i="62"/>
  <c r="Q8" i="62" s="1"/>
  <c r="M8" i="38"/>
  <c r="Q8" i="38" s="1"/>
  <c r="M8" i="193"/>
  <c r="Q8" i="193" s="1"/>
  <c r="AC44" i="62"/>
  <c r="AC57" i="192"/>
  <c r="AC44" i="193"/>
  <c r="AC44" i="38"/>
  <c r="AC44" i="191"/>
  <c r="AC53" i="191" s="1"/>
  <c r="BI44" i="191"/>
  <c r="BI44" i="38"/>
  <c r="BI57" i="192"/>
  <c r="BI44" i="193"/>
  <c r="BI44" i="62"/>
  <c r="BQ29" i="62"/>
  <c r="BU29" i="62" s="1"/>
  <c r="BQ29" i="193"/>
  <c r="BU29" i="193" s="1"/>
  <c r="BQ42" i="192"/>
  <c r="BU42" i="192" s="1"/>
  <c r="BQ29" i="38"/>
  <c r="BU29" i="38" s="1"/>
  <c r="BQ29" i="191"/>
  <c r="BU29" i="191" s="1"/>
  <c r="U29" i="191"/>
  <c r="Y29" i="191" s="1"/>
  <c r="U42" i="192"/>
  <c r="Y42" i="192" s="1"/>
  <c r="U29" i="38"/>
  <c r="Y29" i="38" s="1"/>
  <c r="U29" i="62"/>
  <c r="Y29" i="62" s="1"/>
  <c r="U29" i="193"/>
  <c r="Y29" i="193" s="1"/>
  <c r="BY16" i="62"/>
  <c r="CC16" i="62" s="1"/>
  <c r="BY16" i="191"/>
  <c r="CC16" i="191" s="1"/>
  <c r="BY16" i="38"/>
  <c r="CC16" i="38" s="1"/>
  <c r="BY29" i="192"/>
  <c r="CC29" i="192" s="1"/>
  <c r="BY16" i="193"/>
  <c r="CC16" i="193" s="1"/>
  <c r="E38" i="62"/>
  <c r="I38" i="62" s="1"/>
  <c r="E38" i="191"/>
  <c r="I38" i="191" s="1"/>
  <c r="E38" i="38"/>
  <c r="I38" i="38" s="1"/>
  <c r="E51" i="192"/>
  <c r="I51" i="192" s="1"/>
  <c r="E38" i="193"/>
  <c r="I38" i="193" s="1"/>
  <c r="AC48" i="191"/>
  <c r="AC48" i="193"/>
  <c r="AC61" i="192"/>
  <c r="AC48" i="62"/>
  <c r="AC48" i="38"/>
  <c r="U40" i="254"/>
  <c r="AZ16" i="40"/>
  <c r="AV58" i="40"/>
  <c r="BA32" i="193"/>
  <c r="BE32" i="193" s="1"/>
  <c r="BA32" i="191"/>
  <c r="BE32" i="191" s="1"/>
  <c r="BA32" i="38"/>
  <c r="BE32" i="38" s="1"/>
  <c r="BA45" i="192"/>
  <c r="BE45" i="192" s="1"/>
  <c r="BA32" i="62"/>
  <c r="BE32" i="62" s="1"/>
  <c r="AS16" i="62"/>
  <c r="AW16" i="62" s="1"/>
  <c r="AS29" i="192"/>
  <c r="AW29" i="192" s="1"/>
  <c r="AS16" i="193"/>
  <c r="AW16" i="193" s="1"/>
  <c r="AS16" i="38"/>
  <c r="AW16" i="38" s="1"/>
  <c r="AS16" i="191"/>
  <c r="AW16" i="191" s="1"/>
  <c r="U25" i="193"/>
  <c r="U25" i="38"/>
  <c r="U25" i="62"/>
  <c r="U25" i="191"/>
  <c r="U38" i="192"/>
  <c r="AC37" i="193"/>
  <c r="AG37" i="193" s="1"/>
  <c r="AC37" i="38"/>
  <c r="AG37" i="38" s="1"/>
  <c r="AC37" i="62"/>
  <c r="AG37" i="62" s="1"/>
  <c r="AC37" i="191"/>
  <c r="AG37" i="191" s="1"/>
  <c r="AC50" i="192"/>
  <c r="AG50" i="192" s="1"/>
  <c r="AC18" i="191"/>
  <c r="AG18" i="191" s="1"/>
  <c r="AC18" i="193"/>
  <c r="AG18" i="193" s="1"/>
  <c r="AC18" i="62"/>
  <c r="AG18" i="62" s="1"/>
  <c r="AC18" i="38"/>
  <c r="AG18" i="38" s="1"/>
  <c r="AC31" i="192"/>
  <c r="AG31" i="192" s="1"/>
  <c r="AS7" i="191"/>
  <c r="AW7" i="191" s="1"/>
  <c r="AS20" i="192"/>
  <c r="AW20" i="192" s="1"/>
  <c r="AS7" i="193"/>
  <c r="AW7" i="193" s="1"/>
  <c r="AS7" i="62"/>
  <c r="AW7" i="62" s="1"/>
  <c r="AS7" i="38"/>
  <c r="AW7" i="38" s="1"/>
  <c r="BQ41" i="62"/>
  <c r="BU41" i="62" s="1"/>
  <c r="BQ41" i="38"/>
  <c r="BU41" i="38" s="1"/>
  <c r="BQ41" i="193"/>
  <c r="BU41" i="193" s="1"/>
  <c r="BQ54" i="192"/>
  <c r="BU54" i="192" s="1"/>
  <c r="BQ41" i="191"/>
  <c r="BU41" i="191" s="1"/>
  <c r="M43" i="193"/>
  <c r="Q43" i="193" s="1"/>
  <c r="M43" i="62"/>
  <c r="Q43" i="62" s="1"/>
  <c r="M56" i="192"/>
  <c r="Q56" i="192" s="1"/>
  <c r="M43" i="191"/>
  <c r="Q43" i="191" s="1"/>
  <c r="M43" i="38"/>
  <c r="Q43" i="38" s="1"/>
  <c r="BA22" i="38"/>
  <c r="BE22" i="38" s="1"/>
  <c r="BA22" i="191"/>
  <c r="BE22" i="191" s="1"/>
  <c r="BA35" i="192"/>
  <c r="BE35" i="192" s="1"/>
  <c r="BA22" i="62"/>
  <c r="BE22" i="62" s="1"/>
  <c r="BA22" i="193"/>
  <c r="BE22" i="193" s="1"/>
  <c r="CG28" i="38"/>
  <c r="CK28" i="38" s="1"/>
  <c r="CG28" i="191"/>
  <c r="CK28" i="191" s="1"/>
  <c r="CG28" i="62"/>
  <c r="CK28" i="62" s="1"/>
  <c r="CG41" i="192"/>
  <c r="CK41" i="192" s="1"/>
  <c r="CG28" i="193"/>
  <c r="CK28" i="193" s="1"/>
  <c r="BY13" i="193"/>
  <c r="CC13" i="193" s="1"/>
  <c r="BY26" i="192"/>
  <c r="CC26" i="192" s="1"/>
  <c r="BY13" i="38"/>
  <c r="CC13" i="38" s="1"/>
  <c r="BY13" i="62"/>
  <c r="CC13" i="62" s="1"/>
  <c r="BY13" i="191"/>
  <c r="CC13" i="191" s="1"/>
  <c r="AC10" i="62"/>
  <c r="AG10" i="62" s="1"/>
  <c r="AC23" i="192"/>
  <c r="AG23" i="192" s="1"/>
  <c r="AC10" i="191"/>
  <c r="AG10" i="191" s="1"/>
  <c r="AC10" i="193"/>
  <c r="AG10" i="193" s="1"/>
  <c r="AC10" i="38"/>
  <c r="AG10" i="38" s="1"/>
  <c r="AK44" i="38"/>
  <c r="AK44" i="191"/>
  <c r="AK44" i="193"/>
  <c r="AK57" i="192"/>
  <c r="AK44" i="62"/>
  <c r="U27" i="254"/>
  <c r="BB51" i="40"/>
  <c r="CG37" i="62"/>
  <c r="CK37" i="62" s="1"/>
  <c r="CG37" i="38"/>
  <c r="CK37" i="38" s="1"/>
  <c r="CG37" i="193"/>
  <c r="CK37" i="193" s="1"/>
  <c r="CG37" i="191"/>
  <c r="CK37" i="191" s="1"/>
  <c r="CG50" i="192"/>
  <c r="CK50" i="192" s="1"/>
  <c r="CG32" i="62"/>
  <c r="CK32" i="62" s="1"/>
  <c r="CG32" i="38"/>
  <c r="CK32" i="38" s="1"/>
  <c r="CG45" i="192"/>
  <c r="CK45" i="192" s="1"/>
  <c r="CG32" i="193"/>
  <c r="CK32" i="193" s="1"/>
  <c r="CG32" i="191"/>
  <c r="CK32" i="191" s="1"/>
  <c r="BY42" i="62"/>
  <c r="CC42" i="62" s="1"/>
  <c r="BY42" i="38"/>
  <c r="CC42" i="38" s="1"/>
  <c r="BY42" i="191"/>
  <c r="CC42" i="191" s="1"/>
  <c r="BY55" i="192"/>
  <c r="CC55" i="192" s="1"/>
  <c r="BY42" i="193"/>
  <c r="CC42" i="193" s="1"/>
  <c r="AS30" i="191"/>
  <c r="AW30" i="191" s="1"/>
  <c r="AS30" i="193"/>
  <c r="AW30" i="193" s="1"/>
  <c r="AS30" i="38"/>
  <c r="AW30" i="38" s="1"/>
  <c r="AS30" i="62"/>
  <c r="AW30" i="62" s="1"/>
  <c r="AS43" i="192"/>
  <c r="AW43" i="192" s="1"/>
  <c r="BQ43" i="192"/>
  <c r="BU43" i="192" s="1"/>
  <c r="BQ30" i="193"/>
  <c r="BU30" i="193" s="1"/>
  <c r="BQ30" i="62"/>
  <c r="BU30" i="62" s="1"/>
  <c r="BQ30" i="38"/>
  <c r="BU30" i="38" s="1"/>
  <c r="BQ30" i="191"/>
  <c r="BU30" i="191" s="1"/>
  <c r="AK41" i="62"/>
  <c r="AO41" i="62" s="1"/>
  <c r="AK54" i="192"/>
  <c r="AO54" i="192" s="1"/>
  <c r="AK41" i="193"/>
  <c r="AO41" i="193" s="1"/>
  <c r="AK41" i="191"/>
  <c r="AO41" i="191" s="1"/>
  <c r="AK41" i="38"/>
  <c r="AO41" i="38" s="1"/>
  <c r="CG35" i="193"/>
  <c r="CK35" i="193" s="1"/>
  <c r="CG35" i="38"/>
  <c r="CK35" i="38" s="1"/>
  <c r="CG35" i="191"/>
  <c r="CK35" i="191" s="1"/>
  <c r="CG48" i="192"/>
  <c r="CK48" i="192" s="1"/>
  <c r="CG35" i="62"/>
  <c r="CK35" i="62" s="1"/>
  <c r="U35" i="254"/>
  <c r="AU16" i="40"/>
  <c r="BA26" i="62"/>
  <c r="BE26" i="62" s="1"/>
  <c r="BA26" i="191"/>
  <c r="BE26" i="191" s="1"/>
  <c r="BA39" i="192"/>
  <c r="BE39" i="192" s="1"/>
  <c r="BA26" i="38"/>
  <c r="BE26" i="38" s="1"/>
  <c r="BA26" i="193"/>
  <c r="BE26" i="193" s="1"/>
  <c r="CG30" i="193"/>
  <c r="CK30" i="193" s="1"/>
  <c r="CG30" i="62"/>
  <c r="CK30" i="62" s="1"/>
  <c r="CG30" i="191"/>
  <c r="CK30" i="191" s="1"/>
  <c r="CG30" i="38"/>
  <c r="CK30" i="38" s="1"/>
  <c r="CG43" i="192"/>
  <c r="CK43" i="192" s="1"/>
  <c r="CG6" i="38"/>
  <c r="CK6" i="38" s="1"/>
  <c r="CG6" i="62"/>
  <c r="CK6" i="62" s="1"/>
  <c r="CG6" i="193"/>
  <c r="CK6" i="193" s="1"/>
  <c r="CG19" i="192"/>
  <c r="CK19" i="192" s="1"/>
  <c r="CG6" i="191"/>
  <c r="CK6" i="191" s="1"/>
  <c r="BA36" i="193"/>
  <c r="BE36" i="193" s="1"/>
  <c r="BA36" i="62"/>
  <c r="BE36" i="62" s="1"/>
  <c r="BA36" i="38"/>
  <c r="BE36" i="38" s="1"/>
  <c r="BA36" i="191"/>
  <c r="BE36" i="191" s="1"/>
  <c r="BA49" i="192"/>
  <c r="BE49" i="192" s="1"/>
  <c r="M23" i="192"/>
  <c r="Q23" i="192" s="1"/>
  <c r="M10" i="191"/>
  <c r="Q10" i="191" s="1"/>
  <c r="M10" i="62"/>
  <c r="Q10" i="62" s="1"/>
  <c r="M10" i="193"/>
  <c r="Q10" i="193" s="1"/>
  <c r="M10" i="38"/>
  <c r="Q10" i="38" s="1"/>
  <c r="CG16" i="193"/>
  <c r="CK16" i="193" s="1"/>
  <c r="CG16" i="62"/>
  <c r="CK16" i="62" s="1"/>
  <c r="CG16" i="191"/>
  <c r="CK16" i="191" s="1"/>
  <c r="CG29" i="192"/>
  <c r="CK29" i="192" s="1"/>
  <c r="CG16" i="38"/>
  <c r="CK16" i="38" s="1"/>
  <c r="AS29" i="191"/>
  <c r="AW29" i="191" s="1"/>
  <c r="AS42" i="192"/>
  <c r="AW42" i="192" s="1"/>
  <c r="AS29" i="38"/>
  <c r="AW29" i="38" s="1"/>
  <c r="AS29" i="62"/>
  <c r="AW29" i="62" s="1"/>
  <c r="AS29" i="193"/>
  <c r="AW29" i="193" s="1"/>
  <c r="BA44" i="38"/>
  <c r="BA44" i="62"/>
  <c r="BA44" i="193"/>
  <c r="BA53" i="193" s="1"/>
  <c r="BA57" i="192"/>
  <c r="BA44" i="191"/>
  <c r="AK16" i="193"/>
  <c r="AO16" i="193" s="1"/>
  <c r="AK16" i="191"/>
  <c r="AO16" i="191" s="1"/>
  <c r="AK29" i="192"/>
  <c r="AO29" i="192" s="1"/>
  <c r="AK16" i="38"/>
  <c r="AO16" i="38" s="1"/>
  <c r="AK16" i="62"/>
  <c r="AO16" i="62" s="1"/>
  <c r="E16" i="191"/>
  <c r="I16" i="191" s="1"/>
  <c r="E16" i="193"/>
  <c r="I16" i="193" s="1"/>
  <c r="E29" i="192"/>
  <c r="I29" i="192" s="1"/>
  <c r="E16" i="62"/>
  <c r="I16" i="62" s="1"/>
  <c r="E16" i="38"/>
  <c r="I16" i="38" s="1"/>
  <c r="U38" i="254"/>
  <c r="AX16" i="40"/>
  <c r="U6" i="254"/>
  <c r="AV52" i="40"/>
  <c r="BI39" i="193"/>
  <c r="BM39" i="193" s="1"/>
  <c r="BI39" i="191"/>
  <c r="BM39" i="191" s="1"/>
  <c r="BI39" i="38"/>
  <c r="BM39" i="38" s="1"/>
  <c r="BI39" i="62"/>
  <c r="BM39" i="62" s="1"/>
  <c r="BI52" i="192"/>
  <c r="BM52" i="192" s="1"/>
  <c r="AS21" i="191"/>
  <c r="AW21" i="191" s="1"/>
  <c r="AS21" i="193"/>
  <c r="AW21" i="193" s="1"/>
  <c r="AS21" i="38"/>
  <c r="AW21" i="38" s="1"/>
  <c r="AS34" i="192"/>
  <c r="AW34" i="192" s="1"/>
  <c r="AS21" i="62"/>
  <c r="AW21" i="62" s="1"/>
  <c r="CG17" i="38"/>
  <c r="CK17" i="38" s="1"/>
  <c r="CG17" i="62"/>
  <c r="CK17" i="62" s="1"/>
  <c r="CG17" i="193"/>
  <c r="CK17" i="193" s="1"/>
  <c r="CG17" i="191"/>
  <c r="CK17" i="191" s="1"/>
  <c r="CG30" i="192"/>
  <c r="CK30" i="192" s="1"/>
  <c r="BA18" i="62"/>
  <c r="BE18" i="62" s="1"/>
  <c r="BA31" i="192"/>
  <c r="BE31" i="192" s="1"/>
  <c r="BA18" i="191"/>
  <c r="BE18" i="191" s="1"/>
  <c r="BA18" i="38"/>
  <c r="BE18" i="38" s="1"/>
  <c r="BA18" i="193"/>
  <c r="BE18" i="193" s="1"/>
  <c r="AW58" i="40"/>
  <c r="BG58" i="40"/>
  <c r="AS43" i="191"/>
  <c r="AW43" i="191" s="1"/>
  <c r="AS43" i="38"/>
  <c r="AW43" i="38" s="1"/>
  <c r="AS43" i="193"/>
  <c r="AW43" i="193" s="1"/>
  <c r="AS56" i="192"/>
  <c r="AW56" i="192" s="1"/>
  <c r="AS43" i="62"/>
  <c r="AW43" i="62" s="1"/>
  <c r="BQ48" i="191"/>
  <c r="BQ48" i="62"/>
  <c r="BQ48" i="38"/>
  <c r="BQ48" i="193"/>
  <c r="BQ61" i="192"/>
  <c r="U34" i="192"/>
  <c r="Y34" i="192" s="1"/>
  <c r="U21" i="191"/>
  <c r="Y21" i="191" s="1"/>
  <c r="U21" i="62"/>
  <c r="Y21" i="62" s="1"/>
  <c r="U21" i="38"/>
  <c r="Y21" i="38" s="1"/>
  <c r="U21" i="193"/>
  <c r="Y21" i="193" s="1"/>
  <c r="CG8" i="191"/>
  <c r="CK8" i="191" s="1"/>
  <c r="CG8" i="193"/>
  <c r="CK8" i="193" s="1"/>
  <c r="CG8" i="38"/>
  <c r="CK8" i="38" s="1"/>
  <c r="CG21" i="192"/>
  <c r="CK21" i="192" s="1"/>
  <c r="CG8" i="62"/>
  <c r="CK8" i="62" s="1"/>
  <c r="M12" i="38"/>
  <c r="Q12" i="38" s="1"/>
  <c r="M12" i="193"/>
  <c r="Q12" i="193" s="1"/>
  <c r="M12" i="62"/>
  <c r="Q12" i="62" s="1"/>
  <c r="M12" i="191"/>
  <c r="Q12" i="191" s="1"/>
  <c r="M25" i="192"/>
  <c r="Q25" i="192" s="1"/>
  <c r="BI59" i="192"/>
  <c r="BM59" i="192" s="1"/>
  <c r="BI46" i="193"/>
  <c r="BM46" i="193" s="1"/>
  <c r="BI46" i="191"/>
  <c r="BM46" i="191" s="1"/>
  <c r="BI46" i="38"/>
  <c r="BM46" i="38" s="1"/>
  <c r="BI46" i="62"/>
  <c r="BM46" i="62" s="1"/>
  <c r="BY19" i="191"/>
  <c r="CC19" i="191" s="1"/>
  <c r="BY19" i="193"/>
  <c r="CC19" i="193" s="1"/>
  <c r="BY32" i="192"/>
  <c r="CC32" i="192" s="1"/>
  <c r="BY19" i="62"/>
  <c r="CC19" i="62" s="1"/>
  <c r="BY19" i="38"/>
  <c r="CC19" i="38" s="1"/>
  <c r="U22" i="254"/>
  <c r="AW51" i="40"/>
  <c r="AV51" i="40"/>
  <c r="U21" i="254"/>
  <c r="BQ32" i="191"/>
  <c r="BU32" i="191" s="1"/>
  <c r="BQ32" i="193"/>
  <c r="BU32" i="193" s="1"/>
  <c r="BQ45" i="192"/>
  <c r="BU45" i="192" s="1"/>
  <c r="BQ32" i="38"/>
  <c r="BU32" i="38" s="1"/>
  <c r="BQ32" i="62"/>
  <c r="BU32" i="62" s="1"/>
  <c r="BQ20" i="191"/>
  <c r="BU20" i="191" s="1"/>
  <c r="BQ20" i="62"/>
  <c r="BU20" i="62" s="1"/>
  <c r="BQ33" i="192"/>
  <c r="BU33" i="192" s="1"/>
  <c r="BQ20" i="193"/>
  <c r="BU20" i="193" s="1"/>
  <c r="BQ20" i="38"/>
  <c r="BU20" i="38" s="1"/>
  <c r="CG21" i="62"/>
  <c r="CK21" i="62" s="1"/>
  <c r="CG21" i="191"/>
  <c r="CK21" i="191" s="1"/>
  <c r="CG21" i="38"/>
  <c r="CK21" i="38" s="1"/>
  <c r="CG21" i="193"/>
  <c r="CK21" i="193" s="1"/>
  <c r="CG34" i="192"/>
  <c r="CK34" i="192" s="1"/>
  <c r="AS32" i="193"/>
  <c r="AW32" i="193" s="1"/>
  <c r="AS32" i="38"/>
  <c r="AW32" i="38" s="1"/>
  <c r="AS32" i="62"/>
  <c r="AW32" i="62" s="1"/>
  <c r="AS32" i="191"/>
  <c r="AW32" i="191" s="1"/>
  <c r="AS45" i="192"/>
  <c r="AW45" i="192" s="1"/>
  <c r="M45" i="38"/>
  <c r="Q45" i="38" s="1"/>
  <c r="M58" i="192"/>
  <c r="Q58" i="192" s="1"/>
  <c r="M45" i="191"/>
  <c r="Q45" i="191" s="1"/>
  <c r="M45" i="193"/>
  <c r="Q45" i="193" s="1"/>
  <c r="M45" i="62"/>
  <c r="Q45" i="62" s="1"/>
  <c r="BA38" i="191"/>
  <c r="BE38" i="191" s="1"/>
  <c r="BA38" i="62"/>
  <c r="BE38" i="62" s="1"/>
  <c r="BA51" i="192"/>
  <c r="BE51" i="192" s="1"/>
  <c r="BA38" i="193"/>
  <c r="BE38" i="193" s="1"/>
  <c r="BA38" i="38"/>
  <c r="BE38" i="38" s="1"/>
  <c r="M7" i="193"/>
  <c r="Q7" i="193" s="1"/>
  <c r="M20" i="192"/>
  <c r="Q20" i="192" s="1"/>
  <c r="M7" i="191"/>
  <c r="Q7" i="191" s="1"/>
  <c r="M7" i="38"/>
  <c r="Q7" i="38" s="1"/>
  <c r="M7" i="62"/>
  <c r="Q7" i="62" s="1"/>
  <c r="AS36" i="193"/>
  <c r="AW36" i="193" s="1"/>
  <c r="AS36" i="191"/>
  <c r="AW36" i="191" s="1"/>
  <c r="AS49" i="192"/>
  <c r="AW49" i="192" s="1"/>
  <c r="AS36" i="38"/>
  <c r="AW36" i="38" s="1"/>
  <c r="AS36" i="62"/>
  <c r="AW36" i="62" s="1"/>
  <c r="U27" i="191"/>
  <c r="Y27" i="191" s="1"/>
  <c r="U27" i="38"/>
  <c r="Y27" i="38" s="1"/>
  <c r="U40" i="192"/>
  <c r="Y40" i="192" s="1"/>
  <c r="U27" i="62"/>
  <c r="Y27" i="62" s="1"/>
  <c r="U27" i="193"/>
  <c r="Y27" i="193" s="1"/>
  <c r="AK28" i="192"/>
  <c r="AO28" i="192" s="1"/>
  <c r="AK15" i="193"/>
  <c r="AO15" i="193" s="1"/>
  <c r="AK15" i="62"/>
  <c r="AO15" i="62" s="1"/>
  <c r="AK15" i="191"/>
  <c r="AO15" i="191" s="1"/>
  <c r="AK15" i="38"/>
  <c r="AO15" i="38" s="1"/>
  <c r="AK47" i="62"/>
  <c r="AO47" i="62" s="1"/>
  <c r="AK47" i="38"/>
  <c r="AO47" i="38" s="1"/>
  <c r="AK47" i="193"/>
  <c r="AO47" i="193" s="1"/>
  <c r="AK60" i="192"/>
  <c r="AO60" i="192" s="1"/>
  <c r="AK47" i="191"/>
  <c r="AO47" i="191" s="1"/>
  <c r="AS60" i="192"/>
  <c r="AW60" i="192" s="1"/>
  <c r="AS47" i="193"/>
  <c r="AW47" i="193" s="1"/>
  <c r="AS47" i="62"/>
  <c r="AW47" i="62" s="1"/>
  <c r="AS47" i="38"/>
  <c r="AW47" i="38" s="1"/>
  <c r="AS47" i="191"/>
  <c r="AW47" i="191" s="1"/>
  <c r="BY35" i="38"/>
  <c r="CC35" i="38" s="1"/>
  <c r="BY35" i="191"/>
  <c r="CC35" i="191" s="1"/>
  <c r="BY48" i="192"/>
  <c r="CC48" i="192" s="1"/>
  <c r="BY35" i="62"/>
  <c r="CC35" i="62" s="1"/>
  <c r="BY35" i="193"/>
  <c r="CC35" i="193" s="1"/>
  <c r="U11" i="254"/>
  <c r="BA52" i="40"/>
  <c r="E17" i="62"/>
  <c r="I17" i="62" s="1"/>
  <c r="E17" i="38"/>
  <c r="I17" i="38" s="1"/>
  <c r="E17" i="193"/>
  <c r="I17" i="193" s="1"/>
  <c r="E17" i="191"/>
  <c r="I17" i="191" s="1"/>
  <c r="E30" i="192"/>
  <c r="I30" i="192" s="1"/>
  <c r="U16" i="193"/>
  <c r="Y16" i="193" s="1"/>
  <c r="U16" i="191"/>
  <c r="Y16" i="191" s="1"/>
  <c r="U29" i="192"/>
  <c r="Y29" i="192" s="1"/>
  <c r="U16" i="62"/>
  <c r="Y16" i="62" s="1"/>
  <c r="U16" i="38"/>
  <c r="Y16" i="38" s="1"/>
  <c r="BY34" i="192"/>
  <c r="CC34" i="192" s="1"/>
  <c r="BY21" i="62"/>
  <c r="CC21" i="62" s="1"/>
  <c r="BY21" i="191"/>
  <c r="CC21" i="191" s="1"/>
  <c r="BY21" i="193"/>
  <c r="CC21" i="193" s="1"/>
  <c r="BY21" i="38"/>
  <c r="CC21" i="38" s="1"/>
  <c r="U6" i="191"/>
  <c r="Y6" i="191" s="1"/>
  <c r="U6" i="62"/>
  <c r="Y6" i="62" s="1"/>
  <c r="U6" i="193"/>
  <c r="Y6" i="193" s="1"/>
  <c r="U19" i="192"/>
  <c r="Y19" i="192" s="1"/>
  <c r="U6" i="38"/>
  <c r="Y6" i="38" s="1"/>
  <c r="U55" i="192"/>
  <c r="Y55" i="192" s="1"/>
  <c r="U42" i="191"/>
  <c r="Y42" i="191" s="1"/>
  <c r="U42" i="193"/>
  <c r="Y42" i="193" s="1"/>
  <c r="U42" i="38"/>
  <c r="Y42" i="38" s="1"/>
  <c r="U42" i="62"/>
  <c r="Y42" i="62" s="1"/>
  <c r="BA46" i="191"/>
  <c r="BE46" i="191" s="1"/>
  <c r="BA46" i="38"/>
  <c r="BE46" i="38" s="1"/>
  <c r="BA46" i="193"/>
  <c r="BE46" i="193" s="1"/>
  <c r="BA59" i="192"/>
  <c r="BE59" i="192" s="1"/>
  <c r="BA46" i="62"/>
  <c r="BE46" i="62" s="1"/>
  <c r="E15" i="38"/>
  <c r="I15" i="38" s="1"/>
  <c r="E15" i="193"/>
  <c r="I15" i="193" s="1"/>
  <c r="E15" i="191"/>
  <c r="I15" i="191" s="1"/>
  <c r="E28" i="192"/>
  <c r="I28" i="192" s="1"/>
  <c r="E15" i="62"/>
  <c r="I15" i="62" s="1"/>
  <c r="U26" i="254"/>
  <c r="BA51" i="40"/>
  <c r="AC38" i="193"/>
  <c r="AG38" i="193" s="1"/>
  <c r="AC38" i="191"/>
  <c r="AG38" i="191" s="1"/>
  <c r="AC38" i="62"/>
  <c r="AG38" i="62" s="1"/>
  <c r="AC38" i="38"/>
  <c r="AG38" i="38" s="1"/>
  <c r="AC51" i="192"/>
  <c r="AG51" i="192" s="1"/>
  <c r="AK6" i="62"/>
  <c r="AO6" i="62" s="1"/>
  <c r="AK19" i="192"/>
  <c r="AO19" i="192" s="1"/>
  <c r="AK6" i="193"/>
  <c r="AO6" i="193" s="1"/>
  <c r="AK6" i="38"/>
  <c r="AO6" i="38" s="1"/>
  <c r="AK6" i="191"/>
  <c r="AO6" i="191" s="1"/>
  <c r="BA43" i="192"/>
  <c r="BE43" i="192" s="1"/>
  <c r="BA30" i="193"/>
  <c r="BE30" i="193" s="1"/>
  <c r="BA30" i="62"/>
  <c r="BE30" i="62" s="1"/>
  <c r="BA30" i="38"/>
  <c r="BE30" i="38" s="1"/>
  <c r="BA30" i="191"/>
  <c r="BE30" i="191" s="1"/>
  <c r="AC35" i="191"/>
  <c r="AG35" i="191" s="1"/>
  <c r="AC35" i="38"/>
  <c r="AG35" i="38" s="1"/>
  <c r="AC35" i="193"/>
  <c r="AG35" i="193" s="1"/>
  <c r="AC35" i="62"/>
  <c r="AG35" i="62" s="1"/>
  <c r="AC48" i="192"/>
  <c r="AG48" i="192" s="1"/>
  <c r="BY38" i="193"/>
  <c r="CC38" i="193" s="1"/>
  <c r="BY38" i="38"/>
  <c r="CC38" i="38" s="1"/>
  <c r="BY38" i="191"/>
  <c r="CC38" i="191" s="1"/>
  <c r="BY51" i="192"/>
  <c r="CC51" i="192" s="1"/>
  <c r="BY38" i="62"/>
  <c r="CC38" i="62" s="1"/>
  <c r="BQ18" i="191"/>
  <c r="BU18" i="191" s="1"/>
  <c r="BQ18" i="62"/>
  <c r="BU18" i="62" s="1"/>
  <c r="BQ18" i="193"/>
  <c r="BU18" i="193" s="1"/>
  <c r="BQ18" i="38"/>
  <c r="BU18" i="38" s="1"/>
  <c r="BQ31" i="192"/>
  <c r="BU31" i="192" s="1"/>
  <c r="BI19" i="62"/>
  <c r="BM19" i="62" s="1"/>
  <c r="BI19" i="191"/>
  <c r="BM19" i="191" s="1"/>
  <c r="BI19" i="193"/>
  <c r="BM19" i="193" s="1"/>
  <c r="BI19" i="38"/>
  <c r="BM19" i="38" s="1"/>
  <c r="BI32" i="192"/>
  <c r="BM32" i="192" s="1"/>
  <c r="AK27" i="191"/>
  <c r="AO27" i="191" s="1"/>
  <c r="AK27" i="38"/>
  <c r="AO27" i="38" s="1"/>
  <c r="AK27" i="193"/>
  <c r="AO27" i="193" s="1"/>
  <c r="AK40" i="192"/>
  <c r="AO40" i="192" s="1"/>
  <c r="AK27" i="62"/>
  <c r="AO27" i="62" s="1"/>
  <c r="CG13" i="193"/>
  <c r="CK13" i="193" s="1"/>
  <c r="CG26" i="192"/>
  <c r="CK26" i="192" s="1"/>
  <c r="CG13" i="38"/>
  <c r="CK13" i="38" s="1"/>
  <c r="CG13" i="191"/>
  <c r="CK13" i="191" s="1"/>
  <c r="CG13" i="62"/>
  <c r="CK13" i="62" s="1"/>
  <c r="U20" i="62"/>
  <c r="Y20" i="62" s="1"/>
  <c r="U33" i="192"/>
  <c r="Y33" i="192" s="1"/>
  <c r="U20" i="38"/>
  <c r="Y20" i="38" s="1"/>
  <c r="U20" i="193"/>
  <c r="Y20" i="193" s="1"/>
  <c r="U20" i="191"/>
  <c r="Y20" i="191" s="1"/>
  <c r="E39" i="191"/>
  <c r="I39" i="191" s="1"/>
  <c r="E39" i="193"/>
  <c r="I39" i="193" s="1"/>
  <c r="E52" i="192"/>
  <c r="I52" i="192" s="1"/>
  <c r="E39" i="38"/>
  <c r="I39" i="38" s="1"/>
  <c r="E39" i="62"/>
  <c r="I39" i="62" s="1"/>
  <c r="U12" i="254"/>
  <c r="BB52" i="40"/>
  <c r="AC14" i="193"/>
  <c r="AG14" i="193" s="1"/>
  <c r="AC27" i="192"/>
  <c r="AG27" i="192" s="1"/>
  <c r="AC14" i="191"/>
  <c r="AG14" i="191" s="1"/>
  <c r="AC14" i="38"/>
  <c r="AG14" i="38" s="1"/>
  <c r="AC14" i="62"/>
  <c r="AG14" i="62" s="1"/>
  <c r="U23" i="38"/>
  <c r="Y23" i="38" s="1"/>
  <c r="U23" i="191"/>
  <c r="Y23" i="191" s="1"/>
  <c r="U36" i="192"/>
  <c r="Y36" i="192" s="1"/>
  <c r="U23" i="193"/>
  <c r="Y23" i="193" s="1"/>
  <c r="U23" i="62"/>
  <c r="Y23" i="62" s="1"/>
  <c r="BA37" i="192"/>
  <c r="BE37" i="192" s="1"/>
  <c r="BA24" i="38"/>
  <c r="BE24" i="38" s="1"/>
  <c r="BA24" i="191"/>
  <c r="BE24" i="191" s="1"/>
  <c r="BA24" i="62"/>
  <c r="BE24" i="62" s="1"/>
  <c r="BA24" i="193"/>
  <c r="BE24" i="193" s="1"/>
  <c r="E34" i="38"/>
  <c r="I34" i="38" s="1"/>
  <c r="E47" i="192"/>
  <c r="I47" i="192" s="1"/>
  <c r="E34" i="193"/>
  <c r="I34" i="193" s="1"/>
  <c r="E34" i="191"/>
  <c r="I34" i="191" s="1"/>
  <c r="E34" i="62"/>
  <c r="I34" i="62" s="1"/>
  <c r="E31" i="191"/>
  <c r="I31" i="191" s="1"/>
  <c r="E31" i="193"/>
  <c r="I31" i="193" s="1"/>
  <c r="E31" i="62"/>
  <c r="I31" i="62" s="1"/>
  <c r="E31" i="38"/>
  <c r="I31" i="38" s="1"/>
  <c r="E44" i="192"/>
  <c r="I44" i="192" s="1"/>
  <c r="AK34" i="191"/>
  <c r="AO34" i="191" s="1"/>
  <c r="AK47" i="192"/>
  <c r="AO47" i="192" s="1"/>
  <c r="AK34" i="38"/>
  <c r="AO34" i="38" s="1"/>
  <c r="AK34" i="62"/>
  <c r="AO34" i="62" s="1"/>
  <c r="AK34" i="193"/>
  <c r="AO34" i="193" s="1"/>
  <c r="AK22" i="38"/>
  <c r="AO22" i="38" s="1"/>
  <c r="AK22" i="191"/>
  <c r="AO22" i="191" s="1"/>
  <c r="AK22" i="193"/>
  <c r="AO22" i="193" s="1"/>
  <c r="AK22" i="62"/>
  <c r="AO22" i="62" s="1"/>
  <c r="AK35" i="192"/>
  <c r="AO35" i="192" s="1"/>
  <c r="BQ36" i="193"/>
  <c r="BU36" i="193" s="1"/>
  <c r="BQ49" i="192"/>
  <c r="BU49" i="192" s="1"/>
  <c r="BQ36" i="62"/>
  <c r="BU36" i="62" s="1"/>
  <c r="BQ36" i="191"/>
  <c r="BU36" i="191" s="1"/>
  <c r="BQ36" i="38"/>
  <c r="BU36" i="38" s="1"/>
  <c r="U54" i="192"/>
  <c r="Y54" i="192" s="1"/>
  <c r="U41" i="38"/>
  <c r="Y41" i="38" s="1"/>
  <c r="U41" i="191"/>
  <c r="Y41" i="191" s="1"/>
  <c r="U41" i="62"/>
  <c r="Y41" i="62" s="1"/>
  <c r="U41" i="193"/>
  <c r="Y41" i="193" s="1"/>
  <c r="AS6" i="62"/>
  <c r="AW6" i="62" s="1"/>
  <c r="AS19" i="192"/>
  <c r="AW19" i="192" s="1"/>
  <c r="AS6" i="38"/>
  <c r="AW6" i="38" s="1"/>
  <c r="AS6" i="191"/>
  <c r="AW6" i="191" s="1"/>
  <c r="AS6" i="193"/>
  <c r="AW6" i="193" s="1"/>
  <c r="AC20" i="193"/>
  <c r="AG20" i="193" s="1"/>
  <c r="AC20" i="191"/>
  <c r="AG20" i="191" s="1"/>
  <c r="AC33" i="192"/>
  <c r="AG33" i="192" s="1"/>
  <c r="AC20" i="38"/>
  <c r="AG20" i="38" s="1"/>
  <c r="AC20" i="62"/>
  <c r="AG20" i="62" s="1"/>
  <c r="BQ46" i="193"/>
  <c r="BU46" i="193" s="1"/>
  <c r="BQ46" i="62"/>
  <c r="BU46" i="62" s="1"/>
  <c r="BQ46" i="191"/>
  <c r="BU46" i="191" s="1"/>
  <c r="BQ59" i="192"/>
  <c r="BU59" i="192" s="1"/>
  <c r="BQ46" i="38"/>
  <c r="BU46" i="38" s="1"/>
  <c r="AK25" i="192"/>
  <c r="AO25" i="192" s="1"/>
  <c r="AK12" i="38"/>
  <c r="AO12" i="38" s="1"/>
  <c r="AK12" i="193"/>
  <c r="AO12" i="193" s="1"/>
  <c r="AK12" i="191"/>
  <c r="AO12" i="191" s="1"/>
  <c r="AK12" i="62"/>
  <c r="AO12" i="62" s="1"/>
  <c r="AS45" i="62"/>
  <c r="AW45" i="62" s="1"/>
  <c r="AS58" i="192"/>
  <c r="AW58" i="192" s="1"/>
  <c r="AS45" i="38"/>
  <c r="AW45" i="38" s="1"/>
  <c r="AS45" i="193"/>
  <c r="AW45" i="193" s="1"/>
  <c r="AS45" i="191"/>
  <c r="AW45" i="191" s="1"/>
  <c r="AC13" i="191"/>
  <c r="AG13" i="191" s="1"/>
  <c r="AC13" i="62"/>
  <c r="AG13" i="62" s="1"/>
  <c r="AC26" i="192"/>
  <c r="AG26" i="192" s="1"/>
  <c r="AC13" i="193"/>
  <c r="AG13" i="193" s="1"/>
  <c r="AC13" i="38"/>
  <c r="AG13" i="38" s="1"/>
  <c r="AK40" i="191"/>
  <c r="AO40" i="191" s="1"/>
  <c r="AK53" i="192"/>
  <c r="AO53" i="192" s="1"/>
  <c r="AK40" i="38"/>
  <c r="AO40" i="38" s="1"/>
  <c r="AK40" i="62"/>
  <c r="AO40" i="62" s="1"/>
  <c r="AK40" i="193"/>
  <c r="AO40" i="193" s="1"/>
  <c r="M15" i="191"/>
  <c r="Q15" i="191" s="1"/>
  <c r="M15" i="38"/>
  <c r="Q15" i="38" s="1"/>
  <c r="M28" i="192"/>
  <c r="Q28" i="192" s="1"/>
  <c r="M15" i="62"/>
  <c r="Q15" i="62" s="1"/>
  <c r="M15" i="193"/>
  <c r="Q15" i="193" s="1"/>
  <c r="CG41" i="191"/>
  <c r="CK41" i="191" s="1"/>
  <c r="CG41" i="62"/>
  <c r="CK41" i="62" s="1"/>
  <c r="CG41" i="193"/>
  <c r="CK41" i="193" s="1"/>
  <c r="CG41" i="38"/>
  <c r="CK41" i="38" s="1"/>
  <c r="CG54" i="192"/>
  <c r="CK54" i="192" s="1"/>
  <c r="BQ25" i="193"/>
  <c r="BQ25" i="191"/>
  <c r="BQ38" i="192"/>
  <c r="BQ25" i="62"/>
  <c r="BQ25" i="38"/>
  <c r="BK58" i="40"/>
  <c r="AT58" i="40"/>
  <c r="CG19" i="38"/>
  <c r="CK19" i="38" s="1"/>
  <c r="CG32" i="192"/>
  <c r="CK32" i="192" s="1"/>
  <c r="CG19" i="193"/>
  <c r="CK19" i="193" s="1"/>
  <c r="CG19" i="62"/>
  <c r="CK19" i="62" s="1"/>
  <c r="CG19" i="191"/>
  <c r="CK19" i="191" s="1"/>
  <c r="AC39" i="191"/>
  <c r="AG39" i="191" s="1"/>
  <c r="AC39" i="193"/>
  <c r="AG39" i="193" s="1"/>
  <c r="AC52" i="192"/>
  <c r="AG52" i="192" s="1"/>
  <c r="AC39" i="62"/>
  <c r="AG39" i="62" s="1"/>
  <c r="AC39" i="38"/>
  <c r="AG39" i="38" s="1"/>
  <c r="BQ40" i="193"/>
  <c r="BU40" i="193" s="1"/>
  <c r="BQ40" i="38"/>
  <c r="BU40" i="38" s="1"/>
  <c r="BQ53" i="192"/>
  <c r="BU53" i="192" s="1"/>
  <c r="BQ40" i="62"/>
  <c r="BU40" i="62" s="1"/>
  <c r="BQ40" i="191"/>
  <c r="BU40" i="191" s="1"/>
  <c r="CG9" i="193"/>
  <c r="CK9" i="193" s="1"/>
  <c r="CG9" i="191"/>
  <c r="CK9" i="191" s="1"/>
  <c r="CG22" i="192"/>
  <c r="CK22" i="192" s="1"/>
  <c r="CG9" i="62"/>
  <c r="CK9" i="62" s="1"/>
  <c r="CG9" i="38"/>
  <c r="CK9" i="38" s="1"/>
  <c r="BI53" i="192"/>
  <c r="BM53" i="192" s="1"/>
  <c r="BI40" i="193"/>
  <c r="BM40" i="193" s="1"/>
  <c r="BI40" i="38"/>
  <c r="BM40" i="38" s="1"/>
  <c r="BI40" i="191"/>
  <c r="BM40" i="191" s="1"/>
  <c r="BI40" i="62"/>
  <c r="BM40" i="62" s="1"/>
  <c r="U14" i="193"/>
  <c r="Y14" i="193" s="1"/>
  <c r="U27" i="192"/>
  <c r="Y27" i="192" s="1"/>
  <c r="U14" i="38"/>
  <c r="Y14" i="38" s="1"/>
  <c r="U14" i="62"/>
  <c r="Y14" i="62" s="1"/>
  <c r="U14" i="191"/>
  <c r="Y14" i="191" s="1"/>
  <c r="U46" i="191"/>
  <c r="Y46" i="191" s="1"/>
  <c r="U46" i="193"/>
  <c r="Y46" i="193" s="1"/>
  <c r="U46" i="38"/>
  <c r="Y46" i="38" s="1"/>
  <c r="U59" i="192"/>
  <c r="Y59" i="192" s="1"/>
  <c r="U46" i="62"/>
  <c r="Y46" i="62" s="1"/>
  <c r="BI29" i="192"/>
  <c r="BM29" i="192" s="1"/>
  <c r="BI16" i="38"/>
  <c r="BM16" i="38" s="1"/>
  <c r="BI16" i="62"/>
  <c r="BM16" i="62" s="1"/>
  <c r="BI16" i="193"/>
  <c r="BM16" i="193" s="1"/>
  <c r="BI16" i="191"/>
  <c r="BM16" i="191" s="1"/>
  <c r="U32" i="62"/>
  <c r="Y32" i="62" s="1"/>
  <c r="U32" i="191"/>
  <c r="Y32" i="191" s="1"/>
  <c r="U32" i="193"/>
  <c r="Y32" i="193" s="1"/>
  <c r="U32" i="38"/>
  <c r="Y32" i="38" s="1"/>
  <c r="U45" i="192"/>
  <c r="Y45" i="192" s="1"/>
  <c r="U9" i="191"/>
  <c r="Y9" i="191" s="1"/>
  <c r="U9" i="38"/>
  <c r="Y9" i="38" s="1"/>
  <c r="U9" i="193"/>
  <c r="Y9" i="193" s="1"/>
  <c r="U22" i="192"/>
  <c r="Y22" i="192" s="1"/>
  <c r="U9" i="62"/>
  <c r="Y9" i="62" s="1"/>
  <c r="BQ22" i="62"/>
  <c r="BU22" i="62" s="1"/>
  <c r="BQ22" i="191"/>
  <c r="BU22" i="191" s="1"/>
  <c r="BQ35" i="192"/>
  <c r="BU35" i="192" s="1"/>
  <c r="BQ22" i="38"/>
  <c r="BU22" i="38" s="1"/>
  <c r="BQ22" i="193"/>
  <c r="BU22" i="193" s="1"/>
  <c r="U17" i="38"/>
  <c r="Y17" i="38" s="1"/>
  <c r="U17" i="62"/>
  <c r="Y17" i="62" s="1"/>
  <c r="U30" i="192"/>
  <c r="Y30" i="192" s="1"/>
  <c r="U17" i="191"/>
  <c r="Y17" i="191" s="1"/>
  <c r="U17" i="193"/>
  <c r="Y17" i="193" s="1"/>
  <c r="AS48" i="191"/>
  <c r="AS48" i="38"/>
  <c r="AS61" i="192"/>
  <c r="AS48" i="62"/>
  <c r="AS48" i="193"/>
  <c r="BY14" i="62"/>
  <c r="CC14" i="62" s="1"/>
  <c r="BY14" i="191"/>
  <c r="CC14" i="191" s="1"/>
  <c r="BY14" i="193"/>
  <c r="CC14" i="193" s="1"/>
  <c r="BY27" i="192"/>
  <c r="CC27" i="192" s="1"/>
  <c r="BY14" i="38"/>
  <c r="CC14" i="38" s="1"/>
  <c r="BY6" i="38"/>
  <c r="CC6" i="38" s="1"/>
  <c r="BY19" i="192"/>
  <c r="CC19" i="192" s="1"/>
  <c r="BY6" i="62"/>
  <c r="CC6" i="62" s="1"/>
  <c r="BY6" i="193"/>
  <c r="CC6" i="193" s="1"/>
  <c r="BY6" i="191"/>
  <c r="CC6" i="191" s="1"/>
  <c r="CG33" i="38"/>
  <c r="CG33" i="193"/>
  <c r="CG33" i="191"/>
  <c r="CG46" i="192"/>
  <c r="CG33" i="62"/>
  <c r="AC43" i="38"/>
  <c r="AG43" i="38" s="1"/>
  <c r="AC43" i="191"/>
  <c r="AG43" i="191" s="1"/>
  <c r="AC43" i="62"/>
  <c r="AG43" i="62" s="1"/>
  <c r="AC56" i="192"/>
  <c r="AG56" i="192" s="1"/>
  <c r="AC43" i="193"/>
  <c r="AG43" i="193" s="1"/>
  <c r="BI10" i="191"/>
  <c r="BM10" i="191" s="1"/>
  <c r="BI10" i="62"/>
  <c r="BM10" i="62" s="1"/>
  <c r="BI10" i="38"/>
  <c r="BM10" i="38" s="1"/>
  <c r="BI10" i="193"/>
  <c r="BM10" i="193" s="1"/>
  <c r="BI23" i="192"/>
  <c r="BM23" i="192" s="1"/>
  <c r="U30" i="38"/>
  <c r="Y30" i="38" s="1"/>
  <c r="U30" i="62"/>
  <c r="Y30" i="62" s="1"/>
  <c r="U30" i="191"/>
  <c r="Y30" i="191" s="1"/>
  <c r="U30" i="193"/>
  <c r="Y30" i="193" s="1"/>
  <c r="U43" i="192"/>
  <c r="Y43" i="192" s="1"/>
  <c r="M47" i="62"/>
  <c r="Q47" i="62" s="1"/>
  <c r="M47" i="38"/>
  <c r="Q47" i="38" s="1"/>
  <c r="M60" i="192"/>
  <c r="Q60" i="192" s="1"/>
  <c r="M47" i="191"/>
  <c r="Q47" i="191" s="1"/>
  <c r="M47" i="193"/>
  <c r="Q47" i="193" s="1"/>
  <c r="AS25" i="191"/>
  <c r="AS25" i="38"/>
  <c r="AS25" i="62"/>
  <c r="AS25" i="193"/>
  <c r="AS38" i="192"/>
  <c r="AS13" i="38"/>
  <c r="AW13" i="38" s="1"/>
  <c r="AS13" i="62"/>
  <c r="AW13" i="62" s="1"/>
  <c r="AS26" i="192"/>
  <c r="AW26" i="192" s="1"/>
  <c r="AS13" i="191"/>
  <c r="AW13" i="191" s="1"/>
  <c r="AS13" i="193"/>
  <c r="AW13" i="193" s="1"/>
  <c r="BA35" i="191"/>
  <c r="BE35" i="191" s="1"/>
  <c r="BA35" i="62"/>
  <c r="BE35" i="62" s="1"/>
  <c r="BA35" i="193"/>
  <c r="BE35" i="193" s="1"/>
  <c r="BA48" i="192"/>
  <c r="BE48" i="192" s="1"/>
  <c r="BA35" i="38"/>
  <c r="BE35" i="38" s="1"/>
  <c r="AK24" i="38"/>
  <c r="AO24" i="38" s="1"/>
  <c r="AK24" i="193"/>
  <c r="AO24" i="193" s="1"/>
  <c r="AK37" i="192"/>
  <c r="AO37" i="192" s="1"/>
  <c r="AK24" i="62"/>
  <c r="AO24" i="62" s="1"/>
  <c r="AK24" i="191"/>
  <c r="AO24" i="191" s="1"/>
  <c r="BI38" i="38"/>
  <c r="BM38" i="38" s="1"/>
  <c r="BI38" i="62"/>
  <c r="BM38" i="62" s="1"/>
  <c r="BI38" i="193"/>
  <c r="BM38" i="193" s="1"/>
  <c r="BI38" i="191"/>
  <c r="BM38" i="191" s="1"/>
  <c r="BI51" i="192"/>
  <c r="BM51" i="192" s="1"/>
  <c r="BY23" i="62"/>
  <c r="CC23" i="62" s="1"/>
  <c r="BY23" i="193"/>
  <c r="CC23" i="193" s="1"/>
  <c r="BY23" i="191"/>
  <c r="CC23" i="191" s="1"/>
  <c r="BY36" i="192"/>
  <c r="CC36" i="192" s="1"/>
  <c r="BY23" i="38"/>
  <c r="CC23" i="38" s="1"/>
  <c r="E9" i="191"/>
  <c r="I9" i="191" s="1"/>
  <c r="E22" i="192"/>
  <c r="I22" i="192" s="1"/>
  <c r="E9" i="62"/>
  <c r="I9" i="62" s="1"/>
  <c r="E9" i="38"/>
  <c r="I9" i="38" s="1"/>
  <c r="E9" i="193"/>
  <c r="I9" i="193" s="1"/>
  <c r="BY27" i="193"/>
  <c r="CC27" i="193" s="1"/>
  <c r="BY27" i="38"/>
  <c r="CC27" i="38" s="1"/>
  <c r="BY27" i="191"/>
  <c r="CC27" i="191" s="1"/>
  <c r="BY27" i="62"/>
  <c r="CC27" i="62" s="1"/>
  <c r="BY40" i="192"/>
  <c r="CC40" i="192" s="1"/>
  <c r="M34" i="191"/>
  <c r="Q34" i="191" s="1"/>
  <c r="M47" i="192"/>
  <c r="Q47" i="192" s="1"/>
  <c r="M34" i="62"/>
  <c r="Q34" i="62" s="1"/>
  <c r="M34" i="193"/>
  <c r="Q34" i="193" s="1"/>
  <c r="M34" i="38"/>
  <c r="Q34" i="38" s="1"/>
  <c r="AK39" i="62"/>
  <c r="AO39" i="62" s="1"/>
  <c r="AK39" i="191"/>
  <c r="AO39" i="191" s="1"/>
  <c r="AK39" i="38"/>
  <c r="AO39" i="38" s="1"/>
  <c r="AK52" i="192"/>
  <c r="AO52" i="192" s="1"/>
  <c r="AK39" i="193"/>
  <c r="AO39" i="193" s="1"/>
  <c r="CG15" i="38"/>
  <c r="CK15" i="38" s="1"/>
  <c r="CG15" i="191"/>
  <c r="CK15" i="191" s="1"/>
  <c r="CG15" i="62"/>
  <c r="CK15" i="62" s="1"/>
  <c r="CG15" i="193"/>
  <c r="CK15" i="193" s="1"/>
  <c r="CG28" i="192"/>
  <c r="CK28" i="192" s="1"/>
  <c r="CG27" i="62"/>
  <c r="CK27" i="62" s="1"/>
  <c r="CG40" i="192"/>
  <c r="CK40" i="192" s="1"/>
  <c r="CG27" i="191"/>
  <c r="CK27" i="191" s="1"/>
  <c r="CG27" i="38"/>
  <c r="CK27" i="38" s="1"/>
  <c r="CG27" i="193"/>
  <c r="CK27" i="193" s="1"/>
  <c r="BY33" i="192"/>
  <c r="CC33" i="192" s="1"/>
  <c r="BY20" i="193"/>
  <c r="CC20" i="193" s="1"/>
  <c r="BY20" i="191"/>
  <c r="CC20" i="191" s="1"/>
  <c r="BY20" i="38"/>
  <c r="CC20" i="38" s="1"/>
  <c r="BY20" i="62"/>
  <c r="CC20" i="62" s="1"/>
  <c r="U61" i="192"/>
  <c r="U48" i="191"/>
  <c r="U48" i="62"/>
  <c r="U48" i="38"/>
  <c r="U48" i="193"/>
  <c r="U4" i="254"/>
  <c r="AT52" i="40"/>
  <c r="U25" i="254"/>
  <c r="AZ51" i="40"/>
  <c r="BQ24" i="193"/>
  <c r="BU24" i="193" s="1"/>
  <c r="BQ37" i="192"/>
  <c r="BU37" i="192" s="1"/>
  <c r="BQ24" i="191"/>
  <c r="BU24" i="191" s="1"/>
  <c r="BQ24" i="62"/>
  <c r="BU24" i="62" s="1"/>
  <c r="BQ24" i="38"/>
  <c r="BU24" i="38" s="1"/>
  <c r="AK34" i="192"/>
  <c r="AO34" i="192" s="1"/>
  <c r="AK21" i="38"/>
  <c r="AO21" i="38" s="1"/>
  <c r="AK21" i="193"/>
  <c r="AO21" i="193" s="1"/>
  <c r="AK21" i="62"/>
  <c r="AO21" i="62" s="1"/>
  <c r="AK21" i="191"/>
  <c r="AO21" i="191" s="1"/>
  <c r="M28" i="38"/>
  <c r="Q28" i="38" s="1"/>
  <c r="M28" i="191"/>
  <c r="Q28" i="191" s="1"/>
  <c r="M28" i="62"/>
  <c r="Q28" i="62" s="1"/>
  <c r="M41" i="192"/>
  <c r="Q41" i="192" s="1"/>
  <c r="M28" i="193"/>
  <c r="Q28" i="193" s="1"/>
  <c r="BI6" i="191"/>
  <c r="BM6" i="191" s="1"/>
  <c r="BI6" i="38"/>
  <c r="BM6" i="38" s="1"/>
  <c r="BI19" i="192"/>
  <c r="BM19" i="192" s="1"/>
  <c r="BI6" i="62"/>
  <c r="BM6" i="62" s="1"/>
  <c r="BI6" i="193"/>
  <c r="BM6" i="193" s="1"/>
  <c r="BI33" i="191"/>
  <c r="BI33" i="38"/>
  <c r="BI46" i="192"/>
  <c r="BI33" i="62"/>
  <c r="BI33" i="193"/>
  <c r="BY22" i="191"/>
  <c r="CC22" i="191" s="1"/>
  <c r="BY22" i="38"/>
  <c r="CC22" i="38" s="1"/>
  <c r="BY22" i="193"/>
  <c r="CC22" i="193" s="1"/>
  <c r="BY35" i="192"/>
  <c r="CC35" i="192" s="1"/>
  <c r="BY22" i="62"/>
  <c r="CC22" i="62" s="1"/>
  <c r="U34" i="254"/>
  <c r="AT16" i="40"/>
  <c r="BQ19" i="38"/>
  <c r="BU19" i="38" s="1"/>
  <c r="BQ19" i="62"/>
  <c r="BU19" i="62" s="1"/>
  <c r="BQ19" i="191"/>
  <c r="BU19" i="191" s="1"/>
  <c r="BQ32" i="192"/>
  <c r="BU32" i="192" s="1"/>
  <c r="BQ19" i="193"/>
  <c r="BU19" i="193" s="1"/>
  <c r="AS28" i="38"/>
  <c r="AW28" i="38" s="1"/>
  <c r="AS28" i="62"/>
  <c r="AW28" i="62" s="1"/>
  <c r="AS28" i="191"/>
  <c r="AW28" i="191" s="1"/>
  <c r="AS41" i="192"/>
  <c r="AW41" i="192" s="1"/>
  <c r="AS28" i="193"/>
  <c r="AW28" i="193" s="1"/>
  <c r="BA45" i="193"/>
  <c r="BE45" i="193" s="1"/>
  <c r="BA58" i="192"/>
  <c r="BE58" i="192" s="1"/>
  <c r="BA45" i="191"/>
  <c r="BE45" i="191" s="1"/>
  <c r="BA45" i="62"/>
  <c r="BE45" i="62" s="1"/>
  <c r="BA45" i="38"/>
  <c r="BE45" i="38" s="1"/>
  <c r="E7" i="191"/>
  <c r="I7" i="191" s="1"/>
  <c r="E7" i="62"/>
  <c r="I7" i="62" s="1"/>
  <c r="E7" i="193"/>
  <c r="I7" i="193" s="1"/>
  <c r="E20" i="192"/>
  <c r="I20" i="192" s="1"/>
  <c r="E7" i="38"/>
  <c r="I7" i="38" s="1"/>
  <c r="AK46" i="191"/>
  <c r="AO46" i="191" s="1"/>
  <c r="AK46" i="38"/>
  <c r="AO46" i="38" s="1"/>
  <c r="AK46" i="193"/>
  <c r="AO46" i="193" s="1"/>
  <c r="AK46" i="62"/>
  <c r="AO46" i="62" s="1"/>
  <c r="AK59" i="192"/>
  <c r="AO59" i="192" s="1"/>
  <c r="AS15" i="62"/>
  <c r="AW15" i="62" s="1"/>
  <c r="AS15" i="38"/>
  <c r="AW15" i="38" s="1"/>
  <c r="AS28" i="192"/>
  <c r="AW28" i="192" s="1"/>
  <c r="AS15" i="191"/>
  <c r="AW15" i="191" s="1"/>
  <c r="AS15" i="193"/>
  <c r="AW15" i="193" s="1"/>
  <c r="U28" i="38"/>
  <c r="Y28" i="38" s="1"/>
  <c r="U28" i="191"/>
  <c r="Y28" i="191" s="1"/>
  <c r="U28" i="193"/>
  <c r="Y28" i="193" s="1"/>
  <c r="U28" i="62"/>
  <c r="Y28" i="62" s="1"/>
  <c r="U41" i="192"/>
  <c r="Y41" i="192" s="1"/>
  <c r="BQ40" i="192"/>
  <c r="BU40" i="192" s="1"/>
  <c r="BQ27" i="62"/>
  <c r="BU27" i="62" s="1"/>
  <c r="BQ27" i="38"/>
  <c r="BU27" i="38" s="1"/>
  <c r="BQ27" i="193"/>
  <c r="BU27" i="193" s="1"/>
  <c r="BQ27" i="191"/>
  <c r="BU27" i="191" s="1"/>
  <c r="CG40" i="62"/>
  <c r="CK40" i="62" s="1"/>
  <c r="CG53" i="192"/>
  <c r="CK53" i="192" s="1"/>
  <c r="CG40" i="38"/>
  <c r="CK40" i="38" s="1"/>
  <c r="CG40" i="191"/>
  <c r="CK40" i="191" s="1"/>
  <c r="CG40" i="193"/>
  <c r="CK40" i="193" s="1"/>
  <c r="M11" i="193"/>
  <c r="Q11" i="193" s="1"/>
  <c r="M11" i="38"/>
  <c r="Q11" i="38" s="1"/>
  <c r="M11" i="191"/>
  <c r="Q11" i="191" s="1"/>
  <c r="M11" i="62"/>
  <c r="Q11" i="62" s="1"/>
  <c r="M24" i="192"/>
  <c r="Q24" i="192" s="1"/>
  <c r="AK25" i="38"/>
  <c r="AK25" i="62"/>
  <c r="AK38" i="192"/>
  <c r="AK25" i="193"/>
  <c r="AK25" i="191"/>
  <c r="M48" i="38"/>
  <c r="M61" i="192"/>
  <c r="M48" i="62"/>
  <c r="M48" i="191"/>
  <c r="M48" i="193"/>
  <c r="BA48" i="193"/>
  <c r="BA48" i="191"/>
  <c r="BA48" i="62"/>
  <c r="BA48" i="38"/>
  <c r="BA61" i="192"/>
  <c r="U24" i="254"/>
  <c r="AY51" i="40"/>
  <c r="AF52" i="191" l="1"/>
  <c r="BT68" i="192"/>
  <c r="X53" i="191"/>
  <c r="P55" i="191"/>
  <c r="CB54" i="193"/>
  <c r="AF53" i="191"/>
  <c r="CB66" i="192"/>
  <c r="CJ55" i="191"/>
  <c r="BD66" i="192"/>
  <c r="BT52" i="191"/>
  <c r="AN67" i="192"/>
  <c r="BA66" i="192"/>
  <c r="BQ53" i="193"/>
  <c r="AC53" i="193"/>
  <c r="BA53" i="191"/>
  <c r="AF53" i="193"/>
  <c r="BL54" i="191"/>
  <c r="BD53" i="193"/>
  <c r="P65" i="192"/>
  <c r="CB55" i="193"/>
  <c r="BQ66" i="192"/>
  <c r="AV52" i="191"/>
  <c r="P54" i="193"/>
  <c r="AN53" i="191"/>
  <c r="BD52" i="191"/>
  <c r="BD54" i="191"/>
  <c r="I4" i="256" a="1"/>
  <c r="I4" i="256" s="1"/>
  <c r="AV55" i="193"/>
  <c r="AF67" i="192"/>
  <c r="BD53" i="191"/>
  <c r="H52" i="193"/>
  <c r="BL67" i="192"/>
  <c r="E53" i="193"/>
  <c r="AV54" i="191"/>
  <c r="AN53" i="193"/>
  <c r="AN54" i="191"/>
  <c r="BL55" i="191"/>
  <c r="AV67" i="192"/>
  <c r="P52" i="193"/>
  <c r="CB54" i="191"/>
  <c r="AV55" i="191"/>
  <c r="BT54" i="191"/>
  <c r="AN65" i="192"/>
  <c r="CB53" i="191"/>
  <c r="AF52" i="193"/>
  <c r="AN52" i="193"/>
  <c r="AN68" i="192"/>
  <c r="BL53" i="193"/>
  <c r="H52" i="191"/>
  <c r="X52" i="191"/>
  <c r="AN66" i="192"/>
  <c r="BL52" i="191"/>
  <c r="BL66" i="192"/>
  <c r="AV52" i="193"/>
  <c r="P67" i="192"/>
  <c r="AC66" i="192"/>
  <c r="X65" i="192"/>
  <c r="BT52" i="193"/>
  <c r="BD65" i="192"/>
  <c r="Q62" i="40"/>
  <c r="BL52" i="193"/>
  <c r="CB53" i="193"/>
  <c r="CB52" i="191"/>
  <c r="X52" i="193"/>
  <c r="S62" i="40"/>
  <c r="CJ65" i="192"/>
  <c r="AV53" i="193"/>
  <c r="P52" i="191"/>
  <c r="CJ66" i="192"/>
  <c r="CB52" i="193"/>
  <c r="AK53" i="191"/>
  <c r="AN54" i="193"/>
  <c r="BT65" i="192"/>
  <c r="X53" i="193"/>
  <c r="CJ52" i="191"/>
  <c r="BL51" i="193"/>
  <c r="BI53" i="193"/>
  <c r="BQ53" i="191"/>
  <c r="AS53" i="193"/>
  <c r="BL65" i="192"/>
  <c r="AF64" i="192"/>
  <c r="H53" i="193"/>
  <c r="AN52" i="191"/>
  <c r="CB65" i="192"/>
  <c r="CK38" i="192"/>
  <c r="CK64" i="192" s="1"/>
  <c r="CG64" i="192"/>
  <c r="E54" i="191"/>
  <c r="E55" i="191"/>
  <c r="AG38" i="192"/>
  <c r="AG64" i="192" s="1"/>
  <c r="AC64" i="192"/>
  <c r="Y33" i="191"/>
  <c r="U52" i="191"/>
  <c r="BU46" i="192"/>
  <c r="BQ65" i="192"/>
  <c r="BE33" i="193"/>
  <c r="BA52" i="193"/>
  <c r="Y57" i="192"/>
  <c r="U66" i="192"/>
  <c r="I33" i="191"/>
  <c r="E52" i="191"/>
  <c r="Q44" i="191"/>
  <c r="M53" i="191"/>
  <c r="BM48" i="191"/>
  <c r="BM55" i="191" s="1"/>
  <c r="BI55" i="191"/>
  <c r="BI54" i="191"/>
  <c r="AO25" i="191"/>
  <c r="AO51" i="191" s="1"/>
  <c r="AK51" i="191"/>
  <c r="AS55" i="191"/>
  <c r="AS54" i="191"/>
  <c r="BQ54" i="191"/>
  <c r="BQ55" i="191"/>
  <c r="AC54" i="193"/>
  <c r="AC55" i="193"/>
  <c r="BI66" i="192"/>
  <c r="AK54" i="191"/>
  <c r="AK55" i="191"/>
  <c r="CK25" i="193"/>
  <c r="CK51" i="193" s="1"/>
  <c r="CG51" i="193"/>
  <c r="Y33" i="193"/>
  <c r="U52" i="193"/>
  <c r="CK61" i="192"/>
  <c r="CK68" i="192" s="1"/>
  <c r="CG68" i="192"/>
  <c r="CG67" i="192"/>
  <c r="Q38" i="192"/>
  <c r="Q64" i="192" s="1"/>
  <c r="M64" i="192"/>
  <c r="AC67" i="192"/>
  <c r="AC68" i="192"/>
  <c r="AW25" i="191"/>
  <c r="AW51" i="191" s="1"/>
  <c r="AS51" i="191"/>
  <c r="BA54" i="191"/>
  <c r="BA55" i="191"/>
  <c r="AO25" i="193"/>
  <c r="AO51" i="193" s="1"/>
  <c r="AK51" i="193"/>
  <c r="BU38" i="192"/>
  <c r="BQ64" i="192"/>
  <c r="AO46" i="192"/>
  <c r="AK65" i="192"/>
  <c r="CC33" i="191"/>
  <c r="BY52" i="191"/>
  <c r="BM25" i="193"/>
  <c r="BM51" i="193" s="1"/>
  <c r="BI51" i="193"/>
  <c r="E68" i="192"/>
  <c r="E67" i="192"/>
  <c r="AW33" i="193"/>
  <c r="AS52" i="193"/>
  <c r="BM61" i="192"/>
  <c r="BM68" i="192" s="1"/>
  <c r="BI67" i="192"/>
  <c r="BI68" i="192"/>
  <c r="BU33" i="193"/>
  <c r="BQ52" i="193"/>
  <c r="BE46" i="192"/>
  <c r="BA65" i="192"/>
  <c r="BM48" i="193"/>
  <c r="BM55" i="193" s="1"/>
  <c r="BI54" i="193"/>
  <c r="BI55" i="193"/>
  <c r="Q33" i="193"/>
  <c r="M52" i="193"/>
  <c r="Q25" i="191"/>
  <c r="Q51" i="191" s="1"/>
  <c r="M51" i="191"/>
  <c r="I25" i="191"/>
  <c r="I51" i="191" s="1"/>
  <c r="E51" i="191"/>
  <c r="Y46" i="192"/>
  <c r="U65" i="192"/>
  <c r="I46" i="192"/>
  <c r="E65" i="192"/>
  <c r="Q46" i="192"/>
  <c r="M65" i="192"/>
  <c r="CJ52" i="193"/>
  <c r="AV53" i="191"/>
  <c r="AC55" i="191"/>
  <c r="AC54" i="191"/>
  <c r="BA55" i="193"/>
  <c r="BA54" i="193"/>
  <c r="AO38" i="192"/>
  <c r="AO64" i="192" s="1"/>
  <c r="AK64" i="192"/>
  <c r="BM33" i="191"/>
  <c r="BI52" i="191"/>
  <c r="BU25" i="191"/>
  <c r="BU51" i="191" s="1"/>
  <c r="BQ51" i="191"/>
  <c r="AK66" i="192"/>
  <c r="BI53" i="191"/>
  <c r="BM25" i="191"/>
  <c r="BM51" i="191" s="1"/>
  <c r="BI51" i="191"/>
  <c r="AK68" i="192"/>
  <c r="AK67" i="192"/>
  <c r="E55" i="193"/>
  <c r="E54" i="193"/>
  <c r="AW46" i="192"/>
  <c r="AS65" i="192"/>
  <c r="BU33" i="191"/>
  <c r="BQ52" i="191"/>
  <c r="BE25" i="191"/>
  <c r="BE51" i="191" s="1"/>
  <c r="BA51" i="191"/>
  <c r="Q44" i="193"/>
  <c r="M53" i="193"/>
  <c r="CK48" i="193"/>
  <c r="CK55" i="193" s="1"/>
  <c r="CG55" i="193"/>
  <c r="CG54" i="193"/>
  <c r="CK57" i="192"/>
  <c r="CG66" i="192"/>
  <c r="CK33" i="191"/>
  <c r="CG52" i="191"/>
  <c r="Y25" i="193"/>
  <c r="Y51" i="193" s="1"/>
  <c r="U51" i="193"/>
  <c r="AO33" i="193"/>
  <c r="AK52" i="193"/>
  <c r="U55" i="193"/>
  <c r="U54" i="193"/>
  <c r="CC33" i="193"/>
  <c r="BY52" i="193"/>
  <c r="BM38" i="192"/>
  <c r="BI64" i="192"/>
  <c r="CC25" i="193"/>
  <c r="CC51" i="193" s="1"/>
  <c r="BY51" i="193"/>
  <c r="AK55" i="193"/>
  <c r="AK54" i="193"/>
  <c r="BY53" i="191"/>
  <c r="Q33" i="191"/>
  <c r="M52" i="191"/>
  <c r="CK44" i="193"/>
  <c r="CG53" i="193"/>
  <c r="Y44" i="191"/>
  <c r="U53" i="191"/>
  <c r="AG33" i="191"/>
  <c r="AC52" i="191"/>
  <c r="P53" i="191"/>
  <c r="AV65" i="192"/>
  <c r="P66" i="192"/>
  <c r="CK33" i="193"/>
  <c r="CK52" i="193" s="1"/>
  <c r="CG52" i="193"/>
  <c r="M54" i="193"/>
  <c r="M55" i="193"/>
  <c r="BU25" i="193"/>
  <c r="BQ51" i="193"/>
  <c r="AW38" i="192"/>
  <c r="AS64" i="192"/>
  <c r="BQ68" i="192"/>
  <c r="BQ67" i="192"/>
  <c r="Y25" i="191"/>
  <c r="Y51" i="191" s="1"/>
  <c r="U51" i="191"/>
  <c r="CC46" i="192"/>
  <c r="BY65" i="192"/>
  <c r="AW33" i="191"/>
  <c r="AS52" i="191"/>
  <c r="AG25" i="193"/>
  <c r="AG51" i="193" s="1"/>
  <c r="AC51" i="193"/>
  <c r="BY53" i="193"/>
  <c r="BE38" i="192"/>
  <c r="BE64" i="192" s="1"/>
  <c r="BA64" i="192"/>
  <c r="BE25" i="193"/>
  <c r="BE51" i="193" s="1"/>
  <c r="BA51" i="193"/>
  <c r="CC61" i="192"/>
  <c r="CC68" i="192" s="1"/>
  <c r="BY67" i="192"/>
  <c r="BY68" i="192"/>
  <c r="BE33" i="191"/>
  <c r="BA52" i="191"/>
  <c r="CC48" i="193"/>
  <c r="CC55" i="193" s="1"/>
  <c r="BY54" i="193"/>
  <c r="BY55" i="193"/>
  <c r="CK48" i="191"/>
  <c r="CG54" i="191"/>
  <c r="CG55" i="191"/>
  <c r="AG46" i="192"/>
  <c r="AC65" i="192"/>
  <c r="AG33" i="193"/>
  <c r="AC52" i="193"/>
  <c r="I25" i="193"/>
  <c r="I51" i="193" s="1"/>
  <c r="E51" i="193"/>
  <c r="BM46" i="192"/>
  <c r="BI65" i="192"/>
  <c r="AK53" i="193"/>
  <c r="AW25" i="193"/>
  <c r="AW52" i="193" s="1"/>
  <c r="AS51" i="193"/>
  <c r="BQ55" i="193"/>
  <c r="BQ54" i="193"/>
  <c r="AS53" i="191"/>
  <c r="CC38" i="192"/>
  <c r="CC64" i="192" s="1"/>
  <c r="BY64" i="192"/>
  <c r="CK25" i="191"/>
  <c r="CK51" i="191" s="1"/>
  <c r="CG51" i="191"/>
  <c r="E53" i="191"/>
  <c r="BY66" i="192"/>
  <c r="CC48" i="191"/>
  <c r="CC55" i="191" s="1"/>
  <c r="BY55" i="191"/>
  <c r="BY54" i="191"/>
  <c r="CK44" i="191"/>
  <c r="CG53" i="191"/>
  <c r="Q57" i="192"/>
  <c r="M66" i="192"/>
  <c r="Y44" i="193"/>
  <c r="U53" i="193"/>
  <c r="Q25" i="193"/>
  <c r="Q51" i="193" s="1"/>
  <c r="M51" i="193"/>
  <c r="P53" i="193"/>
  <c r="U68" i="192"/>
  <c r="U67" i="192"/>
  <c r="Y38" i="192"/>
  <c r="Y64" i="192" s="1"/>
  <c r="U64" i="192"/>
  <c r="M55" i="191"/>
  <c r="M54" i="191"/>
  <c r="AS54" i="193"/>
  <c r="AS55" i="193"/>
  <c r="BA68" i="192"/>
  <c r="BA67" i="192"/>
  <c r="M67" i="192"/>
  <c r="M68" i="192"/>
  <c r="BM33" i="193"/>
  <c r="BI52" i="193"/>
  <c r="U54" i="191"/>
  <c r="U55" i="191"/>
  <c r="CK46" i="192"/>
  <c r="CK66" i="192" s="1"/>
  <c r="CG65" i="192"/>
  <c r="AS67" i="192"/>
  <c r="AS68" i="192"/>
  <c r="AO33" i="191"/>
  <c r="AK52" i="191"/>
  <c r="AS66" i="192"/>
  <c r="CC25" i="191"/>
  <c r="BY51" i="191"/>
  <c r="AG25" i="191"/>
  <c r="AG52" i="191" s="1"/>
  <c r="AC51" i="191"/>
  <c r="I33" i="193"/>
  <c r="E52" i="193"/>
  <c r="I38" i="192"/>
  <c r="I64" i="192" s="1"/>
  <c r="E64" i="192"/>
  <c r="H65" i="192"/>
  <c r="BL53" i="191"/>
  <c r="AV66" i="192"/>
  <c r="BU51" i="193"/>
  <c r="X54" i="191"/>
  <c r="BT54" i="193"/>
  <c r="BT55" i="193"/>
  <c r="BD35" i="40"/>
  <c r="BD61" i="40" s="1"/>
  <c r="BD54" i="193"/>
  <c r="CJ54" i="193"/>
  <c r="CJ55" i="193"/>
  <c r="H67" i="192"/>
  <c r="CJ68" i="192"/>
  <c r="CJ67" i="192"/>
  <c r="CB68" i="192"/>
  <c r="CB67" i="192"/>
  <c r="BL54" i="193"/>
  <c r="BL55" i="193"/>
  <c r="BD67" i="192"/>
  <c r="AF54" i="191"/>
  <c r="BD51" i="62"/>
  <c r="P51" i="38"/>
  <c r="P52" i="38"/>
  <c r="M62" i="40"/>
  <c r="AW35" i="40"/>
  <c r="AW62" i="40" s="1"/>
  <c r="T63" i="40"/>
  <c r="AZ52" i="40"/>
  <c r="U7" i="254"/>
  <c r="N63" i="40"/>
  <c r="M63" i="40"/>
  <c r="V62" i="40"/>
  <c r="AZ62" i="40"/>
  <c r="BD51" i="40"/>
  <c r="T61" i="40"/>
  <c r="R62" i="40"/>
  <c r="W62" i="40"/>
  <c r="BA55" i="62"/>
  <c r="BA54" i="62"/>
  <c r="M55" i="62"/>
  <c r="M54" i="62"/>
  <c r="AO25" i="62"/>
  <c r="AO51" i="62" s="1"/>
  <c r="AK51" i="62"/>
  <c r="BF65" i="40"/>
  <c r="BU25" i="62"/>
  <c r="BU51" i="62" s="1"/>
  <c r="BQ51" i="62"/>
  <c r="BI65" i="40"/>
  <c r="AV65" i="40"/>
  <c r="AC55" i="62"/>
  <c r="AC54" i="62"/>
  <c r="BM44" i="62"/>
  <c r="BI53" i="62"/>
  <c r="BH65" i="40"/>
  <c r="CK55" i="62"/>
  <c r="CC33" i="62"/>
  <c r="BY52" i="62"/>
  <c r="BJ65" i="40"/>
  <c r="AK55" i="62"/>
  <c r="AK54" i="62"/>
  <c r="AZ65" i="40"/>
  <c r="I44" i="62"/>
  <c r="E53" i="62"/>
  <c r="AW33" i="62"/>
  <c r="AS52" i="62"/>
  <c r="BM64" i="40"/>
  <c r="BM65" i="40"/>
  <c r="BN65" i="40"/>
  <c r="BE25" i="62"/>
  <c r="BE51" i="62" s="1"/>
  <c r="BA51" i="62"/>
  <c r="CK44" i="62"/>
  <c r="CK54" i="62" s="1"/>
  <c r="CG53" i="62"/>
  <c r="CC48" i="62"/>
  <c r="BY55" i="62"/>
  <c r="BY54" i="62"/>
  <c r="Q33" i="62"/>
  <c r="M52" i="62"/>
  <c r="N65" i="40"/>
  <c r="N64" i="40"/>
  <c r="BD64" i="40"/>
  <c r="BD65" i="40"/>
  <c r="Q44" i="62"/>
  <c r="M53" i="62"/>
  <c r="CG55" i="62"/>
  <c r="CG54" i="62"/>
  <c r="BL58" i="40"/>
  <c r="BL54" i="62"/>
  <c r="BL55" i="62"/>
  <c r="AN54" i="62"/>
  <c r="AN55" i="62"/>
  <c r="BN35" i="40"/>
  <c r="BN61" i="40" s="1"/>
  <c r="CB51" i="62"/>
  <c r="BM35" i="40"/>
  <c r="BM61" i="40" s="1"/>
  <c r="BT51" i="62"/>
  <c r="BL35" i="40"/>
  <c r="BL61" i="40" s="1"/>
  <c r="BL51" i="62"/>
  <c r="W63" i="40"/>
  <c r="BI43" i="40"/>
  <c r="AN52" i="62"/>
  <c r="BI35" i="40"/>
  <c r="BI61" i="40" s="1"/>
  <c r="AN51" i="62"/>
  <c r="O65" i="40"/>
  <c r="BJ54" i="40"/>
  <c r="AV53" i="62"/>
  <c r="P64" i="40"/>
  <c r="P54" i="62"/>
  <c r="P55" i="62"/>
  <c r="BJ35" i="40"/>
  <c r="BJ61" i="40" s="1"/>
  <c r="AV51" i="62"/>
  <c r="S64" i="40"/>
  <c r="U55" i="62"/>
  <c r="U54" i="62"/>
  <c r="CK33" i="62"/>
  <c r="CG52" i="62"/>
  <c r="AS55" i="62"/>
  <c r="AS54" i="62"/>
  <c r="AT65" i="40"/>
  <c r="AG44" i="62"/>
  <c r="AC53" i="62"/>
  <c r="BE64" i="40"/>
  <c r="BE65" i="40"/>
  <c r="AX65" i="40"/>
  <c r="AW44" i="62"/>
  <c r="AS53" i="62"/>
  <c r="CC25" i="62"/>
  <c r="CC51" i="62" s="1"/>
  <c r="BY51" i="62"/>
  <c r="AG25" i="62"/>
  <c r="AG51" i="62" s="1"/>
  <c r="AC51" i="62"/>
  <c r="CC44" i="62"/>
  <c r="BY53" i="62"/>
  <c r="BM48" i="62"/>
  <c r="BI55" i="62"/>
  <c r="BI54" i="62"/>
  <c r="W65" i="40"/>
  <c r="W64" i="40"/>
  <c r="BU33" i="62"/>
  <c r="BQ52" i="62"/>
  <c r="I33" i="62"/>
  <c r="E52" i="62"/>
  <c r="Q25" i="62"/>
  <c r="Q51" i="62" s="1"/>
  <c r="M51" i="62"/>
  <c r="R61" i="40"/>
  <c r="R64" i="40"/>
  <c r="R65" i="40"/>
  <c r="R63" i="40"/>
  <c r="BG54" i="40"/>
  <c r="BG64" i="40" s="1"/>
  <c r="X53" i="62"/>
  <c r="T62" i="40"/>
  <c r="X54" i="62"/>
  <c r="BL52" i="62"/>
  <c r="BM43" i="40"/>
  <c r="BM63" i="40" s="1"/>
  <c r="BT52" i="62"/>
  <c r="AV54" i="62"/>
  <c r="BT53" i="62"/>
  <c r="CB54" i="62"/>
  <c r="CB55" i="62"/>
  <c r="BG35" i="40"/>
  <c r="BG61" i="40" s="1"/>
  <c r="X51" i="62"/>
  <c r="BO35" i="40"/>
  <c r="BO61" i="40" s="1"/>
  <c r="CJ51" i="62"/>
  <c r="BT54" i="62"/>
  <c r="BT55" i="62"/>
  <c r="BK65" i="40"/>
  <c r="BG65" i="40"/>
  <c r="BO65" i="40"/>
  <c r="BO64" i="40"/>
  <c r="BE44" i="62"/>
  <c r="BA53" i="62"/>
  <c r="BU44" i="62"/>
  <c r="BQ53" i="62"/>
  <c r="BE33" i="62"/>
  <c r="BA52" i="62"/>
  <c r="AG33" i="62"/>
  <c r="AC52" i="62"/>
  <c r="V65" i="40"/>
  <c r="V64" i="40"/>
  <c r="Y44" i="62"/>
  <c r="U53" i="62"/>
  <c r="U64" i="40"/>
  <c r="U65" i="40"/>
  <c r="BB64" i="40"/>
  <c r="Q63" i="40"/>
  <c r="V61" i="40"/>
  <c r="AZ61" i="40"/>
  <c r="Q64" i="40"/>
  <c r="Q65" i="40"/>
  <c r="BF43" i="40"/>
  <c r="BF62" i="40" s="1"/>
  <c r="P52" i="62"/>
  <c r="BH35" i="40"/>
  <c r="BH61" i="40" s="1"/>
  <c r="AF51" i="62"/>
  <c r="BO43" i="40"/>
  <c r="CJ52" i="62"/>
  <c r="BK54" i="40"/>
  <c r="BD53" i="62"/>
  <c r="BN54" i="40"/>
  <c r="CB53" i="62"/>
  <c r="BG43" i="40"/>
  <c r="BG62" i="40" s="1"/>
  <c r="X52" i="62"/>
  <c r="BN43" i="40"/>
  <c r="CB52" i="62"/>
  <c r="BF54" i="40"/>
  <c r="BF64" i="40" s="1"/>
  <c r="P53" i="62"/>
  <c r="BE35" i="40"/>
  <c r="BE61" i="40" s="1"/>
  <c r="H51" i="62"/>
  <c r="BE43" i="40"/>
  <c r="H52" i="62"/>
  <c r="P62" i="40"/>
  <c r="AW25" i="62"/>
  <c r="AW51" i="62" s="1"/>
  <c r="AS51" i="62"/>
  <c r="BM33" i="62"/>
  <c r="BI52" i="62"/>
  <c r="BQ55" i="62"/>
  <c r="BQ54" i="62"/>
  <c r="AO44" i="62"/>
  <c r="AK53" i="62"/>
  <c r="Y25" i="62"/>
  <c r="Y51" i="62" s="1"/>
  <c r="U51" i="62"/>
  <c r="AO33" i="62"/>
  <c r="AK52" i="62"/>
  <c r="BM25" i="62"/>
  <c r="BM51" i="62" s="1"/>
  <c r="BI51" i="62"/>
  <c r="CK25" i="62"/>
  <c r="CK51" i="62" s="1"/>
  <c r="CG51" i="62"/>
  <c r="E55" i="62"/>
  <c r="E54" i="62"/>
  <c r="Y33" i="62"/>
  <c r="U52" i="62"/>
  <c r="I25" i="62"/>
  <c r="I51" i="62" s="1"/>
  <c r="E51" i="62"/>
  <c r="U61" i="40"/>
  <c r="O63" i="40"/>
  <c r="AU61" i="40"/>
  <c r="T64" i="40"/>
  <c r="T65" i="40"/>
  <c r="U62" i="40"/>
  <c r="V63" i="40"/>
  <c r="U63" i="40"/>
  <c r="M64" i="40"/>
  <c r="O64" i="40"/>
  <c r="BL54" i="40"/>
  <c r="BL63" i="40" s="1"/>
  <c r="BL53" i="62"/>
  <c r="CJ54" i="62"/>
  <c r="CJ55" i="62"/>
  <c r="CJ53" i="62"/>
  <c r="BI54" i="40"/>
  <c r="AN53" i="62"/>
  <c r="BK43" i="40"/>
  <c r="BK62" i="40" s="1"/>
  <c r="BD52" i="62"/>
  <c r="BH54" i="40"/>
  <c r="BH63" i="40" s="1"/>
  <c r="AF53" i="62"/>
  <c r="BJ43" i="40"/>
  <c r="AV52" i="62"/>
  <c r="AZ54" i="40"/>
  <c r="AZ63" i="40" s="1"/>
  <c r="BD53" i="38"/>
  <c r="AT35" i="40"/>
  <c r="AT61" i="40" s="1"/>
  <c r="AU43" i="40"/>
  <c r="AU62" i="40" s="1"/>
  <c r="H52" i="38"/>
  <c r="H51" i="38"/>
  <c r="J4" i="256" a="1"/>
  <c r="J4" i="256" s="1"/>
  <c r="BE52" i="38"/>
  <c r="BA52" i="38"/>
  <c r="BA51" i="38"/>
  <c r="M55" i="38"/>
  <c r="M54" i="38"/>
  <c r="CC55" i="38"/>
  <c r="BM33" i="38"/>
  <c r="BI52" i="38"/>
  <c r="BU25" i="38"/>
  <c r="BU51" i="38" s="1"/>
  <c r="BQ51" i="38"/>
  <c r="BE44" i="38"/>
  <c r="BE53" i="38" s="1"/>
  <c r="BA53" i="38"/>
  <c r="AC55" i="38"/>
  <c r="AC54" i="38"/>
  <c r="BM44" i="38"/>
  <c r="BI53" i="38"/>
  <c r="BU44" i="38"/>
  <c r="BU53" i="38" s="1"/>
  <c r="BQ53" i="38"/>
  <c r="CC44" i="38"/>
  <c r="CC54" i="38" s="1"/>
  <c r="BY53" i="38"/>
  <c r="Q44" i="38"/>
  <c r="M53" i="38"/>
  <c r="BC43" i="40"/>
  <c r="CB52" i="38"/>
  <c r="AV43" i="40"/>
  <c r="X52" i="38"/>
  <c r="BM25" i="38"/>
  <c r="BM51" i="38" s="1"/>
  <c r="BI51" i="38"/>
  <c r="I52" i="38"/>
  <c r="E52" i="38"/>
  <c r="AG33" i="38"/>
  <c r="AC52" i="38"/>
  <c r="BL55" i="38"/>
  <c r="BL54" i="38"/>
  <c r="AY58" i="40"/>
  <c r="AV54" i="38"/>
  <c r="AV55" i="38"/>
  <c r="BC58" i="40"/>
  <c r="CB55" i="38"/>
  <c r="CB54" i="38"/>
  <c r="Q25" i="38"/>
  <c r="Q51" i="38" s="1"/>
  <c r="M51" i="38"/>
  <c r="CK48" i="38"/>
  <c r="CG55" i="38"/>
  <c r="CG54" i="38"/>
  <c r="BC54" i="40"/>
  <c r="CB53" i="38"/>
  <c r="AV35" i="40"/>
  <c r="AV61" i="40" s="1"/>
  <c r="X51" i="38"/>
  <c r="BQ52" i="38"/>
  <c r="BY55" i="38"/>
  <c r="AY35" i="40"/>
  <c r="AV51" i="38"/>
  <c r="BE51" i="38"/>
  <c r="CJ55" i="38"/>
  <c r="CJ54" i="38"/>
  <c r="CK33" i="38"/>
  <c r="CG52" i="38"/>
  <c r="AU58" i="40"/>
  <c r="P54" i="38"/>
  <c r="P55" i="38"/>
  <c r="BA35" i="40"/>
  <c r="BA61" i="40" s="1"/>
  <c r="BL51" i="38"/>
  <c r="AW54" i="40"/>
  <c r="AW63" i="40" s="1"/>
  <c r="AF53" i="38"/>
  <c r="AU54" i="40"/>
  <c r="P53" i="38"/>
  <c r="AO25" i="38"/>
  <c r="AO51" i="38" s="1"/>
  <c r="AK51" i="38"/>
  <c r="AW25" i="38"/>
  <c r="AW51" i="38" s="1"/>
  <c r="AS51" i="38"/>
  <c r="AS55" i="38"/>
  <c r="AS54" i="38"/>
  <c r="AO44" i="38"/>
  <c r="AK53" i="38"/>
  <c r="CK25" i="38"/>
  <c r="CK51" i="38" s="1"/>
  <c r="CG51" i="38"/>
  <c r="E54" i="38"/>
  <c r="E55" i="38"/>
  <c r="AW33" i="38"/>
  <c r="AS52" i="38"/>
  <c r="Y44" i="38"/>
  <c r="U53" i="38"/>
  <c r="BC35" i="40"/>
  <c r="BC61" i="40" s="1"/>
  <c r="CB51" i="38"/>
  <c r="AY43" i="40"/>
  <c r="AV52" i="38"/>
  <c r="BB43" i="40"/>
  <c r="BT52" i="38"/>
  <c r="E51" i="38"/>
  <c r="AX43" i="40"/>
  <c r="AN52" i="38"/>
  <c r="AF55" i="38"/>
  <c r="BA55" i="38"/>
  <c r="BA54" i="38"/>
  <c r="CC25" i="38"/>
  <c r="CC51" i="38" s="1"/>
  <c r="BY51" i="38"/>
  <c r="E53" i="38"/>
  <c r="AY54" i="40"/>
  <c r="AV53" i="38"/>
  <c r="BD43" i="40"/>
  <c r="CJ52" i="38"/>
  <c r="BT55" i="38"/>
  <c r="BT54" i="38"/>
  <c r="BY54" i="38"/>
  <c r="AF51" i="38"/>
  <c r="BA54" i="40"/>
  <c r="BA63" i="40" s="1"/>
  <c r="BL53" i="38"/>
  <c r="U54" i="38"/>
  <c r="U55" i="38"/>
  <c r="BQ54" i="38"/>
  <c r="BQ55" i="38"/>
  <c r="Y25" i="38"/>
  <c r="Y51" i="38" s="1"/>
  <c r="U51" i="38"/>
  <c r="AG44" i="38"/>
  <c r="AC53" i="38"/>
  <c r="AO33" i="38"/>
  <c r="AK52" i="38"/>
  <c r="CC33" i="38"/>
  <c r="BY52" i="38"/>
  <c r="AW44" i="38"/>
  <c r="AS53" i="38"/>
  <c r="AK55" i="38"/>
  <c r="AK54" i="38"/>
  <c r="AG25" i="38"/>
  <c r="AG51" i="38" s="1"/>
  <c r="AC51" i="38"/>
  <c r="BM48" i="38"/>
  <c r="BI55" i="38"/>
  <c r="BI54" i="38"/>
  <c r="Y33" i="38"/>
  <c r="U52" i="38"/>
  <c r="CK44" i="38"/>
  <c r="CG53" i="38"/>
  <c r="AV54" i="40"/>
  <c r="X53" i="38"/>
  <c r="Q33" i="38"/>
  <c r="M52" i="38"/>
  <c r="AX54" i="40"/>
  <c r="AN53" i="38"/>
  <c r="AX35" i="40"/>
  <c r="AX61" i="40" s="1"/>
  <c r="AN51" i="38"/>
  <c r="BB35" i="40"/>
  <c r="BT51" i="38"/>
  <c r="AT54" i="40"/>
  <c r="AT63" i="40" s="1"/>
  <c r="H53" i="38"/>
  <c r="I51" i="38"/>
  <c r="AF54" i="38"/>
  <c r="M25" i="254"/>
  <c r="M8" i="254"/>
  <c r="J19" i="256" a="1"/>
  <c r="J19" i="256" s="1"/>
  <c r="I19" i="256" a="1"/>
  <c r="I19" i="256" s="1"/>
  <c r="M21" i="254"/>
  <c r="M20" i="254"/>
  <c r="M24" i="254"/>
  <c r="M22" i="254"/>
  <c r="M13" i="254"/>
  <c r="M29" i="254"/>
  <c r="M26" i="254"/>
  <c r="M23" i="254"/>
  <c r="M27" i="254"/>
  <c r="M19" i="254"/>
  <c r="U13" i="254"/>
  <c r="AY16" i="40"/>
  <c r="I34" i="256" a="1"/>
  <c r="I34" i="256" s="1"/>
  <c r="AX52" i="40"/>
  <c r="BA58" i="40"/>
  <c r="BB16" i="40"/>
  <c r="BB65" i="40" s="1"/>
  <c r="M28" i="254"/>
  <c r="J34" i="256" a="1"/>
  <c r="J34" i="256" s="1"/>
  <c r="AW16" i="40"/>
  <c r="AW65" i="40" s="1"/>
  <c r="M43" i="254"/>
  <c r="M39" i="254"/>
  <c r="M44" i="254"/>
  <c r="M14" i="254"/>
  <c r="M9" i="254"/>
  <c r="M34" i="254"/>
  <c r="M40" i="254"/>
  <c r="M12" i="254"/>
  <c r="M5" i="254"/>
  <c r="M4" i="254"/>
  <c r="M42" i="254"/>
  <c r="M36" i="254"/>
  <c r="M37" i="254"/>
  <c r="M7" i="254"/>
  <c r="M11" i="254"/>
  <c r="M41" i="254"/>
  <c r="U42" i="254"/>
  <c r="V34" i="254" s="1"/>
  <c r="M35" i="254"/>
  <c r="M6" i="254"/>
  <c r="M38" i="254"/>
  <c r="M10" i="254"/>
  <c r="V29" i="254"/>
  <c r="Y48" i="38"/>
  <c r="AW48" i="38"/>
  <c r="V24" i="254"/>
  <c r="BE48" i="191"/>
  <c r="Q61" i="192"/>
  <c r="Y48" i="62"/>
  <c r="AW48" i="191"/>
  <c r="BE44" i="193"/>
  <c r="V27" i="254"/>
  <c r="AG48" i="193"/>
  <c r="BU57" i="192"/>
  <c r="AO48" i="62"/>
  <c r="I48" i="38"/>
  <c r="V22" i="254"/>
  <c r="BU48" i="38"/>
  <c r="AG48" i="191"/>
  <c r="BM44" i="191"/>
  <c r="BU44" i="191"/>
  <c r="V28" i="254"/>
  <c r="AO48" i="191"/>
  <c r="I44" i="193"/>
  <c r="I61" i="192"/>
  <c r="BE48" i="193"/>
  <c r="Y48" i="191"/>
  <c r="Q48" i="193"/>
  <c r="Y61" i="192"/>
  <c r="AW48" i="193"/>
  <c r="BU48" i="62"/>
  <c r="AG48" i="38"/>
  <c r="AG44" i="191"/>
  <c r="V19" i="254"/>
  <c r="AW44" i="191"/>
  <c r="AO48" i="38"/>
  <c r="I44" i="191"/>
  <c r="I48" i="193"/>
  <c r="V23" i="254"/>
  <c r="CC44" i="191"/>
  <c r="BE61" i="192"/>
  <c r="V25" i="254"/>
  <c r="Y48" i="193"/>
  <c r="AW48" i="62"/>
  <c r="V21" i="254"/>
  <c r="BU48" i="191"/>
  <c r="AO57" i="192"/>
  <c r="AG48" i="62"/>
  <c r="AW57" i="192"/>
  <c r="AO61" i="192"/>
  <c r="I48" i="62"/>
  <c r="CC44" i="193"/>
  <c r="Q48" i="38"/>
  <c r="BE48" i="38"/>
  <c r="Q48" i="191"/>
  <c r="AW61" i="192"/>
  <c r="BU61" i="192"/>
  <c r="BE44" i="191"/>
  <c r="AO44" i="193"/>
  <c r="AG61" i="192"/>
  <c r="BM44" i="193"/>
  <c r="AG44" i="193"/>
  <c r="V20" i="254"/>
  <c r="AW44" i="193"/>
  <c r="I57" i="192"/>
  <c r="I48" i="191"/>
  <c r="CC57" i="192"/>
  <c r="BE48" i="62"/>
  <c r="Q48" i="62"/>
  <c r="V26" i="254"/>
  <c r="BU48" i="193"/>
  <c r="BE57" i="192"/>
  <c r="AO44" i="191"/>
  <c r="BM57" i="192"/>
  <c r="AG57" i="192"/>
  <c r="BU44" i="193"/>
  <c r="AO48" i="193"/>
  <c r="AO66" i="192" l="1"/>
  <c r="CC53" i="193"/>
  <c r="BM53" i="191"/>
  <c r="AG53" i="191"/>
  <c r="AW53" i="193"/>
  <c r="AG66" i="192"/>
  <c r="BE53" i="193"/>
  <c r="AO53" i="191"/>
  <c r="CC53" i="191"/>
  <c r="I53" i="193"/>
  <c r="AO52" i="191"/>
  <c r="CC52" i="191"/>
  <c r="BE66" i="192"/>
  <c r="BU66" i="192"/>
  <c r="BE53" i="191"/>
  <c r="BU53" i="193"/>
  <c r="AG52" i="193"/>
  <c r="AO53" i="193"/>
  <c r="BM66" i="192"/>
  <c r="I66" i="192"/>
  <c r="AW66" i="192"/>
  <c r="AG53" i="193"/>
  <c r="CC66" i="192"/>
  <c r="Y53" i="193"/>
  <c r="BE52" i="193"/>
  <c r="CK65" i="192"/>
  <c r="AO52" i="193"/>
  <c r="Q53" i="193"/>
  <c r="Q53" i="191"/>
  <c r="Y65" i="192"/>
  <c r="AG65" i="192"/>
  <c r="CK53" i="191"/>
  <c r="BU65" i="192"/>
  <c r="BU53" i="191"/>
  <c r="CK54" i="191"/>
  <c r="BU64" i="192"/>
  <c r="Q66" i="192"/>
  <c r="I65" i="192"/>
  <c r="I52" i="193"/>
  <c r="CK54" i="193"/>
  <c r="BU52" i="191"/>
  <c r="BE65" i="192"/>
  <c r="CK55" i="191"/>
  <c r="AO65" i="192"/>
  <c r="Q65" i="192"/>
  <c r="BU52" i="193"/>
  <c r="CK67" i="192"/>
  <c r="BM52" i="193"/>
  <c r="AW52" i="191"/>
  <c r="AW65" i="192"/>
  <c r="BM65" i="192"/>
  <c r="I52" i="191"/>
  <c r="Y52" i="191"/>
  <c r="AW51" i="193"/>
  <c r="CC65" i="192"/>
  <c r="CC51" i="191"/>
  <c r="BM64" i="192"/>
  <c r="AW64" i="192"/>
  <c r="CC52" i="193"/>
  <c r="BE52" i="191"/>
  <c r="BN62" i="40"/>
  <c r="CK53" i="193"/>
  <c r="BM53" i="193"/>
  <c r="I53" i="191"/>
  <c r="AG51" i="191"/>
  <c r="Y52" i="193"/>
  <c r="Y53" i="191"/>
  <c r="AW53" i="191"/>
  <c r="Q52" i="193"/>
  <c r="Q52" i="191"/>
  <c r="CK52" i="191"/>
  <c r="Y66" i="192"/>
  <c r="BM52" i="191"/>
  <c r="BD62" i="40"/>
  <c r="CC54" i="191"/>
  <c r="CC54" i="193"/>
  <c r="BE68" i="192"/>
  <c r="BE67" i="192"/>
  <c r="Y68" i="192"/>
  <c r="Y67" i="192"/>
  <c r="AG67" i="192"/>
  <c r="AG68" i="192"/>
  <c r="AW67" i="192"/>
  <c r="AW68" i="192"/>
  <c r="Q55" i="193"/>
  <c r="Q54" i="193"/>
  <c r="Q67" i="192"/>
  <c r="Q68" i="192"/>
  <c r="BM54" i="191"/>
  <c r="I68" i="192"/>
  <c r="I67" i="192"/>
  <c r="BU55" i="193"/>
  <c r="BU54" i="193"/>
  <c r="Q55" i="191"/>
  <c r="Q54" i="191"/>
  <c r="Y55" i="193"/>
  <c r="Y54" i="193"/>
  <c r="Y55" i="191"/>
  <c r="Y54" i="191"/>
  <c r="AO55" i="191"/>
  <c r="AO54" i="191"/>
  <c r="AG55" i="191"/>
  <c r="AG54" i="191"/>
  <c r="BE55" i="191"/>
  <c r="BE54" i="191"/>
  <c r="BM54" i="193"/>
  <c r="CC67" i="192"/>
  <c r="AO55" i="193"/>
  <c r="AO54" i="193"/>
  <c r="BU68" i="192"/>
  <c r="BU67" i="192"/>
  <c r="AG55" i="193"/>
  <c r="AG54" i="193"/>
  <c r="I55" i="191"/>
  <c r="I54" i="191"/>
  <c r="AO68" i="192"/>
  <c r="AO67" i="192"/>
  <c r="BU55" i="191"/>
  <c r="BU54" i="191"/>
  <c r="I55" i="193"/>
  <c r="I54" i="193"/>
  <c r="AW55" i="193"/>
  <c r="AW54" i="193"/>
  <c r="BE55" i="193"/>
  <c r="BE54" i="193"/>
  <c r="AW55" i="191"/>
  <c r="AW54" i="191"/>
  <c r="BM67" i="192"/>
  <c r="V13" i="254"/>
  <c r="D19" i="254"/>
  <c r="D6" i="254"/>
  <c r="AX63" i="40"/>
  <c r="CC52" i="38"/>
  <c r="BU52" i="62"/>
  <c r="CC53" i="62"/>
  <c r="AY62" i="40"/>
  <c r="AU63" i="40"/>
  <c r="BL62" i="40"/>
  <c r="AG52" i="62"/>
  <c r="BU53" i="62"/>
  <c r="BC62" i="40"/>
  <c r="BE52" i="62"/>
  <c r="BM62" i="40"/>
  <c r="AW53" i="62"/>
  <c r="AV63" i="40"/>
  <c r="AX62" i="40"/>
  <c r="BJ62" i="40"/>
  <c r="Q53" i="62"/>
  <c r="BK63" i="40"/>
  <c r="BI63" i="40"/>
  <c r="Y52" i="62"/>
  <c r="AO52" i="62"/>
  <c r="BO62" i="40"/>
  <c r="AG55" i="62"/>
  <c r="AG54" i="62"/>
  <c r="Y55" i="62"/>
  <c r="Y54" i="62"/>
  <c r="AY63" i="40"/>
  <c r="BB62" i="40"/>
  <c r="AY61" i="40"/>
  <c r="BE62" i="40"/>
  <c r="BN63" i="40"/>
  <c r="Y53" i="62"/>
  <c r="BJ63" i="40"/>
  <c r="AT62" i="40"/>
  <c r="BA64" i="40"/>
  <c r="BA65" i="40"/>
  <c r="BB61" i="40"/>
  <c r="AU65" i="40"/>
  <c r="AU64" i="40"/>
  <c r="AY65" i="40"/>
  <c r="AY64" i="40"/>
  <c r="AO53" i="62"/>
  <c r="BF63" i="40"/>
  <c r="BH62" i="40"/>
  <c r="BG63" i="40"/>
  <c r="AW61" i="40"/>
  <c r="BM55" i="62"/>
  <c r="BM54" i="62"/>
  <c r="AT64" i="40"/>
  <c r="CK52" i="62"/>
  <c r="BO63" i="40"/>
  <c r="BI62" i="40"/>
  <c r="CC55" i="62"/>
  <c r="CC54" i="62"/>
  <c r="I53" i="62"/>
  <c r="CC52" i="62"/>
  <c r="BH64" i="40"/>
  <c r="BI64" i="40"/>
  <c r="BC63" i="40"/>
  <c r="BC65" i="40"/>
  <c r="BC64" i="40"/>
  <c r="BB63" i="40"/>
  <c r="BD63" i="40"/>
  <c r="BE53" i="62"/>
  <c r="I52" i="62"/>
  <c r="AX64" i="40"/>
  <c r="BE63" i="40"/>
  <c r="BL64" i="40"/>
  <c r="BL65" i="40"/>
  <c r="Q52" i="62"/>
  <c r="BN64" i="40"/>
  <c r="BE55" i="62"/>
  <c r="BE54" i="62"/>
  <c r="Q55" i="62"/>
  <c r="Q54" i="62"/>
  <c r="I55" i="62"/>
  <c r="I54" i="62"/>
  <c r="AW55" i="62"/>
  <c r="AW54" i="62"/>
  <c r="BU55" i="62"/>
  <c r="BU54" i="62"/>
  <c r="AO55" i="62"/>
  <c r="AO54" i="62"/>
  <c r="AV62" i="40"/>
  <c r="AW64" i="40"/>
  <c r="BM52" i="62"/>
  <c r="BK64" i="40"/>
  <c r="AG53" i="62"/>
  <c r="BA62" i="40"/>
  <c r="CK53" i="62"/>
  <c r="AW52" i="62"/>
  <c r="AZ64" i="40"/>
  <c r="BJ64" i="40"/>
  <c r="BM53" i="62"/>
  <c r="AV64" i="40"/>
  <c r="BM53" i="38"/>
  <c r="AW53" i="38"/>
  <c r="AO52" i="38"/>
  <c r="I53" i="38"/>
  <c r="C19" i="256" a="1"/>
  <c r="C19" i="256" s="1"/>
  <c r="Q52" i="38"/>
  <c r="CK53" i="38"/>
  <c r="BU52" i="38"/>
  <c r="AG53" i="38"/>
  <c r="Y53" i="38"/>
  <c r="AO53" i="38"/>
  <c r="CK52" i="38"/>
  <c r="Y52" i="38"/>
  <c r="AG54" i="38"/>
  <c r="AG55" i="38"/>
  <c r="AW54" i="38"/>
  <c r="AW55" i="38"/>
  <c r="D19" i="256" a="1"/>
  <c r="D19" i="256" s="1"/>
  <c r="BM55" i="38"/>
  <c r="BM54" i="38"/>
  <c r="Q53" i="38"/>
  <c r="BE54" i="38"/>
  <c r="BE55" i="38"/>
  <c r="Q54" i="38"/>
  <c r="Q55" i="38"/>
  <c r="AO54" i="38"/>
  <c r="AO55" i="38"/>
  <c r="BU54" i="38"/>
  <c r="BU55" i="38"/>
  <c r="I55" i="38"/>
  <c r="I54" i="38"/>
  <c r="Y55" i="38"/>
  <c r="Y54" i="38"/>
  <c r="AW52" i="38"/>
  <c r="D4" i="256" a="1"/>
  <c r="D4" i="256" s="1"/>
  <c r="CK55" i="38"/>
  <c r="CK54" i="38"/>
  <c r="AG52" i="38"/>
  <c r="CC53" i="38"/>
  <c r="BM52" i="38"/>
  <c r="D26" i="254"/>
  <c r="D21" i="254"/>
  <c r="D27" i="254"/>
  <c r="D25" i="254"/>
  <c r="D20" i="254"/>
  <c r="D23" i="254"/>
  <c r="D22" i="254"/>
  <c r="D29" i="254"/>
  <c r="V14" i="254"/>
  <c r="V11" i="254"/>
  <c r="D24" i="254"/>
  <c r="D28" i="254"/>
  <c r="V8" i="254"/>
  <c r="C4" i="256" a="1"/>
  <c r="C4" i="256" s="1"/>
  <c r="V9" i="254"/>
  <c r="V10" i="254"/>
  <c r="V12" i="254"/>
  <c r="V6" i="254"/>
  <c r="V7" i="254"/>
  <c r="V4" i="254"/>
  <c r="V5" i="254"/>
  <c r="D34" i="256" a="1"/>
  <c r="D34" i="256" s="1"/>
  <c r="C34" i="256" a="1"/>
  <c r="C34" i="256" s="1"/>
  <c r="J4" i="257" a="1"/>
  <c r="J4" i="257" s="1"/>
  <c r="D12" i="254"/>
  <c r="D43" i="254"/>
  <c r="D44" i="254"/>
  <c r="V35" i="254"/>
  <c r="V43" i="254"/>
  <c r="D4" i="254"/>
  <c r="V38" i="254"/>
  <c r="D37" i="254"/>
  <c r="V44" i="254"/>
  <c r="D42" i="254"/>
  <c r="I4" i="257" a="1"/>
  <c r="I4" i="257" s="1"/>
  <c r="V42" i="254"/>
  <c r="V36" i="254"/>
  <c r="V39" i="254"/>
  <c r="V41" i="254"/>
  <c r="V40" i="254"/>
  <c r="V37" i="254"/>
  <c r="D10" i="254"/>
  <c r="D38" i="254"/>
  <c r="D41" i="254"/>
  <c r="D36" i="254"/>
  <c r="D34" i="254"/>
  <c r="D39" i="254"/>
  <c r="D14" i="254"/>
  <c r="D35" i="254"/>
  <c r="D9" i="254"/>
  <c r="D7" i="254"/>
  <c r="D11" i="254"/>
  <c r="D13" i="254"/>
  <c r="D40" i="254"/>
  <c r="D5" i="254"/>
  <c r="D8" i="254"/>
  <c r="B26" i="254"/>
  <c r="B23" i="254"/>
  <c r="B19" i="254"/>
  <c r="B28" i="254"/>
  <c r="B27" i="254"/>
  <c r="B29" i="254"/>
  <c r="B21" i="254"/>
  <c r="B22" i="254"/>
  <c r="B20" i="254"/>
  <c r="B24" i="254"/>
  <c r="B25" i="254"/>
  <c r="B44" i="254" l="1"/>
  <c r="B7" i="254"/>
  <c r="B13" i="254"/>
  <c r="B12" i="254"/>
  <c r="B6" i="254"/>
  <c r="B10" i="254"/>
  <c r="B4" i="254"/>
  <c r="B14" i="254"/>
  <c r="B5" i="254"/>
  <c r="B11" i="254"/>
  <c r="B9" i="254"/>
  <c r="B8" i="254"/>
  <c r="B37" i="254"/>
  <c r="D4" i="257" a="1"/>
  <c r="D4" i="257" s="1"/>
  <c r="C4" i="257" a="1"/>
  <c r="C4" i="257" s="1"/>
  <c r="B43" i="254"/>
  <c r="B42" i="254"/>
  <c r="B41" i="254"/>
  <c r="B40" i="254"/>
  <c r="B34" i="254"/>
  <c r="B36" i="254"/>
  <c r="B39" i="254"/>
  <c r="B35" i="254"/>
  <c r="B38" i="25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<sst xmlns="http://schemas.openxmlformats.org/spreadsheetml/2006/main" count="9734" uniqueCount="1200">
  <si>
    <t>An Index of Economic Well-being for Canada and the Provinces</t>
  </si>
  <si>
    <t>List of Tables</t>
  </si>
  <si>
    <t>Table 1: Consumption Component, 2017$</t>
  </si>
  <si>
    <t>Table 2: Wealth Component, 2017$</t>
  </si>
  <si>
    <t>Table 3: Equality Component</t>
  </si>
  <si>
    <t>Table 4: Security from the Risk Imposed by Unemployment</t>
  </si>
  <si>
    <t>Table 5: Security from the Risk Imposed by Illness</t>
  </si>
  <si>
    <t>Table 6: Security from the Risk Imposed by Single-Parent Poverty</t>
  </si>
  <si>
    <t>Table 7: Security from the Risk Imposed by Poverty in Old Age</t>
  </si>
  <si>
    <t>Table 8: Overall Index of Economic Security</t>
  </si>
  <si>
    <t>Table 9: Overall Index of Well-being, Equal Weighting of Components</t>
  </si>
  <si>
    <t>Table 10: Overall Index of Well-being, Alternative Weighting of Components</t>
  </si>
  <si>
    <t>Table 11: Comparison of Trends in the Components of Economic Well-being</t>
  </si>
  <si>
    <t>List of Appendix Tables</t>
  </si>
  <si>
    <t xml:space="preserve">Appendix Table 0: Consumer Price Index (CPI) </t>
  </si>
  <si>
    <t>Appendix Table 1: Household Expenditure on Goods and Services</t>
  </si>
  <si>
    <t>Appendix Table 2: Average Family Size</t>
  </si>
  <si>
    <t>Appendix Table 3: Life Expectancy at Birth, both sexes</t>
  </si>
  <si>
    <t>Appendix Table 4: Regrettable Expenditures per capita</t>
  </si>
  <si>
    <t>Appendix Table 5: Unpaid Work at Replacement Cost by Generalist</t>
  </si>
  <si>
    <t>Appendix Table 6: Government Expenditure on Goods and Services, millions of 2017$</t>
  </si>
  <si>
    <t>Appendix Table 7: Net Year-End Total Fixed Capital Stock, millions of 2017$</t>
  </si>
  <si>
    <t>Appendix Table 8: Net Stock of R&amp;D Capital (No Longer in Use)</t>
  </si>
  <si>
    <t>Appendix Table 9: Greenhouse Gas Emission Social Cost, 2017$.</t>
  </si>
  <si>
    <t>Appendix Table 10: Present Value of Timber Stocks, millions of current dollars (method I)</t>
  </si>
  <si>
    <t>Appendix Table 11: Present Value of Energy Natural Resources, millions of current dollars</t>
  </si>
  <si>
    <t>Appendix Table 12: Present Value of Mineral Natural Resources, millions of current dollars</t>
  </si>
  <si>
    <t>Appendix Table 12A: GDP Shares of the Provinces in Various Natural Resource Industries in 1997, %</t>
  </si>
  <si>
    <t>Appendix Table 13: Total Natural Resource Wealth</t>
  </si>
  <si>
    <t>Appendix Table 14: Cost of education in 2009-2010</t>
  </si>
  <si>
    <t>Appendix Table 15: Stock of Human Capital</t>
  </si>
  <si>
    <t>Appendix Table 16: Net International Investment Position</t>
  </si>
  <si>
    <t>Appendix Table 17: Provincial Ginis, Income after taxes, for all families</t>
  </si>
  <si>
    <t>Appendix Table 18: LIM (after tax) Rates by Province, all persons</t>
  </si>
  <si>
    <t>Appendix Table 19: Regular Total Beneficiaries/Unemployment Ratio</t>
  </si>
  <si>
    <t>Appendix Table 20: Employment Rates, %</t>
  </si>
  <si>
    <t>Appendix Table 20 (2): Unemployment Rates, %</t>
  </si>
  <si>
    <t>Appendix Table 21: Average Weekly Earnings</t>
  </si>
  <si>
    <t>Appendix Table 22: Average Regular Employment Insurance Benefits</t>
  </si>
  <si>
    <t>Appendix Table 23: Employment Insurance Benefits as a proportion of Earnings</t>
  </si>
  <si>
    <t>Appendix Table 24: Household Disposable Income, millions of current dollars</t>
  </si>
  <si>
    <t>Appendix Table 25: Total Private Expenditure on Healthcare, millions of current dollars</t>
  </si>
  <si>
    <t>Appendix Table 26: Total Private Expenditure on Healthcare as a proportion of Household Disposable Income</t>
  </si>
  <si>
    <t>Appendix Table 27: Components of Risk Imposed by Single Parent Poverty</t>
  </si>
  <si>
    <t>Appendix Table 28: Population by Age, thousands</t>
  </si>
  <si>
    <t>Appendix Table 29: Weights for Index of Economic Security</t>
  </si>
  <si>
    <t>Appendix Table 30: Gross domestic product per capita, chained (2017$), dollars</t>
  </si>
  <si>
    <t>Appendix Table 30-1: Gross domestic product, chained (2017$), millions of dollars</t>
  </si>
  <si>
    <t>Appendix Table 30-2: GDP Deflator (2017=100)</t>
  </si>
  <si>
    <t>Appendix Table 31: Alternative 1</t>
  </si>
  <si>
    <t>Appendix Table 32: Alternative 2</t>
  </si>
  <si>
    <t>Appendix Table 33: Alternative 3</t>
  </si>
  <si>
    <t>Methodological Issues:</t>
  </si>
  <si>
    <t>Tables a9, a14, and 15 have methodological issues and should be rethought.</t>
  </si>
  <si>
    <t>Data Issues:</t>
  </si>
  <si>
    <r>
      <t>a4:</t>
    </r>
    <r>
      <rPr>
        <sz val="10"/>
        <rFont val="Times New Roman"/>
        <family val="1"/>
      </rPr>
      <t xml:space="preserve"> </t>
    </r>
  </si>
  <si>
    <t>All four regrettable expenditure components use five year average growth rates to extrapolate after 1994.</t>
  </si>
  <si>
    <t>a5-1 to a5-11:</t>
  </si>
  <si>
    <t>Total hours of unpaid work and value of unpaid work (in current dollars) are given for 1981, 1986, and 1992. Values in between are extrapolated using growth rates between known values.</t>
  </si>
  <si>
    <t xml:space="preserve">Hours of unpaid work per day in 1988, 2005, 2010, 2015, and 2022 are used (in conjunction with the total working age population) to estimate the total hours of unpaid work in those years. Values for years in between are estimated using average growth rates between two known values. </t>
  </si>
  <si>
    <t xml:space="preserve">The unpaid work wage rate is calculated for 1981, 1986, and 1992 and extrapolated for years in between. For years after 1992, we use a compensation series to extrapolate growth. </t>
  </si>
  <si>
    <t xml:space="preserve">Provincial hours of unpaid work per person per day are assumed to be the same as the national amount after 1992. </t>
  </si>
  <si>
    <r>
      <rPr>
        <b/>
        <sz val="10"/>
        <rFont val="Times New Roman"/>
        <family val="1"/>
      </rPr>
      <t>a9:</t>
    </r>
    <r>
      <rPr>
        <sz val="10"/>
        <rFont val="Times New Roman"/>
        <family val="1"/>
      </rPr>
      <t xml:space="preserve"> </t>
    </r>
  </si>
  <si>
    <t>GHG amounts pre 1990 are sourced by "Environmental Protection Service" but I cannot find this document.</t>
  </si>
  <si>
    <t>a10:</t>
  </si>
  <si>
    <t>Provincial data after 1997 are calculated using the growth rate in the national value.</t>
  </si>
  <si>
    <t>Data for PEI is not available.</t>
  </si>
  <si>
    <t>a11:</t>
  </si>
  <si>
    <t>Lots of provincial data is missing.</t>
  </si>
  <si>
    <t>National data is missing before 1990.</t>
  </si>
  <si>
    <t>a12:</t>
  </si>
  <si>
    <t>Don't know where 1981-1989 values for Potash, gold, and micellaneous mineral reserves come from</t>
  </si>
  <si>
    <t>Provincial Shares are calculated solely based on their share of GDP in mining (without oil or gas)</t>
  </si>
  <si>
    <t>a12A:</t>
  </si>
  <si>
    <t>GDP in mining reused from 2021 in 2022 and 2023</t>
  </si>
  <si>
    <t xml:space="preserve">GDP shares in mining for the provinces held constant from 1981 to 1976 with 1977 value. </t>
  </si>
  <si>
    <r>
      <rPr>
        <b/>
        <sz val="10"/>
        <rFont val="Times New Roman"/>
        <family val="1"/>
      </rPr>
      <t>a14:</t>
    </r>
    <r>
      <rPr>
        <sz val="10"/>
        <rFont val="Times New Roman"/>
        <family val="1"/>
      </rPr>
      <t xml:space="preserve"> </t>
    </r>
  </si>
  <si>
    <t>Cannot find data for total expenditure by level of education and enrolement by level of education.</t>
  </si>
  <si>
    <t>Also, don't know what the symbol 'e' means in this sheet.</t>
  </si>
  <si>
    <r>
      <rPr>
        <b/>
        <sz val="10"/>
        <rFont val="Times New Roman"/>
        <family val="1"/>
      </rPr>
      <t>a15:</t>
    </r>
    <r>
      <rPr>
        <sz val="10"/>
        <rFont val="Times New Roman"/>
        <family val="1"/>
      </rPr>
      <t xml:space="preserve"> </t>
    </r>
  </si>
  <si>
    <t>Population by educational attainment for 1981-1989 is backwards extrapolated.</t>
  </si>
  <si>
    <t>a16:</t>
  </si>
  <si>
    <t>Provincial NIIP is nominal GDP/National nominal GDP multiplied by the national NIIP.</t>
  </si>
  <si>
    <t>a17:</t>
  </si>
  <si>
    <t>Top 1% share of income is reused in 1981 from 1982 and in 2023 from 2022.</t>
  </si>
  <si>
    <r>
      <rPr>
        <b/>
        <sz val="10"/>
        <rFont val="Times New Roman"/>
        <family val="1"/>
      </rPr>
      <t>a21:</t>
    </r>
    <r>
      <rPr>
        <sz val="10"/>
        <rFont val="Times New Roman"/>
        <family val="1"/>
      </rPr>
      <t xml:space="preserve"> </t>
    </r>
  </si>
  <si>
    <t>Average weekly earnings for 1981-2000 are unsourced.</t>
  </si>
  <si>
    <t>a25:</t>
  </si>
  <si>
    <t>2023 value for Canada is based on 5 year growth rates.</t>
  </si>
  <si>
    <t xml:space="preserve">Canadas OPP expenditure (1981-1987) is calculated using the ratio of OPP to total expenditure in 1988 with its annual total expenditure. </t>
  </si>
  <si>
    <t>Provincial OPP expenditures (1988-2022) estimated using Canada's share of OPP expenditures as a fraction of total health expenditure each year.</t>
  </si>
  <si>
    <t>Provincial OPP expenditures estimated (1981-1987) using Canada's share of OPP expenditures as a fraction of total health expenditure in 1988.</t>
  </si>
  <si>
    <t>a27:</t>
  </si>
  <si>
    <t>Data on number of divorces is not available after 2020 and thus reused.</t>
  </si>
  <si>
    <t>Number of married individuals for 2023 is computed using 5 year growth rates.</t>
  </si>
  <si>
    <t>Table I:  Index of Economic Well-Being Ranking for Canada and the Provinces, Equal Weighting of Components, 2017</t>
  </si>
  <si>
    <t>IEWB</t>
  </si>
  <si>
    <t>Consumption</t>
  </si>
  <si>
    <t>Wealth</t>
  </si>
  <si>
    <t>Equality</t>
  </si>
  <si>
    <t>Economic Security</t>
  </si>
  <si>
    <t>Canada</t>
  </si>
  <si>
    <t>Newfoundland</t>
  </si>
  <si>
    <t>Prince Edward Island</t>
  </si>
  <si>
    <t>Nova Scotia</t>
  </si>
  <si>
    <t>New Brunswick</t>
  </si>
  <si>
    <t>Quebec</t>
  </si>
  <si>
    <t>Ontario</t>
  </si>
  <si>
    <t>Manitoba</t>
  </si>
  <si>
    <t>Saskatchewan</t>
  </si>
  <si>
    <t>Alberta</t>
  </si>
  <si>
    <t>British Columbia</t>
  </si>
  <si>
    <t>Table II:  Index of Economic Well-Being Ranking for Canada and the Provinces, Equal Weighting of Components, 2016</t>
  </si>
  <si>
    <t>Table III:  Index of Economic Well-Being Ranking for Canada and the Provinces, Equal Weighting of Components, 1981</t>
  </si>
  <si>
    <t>Last Update: March 11, 2019</t>
  </si>
  <si>
    <t>Table Ia:  Index of Economic Well-Being Ranking for Canada and the Provinces, Equal Subcomponents Weighting, 2023</t>
  </si>
  <si>
    <t>Rank</t>
  </si>
  <si>
    <t>%</t>
  </si>
  <si>
    <t>Table Ib:  Index of Economic Well-Being Ranking for Canada and the Provinces, Equal Subcomponents Weighting, 2019</t>
  </si>
  <si>
    <t>Table Ic:  Index of Economic Well-Being Ranking for Canada and the Provinces, Equal Subcomponents Weighting, 1981</t>
  </si>
  <si>
    <t>Last Update: May 5, 2025</t>
  </si>
  <si>
    <t>Table II: Index of Economic Well-Being Compound Annual Growth Ranking for Canada and the Provinces, Original Weighting of Components, Equal Subcomponents Weighting, 1981-2023</t>
  </si>
  <si>
    <t>Table II: Index of Economic Well-Being Growth Ranking for Canada and the Provinces, Equal Weighting of Components, Equal Subcomponents Weighting, 1981-2017</t>
  </si>
  <si>
    <t>Last updated: March 11, 2019</t>
  </si>
  <si>
    <t>Table 1: Consumption Component, 2017$, Page 1</t>
  </si>
  <si>
    <t>Table 1: Consumption Component, $2017, Page 2</t>
  </si>
  <si>
    <t>Table 1: Consumption Component, 2007$, Page 3</t>
  </si>
  <si>
    <t>Table 1: Consumption Component, $2017, Page 4</t>
  </si>
  <si>
    <t>Table 1: Consumption Component, $2017, Page 5</t>
  </si>
  <si>
    <t>Table 1: Consumption Component, $2017, Page 6</t>
  </si>
  <si>
    <t>Table 1: Consumption Component, $2017, Page 7</t>
  </si>
  <si>
    <t>Table 1: Consumption Component, $2017, Page 8</t>
  </si>
  <si>
    <t>Table 1: Consumption Component, $2017, Page 9</t>
  </si>
  <si>
    <t>Table 1: Consumption Component, $2017, Page 10</t>
  </si>
  <si>
    <t>Table 1: Consumption Component, $2017, Page 11</t>
  </si>
  <si>
    <t>Personal Consumption per capita</t>
  </si>
  <si>
    <t>Index Square Root of Family Size</t>
  </si>
  <si>
    <t>Government Expenditure per capita</t>
  </si>
  <si>
    <t>Unpaid Work per capita</t>
  </si>
  <si>
    <t>Regrettable Expenditure per capita</t>
  </si>
  <si>
    <t>Index of Life Expectancy</t>
  </si>
  <si>
    <t>Total Consumption Flows per capita</t>
  </si>
  <si>
    <t>Scaled Total Consumption per Capita</t>
  </si>
  <si>
    <t>Log of Total Consumption Flows per capita</t>
  </si>
  <si>
    <t>Scaled Log of Total Consumption per Capita</t>
  </si>
  <si>
    <t>A</t>
  </si>
  <si>
    <t>B</t>
  </si>
  <si>
    <t>C</t>
  </si>
  <si>
    <t>D</t>
  </si>
  <si>
    <t>E</t>
  </si>
  <si>
    <t>F</t>
  </si>
  <si>
    <t>G=(A*B+C+D-E)*F</t>
  </si>
  <si>
    <t>H</t>
  </si>
  <si>
    <t>I = Log G</t>
  </si>
  <si>
    <t>J</t>
  </si>
  <si>
    <t>G=(A*B+C+D-E)*f</t>
  </si>
  <si>
    <t>Compound annual growth rates:</t>
  </si>
  <si>
    <t>1981-2000</t>
  </si>
  <si>
    <t>2000-2008</t>
  </si>
  <si>
    <t>2008-2019</t>
  </si>
  <si>
    <t>2019-2023</t>
  </si>
  <si>
    <t>1981-2023</t>
  </si>
  <si>
    <t>Source: Appendix Tables 1-6.</t>
  </si>
  <si>
    <t xml:space="preserve">Note: Total Consumption Flows = (personal consumption*index of square root of family size + government expenditure + unpaid work - regrettable expenditures)*index of life expectancy. </t>
  </si>
  <si>
    <t>Last updated: March 13, 2024</t>
  </si>
  <si>
    <t>Scaling Values:</t>
  </si>
  <si>
    <t>HI</t>
  </si>
  <si>
    <t>LO</t>
  </si>
  <si>
    <t>DIF</t>
  </si>
  <si>
    <t>10%DIF</t>
  </si>
  <si>
    <t>MAX</t>
  </si>
  <si>
    <t>MIN</t>
  </si>
  <si>
    <t>MAX - MIN</t>
  </si>
  <si>
    <t>Table 2: Wealth Component, 2017$, Page 1</t>
  </si>
  <si>
    <t>Table 2: Wealth Component, 2012$, Page 2</t>
  </si>
  <si>
    <t>Table 2: Wealth Component, 2012$, Page 3</t>
  </si>
  <si>
    <t>Table 2: Wealth Component, 2012$, Page 4</t>
  </si>
  <si>
    <t>Table 2: Wealth Component, 2012$, Page 5</t>
  </si>
  <si>
    <t>Table 2: Wealth Component, 2012$, Page 6</t>
  </si>
  <si>
    <t>Table 2: Wealth Component, 2012$, Page 7</t>
  </si>
  <si>
    <t>Table 2: Wealth Component, 2012$, Page 8</t>
  </si>
  <si>
    <t>Table 2: Wealth Component, 2012$, Page 9</t>
  </si>
  <si>
    <t>Table 2: Wealth Component, 2012$, Page 10</t>
  </si>
  <si>
    <t>Table 2: Wealth Component, 2012$, Page 11</t>
  </si>
  <si>
    <t>Total per capita Net Capital Stock</t>
  </si>
  <si>
    <t>Per Capita R&amp;D Stock (NO LONGER IN USE)</t>
  </si>
  <si>
    <t>Per Capita Stock of Natural Resources</t>
  </si>
  <si>
    <t>Per Capita Net International Investment Position</t>
  </si>
  <si>
    <t>Per Capita Stock of Human Capital</t>
  </si>
  <si>
    <t>Per Capita Greenhouse Gas Social Cost</t>
  </si>
  <si>
    <t>Total per capita Wealth</t>
  </si>
  <si>
    <t>Scaled Total per capita Wealth</t>
  </si>
  <si>
    <t>Log Total per capita Wealth</t>
  </si>
  <si>
    <t>Scaled Log Total per capita Wealth</t>
  </si>
  <si>
    <t>G=A+B+C+D+E-F</t>
  </si>
  <si>
    <t>G'</t>
  </si>
  <si>
    <t>H = Log F</t>
  </si>
  <si>
    <t>H'</t>
  </si>
  <si>
    <t>G=A+C+D+E-F</t>
  </si>
  <si>
    <t>Source: Appendix Tables 7, 8, 9, 13, 15, and 16.</t>
  </si>
  <si>
    <t>Note: Total wealth is equal to the sum of the five components.</t>
  </si>
  <si>
    <t>Table 3: Equality Component, Page 1</t>
  </si>
  <si>
    <t>Table 3: Equality Component, Page 2</t>
  </si>
  <si>
    <t>Table 3: Equality Component, Page 3</t>
  </si>
  <si>
    <t>Table 3: Equality Component, Page 4</t>
  </si>
  <si>
    <t>Index of Income Equality</t>
  </si>
  <si>
    <t>Index of Poverty Intensity</t>
  </si>
  <si>
    <t>Index of Equality</t>
  </si>
  <si>
    <t>C = (0.25)A + (0.75)B</t>
  </si>
  <si>
    <t>Source: Appendix Tables 17 and 18.</t>
  </si>
  <si>
    <t>Table 4: Security from the Risk Imposed by Unemployment, Page 1</t>
  </si>
  <si>
    <t>Table 4: Security from the Risk Imposed by Unemployment, Page 2</t>
  </si>
  <si>
    <t>Table 4: Security from the Risk Imposed by Unemployment, Page 3</t>
  </si>
  <si>
    <t>Table 4: Security from the Risk Imposed by Unemployment, Page 4</t>
  </si>
  <si>
    <t>Table 4: Security from the Risk Imposed by Unemployment, Page 5</t>
  </si>
  <si>
    <t>Table 4: Security from the Risk Imposed by Unemployment, Page 6</t>
  </si>
  <si>
    <t>Table 4: Security from the Risk Imposed by Unemployment, Page 7</t>
  </si>
  <si>
    <t>Table 4: Security from the Risk Imposed by Unemployment, Page 8</t>
  </si>
  <si>
    <t>Table 4: Security from the Risk Imposed by Unemployment, Page 9</t>
  </si>
  <si>
    <t>Table 4: Security from the Risk Imposed by Unemployment, Page 10</t>
  </si>
  <si>
    <t>Table 4: Security from the Risk Imposed by Unemployment, Page 11</t>
  </si>
  <si>
    <t xml:space="preserve"> Unemployment Rate</t>
  </si>
  <si>
    <t>Scaled Unemployment Rate</t>
  </si>
  <si>
    <t xml:space="preserve"> Proportion of Unemployed receiving benefits (coverage)</t>
  </si>
  <si>
    <t xml:space="preserve"> Proportion of Earnings replaced by Benefits</t>
  </si>
  <si>
    <t>Financial Protection for Unemployment</t>
  </si>
  <si>
    <t>Scaled Financial Protection for Unemployment</t>
  </si>
  <si>
    <t>Overall Index of Security from the Risk Imposed by Unemployment</t>
  </si>
  <si>
    <t>A'</t>
  </si>
  <si>
    <t>D=B*C</t>
  </si>
  <si>
    <t>D'</t>
  </si>
  <si>
    <t>E=A'*0.8+D'*0.2</t>
  </si>
  <si>
    <t>Source: Appendix Tables 19, 20(2), and 23.</t>
  </si>
  <si>
    <t>Unemployment rate Scaling</t>
  </si>
  <si>
    <t>Financial protection Scaling</t>
  </si>
  <si>
    <t>DIFF</t>
  </si>
  <si>
    <t>10%DIFF</t>
  </si>
  <si>
    <t>MAX-MIN</t>
  </si>
  <si>
    <t>Table 5: Security from the Risk Imposed by Illness, Page 1</t>
  </si>
  <si>
    <t>Table 5: Security from the Risk Imposed by Illness, Page 2</t>
  </si>
  <si>
    <t>Table 5: Security from the Risk Imposed by Illness, Page 3</t>
  </si>
  <si>
    <t>Proportion of Private Expenditure on Healthcare in Personal Disposable Income</t>
  </si>
  <si>
    <t>Index of Security from the Risk Imposed by Illness</t>
  </si>
  <si>
    <t>Source: Appendix Table 26.</t>
  </si>
  <si>
    <t>Table 6: Security from the Risk Imposed by Single-Parent Poverty, Page 1</t>
  </si>
  <si>
    <t>Table 6: Security from the Risk Imposed by Single-Parent Poverty, Page 2</t>
  </si>
  <si>
    <t>Table 6: Security from the Risk Imposed by Single-Parent Poverty, Page 3</t>
  </si>
  <si>
    <t>Table 6: Security from the Risk Imposed by Single-Parent Poverty, Page 4</t>
  </si>
  <si>
    <t>Divorce Rate</t>
  </si>
  <si>
    <t>Poverty Rate for Persons in  Lone-Parent Families</t>
  </si>
  <si>
    <t>Poverty Gap Ratio for Persons Living in Lone-Parent Families</t>
  </si>
  <si>
    <t>Risk Imposed by Single-Parent Poverty</t>
  </si>
  <si>
    <t>Index of Security from the Risk Imposed by Single-Parent Poverty</t>
  </si>
  <si>
    <t>D=A*B*C</t>
  </si>
  <si>
    <t>(max-x)/(max-min)</t>
  </si>
  <si>
    <t>Source: Appendix Table 27.</t>
  </si>
  <si>
    <t>Diff</t>
  </si>
  <si>
    <t>10%Diff</t>
  </si>
  <si>
    <t>Table 7: Security from the Risk Imposed by Poverty in Old Age, Page 1</t>
  </si>
  <si>
    <t>Table 7: Security from the Risk Imposed by Poverty in Old Age, Page 2</t>
  </si>
  <si>
    <t>Table 7: Security from the Risk Imposed by Poverty in Old Age, Page 3</t>
  </si>
  <si>
    <t>Table 7: Security from the Risk Imposed by Poverty in Old Age, Page 4</t>
  </si>
  <si>
    <t>Poverty Rate for the Elderly (LIM, %)</t>
  </si>
  <si>
    <t>Poverty Gap Ratio for the Elderly</t>
  </si>
  <si>
    <t>Poverty Intensity for the Elderly</t>
  </si>
  <si>
    <t>Index of Security from the Risk Imposed by Poverty in Old Age</t>
  </si>
  <si>
    <t>C=A*B*Constant</t>
  </si>
  <si>
    <t>Source: Statistics Canada. Table 11-10-0135-01</t>
  </si>
  <si>
    <t>Note: Poverty intensity is the product of the poverty rate and the poverty gap and a constant (approximately 1.89).</t>
  </si>
  <si>
    <t>Last updated: May 02, 2025</t>
  </si>
  <si>
    <t>Table 8: Overall Index of Economic Security, Page 1</t>
  </si>
  <si>
    <t>Table 8: Overall Index of Economic Security, Page 2</t>
  </si>
  <si>
    <t>Table 8: Overall Index of Economic Security, Page 3</t>
  </si>
  <si>
    <t>Table 8: Overall Index of Economic Security, Page 4</t>
  </si>
  <si>
    <t>Weight for Security from Risk Imposed by Unem-ployment</t>
  </si>
  <si>
    <t>Weight for Security from Risk Imposed by Illness</t>
  </si>
  <si>
    <t>Weight for Security from Risk Imposed by Single-Parent Poverty</t>
  </si>
  <si>
    <t>Weight for Security from Risk Imposed by Poverty in Old Age</t>
  </si>
  <si>
    <t>Overall Index of Economic Security</t>
  </si>
  <si>
    <t>Source: Appendix Table 29 and Tables 4, 5, 6 and 7.</t>
  </si>
  <si>
    <t>Note: Overall index of economic security = the sum of each component multiplied by its respective weight in each year.</t>
  </si>
  <si>
    <t>Table 9: Overall Index of Well-being, Equal Weighting of Components, Page 1</t>
  </si>
  <si>
    <t>Table 9: Overall Index of Well-being, Equal Weighting of Components, Page 2</t>
  </si>
  <si>
    <t>Table 9: Overall Index of Well-being, Equal Weighting of Components, Page 3</t>
  </si>
  <si>
    <t>Table 9: Overall Index of Well-being, Equal Weighting of Components, Page 4</t>
  </si>
  <si>
    <t>Table 9: Overall Index of Well-being, Equal Weighting of Components, Page 5</t>
  </si>
  <si>
    <t>Table 9: Overall Index of Well-being, Equal Weighting of Components, Page 6</t>
  </si>
  <si>
    <t>Index of Total per capita Consump-tion Flows</t>
  </si>
  <si>
    <t>Index of Log of Total per capita Consump-tion Flows</t>
  </si>
  <si>
    <t>Index of Total per capita Stocks of Wealth</t>
  </si>
  <si>
    <t>Index of Log of Total per capita Stocks of Wealth</t>
  </si>
  <si>
    <t>Index of Security</t>
  </si>
  <si>
    <t>Overall Index of Economic Well-being</t>
  </si>
  <si>
    <t>Overall Index of Economic Well-being using Logs</t>
  </si>
  <si>
    <t>B'</t>
  </si>
  <si>
    <t>E=(A+B+C+D)/4</t>
  </si>
  <si>
    <t>E=(A'+B'+C+D)/4</t>
  </si>
  <si>
    <t>Source: Tables 1-3 and 8.</t>
  </si>
  <si>
    <t>Note: Overall index of economic well-being (equal weighting) = 0.25*consumption + 0.25*wealth + 0.25*equality + 0.25*security.</t>
  </si>
  <si>
    <t>Table 10: Overall Index of Well-being, Original Weighting of Components, Page 1</t>
  </si>
  <si>
    <t>Table 10: Overall Index of Well-being, Original Weighting of Components, Page 2</t>
  </si>
  <si>
    <t>Table 10: Overall Index of Well-being, Original Weighting of Components, Page 3</t>
  </si>
  <si>
    <t>Table 10: Overall Index of Well-being, Original Weighting of Components, Page 4</t>
  </si>
  <si>
    <t>Table 10: Overall Index of Well-being, Original Weighting of Components, Page 5</t>
  </si>
  <si>
    <t>Table 10: Overall Index of Well-being, Original Weighting of Components, Page 6</t>
  </si>
  <si>
    <t>E=0.7A+0.1B+0.1C+0.1D</t>
  </si>
  <si>
    <t>E=0.7A'+0.1B'+0.1C+0.1D</t>
  </si>
  <si>
    <t>Note: Overall index of economic well-being (original weighting) = 0.7*consumption + 0.1*wealth + 0.1*equality + 0.1*security.</t>
  </si>
  <si>
    <t>Table 11: Comparison of Trends in the Components of Economic Well-being, Page 1</t>
  </si>
  <si>
    <t>Table 11: Comparison of Trends in the Components of Economic Well-being, Page 2</t>
  </si>
  <si>
    <t>Table 11: Comparison of Trends in the Components of Economic Well-being, Page 3</t>
  </si>
  <si>
    <t>Table 11: Comparison of Trends in the Components of Economic Well-being, Page 4</t>
  </si>
  <si>
    <t>Table 11: Comparison of Trends in the Components of Economic Well-being, Page 5</t>
  </si>
  <si>
    <t>Table 11: Comparison of Trends in the Components of Economic Well-being, Page 6</t>
  </si>
  <si>
    <t>Security</t>
  </si>
  <si>
    <t>Overall Index, Equal Weighting</t>
  </si>
  <si>
    <t>Overall Index, Original Weighting</t>
  </si>
  <si>
    <t>Nfld.</t>
  </si>
  <si>
    <t>PEI</t>
  </si>
  <si>
    <t>NS</t>
  </si>
  <si>
    <t>NB</t>
  </si>
  <si>
    <t>PQ</t>
  </si>
  <si>
    <t>ON</t>
  </si>
  <si>
    <t>Man.</t>
  </si>
  <si>
    <t>Sask.</t>
  </si>
  <si>
    <t>Alb.</t>
  </si>
  <si>
    <t>BC</t>
  </si>
  <si>
    <t>Source: Tables 9 and 10.</t>
  </si>
  <si>
    <t>Table 12: Comparison of Relative Levels of Economic Well-being, 2006</t>
  </si>
  <si>
    <t>Total Consumption Flows per capita (1997$)</t>
  </si>
  <si>
    <t xml:space="preserve">    Canada=100 (A)</t>
  </si>
  <si>
    <t>Total Real per capita Wealth (1997$)</t>
  </si>
  <si>
    <t xml:space="preserve">    Canada=100 (B)</t>
  </si>
  <si>
    <t xml:space="preserve">     Gini Coefficient</t>
  </si>
  <si>
    <t xml:space="preserve">     Canada=100 (C)</t>
  </si>
  <si>
    <t xml:space="preserve">     Poverty Intensity</t>
  </si>
  <si>
    <t xml:space="preserve">     Canada=100 (D)</t>
  </si>
  <si>
    <t xml:space="preserve">     (E) = (C)*0.25 + (D)*0.75</t>
  </si>
  <si>
    <t xml:space="preserve">    (F) = 200 - (E)</t>
  </si>
  <si>
    <t xml:space="preserve">  Risk Imposed by Unemployment</t>
  </si>
  <si>
    <t xml:space="preserve">     Unemployment Rate</t>
  </si>
  <si>
    <t xml:space="preserve">     Scaled Unemployment Rate</t>
  </si>
  <si>
    <t xml:space="preserve">     Canada=100 (G)</t>
  </si>
  <si>
    <t xml:space="preserve">     % of Unemployed Receiving Benefits</t>
  </si>
  <si>
    <t xml:space="preserve">     Weekly Benefits as % of Weekly Earnings</t>
  </si>
  <si>
    <t xml:space="preserve">      Protection for Unemployment (Product of above two data)</t>
  </si>
  <si>
    <t xml:space="preserve">     Canada=100 (H)</t>
  </si>
  <si>
    <t xml:space="preserve">    (J) = (G)*0.8+(H)*0.2</t>
  </si>
  <si>
    <t xml:space="preserve">  Risk Imposed by Illness </t>
  </si>
  <si>
    <t xml:space="preserve">     Priv. Med. Care as % of Per. Dis. Income</t>
  </si>
  <si>
    <t xml:space="preserve">     Canada=100 (K)</t>
  </si>
  <si>
    <t xml:space="preserve">    (L) = 200 - (K)</t>
  </si>
  <si>
    <t xml:space="preserve">  Risk Imposed by Single Parent Poverty</t>
  </si>
  <si>
    <t xml:space="preserve">     Poverty Intensity for single women with children</t>
  </si>
  <si>
    <t xml:space="preserve">     Canada=100 (M)</t>
  </si>
  <si>
    <t xml:space="preserve">     Divorce Rate</t>
  </si>
  <si>
    <t xml:space="preserve">     Canada=100 (N)</t>
  </si>
  <si>
    <t xml:space="preserve">     (O) = (M)*(N)/100</t>
  </si>
  <si>
    <t xml:space="preserve">    (P) = 200 - (O)</t>
  </si>
  <si>
    <t xml:space="preserve">  Risk of Poverty Imposed by Old Age</t>
  </si>
  <si>
    <t xml:space="preserve">     Elderly Poverty Intensity</t>
  </si>
  <si>
    <t xml:space="preserve">     Canada=100 (Q)</t>
  </si>
  <si>
    <t xml:space="preserve">    (R) = 200- (Q)</t>
  </si>
  <si>
    <t>Components</t>
  </si>
  <si>
    <t xml:space="preserve">     (1): Consumption Flows = (A)</t>
  </si>
  <si>
    <t xml:space="preserve">     (2): Wealth Stocks = (B)</t>
  </si>
  <si>
    <t xml:space="preserve">     (3): Equality Component = (F)</t>
  </si>
  <si>
    <t xml:space="preserve">     (4): Security Component*</t>
  </si>
  <si>
    <t>Overall Well-Being Index</t>
  </si>
  <si>
    <t xml:space="preserve">     Equal Weighting</t>
  </si>
  <si>
    <t xml:space="preserve">     Alternative Weighting </t>
  </si>
  <si>
    <t xml:space="preserve">     = (1)*0.7 + (2)*0.1 + (3)*0.1 + (4)*0.1</t>
  </si>
  <si>
    <t xml:space="preserve">     Original Weighting </t>
  </si>
  <si>
    <t xml:space="preserve">     = (1)*0.4 + (2)*0.1 + (3)*0.25 + (4)*0.25</t>
  </si>
  <si>
    <t>Source: Table 10. Last updated:  March 27, 2007.</t>
  </si>
  <si>
    <t>Appendix Table 0: Consumer Price Index (CPI)</t>
  </si>
  <si>
    <t>Newfoundland and Labrador</t>
  </si>
  <si>
    <t>2002 = 100</t>
  </si>
  <si>
    <t>2017 = 100</t>
  </si>
  <si>
    <r>
      <rPr>
        <b/>
        <sz val="10"/>
        <rFont val="Times New Roman"/>
        <family val="1"/>
      </rPr>
      <t>Source:</t>
    </r>
    <r>
      <rPr>
        <sz val="10"/>
        <rFont val="Times New Roman"/>
        <family val="1"/>
      </rPr>
      <t xml:space="preserve"> Statistics Canada Table: 18-10-0005-01</t>
    </r>
  </si>
  <si>
    <t>Last updated: Feburary 24, 2025</t>
  </si>
  <si>
    <t>Appendix Table 1: Consumer Price Index (CPI) and Household Expenditure on Goods and Services, Page 1</t>
  </si>
  <si>
    <t>Appendix Table 1: Consumer Price Index (CPI) and Household Expenditure on Goods and Services, Page 2</t>
  </si>
  <si>
    <t>Appendix Table 1: Consumer Price Index (CPI) and Household Expenditure on Goods and Services, Page 3</t>
  </si>
  <si>
    <t>Appendix Table 1: Consumer Price Index (CPI) and Household Expenditure on Goods and Services, Page 4</t>
  </si>
  <si>
    <t>CPI (2017=100)</t>
  </si>
  <si>
    <t>Nominal Household Expenditure, millions</t>
  </si>
  <si>
    <t>Household Expenditure, millions of 2017$ (calculation)</t>
  </si>
  <si>
    <t>Real Household Expenditure, millions of 2017 $</t>
  </si>
  <si>
    <t>Population</t>
  </si>
  <si>
    <t>Household Expenditure per capita, 2017$</t>
  </si>
  <si>
    <t>C=B/A*100</t>
  </si>
  <si>
    <t>E=C*1,000,000/D</t>
  </si>
  <si>
    <t>G</t>
  </si>
  <si>
    <t>H=G/F*100</t>
  </si>
  <si>
    <t>I</t>
  </si>
  <si>
    <t>J=H*1,000,000/I</t>
  </si>
  <si>
    <t>Sources:</t>
  </si>
  <si>
    <t>Nominal Household Expenditure:Statistics Canada Table: 36-10-0225-01</t>
  </si>
  <si>
    <t xml:space="preserve">Real Household Expenditure:  Statistics Canada Table: 36-10-0225-01 </t>
  </si>
  <si>
    <t xml:space="preserve">Population: Statistics Canada Table 17-10-0005-01 </t>
  </si>
  <si>
    <t>Last updated: February 24, 2025</t>
  </si>
  <si>
    <t>Appendix Table 2: Average Family Size, Page 1</t>
  </si>
  <si>
    <t>Appendix Table 2: Average Family Size, Page 2</t>
  </si>
  <si>
    <t>Appendix Table 2: Average Family Size, Page 3</t>
  </si>
  <si>
    <t>Number of Families, in thousands</t>
  </si>
  <si>
    <t>Total Population</t>
  </si>
  <si>
    <t>Average Family Size</t>
  </si>
  <si>
    <t>Square Root of Family Size</t>
  </si>
  <si>
    <t>C=B/(A*1000)</t>
  </si>
  <si>
    <t>D=C^0.5</t>
  </si>
  <si>
    <t>2010-2023</t>
  </si>
  <si>
    <t xml:space="preserve">Number of Families: Statistics Canada Table: 11-10-0190-01 </t>
  </si>
  <si>
    <t>Population: Appendix Table 1.</t>
  </si>
  <si>
    <t>Note: Average Family Size=Population/Number of families.</t>
  </si>
  <si>
    <t>Note: By definition, a family unit here includes economic families and unattached individuals.</t>
  </si>
  <si>
    <t xml:space="preserve">Last updated May 3, 2025 </t>
  </si>
  <si>
    <t>QC</t>
  </si>
  <si>
    <t>Compound Annual Growth Rate and Average annual rate of change (%):</t>
  </si>
  <si>
    <t>Source: Statistics Canada Table 13-10-0837-01 for Canada and Provinces other than PEI and Statistics Canada Table 13-10-0140-01 for PEI</t>
  </si>
  <si>
    <t>Note: Statistic Canada table for Prince Edward Island has life expectancy values for 3-year periods. The life expectancy for a given year is taken from the interval with that year as its end range value.</t>
  </si>
  <si>
    <t>Last updated: Feburary 25, 2025</t>
  </si>
  <si>
    <t>Appendix Table 4: Regrettable Expenditures per capita, Page 1</t>
  </si>
  <si>
    <t>Appendix Table 4: Regrettable Expenditures per capita, Page 2</t>
  </si>
  <si>
    <t>Cost of Commuting (billions of 1986 dollars)</t>
  </si>
  <si>
    <t>Cost of Crime (billions of 1986 dollars)</t>
  </si>
  <si>
    <t>Cost of Household Pollution Abatement (billions of 1986 dollars)</t>
  </si>
  <si>
    <t>Cost of Automobile Accidents (billions of 1986 dollars)</t>
  </si>
  <si>
    <t>Total Regrettable Expenditures (billions of 2017 dollars)</t>
  </si>
  <si>
    <t>Regrettable Expenditures per capita, $2017</t>
  </si>
  <si>
    <t>Household Expenditure on Goods and Services per capita,$2017</t>
  </si>
  <si>
    <t>Regrettable Expenditure as a percentage of household expenditure</t>
  </si>
  <si>
    <t>Household Expenditure on Goods and Services per capita, $2017</t>
  </si>
  <si>
    <t>Regrettable Expenditures per capita,$2017</t>
  </si>
  <si>
    <t>G=E*1,000,000,000/F</t>
  </si>
  <si>
    <t>I=G/H*100</t>
  </si>
  <si>
    <t>B=A*(I/100)</t>
  </si>
  <si>
    <t>1981-1994</t>
  </si>
  <si>
    <t xml:space="preserve">Source: Hans Messinger, Statistics Canada, "Measuring Sustainable Economic Welfare:  Looking Beyond GDP."  </t>
  </si>
  <si>
    <t>Note: Cost of commuting is the cost of traveling to and from work using either public transportation or a private vehicle, as well as an estimate of time use while commuting.</t>
  </si>
  <si>
    <t xml:space="preserve">Note: Cost of crime and automobile accidents is comprised of the costs associated with medical and legal expenses, and expenditures related to lost or damaged property.  </t>
  </si>
  <si>
    <t xml:space="preserve">Note: Spending on crime prevention (alarm systems, locks etc.) is also deducted from consumer expenditures.  </t>
  </si>
  <si>
    <t xml:space="preserve">Note: Cost of household pollution abatement represents expenditures on air and water filters and devices to improve air and water quality in the home.  </t>
  </si>
  <si>
    <t xml:space="preserve">Note: Data for 1995 onwards are extrapolated on the assumption of constant growth from the 1989 to 1994 period. </t>
  </si>
  <si>
    <t>Note:  Recalculation into 2017 dollars base has been done with the consumer  price index (Appendix Table 1).</t>
  </si>
  <si>
    <t>Note: For the provinces, it is assumed that the national proportion of regrettable expenditure in total personal expenditure (Appendix Table 1) applies.</t>
  </si>
  <si>
    <t xml:space="preserve"> Last updated:  March 10, 2024</t>
  </si>
  <si>
    <t>Appendix Table 5-1: Canada - Value of Unpaid Work</t>
  </si>
  <si>
    <t xml:space="preserve">Total Population </t>
  </si>
  <si>
    <t>Working Age Population (15+)</t>
  </si>
  <si>
    <t>Hours of unpaid work (annually)</t>
  </si>
  <si>
    <t>Unpaid Work Wage Rate</t>
  </si>
  <si>
    <t>Value of Unpaid Work</t>
  </si>
  <si>
    <t>CPI index</t>
  </si>
  <si>
    <t>Value per Capita</t>
  </si>
  <si>
    <t>(thousands)</t>
  </si>
  <si>
    <t>(millions)</t>
  </si>
  <si>
    <t>(current $)</t>
  </si>
  <si>
    <t xml:space="preserve"> (constant 2017 $)</t>
  </si>
  <si>
    <t xml:space="preserve"> (millions of current $)</t>
  </si>
  <si>
    <t>(millions of constant 2017 $)</t>
  </si>
  <si>
    <t>(2017=100)</t>
  </si>
  <si>
    <t>(constant 2017 $)</t>
  </si>
  <si>
    <t>F=C*D</t>
  </si>
  <si>
    <t>J=G/A*1000</t>
  </si>
  <si>
    <t>Compound Annual Growth Rate:</t>
  </si>
  <si>
    <t>Values of unpaid work and hours (in millions) in 1981, 1986, and 1992 were taken from Statistics Canada's Household's Unpaid Work: Measurement and Valuation, cat. No. 13-603E.</t>
  </si>
  <si>
    <t>Population: Statistics Canada, Table: 17-10-0005-01.</t>
  </si>
  <si>
    <t>Working age population: Statistics Canada, Table: 14-10-0018-01 until 2018; Statistics Canada, Table: 14-10-0020-01 after 2018</t>
  </si>
  <si>
    <t>Note: Current wage for years after 1992 were calculated by extrapolating average annual growth rate from the real wage index, applying it to the real 1992 wage in 2017 dollars and then converting it into current wages using the CPI index.</t>
  </si>
  <si>
    <t>Note: Values of unpaid work were calculated based on hours of unpaid work mutiplied by wage rate.</t>
  </si>
  <si>
    <t>Note: We use the generalist replacement cost approach</t>
  </si>
  <si>
    <t>Last updated: May 2, 2025</t>
  </si>
  <si>
    <t>Hourly Compensation for Business Sector, 2017 = 100</t>
  </si>
  <si>
    <t>CPI (2017 = 100)</t>
  </si>
  <si>
    <t>Hourly Compensation for Business Sector, CPI deflated</t>
  </si>
  <si>
    <t>Hours of unpaid work per person per day</t>
  </si>
  <si>
    <t>Source: Statistics Canada Table: 36-10-0206-01</t>
  </si>
  <si>
    <t xml:space="preserve">Note: We use business sector compensation since its growth tracks total economy compensation closely. </t>
  </si>
  <si>
    <t>Note: We take the average compensation for all 4 quarters for a given year.</t>
  </si>
  <si>
    <t>Note: All provinces apply the same hourly compensation index since its only available for Canada.</t>
  </si>
  <si>
    <t>1998 value:  General Social Survey CANSIM II: V19458071</t>
  </si>
  <si>
    <t>2005 value: Statistics Canada (2006) "Overwiew of the Time Use of Canadians"Vol no: 12F0080XWE.</t>
  </si>
  <si>
    <t>2010 value: Statistics Canada (2011) "Overview of the Time Use of Canadians" Catalogue No. 89-647-X</t>
  </si>
  <si>
    <t xml:space="preserve">2015 value:  Statistics Canada, Table 45-10-0014-01 </t>
  </si>
  <si>
    <t>2022 value: Statistics Canada Table: 45-10-0104-01</t>
  </si>
  <si>
    <t>Note: 2023 value reused from 2022</t>
  </si>
  <si>
    <t>Note: Bolded values are ones that can be found from stats canada sources</t>
  </si>
  <si>
    <t>Note: Unbloded values after 1998 are interpolated while those before 1988 are the the values implied by the total hours of work reported by Stats Canada in earlier years. These are calculated by taking the total hours in the main table, dividing it by the working poplation (15+) numbers, and dividing by 365.</t>
  </si>
  <si>
    <t>Appendix Table 5-2: Newfoundland - Value of Unpaid Work</t>
  </si>
  <si>
    <t>Hours of unpaid work</t>
  </si>
  <si>
    <t>Unpaid WorkWage Rate</t>
  </si>
  <si>
    <t xml:space="preserve"> (constant $2017)</t>
  </si>
  <si>
    <t>G=D*E</t>
  </si>
  <si>
    <t>J=H/A*1000</t>
  </si>
  <si>
    <t xml:space="preserve">Compound Annual Growth Rate </t>
  </si>
  <si>
    <r>
      <rPr>
        <b/>
        <sz val="10"/>
        <rFont val="Times New Roman"/>
        <family val="1"/>
      </rPr>
      <t xml:space="preserve">Source: </t>
    </r>
    <r>
      <rPr>
        <sz val="10"/>
        <rFont val="Times New Roman"/>
        <family val="1"/>
      </rPr>
      <t>Values of unpaid work and hours (in millions) in 1981, 1986, and 1992 were taken from Statistics Canada's Household's Unpaid Work: Measurement and Valuation, cat. No. 13-603E.</t>
    </r>
  </si>
  <si>
    <t>Hours of unpaid 
work per person per day</t>
  </si>
  <si>
    <r>
      <rPr>
        <b/>
        <sz val="10"/>
        <rFont val="Times New Roman"/>
        <family val="1"/>
      </rPr>
      <t xml:space="preserve">Source: </t>
    </r>
    <r>
      <rPr>
        <sz val="10"/>
        <rFont val="Times New Roman"/>
        <family val="1"/>
      </rPr>
      <t>Same as national.</t>
    </r>
  </si>
  <si>
    <t>Appendix Table 5-3: P.E.I. - Value of Unpaid Work</t>
  </si>
  <si>
    <t xml:space="preserve"> (constant 2017$)</t>
  </si>
  <si>
    <t>(millions of constant 2017$)</t>
  </si>
  <si>
    <t>(constant 2017$)</t>
  </si>
  <si>
    <t>Note: As the wage rate for 1992 was extremly high (at 11.14 current dollars) for PEI by using replacement cost (generalist), we average PEI's wage rates as a fraction of the national wage rates in 1961, 1971, 1981 and 1986, which is 77 per cent, to estimate the wage rate for 1992.</t>
  </si>
  <si>
    <t>Value of Unpaid Work (millions of current dollars)</t>
  </si>
  <si>
    <t>Hours of unpaid work (millions)</t>
  </si>
  <si>
    <t>Wage rate</t>
  </si>
  <si>
    <t>Ratio</t>
  </si>
  <si>
    <t>Average</t>
  </si>
  <si>
    <t>Appendix Table 5-4: Nova Scotia - Value of Unpaid Work</t>
  </si>
  <si>
    <t>Appendix Table 5-5: New Brunswick - Value of Unpaid Work</t>
  </si>
  <si>
    <t>Appendix Table 5-6: Quebec - Value of Unpaid Work</t>
  </si>
  <si>
    <t>Appendix Table 5-7: Ontario - Value of Unpaid Work</t>
  </si>
  <si>
    <t>Appendix Table 5-8: Manitoba - Value of Unpaid Work</t>
  </si>
  <si>
    <t>Appendix Table 5-9: Saskatchewan - Value of Unpaid Work</t>
  </si>
  <si>
    <t>Share of WAP in Canada</t>
  </si>
  <si>
    <t>(per cent)</t>
  </si>
  <si>
    <t>Appendix Table 5-10: Alberta - Value of Unpaid Work</t>
  </si>
  <si>
    <t>Appendix Table 5-11: British Columbia - Value of Unpaid Work</t>
  </si>
  <si>
    <t>Appendix Table 5: Unpaid Work at Replacement Cost by Generalist, Page 1</t>
  </si>
  <si>
    <t>Appendix Table 5: Unpaid Work at Replacement Cost by Generalist, Page 2</t>
  </si>
  <si>
    <t>Millions of 2017 $</t>
  </si>
  <si>
    <t>Per Capita, 2017 $</t>
  </si>
  <si>
    <t>Millions of2017 $</t>
  </si>
  <si>
    <t>Per Capita,2017 $</t>
  </si>
  <si>
    <t>B=A*1,000,000/Population</t>
  </si>
  <si>
    <t>Source: Appendix Tables 5-1, 5-2, 5-3, 5-4, 5-5, 5-6, 5-7, 5-8, 5-9, 5-10, 5-11.</t>
  </si>
  <si>
    <t>Last updated: March 10, 2024</t>
  </si>
  <si>
    <t>Appendix Table 6: Government Expenditure on Goods and Services, millions of 2017$, Page 1</t>
  </si>
  <si>
    <t>Appendix Table 6: Government Expenditure on Goods and Services, millions of 2007$, Page 2</t>
  </si>
  <si>
    <t>Appendix Table 6: Government Expenditure on Goods and Services, millions of 2007$, Page 3</t>
  </si>
  <si>
    <t>Appendix Table 6: Government Expenditure on Goods and Services, millions of 2007$, Page 4</t>
  </si>
  <si>
    <t>Current Government Expenditure</t>
  </si>
  <si>
    <t>Capital Consumption Allowance</t>
  </si>
  <si>
    <t>Gross Fixed Capital Formation</t>
  </si>
  <si>
    <t>Fixed Capital and Inventories</t>
  </si>
  <si>
    <t>Total Government Expenditure</t>
  </si>
  <si>
    <t>Government Expenditure per capita, 2017$</t>
  </si>
  <si>
    <t>Government Expenditure per capita, 2012$</t>
  </si>
  <si>
    <t>F=A-B+D</t>
  </si>
  <si>
    <t>G=F*1,000,000/Population</t>
  </si>
  <si>
    <t xml:space="preserve">Current Government Expenditure (2017 constant dollars): Statistics Canada. Table 36-10-0222-01 </t>
  </si>
  <si>
    <t>Gross Fixed Government Capital Formation (2017 constant dollars)</t>
  </si>
  <si>
    <t>CCA (current dollars): Stats Canada Table 36-10-0481-01</t>
  </si>
  <si>
    <t>Note: Government Investment in Inventories is excluded since it is a really small part of Total Government Expenditure. If you want, you can find them at Statistics Canada Table: 36-10-0109-01</t>
  </si>
  <si>
    <t>Note: Total Government Expenditure = Current Expenditure - Capital Consumption Allowances + Fixed Capital and Inventories.</t>
  </si>
  <si>
    <t>Last updated: May 1, 2025</t>
  </si>
  <si>
    <t>CCA (Capital Consumption Allowances)</t>
  </si>
  <si>
    <t>CANADA</t>
  </si>
  <si>
    <t>NFL</t>
  </si>
  <si>
    <t>MA</t>
  </si>
  <si>
    <t>SAS</t>
  </si>
  <si>
    <t>AB</t>
  </si>
  <si>
    <t>current dollars</t>
  </si>
  <si>
    <t>Source: Stats Canada Table 36-10-0481-01</t>
  </si>
  <si>
    <t>Note: CCA is refered to as consumption of fixed capital in the table</t>
  </si>
  <si>
    <t>2017 constant prices</t>
  </si>
  <si>
    <t>Source: Statistics Canada. Table 36-10-0222-01</t>
  </si>
  <si>
    <t>Note: General government final consumption expenditure, constant 2017 prices.</t>
  </si>
  <si>
    <t xml:space="preserve">Source: Statistics Canada. Table 36-10-0222-01 </t>
  </si>
  <si>
    <t xml:space="preserve">Note: General government gross fixed capital formation, constant 2017 prices. </t>
  </si>
  <si>
    <t>Appendix Table 7: Net Year-End Total Fixed Capital Stock, millions of $2017, Page 1</t>
  </si>
  <si>
    <t xml:space="preserve">Fixed Non-Residential </t>
  </si>
  <si>
    <t>Residential</t>
  </si>
  <si>
    <t>Total per capital Net Stock, $2017</t>
  </si>
  <si>
    <t>Fixed Non-Residential</t>
  </si>
  <si>
    <t>in $2017</t>
  </si>
  <si>
    <t>C=(A+B)*1,000,000/Population</t>
  </si>
  <si>
    <t>F=(D+E)*1,000,000/Population</t>
  </si>
  <si>
    <t>I=(G+H)*1,000,000/Population</t>
  </si>
  <si>
    <t>K</t>
  </si>
  <si>
    <t>L(J+K)*1,000,000/Population</t>
  </si>
  <si>
    <t>M</t>
  </si>
  <si>
    <t>N</t>
  </si>
  <si>
    <t>O=(M+N)*1,000,000/Population</t>
  </si>
  <si>
    <t xml:space="preserve">Non-residential Capital: Statistics Canada. Table 36-10-0098-01 </t>
  </si>
  <si>
    <t>Residential Capital: Statistics Canada. Table 36-10-0099-01</t>
  </si>
  <si>
    <t>Previous years for residential: Also CANSIM II  Table 300002 for 1971-1980.</t>
  </si>
  <si>
    <t>Note: Tables below are just raw data from stats Canada and can be ignored.</t>
  </si>
  <si>
    <t xml:space="preserve">Canada </t>
  </si>
  <si>
    <t xml:space="preserve">Source: Statistics Canada. Table 36-10-0098-01 </t>
  </si>
  <si>
    <t>Note: Geometric end of year stock, total non-residential, 2017 constant prices</t>
  </si>
  <si>
    <t xml:space="preserve">Source: Statistics Canada. Table 36-10-0099-01 </t>
  </si>
  <si>
    <t>Note: Geometric end of year stock, total residential, 2017 constant prices</t>
  </si>
  <si>
    <t>Appendix Table 8: Net Stock of R&amp;D Capital, Page 1</t>
  </si>
  <si>
    <t>Appendix Table 8: Net Stock of R&amp;D Capital, Page 2</t>
  </si>
  <si>
    <t>Appendix Table 8: Net Stock of R&amp;D Capital, Page 3</t>
  </si>
  <si>
    <t>Appendix Table 8: Net Stock of R&amp;D Capital, Page 4</t>
  </si>
  <si>
    <t>Appendix Table 8: Net Stock of R&amp;D Capital, Page 5</t>
  </si>
  <si>
    <t>Appendix Table 8: Net Stock of R&amp;D Capital, Page 6</t>
  </si>
  <si>
    <t>GERD (millions of dollars)</t>
  </si>
  <si>
    <t>GDP deflator</t>
  </si>
  <si>
    <t>Real GERD (millions of 2007$)</t>
  </si>
  <si>
    <t>Accumulated GERD</t>
  </si>
  <si>
    <t>Depreciated Accumulated GERD</t>
  </si>
  <si>
    <t>Per Capita GERD Stock, 2007$</t>
  </si>
  <si>
    <t>C=A/B*100</t>
  </si>
  <si>
    <t>D=D(t-1)+C(t)</t>
  </si>
  <si>
    <t>E=(E(t-I)*0.8)+C(t)</t>
  </si>
  <si>
    <t>F=E*1,000,000/Population</t>
  </si>
  <si>
    <t>J=J(t-1)+I(t)</t>
  </si>
  <si>
    <t>K=(K(t-1)*0.8)+I(t)</t>
  </si>
  <si>
    <t>L=K*1,000,000/Population</t>
  </si>
  <si>
    <t xml:space="preserve">Average Annual Growth Rates: </t>
  </si>
  <si>
    <t>1981-2012</t>
  </si>
  <si>
    <t>Source:</t>
  </si>
  <si>
    <t>GERD: CANSIM II Table 3580001 for gross expenditures on R&amp;D by all funders, all performers and for all sectors.</t>
  </si>
  <si>
    <t>See first page for notes.</t>
  </si>
  <si>
    <t>Data for Canada available for 1971-2010, data for province only available for 1979-2008. All other years based on the average annual growth rate of the preceeding or succeeding five-year period.</t>
  </si>
  <si>
    <t xml:space="preserve">GDP deflators: CANSIM Table 384-0039 for 2007-2011, linked to CANSIM II Table 3840036 for 1981-2006, and </t>
  </si>
  <si>
    <t xml:space="preserve"> linked to series from the old national accounts for years before 1981.</t>
  </si>
  <si>
    <t>Population data from Appendix Table 1.</t>
  </si>
  <si>
    <t>Last updated: July 12, 2013.</t>
  </si>
  <si>
    <t>NEW GDP DEFLATORS</t>
  </si>
  <si>
    <t>OLD GDP DEFLATORS - Table 3840036</t>
  </si>
  <si>
    <t>Geography</t>
  </si>
  <si>
    <t>VERY OLD SERIES</t>
  </si>
  <si>
    <t xml:space="preserve">Old GDP deflator </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</si>
  <si>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</si>
  <si>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</si>
  <si>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</si>
  <si>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</si>
  <si>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</si>
  <si>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</si>
  <si>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</si>
  <si>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</si>
  <si>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</si>
  <si>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</si>
  <si>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</si>
  <si>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</si>
  <si>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</si>
  <si>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</si>
  <si>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</si>
  <si>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</si>
  <si>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</si>
  <si>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</si>
  <si>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</si>
  <si>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</si>
  <si>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</si>
  <si>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</si>
  <si>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</si>
  <si>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</si>
  <si>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</si>
  <si>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</si>
  <si>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</si>
  <si>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Appendix Table 8: Net Stock of R&amp;D Capital, Page 1 (NO LONGER IN USE)</t>
  </si>
  <si>
    <t>Real GERD Stock (millions of 2017$)</t>
  </si>
  <si>
    <t>Per Capita Real GERD Stock, 2017$</t>
  </si>
  <si>
    <t>Average annual growth rate:</t>
  </si>
  <si>
    <t>1981-2019</t>
  </si>
  <si>
    <t>Source: Real GERD Stock data is from Statistics Canada. Table 36-10-0098-01 Flows and stocks of fixed non-residential capital for all industries, by type of asset, provinces and territories (x 1,000,000).</t>
  </si>
  <si>
    <t>Previous years GERD Source: Total, all industries, geometric (infinite) end-year net stock, research and development, 2007 constant prices.  Statistics Canada CANSIM Table 031-0003 for Canada and Table 031-0004 for the provinces, 1971-1980.</t>
  </si>
  <si>
    <t>Population Source: Appendix Table 1.</t>
  </si>
  <si>
    <t>Note: Data for 2023 is not avalibale and is based on the growth rate of the previous 5 years.</t>
  </si>
  <si>
    <t>NOTE: No longer in use as R&amp;D is included in total non-residential stock in page a7</t>
  </si>
  <si>
    <t>Source: Statistics Canada. Table 36-10-0098-01 Flows and stocks of fixed non-residential capital for all industries, by type of asset, provinces and territories (x 1,000,000)</t>
  </si>
  <si>
    <t xml:space="preserve">Note: Geometric end-year net stock, research and development (in Intellectual property products), 2017 constant dollars. </t>
  </si>
  <si>
    <t>Appendix Table 9: Greenhouse Gas Emission Social Cost, 2016$, Page 1</t>
  </si>
  <si>
    <t>Appendix Table 9: Greenhouse Gas Emission Social Cost, 2007$, Page 2</t>
  </si>
  <si>
    <t>Appendix Table 9: Greenhouse Gas Emission Social Cost, 2016$, Page 3</t>
  </si>
  <si>
    <t>Appendix Table 9: Greenhouse Gas Emission Social Cost, 2016$, Page 4</t>
  </si>
  <si>
    <t>Que.</t>
  </si>
  <si>
    <t>Emission, millions of tonnes</t>
  </si>
  <si>
    <t>Social cost per year (per million of tonnes), 2017$</t>
  </si>
  <si>
    <t>Social cost (per million of tonnes), 2017$</t>
  </si>
  <si>
    <t>Social cost per capita</t>
  </si>
  <si>
    <t>D=C*1,000,000/Population</t>
  </si>
  <si>
    <r>
      <rPr>
        <b/>
        <sz val="10"/>
        <rFont val="Times New Roman"/>
        <family val="1"/>
      </rPr>
      <t>Source:</t>
    </r>
    <r>
      <rPr>
        <sz val="10"/>
        <rFont val="Times New Roman"/>
        <family val="1"/>
      </rPr>
      <t xml:space="preserve"> </t>
    </r>
  </si>
  <si>
    <t>1990-2023: https://open.canada.ca/data/en/dataset/779c7bcf-4982-47eb-af1b-a33618a05e5b</t>
  </si>
  <si>
    <t>1981-1989: Environment Canada (1998) Environmental Protection Service, Ottawa, Ontario for the years before 1990 for Canada.</t>
  </si>
  <si>
    <t>Note: Data for Canada from "A-IPCC-Sector / EN_Annex9_GHG_IPCC_Canada.xlsx"</t>
  </si>
  <si>
    <t>Note: Data for the provinces from "A-IPCC-Sector / EN_GHG_IPCC_Can_Prov_Terr.csv"</t>
  </si>
  <si>
    <t>Note: We use "CO2eq" (carbon equivalents) for the provinces</t>
  </si>
  <si>
    <t>Note: Greenhouse gas emissions for Provinces before 1990 were calculated using provincial ratios of national emisssions in 1990. This ratio was applied to the annual GHG emissions for Canada.</t>
  </si>
  <si>
    <t>Last updated: April 29, 2025</t>
  </si>
  <si>
    <t xml:space="preserve"> </t>
  </si>
  <si>
    <t>GHG Emissions in 1990</t>
  </si>
  <si>
    <t>Provicial share of greenhouse
 gas emissions</t>
  </si>
  <si>
    <t>Nfld</t>
  </si>
  <si>
    <t>Qc</t>
  </si>
  <si>
    <t>Ont</t>
  </si>
  <si>
    <t>Man</t>
  </si>
  <si>
    <t>Sask</t>
  </si>
  <si>
    <t>Alb</t>
  </si>
  <si>
    <t>Appendix Table 10: Present Value of Timber Stocks, millions of current dollars</t>
  </si>
  <si>
    <r>
      <rPr>
        <b/>
        <sz val="10"/>
        <rFont val="Times New Roman"/>
        <family val="1"/>
      </rPr>
      <t>Sources:</t>
    </r>
    <r>
      <rPr>
        <sz val="10"/>
        <rFont val="Times New Roman"/>
        <family val="1"/>
      </rPr>
      <t xml:space="preserve"> </t>
    </r>
  </si>
  <si>
    <t>Timber (1990-2023) for Canada: Statistics Canada Table 38-10-0006-01</t>
  </si>
  <si>
    <t>Timber for Provinces (1981-1997) and Canada (1981-1989): Statistics Canada Table 1530011</t>
  </si>
  <si>
    <t>Note: Data for provinces after 1997 is extrapolated using national growth rates.</t>
  </si>
  <si>
    <t>Note: Find Canada data by selecting Timber stocks, Method I, closing stock present value.</t>
  </si>
  <si>
    <t>Last updated: February 25, 2025</t>
  </si>
  <si>
    <t>Appendix Table 11: Present Value of Energy Natural Resources, millions of current dollars, Page 1</t>
  </si>
  <si>
    <t>Appendix Table 11: Present Value of Energy Natural Resources, millions of dollars, Page 2</t>
  </si>
  <si>
    <t>Appendix Table 11: Present Value of Energy Natural Resources, millions of dollars, Page 3</t>
  </si>
  <si>
    <t>Appendix Table 11: Present Value of Energy Natural Resources, millions of dollars, Page 4</t>
  </si>
  <si>
    <t>Established Crude Oil and Natural Gas Reserves</t>
  </si>
  <si>
    <t>Recoverable Subbituminous Coal and Lignite Reserves</t>
  </si>
  <si>
    <t>Recoverable Bituminous Coal Reserves</t>
  </si>
  <si>
    <t>Established Crude Bitumen Reserves</t>
  </si>
  <si>
    <t>Total Energy Natural Resources</t>
  </si>
  <si>
    <t>A+B+C+D+E</t>
  </si>
  <si>
    <t xml:space="preserve">n/a </t>
  </si>
  <si>
    <t>n/a</t>
  </si>
  <si>
    <t>`n/a</t>
  </si>
  <si>
    <t>Source: Statistics Canada. Table 38-10-0006-01</t>
  </si>
  <si>
    <t>Last updated: May 2025</t>
  </si>
  <si>
    <t>Proven and Probable Potash Reserves</t>
  </si>
  <si>
    <t>Proven and Probable Gold Reserves</t>
  </si>
  <si>
    <t>Proven and Probable Iron Reserves</t>
  </si>
  <si>
    <t>Proven and probable reserves of miscellaneous minerals</t>
  </si>
  <si>
    <t>Total Mineral Natural Resources</t>
  </si>
  <si>
    <t>F=A+B+C+D+E</t>
  </si>
  <si>
    <t>L</t>
  </si>
  <si>
    <t>O</t>
  </si>
  <si>
    <t>P</t>
  </si>
  <si>
    <t>Q</t>
  </si>
  <si>
    <t xml:space="preserve">Source: Column [A]- [D] from Statistics Canada. Table 38-10-0006-01 </t>
  </si>
  <si>
    <t>Note: National total distributed amongst the provinces according to their share in national mining industries GDP (Appendix Table 12A).</t>
  </si>
  <si>
    <t>Last updated: February 26, 2025</t>
  </si>
  <si>
    <t>Appendix Table 12A: Provincial Shares in Mining (Except Oil and Gas) Output, 1997-2021</t>
  </si>
  <si>
    <t>Nominal Value-Added in Mining (Except Oil and Gas), 1997-2021</t>
  </si>
  <si>
    <t xml:space="preserve">Source: Statistics Canada, Table: 36-10-0480-01 </t>
  </si>
  <si>
    <t>Note: Data for 2022 and 2023 are reused from 2021.</t>
  </si>
  <si>
    <t>Note: Select Nominal Value Added, Mining and Quarrying (except oil and gas).</t>
  </si>
  <si>
    <t>Provincial Shares in Mining</t>
  </si>
  <si>
    <t>Note: We take the fraction of provincial gdp in mining to the national gdp in mining to calculate each provinces share.</t>
  </si>
  <si>
    <t>Last update: February 26, 2025</t>
  </si>
  <si>
    <t>Appendix Table 13: Total Natural Resource Wealth, Page 1</t>
  </si>
  <si>
    <t>Appendix Table 13: Total Natural Resource Wealth, Page 2</t>
  </si>
  <si>
    <t>Appendix Table 13: Total Natural Resource Wealth, Page 3</t>
  </si>
  <si>
    <t>Total Timber Stocks (Millions)</t>
  </si>
  <si>
    <t>Total Subsoil Resource Stocks (Millions)</t>
  </si>
  <si>
    <t>Total Natural Resources (Millions)</t>
  </si>
  <si>
    <t>GDP Deflator</t>
  </si>
  <si>
    <t>Millions of 2017 Dollars</t>
  </si>
  <si>
    <t>Per Capita, 2017$</t>
  </si>
  <si>
    <t>Millions of Dollars</t>
  </si>
  <si>
    <t>C=A+B</t>
  </si>
  <si>
    <t>E=C/D*100</t>
  </si>
  <si>
    <t>F=E*1000000/Population</t>
  </si>
  <si>
    <t>C=(A/B)*100</t>
  </si>
  <si>
    <t>D=C*1000000/Population</t>
  </si>
  <si>
    <t>Provincial Resources: Appendix Tables a10-a12</t>
  </si>
  <si>
    <t>GDP Deflators: Appendix Table a30-2</t>
  </si>
  <si>
    <t>Population data: Appendix table a1</t>
  </si>
  <si>
    <t>Appendix Table 14: Cost of education in 2002-2003</t>
  </si>
  <si>
    <t>Enrolment, persons</t>
  </si>
  <si>
    <t>Expenditures, millions of 2001$</t>
  </si>
  <si>
    <t>Cost per student, 2001$</t>
  </si>
  <si>
    <t>0-8 years, $</t>
  </si>
  <si>
    <t>Some secondary, $</t>
  </si>
  <si>
    <t>High school, $</t>
  </si>
  <si>
    <t>Some post-secondary, $</t>
  </si>
  <si>
    <t>Post-secondary, $</t>
  </si>
  <si>
    <t>University, $</t>
  </si>
  <si>
    <t>Elementary/secondary</t>
  </si>
  <si>
    <t>Trade-vocational</t>
  </si>
  <si>
    <t>Community college</t>
  </si>
  <si>
    <t>University</t>
  </si>
  <si>
    <t>Québec</t>
  </si>
  <si>
    <t>NEW: 2007/08</t>
  </si>
  <si>
    <t>COST: 2008/2009</t>
  </si>
  <si>
    <t>Source: Enrolment at the elementary/secondary level:  Statistics Canada and Council of Ministers of Education, Canada. 2007. Education indicators in Canada: Report of the Pan-Canadian Education Indicators Program. Catalogue no. 81-582-XIE. Ottawa. Table C.2.1. Still latest version as of March 15, 2010. There has been no new cost data since 2002/2003</t>
  </si>
  <si>
    <t>Enrolment at the Community college level: the same as above: Table D.1.4 and extrapolated to 2002/2003 by using 2003/2004 to 2004/2005 growth rate.</t>
  </si>
  <si>
    <t>College: 05/06, Uni: 06/07</t>
  </si>
  <si>
    <t>Combined public and private expenditure on education by level of education: the same as above: Table B.1.1.</t>
  </si>
  <si>
    <t>Public: 08/09, Private: 04/05</t>
  </si>
  <si>
    <t>Enrolment at the Trade-vocational level: CANSIM II: Table 4770051.</t>
  </si>
  <si>
    <t>NEW: 4770053 (Latest Data: 2008)</t>
  </si>
  <si>
    <t>Enrolment at the University level: CANSIM II:  Table 4770013.</t>
  </si>
  <si>
    <t>Latest Data: 2008</t>
  </si>
  <si>
    <t>Appendix Table 14: Cost of education in 2009-2010, $2017</t>
  </si>
  <si>
    <t>Accumulated Cost per Student, $2017</t>
  </si>
  <si>
    <t>Enrolment (population)</t>
  </si>
  <si>
    <t>Expenditures, millions of $2017</t>
  </si>
  <si>
    <t>Cost per student, $2017</t>
  </si>
  <si>
    <r>
      <rPr>
        <b/>
        <sz val="10"/>
        <rFont val="Times New Roman"/>
        <family val="1"/>
      </rPr>
      <t>Source</t>
    </r>
    <r>
      <rPr>
        <sz val="10"/>
        <rFont val="Times New Roman"/>
        <family val="1"/>
      </rPr>
      <t>: Education indicators in Canada: Report of the Pan-Canadian Education Indicators Program. Catalogue no. 81-582-X</t>
    </r>
  </si>
  <si>
    <t>Enrolment at the elementary/secondary level (2009-2010): Table C.2.1. Version: 1 May 2015.</t>
  </si>
  <si>
    <t>Enrolment at the Community college level (2007-2008): Table D.1.4.2. Version: 14 Dec. 2011.</t>
  </si>
  <si>
    <t>Enrolment at the Trade-vocational level (2010): Table D.1.1. Version: 13 Dec. 2012.</t>
  </si>
  <si>
    <t>Enrolment at the University level (2008-2009): D.1.5. Version: 13 Dec. 2010.</t>
  </si>
  <si>
    <t>Note: The latter part of the school year is considered when converting to 2017 constant dollars using GDP Deflators.</t>
  </si>
  <si>
    <t>Last updated: March 20, 2018</t>
  </si>
  <si>
    <t>Pre-elementary, 
elementary-secondary</t>
  </si>
  <si>
    <t>College</t>
  </si>
  <si>
    <t>All post-secondary</t>
  </si>
  <si>
    <t>All levels combined</t>
  </si>
  <si>
    <t>Pre-elementary, elementary-secondary</t>
  </si>
  <si>
    <r>
      <t>Trade-vocational</t>
    </r>
    <r>
      <rPr>
        <b/>
        <vertAlign val="superscript"/>
        <sz val="10"/>
        <rFont val="Times New Roman"/>
        <family val="1"/>
      </rPr>
      <t>1</t>
    </r>
  </si>
  <si>
    <t>Millions of current dollars</t>
  </si>
  <si>
    <t>Constant $2017</t>
  </si>
  <si>
    <t>1990/1991</t>
  </si>
  <si>
    <t>1995/1996</t>
  </si>
  <si>
    <t>100 / GDP deflator</t>
  </si>
  <si>
    <t>2000/2001</t>
  </si>
  <si>
    <t>2001/2002</t>
  </si>
  <si>
    <t>2002/2003</t>
  </si>
  <si>
    <t>2003/2004</t>
  </si>
  <si>
    <t>e</t>
  </si>
  <si>
    <t>2004/2005</t>
  </si>
  <si>
    <t>2009-2010</t>
  </si>
  <si>
    <t xml:space="preserve">British Columbia </t>
  </si>
  <si>
    <r>
      <t xml:space="preserve">Source: </t>
    </r>
    <r>
      <rPr>
        <sz val="10"/>
        <rFont val="Times New Roman"/>
        <family val="1"/>
      </rPr>
      <t>Combined public and private expenditure on education by level of education (estimated for 2009-2010): Table B.1.1. Version: 16 Dec. 2009.</t>
    </r>
  </si>
  <si>
    <r>
      <rPr>
        <b/>
        <sz val="10"/>
        <rFont val="Times New Roman"/>
        <family val="1"/>
      </rPr>
      <t xml:space="preserve">Source: </t>
    </r>
    <r>
      <rPr>
        <sz val="10"/>
        <rFont val="Times New Roman"/>
        <family val="1"/>
      </rPr>
      <t>GDP deflators from a30-2</t>
    </r>
  </si>
  <si>
    <t>Appendix Table 14: Cost of education in 2006-2007</t>
  </si>
  <si>
    <t>Source: Enrolment at the elementary/secondary level:  Statistics Canada and Council of Ministers of Education, Canada. 2007. Education indicators in Canada: Report of the Pan-Canadian Education Indicators Program. Catalogue no. 81-582-XIE. Ottawa. Table C.2.1. All enrollment numbers updated to 2006/2007. However, there is no new cost data to report. Therefore, costs are assumed to be the same in 2006/2007 as 2002/2003. March 15, 2010.</t>
  </si>
  <si>
    <t>Enrolment at the Community college level: the same as above</t>
  </si>
  <si>
    <t>Table B.1.1</t>
  </si>
  <si>
    <t>Combined public and privatexpendituron education, by level of education, Canada and jurisdictions, 1990/1991, 1995/1996, and 2000/2001 to 2004/2005</t>
  </si>
  <si>
    <t xml:space="preserve">  </t>
  </si>
  <si>
    <t xml:space="preserve">University </t>
  </si>
  <si>
    <t xml:space="preserve">1990/1991 </t>
  </si>
  <si>
    <t>1991/1992</t>
  </si>
  <si>
    <t>1992/1993</t>
  </si>
  <si>
    <t>1993/1994</t>
  </si>
  <si>
    <t>1994/1995</t>
  </si>
  <si>
    <t xml:space="preserve">1995/1996 </t>
  </si>
  <si>
    <t>1996/1997</t>
  </si>
  <si>
    <t>1997/1998</t>
  </si>
  <si>
    <t>1998/1999</t>
  </si>
  <si>
    <t>1999/2000</t>
  </si>
  <si>
    <t xml:space="preserve">2000/2001 </t>
  </si>
  <si>
    <t xml:space="preserve">2001/2002 </t>
  </si>
  <si>
    <t xml:space="preserve">2002/2003 </t>
  </si>
  <si>
    <t xml:space="preserve">2003/2004 </t>
  </si>
  <si>
    <t xml:space="preserve">2004/2005 </t>
  </si>
  <si>
    <t>2005/2006</t>
  </si>
  <si>
    <t>2006/2007</t>
  </si>
  <si>
    <t>2007/2008</t>
  </si>
  <si>
    <t>2008/2009</t>
  </si>
  <si>
    <t>2009/2010</t>
  </si>
  <si>
    <t>(1) 1990/1991, 1995/1996, and 2000/2001 to 2004/2005 from Table B.1.1, Education Indicators in Canada: Report of the Pan-Canadian Education Indicators Program (December 2009 release)</t>
  </si>
  <si>
    <t>Available: http://www.statcan.gc.ca/pub/81-582-x/2009003/tbl/b.1.1-eng.htm</t>
  </si>
  <si>
    <t>Table D.1.5</t>
  </si>
  <si>
    <t>University enrolment,1 by sex, registration status, and program type, Canada and provinces, 1998/1999, 2003/2004 and 2008/2009</t>
  </si>
  <si>
    <t xml:space="preserve">1996/1997 </t>
  </si>
  <si>
    <t xml:space="preserve">1997/1998 </t>
  </si>
  <si>
    <t xml:space="preserve">1998/1999 </t>
  </si>
  <si>
    <t xml:space="preserve">2006/2007 </t>
  </si>
  <si>
    <t xml:space="preserve">2007/2008 </t>
  </si>
  <si>
    <t xml:space="preserve">2008/2009 </t>
  </si>
  <si>
    <t>Total</t>
  </si>
  <si>
    <t xml:space="preserve">Newfoundland and Labrador </t>
  </si>
  <si>
    <t xml:space="preserve">Prince Edward Island </t>
  </si>
  <si>
    <t xml:space="preserve">Nova Scotia </t>
  </si>
  <si>
    <t xml:space="preserve">New Brunswick </t>
  </si>
  <si>
    <t xml:space="preserve">Quebec </t>
  </si>
  <si>
    <t xml:space="preserve">Ontario </t>
  </si>
  <si>
    <t xml:space="preserve">Manitoba </t>
  </si>
  <si>
    <t xml:space="preserve">Alberta </t>
  </si>
  <si>
    <t>Total full-time enrolment, all programs</t>
  </si>
  <si>
    <t>Total part-time enrolment, all programs</t>
  </si>
  <si>
    <t xml:space="preserve">Saskatchewan5 </t>
  </si>
  <si>
    <t>(1) 1998/1999, 2003/2004, and 2008/2009 from Table D.1.5, Education Indicators in Canada: Report of the Pan-Canadian Education Indicators Program (December 2010 release)</t>
  </si>
  <si>
    <t>Available: http://www.statcan.gc.ca/pub/81-582-x/2010004/tbl/tbld1.5-eng.htm</t>
  </si>
  <si>
    <t>(2) 1996/1997, 2001/2002, and 2006/2007 from Table D.1.5.1, Education Indicators in Canada: Report of the Pan-Canadian Education Indicators Program (October 2009 release)</t>
  </si>
  <si>
    <t>Available: http://www.statcan.gc.ca/pub/81-582-x/2009002/tbl/d.1.5.1-eng.htm</t>
  </si>
  <si>
    <t>(3) 1997/1998, 2002/2003, and 2007/2008 from Table D.1.5.2, Education Indicators in Canada: Report of the Pan-Canadian Education Indicators Program (October 2009 release)</t>
  </si>
  <si>
    <t>Available: http://www.statcan.gc.ca/pub/81-582-x/2009002/tbl/d.1.5.2-eng.htm</t>
  </si>
  <si>
    <t>Table D.1.1</t>
  </si>
  <si>
    <t>Number of registered apprentices, Canada, provinces and territories, 1995, 2000, 2005 and 2006 to 2009</t>
  </si>
  <si>
    <t xml:space="preserve">Saskatchewan </t>
  </si>
  <si>
    <t>(1) 1995, 2000, 2005-2009 from Table D.1.1, Education Indicators in Canada: Report of the Pan-Canadian Education Indicators Program (December 2011 release)</t>
  </si>
  <si>
    <t>Available: http://www.statcan.gc.ca/pub/81-582-x/2011002/tbl/tbld1.1-eng.htm</t>
  </si>
  <si>
    <t>(2) 2003-2004 from Table D.1.1, Education Indicators in Canada: Report of the Pan-Canadian Education Indicators Program (October 2009 release)</t>
  </si>
  <si>
    <t>Available: http://www.statcan.gc.ca/pub/81-582-x/2009002/tbl/d.1.1-eng.htm</t>
  </si>
  <si>
    <t>Table D.1.4</t>
  </si>
  <si>
    <t>College enrolment, by sex, registration status and program type, Canada, provinces and territories</t>
  </si>
  <si>
    <t xml:space="preserve">2005/2006 </t>
  </si>
  <si>
    <t>TOTAL</t>
  </si>
  <si>
    <t>(1) 2001/2002 and 2006/2007 from Table D.1.4, Education Indicators in Canada: Report of the Pan-Canadian Education Indicators Program (December 2010 release)</t>
  </si>
  <si>
    <t>Available: http://www.statcan.gc.ca/pub/81-582-x/2010004/tbl/tbld1.4-eng.htm</t>
  </si>
  <si>
    <t>(2) 2002/2003 and 2007/2008 from Table D.1.4.1, Education Indicators in Canada: Report of the Pan-Canadian Education Indicators Program (December 2011 release)</t>
  </si>
  <si>
    <t>Available: http://www.statcan.gc.ca/pub/81-582-x/2011002/tbl/tbld1.4.1-eng.htm</t>
  </si>
  <si>
    <t>(3) 2003/2004 and 2008/2009 from Table D.1.4.2, Education Indicators in Canada: Report of the Pan-Canadian Education Indicators Program (December 2011 release)</t>
  </si>
  <si>
    <t>(4) 2000/2001 and 2005/2006 from Table D.1.4, Education Indicators in Canada: Report of the Pan-Canadian Education Indicators Program (October 2009 release)</t>
  </si>
  <si>
    <t>Available: http://www.statcan.gc.ca/pub/81-582-x/2009002/tbl/d.1.4-eng.htm</t>
  </si>
  <si>
    <t>Table C.2.1</t>
  </si>
  <si>
    <t>Full-time equivalent enrolments in public elementary and secondary schools, Canada, provinces and territories, 2001/2002 to 2009/2010</t>
  </si>
  <si>
    <t xml:space="preserve">2009/2010 </t>
  </si>
  <si>
    <t>Education Indicators in Canada: Report of the Pan-Canadian Education Indicators Program (December 2011 release)</t>
  </si>
  <si>
    <t>Table Available: http://www.statcan.gc.ca/pub/81-582-x/2011002/tbl/tblc2.1-eng.htm</t>
  </si>
  <si>
    <t>Appendix Table 15: Stock of Human Capital, Page 1</t>
  </si>
  <si>
    <t>Appendix Table 15: Stock of Human Capital, Page 2</t>
  </si>
  <si>
    <t>Appendix Table 15: Stock of Human Capital, Page 3</t>
  </si>
  <si>
    <t>Appendix Table 15: Stock of Human Capital, Page 4</t>
  </si>
  <si>
    <t>Appendix Table 15: Stock of Human Capital, Page 5</t>
  </si>
  <si>
    <t>Appendix Table 15: Stock of Human Capital, Page 6</t>
  </si>
  <si>
    <t>Appendix Table 15: Stock of Human Capital, Page 7</t>
  </si>
  <si>
    <t>Appendix Table 15: Stock of Human Capital, Page 8</t>
  </si>
  <si>
    <t>Appendix Table 15: Stock of Human Capital, Page 9</t>
  </si>
  <si>
    <t>Appendix Table 15: Stock of Human Capital, Page 10</t>
  </si>
  <si>
    <t>Appendix Table 15: Stock of Human Capital, Page 11</t>
  </si>
  <si>
    <t>Attained Elementary</t>
  </si>
  <si>
    <t>Cost in Billions (2017 dollars)</t>
  </si>
  <si>
    <t xml:space="preserve">Attained some secondary education </t>
  </si>
  <si>
    <t>Attained high school</t>
  </si>
  <si>
    <t>Attained some post-secondary</t>
  </si>
  <si>
    <t>Attained post-secondary certificate/diploma</t>
  </si>
  <si>
    <t>Attained University degree</t>
  </si>
  <si>
    <t>Working  age population</t>
  </si>
  <si>
    <t xml:space="preserve">Population </t>
  </si>
  <si>
    <t>Human Capital per capita in 2017$</t>
  </si>
  <si>
    <t>Population
(in thousands)</t>
  </si>
  <si>
    <t>(in thousands)</t>
  </si>
  <si>
    <t>B=A*Cost/1,000,000</t>
  </si>
  <si>
    <t>D=C*Cost/1,000,000</t>
  </si>
  <si>
    <t>F=e*Cost/1,000,000</t>
  </si>
  <si>
    <t>H=G*Cost/1,000,000</t>
  </si>
  <si>
    <t>J=I*Cost/1,000,000</t>
  </si>
  <si>
    <t>L=k*Cost/1,000,000</t>
  </si>
  <si>
    <t>N=B+D+F+H+J+L</t>
  </si>
  <si>
    <t>P=N/O*1,000,000</t>
  </si>
  <si>
    <t xml:space="preserve">Population by educational attainment (1990-2023): Statistics Canada Table 14-10-0020-01 </t>
  </si>
  <si>
    <t>Note: 1981-1989 population by educational attainment is backwards extrapolated</t>
  </si>
  <si>
    <t>Appendix Table 16: Net International Investment Position, Page 1</t>
  </si>
  <si>
    <t>Appendix Table 16: Net International Investment Position, Page 2</t>
  </si>
  <si>
    <t>Appendix Table 16: Net International Investment Position, Page 3</t>
  </si>
  <si>
    <t>Net Position, millions of current dollars</t>
  </si>
  <si>
    <t>Millions of $2017</t>
  </si>
  <si>
    <t>Per Capita, $2017</t>
  </si>
  <si>
    <t>Nominal share of National GDP</t>
  </si>
  <si>
    <t>Share of Net Position, millions of current dollars</t>
  </si>
  <si>
    <t>B=A/GDP Deflator *100</t>
  </si>
  <si>
    <t>C=B*1,000,000/Population</t>
  </si>
  <si>
    <t>E=D/100*A</t>
  </si>
  <si>
    <t>F=E/GDP Deflator *100</t>
  </si>
  <si>
    <t>NIIP for Canada: Statistics Canada Table 36-10-0474-01</t>
  </si>
  <si>
    <t xml:space="preserve">NIIP for Provinces: We calculate the share of provincial GDP to national GDP and apply the ratio to the national NIIP. </t>
  </si>
  <si>
    <t>GDP Deflators: Appendix Table A30-2.</t>
  </si>
  <si>
    <t>Nominal GDP (current dollars)</t>
  </si>
  <si>
    <t>Note: Select Gross domestic product at market prices, current prices.</t>
  </si>
  <si>
    <t>Appendix Table 17: Provincial Ginis, Income after taxes, for all family units</t>
  </si>
  <si>
    <t>Appendix Table 17: Provincial Ginis, Income after taxes, for all family units (continued)</t>
  </si>
  <si>
    <t xml:space="preserve">Man. </t>
  </si>
  <si>
    <t>Gini Coefficients</t>
  </si>
  <si>
    <t>Scaled valued of Gini Coefficients</t>
  </si>
  <si>
    <t>Top 1% Share of After-Tax Income (with capital gains</t>
  </si>
  <si>
    <t>Scaled Value of Top 1% Share of After-Tax Income (with capital gains</t>
  </si>
  <si>
    <t xml:space="preserve">Index of Income Equality </t>
  </si>
  <si>
    <t>(A+B)/2</t>
  </si>
  <si>
    <t>Gini Coefficients: Statistics Canada, Table: 11-10-0134-01</t>
  </si>
  <si>
    <t>Top 1% Share of Total Income: Statistics Canada, Table: 11-10-0056-01</t>
  </si>
  <si>
    <t>Note: Use after-tax adjusted incomes for the Ginis</t>
  </si>
  <si>
    <t>Note: We use after-tax income with capital gains included for the top 1%</t>
  </si>
  <si>
    <t>Note: Top 1% share of income is reused in 1982 from 1981 and in 2023 from 2022</t>
  </si>
  <si>
    <t>Last updated:  May 1, 2025</t>
  </si>
  <si>
    <t>10%diff</t>
  </si>
  <si>
    <t>Appendix Table 18: LIM (after tax) Rates by Province, all persons, Page 1</t>
  </si>
  <si>
    <t>Appendix Table 18: LIM Rates by Province, all persons, Page 2</t>
  </si>
  <si>
    <t>Appendix Table 18: LIM Rates by Province, all persons, Page 3</t>
  </si>
  <si>
    <t>Poverty</t>
  </si>
  <si>
    <t xml:space="preserve">Poverty </t>
  </si>
  <si>
    <t>Scaled Poverty</t>
  </si>
  <si>
    <t>Rate (%)</t>
  </si>
  <si>
    <t>gap ratio</t>
  </si>
  <si>
    <t>Intensity</t>
  </si>
  <si>
    <t>C=A*B*1.89</t>
  </si>
  <si>
    <t xml:space="preserve">Source: Statistics Canada, Table: 11-10-0135-01 </t>
  </si>
  <si>
    <t xml:space="preserve">Note: Select all persons, low income measure after tax, percentage of persons in low income, and average gap ratio </t>
  </si>
  <si>
    <t>Note: Poverty intensity is the product of the poverty rate and the poverty gap and a constant (approximately 1.89)</t>
  </si>
  <si>
    <t>Constant for poverty intensity</t>
  </si>
  <si>
    <t>Appendix Table 19: Regular Total Beneficiaries/Unemployment Ratio,  Page 1</t>
  </si>
  <si>
    <t>Appendix Table 19:  Beneficiaries/Unemployment Ratio,  Page 2</t>
  </si>
  <si>
    <t>Appendix Table 19: Beneficiaries/Unemployment Ratio,   Page 3</t>
  </si>
  <si>
    <t>Beneficiaries</t>
  </si>
  <si>
    <t>Unemployed</t>
  </si>
  <si>
    <t>C=A/10/B</t>
  </si>
  <si>
    <t>Unemployed Population: Statistics Canada Table: 14-10-0023-01</t>
  </si>
  <si>
    <t xml:space="preserve">Beneficiaries: Statistics Canada Table: 14-10-0009-01  </t>
  </si>
  <si>
    <t>Note: For beneficiaries, select regular benefits, both sexes, ages 15 and over.</t>
  </si>
  <si>
    <t>Note: Beneficiary population data from 1997 to 2023 is the average of the 12 months</t>
  </si>
  <si>
    <t>Last updated:  February 27, 2025</t>
  </si>
  <si>
    <t>OLD BENEFICIARIES SERIES</t>
  </si>
  <si>
    <t>Source: Stats Canada Table: 14-10-0138-01</t>
  </si>
  <si>
    <t>Note: Select regular benefits, both sexes, all ages</t>
  </si>
  <si>
    <t>Note: Take average of 12 months</t>
  </si>
  <si>
    <t xml:space="preserve">NEW BENEFICIARIES SERIES </t>
  </si>
  <si>
    <t xml:space="preserve">Source: Stats Canada Table: 14-10-0009-01  </t>
  </si>
  <si>
    <t>Note: This has the same data as the main table</t>
  </si>
  <si>
    <t>Note: Values pre 1997 are computed using the growth rates of the old beneficiary series</t>
  </si>
  <si>
    <t>Source: Statistics Canada Table 14-10-0018-01 for 1981-1989</t>
  </si>
  <si>
    <t>Source: Statistic Canada Table 14-10-0020-01 for 1990-2023</t>
  </si>
  <si>
    <t>Last updated: February 27, 2025</t>
  </si>
  <si>
    <t xml:space="preserve">Data before 1976 assumed to be constant to the 1976 value. </t>
  </si>
  <si>
    <t>Source: Statistics Canada 14-10-0023-01</t>
  </si>
  <si>
    <t>(in current dollars)</t>
  </si>
  <si>
    <t>Source:  Statistics Canada, Table 14-10-0203-01 for 2001-2024</t>
  </si>
  <si>
    <t>Note: Source for data from 1981 to 2001 is unknown</t>
  </si>
  <si>
    <t xml:space="preserve">Note: We take the average of all 12 months </t>
  </si>
  <si>
    <t>Appendix Table 22: Average Regular Weekly Employment Insurance Benefits</t>
  </si>
  <si>
    <r>
      <t xml:space="preserve">Sources: </t>
    </r>
    <r>
      <rPr>
        <sz val="10"/>
        <rFont val="Times New Roman"/>
        <family val="1"/>
      </rPr>
      <t>Stats Canada Table 14-10-0007-01 for 1997-2024</t>
    </r>
  </si>
  <si>
    <t>Note: Total regular benefits are divided by total number of weeks</t>
  </si>
  <si>
    <t>Note: Values between 1981 and 1997 are imputed by apply the annual growth rates of the old series listed below</t>
  </si>
  <si>
    <t>OLD AVERAGE WEEKLY REGULAR BENEFIT SERIES</t>
  </si>
  <si>
    <t>Source: Stats Canada Table: 14-10-0180-01</t>
  </si>
  <si>
    <t>Note: We take the average of the months</t>
  </si>
  <si>
    <t>Appendix Table 23: Employment Insurance Benefits as a Proportion of Earnings</t>
  </si>
  <si>
    <t>Source: Appendix Tables a21 and a22</t>
  </si>
  <si>
    <t>Source: Statistics Canada Table 36-10-0224-01</t>
  </si>
  <si>
    <t>Appendix Table 25: Total Out of Pocket Private-sector Total Health Expenditure by Year, Canada and the Provinces, 1981 to 2022, millions of current dollars</t>
  </si>
  <si>
    <t>Source: https://www.cihi.ca/en/national-health-expenditure-trends</t>
  </si>
  <si>
    <t>Note: Select Series D, Table D2 - Private-sector expenditure for data on all the provinces.</t>
  </si>
  <si>
    <t xml:space="preserve">Note:  Select the table from Series H - Private-sector health expenditures, Canada for national data.  </t>
  </si>
  <si>
    <t>Note: OPP health expenditure data for Canada (1988-2022) is available in the tables</t>
  </si>
  <si>
    <t>Note: OPP health expenditure is unavailable for the provinces, but total health expenditure is avialable (1976-2024).</t>
  </si>
  <si>
    <t xml:space="preserve">Note: Each year, we take Canada's OPP expenditures as a fraction of total expenditures and apply the ratio to the provinces' total expenditure. </t>
  </si>
  <si>
    <t xml:space="preserve">Note: For 1981-1987 the national values are not available. </t>
  </si>
  <si>
    <t>Note: We apply the national fraction (OPP/Total) from 1988 to the provinces and teritories and sum the result to get the national value. The resulting provincial numbers are also used for 1981-1987.</t>
  </si>
  <si>
    <t>Appendix Table 26: Total Out of Pocket Private Expenditure on Healthcare as a proportion of Household Disposable Income</t>
  </si>
  <si>
    <t xml:space="preserve">Source: Appendix Tables a24 and a25. </t>
  </si>
  <si>
    <t>Last updated: April 5, 2022</t>
  </si>
  <si>
    <t>Appendix Table 27: Components of Risk Imposed by Single Parent Poverty, Page 1</t>
  </si>
  <si>
    <t>Appendix Table 27: Components of Risk Imposed by Single Parent Poverty, Page 2</t>
  </si>
  <si>
    <t>Appendix Table 27: Components of Risk Imposed by Single Parent Poverty, Page 3</t>
  </si>
  <si>
    <t>Appendix Table 27: Components of Risk Imposed by Single Parent Poverty, Page 4</t>
  </si>
  <si>
    <t>Appendix Table 27: Components of Risk Imposed by Single Parent Poverty, Page 5</t>
  </si>
  <si>
    <t>Appendix Table 27: Components of Risk Imposed by Single Parent Poverty, Page 6</t>
  </si>
  <si>
    <t>Married Individuals</t>
  </si>
  <si>
    <t>Married Couples</t>
  </si>
  <si>
    <t>Divorces</t>
  </si>
  <si>
    <t>Divorce Rate (% of legally married couples)</t>
  </si>
  <si>
    <t>Poverty Rate for Person in  Lone-Parent Families  (LIM, %)</t>
  </si>
  <si>
    <t>Lone-Parent Families Average Poverty Gap Ratio</t>
  </si>
  <si>
    <t>Lone Parent Families Poverty Intensity</t>
  </si>
  <si>
    <t>B=A / 2</t>
  </si>
  <si>
    <t>D=C / B</t>
  </si>
  <si>
    <t>G=E*F/100</t>
  </si>
  <si>
    <t xml:space="preserve">Married individuals: Statistics Canada. Table 17-10-0060-01 </t>
  </si>
  <si>
    <t>Note: select "marrial status, married"</t>
  </si>
  <si>
    <t xml:space="preserve">Divorces: Statistics Canada Table: 39-10-0051-01 (1981-2020) </t>
  </si>
  <si>
    <t xml:space="preserve">Note: Last 3 years of divorce numbers reused from 2020. </t>
  </si>
  <si>
    <t xml:space="preserve">Lone Parent Povrety and Gap: Stats Canada Table: 11-10-0136-01 </t>
  </si>
  <si>
    <t>Note: Divorce rate after 2020 is carried forward</t>
  </si>
  <si>
    <t>Note: Data for PEI in 2014 and 2021 for the Poverty Rate and Poverty Gap for Lone-Parents is missing and has been carried forward from the previous year. Same for Alberta's povery rate in 2016</t>
  </si>
  <si>
    <t>Last updated:  May 1, 2025.</t>
  </si>
  <si>
    <t>Appendix Table 28: Population by Age, thousands, Page 1</t>
  </si>
  <si>
    <t>Appendix Table 28: Population by Age, thousands, Page 2</t>
  </si>
  <si>
    <t>Appendix Table 28: Population by Age, thousands, Page 3</t>
  </si>
  <si>
    <t>15-64</t>
  </si>
  <si>
    <t>% of total pop.</t>
  </si>
  <si>
    <t>45-64</t>
  </si>
  <si>
    <t>B=A/Population*100,000</t>
  </si>
  <si>
    <t>D=C/Population*100,000</t>
  </si>
  <si>
    <t>Source: Statistics Canada Table 17-10-0005-01</t>
  </si>
  <si>
    <t>Last updated:  February 28, 2025</t>
  </si>
  <si>
    <t>Appendix Table 29: Weights for Index of Economic Security, Page 1</t>
  </si>
  <si>
    <t>Appendix Table 29: Weights for Index of Economic Security, Page 2</t>
  </si>
  <si>
    <t>Appendix Table 29: Weights for Index of Economic Security, Page 3</t>
  </si>
  <si>
    <t>Appendix Table 29: Weights for Index of Economic Security, Page 4</t>
  </si>
  <si>
    <t>Appendix Table 29: Weights for Index of Economic Security, Page 5</t>
  </si>
  <si>
    <t>Appendix Table 29: Weights for Index of Economic Security, Page 6</t>
  </si>
  <si>
    <t>Appendix Table 29: Weights for Index of Economic Security, Page 7</t>
  </si>
  <si>
    <t>Appendix Table 29: Weights for Index of Economic Security, Page 8</t>
  </si>
  <si>
    <t>Appendix Table 29: Weights for Index of Economic Security, Page 9</t>
  </si>
  <si>
    <t>Appendix Table 29: Weights for Index of Economic Security, Page 10</t>
  </si>
  <si>
    <t>Appendix Table 29: Weights for Index of Economic Security, Page 11</t>
  </si>
  <si>
    <t>% of pop. 15-64</t>
  </si>
  <si>
    <t>Normalized weight for risk from unemployment</t>
  </si>
  <si>
    <t>% of pop. at risk of illness</t>
  </si>
  <si>
    <t>Normalized weight for risk from illness</t>
  </si>
  <si>
    <t>Share of persons in couples with children in the total population</t>
  </si>
  <si>
    <t>Normalized weight for risk from single-parent poverty</t>
  </si>
  <si>
    <t>% of pop. 45-64</t>
  </si>
  <si>
    <t>Normalized weight for risk from poverty in old age</t>
  </si>
  <si>
    <t>Total proportion at risk</t>
  </si>
  <si>
    <t>B=A/I</t>
  </si>
  <si>
    <t>D=C/I</t>
  </si>
  <si>
    <t>F=E/I</t>
  </si>
  <si>
    <t>H=G/I</t>
  </si>
  <si>
    <t>I=A+C+E+G</t>
  </si>
  <si>
    <t>Source: Appendix Table 28.</t>
  </si>
  <si>
    <t>Population of couples with children: Statistics Canada. Table 11-10-0190-01</t>
  </si>
  <si>
    <t xml:space="preserve">Note: Select "Economic families and persons not in an economic family" and "Couples with children". Divide couples with children by total population and multiply by 100. </t>
  </si>
  <si>
    <t>Last updated:  May 16, 2025.</t>
  </si>
  <si>
    <t>Sources: Appendix Tables a1 and a30-1.</t>
  </si>
  <si>
    <t>Last updated:  March 10, 2024</t>
  </si>
  <si>
    <t xml:space="preserve">Note: Use "Gross domestic product at market prices" and select "Chained (2017) dollars. </t>
  </si>
  <si>
    <t>Last updated: February 28, 2025</t>
  </si>
  <si>
    <t xml:space="preserve">Source: Statistics Canada. Table 36-10-0223-01 </t>
  </si>
  <si>
    <t>Last updated: February 25, 2024</t>
  </si>
  <si>
    <t>E=(0.4*A+0.1*B+0.25*C+0.25*D)</t>
  </si>
  <si>
    <t>E=(0.4*A'+0.1*B'+0.25*C+0.25*D)</t>
  </si>
  <si>
    <t>Last updated: March 19, 2024</t>
  </si>
  <si>
    <t>E=(A+B+D)/3</t>
  </si>
  <si>
    <t>E=(A'+B'+D)/3</t>
  </si>
  <si>
    <t>E=(0.2*A+0.1*B+0.4*C+0.3*D)</t>
  </si>
  <si>
    <t>E=(0.2*A'+0.1*B'+0.4*C+0.3*D)</t>
  </si>
  <si>
    <t>Table 1 The Overall Index of Economic Well-Being and its Components for Canada and provinces, 2009</t>
  </si>
  <si>
    <t>Total Consumption Flows per capita, 2002$</t>
  </si>
  <si>
    <t>Total per capita Wealth, 2002$</t>
  </si>
  <si>
    <t>Index of Economic Security</t>
  </si>
  <si>
    <t>Overall Index of Economic Well-being, equal weighting</t>
  </si>
  <si>
    <t>Overall Index of Economic Well-being, original  weighting</t>
  </si>
  <si>
    <t>H=(B+D+F+G)/4</t>
  </si>
  <si>
    <t>I=0.7B+0.1D+0.1F+0.1G</t>
  </si>
  <si>
    <t>Source: CSLS IEWB Database, Canada and Provinces, Table 1,Table 2, Table 3, Table 8 and Table 9.</t>
  </si>
  <si>
    <t>Table 1a  The Overall Index of Economic Well-Being and its Components for Canada and provinces, 2009 (Alberta =100)</t>
  </si>
  <si>
    <t>Source: Table 1.</t>
  </si>
  <si>
    <t>Table 2 The Consumption Components for Canada and provinces, 2009</t>
  </si>
  <si>
    <t>Personal Consumption per capita, 2002$</t>
  </si>
  <si>
    <t>Government Expenditure per capita, 2002$</t>
  </si>
  <si>
    <t>Unpaid Work per capita, 2002$</t>
  </si>
  <si>
    <t>Regrettable Expenditure per capita, 2002$</t>
  </si>
  <si>
    <t>Scaled Total Consumption per Capita, 2009</t>
  </si>
  <si>
    <t>Per cent growth between 1981 and 2009</t>
  </si>
  <si>
    <t>F=A*B+C+D-E</t>
  </si>
  <si>
    <t>Source: CSLS IEWB Database, Canada and Provinces, Table 1.</t>
  </si>
  <si>
    <t xml:space="preserve">Note: Since no data on provincial regrettable expenditure available, provincial regrettable expenditure is calculated using the provincial personal expenditure multiplying the proportion of national regrettable expenditure as a percentage of national personal expenditure, which in 2009 was 12.28 per cent. </t>
  </si>
  <si>
    <t>Table 2a  The Consumption Components for Canada and provinces, 2009 (Alberta =100)</t>
  </si>
  <si>
    <t>Source: Table 2.</t>
  </si>
  <si>
    <t>Table 2b The Consumption Components for Canada and provinces, 1981</t>
  </si>
  <si>
    <t>Table 3  The Wealth Components for Canada and provinces, 2009</t>
  </si>
  <si>
    <t>Total per capita Net Capital Stock, 2002$</t>
  </si>
  <si>
    <t>Per Capita R&amp;D Stock, 2002$</t>
  </si>
  <si>
    <t>Per Capita Present Value of Timber Stocks, 2002$</t>
  </si>
  <si>
    <t>Per Capita Present Value of Energy Natural Resources, 2002$</t>
  </si>
  <si>
    <t>Per Capita Present Value of Mineral Natural Resources, 2002$</t>
  </si>
  <si>
    <t>Per Capita Stock of Natural Resources, 2002$</t>
  </si>
  <si>
    <t>Per Capita Net International Investment Position, 2002$</t>
  </si>
  <si>
    <t>Per Capita Stock of Human Capital, 2002$</t>
  </si>
  <si>
    <t>Per Capita Greenhouse Gas Social Cost, 2002$</t>
  </si>
  <si>
    <t>Per cent growth from 1981</t>
  </si>
  <si>
    <t>Source: CSLS IEWB Database, Canada and Provinces, Table 2.</t>
  </si>
  <si>
    <t>Table 3a  The Wealth Components for Canada and provinces, 2009 (Alberta =100)</t>
  </si>
  <si>
    <t>Source: Table 3.</t>
  </si>
  <si>
    <t>Table 3b  The Wealth Components for Canada and provinces, 1981</t>
  </si>
  <si>
    <t>Table 4 The Equality Index for Canada and provinces, 2009</t>
  </si>
  <si>
    <t>Gini Coefficient</t>
  </si>
  <si>
    <t>Scaled Index of Gini Coefficient</t>
  </si>
  <si>
    <t>Poverty Rate</t>
  </si>
  <si>
    <t>Poverty Gap</t>
  </si>
  <si>
    <t>Poverty Intensity</t>
  </si>
  <si>
    <t>Scaled Index of Poverty Intensity</t>
  </si>
  <si>
    <t>Scaled Index of Equality</t>
  </si>
  <si>
    <t>Per cent grwoth from 1981</t>
  </si>
  <si>
    <t>E=C*D*constant</t>
  </si>
  <si>
    <t>G=(0.25)B + (0.75)E</t>
  </si>
  <si>
    <t>Source: CSLS IEWB Database, Canada and Provinces, Table 3. Data are assumed to equal to 2006 value.</t>
  </si>
  <si>
    <t xml:space="preserve">Note: Provincial Gini Estimates do not sum to Canadian estimates as certain high income persons </t>
  </si>
  <si>
    <t>are excluded from provincial estimates because of confidentiality considerations, but are included in the national total.</t>
  </si>
  <si>
    <t>Table 4a The Equality Index for Canada and provinces, 2009 (Alberta =100)</t>
  </si>
  <si>
    <t>Source: Table 4.</t>
  </si>
  <si>
    <t>Table 4b The Equality Index for Canada and provinces, 1981</t>
  </si>
  <si>
    <t>Table 5  The Security Index for Canada and provinces, 2009</t>
  </si>
  <si>
    <t xml:space="preserve"> Unemployment Rate, %</t>
  </si>
  <si>
    <t>Scaled Index of Security from the Risk Imposed by Unemployment</t>
  </si>
  <si>
    <t xml:space="preserve"> Proportion of Private Expenditure on Healthcare in Personal Disposable Income</t>
  </si>
  <si>
    <t>Scaled Index of Security from the Risk Imposed by Illness</t>
  </si>
  <si>
    <t>Poverty Rate for lone female families</t>
  </si>
  <si>
    <t>Poverty Gap for lone female families</t>
  </si>
  <si>
    <t>Scaled Index of Security from the Risk Imposed by Single-Parent Poverty</t>
  </si>
  <si>
    <t>Poverty Rate for Elderly Families (%)</t>
  </si>
  <si>
    <t>Poverty Gap Ratio for Elderly Families</t>
  </si>
  <si>
    <t>Poverty Intensity for Elderly Families</t>
  </si>
  <si>
    <t>Scaled Index of Security from the Risk Imposed by Poverty in Old Age</t>
  </si>
  <si>
    <t>Overall Scaled Index of Security</t>
  </si>
  <si>
    <t>Per cent of grwoth from 1981</t>
  </si>
  <si>
    <t>N=M*L*constant</t>
  </si>
  <si>
    <t>Source: CSLS IEWB Database, Canada and Provinces, Table 4, Table 5, Table 6, Table 7 and Table 8.</t>
  </si>
  <si>
    <t>Note:The overall index of security are calculated by column D, F, K, O multiplying their weight. For example, the weights for Canada in 2009 were 0.338 for unemployment, 0.487 for illness, 0.168 for lone parent and 0.118 for elderly, respectively.</t>
  </si>
  <si>
    <t>Table 5a  The Security Index for Canada and provinces, 2009 (Alberta =100)</t>
  </si>
  <si>
    <t>Source: Table 5.</t>
  </si>
  <si>
    <t xml:space="preserve">Unemployment Protection </t>
  </si>
  <si>
    <t>Risk by illness</t>
  </si>
  <si>
    <t>Single parent poverty</t>
  </si>
  <si>
    <t>Elderly poverty</t>
  </si>
  <si>
    <t>Table 6  Trends in  the Overall Index of Economic Well-Being and its Components for Canada and Provinces,1981-2009</t>
  </si>
  <si>
    <t>(Average annual rate of change or total percentage point change)</t>
  </si>
  <si>
    <t>Annual Average Rate of Change, %</t>
  </si>
  <si>
    <t>Percentage Point Change</t>
  </si>
  <si>
    <t>Note: Absolute percentage point changes for the scaled variables.</t>
  </si>
  <si>
    <t>Table 6a,  Trends in  of  the Overall Index of Economic Well-Being for Canada and Provinces, 1981-2005 (Alberta =100)</t>
  </si>
  <si>
    <t>Total Consumption Flows per capita, 1997$</t>
  </si>
  <si>
    <t>Total per capita Wealth, 1997 $</t>
  </si>
  <si>
    <t>Source: Table 6.</t>
  </si>
  <si>
    <t>Table 7   Trends in  of the Consumption Component for Canada and Provinces,1981-2009</t>
  </si>
  <si>
    <t xml:space="preserve">          Absolute percentage point changes for the scaled variables.</t>
  </si>
  <si>
    <t>Table 7a,  Trends in  of the Consumption Componentfor Canada and Provinces, 1981-2005 (Alberta =100)</t>
  </si>
  <si>
    <t>Source: Table 7.</t>
  </si>
  <si>
    <t>Table 8  Trends in  of the Wealth Component for Canada and Provinces,1981-2009</t>
  </si>
  <si>
    <t>n.a</t>
  </si>
  <si>
    <t>Note:  Absolute percentage point changes for the scaled variables.</t>
  </si>
  <si>
    <t>Table 8a,  Trends in  of the Wealth Componentfor Canada and Provinces, 1981-2005 (Alberta =100)</t>
  </si>
  <si>
    <t>F=C+D+E</t>
  </si>
  <si>
    <t>I=A+B+F+G+H</t>
  </si>
  <si>
    <t>Source: Table 8.</t>
  </si>
  <si>
    <t>Table 9   Trends in  of the Equality Index for Canada and Provinces,1981-2009</t>
  </si>
  <si>
    <t xml:space="preserve">Note: 1. Provincial Gini Estimates do not sum to Canadian estimates as certain high income persons </t>
  </si>
  <si>
    <t xml:space="preserve">          2. Absolute percentage point changes for the scaled variables.</t>
  </si>
  <si>
    <t>Table 9a,  Trends in  of the Equality Indexfor Canada and Provinces, 1981-2005 (Alberta =100)</t>
  </si>
  <si>
    <t>Index of Gini Coefficient</t>
  </si>
  <si>
    <t>Source: Table 9.</t>
  </si>
  <si>
    <t>Table 10  Trends in the Security Index for Canada and Provinces,1981-2009</t>
  </si>
  <si>
    <t>Note:1. The overall index of security are calculated by column E, G, L, P multiplying their weight.</t>
  </si>
  <si>
    <t>Table 10a, The Average Annual Growth Rate  of the Security Index,  Alberta Compares to other Provinces and the Canadian Average, 1981-2005 (Alberta =100)</t>
  </si>
  <si>
    <t xml:space="preserve"> Employment Rate</t>
  </si>
  <si>
    <t>Index of the Proportion of Private Expenditure on Healthcare in Personal Disposable Income</t>
  </si>
  <si>
    <t>Overall Index of Security</t>
  </si>
  <si>
    <t>Source: Table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</si>
</sst>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0.000"/>
    <numFmt numFmtId="166" formatCode="#,##0.0"/>
    <numFmt numFmtId="167" formatCode="0.0"/>
    <numFmt numFmtId="168" formatCode="#,##0.000"/>
    <numFmt numFmtId="169" formatCode="_-* #,##0_-;\-* #,##0_-;_-* &quot;-&quot;??_-;_-@_-"/>
    <numFmt numFmtId="170" formatCode="#,##0.00000"/>
  </numFmts>
  <fonts count="82" x14ac:knownFonts="1">
    <font>
      <sz val="9.5"/>
      <name val="System"/>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Times New Roman"/>
      <family val="1"/>
    </font>
    <font>
      <i/>
      <sz val="10"/>
      <name val="Times New Roman"/>
      <family val="1"/>
    </font>
    <font>
      <b/>
      <vertAlign val="superscript"/>
      <sz val="10"/>
      <name val="Times New Roman"/>
      <family val="1"/>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Times New Roman"/>
      <family val="1"/>
    </font>
    <font>
      <sz val="11"/>
      <color theme="1"/>
      <name val="Times New Roman"/>
      <family val="1"/>
    </font>
    <font>
      <sz val="10"/>
      <color theme="1"/>
      <name val="Times New Roman"/>
      <family val="1"/>
    </font>
    <font>
      <sz val="9.5"/>
      <name val="Times New Roman"/>
      <family val="1"/>
    </font>
    <font>
      <sz val="9.5"/>
      <name val="System"/>
      <family val="2"/>
    </font>
    <font>
      <i/>
      <sz val="9.5"/>
      <name val="Times New Roman"/>
      <family val="1"/>
    </font>
    <font>
      <sz val="10"/>
      <name val="Arial"/>
      <family val="2"/>
      <charset val="204"/>
    </font>
    <font>
      <sz val="10"/>
      <name val="Arial"/>
      <family val="2"/>
    </font>
    <font>
      <sz val="10"/>
      <color theme="1"/>
      <name val="Arial"/>
      <family val="2"/>
    </font>
    <font>
      <sz val="11"/>
      <color indexed="8"/>
      <name val="Calibri"/>
      <family val="2"/>
    </font>
    <font>
      <b/>
      <sz val="9.5"/>
      <name val="Times New Roman"/>
      <family val="1"/>
    </font>
    <font>
      <sz val="10"/>
      <color theme="8" tint="-0.249977111117893"/>
      <name val="Times New Roman"/>
      <family val="1"/>
    </font>
    <font>
      <i/>
      <sz val="9"/>
      <name val="Times New Roman"/>
      <family val="1"/>
    </font>
    <font>
      <sz val="9.5"/>
      <color theme="1"/>
      <name val="Times New Roman"/>
      <family val="1"/>
    </font>
    <font>
      <sz val="11"/>
      <color theme="1"/>
      <name val="Arial"/>
      <family val="2"/>
    </font>
    <font>
      <sz val="22"/>
      <name val="Arial"/>
      <family val="2"/>
    </font>
    <font>
      <sz val="11"/>
      <name val="Arial"/>
      <family val="2"/>
    </font>
    <font>
      <sz val="16"/>
      <name val="Arial"/>
      <family val="2"/>
    </font>
    <font>
      <u/>
      <sz val="11"/>
      <color rgb="FF0070C0"/>
      <name val="Arial"/>
      <family val="2"/>
    </font>
    <font>
      <sz val="30"/>
      <name val="Calibri"/>
      <family val="2"/>
    </font>
    <font>
      <sz val="8"/>
      <name val="Univers"/>
      <family val="2"/>
    </font>
    <font>
      <sz val="8"/>
      <name val="Univers"/>
      <family val="2"/>
    </font>
    <font>
      <sz val="24"/>
      <name val="Calibri"/>
      <family val="2"/>
    </font>
    <font>
      <u/>
      <sz val="11"/>
      <color theme="10"/>
      <name val="Arial"/>
      <family val="2"/>
    </font>
    <font>
      <sz val="9.5"/>
      <name val="System"/>
      <family val="2"/>
    </font>
    <font>
      <sz val="10"/>
      <color rgb="FFFF0000"/>
      <name val="Times New Roman"/>
      <family val="1"/>
    </font>
    <font>
      <sz val="10"/>
      <color rgb="FF000000"/>
      <name val="Times New Roman"/>
      <family val="1"/>
    </font>
    <font>
      <sz val="10"/>
      <color rgb="FF000000"/>
      <name val="Times New Roman"/>
      <family val="1"/>
      <charset val="162"/>
    </font>
    <font>
      <sz val="10"/>
      <name val="Times New Roman"/>
      <family val="1"/>
      <charset val="162"/>
    </font>
    <font>
      <sz val="9.5"/>
      <name val="Times New Roman"/>
      <family val="1"/>
      <charset val="162"/>
    </font>
    <font>
      <sz val="8"/>
      <name val="System"/>
    </font>
    <font>
      <sz val="9.5"/>
      <color rgb="FF000000"/>
      <name val="Times New Roman"/>
      <family val="1"/>
      <charset val="162"/>
    </font>
    <font>
      <i/>
      <sz val="10"/>
      <color theme="1"/>
      <name val="Times New Roman"/>
      <family val="1"/>
    </font>
    <font>
      <b/>
      <sz val="9.5"/>
      <name val="System"/>
    </font>
    <font>
      <b/>
      <i/>
      <sz val="10"/>
      <name val="Times New Roman"/>
      <family val="1"/>
    </font>
    <font>
      <i/>
      <sz val="9"/>
      <color rgb="FF000000"/>
      <name val="Times New Roman"/>
      <family val="1"/>
    </font>
    <font>
      <sz val="10"/>
      <color rgb="FFFFC000"/>
      <name val="Times New Roman"/>
      <family val="1"/>
    </font>
    <font>
      <u/>
      <sz val="11"/>
      <color theme="10"/>
      <name val="Calibri"/>
      <family val="2"/>
      <scheme val="minor"/>
    </font>
    <font>
      <sz val="9"/>
      <name val="Arial"/>
      <family val="2"/>
    </font>
    <font>
      <sz val="8"/>
      <name val="Univers"/>
      <family val="2"/>
    </font>
    <font>
      <sz val="15"/>
      <color rgb="FF000000"/>
      <name val="Noto Sans"/>
      <family val="2"/>
    </font>
    <font>
      <b/>
      <sz val="11"/>
      <name val="Times New Roman"/>
      <family val="1"/>
    </font>
    <font>
      <b/>
      <sz val="12"/>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thin">
        <color indexed="64"/>
      </left>
      <right style="thin">
        <color indexed="64"/>
      </right>
      <top/>
      <bottom/>
      <diagonal/>
    </border>
    <border>
      <left/>
      <right style="thick">
        <color indexed="64"/>
      </right>
      <top/>
      <bottom/>
      <diagonal/>
    </border>
    <border>
      <left style="thin">
        <color indexed="64"/>
      </left>
      <right/>
      <top/>
      <bottom/>
      <diagonal/>
    </border>
    <border>
      <left/>
      <right/>
      <top/>
      <bottom style="thin">
        <color indexed="64"/>
      </bottom>
      <diagonal/>
    </border>
    <border>
      <left style="medium">
        <color rgb="FFD4D4D4"/>
      </left>
      <right style="medium">
        <color rgb="FFD4D4D4"/>
      </right>
      <top style="medium">
        <color rgb="FFD4D4D4"/>
      </top>
      <bottom style="medium">
        <color rgb="FFD4D4D4"/>
      </bottom>
      <diagonal/>
    </border>
    <border>
      <left style="medium">
        <color rgb="FFD4D4D4"/>
      </left>
      <right/>
      <top style="medium">
        <color rgb="FFD4D4D4"/>
      </top>
      <bottom style="medium">
        <color rgb="FFD4D4D4"/>
      </bottom>
      <diagonal/>
    </border>
    <border>
      <left/>
      <right style="medium">
        <color rgb="FFD4D4D4"/>
      </right>
      <top style="medium">
        <color rgb="FFD4D4D4"/>
      </top>
      <bottom style="medium">
        <color rgb="FFD4D4D4"/>
      </bottom>
      <diagonal/>
    </border>
    <border>
      <left style="thick">
        <color indexed="64"/>
      </left>
      <right/>
      <top/>
      <bottom/>
      <diagonal/>
    </border>
  </borders>
  <cellStyleXfs count="774">
    <xf numFmtId="0" fontId="0" fillId="0" borderId="0"/>
    <xf numFmtId="0" fontId="23" fillId="0" borderId="0" applyNumberFormat="0" applyFill="0" applyBorder="0" applyAlignment="0" applyProtection="0"/>
    <xf numFmtId="0" fontId="24" fillId="0" borderId="1" applyNumberFormat="0" applyFill="0" applyAlignment="0" applyProtection="0"/>
    <xf numFmtId="0" fontId="25" fillId="0" borderId="2" applyNumberFormat="0" applyFill="0" applyAlignment="0" applyProtection="0"/>
    <xf numFmtId="0" fontId="26" fillId="0" borderId="3" applyNumberFormat="0" applyFill="0" applyAlignment="0" applyProtection="0"/>
    <xf numFmtId="0" fontId="26" fillId="0" borderId="0" applyNumberFormat="0" applyFill="0" applyBorder="0" applyAlignment="0" applyProtection="0"/>
    <xf numFmtId="0" fontId="27" fillId="2" borderId="0" applyNumberFormat="0" applyBorder="0" applyAlignment="0" applyProtection="0"/>
    <xf numFmtId="0" fontId="28" fillId="3" borderId="0" applyNumberFormat="0" applyBorder="0" applyAlignment="0" applyProtection="0"/>
    <xf numFmtId="0" fontId="29" fillId="4" borderId="0" applyNumberFormat="0" applyBorder="0" applyAlignment="0" applyProtection="0"/>
    <xf numFmtId="0" fontId="30" fillId="5" borderId="4" applyNumberFormat="0" applyAlignment="0" applyProtection="0"/>
    <xf numFmtId="0" fontId="31" fillId="6" borderId="5" applyNumberFormat="0" applyAlignment="0" applyProtection="0"/>
    <xf numFmtId="0" fontId="32" fillId="6" borderId="4" applyNumberFormat="0" applyAlignment="0" applyProtection="0"/>
    <xf numFmtId="0" fontId="33" fillId="0" borderId="6" applyNumberFormat="0" applyFill="0" applyAlignment="0" applyProtection="0"/>
    <xf numFmtId="0" fontId="34" fillId="7" borderId="7" applyNumberFormat="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38" fillId="12" borderId="0" applyNumberFormat="0" applyBorder="0" applyAlignment="0" applyProtection="0"/>
    <xf numFmtId="0" fontId="3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38" fillId="16" borderId="0" applyNumberFormat="0" applyBorder="0" applyAlignment="0" applyProtection="0"/>
    <xf numFmtId="0" fontId="38"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38" fillId="20" borderId="0" applyNumberFormat="0" applyBorder="0" applyAlignment="0" applyProtection="0"/>
    <xf numFmtId="0" fontId="38"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38" fillId="28" borderId="0" applyNumberFormat="0" applyBorder="0" applyAlignment="0" applyProtection="0"/>
    <xf numFmtId="0" fontId="38" fillId="29"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38" fillId="32" borderId="0" applyNumberFormat="0" applyBorder="0" applyAlignment="0" applyProtection="0"/>
    <xf numFmtId="0" fontId="18" fillId="0" borderId="0"/>
    <xf numFmtId="0" fontId="18" fillId="8" borderId="8" applyNumberFormat="0" applyFont="0" applyAlignment="0" applyProtection="0"/>
    <xf numFmtId="0" fontId="17" fillId="0" borderId="0"/>
    <xf numFmtId="0" fontId="17" fillId="8" borderId="8"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6" fillId="0" borderId="0"/>
    <xf numFmtId="0" fontId="16" fillId="8" borderId="8" applyNumberFormat="0" applyFont="0" applyAlignment="0" applyProtection="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5" fillId="0" borderId="0"/>
    <xf numFmtId="0" fontId="15" fillId="8" borderId="8"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4" fillId="0" borderId="0"/>
    <xf numFmtId="0" fontId="13" fillId="0" borderId="0"/>
    <xf numFmtId="0" fontId="43" fillId="0" borderId="0"/>
    <xf numFmtId="0" fontId="13" fillId="8" borderId="8" applyNumberFormat="0" applyFont="0" applyAlignment="0" applyProtection="0"/>
    <xf numFmtId="0" fontId="13" fillId="10" borderId="0" applyNumberFormat="0" applyBorder="0" applyAlignment="0" applyProtection="0"/>
    <xf numFmtId="0" fontId="13" fillId="11"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6" borderId="0" applyNumberFormat="0" applyBorder="0" applyAlignment="0" applyProtection="0"/>
    <xf numFmtId="0" fontId="13" fillId="27"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0" borderId="0"/>
    <xf numFmtId="0" fontId="13" fillId="8" borderId="8" applyNumberFormat="0" applyFont="0" applyAlignment="0" applyProtection="0"/>
    <xf numFmtId="0" fontId="12" fillId="0" borderId="0"/>
    <xf numFmtId="0" fontId="11" fillId="0" borderId="0"/>
    <xf numFmtId="0" fontId="45" fillId="0" borderId="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8" borderId="8" applyNumberFormat="0" applyFont="0" applyAlignment="0" applyProtection="0"/>
    <xf numFmtId="0" fontId="10" fillId="0" borderId="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46" fillId="0" borderId="0" applyNumberFormat="0" applyFont="0" applyFill="0" applyBorder="0" applyAlignment="0" applyProtection="0"/>
    <xf numFmtId="0" fontId="46" fillId="0" borderId="0"/>
    <xf numFmtId="0" fontId="46" fillId="0" borderId="0" applyNumberFormat="0" applyFont="0" applyFill="0" applyBorder="0" applyAlignment="0" applyProtection="0"/>
    <xf numFmtId="0" fontId="46" fillId="0" borderId="0" applyNumberFormat="0" applyFont="0" applyFill="0" applyBorder="0" applyAlignment="0" applyProtection="0"/>
    <xf numFmtId="0" fontId="46" fillId="0" borderId="0"/>
    <xf numFmtId="0" fontId="46" fillId="0" borderId="0" applyNumberFormat="0" applyFont="0" applyFill="0" applyBorder="0" applyAlignment="0" applyProtection="0"/>
    <xf numFmtId="0" fontId="46" fillId="0" borderId="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9" fontId="10" fillId="0" borderId="0" applyFont="0" applyFill="0" applyBorder="0" applyAlignment="0" applyProtection="0"/>
    <xf numFmtId="0" fontId="47" fillId="0" borderId="0"/>
    <xf numFmtId="0" fontId="10" fillId="18" borderId="0" applyNumberFormat="0" applyBorder="0" applyAlignment="0" applyProtection="0"/>
    <xf numFmtId="0" fontId="10" fillId="19" borderId="0" applyNumberFormat="0" applyBorder="0" applyAlignment="0" applyProtection="0"/>
    <xf numFmtId="43" fontId="10" fillId="0" borderId="0" applyFont="0" applyFill="0" applyBorder="0" applyAlignment="0" applyProtection="0"/>
    <xf numFmtId="0" fontId="10" fillId="22" borderId="0" applyNumberFormat="0" applyBorder="0" applyAlignment="0" applyProtection="0"/>
    <xf numFmtId="0" fontId="10" fillId="23" borderId="0" applyNumberFormat="0" applyBorder="0" applyAlignment="0" applyProtection="0"/>
    <xf numFmtId="0" fontId="46" fillId="0" borderId="0" applyNumberFormat="0" applyFont="0" applyFill="0" applyBorder="0" applyAlignment="0" applyProtection="0"/>
    <xf numFmtId="0" fontId="10" fillId="26" borderId="0" applyNumberFormat="0" applyBorder="0" applyAlignment="0" applyProtection="0"/>
    <xf numFmtId="0" fontId="10" fillId="27" borderId="0" applyNumberFormat="0" applyBorder="0" applyAlignment="0" applyProtection="0"/>
    <xf numFmtId="164" fontId="10" fillId="0" borderId="0" applyFont="0" applyFill="0" applyBorder="0" applyAlignment="0" applyProtection="0"/>
    <xf numFmtId="0" fontId="48" fillId="0" borderId="0"/>
    <xf numFmtId="0" fontId="10" fillId="30" borderId="0" applyNumberFormat="0" applyBorder="0" applyAlignment="0" applyProtection="0"/>
    <xf numFmtId="0" fontId="10" fillId="31" borderId="0" applyNumberFormat="0" applyBorder="0" applyAlignment="0" applyProtection="0"/>
    <xf numFmtId="0" fontId="46" fillId="0" borderId="0" applyNumberFormat="0" applyFont="0" applyFill="0" applyBorder="0" applyAlignment="0" applyProtection="0"/>
    <xf numFmtId="0" fontId="46" fillId="0" borderId="0" applyNumberFormat="0" applyFont="0" applyFill="0" applyBorder="0" applyAlignment="0" applyProtection="0"/>
    <xf numFmtId="0" fontId="46" fillId="0" borderId="0" applyNumberFormat="0" applyFont="0" applyFill="0" applyBorder="0" applyAlignment="0" applyProtection="0"/>
    <xf numFmtId="0" fontId="46" fillId="0" borderId="0"/>
    <xf numFmtId="0" fontId="46" fillId="0" borderId="0" applyNumberFormat="0" applyFill="0" applyBorder="0" applyAlignment="0" applyProtection="0"/>
    <xf numFmtId="0" fontId="10" fillId="0" borderId="0"/>
    <xf numFmtId="0" fontId="43" fillId="0" borderId="0"/>
    <xf numFmtId="0" fontId="46" fillId="0" borderId="0"/>
    <xf numFmtId="0" fontId="46" fillId="0" borderId="0" applyNumberFormat="0" applyFont="0" applyFill="0" applyBorder="0" applyAlignment="0" applyProtection="0"/>
    <xf numFmtId="0" fontId="46" fillId="0" borderId="0" applyNumberFormat="0" applyFont="0" applyFill="0" applyBorder="0" applyAlignment="0" applyProtection="0"/>
    <xf numFmtId="0" fontId="46" fillId="0" borderId="0" applyNumberFormat="0" applyFont="0" applyFill="0" applyBorder="0" applyAlignment="0" applyProtection="0"/>
    <xf numFmtId="0" fontId="46" fillId="0" borderId="0" applyNumberFormat="0" applyFont="0" applyFill="0" applyBorder="0" applyAlignment="0" applyProtection="0"/>
    <xf numFmtId="0" fontId="10" fillId="0" borderId="0"/>
    <xf numFmtId="0" fontId="10" fillId="8" borderId="8" applyNumberFormat="0" applyFont="0" applyAlignment="0" applyProtection="0"/>
    <xf numFmtId="0" fontId="10" fillId="0" borderId="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46" fillId="0" borderId="0"/>
    <xf numFmtId="0" fontId="10" fillId="0" borderId="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8" borderId="8" applyNumberFormat="0" applyFont="0" applyAlignment="0" applyProtection="0"/>
    <xf numFmtId="0" fontId="10" fillId="0" borderId="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9" fontId="10" fillId="0" borderId="0" applyFont="0" applyFill="0" applyBorder="0" applyAlignment="0" applyProtection="0"/>
    <xf numFmtId="0" fontId="10" fillId="18" borderId="0" applyNumberFormat="0" applyBorder="0" applyAlignment="0" applyProtection="0"/>
    <xf numFmtId="0" fontId="10" fillId="19" borderId="0" applyNumberFormat="0" applyBorder="0" applyAlignment="0" applyProtection="0"/>
    <xf numFmtId="43" fontId="10" fillId="0" borderId="0" applyFont="0" applyFill="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164" fontId="10" fillId="0" borderId="0" applyFont="0" applyFill="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8" borderId="8" applyNumberFormat="0" applyFont="0" applyAlignment="0" applyProtection="0"/>
    <xf numFmtId="0" fontId="10" fillId="0" borderId="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46" fillId="0" borderId="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9" fillId="0" borderId="0"/>
    <xf numFmtId="0" fontId="9" fillId="8" borderId="8"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8"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7" fillId="0" borderId="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6" fillId="0" borderId="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4" fillId="0" borderId="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56" fillId="0" borderId="0" applyNumberFormat="0" applyProtection="0">
      <alignment horizontal="left" vertical="top"/>
    </xf>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55" fillId="0" borderId="0" applyNumberFormat="0" applyProtection="0">
      <alignment horizontal="left" vertical="top" wrapText="1"/>
    </xf>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49" fontId="57" fillId="0" borderId="0" applyFill="0" applyBorder="0" applyAlignment="0" applyProtection="0"/>
    <xf numFmtId="43" fontId="4" fillId="0" borderId="0" applyFont="0" applyFill="0" applyBorder="0" applyAlignment="0" applyProtection="0"/>
    <xf numFmtId="0" fontId="54" fillId="0" borderId="0" applyNumberFormat="0" applyFill="0" applyProtection="0">
      <alignment horizontal="left" vertical="top"/>
    </xf>
    <xf numFmtId="0" fontId="53" fillId="0" borderId="0"/>
    <xf numFmtId="0" fontId="58" fillId="0" borderId="0" applyNumberFormat="0" applyFill="0" applyProtection="0">
      <alignment horizontal="left" vertical="top"/>
    </xf>
    <xf numFmtId="0" fontId="54" fillId="0" borderId="0" applyNumberFormat="0" applyFill="0" applyProtection="0">
      <alignment horizontal="left" vertical="top"/>
    </xf>
    <xf numFmtId="43" fontId="60" fillId="0" borderId="0" applyFont="0" applyFill="0" applyBorder="0" applyAlignment="0" applyProtection="0"/>
    <xf numFmtId="0" fontId="61" fillId="0" borderId="0" applyNumberFormat="0" applyProtection="0">
      <alignment horizontal="left" vertical="top"/>
    </xf>
    <xf numFmtId="0" fontId="56" fillId="0" borderId="0" applyNumberFormat="0" applyProtection="0">
      <alignment horizontal="left" vertical="top"/>
    </xf>
    <xf numFmtId="0" fontId="62" fillId="0" borderId="0" applyNumberFormat="0" applyFill="0" applyBorder="0" applyAlignment="0" applyProtection="0"/>
    <xf numFmtId="0" fontId="59" fillId="0" borderId="0"/>
    <xf numFmtId="0" fontId="43" fillId="0" borderId="0"/>
    <xf numFmtId="0" fontId="4" fillId="0" borderId="0"/>
    <xf numFmtId="0" fontId="4" fillId="8" borderId="8" applyNumberFormat="0" applyFont="0" applyAlignment="0" applyProtection="0"/>
    <xf numFmtId="0" fontId="4" fillId="0" borderId="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8" applyNumberFormat="0" applyFont="0" applyAlignment="0" applyProtection="0"/>
    <xf numFmtId="0" fontId="4" fillId="0" borderId="0"/>
    <xf numFmtId="0" fontId="4" fillId="0" borderId="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8" applyNumberFormat="0" applyFont="0" applyAlignment="0" applyProtection="0"/>
    <xf numFmtId="0" fontId="4" fillId="0" borderId="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9" fontId="4" fillId="0" borderId="0" applyFont="0" applyFill="0" applyBorder="0" applyAlignment="0" applyProtection="0"/>
    <xf numFmtId="0" fontId="4" fillId="18" borderId="0" applyNumberFormat="0" applyBorder="0" applyAlignment="0" applyProtection="0"/>
    <xf numFmtId="0" fontId="4" fillId="19" borderId="0" applyNumberFormat="0" applyBorder="0" applyAlignment="0" applyProtection="0"/>
    <xf numFmtId="43" fontId="4" fillId="0" borderId="0" applyFont="0" applyFill="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164" fontId="4" fillId="0" borderId="0" applyFont="0" applyFill="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8" borderId="8" applyNumberFormat="0" applyFont="0" applyAlignment="0" applyProtection="0"/>
    <xf numFmtId="0" fontId="4" fillId="0" borderId="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8" applyNumberFormat="0" applyFont="0" applyAlignment="0" applyProtection="0"/>
    <xf numFmtId="0" fontId="4" fillId="0" borderId="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9" fontId="4" fillId="0" borderId="0" applyFont="0" applyFill="0" applyBorder="0" applyAlignment="0" applyProtection="0"/>
    <xf numFmtId="0" fontId="4" fillId="18" borderId="0" applyNumberFormat="0" applyBorder="0" applyAlignment="0" applyProtection="0"/>
    <xf numFmtId="0" fontId="4" fillId="19" borderId="0" applyNumberFormat="0" applyBorder="0" applyAlignment="0" applyProtection="0"/>
    <xf numFmtId="43" fontId="4" fillId="0" borderId="0" applyFont="0" applyFill="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164" fontId="4" fillId="0" borderId="0" applyFont="0" applyFill="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8" borderId="8" applyNumberFormat="0" applyFont="0" applyAlignment="0" applyProtection="0"/>
    <xf numFmtId="0" fontId="4" fillId="0" borderId="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43" fontId="63" fillId="0" borderId="0" applyFont="0" applyFill="0" applyBorder="0" applyAlignment="0" applyProtection="0"/>
    <xf numFmtId="0" fontId="60" fillId="0" borderId="0"/>
    <xf numFmtId="43" fontId="60" fillId="0" borderId="0" applyFont="0" applyFill="0" applyBorder="0" applyAlignment="0" applyProtection="0"/>
    <xf numFmtId="43" fontId="59" fillId="0" borderId="0" applyFont="0" applyFill="0" applyBorder="0" applyAlignment="0" applyProtection="0"/>
    <xf numFmtId="43" fontId="3" fillId="0" borderId="0" applyFont="0" applyFill="0" applyBorder="0" applyAlignment="0" applyProtection="0"/>
    <xf numFmtId="0" fontId="54" fillId="0" borderId="0" applyNumberFormat="0" applyFill="0" applyProtection="0">
      <alignment horizontal="left" vertical="top"/>
    </xf>
    <xf numFmtId="0" fontId="56" fillId="0" borderId="0" applyNumberFormat="0" applyProtection="0">
      <alignment horizontal="left" vertical="top"/>
    </xf>
    <xf numFmtId="0" fontId="53" fillId="0" borderId="0"/>
    <xf numFmtId="0" fontId="3" fillId="0" borderId="0"/>
    <xf numFmtId="0" fontId="2" fillId="0" borderId="0"/>
    <xf numFmtId="43" fontId="2" fillId="0" borderId="0" applyFont="0" applyFill="0" applyBorder="0" applyAlignment="0" applyProtection="0"/>
    <xf numFmtId="0" fontId="76" fillId="0" borderId="0" applyNumberFormat="0" applyFill="0" applyBorder="0" applyAlignment="0" applyProtection="0"/>
    <xf numFmtId="0" fontId="77" fillId="0" borderId="0" applyNumberFormat="0" applyProtection="0">
      <alignment horizontal="left" vertical="top"/>
    </xf>
    <xf numFmtId="0" fontId="59" fillId="0" borderId="0"/>
    <xf numFmtId="0" fontId="58" fillId="0" borderId="0" applyNumberFormat="0" applyFill="0" applyProtection="0">
      <alignment horizontal="left" vertical="top"/>
    </xf>
    <xf numFmtId="0" fontId="78" fillId="0" borderId="0"/>
    <xf numFmtId="0" fontId="59" fillId="0" borderId="0"/>
    <xf numFmtId="0" fontId="1" fillId="0" borderId="0"/>
    <xf numFmtId="43" fontId="43" fillId="0" borderId="0" applyFont="0" applyFill="0" applyBorder="0" applyAlignment="0" applyProtection="0"/>
    <xf numFmtId="0" fontId="1" fillId="0" borderId="0"/>
  </cellStyleXfs>
  <cellXfs count="248">
    <xf numFmtId="0" fontId="0" fillId="0" borderId="0" xfId="0"/>
    <xf numFmtId="0" fontId="20" fillId="0" borderId="0" xfId="0" applyFont="1"/>
    <xf numFmtId="0" fontId="21" fillId="0" borderId="0" xfId="0" applyFont="1"/>
    <xf numFmtId="0" fontId="20" fillId="0" borderId="0" xfId="0" applyFont="1" applyAlignment="1">
      <alignment wrapText="1"/>
    </xf>
    <xf numFmtId="3" fontId="20" fillId="0" borderId="0" xfId="0" applyNumberFormat="1" applyFont="1"/>
    <xf numFmtId="2" fontId="20" fillId="0" borderId="0" xfId="0" applyNumberFormat="1" applyFont="1"/>
    <xf numFmtId="165" fontId="20" fillId="0" borderId="0" xfId="0" applyNumberFormat="1" applyFont="1"/>
    <xf numFmtId="165" fontId="20" fillId="0" borderId="0" xfId="0" applyNumberFormat="1" applyFont="1" applyAlignment="1">
      <alignment wrapText="1"/>
    </xf>
    <xf numFmtId="2" fontId="20" fillId="0" borderId="0" xfId="0" applyNumberFormat="1" applyFont="1" applyAlignment="1">
      <alignment wrapText="1"/>
    </xf>
    <xf numFmtId="166" fontId="20" fillId="0" borderId="0" xfId="0" applyNumberFormat="1" applyFont="1"/>
    <xf numFmtId="166" fontId="20" fillId="0" borderId="0" xfId="0" applyNumberFormat="1" applyFont="1" applyAlignment="1">
      <alignment wrapText="1"/>
    </xf>
    <xf numFmtId="167" fontId="20" fillId="0" borderId="0" xfId="0" applyNumberFormat="1" applyFont="1"/>
    <xf numFmtId="167" fontId="20" fillId="0" borderId="0" xfId="0" applyNumberFormat="1" applyFont="1" applyAlignment="1">
      <alignment wrapText="1"/>
    </xf>
    <xf numFmtId="167" fontId="21" fillId="0" borderId="0" xfId="0" applyNumberFormat="1" applyFont="1"/>
    <xf numFmtId="3" fontId="20" fillId="0" borderId="0" xfId="0" applyNumberFormat="1" applyFont="1" applyAlignment="1">
      <alignment wrapText="1"/>
    </xf>
    <xf numFmtId="4" fontId="20" fillId="0" borderId="0" xfId="0" applyNumberFormat="1" applyFont="1"/>
    <xf numFmtId="1" fontId="20" fillId="0" borderId="0" xfId="0" applyNumberFormat="1" applyFont="1"/>
    <xf numFmtId="3" fontId="21" fillId="0" borderId="0" xfId="0" applyNumberFormat="1" applyFont="1"/>
    <xf numFmtId="15" fontId="20" fillId="0" borderId="0" xfId="0" applyNumberFormat="1" applyFont="1"/>
    <xf numFmtId="0" fontId="18" fillId="0" borderId="0" xfId="41"/>
    <xf numFmtId="0" fontId="39" fillId="0" borderId="0" xfId="0" applyFont="1"/>
    <xf numFmtId="0" fontId="39" fillId="0" borderId="0" xfId="0" applyFont="1" applyAlignment="1">
      <alignment horizontal="center"/>
    </xf>
    <xf numFmtId="0" fontId="20" fillId="0" borderId="0" xfId="0" applyFont="1" applyAlignment="1">
      <alignment horizontal="center"/>
    </xf>
    <xf numFmtId="0" fontId="42" fillId="0" borderId="0" xfId="0" applyFont="1"/>
    <xf numFmtId="2" fontId="42" fillId="0" borderId="0" xfId="0" applyNumberFormat="1" applyFont="1"/>
    <xf numFmtId="1" fontId="42" fillId="0" borderId="0" xfId="0" applyNumberFormat="1" applyFont="1" applyAlignment="1">
      <alignment horizontal="center"/>
    </xf>
    <xf numFmtId="1" fontId="20" fillId="0" borderId="0" xfId="0" applyNumberFormat="1" applyFont="1" applyAlignment="1">
      <alignment horizontal="center"/>
    </xf>
    <xf numFmtId="0" fontId="20" fillId="0" borderId="0" xfId="0" applyFont="1" applyAlignment="1">
      <alignment horizontal="left"/>
    </xf>
    <xf numFmtId="0" fontId="0" fillId="0" borderId="0" xfId="0" applyAlignment="1">
      <alignment horizontal="center"/>
    </xf>
    <xf numFmtId="165" fontId="42" fillId="0" borderId="0" xfId="0" applyNumberFormat="1" applyFont="1" applyAlignment="1">
      <alignment horizontal="center"/>
    </xf>
    <xf numFmtId="167" fontId="39" fillId="0" borderId="0" xfId="0" applyNumberFormat="1" applyFont="1"/>
    <xf numFmtId="3" fontId="20" fillId="0" borderId="12" xfId="0" applyNumberFormat="1" applyFont="1" applyBorder="1"/>
    <xf numFmtId="3" fontId="20" fillId="0" borderId="12" xfId="0" applyNumberFormat="1" applyFont="1" applyBorder="1" applyAlignment="1">
      <alignment wrapText="1"/>
    </xf>
    <xf numFmtId="3" fontId="20" fillId="0" borderId="0" xfId="0" applyNumberFormat="1" applyFont="1" applyAlignment="1">
      <alignment vertical="top" wrapText="1"/>
    </xf>
    <xf numFmtId="3" fontId="39" fillId="0" borderId="0" xfId="0" applyNumberFormat="1" applyFont="1"/>
    <xf numFmtId="2" fontId="20" fillId="0" borderId="12" xfId="0" applyNumberFormat="1" applyFont="1" applyBorder="1"/>
    <xf numFmtId="2" fontId="20" fillId="0" borderId="12" xfId="0" applyNumberFormat="1" applyFont="1" applyBorder="1" applyAlignment="1">
      <alignment wrapText="1"/>
    </xf>
    <xf numFmtId="0" fontId="20" fillId="0" borderId="12" xfId="0" applyFont="1" applyBorder="1"/>
    <xf numFmtId="0" fontId="20" fillId="0" borderId="12" xfId="0" applyFont="1" applyBorder="1" applyAlignment="1">
      <alignment wrapText="1"/>
    </xf>
    <xf numFmtId="0" fontId="20" fillId="0" borderId="10" xfId="0" applyFont="1" applyBorder="1" applyAlignment="1">
      <alignment wrapText="1"/>
    </xf>
    <xf numFmtId="0" fontId="37" fillId="0" borderId="0" xfId="86" applyFont="1"/>
    <xf numFmtId="0" fontId="20" fillId="0" borderId="10" xfId="0" applyFont="1" applyBorder="1"/>
    <xf numFmtId="0" fontId="13" fillId="0" borderId="0" xfId="86"/>
    <xf numFmtId="0" fontId="39" fillId="0" borderId="14" xfId="0" applyFont="1" applyBorder="1" applyAlignment="1">
      <alignment horizontal="center"/>
    </xf>
    <xf numFmtId="2" fontId="49" fillId="0" borderId="0" xfId="0" applyNumberFormat="1" applyFont="1" applyAlignment="1">
      <alignment horizontal="center"/>
    </xf>
    <xf numFmtId="0" fontId="49" fillId="0" borderId="0" xfId="0" applyFont="1" applyAlignment="1">
      <alignment horizontal="center"/>
    </xf>
    <xf numFmtId="2" fontId="39" fillId="0" borderId="14" xfId="0" applyNumberFormat="1" applyFont="1" applyBorder="1" applyAlignment="1">
      <alignment horizontal="center"/>
    </xf>
    <xf numFmtId="2" fontId="39" fillId="0" borderId="0" xfId="105" applyNumberFormat="1" applyFont="1"/>
    <xf numFmtId="0" fontId="42" fillId="0" borderId="0" xfId="0" applyFont="1" applyAlignment="1">
      <alignment horizontal="center"/>
    </xf>
    <xf numFmtId="2" fontId="42" fillId="0" borderId="0" xfId="0" applyNumberFormat="1" applyFont="1" applyAlignment="1">
      <alignment horizontal="center"/>
    </xf>
    <xf numFmtId="0" fontId="20" fillId="0" borderId="0" xfId="105" applyFont="1"/>
    <xf numFmtId="0" fontId="20" fillId="0" borderId="0" xfId="105" applyFont="1" applyAlignment="1">
      <alignment horizontal="center"/>
    </xf>
    <xf numFmtId="0" fontId="39" fillId="0" borderId="0" xfId="105" applyFont="1"/>
    <xf numFmtId="2" fontId="20" fillId="0" borderId="0" xfId="105" applyNumberFormat="1" applyFont="1"/>
    <xf numFmtId="0" fontId="39" fillId="0" borderId="14" xfId="105" applyFont="1" applyBorder="1" applyAlignment="1">
      <alignment horizontal="center"/>
    </xf>
    <xf numFmtId="0" fontId="39" fillId="0" borderId="14" xfId="105" applyFont="1" applyBorder="1"/>
    <xf numFmtId="2" fontId="39" fillId="0" borderId="14" xfId="105" applyNumberFormat="1" applyFont="1" applyBorder="1" applyAlignment="1">
      <alignment horizontal="center"/>
    </xf>
    <xf numFmtId="2" fontId="20" fillId="0" borderId="0" xfId="0" applyNumberFormat="1" applyFont="1" applyAlignment="1">
      <alignment horizontal="center"/>
    </xf>
    <xf numFmtId="4" fontId="20" fillId="0" borderId="0" xfId="0" applyNumberFormat="1" applyFont="1" applyAlignment="1">
      <alignment horizontal="center"/>
    </xf>
    <xf numFmtId="3" fontId="41" fillId="0" borderId="0" xfId="340" applyNumberFormat="1" applyFont="1"/>
    <xf numFmtId="3" fontId="41" fillId="0" borderId="0" xfId="354" applyNumberFormat="1" applyFont="1"/>
    <xf numFmtId="0" fontId="50" fillId="0" borderId="0" xfId="0" applyFont="1"/>
    <xf numFmtId="3" fontId="20" fillId="0" borderId="0" xfId="0" applyNumberFormat="1" applyFont="1" applyAlignment="1">
      <alignment horizontal="center"/>
    </xf>
    <xf numFmtId="3" fontId="20" fillId="0" borderId="10" xfId="0" applyNumberFormat="1" applyFont="1" applyBorder="1" applyAlignment="1">
      <alignment horizontal="center"/>
    </xf>
    <xf numFmtId="1" fontId="41" fillId="0" borderId="0" xfId="354" applyNumberFormat="1" applyFont="1" applyAlignment="1">
      <alignment horizontal="center"/>
    </xf>
    <xf numFmtId="0" fontId="41" fillId="0" borderId="0" xfId="354" applyFont="1"/>
    <xf numFmtId="4" fontId="41" fillId="0" borderId="0" xfId="340" applyNumberFormat="1" applyFont="1"/>
    <xf numFmtId="0" fontId="41" fillId="0" borderId="0" xfId="340" applyFont="1"/>
    <xf numFmtId="3" fontId="41" fillId="0" borderId="0" xfId="368" applyNumberFormat="1" applyFont="1"/>
    <xf numFmtId="2" fontId="20" fillId="0" borderId="0" xfId="0" applyNumberFormat="1" applyFont="1" applyAlignment="1">
      <alignment horizontal="right"/>
    </xf>
    <xf numFmtId="3" fontId="52" fillId="0" borderId="0" xfId="368" applyNumberFormat="1" applyFont="1"/>
    <xf numFmtId="2" fontId="52" fillId="0" borderId="0" xfId="368" applyNumberFormat="1" applyFont="1"/>
    <xf numFmtId="3" fontId="51" fillId="0" borderId="0" xfId="0" applyNumberFormat="1" applyFont="1"/>
    <xf numFmtId="3" fontId="42" fillId="0" borderId="0" xfId="0" applyNumberFormat="1" applyFont="1"/>
    <xf numFmtId="3" fontId="41" fillId="0" borderId="0" xfId="396" applyNumberFormat="1" applyFont="1"/>
    <xf numFmtId="0" fontId="41" fillId="0" borderId="0" xfId="396" applyFont="1"/>
    <xf numFmtId="0" fontId="4" fillId="0" borderId="0" xfId="396"/>
    <xf numFmtId="165" fontId="20" fillId="0" borderId="0" xfId="0" applyNumberFormat="1" applyFont="1" applyAlignment="1">
      <alignment horizontal="center"/>
    </xf>
    <xf numFmtId="4" fontId="20" fillId="0" borderId="10" xfId="0" applyNumberFormat="1" applyFont="1" applyBorder="1" applyAlignment="1">
      <alignment horizontal="center"/>
    </xf>
    <xf numFmtId="168" fontId="20" fillId="0" borderId="10" xfId="0" applyNumberFormat="1" applyFont="1" applyBorder="1" applyAlignment="1">
      <alignment horizontal="center"/>
    </xf>
    <xf numFmtId="166" fontId="20" fillId="0" borderId="10" xfId="0" applyNumberFormat="1" applyFont="1" applyBorder="1" applyAlignment="1">
      <alignment horizontal="center"/>
    </xf>
    <xf numFmtId="0" fontId="64" fillId="0" borderId="0" xfId="0" applyFont="1"/>
    <xf numFmtId="3" fontId="64" fillId="0" borderId="0" xfId="0" applyNumberFormat="1" applyFont="1"/>
    <xf numFmtId="0" fontId="20" fillId="0" borderId="14" xfId="0" applyFont="1" applyBorder="1"/>
    <xf numFmtId="167" fontId="20" fillId="0" borderId="10" xfId="0" applyNumberFormat="1" applyFont="1" applyBorder="1"/>
    <xf numFmtId="0" fontId="20" fillId="0" borderId="13" xfId="0" applyFont="1" applyBorder="1"/>
    <xf numFmtId="0" fontId="20" fillId="0" borderId="0" xfId="0" applyFont="1" applyAlignment="1">
      <alignment horizontal="center" vertical="center" wrapText="1"/>
    </xf>
    <xf numFmtId="0" fontId="20" fillId="0" borderId="0" xfId="0" quotePrefix="1" applyFont="1"/>
    <xf numFmtId="169" fontId="20" fillId="0" borderId="0" xfId="754" applyNumberFormat="1" applyFont="1"/>
    <xf numFmtId="3" fontId="20" fillId="0" borderId="0" xfId="754" applyNumberFormat="1" applyFont="1" applyAlignment="1">
      <alignment horizontal="center"/>
    </xf>
    <xf numFmtId="3" fontId="20" fillId="0" borderId="11" xfId="0" applyNumberFormat="1" applyFont="1" applyBorder="1" applyAlignment="1">
      <alignment horizontal="center"/>
    </xf>
    <xf numFmtId="0" fontId="41" fillId="0" borderId="0" xfId="0" applyFont="1"/>
    <xf numFmtId="43" fontId="20" fillId="0" borderId="0" xfId="754" applyFont="1"/>
    <xf numFmtId="169" fontId="20" fillId="0" borderId="0" xfId="754" applyNumberFormat="1" applyFont="1" applyAlignment="1"/>
    <xf numFmtId="169" fontId="44" fillId="0" borderId="0" xfId="754" applyNumberFormat="1" applyFont="1"/>
    <xf numFmtId="3" fontId="0" fillId="0" borderId="0" xfId="0" applyNumberFormat="1"/>
    <xf numFmtId="169" fontId="20" fillId="0" borderId="0" xfId="754" applyNumberFormat="1" applyFont="1" applyAlignment="1">
      <alignment horizontal="right"/>
    </xf>
    <xf numFmtId="3" fontId="66" fillId="0" borderId="0" xfId="0" applyNumberFormat="1" applyFont="1"/>
    <xf numFmtId="3" fontId="66" fillId="0" borderId="15" xfId="0" applyNumberFormat="1" applyFont="1" applyBorder="1" applyAlignment="1">
      <alignment horizontal="right" vertical="center"/>
    </xf>
    <xf numFmtId="3" fontId="67" fillId="0" borderId="0" xfId="0" applyNumberFormat="1" applyFont="1"/>
    <xf numFmtId="3" fontId="67" fillId="0" borderId="12" xfId="0" applyNumberFormat="1" applyFont="1" applyBorder="1"/>
    <xf numFmtId="3" fontId="66" fillId="0" borderId="0" xfId="0" applyNumberFormat="1" applyFont="1" applyAlignment="1">
      <alignment horizontal="right" vertical="center"/>
    </xf>
    <xf numFmtId="0" fontId="66" fillId="0" borderId="0" xfId="0" applyFont="1" applyAlignment="1">
      <alignment horizontal="right" vertical="center"/>
    </xf>
    <xf numFmtId="169" fontId="67" fillId="0" borderId="0" xfId="754" applyNumberFormat="1" applyFont="1"/>
    <xf numFmtId="2" fontId="68" fillId="0" borderId="0" xfId="0" applyNumberFormat="1" applyFont="1"/>
    <xf numFmtId="3" fontId="70" fillId="0" borderId="15" xfId="0" applyNumberFormat="1" applyFont="1" applyBorder="1" applyAlignment="1">
      <alignment horizontal="right"/>
    </xf>
    <xf numFmtId="3" fontId="70" fillId="0" borderId="0" xfId="0" applyNumberFormat="1" applyFont="1"/>
    <xf numFmtId="3" fontId="70" fillId="0" borderId="0" xfId="0" applyNumberFormat="1" applyFont="1" applyAlignment="1">
      <alignment horizontal="right"/>
    </xf>
    <xf numFmtId="3" fontId="65" fillId="0" borderId="0" xfId="0" applyNumberFormat="1" applyFont="1"/>
    <xf numFmtId="3" fontId="20" fillId="0" borderId="0" xfId="0" applyNumberFormat="1" applyFont="1" applyAlignment="1">
      <alignment horizontal="right"/>
    </xf>
    <xf numFmtId="0" fontId="39" fillId="0" borderId="0" xfId="0" applyFont="1" applyAlignment="1">
      <alignment wrapText="1"/>
    </xf>
    <xf numFmtId="165" fontId="42" fillId="0" borderId="0" xfId="0" applyNumberFormat="1" applyFont="1"/>
    <xf numFmtId="0" fontId="20" fillId="0" borderId="0" xfId="0" applyFont="1" applyAlignment="1">
      <alignment horizontal="right"/>
    </xf>
    <xf numFmtId="167" fontId="20" fillId="0" borderId="0" xfId="0" applyNumberFormat="1" applyFont="1" applyAlignment="1">
      <alignment horizontal="right"/>
    </xf>
    <xf numFmtId="165" fontId="39" fillId="0" borderId="0" xfId="0" applyNumberFormat="1" applyFont="1" applyAlignment="1">
      <alignment horizontal="center"/>
    </xf>
    <xf numFmtId="0" fontId="72" fillId="0" borderId="0" xfId="0" applyFont="1"/>
    <xf numFmtId="0" fontId="20" fillId="0" borderId="0" xfId="0" applyFont="1" applyAlignment="1">
      <alignment horizontal="left" vertical="top" wrapText="1"/>
    </xf>
    <xf numFmtId="0" fontId="20" fillId="0" borderId="0" xfId="0" applyFont="1" applyAlignment="1">
      <alignment horizontal="left" vertical="top"/>
    </xf>
    <xf numFmtId="1" fontId="20" fillId="0" borderId="0" xfId="754" applyNumberFormat="1" applyFont="1"/>
    <xf numFmtId="3" fontId="20" fillId="0" borderId="0" xfId="754" applyNumberFormat="1" applyFont="1"/>
    <xf numFmtId="1" fontId="20" fillId="0" borderId="0" xfId="0" applyNumberFormat="1" applyFont="1" applyAlignment="1">
      <alignment horizontal="right"/>
    </xf>
    <xf numFmtId="1" fontId="21" fillId="0" borderId="0" xfId="0" applyNumberFormat="1" applyFont="1" applyAlignment="1">
      <alignment horizontal="right"/>
    </xf>
    <xf numFmtId="2" fontId="21" fillId="0" borderId="0" xfId="0" applyNumberFormat="1" applyFont="1" applyAlignment="1">
      <alignment horizontal="right"/>
    </xf>
    <xf numFmtId="2" fontId="21" fillId="0" borderId="0" xfId="0" applyNumberFormat="1" applyFont="1"/>
    <xf numFmtId="167" fontId="73" fillId="0" borderId="0" xfId="0" applyNumberFormat="1" applyFont="1"/>
    <xf numFmtId="165" fontId="21" fillId="0" borderId="0" xfId="0" applyNumberFormat="1" applyFont="1"/>
    <xf numFmtId="1" fontId="21" fillId="0" borderId="0" xfId="0" applyNumberFormat="1" applyFont="1"/>
    <xf numFmtId="3" fontId="21" fillId="0" borderId="12" xfId="0" applyNumberFormat="1" applyFont="1" applyBorder="1"/>
    <xf numFmtId="2" fontId="51" fillId="0" borderId="0" xfId="0" applyNumberFormat="1" applyFont="1"/>
    <xf numFmtId="169" fontId="21" fillId="0" borderId="0" xfId="754" applyNumberFormat="1" applyFont="1"/>
    <xf numFmtId="169" fontId="42" fillId="0" borderId="0" xfId="754" applyNumberFormat="1" applyFont="1"/>
    <xf numFmtId="0" fontId="42" fillId="0" borderId="0" xfId="0" quotePrefix="1" applyFont="1"/>
    <xf numFmtId="4" fontId="66" fillId="0" borderId="0" xfId="0" applyNumberFormat="1" applyFont="1"/>
    <xf numFmtId="169" fontId="20" fillId="0" borderId="0" xfId="754" applyNumberFormat="1" applyFont="1" applyFill="1" applyAlignment="1"/>
    <xf numFmtId="43" fontId="20" fillId="0" borderId="0" xfId="754" applyFont="1" applyFill="1" applyAlignment="1"/>
    <xf numFmtId="43" fontId="20" fillId="0" borderId="0" xfId="754" applyFont="1" applyAlignment="1"/>
    <xf numFmtId="3" fontId="66" fillId="0" borderId="15" xfId="0" applyNumberFormat="1" applyFont="1" applyBorder="1"/>
    <xf numFmtId="0" fontId="20" fillId="0" borderId="0" xfId="0" applyFont="1" applyAlignment="1">
      <alignment horizontal="center" wrapText="1"/>
    </xf>
    <xf numFmtId="0" fontId="20" fillId="0" borderId="0" xfId="754" applyNumberFormat="1" applyFont="1" applyAlignment="1"/>
    <xf numFmtId="0" fontId="50" fillId="0" borderId="0" xfId="0" applyFont="1" applyAlignment="1">
      <alignment horizontal="left" vertical="top" wrapText="1"/>
    </xf>
    <xf numFmtId="169" fontId="41" fillId="0" borderId="0" xfId="754" applyNumberFormat="1" applyFont="1"/>
    <xf numFmtId="169" fontId="65" fillId="0" borderId="0" xfId="754" applyNumberFormat="1" applyFont="1" applyFill="1" applyBorder="1" applyAlignment="1">
      <alignment horizontal="right"/>
    </xf>
    <xf numFmtId="169" fontId="66" fillId="0" borderId="0" xfId="754" applyNumberFormat="1" applyFont="1" applyFill="1" applyBorder="1" applyAlignment="1">
      <alignment horizontal="right"/>
    </xf>
    <xf numFmtId="169" fontId="65" fillId="0" borderId="0" xfId="754" applyNumberFormat="1" applyFont="1" applyAlignment="1">
      <alignment horizontal="right"/>
    </xf>
    <xf numFmtId="169" fontId="21" fillId="0" borderId="0" xfId="754" applyNumberFormat="1" applyFont="1" applyAlignment="1">
      <alignment horizontal="right"/>
    </xf>
    <xf numFmtId="0" fontId="20" fillId="0" borderId="0" xfId="754" applyNumberFormat="1" applyFont="1"/>
    <xf numFmtId="0" fontId="74" fillId="0" borderId="0" xfId="0" applyFont="1" applyAlignment="1">
      <alignment horizontal="right" vertical="center"/>
    </xf>
    <xf numFmtId="43" fontId="41" fillId="0" borderId="0" xfId="754" applyFont="1" applyAlignment="1">
      <alignment horizontal="right"/>
    </xf>
    <xf numFmtId="43" fontId="20" fillId="0" borderId="0" xfId="754" applyFont="1" applyAlignment="1">
      <alignment horizontal="right"/>
    </xf>
    <xf numFmtId="43" fontId="20" fillId="0" borderId="12" xfId="754" applyFont="1" applyBorder="1" applyAlignment="1">
      <alignment horizontal="right"/>
    </xf>
    <xf numFmtId="43" fontId="65" fillId="0" borderId="0" xfId="754" applyFont="1" applyAlignment="1">
      <alignment horizontal="right"/>
    </xf>
    <xf numFmtId="15" fontId="75" fillId="0" borderId="0" xfId="0" applyNumberFormat="1" applyFont="1"/>
    <xf numFmtId="0" fontId="41" fillId="0" borderId="0" xfId="368" applyFont="1"/>
    <xf numFmtId="0" fontId="65" fillId="0" borderId="0" xfId="0" applyFont="1"/>
    <xf numFmtId="165" fontId="65" fillId="0" borderId="0" xfId="0" applyNumberFormat="1" applyFont="1"/>
    <xf numFmtId="165" fontId="20" fillId="0" borderId="0" xfId="0" applyNumberFormat="1" applyFont="1" applyAlignment="1">
      <alignment horizontal="right"/>
    </xf>
    <xf numFmtId="43" fontId="20" fillId="0" borderId="10" xfId="754" applyFont="1" applyBorder="1"/>
    <xf numFmtId="43" fontId="41" fillId="0" borderId="0" xfId="754" applyFont="1"/>
    <xf numFmtId="43" fontId="20" fillId="0" borderId="0" xfId="0" applyNumberFormat="1" applyFont="1"/>
    <xf numFmtId="169" fontId="20" fillId="0" borderId="0" xfId="0" applyNumberFormat="1" applyFont="1"/>
    <xf numFmtId="0" fontId="20" fillId="0" borderId="0" xfId="0" applyFont="1" applyAlignment="1">
      <alignment vertical="top" wrapText="1"/>
    </xf>
    <xf numFmtId="0" fontId="20" fillId="0" borderId="0" xfId="0" applyFont="1" applyAlignment="1">
      <alignment horizontal="left" wrapText="1"/>
    </xf>
    <xf numFmtId="14" fontId="20" fillId="0" borderId="0" xfId="0" applyNumberFormat="1" applyFont="1"/>
    <xf numFmtId="2" fontId="39" fillId="0" borderId="0" xfId="0" applyNumberFormat="1" applyFont="1"/>
    <xf numFmtId="2" fontId="41" fillId="0" borderId="10" xfId="354" applyNumberFormat="1" applyFont="1" applyBorder="1" applyAlignment="1">
      <alignment horizontal="center"/>
    </xf>
    <xf numFmtId="2" fontId="20" fillId="0" borderId="10" xfId="0" applyNumberFormat="1" applyFont="1" applyBorder="1" applyAlignment="1">
      <alignment horizontal="center" vertical="center"/>
    </xf>
    <xf numFmtId="2" fontId="20" fillId="0" borderId="11" xfId="0" applyNumberFormat="1" applyFont="1" applyBorder="1" applyAlignment="1">
      <alignment horizontal="center" vertical="center"/>
    </xf>
    <xf numFmtId="0" fontId="20" fillId="0" borderId="0" xfId="0" applyFont="1" applyAlignment="1">
      <alignment vertical="top"/>
    </xf>
    <xf numFmtId="167" fontId="80" fillId="0" borderId="0" xfId="0" applyNumberFormat="1" applyFont="1"/>
    <xf numFmtId="0" fontId="80" fillId="0" borderId="0" xfId="0" applyFont="1"/>
    <xf numFmtId="43" fontId="21" fillId="0" borderId="0" xfId="754" applyFont="1"/>
    <xf numFmtId="3" fontId="20" fillId="0" borderId="0" xfId="0" applyNumberFormat="1" applyFont="1" applyAlignment="1">
      <alignment horizontal="left" vertical="top" wrapText="1"/>
    </xf>
    <xf numFmtId="169" fontId="20" fillId="0" borderId="0" xfId="772" applyNumberFormat="1" applyFont="1" applyAlignment="1"/>
    <xf numFmtId="0" fontId="65" fillId="0" borderId="0" xfId="0" applyFont="1" applyAlignment="1">
      <alignment vertical="center"/>
    </xf>
    <xf numFmtId="4" fontId="65" fillId="0" borderId="0" xfId="0" applyNumberFormat="1" applyFont="1" applyAlignment="1">
      <alignment vertical="center"/>
    </xf>
    <xf numFmtId="3" fontId="20" fillId="0" borderId="0" xfId="754" applyNumberFormat="1" applyFont="1" applyAlignment="1">
      <alignment horizontal="right"/>
    </xf>
    <xf numFmtId="3" fontId="41" fillId="0" borderId="0" xfId="754" applyNumberFormat="1" applyFont="1" applyAlignment="1">
      <alignment horizontal="right"/>
    </xf>
    <xf numFmtId="3" fontId="21" fillId="0" borderId="0" xfId="754" applyNumberFormat="1" applyFont="1" applyAlignment="1">
      <alignment horizontal="right"/>
    </xf>
    <xf numFmtId="3" fontId="71" fillId="0" borderId="0" xfId="754" applyNumberFormat="1" applyFont="1" applyAlignment="1">
      <alignment horizontal="right"/>
    </xf>
    <xf numFmtId="3" fontId="20" fillId="0" borderId="10" xfId="754" applyNumberFormat="1" applyFont="1" applyBorder="1" applyAlignment="1">
      <alignment horizontal="right"/>
    </xf>
    <xf numFmtId="167" fontId="41" fillId="0" borderId="0" xfId="368" applyNumberFormat="1" applyFont="1"/>
    <xf numFmtId="167" fontId="65" fillId="0" borderId="0" xfId="0" applyNumberFormat="1" applyFont="1"/>
    <xf numFmtId="0" fontId="39" fillId="0" borderId="0" xfId="0" applyFont="1" applyAlignment="1">
      <alignment vertical="top"/>
    </xf>
    <xf numFmtId="169" fontId="40" fillId="0" borderId="0" xfId="754" applyNumberFormat="1" applyFont="1"/>
    <xf numFmtId="169" fontId="68" fillId="0" borderId="0" xfId="754" applyNumberFormat="1" applyFont="1"/>
    <xf numFmtId="0" fontId="79" fillId="0" borderId="0" xfId="0" applyFont="1" applyAlignment="1">
      <alignment horizontal="right" vertical="center"/>
    </xf>
    <xf numFmtId="3" fontId="79" fillId="0" borderId="0" xfId="0" applyNumberFormat="1" applyFont="1" applyAlignment="1">
      <alignment horizontal="right" vertical="center"/>
    </xf>
    <xf numFmtId="0" fontId="50" fillId="0" borderId="0" xfId="0" applyFont="1" applyAlignment="1">
      <alignment vertical="top"/>
    </xf>
    <xf numFmtId="3" fontId="20" fillId="0" borderId="0" xfId="368" applyNumberFormat="1" applyFont="1"/>
    <xf numFmtId="0" fontId="20" fillId="0" borderId="0" xfId="368" applyFont="1"/>
    <xf numFmtId="0" fontId="21" fillId="0" borderId="0" xfId="368" applyFont="1"/>
    <xf numFmtId="0" fontId="20" fillId="0" borderId="0" xfId="0" applyFont="1" applyAlignment="1">
      <alignment horizontal="right" vertical="center"/>
    </xf>
    <xf numFmtId="3" fontId="20" fillId="0" borderId="0" xfId="0" applyNumberFormat="1" applyFont="1" applyAlignment="1">
      <alignment horizontal="right" vertical="center"/>
    </xf>
    <xf numFmtId="3" fontId="39" fillId="0" borderId="0" xfId="0" applyNumberFormat="1" applyFont="1" applyAlignment="1">
      <alignment vertical="top" wrapText="1"/>
    </xf>
    <xf numFmtId="3" fontId="20" fillId="0" borderId="0" xfId="0" applyNumberFormat="1" applyFont="1" applyAlignment="1">
      <alignment vertical="top"/>
    </xf>
    <xf numFmtId="3" fontId="70" fillId="0" borderId="16" xfId="0" applyNumberFormat="1" applyFont="1" applyBorder="1" applyAlignment="1">
      <alignment horizontal="right"/>
    </xf>
    <xf numFmtId="3" fontId="70" fillId="0" borderId="17" xfId="0" applyNumberFormat="1" applyFont="1" applyBorder="1" applyAlignment="1">
      <alignment horizontal="right"/>
    </xf>
    <xf numFmtId="2" fontId="42" fillId="0" borderId="12" xfId="0" applyNumberFormat="1" applyFont="1" applyBorder="1"/>
    <xf numFmtId="2" fontId="68" fillId="0" borderId="12" xfId="0" applyNumberFormat="1" applyFont="1" applyBorder="1"/>
    <xf numFmtId="169" fontId="42" fillId="0" borderId="0" xfId="754" applyNumberFormat="1" applyFont="1" applyFill="1" applyBorder="1"/>
    <xf numFmtId="169" fontId="52" fillId="0" borderId="0" xfId="754" applyNumberFormat="1" applyFont="1" applyFill="1" applyBorder="1"/>
    <xf numFmtId="169" fontId="65" fillId="0" borderId="0" xfId="754" applyNumberFormat="1" applyFont="1" applyFill="1" applyBorder="1" applyAlignment="1">
      <alignment horizontal="right" vertical="center"/>
    </xf>
    <xf numFmtId="169" fontId="20" fillId="0" borderId="0" xfId="754" applyNumberFormat="1" applyFont="1" applyFill="1" applyBorder="1"/>
    <xf numFmtId="169" fontId="41" fillId="0" borderId="0" xfId="754" applyNumberFormat="1" applyFont="1" applyFill="1" applyBorder="1"/>
    <xf numFmtId="169" fontId="65" fillId="0" borderId="0" xfId="754" applyNumberFormat="1" applyFont="1" applyFill="1" applyBorder="1"/>
    <xf numFmtId="3" fontId="39" fillId="0" borderId="0" xfId="0" applyNumberFormat="1" applyFont="1" applyAlignment="1">
      <alignment wrapText="1"/>
    </xf>
    <xf numFmtId="3" fontId="39" fillId="0" borderId="0" xfId="0" applyNumberFormat="1" applyFont="1" applyAlignment="1">
      <alignment horizontal="center"/>
    </xf>
    <xf numFmtId="3" fontId="39" fillId="0" borderId="0" xfId="0" applyNumberFormat="1" applyFont="1" applyAlignment="1">
      <alignment horizontal="center" wrapText="1"/>
    </xf>
    <xf numFmtId="0" fontId="20" fillId="0" borderId="0" xfId="0" applyFont="1" applyAlignment="1">
      <alignment horizontal="left" indent="1"/>
    </xf>
    <xf numFmtId="0" fontId="39" fillId="0" borderId="0" xfId="0" applyFont="1" applyAlignment="1">
      <alignment horizontal="left"/>
    </xf>
    <xf numFmtId="169" fontId="20" fillId="0" borderId="10" xfId="754" applyNumberFormat="1" applyFont="1" applyBorder="1"/>
    <xf numFmtId="165" fontId="20" fillId="0" borderId="10" xfId="0" applyNumberFormat="1" applyFont="1" applyBorder="1"/>
    <xf numFmtId="165" fontId="20" fillId="0" borderId="10" xfId="0" applyNumberFormat="1" applyFont="1" applyBorder="1" applyAlignment="1">
      <alignment wrapText="1"/>
    </xf>
    <xf numFmtId="3" fontId="20" fillId="0" borderId="10" xfId="0" applyNumberFormat="1" applyFont="1" applyBorder="1"/>
    <xf numFmtId="0" fontId="39" fillId="0" borderId="0" xfId="0" applyFont="1" applyAlignment="1">
      <alignment horizontal="right" indent="3"/>
    </xf>
    <xf numFmtId="170" fontId="20" fillId="0" borderId="0" xfId="0" applyNumberFormat="1" applyFont="1" applyAlignment="1">
      <alignment horizontal="center"/>
    </xf>
    <xf numFmtId="1" fontId="20" fillId="0" borderId="0" xfId="0" applyNumberFormat="1" applyFont="1" applyAlignment="1">
      <alignment horizontal="left" indent="1"/>
    </xf>
    <xf numFmtId="0" fontId="81" fillId="0" borderId="0" xfId="0" applyFont="1"/>
    <xf numFmtId="167" fontId="20" fillId="0" borderId="12" xfId="0" applyNumberFormat="1" applyFont="1" applyBorder="1"/>
    <xf numFmtId="167" fontId="20" fillId="0" borderId="12" xfId="0" applyNumberFormat="1" applyFont="1" applyBorder="1" applyAlignment="1">
      <alignment wrapText="1"/>
    </xf>
    <xf numFmtId="0" fontId="20" fillId="0" borderId="11" xfId="0" applyFont="1" applyBorder="1"/>
    <xf numFmtId="169" fontId="42" fillId="0" borderId="10" xfId="754" applyNumberFormat="1" applyFont="1" applyFill="1" applyBorder="1"/>
    <xf numFmtId="169" fontId="20" fillId="0" borderId="10" xfId="754" applyNumberFormat="1" applyFont="1" applyFill="1" applyBorder="1"/>
    <xf numFmtId="2" fontId="20" fillId="0" borderId="10" xfId="0" applyNumberFormat="1" applyFont="1" applyBorder="1"/>
    <xf numFmtId="2" fontId="20" fillId="0" borderId="10" xfId="0" applyNumberFormat="1" applyFont="1" applyBorder="1" applyAlignment="1">
      <alignment wrapText="1"/>
    </xf>
    <xf numFmtId="165" fontId="20" fillId="0" borderId="12" xfId="0" applyNumberFormat="1" applyFont="1" applyBorder="1"/>
    <xf numFmtId="165" fontId="20" fillId="0" borderId="12" xfId="0" applyNumberFormat="1" applyFont="1" applyBorder="1" applyAlignment="1">
      <alignment wrapText="1"/>
    </xf>
    <xf numFmtId="3" fontId="20" fillId="0" borderId="18" xfId="0" applyNumberFormat="1" applyFont="1" applyBorder="1"/>
    <xf numFmtId="1" fontId="65" fillId="0" borderId="0" xfId="0" applyNumberFormat="1" applyFont="1"/>
    <xf numFmtId="1" fontId="42" fillId="0" borderId="0" xfId="0" applyNumberFormat="1" applyFont="1"/>
    <xf numFmtId="1" fontId="42" fillId="0" borderId="0" xfId="754" applyNumberFormat="1" applyFont="1"/>
    <xf numFmtId="0" fontId="41" fillId="0" borderId="0" xfId="368" applyFont="1" applyAlignment="1">
      <alignment horizontal="right"/>
    </xf>
    <xf numFmtId="0" fontId="66" fillId="0" borderId="0" xfId="0" applyFont="1" applyAlignment="1">
      <alignment horizontal="right"/>
    </xf>
    <xf numFmtId="0" fontId="39" fillId="0" borderId="0" xfId="0" applyFont="1" applyAlignment="1">
      <alignment horizontal="center"/>
    </xf>
    <xf numFmtId="0" fontId="0" fillId="0" borderId="0" xfId="0"/>
    <xf numFmtId="0" fontId="20" fillId="0" borderId="13" xfId="0" applyFont="1" applyBorder="1" applyAlignment="1">
      <alignment horizontal="center"/>
    </xf>
    <xf numFmtId="0" fontId="20" fillId="0" borderId="10" xfId="0" applyFont="1" applyBorder="1" applyAlignment="1">
      <alignment horizontal="center"/>
    </xf>
    <xf numFmtId="0" fontId="20" fillId="0" borderId="0" xfId="0" applyFont="1" applyAlignment="1">
      <alignment horizontal="center"/>
    </xf>
    <xf numFmtId="0" fontId="20" fillId="0" borderId="0" xfId="0" applyFont="1" applyAlignment="1">
      <alignment horizontal="center" wrapText="1"/>
    </xf>
    <xf numFmtId="0" fontId="20" fillId="0" borderId="0" xfId="0" applyFont="1" applyAlignment="1">
      <alignment wrapText="1"/>
    </xf>
    <xf numFmtId="0" fontId="20" fillId="0" borderId="0" xfId="0" applyFont="1" applyAlignment="1">
      <alignment vertical="top" wrapText="1"/>
    </xf>
    <xf numFmtId="3" fontId="20" fillId="0" borderId="0" xfId="0" applyNumberFormat="1" applyFont="1" applyAlignment="1">
      <alignment horizontal="center"/>
    </xf>
    <xf numFmtId="3" fontId="39" fillId="0" borderId="0" xfId="0" applyNumberFormat="1" applyFont="1"/>
    <xf numFmtId="3" fontId="20" fillId="0" borderId="0" xfId="0" applyNumberFormat="1" applyFont="1"/>
    <xf numFmtId="0" fontId="20" fillId="0" borderId="0" xfId="0" applyFont="1" applyAlignment="1">
      <alignment horizontal="left" wrapText="1"/>
    </xf>
    <xf numFmtId="0" fontId="20" fillId="0" borderId="0" xfId="0" applyFont="1" applyAlignment="1">
      <alignment horizontal="left" vertical="top" wrapText="1"/>
    </xf>
    <xf numFmtId="0" fontId="50" fillId="0" borderId="0" xfId="0" applyFont="1" applyAlignment="1">
      <alignment horizontal="left" vertical="top" wrapText="1"/>
    </xf>
    <xf numFmtId="0" fontId="20" fillId="0" borderId="0" xfId="0" applyFont="1"/>
  </cellXfs>
  <cellStyles count="774">
    <cellStyle name="20% - Accent1" xfId="18" builtinId="30" customBuiltin="1"/>
    <cellStyle name="20% - Accent1 10" xfId="356" xr:uid="{00000000-0005-0000-0000-000001000000}"/>
    <cellStyle name="20% - Accent1 10 2" xfId="714" xr:uid="{00000000-0005-0000-0000-000002000000}"/>
    <cellStyle name="20% - Accent1 11" xfId="370" xr:uid="{00000000-0005-0000-0000-000003000000}"/>
    <cellStyle name="20% - Accent1 11 2" xfId="728" xr:uid="{00000000-0005-0000-0000-000004000000}"/>
    <cellStyle name="20% - Accent1 12" xfId="384" xr:uid="{00000000-0005-0000-0000-000005000000}"/>
    <cellStyle name="20% - Accent1 12 2" xfId="742" xr:uid="{00000000-0005-0000-0000-000006000000}"/>
    <cellStyle name="20% - Accent1 13" xfId="398" xr:uid="{00000000-0005-0000-0000-000007000000}"/>
    <cellStyle name="20% - Accent1 2" xfId="45" xr:uid="{00000000-0005-0000-0000-000008000000}"/>
    <cellStyle name="20% - Accent1 2 2" xfId="191" xr:uid="{00000000-0005-0000-0000-000009000000}"/>
    <cellStyle name="20% - Accent1 2 2 2" xfId="285" xr:uid="{00000000-0005-0000-0000-00000A000000}"/>
    <cellStyle name="20% - Accent1 2 2 2 2" xfId="644" xr:uid="{00000000-0005-0000-0000-00000B000000}"/>
    <cellStyle name="20% - Accent1 2 2 3" xfId="551" xr:uid="{00000000-0005-0000-0000-00000C000000}"/>
    <cellStyle name="20% - Accent1 2 3" xfId="237" xr:uid="{00000000-0005-0000-0000-00000D000000}"/>
    <cellStyle name="20% - Accent1 2 3 2" xfId="596" xr:uid="{00000000-0005-0000-0000-00000E000000}"/>
    <cellStyle name="20% - Accent1 2 4" xfId="122" xr:uid="{00000000-0005-0000-0000-00000F000000}"/>
    <cellStyle name="20% - Accent1 2 4 2" xfId="503" xr:uid="{00000000-0005-0000-0000-000010000000}"/>
    <cellStyle name="20% - Accent1 2 5" xfId="428" xr:uid="{00000000-0005-0000-0000-000011000000}"/>
    <cellStyle name="20% - Accent1 3" xfId="59" xr:uid="{00000000-0005-0000-0000-000012000000}"/>
    <cellStyle name="20% - Accent1 3 2" xfId="205" xr:uid="{00000000-0005-0000-0000-000013000000}"/>
    <cellStyle name="20% - Accent1 3 2 2" xfId="299" xr:uid="{00000000-0005-0000-0000-000014000000}"/>
    <cellStyle name="20% - Accent1 3 2 2 2" xfId="658" xr:uid="{00000000-0005-0000-0000-000015000000}"/>
    <cellStyle name="20% - Accent1 3 2 3" xfId="565" xr:uid="{00000000-0005-0000-0000-000016000000}"/>
    <cellStyle name="20% - Accent1 3 3" xfId="251" xr:uid="{00000000-0005-0000-0000-000017000000}"/>
    <cellStyle name="20% - Accent1 3 3 2" xfId="610" xr:uid="{00000000-0005-0000-0000-000018000000}"/>
    <cellStyle name="20% - Accent1 3 4" xfId="136" xr:uid="{00000000-0005-0000-0000-000019000000}"/>
    <cellStyle name="20% - Accent1 3 4 2" xfId="517" xr:uid="{00000000-0005-0000-0000-00001A000000}"/>
    <cellStyle name="20% - Accent1 3 5" xfId="442" xr:uid="{00000000-0005-0000-0000-00001B000000}"/>
    <cellStyle name="20% - Accent1 4" xfId="73" xr:uid="{00000000-0005-0000-0000-00001C000000}"/>
    <cellStyle name="20% - Accent1 4 2" xfId="265" xr:uid="{00000000-0005-0000-0000-00001D000000}"/>
    <cellStyle name="20% - Accent1 4 2 2" xfId="624" xr:uid="{00000000-0005-0000-0000-00001E000000}"/>
    <cellStyle name="20% - Accent1 4 3" xfId="157" xr:uid="{00000000-0005-0000-0000-00001F000000}"/>
    <cellStyle name="20% - Accent1 4 3 2" xfId="531" xr:uid="{00000000-0005-0000-0000-000020000000}"/>
    <cellStyle name="20% - Accent1 4 4" xfId="456" xr:uid="{00000000-0005-0000-0000-000021000000}"/>
    <cellStyle name="20% - Accent1 5" xfId="89" xr:uid="{00000000-0005-0000-0000-000022000000}"/>
    <cellStyle name="20% - Accent1 5 2" xfId="221" xr:uid="{00000000-0005-0000-0000-000023000000}"/>
    <cellStyle name="20% - Accent1 5 2 2" xfId="580" xr:uid="{00000000-0005-0000-0000-000024000000}"/>
    <cellStyle name="20% - Accent1 5 3" xfId="471" xr:uid="{00000000-0005-0000-0000-000025000000}"/>
    <cellStyle name="20% - Accent1 6" xfId="314" xr:uid="{00000000-0005-0000-0000-000026000000}"/>
    <cellStyle name="20% - Accent1 6 2" xfId="672" xr:uid="{00000000-0005-0000-0000-000027000000}"/>
    <cellStyle name="20% - Accent1 7" xfId="106" xr:uid="{00000000-0005-0000-0000-000028000000}"/>
    <cellStyle name="20% - Accent1 7 2" xfId="487" xr:uid="{00000000-0005-0000-0000-000029000000}"/>
    <cellStyle name="20% - Accent1 8" xfId="328" xr:uid="{00000000-0005-0000-0000-00002A000000}"/>
    <cellStyle name="20% - Accent1 8 2" xfId="686" xr:uid="{00000000-0005-0000-0000-00002B000000}"/>
    <cellStyle name="20% - Accent1 9" xfId="342" xr:uid="{00000000-0005-0000-0000-00002C000000}"/>
    <cellStyle name="20% - Accent1 9 2" xfId="700" xr:uid="{00000000-0005-0000-0000-00002D000000}"/>
    <cellStyle name="20% - Accent2" xfId="22" builtinId="34" customBuiltin="1"/>
    <cellStyle name="20% - Accent2 10" xfId="358" xr:uid="{00000000-0005-0000-0000-00002F000000}"/>
    <cellStyle name="20% - Accent2 10 2" xfId="716" xr:uid="{00000000-0005-0000-0000-000030000000}"/>
    <cellStyle name="20% - Accent2 11" xfId="372" xr:uid="{00000000-0005-0000-0000-000031000000}"/>
    <cellStyle name="20% - Accent2 11 2" xfId="730" xr:uid="{00000000-0005-0000-0000-000032000000}"/>
    <cellStyle name="20% - Accent2 12" xfId="386" xr:uid="{00000000-0005-0000-0000-000033000000}"/>
    <cellStyle name="20% - Accent2 12 2" xfId="744" xr:uid="{00000000-0005-0000-0000-000034000000}"/>
    <cellStyle name="20% - Accent2 13" xfId="400" xr:uid="{00000000-0005-0000-0000-000035000000}"/>
    <cellStyle name="20% - Accent2 2" xfId="47" xr:uid="{00000000-0005-0000-0000-000036000000}"/>
    <cellStyle name="20% - Accent2 2 2" xfId="193" xr:uid="{00000000-0005-0000-0000-000037000000}"/>
    <cellStyle name="20% - Accent2 2 2 2" xfId="287" xr:uid="{00000000-0005-0000-0000-000038000000}"/>
    <cellStyle name="20% - Accent2 2 2 2 2" xfId="646" xr:uid="{00000000-0005-0000-0000-000039000000}"/>
    <cellStyle name="20% - Accent2 2 2 3" xfId="553" xr:uid="{00000000-0005-0000-0000-00003A000000}"/>
    <cellStyle name="20% - Accent2 2 3" xfId="239" xr:uid="{00000000-0005-0000-0000-00003B000000}"/>
    <cellStyle name="20% - Accent2 2 3 2" xfId="598" xr:uid="{00000000-0005-0000-0000-00003C000000}"/>
    <cellStyle name="20% - Accent2 2 4" xfId="124" xr:uid="{00000000-0005-0000-0000-00003D000000}"/>
    <cellStyle name="20% - Accent2 2 4 2" xfId="505" xr:uid="{00000000-0005-0000-0000-00003E000000}"/>
    <cellStyle name="20% - Accent2 2 5" xfId="430" xr:uid="{00000000-0005-0000-0000-00003F000000}"/>
    <cellStyle name="20% - Accent2 3" xfId="61" xr:uid="{00000000-0005-0000-0000-000040000000}"/>
    <cellStyle name="20% - Accent2 3 2" xfId="207" xr:uid="{00000000-0005-0000-0000-000041000000}"/>
    <cellStyle name="20% - Accent2 3 2 2" xfId="301" xr:uid="{00000000-0005-0000-0000-000042000000}"/>
    <cellStyle name="20% - Accent2 3 2 2 2" xfId="660" xr:uid="{00000000-0005-0000-0000-000043000000}"/>
    <cellStyle name="20% - Accent2 3 2 3" xfId="567" xr:uid="{00000000-0005-0000-0000-000044000000}"/>
    <cellStyle name="20% - Accent2 3 3" xfId="253" xr:uid="{00000000-0005-0000-0000-000045000000}"/>
    <cellStyle name="20% - Accent2 3 3 2" xfId="612" xr:uid="{00000000-0005-0000-0000-000046000000}"/>
    <cellStyle name="20% - Accent2 3 4" xfId="138" xr:uid="{00000000-0005-0000-0000-000047000000}"/>
    <cellStyle name="20% - Accent2 3 4 2" xfId="519" xr:uid="{00000000-0005-0000-0000-000048000000}"/>
    <cellStyle name="20% - Accent2 3 5" xfId="444" xr:uid="{00000000-0005-0000-0000-000049000000}"/>
    <cellStyle name="20% - Accent2 4" xfId="75" xr:uid="{00000000-0005-0000-0000-00004A000000}"/>
    <cellStyle name="20% - Accent2 4 2" xfId="267" xr:uid="{00000000-0005-0000-0000-00004B000000}"/>
    <cellStyle name="20% - Accent2 4 2 2" xfId="626" xr:uid="{00000000-0005-0000-0000-00004C000000}"/>
    <cellStyle name="20% - Accent2 4 3" xfId="159" xr:uid="{00000000-0005-0000-0000-00004D000000}"/>
    <cellStyle name="20% - Accent2 4 3 2" xfId="533" xr:uid="{00000000-0005-0000-0000-00004E000000}"/>
    <cellStyle name="20% - Accent2 4 4" xfId="458" xr:uid="{00000000-0005-0000-0000-00004F000000}"/>
    <cellStyle name="20% - Accent2 5" xfId="91" xr:uid="{00000000-0005-0000-0000-000050000000}"/>
    <cellStyle name="20% - Accent2 5 2" xfId="223" xr:uid="{00000000-0005-0000-0000-000051000000}"/>
    <cellStyle name="20% - Accent2 5 2 2" xfId="582" xr:uid="{00000000-0005-0000-0000-000052000000}"/>
    <cellStyle name="20% - Accent2 5 3" xfId="473" xr:uid="{00000000-0005-0000-0000-000053000000}"/>
    <cellStyle name="20% - Accent2 6" xfId="316" xr:uid="{00000000-0005-0000-0000-000054000000}"/>
    <cellStyle name="20% - Accent2 6 2" xfId="674" xr:uid="{00000000-0005-0000-0000-000055000000}"/>
    <cellStyle name="20% - Accent2 7" xfId="108" xr:uid="{00000000-0005-0000-0000-000056000000}"/>
    <cellStyle name="20% - Accent2 7 2" xfId="489" xr:uid="{00000000-0005-0000-0000-000057000000}"/>
    <cellStyle name="20% - Accent2 8" xfId="330" xr:uid="{00000000-0005-0000-0000-000058000000}"/>
    <cellStyle name="20% - Accent2 8 2" xfId="688" xr:uid="{00000000-0005-0000-0000-000059000000}"/>
    <cellStyle name="20% - Accent2 9" xfId="344" xr:uid="{00000000-0005-0000-0000-00005A000000}"/>
    <cellStyle name="20% - Accent2 9 2" xfId="702" xr:uid="{00000000-0005-0000-0000-00005B000000}"/>
    <cellStyle name="20% - Accent3" xfId="26" builtinId="38" customBuiltin="1"/>
    <cellStyle name="20% - Accent3 10" xfId="360" xr:uid="{00000000-0005-0000-0000-00005D000000}"/>
    <cellStyle name="20% - Accent3 10 2" xfId="718" xr:uid="{00000000-0005-0000-0000-00005E000000}"/>
    <cellStyle name="20% - Accent3 11" xfId="374" xr:uid="{00000000-0005-0000-0000-00005F000000}"/>
    <cellStyle name="20% - Accent3 11 2" xfId="732" xr:uid="{00000000-0005-0000-0000-000060000000}"/>
    <cellStyle name="20% - Accent3 12" xfId="388" xr:uid="{00000000-0005-0000-0000-000061000000}"/>
    <cellStyle name="20% - Accent3 12 2" xfId="746" xr:uid="{00000000-0005-0000-0000-000062000000}"/>
    <cellStyle name="20% - Accent3 13" xfId="403" xr:uid="{00000000-0005-0000-0000-000063000000}"/>
    <cellStyle name="20% - Accent3 2" xfId="49" xr:uid="{00000000-0005-0000-0000-000064000000}"/>
    <cellStyle name="20% - Accent3 2 2" xfId="195" xr:uid="{00000000-0005-0000-0000-000065000000}"/>
    <cellStyle name="20% - Accent3 2 2 2" xfId="289" xr:uid="{00000000-0005-0000-0000-000066000000}"/>
    <cellStyle name="20% - Accent3 2 2 2 2" xfId="648" xr:uid="{00000000-0005-0000-0000-000067000000}"/>
    <cellStyle name="20% - Accent3 2 2 3" xfId="555" xr:uid="{00000000-0005-0000-0000-000068000000}"/>
    <cellStyle name="20% - Accent3 2 3" xfId="241" xr:uid="{00000000-0005-0000-0000-000069000000}"/>
    <cellStyle name="20% - Accent3 2 3 2" xfId="600" xr:uid="{00000000-0005-0000-0000-00006A000000}"/>
    <cellStyle name="20% - Accent3 2 4" xfId="126" xr:uid="{00000000-0005-0000-0000-00006B000000}"/>
    <cellStyle name="20% - Accent3 2 4 2" xfId="507" xr:uid="{00000000-0005-0000-0000-00006C000000}"/>
    <cellStyle name="20% - Accent3 2 5" xfId="432" xr:uid="{00000000-0005-0000-0000-00006D000000}"/>
    <cellStyle name="20% - Accent3 3" xfId="63" xr:uid="{00000000-0005-0000-0000-00006E000000}"/>
    <cellStyle name="20% - Accent3 3 2" xfId="209" xr:uid="{00000000-0005-0000-0000-00006F000000}"/>
    <cellStyle name="20% - Accent3 3 2 2" xfId="303" xr:uid="{00000000-0005-0000-0000-000070000000}"/>
    <cellStyle name="20% - Accent3 3 2 2 2" xfId="662" xr:uid="{00000000-0005-0000-0000-000071000000}"/>
    <cellStyle name="20% - Accent3 3 2 3" xfId="569" xr:uid="{00000000-0005-0000-0000-000072000000}"/>
    <cellStyle name="20% - Accent3 3 3" xfId="255" xr:uid="{00000000-0005-0000-0000-000073000000}"/>
    <cellStyle name="20% - Accent3 3 3 2" xfId="614" xr:uid="{00000000-0005-0000-0000-000074000000}"/>
    <cellStyle name="20% - Accent3 3 4" xfId="140" xr:uid="{00000000-0005-0000-0000-000075000000}"/>
    <cellStyle name="20% - Accent3 3 4 2" xfId="521" xr:uid="{00000000-0005-0000-0000-000076000000}"/>
    <cellStyle name="20% - Accent3 3 5" xfId="446" xr:uid="{00000000-0005-0000-0000-000077000000}"/>
    <cellStyle name="20% - Accent3 4" xfId="77" xr:uid="{00000000-0005-0000-0000-000078000000}"/>
    <cellStyle name="20% - Accent3 4 2" xfId="270" xr:uid="{00000000-0005-0000-0000-000079000000}"/>
    <cellStyle name="20% - Accent3 4 2 2" xfId="629" xr:uid="{00000000-0005-0000-0000-00007A000000}"/>
    <cellStyle name="20% - Accent3 4 3" xfId="163" xr:uid="{00000000-0005-0000-0000-00007B000000}"/>
    <cellStyle name="20% - Accent3 4 3 2" xfId="536" xr:uid="{00000000-0005-0000-0000-00007C000000}"/>
    <cellStyle name="20% - Accent3 4 4" xfId="460" xr:uid="{00000000-0005-0000-0000-00007D000000}"/>
    <cellStyle name="20% - Accent3 5" xfId="93" xr:uid="{00000000-0005-0000-0000-00007E000000}"/>
    <cellStyle name="20% - Accent3 5 2" xfId="225" xr:uid="{00000000-0005-0000-0000-00007F000000}"/>
    <cellStyle name="20% - Accent3 5 2 2" xfId="584" xr:uid="{00000000-0005-0000-0000-000080000000}"/>
    <cellStyle name="20% - Accent3 5 3" xfId="475" xr:uid="{00000000-0005-0000-0000-000081000000}"/>
    <cellStyle name="20% - Accent3 6" xfId="318" xr:uid="{00000000-0005-0000-0000-000082000000}"/>
    <cellStyle name="20% - Accent3 6 2" xfId="676" xr:uid="{00000000-0005-0000-0000-000083000000}"/>
    <cellStyle name="20% - Accent3 7" xfId="110" xr:uid="{00000000-0005-0000-0000-000084000000}"/>
    <cellStyle name="20% - Accent3 7 2" xfId="491" xr:uid="{00000000-0005-0000-0000-000085000000}"/>
    <cellStyle name="20% - Accent3 8" xfId="332" xr:uid="{00000000-0005-0000-0000-000086000000}"/>
    <cellStyle name="20% - Accent3 8 2" xfId="690" xr:uid="{00000000-0005-0000-0000-000087000000}"/>
    <cellStyle name="20% - Accent3 9" xfId="346" xr:uid="{00000000-0005-0000-0000-000088000000}"/>
    <cellStyle name="20% - Accent3 9 2" xfId="704" xr:uid="{00000000-0005-0000-0000-000089000000}"/>
    <cellStyle name="20% - Accent4" xfId="30" builtinId="42" customBuiltin="1"/>
    <cellStyle name="20% - Accent4 10" xfId="362" xr:uid="{00000000-0005-0000-0000-00008B000000}"/>
    <cellStyle name="20% - Accent4 10 2" xfId="720" xr:uid="{00000000-0005-0000-0000-00008C000000}"/>
    <cellStyle name="20% - Accent4 11" xfId="376" xr:uid="{00000000-0005-0000-0000-00008D000000}"/>
    <cellStyle name="20% - Accent4 11 2" xfId="734" xr:uid="{00000000-0005-0000-0000-00008E000000}"/>
    <cellStyle name="20% - Accent4 12" xfId="390" xr:uid="{00000000-0005-0000-0000-00008F000000}"/>
    <cellStyle name="20% - Accent4 12 2" xfId="748" xr:uid="{00000000-0005-0000-0000-000090000000}"/>
    <cellStyle name="20% - Accent4 13" xfId="405" xr:uid="{00000000-0005-0000-0000-000091000000}"/>
    <cellStyle name="20% - Accent4 2" xfId="51" xr:uid="{00000000-0005-0000-0000-000092000000}"/>
    <cellStyle name="20% - Accent4 2 2" xfId="197" xr:uid="{00000000-0005-0000-0000-000093000000}"/>
    <cellStyle name="20% - Accent4 2 2 2" xfId="291" xr:uid="{00000000-0005-0000-0000-000094000000}"/>
    <cellStyle name="20% - Accent4 2 2 2 2" xfId="650" xr:uid="{00000000-0005-0000-0000-000095000000}"/>
    <cellStyle name="20% - Accent4 2 2 3" xfId="557" xr:uid="{00000000-0005-0000-0000-000096000000}"/>
    <cellStyle name="20% - Accent4 2 3" xfId="243" xr:uid="{00000000-0005-0000-0000-000097000000}"/>
    <cellStyle name="20% - Accent4 2 3 2" xfId="602" xr:uid="{00000000-0005-0000-0000-000098000000}"/>
    <cellStyle name="20% - Accent4 2 4" xfId="128" xr:uid="{00000000-0005-0000-0000-000099000000}"/>
    <cellStyle name="20% - Accent4 2 4 2" xfId="509" xr:uid="{00000000-0005-0000-0000-00009A000000}"/>
    <cellStyle name="20% - Accent4 2 5" xfId="434" xr:uid="{00000000-0005-0000-0000-00009B000000}"/>
    <cellStyle name="20% - Accent4 3" xfId="65" xr:uid="{00000000-0005-0000-0000-00009C000000}"/>
    <cellStyle name="20% - Accent4 3 2" xfId="211" xr:uid="{00000000-0005-0000-0000-00009D000000}"/>
    <cellStyle name="20% - Accent4 3 2 2" xfId="305" xr:uid="{00000000-0005-0000-0000-00009E000000}"/>
    <cellStyle name="20% - Accent4 3 2 2 2" xfId="664" xr:uid="{00000000-0005-0000-0000-00009F000000}"/>
    <cellStyle name="20% - Accent4 3 2 3" xfId="571" xr:uid="{00000000-0005-0000-0000-0000A0000000}"/>
    <cellStyle name="20% - Accent4 3 3" xfId="257" xr:uid="{00000000-0005-0000-0000-0000A1000000}"/>
    <cellStyle name="20% - Accent4 3 3 2" xfId="616" xr:uid="{00000000-0005-0000-0000-0000A2000000}"/>
    <cellStyle name="20% - Accent4 3 4" xfId="142" xr:uid="{00000000-0005-0000-0000-0000A3000000}"/>
    <cellStyle name="20% - Accent4 3 4 2" xfId="523" xr:uid="{00000000-0005-0000-0000-0000A4000000}"/>
    <cellStyle name="20% - Accent4 3 5" xfId="448" xr:uid="{00000000-0005-0000-0000-0000A5000000}"/>
    <cellStyle name="20% - Accent4 4" xfId="79" xr:uid="{00000000-0005-0000-0000-0000A6000000}"/>
    <cellStyle name="20% - Accent4 4 2" xfId="273" xr:uid="{00000000-0005-0000-0000-0000A7000000}"/>
    <cellStyle name="20% - Accent4 4 2 2" xfId="632" xr:uid="{00000000-0005-0000-0000-0000A8000000}"/>
    <cellStyle name="20% - Accent4 4 3" xfId="166" xr:uid="{00000000-0005-0000-0000-0000A9000000}"/>
    <cellStyle name="20% - Accent4 4 3 2" xfId="539" xr:uid="{00000000-0005-0000-0000-0000AA000000}"/>
    <cellStyle name="20% - Accent4 4 4" xfId="462" xr:uid="{00000000-0005-0000-0000-0000AB000000}"/>
    <cellStyle name="20% - Accent4 5" xfId="95" xr:uid="{00000000-0005-0000-0000-0000AC000000}"/>
    <cellStyle name="20% - Accent4 5 2" xfId="227" xr:uid="{00000000-0005-0000-0000-0000AD000000}"/>
    <cellStyle name="20% - Accent4 5 2 2" xfId="586" xr:uid="{00000000-0005-0000-0000-0000AE000000}"/>
    <cellStyle name="20% - Accent4 5 3" xfId="477" xr:uid="{00000000-0005-0000-0000-0000AF000000}"/>
    <cellStyle name="20% - Accent4 6" xfId="320" xr:uid="{00000000-0005-0000-0000-0000B0000000}"/>
    <cellStyle name="20% - Accent4 6 2" xfId="678" xr:uid="{00000000-0005-0000-0000-0000B1000000}"/>
    <cellStyle name="20% - Accent4 7" xfId="112" xr:uid="{00000000-0005-0000-0000-0000B2000000}"/>
    <cellStyle name="20% - Accent4 7 2" xfId="493" xr:uid="{00000000-0005-0000-0000-0000B3000000}"/>
    <cellStyle name="20% - Accent4 8" xfId="334" xr:uid="{00000000-0005-0000-0000-0000B4000000}"/>
    <cellStyle name="20% - Accent4 8 2" xfId="692" xr:uid="{00000000-0005-0000-0000-0000B5000000}"/>
    <cellStyle name="20% - Accent4 9" xfId="348" xr:uid="{00000000-0005-0000-0000-0000B6000000}"/>
    <cellStyle name="20% - Accent4 9 2" xfId="706" xr:uid="{00000000-0005-0000-0000-0000B7000000}"/>
    <cellStyle name="20% - Accent5" xfId="34" builtinId="46" customBuiltin="1"/>
    <cellStyle name="20% - Accent5 10" xfId="364" xr:uid="{00000000-0005-0000-0000-0000B9000000}"/>
    <cellStyle name="20% - Accent5 10 2" xfId="722" xr:uid="{00000000-0005-0000-0000-0000BA000000}"/>
    <cellStyle name="20% - Accent5 11" xfId="378" xr:uid="{00000000-0005-0000-0000-0000BB000000}"/>
    <cellStyle name="20% - Accent5 11 2" xfId="736" xr:uid="{00000000-0005-0000-0000-0000BC000000}"/>
    <cellStyle name="20% - Accent5 12" xfId="392" xr:uid="{00000000-0005-0000-0000-0000BD000000}"/>
    <cellStyle name="20% - Accent5 12 2" xfId="750" xr:uid="{00000000-0005-0000-0000-0000BE000000}"/>
    <cellStyle name="20% - Accent5 13" xfId="408" xr:uid="{00000000-0005-0000-0000-0000BF000000}"/>
    <cellStyle name="20% - Accent5 2" xfId="53" xr:uid="{00000000-0005-0000-0000-0000C0000000}"/>
    <cellStyle name="20% - Accent5 2 2" xfId="199" xr:uid="{00000000-0005-0000-0000-0000C1000000}"/>
    <cellStyle name="20% - Accent5 2 2 2" xfId="293" xr:uid="{00000000-0005-0000-0000-0000C2000000}"/>
    <cellStyle name="20% - Accent5 2 2 2 2" xfId="652" xr:uid="{00000000-0005-0000-0000-0000C3000000}"/>
    <cellStyle name="20% - Accent5 2 2 3" xfId="559" xr:uid="{00000000-0005-0000-0000-0000C4000000}"/>
    <cellStyle name="20% - Accent5 2 3" xfId="245" xr:uid="{00000000-0005-0000-0000-0000C5000000}"/>
    <cellStyle name="20% - Accent5 2 3 2" xfId="604" xr:uid="{00000000-0005-0000-0000-0000C6000000}"/>
    <cellStyle name="20% - Accent5 2 4" xfId="130" xr:uid="{00000000-0005-0000-0000-0000C7000000}"/>
    <cellStyle name="20% - Accent5 2 4 2" xfId="511" xr:uid="{00000000-0005-0000-0000-0000C8000000}"/>
    <cellStyle name="20% - Accent5 2 5" xfId="436" xr:uid="{00000000-0005-0000-0000-0000C9000000}"/>
    <cellStyle name="20% - Accent5 3" xfId="67" xr:uid="{00000000-0005-0000-0000-0000CA000000}"/>
    <cellStyle name="20% - Accent5 3 2" xfId="213" xr:uid="{00000000-0005-0000-0000-0000CB000000}"/>
    <cellStyle name="20% - Accent5 3 2 2" xfId="307" xr:uid="{00000000-0005-0000-0000-0000CC000000}"/>
    <cellStyle name="20% - Accent5 3 2 2 2" xfId="666" xr:uid="{00000000-0005-0000-0000-0000CD000000}"/>
    <cellStyle name="20% - Accent5 3 2 3" xfId="573" xr:uid="{00000000-0005-0000-0000-0000CE000000}"/>
    <cellStyle name="20% - Accent5 3 3" xfId="259" xr:uid="{00000000-0005-0000-0000-0000CF000000}"/>
    <cellStyle name="20% - Accent5 3 3 2" xfId="618" xr:uid="{00000000-0005-0000-0000-0000D0000000}"/>
    <cellStyle name="20% - Accent5 3 4" xfId="144" xr:uid="{00000000-0005-0000-0000-0000D1000000}"/>
    <cellStyle name="20% - Accent5 3 4 2" xfId="525" xr:uid="{00000000-0005-0000-0000-0000D2000000}"/>
    <cellStyle name="20% - Accent5 3 5" xfId="450" xr:uid="{00000000-0005-0000-0000-0000D3000000}"/>
    <cellStyle name="20% - Accent5 4" xfId="81" xr:uid="{00000000-0005-0000-0000-0000D4000000}"/>
    <cellStyle name="20% - Accent5 4 2" xfId="275" xr:uid="{00000000-0005-0000-0000-0000D5000000}"/>
    <cellStyle name="20% - Accent5 4 2 2" xfId="634" xr:uid="{00000000-0005-0000-0000-0000D6000000}"/>
    <cellStyle name="20% - Accent5 4 3" xfId="169" xr:uid="{00000000-0005-0000-0000-0000D7000000}"/>
    <cellStyle name="20% - Accent5 4 3 2" xfId="541" xr:uid="{00000000-0005-0000-0000-0000D8000000}"/>
    <cellStyle name="20% - Accent5 4 4" xfId="464" xr:uid="{00000000-0005-0000-0000-0000D9000000}"/>
    <cellStyle name="20% - Accent5 5" xfId="97" xr:uid="{00000000-0005-0000-0000-0000DA000000}"/>
    <cellStyle name="20% - Accent5 5 2" xfId="229" xr:uid="{00000000-0005-0000-0000-0000DB000000}"/>
    <cellStyle name="20% - Accent5 5 2 2" xfId="588" xr:uid="{00000000-0005-0000-0000-0000DC000000}"/>
    <cellStyle name="20% - Accent5 5 3" xfId="479" xr:uid="{00000000-0005-0000-0000-0000DD000000}"/>
    <cellStyle name="20% - Accent5 6" xfId="322" xr:uid="{00000000-0005-0000-0000-0000DE000000}"/>
    <cellStyle name="20% - Accent5 6 2" xfId="680" xr:uid="{00000000-0005-0000-0000-0000DF000000}"/>
    <cellStyle name="20% - Accent5 7" xfId="114" xr:uid="{00000000-0005-0000-0000-0000E0000000}"/>
    <cellStyle name="20% - Accent5 7 2" xfId="495" xr:uid="{00000000-0005-0000-0000-0000E1000000}"/>
    <cellStyle name="20% - Accent5 8" xfId="336" xr:uid="{00000000-0005-0000-0000-0000E2000000}"/>
    <cellStyle name="20% - Accent5 8 2" xfId="694" xr:uid="{00000000-0005-0000-0000-0000E3000000}"/>
    <cellStyle name="20% - Accent5 9" xfId="350" xr:uid="{00000000-0005-0000-0000-0000E4000000}"/>
    <cellStyle name="20% - Accent5 9 2" xfId="708" xr:uid="{00000000-0005-0000-0000-0000E5000000}"/>
    <cellStyle name="20% - Accent6" xfId="38" builtinId="50" customBuiltin="1"/>
    <cellStyle name="20% - Accent6 10" xfId="366" xr:uid="{00000000-0005-0000-0000-0000E7000000}"/>
    <cellStyle name="20% - Accent6 10 2" xfId="724" xr:uid="{00000000-0005-0000-0000-0000E8000000}"/>
    <cellStyle name="20% - Accent6 11" xfId="380" xr:uid="{00000000-0005-0000-0000-0000E9000000}"/>
    <cellStyle name="20% - Accent6 11 2" xfId="738" xr:uid="{00000000-0005-0000-0000-0000EA000000}"/>
    <cellStyle name="20% - Accent6 12" xfId="394" xr:uid="{00000000-0005-0000-0000-0000EB000000}"/>
    <cellStyle name="20% - Accent6 12 2" xfId="752" xr:uid="{00000000-0005-0000-0000-0000EC000000}"/>
    <cellStyle name="20% - Accent6 13" xfId="410" xr:uid="{00000000-0005-0000-0000-0000ED000000}"/>
    <cellStyle name="20% - Accent6 2" xfId="55" xr:uid="{00000000-0005-0000-0000-0000EE000000}"/>
    <cellStyle name="20% - Accent6 2 2" xfId="201" xr:uid="{00000000-0005-0000-0000-0000EF000000}"/>
    <cellStyle name="20% - Accent6 2 2 2" xfId="295" xr:uid="{00000000-0005-0000-0000-0000F0000000}"/>
    <cellStyle name="20% - Accent6 2 2 2 2" xfId="654" xr:uid="{00000000-0005-0000-0000-0000F1000000}"/>
    <cellStyle name="20% - Accent6 2 2 3" xfId="561" xr:uid="{00000000-0005-0000-0000-0000F2000000}"/>
    <cellStyle name="20% - Accent6 2 3" xfId="247" xr:uid="{00000000-0005-0000-0000-0000F3000000}"/>
    <cellStyle name="20% - Accent6 2 3 2" xfId="606" xr:uid="{00000000-0005-0000-0000-0000F4000000}"/>
    <cellStyle name="20% - Accent6 2 4" xfId="132" xr:uid="{00000000-0005-0000-0000-0000F5000000}"/>
    <cellStyle name="20% - Accent6 2 4 2" xfId="513" xr:uid="{00000000-0005-0000-0000-0000F6000000}"/>
    <cellStyle name="20% - Accent6 2 5" xfId="438" xr:uid="{00000000-0005-0000-0000-0000F7000000}"/>
    <cellStyle name="20% - Accent6 3" xfId="69" xr:uid="{00000000-0005-0000-0000-0000F8000000}"/>
    <cellStyle name="20% - Accent6 3 2" xfId="215" xr:uid="{00000000-0005-0000-0000-0000F9000000}"/>
    <cellStyle name="20% - Accent6 3 2 2" xfId="309" xr:uid="{00000000-0005-0000-0000-0000FA000000}"/>
    <cellStyle name="20% - Accent6 3 2 2 2" xfId="668" xr:uid="{00000000-0005-0000-0000-0000FB000000}"/>
    <cellStyle name="20% - Accent6 3 2 3" xfId="575" xr:uid="{00000000-0005-0000-0000-0000FC000000}"/>
    <cellStyle name="20% - Accent6 3 3" xfId="261" xr:uid="{00000000-0005-0000-0000-0000FD000000}"/>
    <cellStyle name="20% - Accent6 3 3 2" xfId="620" xr:uid="{00000000-0005-0000-0000-0000FE000000}"/>
    <cellStyle name="20% - Accent6 3 4" xfId="146" xr:uid="{00000000-0005-0000-0000-0000FF000000}"/>
    <cellStyle name="20% - Accent6 3 4 2" xfId="527" xr:uid="{00000000-0005-0000-0000-000000010000}"/>
    <cellStyle name="20% - Accent6 3 5" xfId="452" xr:uid="{00000000-0005-0000-0000-000001010000}"/>
    <cellStyle name="20% - Accent6 4" xfId="83" xr:uid="{00000000-0005-0000-0000-000002010000}"/>
    <cellStyle name="20% - Accent6 4 2" xfId="278" xr:uid="{00000000-0005-0000-0000-000003010000}"/>
    <cellStyle name="20% - Accent6 4 2 2" xfId="637" xr:uid="{00000000-0005-0000-0000-000004010000}"/>
    <cellStyle name="20% - Accent6 4 3" xfId="173" xr:uid="{00000000-0005-0000-0000-000005010000}"/>
    <cellStyle name="20% - Accent6 4 3 2" xfId="544" xr:uid="{00000000-0005-0000-0000-000006010000}"/>
    <cellStyle name="20% - Accent6 4 4" xfId="466" xr:uid="{00000000-0005-0000-0000-000007010000}"/>
    <cellStyle name="20% - Accent6 5" xfId="99" xr:uid="{00000000-0005-0000-0000-000008010000}"/>
    <cellStyle name="20% - Accent6 5 2" xfId="231" xr:uid="{00000000-0005-0000-0000-000009010000}"/>
    <cellStyle name="20% - Accent6 5 2 2" xfId="590" xr:uid="{00000000-0005-0000-0000-00000A010000}"/>
    <cellStyle name="20% - Accent6 5 3" xfId="481" xr:uid="{00000000-0005-0000-0000-00000B010000}"/>
    <cellStyle name="20% - Accent6 6" xfId="324" xr:uid="{00000000-0005-0000-0000-00000C010000}"/>
    <cellStyle name="20% - Accent6 6 2" xfId="682" xr:uid="{00000000-0005-0000-0000-00000D010000}"/>
    <cellStyle name="20% - Accent6 7" xfId="116" xr:uid="{00000000-0005-0000-0000-00000E010000}"/>
    <cellStyle name="20% - Accent6 7 2" xfId="497" xr:uid="{00000000-0005-0000-0000-00000F010000}"/>
    <cellStyle name="20% - Accent6 8" xfId="338" xr:uid="{00000000-0005-0000-0000-000010010000}"/>
    <cellStyle name="20% - Accent6 8 2" xfId="696" xr:uid="{00000000-0005-0000-0000-000011010000}"/>
    <cellStyle name="20% - Accent6 9" xfId="352" xr:uid="{00000000-0005-0000-0000-000012010000}"/>
    <cellStyle name="20% - Accent6 9 2" xfId="710" xr:uid="{00000000-0005-0000-0000-000013010000}"/>
    <cellStyle name="40% - Accent1" xfId="19" builtinId="31" customBuiltin="1"/>
    <cellStyle name="40% - Accent1 10" xfId="357" xr:uid="{00000000-0005-0000-0000-000015010000}"/>
    <cellStyle name="40% - Accent1 10 2" xfId="715" xr:uid="{00000000-0005-0000-0000-000016010000}"/>
    <cellStyle name="40% - Accent1 11" xfId="371" xr:uid="{00000000-0005-0000-0000-000017010000}"/>
    <cellStyle name="40% - Accent1 11 2" xfId="729" xr:uid="{00000000-0005-0000-0000-000018010000}"/>
    <cellStyle name="40% - Accent1 12" xfId="385" xr:uid="{00000000-0005-0000-0000-000019010000}"/>
    <cellStyle name="40% - Accent1 12 2" xfId="743" xr:uid="{00000000-0005-0000-0000-00001A010000}"/>
    <cellStyle name="40% - Accent1 13" xfId="399" xr:uid="{00000000-0005-0000-0000-00001B010000}"/>
    <cellStyle name="40% - Accent1 2" xfId="46" xr:uid="{00000000-0005-0000-0000-00001C010000}"/>
    <cellStyle name="40% - Accent1 2 2" xfId="192" xr:uid="{00000000-0005-0000-0000-00001D010000}"/>
    <cellStyle name="40% - Accent1 2 2 2" xfId="286" xr:uid="{00000000-0005-0000-0000-00001E010000}"/>
    <cellStyle name="40% - Accent1 2 2 2 2" xfId="645" xr:uid="{00000000-0005-0000-0000-00001F010000}"/>
    <cellStyle name="40% - Accent1 2 2 3" xfId="552" xr:uid="{00000000-0005-0000-0000-000020010000}"/>
    <cellStyle name="40% - Accent1 2 3" xfId="238" xr:uid="{00000000-0005-0000-0000-000021010000}"/>
    <cellStyle name="40% - Accent1 2 3 2" xfId="597" xr:uid="{00000000-0005-0000-0000-000022010000}"/>
    <cellStyle name="40% - Accent1 2 4" xfId="123" xr:uid="{00000000-0005-0000-0000-000023010000}"/>
    <cellStyle name="40% - Accent1 2 4 2" xfId="504" xr:uid="{00000000-0005-0000-0000-000024010000}"/>
    <cellStyle name="40% - Accent1 2 5" xfId="429" xr:uid="{00000000-0005-0000-0000-000025010000}"/>
    <cellStyle name="40% - Accent1 3" xfId="60" xr:uid="{00000000-0005-0000-0000-000026010000}"/>
    <cellStyle name="40% - Accent1 3 2" xfId="206" xr:uid="{00000000-0005-0000-0000-000027010000}"/>
    <cellStyle name="40% - Accent1 3 2 2" xfId="300" xr:uid="{00000000-0005-0000-0000-000028010000}"/>
    <cellStyle name="40% - Accent1 3 2 2 2" xfId="659" xr:uid="{00000000-0005-0000-0000-000029010000}"/>
    <cellStyle name="40% - Accent1 3 2 3" xfId="566" xr:uid="{00000000-0005-0000-0000-00002A010000}"/>
    <cellStyle name="40% - Accent1 3 3" xfId="252" xr:uid="{00000000-0005-0000-0000-00002B010000}"/>
    <cellStyle name="40% - Accent1 3 3 2" xfId="611" xr:uid="{00000000-0005-0000-0000-00002C010000}"/>
    <cellStyle name="40% - Accent1 3 4" xfId="137" xr:uid="{00000000-0005-0000-0000-00002D010000}"/>
    <cellStyle name="40% - Accent1 3 4 2" xfId="518" xr:uid="{00000000-0005-0000-0000-00002E010000}"/>
    <cellStyle name="40% - Accent1 3 5" xfId="443" xr:uid="{00000000-0005-0000-0000-00002F010000}"/>
    <cellStyle name="40% - Accent1 4" xfId="74" xr:uid="{00000000-0005-0000-0000-000030010000}"/>
    <cellStyle name="40% - Accent1 4 2" xfId="266" xr:uid="{00000000-0005-0000-0000-000031010000}"/>
    <cellStyle name="40% - Accent1 4 2 2" xfId="625" xr:uid="{00000000-0005-0000-0000-000032010000}"/>
    <cellStyle name="40% - Accent1 4 3" xfId="158" xr:uid="{00000000-0005-0000-0000-000033010000}"/>
    <cellStyle name="40% - Accent1 4 3 2" xfId="532" xr:uid="{00000000-0005-0000-0000-000034010000}"/>
    <cellStyle name="40% - Accent1 4 4" xfId="457" xr:uid="{00000000-0005-0000-0000-000035010000}"/>
    <cellStyle name="40% - Accent1 5" xfId="90" xr:uid="{00000000-0005-0000-0000-000036010000}"/>
    <cellStyle name="40% - Accent1 5 2" xfId="222" xr:uid="{00000000-0005-0000-0000-000037010000}"/>
    <cellStyle name="40% - Accent1 5 2 2" xfId="581" xr:uid="{00000000-0005-0000-0000-000038010000}"/>
    <cellStyle name="40% - Accent1 5 3" xfId="472" xr:uid="{00000000-0005-0000-0000-000039010000}"/>
    <cellStyle name="40% - Accent1 6" xfId="315" xr:uid="{00000000-0005-0000-0000-00003A010000}"/>
    <cellStyle name="40% - Accent1 6 2" xfId="673" xr:uid="{00000000-0005-0000-0000-00003B010000}"/>
    <cellStyle name="40% - Accent1 7" xfId="107" xr:uid="{00000000-0005-0000-0000-00003C010000}"/>
    <cellStyle name="40% - Accent1 7 2" xfId="488" xr:uid="{00000000-0005-0000-0000-00003D010000}"/>
    <cellStyle name="40% - Accent1 8" xfId="329" xr:uid="{00000000-0005-0000-0000-00003E010000}"/>
    <cellStyle name="40% - Accent1 8 2" xfId="687" xr:uid="{00000000-0005-0000-0000-00003F010000}"/>
    <cellStyle name="40% - Accent1 9" xfId="343" xr:uid="{00000000-0005-0000-0000-000040010000}"/>
    <cellStyle name="40% - Accent1 9 2" xfId="701" xr:uid="{00000000-0005-0000-0000-000041010000}"/>
    <cellStyle name="40% - Accent2" xfId="23" builtinId="35" customBuiltin="1"/>
    <cellStyle name="40% - Accent2 10" xfId="359" xr:uid="{00000000-0005-0000-0000-000043010000}"/>
    <cellStyle name="40% - Accent2 10 2" xfId="717" xr:uid="{00000000-0005-0000-0000-000044010000}"/>
    <cellStyle name="40% - Accent2 11" xfId="373" xr:uid="{00000000-0005-0000-0000-000045010000}"/>
    <cellStyle name="40% - Accent2 11 2" xfId="731" xr:uid="{00000000-0005-0000-0000-000046010000}"/>
    <cellStyle name="40% - Accent2 12" xfId="387" xr:uid="{00000000-0005-0000-0000-000047010000}"/>
    <cellStyle name="40% - Accent2 12 2" xfId="745" xr:uid="{00000000-0005-0000-0000-000048010000}"/>
    <cellStyle name="40% - Accent2 13" xfId="401" xr:uid="{00000000-0005-0000-0000-000049010000}"/>
    <cellStyle name="40% - Accent2 2" xfId="48" xr:uid="{00000000-0005-0000-0000-00004A010000}"/>
    <cellStyle name="40% - Accent2 2 2" xfId="194" xr:uid="{00000000-0005-0000-0000-00004B010000}"/>
    <cellStyle name="40% - Accent2 2 2 2" xfId="288" xr:uid="{00000000-0005-0000-0000-00004C010000}"/>
    <cellStyle name="40% - Accent2 2 2 2 2" xfId="647" xr:uid="{00000000-0005-0000-0000-00004D010000}"/>
    <cellStyle name="40% - Accent2 2 2 3" xfId="554" xr:uid="{00000000-0005-0000-0000-00004E010000}"/>
    <cellStyle name="40% - Accent2 2 3" xfId="240" xr:uid="{00000000-0005-0000-0000-00004F010000}"/>
    <cellStyle name="40% - Accent2 2 3 2" xfId="599" xr:uid="{00000000-0005-0000-0000-000050010000}"/>
    <cellStyle name="40% - Accent2 2 4" xfId="125" xr:uid="{00000000-0005-0000-0000-000051010000}"/>
    <cellStyle name="40% - Accent2 2 4 2" xfId="506" xr:uid="{00000000-0005-0000-0000-000052010000}"/>
    <cellStyle name="40% - Accent2 2 5" xfId="431" xr:uid="{00000000-0005-0000-0000-000053010000}"/>
    <cellStyle name="40% - Accent2 3" xfId="62" xr:uid="{00000000-0005-0000-0000-000054010000}"/>
    <cellStyle name="40% - Accent2 3 2" xfId="208" xr:uid="{00000000-0005-0000-0000-000055010000}"/>
    <cellStyle name="40% - Accent2 3 2 2" xfId="302" xr:uid="{00000000-0005-0000-0000-000056010000}"/>
    <cellStyle name="40% - Accent2 3 2 2 2" xfId="661" xr:uid="{00000000-0005-0000-0000-000057010000}"/>
    <cellStyle name="40% - Accent2 3 2 3" xfId="568" xr:uid="{00000000-0005-0000-0000-000058010000}"/>
    <cellStyle name="40% - Accent2 3 3" xfId="254" xr:uid="{00000000-0005-0000-0000-000059010000}"/>
    <cellStyle name="40% - Accent2 3 3 2" xfId="613" xr:uid="{00000000-0005-0000-0000-00005A010000}"/>
    <cellStyle name="40% - Accent2 3 4" xfId="139" xr:uid="{00000000-0005-0000-0000-00005B010000}"/>
    <cellStyle name="40% - Accent2 3 4 2" xfId="520" xr:uid="{00000000-0005-0000-0000-00005C010000}"/>
    <cellStyle name="40% - Accent2 3 5" xfId="445" xr:uid="{00000000-0005-0000-0000-00005D010000}"/>
    <cellStyle name="40% - Accent2 4" xfId="76" xr:uid="{00000000-0005-0000-0000-00005E010000}"/>
    <cellStyle name="40% - Accent2 4 2" xfId="268" xr:uid="{00000000-0005-0000-0000-00005F010000}"/>
    <cellStyle name="40% - Accent2 4 2 2" xfId="627" xr:uid="{00000000-0005-0000-0000-000060010000}"/>
    <cellStyle name="40% - Accent2 4 3" xfId="160" xr:uid="{00000000-0005-0000-0000-000061010000}"/>
    <cellStyle name="40% - Accent2 4 3 2" xfId="534" xr:uid="{00000000-0005-0000-0000-000062010000}"/>
    <cellStyle name="40% - Accent2 4 4" xfId="459" xr:uid="{00000000-0005-0000-0000-000063010000}"/>
    <cellStyle name="40% - Accent2 5" xfId="92" xr:uid="{00000000-0005-0000-0000-000064010000}"/>
    <cellStyle name="40% - Accent2 5 2" xfId="224" xr:uid="{00000000-0005-0000-0000-000065010000}"/>
    <cellStyle name="40% - Accent2 5 2 2" xfId="583" xr:uid="{00000000-0005-0000-0000-000066010000}"/>
    <cellStyle name="40% - Accent2 5 3" xfId="474" xr:uid="{00000000-0005-0000-0000-000067010000}"/>
    <cellStyle name="40% - Accent2 6" xfId="317" xr:uid="{00000000-0005-0000-0000-000068010000}"/>
    <cellStyle name="40% - Accent2 6 2" xfId="675" xr:uid="{00000000-0005-0000-0000-000069010000}"/>
    <cellStyle name="40% - Accent2 7" xfId="109" xr:uid="{00000000-0005-0000-0000-00006A010000}"/>
    <cellStyle name="40% - Accent2 7 2" xfId="490" xr:uid="{00000000-0005-0000-0000-00006B010000}"/>
    <cellStyle name="40% - Accent2 8" xfId="331" xr:uid="{00000000-0005-0000-0000-00006C010000}"/>
    <cellStyle name="40% - Accent2 8 2" xfId="689" xr:uid="{00000000-0005-0000-0000-00006D010000}"/>
    <cellStyle name="40% - Accent2 9" xfId="345" xr:uid="{00000000-0005-0000-0000-00006E010000}"/>
    <cellStyle name="40% - Accent2 9 2" xfId="703" xr:uid="{00000000-0005-0000-0000-00006F010000}"/>
    <cellStyle name="40% - Accent3" xfId="27" builtinId="39" customBuiltin="1"/>
    <cellStyle name="40% - Accent3 10" xfId="361" xr:uid="{00000000-0005-0000-0000-000071010000}"/>
    <cellStyle name="40% - Accent3 10 2" xfId="719" xr:uid="{00000000-0005-0000-0000-000072010000}"/>
    <cellStyle name="40% - Accent3 11" xfId="375" xr:uid="{00000000-0005-0000-0000-000073010000}"/>
    <cellStyle name="40% - Accent3 11 2" xfId="733" xr:uid="{00000000-0005-0000-0000-000074010000}"/>
    <cellStyle name="40% - Accent3 12" xfId="389" xr:uid="{00000000-0005-0000-0000-000075010000}"/>
    <cellStyle name="40% - Accent3 12 2" xfId="747" xr:uid="{00000000-0005-0000-0000-000076010000}"/>
    <cellStyle name="40% - Accent3 13" xfId="404" xr:uid="{00000000-0005-0000-0000-000077010000}"/>
    <cellStyle name="40% - Accent3 2" xfId="50" xr:uid="{00000000-0005-0000-0000-000078010000}"/>
    <cellStyle name="40% - Accent3 2 2" xfId="196" xr:uid="{00000000-0005-0000-0000-000079010000}"/>
    <cellStyle name="40% - Accent3 2 2 2" xfId="290" xr:uid="{00000000-0005-0000-0000-00007A010000}"/>
    <cellStyle name="40% - Accent3 2 2 2 2" xfId="649" xr:uid="{00000000-0005-0000-0000-00007B010000}"/>
    <cellStyle name="40% - Accent3 2 2 3" xfId="556" xr:uid="{00000000-0005-0000-0000-00007C010000}"/>
    <cellStyle name="40% - Accent3 2 3" xfId="242" xr:uid="{00000000-0005-0000-0000-00007D010000}"/>
    <cellStyle name="40% - Accent3 2 3 2" xfId="601" xr:uid="{00000000-0005-0000-0000-00007E010000}"/>
    <cellStyle name="40% - Accent3 2 4" xfId="127" xr:uid="{00000000-0005-0000-0000-00007F010000}"/>
    <cellStyle name="40% - Accent3 2 4 2" xfId="508" xr:uid="{00000000-0005-0000-0000-000080010000}"/>
    <cellStyle name="40% - Accent3 2 5" xfId="433" xr:uid="{00000000-0005-0000-0000-000081010000}"/>
    <cellStyle name="40% - Accent3 3" xfId="64" xr:uid="{00000000-0005-0000-0000-000082010000}"/>
    <cellStyle name="40% - Accent3 3 2" xfId="210" xr:uid="{00000000-0005-0000-0000-000083010000}"/>
    <cellStyle name="40% - Accent3 3 2 2" xfId="304" xr:uid="{00000000-0005-0000-0000-000084010000}"/>
    <cellStyle name="40% - Accent3 3 2 2 2" xfId="663" xr:uid="{00000000-0005-0000-0000-000085010000}"/>
    <cellStyle name="40% - Accent3 3 2 3" xfId="570" xr:uid="{00000000-0005-0000-0000-000086010000}"/>
    <cellStyle name="40% - Accent3 3 3" xfId="256" xr:uid="{00000000-0005-0000-0000-000087010000}"/>
    <cellStyle name="40% - Accent3 3 3 2" xfId="615" xr:uid="{00000000-0005-0000-0000-000088010000}"/>
    <cellStyle name="40% - Accent3 3 4" xfId="141" xr:uid="{00000000-0005-0000-0000-000089010000}"/>
    <cellStyle name="40% - Accent3 3 4 2" xfId="522" xr:uid="{00000000-0005-0000-0000-00008A010000}"/>
    <cellStyle name="40% - Accent3 3 5" xfId="447" xr:uid="{00000000-0005-0000-0000-00008B010000}"/>
    <cellStyle name="40% - Accent3 4" xfId="78" xr:uid="{00000000-0005-0000-0000-00008C010000}"/>
    <cellStyle name="40% - Accent3 4 2" xfId="271" xr:uid="{00000000-0005-0000-0000-00008D010000}"/>
    <cellStyle name="40% - Accent3 4 2 2" xfId="630" xr:uid="{00000000-0005-0000-0000-00008E010000}"/>
    <cellStyle name="40% - Accent3 4 3" xfId="164" xr:uid="{00000000-0005-0000-0000-00008F010000}"/>
    <cellStyle name="40% - Accent3 4 3 2" xfId="537" xr:uid="{00000000-0005-0000-0000-000090010000}"/>
    <cellStyle name="40% - Accent3 4 4" xfId="461" xr:uid="{00000000-0005-0000-0000-000091010000}"/>
    <cellStyle name="40% - Accent3 5" xfId="94" xr:uid="{00000000-0005-0000-0000-000092010000}"/>
    <cellStyle name="40% - Accent3 5 2" xfId="226" xr:uid="{00000000-0005-0000-0000-000093010000}"/>
    <cellStyle name="40% - Accent3 5 2 2" xfId="585" xr:uid="{00000000-0005-0000-0000-000094010000}"/>
    <cellStyle name="40% - Accent3 5 3" xfId="476" xr:uid="{00000000-0005-0000-0000-000095010000}"/>
    <cellStyle name="40% - Accent3 6" xfId="319" xr:uid="{00000000-0005-0000-0000-000096010000}"/>
    <cellStyle name="40% - Accent3 6 2" xfId="677" xr:uid="{00000000-0005-0000-0000-000097010000}"/>
    <cellStyle name="40% - Accent3 7" xfId="111" xr:uid="{00000000-0005-0000-0000-000098010000}"/>
    <cellStyle name="40% - Accent3 7 2" xfId="492" xr:uid="{00000000-0005-0000-0000-000099010000}"/>
    <cellStyle name="40% - Accent3 8" xfId="333" xr:uid="{00000000-0005-0000-0000-00009A010000}"/>
    <cellStyle name="40% - Accent3 8 2" xfId="691" xr:uid="{00000000-0005-0000-0000-00009B010000}"/>
    <cellStyle name="40% - Accent3 9" xfId="347" xr:uid="{00000000-0005-0000-0000-00009C010000}"/>
    <cellStyle name="40% - Accent3 9 2" xfId="705" xr:uid="{00000000-0005-0000-0000-00009D010000}"/>
    <cellStyle name="40% - Accent4" xfId="31" builtinId="43" customBuiltin="1"/>
    <cellStyle name="40% - Accent4 10" xfId="363" xr:uid="{00000000-0005-0000-0000-00009F010000}"/>
    <cellStyle name="40% - Accent4 10 2" xfId="721" xr:uid="{00000000-0005-0000-0000-0000A0010000}"/>
    <cellStyle name="40% - Accent4 11" xfId="377" xr:uid="{00000000-0005-0000-0000-0000A1010000}"/>
    <cellStyle name="40% - Accent4 11 2" xfId="735" xr:uid="{00000000-0005-0000-0000-0000A2010000}"/>
    <cellStyle name="40% - Accent4 12" xfId="391" xr:uid="{00000000-0005-0000-0000-0000A3010000}"/>
    <cellStyle name="40% - Accent4 12 2" xfId="749" xr:uid="{00000000-0005-0000-0000-0000A4010000}"/>
    <cellStyle name="40% - Accent4 13" xfId="406" xr:uid="{00000000-0005-0000-0000-0000A5010000}"/>
    <cellStyle name="40% - Accent4 2" xfId="52" xr:uid="{00000000-0005-0000-0000-0000A6010000}"/>
    <cellStyle name="40% - Accent4 2 2" xfId="198" xr:uid="{00000000-0005-0000-0000-0000A7010000}"/>
    <cellStyle name="40% - Accent4 2 2 2" xfId="292" xr:uid="{00000000-0005-0000-0000-0000A8010000}"/>
    <cellStyle name="40% - Accent4 2 2 2 2" xfId="651" xr:uid="{00000000-0005-0000-0000-0000A9010000}"/>
    <cellStyle name="40% - Accent4 2 2 3" xfId="558" xr:uid="{00000000-0005-0000-0000-0000AA010000}"/>
    <cellStyle name="40% - Accent4 2 3" xfId="244" xr:uid="{00000000-0005-0000-0000-0000AB010000}"/>
    <cellStyle name="40% - Accent4 2 3 2" xfId="603" xr:uid="{00000000-0005-0000-0000-0000AC010000}"/>
    <cellStyle name="40% - Accent4 2 4" xfId="129" xr:uid="{00000000-0005-0000-0000-0000AD010000}"/>
    <cellStyle name="40% - Accent4 2 4 2" xfId="510" xr:uid="{00000000-0005-0000-0000-0000AE010000}"/>
    <cellStyle name="40% - Accent4 2 5" xfId="435" xr:uid="{00000000-0005-0000-0000-0000AF010000}"/>
    <cellStyle name="40% - Accent4 3" xfId="66" xr:uid="{00000000-0005-0000-0000-0000B0010000}"/>
    <cellStyle name="40% - Accent4 3 2" xfId="212" xr:uid="{00000000-0005-0000-0000-0000B1010000}"/>
    <cellStyle name="40% - Accent4 3 2 2" xfId="306" xr:uid="{00000000-0005-0000-0000-0000B2010000}"/>
    <cellStyle name="40% - Accent4 3 2 2 2" xfId="665" xr:uid="{00000000-0005-0000-0000-0000B3010000}"/>
    <cellStyle name="40% - Accent4 3 2 3" xfId="572" xr:uid="{00000000-0005-0000-0000-0000B4010000}"/>
    <cellStyle name="40% - Accent4 3 3" xfId="258" xr:uid="{00000000-0005-0000-0000-0000B5010000}"/>
    <cellStyle name="40% - Accent4 3 3 2" xfId="617" xr:uid="{00000000-0005-0000-0000-0000B6010000}"/>
    <cellStyle name="40% - Accent4 3 4" xfId="143" xr:uid="{00000000-0005-0000-0000-0000B7010000}"/>
    <cellStyle name="40% - Accent4 3 4 2" xfId="524" xr:uid="{00000000-0005-0000-0000-0000B8010000}"/>
    <cellStyle name="40% - Accent4 3 5" xfId="449" xr:uid="{00000000-0005-0000-0000-0000B9010000}"/>
    <cellStyle name="40% - Accent4 4" xfId="80" xr:uid="{00000000-0005-0000-0000-0000BA010000}"/>
    <cellStyle name="40% - Accent4 4 2" xfId="274" xr:uid="{00000000-0005-0000-0000-0000BB010000}"/>
    <cellStyle name="40% - Accent4 4 2 2" xfId="633" xr:uid="{00000000-0005-0000-0000-0000BC010000}"/>
    <cellStyle name="40% - Accent4 4 3" xfId="167" xr:uid="{00000000-0005-0000-0000-0000BD010000}"/>
    <cellStyle name="40% - Accent4 4 3 2" xfId="540" xr:uid="{00000000-0005-0000-0000-0000BE010000}"/>
    <cellStyle name="40% - Accent4 4 4" xfId="463" xr:uid="{00000000-0005-0000-0000-0000BF010000}"/>
    <cellStyle name="40% - Accent4 5" xfId="96" xr:uid="{00000000-0005-0000-0000-0000C0010000}"/>
    <cellStyle name="40% - Accent4 5 2" xfId="228" xr:uid="{00000000-0005-0000-0000-0000C1010000}"/>
    <cellStyle name="40% - Accent4 5 2 2" xfId="587" xr:uid="{00000000-0005-0000-0000-0000C2010000}"/>
    <cellStyle name="40% - Accent4 5 3" xfId="478" xr:uid="{00000000-0005-0000-0000-0000C3010000}"/>
    <cellStyle name="40% - Accent4 6" xfId="321" xr:uid="{00000000-0005-0000-0000-0000C4010000}"/>
    <cellStyle name="40% - Accent4 6 2" xfId="679" xr:uid="{00000000-0005-0000-0000-0000C5010000}"/>
    <cellStyle name="40% - Accent4 7" xfId="113" xr:uid="{00000000-0005-0000-0000-0000C6010000}"/>
    <cellStyle name="40% - Accent4 7 2" xfId="494" xr:uid="{00000000-0005-0000-0000-0000C7010000}"/>
    <cellStyle name="40% - Accent4 8" xfId="335" xr:uid="{00000000-0005-0000-0000-0000C8010000}"/>
    <cellStyle name="40% - Accent4 8 2" xfId="693" xr:uid="{00000000-0005-0000-0000-0000C9010000}"/>
    <cellStyle name="40% - Accent4 9" xfId="349" xr:uid="{00000000-0005-0000-0000-0000CA010000}"/>
    <cellStyle name="40% - Accent4 9 2" xfId="707" xr:uid="{00000000-0005-0000-0000-0000CB010000}"/>
    <cellStyle name="40% - Accent5" xfId="35" builtinId="47" customBuiltin="1"/>
    <cellStyle name="40% - Accent5 10" xfId="365" xr:uid="{00000000-0005-0000-0000-0000CD010000}"/>
    <cellStyle name="40% - Accent5 10 2" xfId="723" xr:uid="{00000000-0005-0000-0000-0000CE010000}"/>
    <cellStyle name="40% - Accent5 11" xfId="379" xr:uid="{00000000-0005-0000-0000-0000CF010000}"/>
    <cellStyle name="40% - Accent5 11 2" xfId="737" xr:uid="{00000000-0005-0000-0000-0000D0010000}"/>
    <cellStyle name="40% - Accent5 12" xfId="393" xr:uid="{00000000-0005-0000-0000-0000D1010000}"/>
    <cellStyle name="40% - Accent5 12 2" xfId="751" xr:uid="{00000000-0005-0000-0000-0000D2010000}"/>
    <cellStyle name="40% - Accent5 13" xfId="409" xr:uid="{00000000-0005-0000-0000-0000D3010000}"/>
    <cellStyle name="40% - Accent5 2" xfId="54" xr:uid="{00000000-0005-0000-0000-0000D4010000}"/>
    <cellStyle name="40% - Accent5 2 2" xfId="200" xr:uid="{00000000-0005-0000-0000-0000D5010000}"/>
    <cellStyle name="40% - Accent5 2 2 2" xfId="294" xr:uid="{00000000-0005-0000-0000-0000D6010000}"/>
    <cellStyle name="40% - Accent5 2 2 2 2" xfId="653" xr:uid="{00000000-0005-0000-0000-0000D7010000}"/>
    <cellStyle name="40% - Accent5 2 2 3" xfId="560" xr:uid="{00000000-0005-0000-0000-0000D8010000}"/>
    <cellStyle name="40% - Accent5 2 3" xfId="246" xr:uid="{00000000-0005-0000-0000-0000D9010000}"/>
    <cellStyle name="40% - Accent5 2 3 2" xfId="605" xr:uid="{00000000-0005-0000-0000-0000DA010000}"/>
    <cellStyle name="40% - Accent5 2 4" xfId="131" xr:uid="{00000000-0005-0000-0000-0000DB010000}"/>
    <cellStyle name="40% - Accent5 2 4 2" xfId="512" xr:uid="{00000000-0005-0000-0000-0000DC010000}"/>
    <cellStyle name="40% - Accent5 2 5" xfId="437" xr:uid="{00000000-0005-0000-0000-0000DD010000}"/>
    <cellStyle name="40% - Accent5 3" xfId="68" xr:uid="{00000000-0005-0000-0000-0000DE010000}"/>
    <cellStyle name="40% - Accent5 3 2" xfId="214" xr:uid="{00000000-0005-0000-0000-0000DF010000}"/>
    <cellStyle name="40% - Accent5 3 2 2" xfId="308" xr:uid="{00000000-0005-0000-0000-0000E0010000}"/>
    <cellStyle name="40% - Accent5 3 2 2 2" xfId="667" xr:uid="{00000000-0005-0000-0000-0000E1010000}"/>
    <cellStyle name="40% - Accent5 3 2 3" xfId="574" xr:uid="{00000000-0005-0000-0000-0000E2010000}"/>
    <cellStyle name="40% - Accent5 3 3" xfId="260" xr:uid="{00000000-0005-0000-0000-0000E3010000}"/>
    <cellStyle name="40% - Accent5 3 3 2" xfId="619" xr:uid="{00000000-0005-0000-0000-0000E4010000}"/>
    <cellStyle name="40% - Accent5 3 4" xfId="145" xr:uid="{00000000-0005-0000-0000-0000E5010000}"/>
    <cellStyle name="40% - Accent5 3 4 2" xfId="526" xr:uid="{00000000-0005-0000-0000-0000E6010000}"/>
    <cellStyle name="40% - Accent5 3 5" xfId="451" xr:uid="{00000000-0005-0000-0000-0000E7010000}"/>
    <cellStyle name="40% - Accent5 4" xfId="82" xr:uid="{00000000-0005-0000-0000-0000E8010000}"/>
    <cellStyle name="40% - Accent5 4 2" xfId="276" xr:uid="{00000000-0005-0000-0000-0000E9010000}"/>
    <cellStyle name="40% - Accent5 4 2 2" xfId="635" xr:uid="{00000000-0005-0000-0000-0000EA010000}"/>
    <cellStyle name="40% - Accent5 4 3" xfId="170" xr:uid="{00000000-0005-0000-0000-0000EB010000}"/>
    <cellStyle name="40% - Accent5 4 3 2" xfId="542" xr:uid="{00000000-0005-0000-0000-0000EC010000}"/>
    <cellStyle name="40% - Accent5 4 4" xfId="465" xr:uid="{00000000-0005-0000-0000-0000ED010000}"/>
    <cellStyle name="40% - Accent5 5" xfId="98" xr:uid="{00000000-0005-0000-0000-0000EE010000}"/>
    <cellStyle name="40% - Accent5 5 2" xfId="230" xr:uid="{00000000-0005-0000-0000-0000EF010000}"/>
    <cellStyle name="40% - Accent5 5 2 2" xfId="589" xr:uid="{00000000-0005-0000-0000-0000F0010000}"/>
    <cellStyle name="40% - Accent5 5 3" xfId="480" xr:uid="{00000000-0005-0000-0000-0000F1010000}"/>
    <cellStyle name="40% - Accent5 6" xfId="323" xr:uid="{00000000-0005-0000-0000-0000F2010000}"/>
    <cellStyle name="40% - Accent5 6 2" xfId="681" xr:uid="{00000000-0005-0000-0000-0000F3010000}"/>
    <cellStyle name="40% - Accent5 7" xfId="115" xr:uid="{00000000-0005-0000-0000-0000F4010000}"/>
    <cellStyle name="40% - Accent5 7 2" xfId="496" xr:uid="{00000000-0005-0000-0000-0000F5010000}"/>
    <cellStyle name="40% - Accent5 8" xfId="337" xr:uid="{00000000-0005-0000-0000-0000F6010000}"/>
    <cellStyle name="40% - Accent5 8 2" xfId="695" xr:uid="{00000000-0005-0000-0000-0000F7010000}"/>
    <cellStyle name="40% - Accent5 9" xfId="351" xr:uid="{00000000-0005-0000-0000-0000F8010000}"/>
    <cellStyle name="40% - Accent5 9 2" xfId="709" xr:uid="{00000000-0005-0000-0000-0000F9010000}"/>
    <cellStyle name="40% - Accent6" xfId="39" builtinId="51" customBuiltin="1"/>
    <cellStyle name="40% - Accent6 10" xfId="367" xr:uid="{00000000-0005-0000-0000-0000FB010000}"/>
    <cellStyle name="40% - Accent6 10 2" xfId="725" xr:uid="{00000000-0005-0000-0000-0000FC010000}"/>
    <cellStyle name="40% - Accent6 11" xfId="381" xr:uid="{00000000-0005-0000-0000-0000FD010000}"/>
    <cellStyle name="40% - Accent6 11 2" xfId="739" xr:uid="{00000000-0005-0000-0000-0000FE010000}"/>
    <cellStyle name="40% - Accent6 12" xfId="395" xr:uid="{00000000-0005-0000-0000-0000FF010000}"/>
    <cellStyle name="40% - Accent6 12 2" xfId="753" xr:uid="{00000000-0005-0000-0000-000000020000}"/>
    <cellStyle name="40% - Accent6 13" xfId="411" xr:uid="{00000000-0005-0000-0000-000001020000}"/>
    <cellStyle name="40% - Accent6 2" xfId="56" xr:uid="{00000000-0005-0000-0000-000002020000}"/>
    <cellStyle name="40% - Accent6 2 2" xfId="202" xr:uid="{00000000-0005-0000-0000-000003020000}"/>
    <cellStyle name="40% - Accent6 2 2 2" xfId="296" xr:uid="{00000000-0005-0000-0000-000004020000}"/>
    <cellStyle name="40% - Accent6 2 2 2 2" xfId="655" xr:uid="{00000000-0005-0000-0000-000005020000}"/>
    <cellStyle name="40% - Accent6 2 2 3" xfId="562" xr:uid="{00000000-0005-0000-0000-000006020000}"/>
    <cellStyle name="40% - Accent6 2 3" xfId="248" xr:uid="{00000000-0005-0000-0000-000007020000}"/>
    <cellStyle name="40% - Accent6 2 3 2" xfId="607" xr:uid="{00000000-0005-0000-0000-000008020000}"/>
    <cellStyle name="40% - Accent6 2 4" xfId="133" xr:uid="{00000000-0005-0000-0000-000009020000}"/>
    <cellStyle name="40% - Accent6 2 4 2" xfId="514" xr:uid="{00000000-0005-0000-0000-00000A020000}"/>
    <cellStyle name="40% - Accent6 2 5" xfId="439" xr:uid="{00000000-0005-0000-0000-00000B020000}"/>
    <cellStyle name="40% - Accent6 3" xfId="70" xr:uid="{00000000-0005-0000-0000-00000C020000}"/>
    <cellStyle name="40% - Accent6 3 2" xfId="216" xr:uid="{00000000-0005-0000-0000-00000D020000}"/>
    <cellStyle name="40% - Accent6 3 2 2" xfId="310" xr:uid="{00000000-0005-0000-0000-00000E020000}"/>
    <cellStyle name="40% - Accent6 3 2 2 2" xfId="669" xr:uid="{00000000-0005-0000-0000-00000F020000}"/>
    <cellStyle name="40% - Accent6 3 2 3" xfId="576" xr:uid="{00000000-0005-0000-0000-000010020000}"/>
    <cellStyle name="40% - Accent6 3 3" xfId="262" xr:uid="{00000000-0005-0000-0000-000011020000}"/>
    <cellStyle name="40% - Accent6 3 3 2" xfId="621" xr:uid="{00000000-0005-0000-0000-000012020000}"/>
    <cellStyle name="40% - Accent6 3 4" xfId="147" xr:uid="{00000000-0005-0000-0000-000013020000}"/>
    <cellStyle name="40% - Accent6 3 4 2" xfId="528" xr:uid="{00000000-0005-0000-0000-000014020000}"/>
    <cellStyle name="40% - Accent6 3 5" xfId="453" xr:uid="{00000000-0005-0000-0000-000015020000}"/>
    <cellStyle name="40% - Accent6 4" xfId="84" xr:uid="{00000000-0005-0000-0000-000016020000}"/>
    <cellStyle name="40% - Accent6 4 2" xfId="279" xr:uid="{00000000-0005-0000-0000-000017020000}"/>
    <cellStyle name="40% - Accent6 4 2 2" xfId="638" xr:uid="{00000000-0005-0000-0000-000018020000}"/>
    <cellStyle name="40% - Accent6 4 3" xfId="174" xr:uid="{00000000-0005-0000-0000-000019020000}"/>
    <cellStyle name="40% - Accent6 4 3 2" xfId="545" xr:uid="{00000000-0005-0000-0000-00001A020000}"/>
    <cellStyle name="40% - Accent6 4 4" xfId="467" xr:uid="{00000000-0005-0000-0000-00001B020000}"/>
    <cellStyle name="40% - Accent6 5" xfId="100" xr:uid="{00000000-0005-0000-0000-00001C020000}"/>
    <cellStyle name="40% - Accent6 5 2" xfId="232" xr:uid="{00000000-0005-0000-0000-00001D020000}"/>
    <cellStyle name="40% - Accent6 5 2 2" xfId="591" xr:uid="{00000000-0005-0000-0000-00001E020000}"/>
    <cellStyle name="40% - Accent6 5 3" xfId="482" xr:uid="{00000000-0005-0000-0000-00001F020000}"/>
    <cellStyle name="40% - Accent6 6" xfId="325" xr:uid="{00000000-0005-0000-0000-000020020000}"/>
    <cellStyle name="40% - Accent6 6 2" xfId="683" xr:uid="{00000000-0005-0000-0000-000021020000}"/>
    <cellStyle name="40% - Accent6 7" xfId="117" xr:uid="{00000000-0005-0000-0000-000022020000}"/>
    <cellStyle name="40% - Accent6 7 2" xfId="498" xr:uid="{00000000-0005-0000-0000-000023020000}"/>
    <cellStyle name="40% - Accent6 8" xfId="339" xr:uid="{00000000-0005-0000-0000-000024020000}"/>
    <cellStyle name="40% - Accent6 8 2" xfId="697" xr:uid="{00000000-0005-0000-0000-000025020000}"/>
    <cellStyle name="40% - Accent6 9" xfId="353" xr:uid="{00000000-0005-0000-0000-000026020000}"/>
    <cellStyle name="40% - Accent6 9 2" xfId="711" xr:uid="{00000000-0005-0000-0000-000027020000}"/>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Body_text" xfId="407" xr:uid="{00000000-0005-0000-0000-000035020000}"/>
    <cellStyle name="Calculation" xfId="11" builtinId="22" customBuiltin="1"/>
    <cellStyle name="Check Cell" xfId="13" builtinId="23" customBuiltin="1"/>
    <cellStyle name="Comma" xfId="754" builtinId="3"/>
    <cellStyle name="Comma 10" xfId="772" xr:uid="{ADE54944-4A7D-4C41-A521-171866C52B35}"/>
    <cellStyle name="Comma 2" xfId="171" xr:uid="{00000000-0005-0000-0000-000039020000}"/>
    <cellStyle name="Comma 2 2" xfId="277" xr:uid="{00000000-0005-0000-0000-00003A020000}"/>
    <cellStyle name="Comma 2 2 2" xfId="636" xr:uid="{00000000-0005-0000-0000-00003B020000}"/>
    <cellStyle name="Comma 2 3" xfId="543" xr:uid="{00000000-0005-0000-0000-00003C020000}"/>
    <cellStyle name="Comma 3" xfId="165" xr:uid="{00000000-0005-0000-0000-00003D020000}"/>
    <cellStyle name="Comma 3 2" xfId="272" xr:uid="{00000000-0005-0000-0000-00003E020000}"/>
    <cellStyle name="Comma 3 2 2" xfId="631" xr:uid="{00000000-0005-0000-0000-00003F020000}"/>
    <cellStyle name="Comma 3 3" xfId="538" xr:uid="{00000000-0005-0000-0000-000040020000}"/>
    <cellStyle name="Comma 4" xfId="413" xr:uid="{00000000-0005-0000-0000-000041020000}"/>
    <cellStyle name="Comma 5" xfId="418" xr:uid="{00000000-0005-0000-0000-000042020000}"/>
    <cellStyle name="Comma 6" xfId="756" xr:uid="{00000000-0005-0000-0000-000043020000}"/>
    <cellStyle name="Comma 7" xfId="757" xr:uid="{73FCBAAE-99F1-42A2-AA17-7073D0B48D72}"/>
    <cellStyle name="Comma 8" xfId="758" xr:uid="{58CAB225-D04C-48CB-AE41-F3B0C45C17D0}"/>
    <cellStyle name="Comma 9" xfId="764" xr:uid="{7679DAE3-227C-4FD0-9522-7927FE8AB4C9}"/>
    <cellStyle name="Explanatory Text" xfId="15" builtinId="53" customBuiltin="1"/>
    <cellStyle name="Good" xfId="6" builtinId="26" customBuiltin="1"/>
    <cellStyle name="Heading 1" xfId="2" builtinId="16" customBuiltin="1"/>
    <cellStyle name="Heading 1 2" xfId="414" xr:uid="{00000000-0005-0000-0000-000047020000}"/>
    <cellStyle name="Heading 1 2 2" xfId="416" xr:uid="{00000000-0005-0000-0000-000048020000}"/>
    <cellStyle name="Heading 1 2 2 2" xfId="759" xr:uid="{AA041481-65FB-46B2-A188-D2AF2A575AB7}"/>
    <cellStyle name="Heading 1 2 2 2 2" xfId="768" xr:uid="{87CB44F1-6870-43B6-9ACF-E1ACC64988D5}"/>
    <cellStyle name="Heading 1 3" xfId="417" xr:uid="{00000000-0005-0000-0000-000049020000}"/>
    <cellStyle name="Heading 2" xfId="3" builtinId="17" customBuiltin="1"/>
    <cellStyle name="Heading 2 2" xfId="402" xr:uid="{00000000-0005-0000-0000-00004B020000}"/>
    <cellStyle name="Heading 2 2 2" xfId="419" xr:uid="{00000000-0005-0000-0000-00004C020000}"/>
    <cellStyle name="Heading 2 2 2 2" xfId="760" xr:uid="{41775F6E-9D74-463A-9635-F13F0E577987}"/>
    <cellStyle name="Heading 2 3" xfId="420" xr:uid="{00000000-0005-0000-0000-00004D020000}"/>
    <cellStyle name="Heading 3" xfId="4" builtinId="18" customBuiltin="1"/>
    <cellStyle name="Heading 4" xfId="5" builtinId="19" customBuiltin="1"/>
    <cellStyle name="Hyperlink 2" xfId="412" xr:uid="{00000000-0005-0000-0000-000051020000}"/>
    <cellStyle name="Hyperlink 2 2" xfId="421" xr:uid="{00000000-0005-0000-0000-000052020000}"/>
    <cellStyle name="Hyperlink 3" xfId="765" xr:uid="{BD10C0DA-5E12-4B9F-B6A3-889713C97552}"/>
    <cellStyle name="Input" xfId="9" builtinId="20" customBuiltin="1"/>
    <cellStyle name="Linked Cell" xfId="12" builtinId="24" customBuiltin="1"/>
    <cellStyle name="Neutral" xfId="8" builtinId="28" customBuiltin="1"/>
    <cellStyle name="Normal" xfId="0" builtinId="0"/>
    <cellStyle name="Normal 10" xfId="104" xr:uid="{00000000-0005-0000-0000-000057020000}"/>
    <cellStyle name="Normal 10 2" xfId="185" xr:uid="{00000000-0005-0000-0000-000058020000}"/>
    <cellStyle name="Normal 10 3" xfId="486" xr:uid="{00000000-0005-0000-0000-000059020000}"/>
    <cellStyle name="Normal 11" xfId="186" xr:uid="{00000000-0005-0000-0000-00005A020000}"/>
    <cellStyle name="Normal 12" xfId="181" xr:uid="{00000000-0005-0000-0000-00005B020000}"/>
    <cellStyle name="Normal 13" xfId="217" xr:uid="{00000000-0005-0000-0000-00005C020000}"/>
    <cellStyle name="Normal 13 2" xfId="311" xr:uid="{00000000-0005-0000-0000-00005D020000}"/>
    <cellStyle name="Normal 13 2 2" xfId="670" xr:uid="{00000000-0005-0000-0000-00005E020000}"/>
    <cellStyle name="Normal 13 3" xfId="577" xr:uid="{00000000-0005-0000-0000-00005F020000}"/>
    <cellStyle name="Normal 14" xfId="218" xr:uid="{00000000-0005-0000-0000-000060020000}"/>
    <cellStyle name="Normal 14 2" xfId="312" xr:uid="{00000000-0005-0000-0000-000061020000}"/>
    <cellStyle name="Normal 15" xfId="219" xr:uid="{00000000-0005-0000-0000-000062020000}"/>
    <cellStyle name="Normal 15 2" xfId="578" xr:uid="{00000000-0005-0000-0000-000063020000}"/>
    <cellStyle name="Normal 16" xfId="105" xr:uid="{00000000-0005-0000-0000-000064020000}"/>
    <cellStyle name="Normal 17" xfId="326" xr:uid="{00000000-0005-0000-0000-000065020000}"/>
    <cellStyle name="Normal 17 2" xfId="684" xr:uid="{00000000-0005-0000-0000-000066020000}"/>
    <cellStyle name="Normal 18" xfId="340" xr:uid="{00000000-0005-0000-0000-000067020000}"/>
    <cellStyle name="Normal 18 2" xfId="698" xr:uid="{00000000-0005-0000-0000-000068020000}"/>
    <cellStyle name="Normal 19" xfId="354" xr:uid="{00000000-0005-0000-0000-000069020000}"/>
    <cellStyle name="Normal 19 2" xfId="712" xr:uid="{00000000-0005-0000-0000-00006A020000}"/>
    <cellStyle name="Normal 2" xfId="41" xr:uid="{00000000-0005-0000-0000-00006B020000}"/>
    <cellStyle name="Normal 2 10" xfId="233" xr:uid="{00000000-0005-0000-0000-00006C020000}"/>
    <cellStyle name="Normal 2 10 2" xfId="592" xr:uid="{00000000-0005-0000-0000-00006D020000}"/>
    <cellStyle name="Normal 2 11" xfId="118" xr:uid="{00000000-0005-0000-0000-00006E020000}"/>
    <cellStyle name="Normal 2 11 2" xfId="499" xr:uid="{00000000-0005-0000-0000-00006F020000}"/>
    <cellStyle name="Normal 2 12" xfId="415" xr:uid="{00000000-0005-0000-0000-000070020000}"/>
    <cellStyle name="Normal 2 13" xfId="424" xr:uid="{00000000-0005-0000-0000-000071020000}"/>
    <cellStyle name="Normal 2 2" xfId="101" xr:uid="{00000000-0005-0000-0000-000072020000}"/>
    <cellStyle name="Normal 2 2 2" xfId="175" xr:uid="{00000000-0005-0000-0000-000073020000}"/>
    <cellStyle name="Normal 2 2 3" xfId="154" xr:uid="{00000000-0005-0000-0000-000074020000}"/>
    <cellStyle name="Normal 2 2 4" xfId="153" xr:uid="{00000000-0005-0000-0000-000075020000}"/>
    <cellStyle name="Normal 2 2 5" xfId="483" xr:uid="{00000000-0005-0000-0000-000076020000}"/>
    <cellStyle name="Normal 2 2 6" xfId="761" xr:uid="{D505E1AC-13DF-4C0C-B01A-756265C1816A}"/>
    <cellStyle name="Normal 2 3" xfId="150" xr:uid="{00000000-0005-0000-0000-000077020000}"/>
    <cellStyle name="Normal 2 3 2" xfId="151" xr:uid="{00000000-0005-0000-0000-000078020000}"/>
    <cellStyle name="Normal 2 4" xfId="149" xr:uid="{00000000-0005-0000-0000-000079020000}"/>
    <cellStyle name="Normal 2 5" xfId="183" xr:uid="{00000000-0005-0000-0000-00007A020000}"/>
    <cellStyle name="Normal 2 6" xfId="168" xr:uid="{00000000-0005-0000-0000-00007B020000}"/>
    <cellStyle name="Normal 2 7" xfId="184" xr:uid="{00000000-0005-0000-0000-00007C020000}"/>
    <cellStyle name="Normal 2 8" xfId="182" xr:uid="{00000000-0005-0000-0000-00007D020000}"/>
    <cellStyle name="Normal 2 9" xfId="187" xr:uid="{00000000-0005-0000-0000-00007E020000}"/>
    <cellStyle name="Normal 2 9 2" xfId="281" xr:uid="{00000000-0005-0000-0000-00007F020000}"/>
    <cellStyle name="Normal 2 9 2 2" xfId="640" xr:uid="{00000000-0005-0000-0000-000080020000}"/>
    <cellStyle name="Normal 2 9 3" xfId="547" xr:uid="{00000000-0005-0000-0000-000081020000}"/>
    <cellStyle name="Normal 20" xfId="368" xr:uid="{00000000-0005-0000-0000-000082020000}"/>
    <cellStyle name="Normal 20 2" xfId="726" xr:uid="{00000000-0005-0000-0000-000083020000}"/>
    <cellStyle name="Normal 21" xfId="382" xr:uid="{00000000-0005-0000-0000-000084020000}"/>
    <cellStyle name="Normal 21 2" xfId="740" xr:uid="{00000000-0005-0000-0000-000085020000}"/>
    <cellStyle name="Normal 22" xfId="396" xr:uid="{00000000-0005-0000-0000-000086020000}"/>
    <cellStyle name="Normal 22 2" xfId="771" xr:uid="{A6578C06-DD77-4CC7-ACAE-97FDCE5ED643}"/>
    <cellStyle name="Normal 23" xfId="422" xr:uid="{00000000-0005-0000-0000-000087020000}"/>
    <cellStyle name="Normal 24" xfId="423" xr:uid="{00000000-0005-0000-0000-000088020000}"/>
    <cellStyle name="Normal 25" xfId="755" xr:uid="{00000000-0005-0000-0000-000089020000}"/>
    <cellStyle name="Normal 26" xfId="762" xr:uid="{3FF4471B-F5A4-455D-984A-6F4BD8F0D1B7}"/>
    <cellStyle name="Normal 27" xfId="763" xr:uid="{E6A53E6D-7925-4E52-AE4F-4D028CCCC962}"/>
    <cellStyle name="Normal 28" xfId="769" xr:uid="{7B519844-47B5-4F2B-89EE-2CA6B7F9D0BC}"/>
    <cellStyle name="Normal 3" xfId="43" xr:uid="{00000000-0005-0000-0000-00008A020000}"/>
    <cellStyle name="Normal 3 2" xfId="178" xr:uid="{00000000-0005-0000-0000-00008B020000}"/>
    <cellStyle name="Normal 3 2 2" xfId="767" xr:uid="{27F41371-5025-4567-A254-1EBC98F45CC9}"/>
    <cellStyle name="Normal 3 3" xfId="155" xr:uid="{00000000-0005-0000-0000-00008C020000}"/>
    <cellStyle name="Normal 3 4" xfId="179" xr:uid="{00000000-0005-0000-0000-00008D020000}"/>
    <cellStyle name="Normal 3 5" xfId="189" xr:uid="{00000000-0005-0000-0000-00008E020000}"/>
    <cellStyle name="Normal 3 5 2" xfId="283" xr:uid="{00000000-0005-0000-0000-00008F020000}"/>
    <cellStyle name="Normal 3 5 2 2" xfId="642" xr:uid="{00000000-0005-0000-0000-000090020000}"/>
    <cellStyle name="Normal 3 5 3" xfId="549" xr:uid="{00000000-0005-0000-0000-000091020000}"/>
    <cellStyle name="Normal 3 6" xfId="235" xr:uid="{00000000-0005-0000-0000-000092020000}"/>
    <cellStyle name="Normal 3 6 2" xfId="594" xr:uid="{00000000-0005-0000-0000-000093020000}"/>
    <cellStyle name="Normal 3 7" xfId="120" xr:uid="{00000000-0005-0000-0000-000094020000}"/>
    <cellStyle name="Normal 3 7 2" xfId="501" xr:uid="{00000000-0005-0000-0000-000095020000}"/>
    <cellStyle name="Normal 3 8" xfId="426" xr:uid="{00000000-0005-0000-0000-000096020000}"/>
    <cellStyle name="Normal 4" xfId="57" xr:uid="{00000000-0005-0000-0000-000097020000}"/>
    <cellStyle name="Normal 4 2" xfId="172" xr:uid="{00000000-0005-0000-0000-000098020000}"/>
    <cellStyle name="Normal 4 3" xfId="162" xr:uid="{00000000-0005-0000-0000-000099020000}"/>
    <cellStyle name="Normal 4 4" xfId="203" xr:uid="{00000000-0005-0000-0000-00009A020000}"/>
    <cellStyle name="Normal 4 4 2" xfId="297" xr:uid="{00000000-0005-0000-0000-00009B020000}"/>
    <cellStyle name="Normal 4 4 2 2" xfId="656" xr:uid="{00000000-0005-0000-0000-00009C020000}"/>
    <cellStyle name="Normal 4 4 3" xfId="563" xr:uid="{00000000-0005-0000-0000-00009D020000}"/>
    <cellStyle name="Normal 4 5" xfId="249" xr:uid="{00000000-0005-0000-0000-00009E020000}"/>
    <cellStyle name="Normal 4 5 2" xfId="608" xr:uid="{00000000-0005-0000-0000-00009F020000}"/>
    <cellStyle name="Normal 4 6" xfId="134" xr:uid="{00000000-0005-0000-0000-0000A0020000}"/>
    <cellStyle name="Normal 4 6 2" xfId="515" xr:uid="{00000000-0005-0000-0000-0000A1020000}"/>
    <cellStyle name="Normal 4 7" xfId="440" xr:uid="{00000000-0005-0000-0000-0000A2020000}"/>
    <cellStyle name="Normal 4 8" xfId="770" xr:uid="{696D691B-E4F8-4D28-8D37-5DE685E5EC92}"/>
    <cellStyle name="Normal 5" xfId="71" xr:uid="{00000000-0005-0000-0000-0000A3020000}"/>
    <cellStyle name="Normal 5 2" xfId="263" xr:uid="{00000000-0005-0000-0000-0000A4020000}"/>
    <cellStyle name="Normal 5 2 2" xfId="622" xr:uid="{00000000-0005-0000-0000-0000A5020000}"/>
    <cellStyle name="Normal 5 3" xfId="148" xr:uid="{00000000-0005-0000-0000-0000A6020000}"/>
    <cellStyle name="Normal 5 3 2" xfId="529" xr:uid="{00000000-0005-0000-0000-0000A7020000}"/>
    <cellStyle name="Normal 5 4" xfId="454" xr:uid="{00000000-0005-0000-0000-0000A8020000}"/>
    <cellStyle name="Normal 6" xfId="85" xr:uid="{00000000-0005-0000-0000-0000A9020000}"/>
    <cellStyle name="Normal 6 2" xfId="152" xr:uid="{00000000-0005-0000-0000-0000AA020000}"/>
    <cellStyle name="Normal 6 3" xfId="468" xr:uid="{00000000-0005-0000-0000-0000AB020000}"/>
    <cellStyle name="Normal 7" xfId="86" xr:uid="{00000000-0005-0000-0000-0000AC020000}"/>
    <cellStyle name="Normal 7 2" xfId="176" xr:uid="{00000000-0005-0000-0000-0000AD020000}"/>
    <cellStyle name="Normal 7 3" xfId="469" xr:uid="{00000000-0005-0000-0000-0000AE020000}"/>
    <cellStyle name="Normal 7 4" xfId="773" xr:uid="{851E540A-87DF-4361-A3C2-3846CA7244F8}"/>
    <cellStyle name="Normal 8" xfId="87" xr:uid="{00000000-0005-0000-0000-0000AF020000}"/>
    <cellStyle name="Normal 8 2" xfId="177" xr:uid="{00000000-0005-0000-0000-0000B0020000}"/>
    <cellStyle name="Normal 9" xfId="103" xr:uid="{00000000-0005-0000-0000-0000B1020000}"/>
    <cellStyle name="Normal 9 2" xfId="280" xr:uid="{00000000-0005-0000-0000-0000B2020000}"/>
    <cellStyle name="Normal 9 2 2" xfId="639" xr:uid="{00000000-0005-0000-0000-0000B3020000}"/>
    <cellStyle name="Normal 9 3" xfId="180" xr:uid="{00000000-0005-0000-0000-0000B4020000}"/>
    <cellStyle name="Normal 9 3 2" xfId="546" xr:uid="{00000000-0005-0000-0000-0000B5020000}"/>
    <cellStyle name="Normal 9 4" xfId="485" xr:uid="{00000000-0005-0000-0000-0000B6020000}"/>
    <cellStyle name="Note 10" xfId="355" xr:uid="{00000000-0005-0000-0000-0000B8020000}"/>
    <cellStyle name="Note 10 2" xfId="713" xr:uid="{00000000-0005-0000-0000-0000B9020000}"/>
    <cellStyle name="Note 11" xfId="369" xr:uid="{00000000-0005-0000-0000-0000BA020000}"/>
    <cellStyle name="Note 11 2" xfId="727" xr:uid="{00000000-0005-0000-0000-0000BB020000}"/>
    <cellStyle name="Note 12" xfId="383" xr:uid="{00000000-0005-0000-0000-0000BC020000}"/>
    <cellStyle name="Note 12 2" xfId="741" xr:uid="{00000000-0005-0000-0000-0000BD020000}"/>
    <cellStyle name="Note 13" xfId="397" xr:uid="{00000000-0005-0000-0000-0000BE020000}"/>
    <cellStyle name="Note 2" xfId="42" xr:uid="{00000000-0005-0000-0000-0000BF020000}"/>
    <cellStyle name="Note 2 2" xfId="102" xr:uid="{00000000-0005-0000-0000-0000C0020000}"/>
    <cellStyle name="Note 2 2 2" xfId="282" xr:uid="{00000000-0005-0000-0000-0000C1020000}"/>
    <cellStyle name="Note 2 2 2 2" xfId="641" xr:uid="{00000000-0005-0000-0000-0000C2020000}"/>
    <cellStyle name="Note 2 2 3" xfId="188" xr:uid="{00000000-0005-0000-0000-0000C3020000}"/>
    <cellStyle name="Note 2 2 3 2" xfId="548" xr:uid="{00000000-0005-0000-0000-0000C4020000}"/>
    <cellStyle name="Note 2 2 4" xfId="484" xr:uid="{00000000-0005-0000-0000-0000C5020000}"/>
    <cellStyle name="Note 2 3" xfId="234" xr:uid="{00000000-0005-0000-0000-0000C6020000}"/>
    <cellStyle name="Note 2 3 2" xfId="593" xr:uid="{00000000-0005-0000-0000-0000C7020000}"/>
    <cellStyle name="Note 2 4" xfId="119" xr:uid="{00000000-0005-0000-0000-0000C8020000}"/>
    <cellStyle name="Note 2 4 2" xfId="500" xr:uid="{00000000-0005-0000-0000-0000C9020000}"/>
    <cellStyle name="Note 2 5" xfId="425" xr:uid="{00000000-0005-0000-0000-0000CA020000}"/>
    <cellStyle name="Note 3" xfId="44" xr:uid="{00000000-0005-0000-0000-0000CB020000}"/>
    <cellStyle name="Note 3 2" xfId="190" xr:uid="{00000000-0005-0000-0000-0000CC020000}"/>
    <cellStyle name="Note 3 2 2" xfId="284" xr:uid="{00000000-0005-0000-0000-0000CD020000}"/>
    <cellStyle name="Note 3 2 2 2" xfId="643" xr:uid="{00000000-0005-0000-0000-0000CE020000}"/>
    <cellStyle name="Note 3 2 3" xfId="550" xr:uid="{00000000-0005-0000-0000-0000CF020000}"/>
    <cellStyle name="Note 3 3" xfId="236" xr:uid="{00000000-0005-0000-0000-0000D0020000}"/>
    <cellStyle name="Note 3 3 2" xfId="595" xr:uid="{00000000-0005-0000-0000-0000D1020000}"/>
    <cellStyle name="Note 3 4" xfId="121" xr:uid="{00000000-0005-0000-0000-0000D2020000}"/>
    <cellStyle name="Note 3 4 2" xfId="502" xr:uid="{00000000-0005-0000-0000-0000D3020000}"/>
    <cellStyle name="Note 3 5" xfId="427" xr:uid="{00000000-0005-0000-0000-0000D4020000}"/>
    <cellStyle name="Note 4" xfId="58" xr:uid="{00000000-0005-0000-0000-0000D5020000}"/>
    <cellStyle name="Note 4 2" xfId="204" xr:uid="{00000000-0005-0000-0000-0000D6020000}"/>
    <cellStyle name="Note 4 2 2" xfId="298" xr:uid="{00000000-0005-0000-0000-0000D7020000}"/>
    <cellStyle name="Note 4 2 2 2" xfId="657" xr:uid="{00000000-0005-0000-0000-0000D8020000}"/>
    <cellStyle name="Note 4 2 3" xfId="564" xr:uid="{00000000-0005-0000-0000-0000D9020000}"/>
    <cellStyle name="Note 4 3" xfId="250" xr:uid="{00000000-0005-0000-0000-0000DA020000}"/>
    <cellStyle name="Note 4 3 2" xfId="609" xr:uid="{00000000-0005-0000-0000-0000DB020000}"/>
    <cellStyle name="Note 4 4" xfId="135" xr:uid="{00000000-0005-0000-0000-0000DC020000}"/>
    <cellStyle name="Note 4 4 2" xfId="516" xr:uid="{00000000-0005-0000-0000-0000DD020000}"/>
    <cellStyle name="Note 4 5" xfId="441" xr:uid="{00000000-0005-0000-0000-0000DE020000}"/>
    <cellStyle name="Note 5" xfId="72" xr:uid="{00000000-0005-0000-0000-0000DF020000}"/>
    <cellStyle name="Note 5 2" xfId="264" xr:uid="{00000000-0005-0000-0000-0000E0020000}"/>
    <cellStyle name="Note 5 2 2" xfId="623" xr:uid="{00000000-0005-0000-0000-0000E1020000}"/>
    <cellStyle name="Note 5 3" xfId="156" xr:uid="{00000000-0005-0000-0000-0000E2020000}"/>
    <cellStyle name="Note 5 3 2" xfId="530" xr:uid="{00000000-0005-0000-0000-0000E3020000}"/>
    <cellStyle name="Note 5 4" xfId="455" xr:uid="{00000000-0005-0000-0000-0000E4020000}"/>
    <cellStyle name="Note 6" xfId="88" xr:uid="{00000000-0005-0000-0000-0000E5020000}"/>
    <cellStyle name="Note 6 2" xfId="220" xr:uid="{00000000-0005-0000-0000-0000E6020000}"/>
    <cellStyle name="Note 6 2 2" xfId="579" xr:uid="{00000000-0005-0000-0000-0000E7020000}"/>
    <cellStyle name="Note 6 3" xfId="470" xr:uid="{00000000-0005-0000-0000-0000E8020000}"/>
    <cellStyle name="Note 7" xfId="313" xr:uid="{00000000-0005-0000-0000-0000E9020000}"/>
    <cellStyle name="Note 7 2" xfId="671" xr:uid="{00000000-0005-0000-0000-0000EA020000}"/>
    <cellStyle name="Note 8" xfId="327" xr:uid="{00000000-0005-0000-0000-0000EB020000}"/>
    <cellStyle name="Note 8 2" xfId="685" xr:uid="{00000000-0005-0000-0000-0000EC020000}"/>
    <cellStyle name="Note 9" xfId="341" xr:uid="{00000000-0005-0000-0000-0000ED020000}"/>
    <cellStyle name="Note 9 2" xfId="699" xr:uid="{00000000-0005-0000-0000-0000EE020000}"/>
    <cellStyle name="Notes_sources" xfId="766" xr:uid="{CEA3BA3A-C1BE-4C25-90FB-7821FEC5E13E}"/>
    <cellStyle name="Output" xfId="10" builtinId="21" customBuiltin="1"/>
    <cellStyle name="Percent 2" xfId="161" xr:uid="{00000000-0005-0000-0000-0000F0020000}"/>
    <cellStyle name="Percent 2 2" xfId="269" xr:uid="{00000000-0005-0000-0000-0000F1020000}"/>
    <cellStyle name="Percent 2 2 2" xfId="628" xr:uid="{00000000-0005-0000-0000-0000F2020000}"/>
    <cellStyle name="Percent 2 3" xfId="535" xr:uid="{00000000-0005-0000-0000-0000F3020000}"/>
    <cellStyle name="Title" xfId="1" builtinId="15" customBuiltin="1"/>
    <cellStyle name="Total" xfId="16" builtinId="25" customBuiltin="1"/>
    <cellStyle name="Warning Text" xfId="14" builtinId="11" customBuiltin="1"/>
  </cellStyles>
  <dxfs count="0"/>
  <tableStyles count="0" defaultTableStyle="TableStyleMedium9" defaultPivotStyle="PivotStyleLight16"/>
  <colors>
    <mruColors>
      <color rgb="FFFFB9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eetMetadata" Target="metadata.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calcChain" Target="calcChai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93"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9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customXml" Target="../customXml/item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583333333333812"/>
          <c:y val="4.8611111111111112E-2"/>
          <c:w val="0.82083333333333364"/>
          <c:h val="0.48958333333333331"/>
        </c:manualLayout>
      </c:layout>
      <c:barChart>
        <c:barDir val="col"/>
        <c:grouping val="clustered"/>
        <c:varyColors val="0"/>
        <c:ser>
          <c:idx val="0"/>
          <c:order val="0"/>
          <c:invertIfNegative val="0"/>
          <c:cat>
            <c:strRef>
              <c:f>Wea!$P$5:$P$15</c:f>
              <c:strCache>
                <c:ptCount val="11"/>
                <c:pt idx="0">
                  <c:v>Newfoundland</c:v>
                </c:pt>
                <c:pt idx="1">
                  <c:v>Prince Edward Island</c:v>
                </c:pt>
                <c:pt idx="2">
                  <c:v>New Brunswick</c:v>
                </c:pt>
                <c:pt idx="3">
                  <c:v>Nova Scotia</c:v>
                </c:pt>
                <c:pt idx="4">
                  <c:v>Quebec</c:v>
                </c:pt>
                <c:pt idx="5">
                  <c:v>Saskatchewan</c:v>
                </c:pt>
                <c:pt idx="6">
                  <c:v>Canada</c:v>
                </c:pt>
                <c:pt idx="7">
                  <c:v>Ontario</c:v>
                </c:pt>
                <c:pt idx="8">
                  <c:v>Manitoba</c:v>
                </c:pt>
                <c:pt idx="9">
                  <c:v>British Columbia</c:v>
                </c:pt>
                <c:pt idx="10">
                  <c:v>Alberta</c:v>
                </c:pt>
              </c:strCache>
            </c:strRef>
          </c:cat>
          <c:val>
            <c:numRef>
              <c:f>Wea!$Q$5:$Q$15</c:f>
              <c:numCache>
                <c:formatCode>General</c:formatCode>
                <c:ptCount val="11"/>
                <c:pt idx="0">
                  <c:v>317.39202350002859</c:v>
                </c:pt>
                <c:pt idx="1">
                  <c:v>278.65867559667475</c:v>
                </c:pt>
                <c:pt idx="2">
                  <c:v>146.22438869552036</c:v>
                </c:pt>
                <c:pt idx="3">
                  <c:v>138.42194687821805</c:v>
                </c:pt>
                <c:pt idx="4">
                  <c:v>100.75193460164067</c:v>
                </c:pt>
                <c:pt idx="5">
                  <c:v>92.210754970815927</c:v>
                </c:pt>
                <c:pt idx="6">
                  <c:v>92.20051743211225</c:v>
                </c:pt>
                <c:pt idx="7">
                  <c:v>92.005812518193949</c:v>
                </c:pt>
                <c:pt idx="8">
                  <c:v>62.982226845492505</c:v>
                </c:pt>
                <c:pt idx="9">
                  <c:v>58.315243226267953</c:v>
                </c:pt>
                <c:pt idx="10">
                  <c:v>34.51809075584579</c:v>
                </c:pt>
              </c:numCache>
            </c:numRef>
          </c:val>
          <c:extLst>
            <c:ext xmlns:c16="http://schemas.microsoft.com/office/drawing/2014/chart" uri="{C3380CC4-5D6E-409C-BE32-E72D297353CC}">
              <c16:uniqueId val="{00000000-564B-4B7A-B1DC-66C67A285A77}"/>
            </c:ext>
          </c:extLst>
        </c:ser>
        <c:dLbls>
          <c:showLegendKey val="0"/>
          <c:showVal val="0"/>
          <c:showCatName val="0"/>
          <c:showSerName val="0"/>
          <c:showPercent val="0"/>
          <c:showBubbleSize val="0"/>
        </c:dLbls>
        <c:gapWidth val="150"/>
        <c:axId val="163157504"/>
        <c:axId val="163159040"/>
      </c:barChart>
      <c:catAx>
        <c:axId val="163157504"/>
        <c:scaling>
          <c:orientation val="minMax"/>
        </c:scaling>
        <c:delete val="0"/>
        <c:axPos val="b"/>
        <c:numFmt formatCode="General" sourceLinked="1"/>
        <c:majorTickMark val="out"/>
        <c:minorTickMark val="none"/>
        <c:tickLblPos val="nextTo"/>
        <c:txPr>
          <a:bodyPr/>
          <a:lstStyle/>
          <a:p>
            <a:pPr>
              <a:defRPr lang="en-CA"/>
            </a:pPr>
            <a:endParaRPr lang="en-US"/>
          </a:p>
        </c:txPr>
        <c:crossAx val="163159040"/>
        <c:crosses val="autoZero"/>
        <c:auto val="1"/>
        <c:lblAlgn val="ctr"/>
        <c:lblOffset val="100"/>
        <c:noMultiLvlLbl val="0"/>
      </c:catAx>
      <c:valAx>
        <c:axId val="163159040"/>
        <c:scaling>
          <c:orientation val="minMax"/>
        </c:scaling>
        <c:delete val="0"/>
        <c:axPos val="l"/>
        <c:majorGridlines/>
        <c:numFmt formatCode="General" sourceLinked="1"/>
        <c:majorTickMark val="out"/>
        <c:minorTickMark val="none"/>
        <c:tickLblPos val="nextTo"/>
        <c:txPr>
          <a:bodyPr/>
          <a:lstStyle/>
          <a:p>
            <a:pPr>
              <a:defRPr lang="en-CA"/>
            </a:pPr>
            <a:endParaRPr lang="en-US"/>
          </a:p>
        </c:txPr>
        <c:crossAx val="163157504"/>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916666666666666E-2"/>
          <c:y val="4.8611111111111112E-2"/>
          <c:w val="0.87083333333335133"/>
          <c:h val="0.53472222222222221"/>
        </c:manualLayout>
      </c:layout>
      <c:barChart>
        <c:barDir val="col"/>
        <c:grouping val="clustered"/>
        <c:varyColors val="0"/>
        <c:ser>
          <c:idx val="0"/>
          <c:order val="0"/>
          <c:invertIfNegative val="0"/>
          <c:cat>
            <c:strRef>
              <c:f>Wea!$P$26:$P$36</c:f>
              <c:strCache>
                <c:ptCount val="11"/>
                <c:pt idx="0">
                  <c:v>Alberta</c:v>
                </c:pt>
                <c:pt idx="1">
                  <c:v>Newfoundland</c:v>
                </c:pt>
                <c:pt idx="2">
                  <c:v>Saskatchewan</c:v>
                </c:pt>
                <c:pt idx="3">
                  <c:v>British Columbia</c:v>
                </c:pt>
                <c:pt idx="4">
                  <c:v>Canada</c:v>
                </c:pt>
                <c:pt idx="5">
                  <c:v>Quebec</c:v>
                </c:pt>
                <c:pt idx="6">
                  <c:v>Manitoba</c:v>
                </c:pt>
                <c:pt idx="7">
                  <c:v>New Brunswick</c:v>
                </c:pt>
                <c:pt idx="8">
                  <c:v>Ontario</c:v>
                </c:pt>
                <c:pt idx="9">
                  <c:v>Nova Scotia</c:v>
                </c:pt>
                <c:pt idx="10">
                  <c:v>Prince Edward Island</c:v>
                </c:pt>
              </c:strCache>
            </c:strRef>
          </c:cat>
          <c:val>
            <c:numRef>
              <c:f>Wea!$Q$26:$Q$36</c:f>
              <c:numCache>
                <c:formatCode>General</c:formatCode>
                <c:ptCount val="11"/>
                <c:pt idx="0">
                  <c:v>100</c:v>
                </c:pt>
                <c:pt idx="1">
                  <c:v>89.437054797246148</c:v>
                </c:pt>
                <c:pt idx="2">
                  <c:v>83.729632293648365</c:v>
                </c:pt>
                <c:pt idx="3">
                  <c:v>62.190291829219902</c:v>
                </c:pt>
                <c:pt idx="4">
                  <c:v>60.875572339729821</c:v>
                </c:pt>
                <c:pt idx="5">
                  <c:v>49.710535267023936</c:v>
                </c:pt>
                <c:pt idx="6">
                  <c:v>49.428784901471559</c:v>
                </c:pt>
                <c:pt idx="7">
                  <c:v>47.475386024942317</c:v>
                </c:pt>
                <c:pt idx="8">
                  <c:v>46.722089201849094</c:v>
                </c:pt>
                <c:pt idx="9">
                  <c:v>40.174698206475931</c:v>
                </c:pt>
                <c:pt idx="10">
                  <c:v>36.183610931287632</c:v>
                </c:pt>
              </c:numCache>
            </c:numRef>
          </c:val>
          <c:extLst>
            <c:ext xmlns:c16="http://schemas.microsoft.com/office/drawing/2014/chart" uri="{C3380CC4-5D6E-409C-BE32-E72D297353CC}">
              <c16:uniqueId val="{00000000-4DE9-4BD4-A715-D9487A6852F3}"/>
            </c:ext>
          </c:extLst>
        </c:ser>
        <c:dLbls>
          <c:showLegendKey val="0"/>
          <c:showVal val="0"/>
          <c:showCatName val="0"/>
          <c:showSerName val="0"/>
          <c:showPercent val="0"/>
          <c:showBubbleSize val="0"/>
        </c:dLbls>
        <c:gapWidth val="150"/>
        <c:axId val="163150848"/>
        <c:axId val="163234560"/>
      </c:barChart>
      <c:catAx>
        <c:axId val="163150848"/>
        <c:scaling>
          <c:orientation val="minMax"/>
        </c:scaling>
        <c:delete val="0"/>
        <c:axPos val="b"/>
        <c:numFmt formatCode="General" sourceLinked="1"/>
        <c:majorTickMark val="out"/>
        <c:minorTickMark val="none"/>
        <c:tickLblPos val="nextTo"/>
        <c:txPr>
          <a:bodyPr/>
          <a:lstStyle/>
          <a:p>
            <a:pPr>
              <a:defRPr lang="en-CA"/>
            </a:pPr>
            <a:endParaRPr lang="en-US"/>
          </a:p>
        </c:txPr>
        <c:crossAx val="163234560"/>
        <c:crosses val="autoZero"/>
        <c:auto val="1"/>
        <c:lblAlgn val="ctr"/>
        <c:lblOffset val="100"/>
        <c:noMultiLvlLbl val="0"/>
      </c:catAx>
      <c:valAx>
        <c:axId val="163234560"/>
        <c:scaling>
          <c:orientation val="minMax"/>
        </c:scaling>
        <c:delete val="0"/>
        <c:axPos val="l"/>
        <c:majorGridlines/>
        <c:numFmt formatCode="General" sourceLinked="1"/>
        <c:majorTickMark val="out"/>
        <c:minorTickMark val="none"/>
        <c:tickLblPos val="nextTo"/>
        <c:txPr>
          <a:bodyPr/>
          <a:lstStyle/>
          <a:p>
            <a:pPr>
              <a:defRPr lang="en-CA"/>
            </a:pPr>
            <a:endParaRPr lang="en-US"/>
          </a:p>
        </c:txPr>
        <c:crossAx val="163150848"/>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000000000000024"/>
          <c:y val="4.8611111111111112E-2"/>
          <c:w val="0.81666666666666654"/>
          <c:h val="0.53472222222222221"/>
        </c:manualLayout>
      </c:layout>
      <c:barChart>
        <c:barDir val="col"/>
        <c:grouping val="clustered"/>
        <c:varyColors val="0"/>
        <c:ser>
          <c:idx val="0"/>
          <c:order val="0"/>
          <c:invertIfNegative val="0"/>
          <c:cat>
            <c:strRef>
              <c:f>Equ!$K$26:$K$36</c:f>
              <c:strCache>
                <c:ptCount val="11"/>
                <c:pt idx="0">
                  <c:v>Prince Edward Island</c:v>
                </c:pt>
                <c:pt idx="1">
                  <c:v>Alberta</c:v>
                </c:pt>
                <c:pt idx="2">
                  <c:v>Quebec</c:v>
                </c:pt>
                <c:pt idx="3">
                  <c:v>Ontario</c:v>
                </c:pt>
                <c:pt idx="4">
                  <c:v>Nova Scotia</c:v>
                </c:pt>
                <c:pt idx="5">
                  <c:v>Canada</c:v>
                </c:pt>
                <c:pt idx="6">
                  <c:v>Newfoundland</c:v>
                </c:pt>
                <c:pt idx="7">
                  <c:v>Manitoba</c:v>
                </c:pt>
                <c:pt idx="8">
                  <c:v>New Brunswick</c:v>
                </c:pt>
                <c:pt idx="9">
                  <c:v>British Columbia</c:v>
                </c:pt>
                <c:pt idx="10">
                  <c:v>Saskatchewan</c:v>
                </c:pt>
              </c:strCache>
            </c:strRef>
          </c:cat>
          <c:val>
            <c:numRef>
              <c:f>Equ!$L$26:$L$36</c:f>
              <c:numCache>
                <c:formatCode>General</c:formatCode>
                <c:ptCount val="11"/>
                <c:pt idx="0">
                  <c:v>116.88016494868545</c:v>
                </c:pt>
                <c:pt idx="1">
                  <c:v>100</c:v>
                </c:pt>
                <c:pt idx="2">
                  <c:v>94.421985059699836</c:v>
                </c:pt>
                <c:pt idx="3">
                  <c:v>87.732629291663102</c:v>
                </c:pt>
                <c:pt idx="4">
                  <c:v>86.150850655680287</c:v>
                </c:pt>
                <c:pt idx="5">
                  <c:v>83.686725991863625</c:v>
                </c:pt>
                <c:pt idx="6">
                  <c:v>83.619620351971932</c:v>
                </c:pt>
                <c:pt idx="7">
                  <c:v>79.188264992910035</c:v>
                </c:pt>
                <c:pt idx="8">
                  <c:v>78.492358637469621</c:v>
                </c:pt>
                <c:pt idx="9">
                  <c:v>59.917622532522365</c:v>
                </c:pt>
                <c:pt idx="10">
                  <c:v>54.018166139331093</c:v>
                </c:pt>
              </c:numCache>
            </c:numRef>
          </c:val>
          <c:extLst>
            <c:ext xmlns:c16="http://schemas.microsoft.com/office/drawing/2014/chart" uri="{C3380CC4-5D6E-409C-BE32-E72D297353CC}">
              <c16:uniqueId val="{00000000-8E09-4077-B490-5615E76FE5AE}"/>
            </c:ext>
          </c:extLst>
        </c:ser>
        <c:dLbls>
          <c:showLegendKey val="0"/>
          <c:showVal val="0"/>
          <c:showCatName val="0"/>
          <c:showSerName val="0"/>
          <c:showPercent val="0"/>
          <c:showBubbleSize val="0"/>
        </c:dLbls>
        <c:gapWidth val="150"/>
        <c:axId val="163248384"/>
        <c:axId val="163932800"/>
      </c:barChart>
      <c:catAx>
        <c:axId val="163248384"/>
        <c:scaling>
          <c:orientation val="minMax"/>
        </c:scaling>
        <c:delete val="0"/>
        <c:axPos val="b"/>
        <c:numFmt formatCode="General" sourceLinked="1"/>
        <c:majorTickMark val="out"/>
        <c:minorTickMark val="none"/>
        <c:tickLblPos val="nextTo"/>
        <c:txPr>
          <a:bodyPr/>
          <a:lstStyle/>
          <a:p>
            <a:pPr>
              <a:defRPr lang="en-CA"/>
            </a:pPr>
            <a:endParaRPr lang="en-US"/>
          </a:p>
        </c:txPr>
        <c:crossAx val="163932800"/>
        <c:crosses val="autoZero"/>
        <c:auto val="1"/>
        <c:lblAlgn val="ctr"/>
        <c:lblOffset val="100"/>
        <c:noMultiLvlLbl val="0"/>
      </c:catAx>
      <c:valAx>
        <c:axId val="163932800"/>
        <c:scaling>
          <c:orientation val="minMax"/>
        </c:scaling>
        <c:delete val="0"/>
        <c:axPos val="l"/>
        <c:majorGridlines/>
        <c:numFmt formatCode="General" sourceLinked="1"/>
        <c:majorTickMark val="out"/>
        <c:minorTickMark val="none"/>
        <c:tickLblPos val="nextTo"/>
        <c:txPr>
          <a:bodyPr/>
          <a:lstStyle/>
          <a:p>
            <a:pPr>
              <a:defRPr lang="en-CA"/>
            </a:pPr>
            <a:endParaRPr lang="en-US"/>
          </a:p>
        </c:txPr>
        <c:crossAx val="163248384"/>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683823529411764"/>
          <c:y val="4.0579710144927526E-2"/>
          <c:w val="0.84375000000001465"/>
          <c:h val="0.61159420289857203"/>
        </c:manualLayout>
      </c:layout>
      <c:barChart>
        <c:barDir val="col"/>
        <c:grouping val="clustered"/>
        <c:varyColors val="0"/>
        <c:ser>
          <c:idx val="0"/>
          <c:order val="0"/>
          <c:invertIfNegative val="0"/>
          <c:cat>
            <c:strRef>
              <c:f>Equ!$K$5:$K$15</c:f>
              <c:strCache>
                <c:ptCount val="11"/>
                <c:pt idx="0">
                  <c:v>Prince Edward Island</c:v>
                </c:pt>
                <c:pt idx="1">
                  <c:v>Newfoundland</c:v>
                </c:pt>
                <c:pt idx="2">
                  <c:v>Saskatchewan</c:v>
                </c:pt>
                <c:pt idx="3">
                  <c:v>Nova Scotia</c:v>
                </c:pt>
                <c:pt idx="4">
                  <c:v>New Brunswick</c:v>
                </c:pt>
                <c:pt idx="5">
                  <c:v>Manitoba</c:v>
                </c:pt>
                <c:pt idx="6">
                  <c:v>Quebec</c:v>
                </c:pt>
                <c:pt idx="7">
                  <c:v>Alberta</c:v>
                </c:pt>
                <c:pt idx="8">
                  <c:v>Canada</c:v>
                </c:pt>
                <c:pt idx="9">
                  <c:v>Ontario</c:v>
                </c:pt>
                <c:pt idx="10">
                  <c:v>British Columbia</c:v>
                </c:pt>
              </c:strCache>
            </c:strRef>
          </c:cat>
          <c:val>
            <c:numRef>
              <c:f>Equ!$L$5:$L$15</c:f>
              <c:numCache>
                <c:formatCode>General</c:formatCode>
                <c:ptCount val="11"/>
                <c:pt idx="0">
                  <c:v>55.262357291984877</c:v>
                </c:pt>
                <c:pt idx="1">
                  <c:v>49.163104641399244</c:v>
                </c:pt>
                <c:pt idx="2">
                  <c:v>25.117206112238105</c:v>
                </c:pt>
                <c:pt idx="3">
                  <c:v>24.889768964546406</c:v>
                </c:pt>
                <c:pt idx="4">
                  <c:v>18.698397344604945</c:v>
                </c:pt>
                <c:pt idx="5">
                  <c:v>16.516750566044045</c:v>
                </c:pt>
                <c:pt idx="6">
                  <c:v>7.0528641003816341</c:v>
                </c:pt>
                <c:pt idx="7">
                  <c:v>0.2141568445460523</c:v>
                </c:pt>
                <c:pt idx="8">
                  <c:v>-6.4010843125204024</c:v>
                </c:pt>
                <c:pt idx="9">
                  <c:v>-19.046205462454726</c:v>
                </c:pt>
                <c:pt idx="10">
                  <c:v>-24.666654827780711</c:v>
                </c:pt>
              </c:numCache>
            </c:numRef>
          </c:val>
          <c:extLst>
            <c:ext xmlns:c16="http://schemas.microsoft.com/office/drawing/2014/chart" uri="{C3380CC4-5D6E-409C-BE32-E72D297353CC}">
              <c16:uniqueId val="{00000000-B7A3-4C10-A7B5-A150BB60E92E}"/>
            </c:ext>
          </c:extLst>
        </c:ser>
        <c:dLbls>
          <c:showLegendKey val="0"/>
          <c:showVal val="0"/>
          <c:showCatName val="0"/>
          <c:showSerName val="0"/>
          <c:showPercent val="0"/>
          <c:showBubbleSize val="0"/>
        </c:dLbls>
        <c:gapWidth val="150"/>
        <c:axId val="164059392"/>
        <c:axId val="164061184"/>
      </c:barChart>
      <c:catAx>
        <c:axId val="164059392"/>
        <c:scaling>
          <c:orientation val="minMax"/>
        </c:scaling>
        <c:delete val="0"/>
        <c:axPos val="b"/>
        <c:numFmt formatCode="General" sourceLinked="1"/>
        <c:majorTickMark val="out"/>
        <c:minorTickMark val="none"/>
        <c:tickLblPos val="low"/>
        <c:txPr>
          <a:bodyPr/>
          <a:lstStyle/>
          <a:p>
            <a:pPr>
              <a:defRPr lang="en-CA"/>
            </a:pPr>
            <a:endParaRPr lang="en-US"/>
          </a:p>
        </c:txPr>
        <c:crossAx val="164061184"/>
        <c:crosses val="autoZero"/>
        <c:auto val="1"/>
        <c:lblAlgn val="ctr"/>
        <c:lblOffset val="100"/>
        <c:noMultiLvlLbl val="0"/>
      </c:catAx>
      <c:valAx>
        <c:axId val="164061184"/>
        <c:scaling>
          <c:orientation val="minMax"/>
        </c:scaling>
        <c:delete val="0"/>
        <c:axPos val="l"/>
        <c:majorGridlines/>
        <c:numFmt formatCode="General" sourceLinked="1"/>
        <c:majorTickMark val="out"/>
        <c:minorTickMark val="none"/>
        <c:tickLblPos val="nextTo"/>
        <c:txPr>
          <a:bodyPr/>
          <a:lstStyle/>
          <a:p>
            <a:pPr>
              <a:defRPr lang="en-CA"/>
            </a:pPr>
            <a:endParaRPr lang="en-US"/>
          </a:p>
        </c:txPr>
        <c:crossAx val="164059392"/>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739495798324542E-2"/>
          <c:y val="4.8109965635738827E-2"/>
          <c:w val="0.86974789915968787"/>
          <c:h val="0.53608247422680411"/>
        </c:manualLayout>
      </c:layout>
      <c:barChart>
        <c:barDir val="col"/>
        <c:grouping val="clustered"/>
        <c:varyColors val="0"/>
        <c:ser>
          <c:idx val="0"/>
          <c:order val="0"/>
          <c:invertIfNegative val="0"/>
          <c:cat>
            <c:strRef>
              <c:f>Sec!$W$26:$W$36</c:f>
              <c:strCache>
                <c:ptCount val="11"/>
                <c:pt idx="0">
                  <c:v>Alberta</c:v>
                </c:pt>
                <c:pt idx="1">
                  <c:v>Saskatchewan</c:v>
                </c:pt>
                <c:pt idx="2">
                  <c:v>Manitoba</c:v>
                </c:pt>
                <c:pt idx="3">
                  <c:v>British Columbia</c:v>
                </c:pt>
                <c:pt idx="4">
                  <c:v>Canada</c:v>
                </c:pt>
                <c:pt idx="5">
                  <c:v>Nova Scotia</c:v>
                </c:pt>
                <c:pt idx="6">
                  <c:v>Newfoundland</c:v>
                </c:pt>
                <c:pt idx="7">
                  <c:v>Quebec</c:v>
                </c:pt>
                <c:pt idx="8">
                  <c:v>Ontario</c:v>
                </c:pt>
                <c:pt idx="9">
                  <c:v>Prince Edward Island</c:v>
                </c:pt>
                <c:pt idx="10">
                  <c:v>New Brunswick</c:v>
                </c:pt>
              </c:strCache>
            </c:strRef>
          </c:cat>
          <c:val>
            <c:numRef>
              <c:f>Sec!$X$26:$X$36</c:f>
              <c:numCache>
                <c:formatCode>General</c:formatCode>
                <c:ptCount val="11"/>
                <c:pt idx="0">
                  <c:v>100</c:v>
                </c:pt>
                <c:pt idx="1">
                  <c:v>97.894335425530784</c:v>
                </c:pt>
                <c:pt idx="2">
                  <c:v>87.083423789705733</c:v>
                </c:pt>
                <c:pt idx="3">
                  <c:v>79.148263889284905</c:v>
                </c:pt>
                <c:pt idx="4">
                  <c:v>78.117509645435163</c:v>
                </c:pt>
                <c:pt idx="5">
                  <c:v>74.602039881373429</c:v>
                </c:pt>
                <c:pt idx="6">
                  <c:v>70.492519114435709</c:v>
                </c:pt>
                <c:pt idx="7">
                  <c:v>69.877991134560617</c:v>
                </c:pt>
                <c:pt idx="8">
                  <c:v>67.490069239231843</c:v>
                </c:pt>
                <c:pt idx="9">
                  <c:v>66.181507142591272</c:v>
                </c:pt>
                <c:pt idx="10">
                  <c:v>62.085915008571391</c:v>
                </c:pt>
              </c:numCache>
            </c:numRef>
          </c:val>
          <c:extLst>
            <c:ext xmlns:c16="http://schemas.microsoft.com/office/drawing/2014/chart" uri="{C3380CC4-5D6E-409C-BE32-E72D297353CC}">
              <c16:uniqueId val="{00000000-0ED1-42AE-9D2C-7B65184BE6A3}"/>
            </c:ext>
          </c:extLst>
        </c:ser>
        <c:dLbls>
          <c:showLegendKey val="0"/>
          <c:showVal val="0"/>
          <c:showCatName val="0"/>
          <c:showSerName val="0"/>
          <c:showPercent val="0"/>
          <c:showBubbleSize val="0"/>
        </c:dLbls>
        <c:gapWidth val="150"/>
        <c:axId val="164343168"/>
        <c:axId val="164344960"/>
      </c:barChart>
      <c:catAx>
        <c:axId val="164343168"/>
        <c:scaling>
          <c:orientation val="minMax"/>
        </c:scaling>
        <c:delete val="0"/>
        <c:axPos val="b"/>
        <c:numFmt formatCode="General" sourceLinked="1"/>
        <c:majorTickMark val="out"/>
        <c:minorTickMark val="none"/>
        <c:tickLblPos val="nextTo"/>
        <c:txPr>
          <a:bodyPr/>
          <a:lstStyle/>
          <a:p>
            <a:pPr>
              <a:defRPr lang="en-CA"/>
            </a:pPr>
            <a:endParaRPr lang="en-US"/>
          </a:p>
        </c:txPr>
        <c:crossAx val="164344960"/>
        <c:crosses val="autoZero"/>
        <c:auto val="1"/>
        <c:lblAlgn val="ctr"/>
        <c:lblOffset val="100"/>
        <c:noMultiLvlLbl val="0"/>
      </c:catAx>
      <c:valAx>
        <c:axId val="164344960"/>
        <c:scaling>
          <c:orientation val="minMax"/>
        </c:scaling>
        <c:delete val="0"/>
        <c:axPos val="l"/>
        <c:majorGridlines/>
        <c:numFmt formatCode="General" sourceLinked="1"/>
        <c:majorTickMark val="out"/>
        <c:minorTickMark val="none"/>
        <c:tickLblPos val="nextTo"/>
        <c:txPr>
          <a:bodyPr/>
          <a:lstStyle/>
          <a:p>
            <a:pPr>
              <a:defRPr lang="en-CA"/>
            </a:pPr>
            <a:endParaRPr lang="en-US"/>
          </a:p>
        </c:txPr>
        <c:crossAx val="164343168"/>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34453781512595"/>
          <c:y val="4.7619047619047623E-2"/>
          <c:w val="0.71008403361346928"/>
          <c:h val="0.89795918367346961"/>
        </c:manualLayout>
      </c:layout>
      <c:barChart>
        <c:barDir val="col"/>
        <c:grouping val="clustered"/>
        <c:varyColors val="0"/>
        <c:ser>
          <c:idx val="0"/>
          <c:order val="0"/>
          <c:invertIfNegative val="0"/>
          <c:cat>
            <c:strRef>
              <c:f>Sec!$W$5:$W$15</c:f>
              <c:strCache>
                <c:ptCount val="11"/>
                <c:pt idx="0">
                  <c:v>Newfoundland</c:v>
                </c:pt>
                <c:pt idx="1">
                  <c:v>Prince Edward Island</c:v>
                </c:pt>
                <c:pt idx="2">
                  <c:v>Saskatchewan</c:v>
                </c:pt>
                <c:pt idx="3">
                  <c:v>Manitoba</c:v>
                </c:pt>
                <c:pt idx="4">
                  <c:v>Alberta</c:v>
                </c:pt>
                <c:pt idx="5">
                  <c:v>British Columbia</c:v>
                </c:pt>
                <c:pt idx="6">
                  <c:v>Canada</c:v>
                </c:pt>
                <c:pt idx="7">
                  <c:v>New Brunswick</c:v>
                </c:pt>
                <c:pt idx="8">
                  <c:v>Quebec</c:v>
                </c:pt>
                <c:pt idx="9">
                  <c:v>Nova Scotia</c:v>
                </c:pt>
                <c:pt idx="10">
                  <c:v>Ontario</c:v>
                </c:pt>
              </c:strCache>
            </c:strRef>
          </c:cat>
          <c:val>
            <c:numRef>
              <c:f>Sec!$X$5:$X$15</c:f>
              <c:numCache>
                <c:formatCode>General</c:formatCode>
                <c:ptCount val="11"/>
                <c:pt idx="0">
                  <c:v>6.3514544063068463</c:v>
                </c:pt>
                <c:pt idx="1">
                  <c:v>-1.85073122278437</c:v>
                </c:pt>
                <c:pt idx="2">
                  <c:v>-10.603869419159938</c:v>
                </c:pt>
                <c:pt idx="3">
                  <c:v>-12.037034946276529</c:v>
                </c:pt>
                <c:pt idx="4">
                  <c:v>-12.766614261723763</c:v>
                </c:pt>
                <c:pt idx="5">
                  <c:v>-15.259388466194949</c:v>
                </c:pt>
                <c:pt idx="6">
                  <c:v>-19.764597573975845</c:v>
                </c:pt>
                <c:pt idx="7">
                  <c:v>-22.578671553745842</c:v>
                </c:pt>
                <c:pt idx="8">
                  <c:v>-25.76143710150393</c:v>
                </c:pt>
                <c:pt idx="9">
                  <c:v>-25.785926244761441</c:v>
                </c:pt>
                <c:pt idx="10">
                  <c:v>-37.258057832521523</c:v>
                </c:pt>
              </c:numCache>
            </c:numRef>
          </c:val>
          <c:extLst>
            <c:ext xmlns:c16="http://schemas.microsoft.com/office/drawing/2014/chart" uri="{C3380CC4-5D6E-409C-BE32-E72D297353CC}">
              <c16:uniqueId val="{00000000-DF3F-419A-9E09-8FBBB3EA6A8C}"/>
            </c:ext>
          </c:extLst>
        </c:ser>
        <c:dLbls>
          <c:showLegendKey val="0"/>
          <c:showVal val="0"/>
          <c:showCatName val="0"/>
          <c:showSerName val="0"/>
          <c:showPercent val="0"/>
          <c:showBubbleSize val="0"/>
        </c:dLbls>
        <c:gapWidth val="150"/>
        <c:axId val="164241792"/>
        <c:axId val="164243328"/>
      </c:barChart>
      <c:catAx>
        <c:axId val="164241792"/>
        <c:scaling>
          <c:orientation val="minMax"/>
        </c:scaling>
        <c:delete val="0"/>
        <c:axPos val="b"/>
        <c:numFmt formatCode="General" sourceLinked="1"/>
        <c:majorTickMark val="out"/>
        <c:minorTickMark val="none"/>
        <c:tickLblPos val="nextTo"/>
        <c:txPr>
          <a:bodyPr/>
          <a:lstStyle/>
          <a:p>
            <a:pPr>
              <a:defRPr lang="en-CA"/>
            </a:pPr>
            <a:endParaRPr lang="en-US"/>
          </a:p>
        </c:txPr>
        <c:crossAx val="164243328"/>
        <c:crosses val="autoZero"/>
        <c:auto val="1"/>
        <c:lblAlgn val="ctr"/>
        <c:lblOffset val="100"/>
        <c:noMultiLvlLbl val="0"/>
      </c:catAx>
      <c:valAx>
        <c:axId val="164243328"/>
        <c:scaling>
          <c:orientation val="minMax"/>
        </c:scaling>
        <c:delete val="0"/>
        <c:axPos val="l"/>
        <c:majorGridlines/>
        <c:numFmt formatCode="General" sourceLinked="1"/>
        <c:majorTickMark val="out"/>
        <c:minorTickMark val="none"/>
        <c:tickLblPos val="nextTo"/>
        <c:txPr>
          <a:bodyPr/>
          <a:lstStyle/>
          <a:p>
            <a:pPr>
              <a:defRPr lang="en-CA"/>
            </a:pPr>
            <a:endParaRPr lang="en-US"/>
          </a:p>
        </c:txPr>
        <c:crossAx val="164241792"/>
        <c:crosses val="autoZero"/>
        <c:crossBetween val="between"/>
      </c:valAx>
    </c:plotArea>
    <c:legend>
      <c:legendPos val="r"/>
      <c:overlay val="0"/>
      <c:txPr>
        <a:bodyPr/>
        <a:lstStyle/>
        <a:p>
          <a:pPr>
            <a:defRPr lang="en-CA"/>
          </a:pPr>
          <a:endParaRPr lang="en-US"/>
        </a:p>
      </c:txPr>
    </c:legend>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14989301198067159"/>
          <c:y val="2.6086956521739212E-2"/>
          <c:w val="0.82976488775014623"/>
          <c:h val="0.80695652173913046"/>
        </c:manualLayout>
      </c:layout>
      <c:barChart>
        <c:barDir val="bar"/>
        <c:grouping val="clustered"/>
        <c:varyColors val="0"/>
        <c:ser>
          <c:idx val="0"/>
          <c:order val="0"/>
          <c:tx>
            <c:strRef>
              <c:f>Sec!$H$54</c:f>
              <c:strCache>
                <c:ptCount val="1"/>
                <c:pt idx="0">
                  <c:v>Unemployment Protection </c:v>
                </c:pt>
              </c:strCache>
            </c:strRef>
          </c:tx>
          <c:invertIfNegative val="0"/>
          <c:cat>
            <c:strRef>
              <c:f>Sec!$G$55:$G$65</c:f>
              <c:strCache>
                <c:ptCount val="11"/>
                <c:pt idx="0">
                  <c:v>Canada</c:v>
                </c:pt>
                <c:pt idx="1">
                  <c:v>Newfoundland</c:v>
                </c:pt>
                <c:pt idx="2">
                  <c:v>Prince Edward Island</c:v>
                </c:pt>
                <c:pt idx="3">
                  <c:v>Nova Scotia</c:v>
                </c:pt>
                <c:pt idx="4">
                  <c:v>New Brunswick</c:v>
                </c:pt>
                <c:pt idx="5">
                  <c:v>Quebec</c:v>
                </c:pt>
                <c:pt idx="6">
                  <c:v>Ontario</c:v>
                </c:pt>
                <c:pt idx="7">
                  <c:v>Manitoba</c:v>
                </c:pt>
                <c:pt idx="8">
                  <c:v>Saskatchewan</c:v>
                </c:pt>
                <c:pt idx="9">
                  <c:v>Alberta</c:v>
                </c:pt>
                <c:pt idx="10">
                  <c:v>British Columbia</c:v>
                </c:pt>
              </c:strCache>
            </c:strRef>
          </c:cat>
          <c:val>
            <c:numRef>
              <c:f>Sec!$H$55:$H$65</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E72C-4810-8401-AFED5D18F176}"/>
            </c:ext>
          </c:extLst>
        </c:ser>
        <c:ser>
          <c:idx val="1"/>
          <c:order val="1"/>
          <c:tx>
            <c:strRef>
              <c:f>Sec!$I$54</c:f>
              <c:strCache>
                <c:ptCount val="1"/>
                <c:pt idx="0">
                  <c:v>Risk by illness</c:v>
                </c:pt>
              </c:strCache>
            </c:strRef>
          </c:tx>
          <c:invertIfNegative val="0"/>
          <c:cat>
            <c:strRef>
              <c:f>Sec!$G$55:$G$65</c:f>
              <c:strCache>
                <c:ptCount val="11"/>
                <c:pt idx="0">
                  <c:v>Canada</c:v>
                </c:pt>
                <c:pt idx="1">
                  <c:v>Newfoundland</c:v>
                </c:pt>
                <c:pt idx="2">
                  <c:v>Prince Edward Island</c:v>
                </c:pt>
                <c:pt idx="3">
                  <c:v>Nova Scotia</c:v>
                </c:pt>
                <c:pt idx="4">
                  <c:v>New Brunswick</c:v>
                </c:pt>
                <c:pt idx="5">
                  <c:v>Quebec</c:v>
                </c:pt>
                <c:pt idx="6">
                  <c:v>Ontario</c:v>
                </c:pt>
                <c:pt idx="7">
                  <c:v>Manitoba</c:v>
                </c:pt>
                <c:pt idx="8">
                  <c:v>Saskatchewan</c:v>
                </c:pt>
                <c:pt idx="9">
                  <c:v>Alberta</c:v>
                </c:pt>
                <c:pt idx="10">
                  <c:v>British Columbia</c:v>
                </c:pt>
              </c:strCache>
            </c:strRef>
          </c:cat>
          <c:val>
            <c:numRef>
              <c:f>Sec!$I$55:$I$65</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E72C-4810-8401-AFED5D18F176}"/>
            </c:ext>
          </c:extLst>
        </c:ser>
        <c:ser>
          <c:idx val="2"/>
          <c:order val="2"/>
          <c:tx>
            <c:strRef>
              <c:f>Sec!$J$54</c:f>
              <c:strCache>
                <c:ptCount val="1"/>
                <c:pt idx="0">
                  <c:v>Single parent poverty</c:v>
                </c:pt>
              </c:strCache>
            </c:strRef>
          </c:tx>
          <c:invertIfNegative val="0"/>
          <c:cat>
            <c:strRef>
              <c:f>Sec!$G$55:$G$65</c:f>
              <c:strCache>
                <c:ptCount val="11"/>
                <c:pt idx="0">
                  <c:v>Canada</c:v>
                </c:pt>
                <c:pt idx="1">
                  <c:v>Newfoundland</c:v>
                </c:pt>
                <c:pt idx="2">
                  <c:v>Prince Edward Island</c:v>
                </c:pt>
                <c:pt idx="3">
                  <c:v>Nova Scotia</c:v>
                </c:pt>
                <c:pt idx="4">
                  <c:v>New Brunswick</c:v>
                </c:pt>
                <c:pt idx="5">
                  <c:v>Quebec</c:v>
                </c:pt>
                <c:pt idx="6">
                  <c:v>Ontario</c:v>
                </c:pt>
                <c:pt idx="7">
                  <c:v>Manitoba</c:v>
                </c:pt>
                <c:pt idx="8">
                  <c:v>Saskatchewan</c:v>
                </c:pt>
                <c:pt idx="9">
                  <c:v>Alberta</c:v>
                </c:pt>
                <c:pt idx="10">
                  <c:v>British Columbia</c:v>
                </c:pt>
              </c:strCache>
            </c:strRef>
          </c:cat>
          <c:val>
            <c:numRef>
              <c:f>Sec!$J$55:$J$65</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2-E72C-4810-8401-AFED5D18F176}"/>
            </c:ext>
          </c:extLst>
        </c:ser>
        <c:ser>
          <c:idx val="3"/>
          <c:order val="3"/>
          <c:tx>
            <c:strRef>
              <c:f>Sec!$K$54</c:f>
              <c:strCache>
                <c:ptCount val="1"/>
                <c:pt idx="0">
                  <c:v>Elderly poverty</c:v>
                </c:pt>
              </c:strCache>
            </c:strRef>
          </c:tx>
          <c:invertIfNegative val="0"/>
          <c:cat>
            <c:strRef>
              <c:f>Sec!$G$55:$G$65</c:f>
              <c:strCache>
                <c:ptCount val="11"/>
                <c:pt idx="0">
                  <c:v>Canada</c:v>
                </c:pt>
                <c:pt idx="1">
                  <c:v>Newfoundland</c:v>
                </c:pt>
                <c:pt idx="2">
                  <c:v>Prince Edward Island</c:v>
                </c:pt>
                <c:pt idx="3">
                  <c:v>Nova Scotia</c:v>
                </c:pt>
                <c:pt idx="4">
                  <c:v>New Brunswick</c:v>
                </c:pt>
                <c:pt idx="5">
                  <c:v>Quebec</c:v>
                </c:pt>
                <c:pt idx="6">
                  <c:v>Ontario</c:v>
                </c:pt>
                <c:pt idx="7">
                  <c:v>Manitoba</c:v>
                </c:pt>
                <c:pt idx="8">
                  <c:v>Saskatchewan</c:v>
                </c:pt>
                <c:pt idx="9">
                  <c:v>Alberta</c:v>
                </c:pt>
                <c:pt idx="10">
                  <c:v>British Columbia</c:v>
                </c:pt>
              </c:strCache>
            </c:strRef>
          </c:cat>
          <c:val>
            <c:numRef>
              <c:f>Sec!$K$55:$K$65</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3-E72C-4810-8401-AFED5D18F176}"/>
            </c:ext>
          </c:extLst>
        </c:ser>
        <c:dLbls>
          <c:showLegendKey val="0"/>
          <c:showVal val="0"/>
          <c:showCatName val="0"/>
          <c:showSerName val="0"/>
          <c:showPercent val="0"/>
          <c:showBubbleSize val="0"/>
        </c:dLbls>
        <c:gapWidth val="150"/>
        <c:axId val="164169216"/>
        <c:axId val="164170752"/>
      </c:barChart>
      <c:catAx>
        <c:axId val="164169216"/>
        <c:scaling>
          <c:orientation val="minMax"/>
        </c:scaling>
        <c:delete val="0"/>
        <c:axPos val="l"/>
        <c:numFmt formatCode="General" sourceLinked="1"/>
        <c:majorTickMark val="out"/>
        <c:minorTickMark val="none"/>
        <c:tickLblPos val="nextTo"/>
        <c:txPr>
          <a:bodyPr/>
          <a:lstStyle/>
          <a:p>
            <a:pPr>
              <a:defRPr lang="en-CA"/>
            </a:pPr>
            <a:endParaRPr lang="en-US"/>
          </a:p>
        </c:txPr>
        <c:crossAx val="164170752"/>
        <c:crosses val="autoZero"/>
        <c:auto val="1"/>
        <c:lblAlgn val="ctr"/>
        <c:lblOffset val="100"/>
        <c:noMultiLvlLbl val="0"/>
      </c:catAx>
      <c:valAx>
        <c:axId val="164170752"/>
        <c:scaling>
          <c:orientation val="minMax"/>
        </c:scaling>
        <c:delete val="0"/>
        <c:axPos val="b"/>
        <c:majorGridlines/>
        <c:numFmt formatCode="General" sourceLinked="1"/>
        <c:majorTickMark val="out"/>
        <c:minorTickMark val="none"/>
        <c:tickLblPos val="nextTo"/>
        <c:txPr>
          <a:bodyPr/>
          <a:lstStyle/>
          <a:p>
            <a:pPr>
              <a:defRPr lang="en-CA"/>
            </a:pPr>
            <a:endParaRPr lang="en-US"/>
          </a:p>
        </c:txPr>
        <c:crossAx val="164169216"/>
        <c:crosses val="autoZero"/>
        <c:crossBetween val="between"/>
      </c:valAx>
    </c:plotArea>
    <c:legend>
      <c:legendPos val="r"/>
      <c:layout>
        <c:manualLayout>
          <c:xMode val="edge"/>
          <c:yMode val="edge"/>
          <c:x val="0.12061771570106868"/>
          <c:y val="0.88525805518945322"/>
          <c:w val="0.79201613422300421"/>
          <c:h val="5.6339652822367192E-2"/>
        </c:manualLayout>
      </c:layout>
      <c:overlay val="0"/>
      <c:txPr>
        <a:bodyPr/>
        <a:lstStyle/>
        <a:p>
          <a:pPr>
            <a:defRPr lang="en-CA"/>
          </a:pPr>
          <a:endParaRPr lang="en-US"/>
        </a:p>
      </c:txPr>
    </c:legend>
    <c:plotVisOnly val="1"/>
    <c:dispBlanksAs val="gap"/>
    <c:showDLblsOverMax val="0"/>
  </c:chart>
  <c:printSettings>
    <c:headerFooter/>
    <c:pageMargins b="0.75000000000001465" l="0.70000000000000062" r="0.70000000000000062" t="0.75000000000001465"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14</xdr:col>
      <xdr:colOff>276225</xdr:colOff>
      <xdr:row>2</xdr:row>
      <xdr:rowOff>333375</xdr:rowOff>
    </xdr:from>
    <xdr:to>
      <xdr:col>23</xdr:col>
      <xdr:colOff>47625</xdr:colOff>
      <xdr:row>15</xdr:row>
      <xdr:rowOff>76200</xdr:rowOff>
    </xdr:to>
    <xdr:graphicFrame macro="">
      <xdr:nvGraphicFramePr>
        <xdr:cNvPr id="2" name="Chart 1">
          <a:extLst>
            <a:ext uri="{FF2B5EF4-FFF2-40B4-BE49-F238E27FC236}">
              <a16:creationId xmlns:a16="http://schemas.microsoft.com/office/drawing/2014/main" id="{00000000-0008-0000-4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314325</xdr:colOff>
      <xdr:row>16</xdr:row>
      <xdr:rowOff>47625</xdr:rowOff>
    </xdr:from>
    <xdr:to>
      <xdr:col>23</xdr:col>
      <xdr:colOff>85725</xdr:colOff>
      <xdr:row>27</xdr:row>
      <xdr:rowOff>0</xdr:rowOff>
    </xdr:to>
    <xdr:graphicFrame macro="">
      <xdr:nvGraphicFramePr>
        <xdr:cNvPr id="3" name="Chart 3">
          <a:extLst>
            <a:ext uri="{FF2B5EF4-FFF2-40B4-BE49-F238E27FC236}">
              <a16:creationId xmlns:a16="http://schemas.microsoft.com/office/drawing/2014/main" id="{00000000-0008-0000-4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0.03125</cdr:x>
      <cdr:y>0.92014</cdr:y>
    </cdr:from>
    <cdr:to>
      <cdr:x>0.46458</cdr:x>
      <cdr:y>0.99653</cdr:y>
    </cdr:to>
    <cdr:sp macro="" textlink="">
      <cdr:nvSpPr>
        <cdr:cNvPr id="2" name="TextBox 1"/>
        <cdr:cNvSpPr txBox="1"/>
      </cdr:nvSpPr>
      <cdr:spPr>
        <a:xfrm xmlns:a="http://schemas.openxmlformats.org/drawingml/2006/main">
          <a:off x="142875" y="2524125"/>
          <a:ext cx="1981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a:p>
      </cdr:txBody>
    </cdr:sp>
  </cdr:relSizeAnchor>
  <cdr:relSizeAnchor xmlns:cdr="http://schemas.openxmlformats.org/drawingml/2006/chartDrawing">
    <cdr:from>
      <cdr:x>0</cdr:x>
      <cdr:y>0.92014</cdr:y>
    </cdr:from>
    <cdr:to>
      <cdr:x>0.54167</cdr:x>
      <cdr:y>1</cdr:y>
    </cdr:to>
    <cdr:sp macro="" textlink="">
      <cdr:nvSpPr>
        <cdr:cNvPr id="3" name="TextBox 2"/>
        <cdr:cNvSpPr txBox="1"/>
      </cdr:nvSpPr>
      <cdr:spPr>
        <a:xfrm xmlns:a="http://schemas.openxmlformats.org/drawingml/2006/main">
          <a:off x="0" y="2600325"/>
          <a:ext cx="2476500" cy="219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t>Source:</a:t>
          </a:r>
          <a:r>
            <a:rPr lang="en-US" sz="1100" baseline="0"/>
            <a:t>  Table  3</a:t>
          </a:r>
          <a:endParaRPr lang="en-US" sz="1100"/>
        </a:p>
      </cdr:txBody>
    </cdr:sp>
  </cdr:relSizeAnchor>
</c:userShapes>
</file>

<file path=xl/drawings/drawing3.xml><?xml version="1.0" encoding="utf-8"?>
<c:userShapes xmlns:c="http://schemas.openxmlformats.org/drawingml/2006/chart">
  <cdr:relSizeAnchor xmlns:cdr="http://schemas.openxmlformats.org/drawingml/2006/chartDrawing">
    <cdr:from>
      <cdr:x>0</cdr:x>
      <cdr:y>0</cdr:y>
    </cdr:from>
    <cdr:to>
      <cdr:x>0.00533</cdr:x>
      <cdr:y>0.00889</cdr:y>
    </cdr:to>
    <cdr:pic>
      <cdr:nvPicPr>
        <cdr:cNvPr id="2" name="chart">
          <a:extLst xmlns:a="http://schemas.openxmlformats.org/drawingml/2006/main">
            <a:ext uri="{FF2B5EF4-FFF2-40B4-BE49-F238E27FC236}">
              <a16:creationId xmlns:a16="http://schemas.microsoft.com/office/drawing/2014/main" id="{562672C1-4ADD-42B5-ABBF-F1E856E7DBF5}"/>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cdr:x>
      <cdr:y>0</cdr:y>
    </cdr:from>
    <cdr:to>
      <cdr:x>0.31667</cdr:x>
      <cdr:y>0.52778</cdr:y>
    </cdr:to>
    <cdr:pic>
      <cdr:nvPicPr>
        <cdr:cNvPr id="3" name="chart">
          <a:extLst xmlns:a="http://schemas.openxmlformats.org/drawingml/2006/main">
            <a:ext uri="{FF2B5EF4-FFF2-40B4-BE49-F238E27FC236}">
              <a16:creationId xmlns:a16="http://schemas.microsoft.com/office/drawing/2014/main" id="{9324394E-875D-4C2D-A027-D092DBBB538C}"/>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1447800" cy="1447800"/>
        </a:xfrm>
        <a:prstGeom xmlns:a="http://schemas.openxmlformats.org/drawingml/2006/main" prst="rect">
          <a:avLst/>
        </a:prstGeom>
      </cdr:spPr>
    </cdr:pic>
  </cdr:relSizeAnchor>
  <cdr:relSizeAnchor xmlns:cdr="http://schemas.openxmlformats.org/drawingml/2006/chartDrawing">
    <cdr:from>
      <cdr:x>0</cdr:x>
      <cdr:y>0.90972</cdr:y>
    </cdr:from>
    <cdr:to>
      <cdr:x>0.54167</cdr:x>
      <cdr:y>0.98958</cdr:y>
    </cdr:to>
    <cdr:sp macro="" textlink="">
      <cdr:nvSpPr>
        <cdr:cNvPr id="4" name="TextBox 1"/>
        <cdr:cNvSpPr txBox="1"/>
      </cdr:nvSpPr>
      <cdr:spPr>
        <a:xfrm xmlns:a="http://schemas.openxmlformats.org/drawingml/2006/main">
          <a:off x="0" y="2495550"/>
          <a:ext cx="2476500" cy="2190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US" sz="1100"/>
            <a:t>Source:</a:t>
          </a:r>
          <a:r>
            <a:rPr lang="en-US" sz="1100" baseline="0"/>
            <a:t>  Table  3a</a:t>
          </a:r>
          <a:endParaRPr lang="en-US" sz="1100"/>
        </a:p>
      </cdr:txBody>
    </cdr:sp>
  </cdr:relSizeAnchor>
</c:userShapes>
</file>

<file path=xl/drawings/drawing4.xml><?xml version="1.0" encoding="utf-8"?>
<xdr:wsDr xmlns:xdr="http://schemas.openxmlformats.org/drawingml/2006/spreadsheetDrawing" xmlns:a="http://schemas.openxmlformats.org/drawingml/2006/main">
  <xdr:twoCellAnchor>
    <xdr:from>
      <xdr:col>9</xdr:col>
      <xdr:colOff>428625</xdr:colOff>
      <xdr:row>22</xdr:row>
      <xdr:rowOff>76200</xdr:rowOff>
    </xdr:from>
    <xdr:to>
      <xdr:col>18</xdr:col>
      <xdr:colOff>200025</xdr:colOff>
      <xdr:row>35</xdr:row>
      <xdr:rowOff>104775</xdr:rowOff>
    </xdr:to>
    <xdr:graphicFrame macro="">
      <xdr:nvGraphicFramePr>
        <xdr:cNvPr id="2" name="Chart 1">
          <a:extLst>
            <a:ext uri="{FF2B5EF4-FFF2-40B4-BE49-F238E27FC236}">
              <a16:creationId xmlns:a16="http://schemas.microsoft.com/office/drawing/2014/main" id="{00000000-0008-0000-4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238125</xdr:colOff>
      <xdr:row>2</xdr:row>
      <xdr:rowOff>200025</xdr:rowOff>
    </xdr:from>
    <xdr:to>
      <xdr:col>19</xdr:col>
      <xdr:colOff>85725</xdr:colOff>
      <xdr:row>19</xdr:row>
      <xdr:rowOff>85725</xdr:rowOff>
    </xdr:to>
    <xdr:graphicFrame macro="">
      <xdr:nvGraphicFramePr>
        <xdr:cNvPr id="3" name="Chart 2">
          <a:extLst>
            <a:ext uri="{FF2B5EF4-FFF2-40B4-BE49-F238E27FC236}">
              <a16:creationId xmlns:a16="http://schemas.microsoft.com/office/drawing/2014/main" id="{00000000-0008-0000-4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57150</xdr:colOff>
      <xdr:row>17</xdr:row>
      <xdr:rowOff>142875</xdr:rowOff>
    </xdr:from>
    <xdr:to>
      <xdr:col>15</xdr:col>
      <xdr:colOff>171450</xdr:colOff>
      <xdr:row>19</xdr:row>
      <xdr:rowOff>57150</xdr:rowOff>
    </xdr:to>
    <xdr:sp macro="" textlink="">
      <xdr:nvSpPr>
        <xdr:cNvPr id="4" name="TextBox 3">
          <a:extLst>
            <a:ext uri="{FF2B5EF4-FFF2-40B4-BE49-F238E27FC236}">
              <a16:creationId xmlns:a16="http://schemas.microsoft.com/office/drawing/2014/main" id="{00000000-0008-0000-4A00-000004000000}"/>
            </a:ext>
          </a:extLst>
        </xdr:cNvPr>
        <xdr:cNvSpPr txBox="1"/>
      </xdr:nvSpPr>
      <xdr:spPr>
        <a:xfrm>
          <a:off x="8248650" y="3724275"/>
          <a:ext cx="2781300" cy="238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t>Source: Table 4</a:t>
          </a:r>
        </a:p>
      </xdr:txBody>
    </xdr:sp>
    <xdr:clientData/>
  </xdr:twoCellAnchor>
</xdr:wsDr>
</file>

<file path=xl/drawings/drawing5.xml><?xml version="1.0" encoding="utf-8"?>
<c:userShapes xmlns:c="http://schemas.openxmlformats.org/drawingml/2006/chart">
  <cdr:relSizeAnchor xmlns:cdr="http://schemas.openxmlformats.org/drawingml/2006/chartDrawing">
    <cdr:from>
      <cdr:x>0.01875</cdr:x>
      <cdr:y>0.89583</cdr:y>
    </cdr:from>
    <cdr:to>
      <cdr:x>0.25077</cdr:x>
      <cdr:y>0.98251</cdr:y>
    </cdr:to>
    <cdr:pic>
      <cdr:nvPicPr>
        <cdr:cNvPr id="2" name="chart">
          <a:extLst xmlns:a="http://schemas.openxmlformats.org/drawingml/2006/main">
            <a:ext uri="{FF2B5EF4-FFF2-40B4-BE49-F238E27FC236}">
              <a16:creationId xmlns:a16="http://schemas.microsoft.com/office/drawing/2014/main" id="{44DCEDA3-0830-40BC-A17B-3FF38DD0859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85725" y="2457450"/>
          <a:ext cx="1060796" cy="237765"/>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xdr:from>
      <xdr:col>21</xdr:col>
      <xdr:colOff>133350</xdr:colOff>
      <xdr:row>17</xdr:row>
      <xdr:rowOff>266700</xdr:rowOff>
    </xdr:from>
    <xdr:to>
      <xdr:col>29</xdr:col>
      <xdr:colOff>400050</xdr:colOff>
      <xdr:row>25</xdr:row>
      <xdr:rowOff>123825</xdr:rowOff>
    </xdr:to>
    <xdr:graphicFrame macro="">
      <xdr:nvGraphicFramePr>
        <xdr:cNvPr id="2" name="Chart 1">
          <a:extLst>
            <a:ext uri="{FF2B5EF4-FFF2-40B4-BE49-F238E27FC236}">
              <a16:creationId xmlns:a16="http://schemas.microsoft.com/office/drawing/2014/main" id="{00000000-0008-0000-4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9525</xdr:colOff>
      <xdr:row>2</xdr:row>
      <xdr:rowOff>1152525</xdr:rowOff>
    </xdr:from>
    <xdr:to>
      <xdr:col>30</xdr:col>
      <xdr:colOff>276225</xdr:colOff>
      <xdr:row>16</xdr:row>
      <xdr:rowOff>66675</xdr:rowOff>
    </xdr:to>
    <xdr:graphicFrame macro="">
      <xdr:nvGraphicFramePr>
        <xdr:cNvPr id="3" name="Chart 2">
          <a:extLst>
            <a:ext uri="{FF2B5EF4-FFF2-40B4-BE49-F238E27FC236}">
              <a16:creationId xmlns:a16="http://schemas.microsoft.com/office/drawing/2014/main" id="{00000000-0008-0000-4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437029</xdr:colOff>
      <xdr:row>41</xdr:row>
      <xdr:rowOff>963706</xdr:rowOff>
    </xdr:from>
    <xdr:to>
      <xdr:col>26</xdr:col>
      <xdr:colOff>470647</xdr:colOff>
      <xdr:row>41</xdr:row>
      <xdr:rowOff>1288676</xdr:rowOff>
    </xdr:to>
    <xdr:sp macro="" textlink="">
      <xdr:nvSpPr>
        <xdr:cNvPr id="4" name="TextBox 3">
          <a:extLst>
            <a:ext uri="{FF2B5EF4-FFF2-40B4-BE49-F238E27FC236}">
              <a16:creationId xmlns:a16="http://schemas.microsoft.com/office/drawing/2014/main" id="{00000000-0008-0000-4B00-000004000000}"/>
            </a:ext>
          </a:extLst>
        </xdr:cNvPr>
        <xdr:cNvSpPr txBox="1"/>
      </xdr:nvSpPr>
      <xdr:spPr>
        <a:xfrm>
          <a:off x="13095754" y="11660281"/>
          <a:ext cx="2700618" cy="11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t>Source: Table 5</a:t>
          </a:r>
        </a:p>
      </xdr:txBody>
    </xdr:sp>
    <xdr:clientData/>
  </xdr:twoCellAnchor>
  <xdr:twoCellAnchor>
    <xdr:from>
      <xdr:col>21</xdr:col>
      <xdr:colOff>504265</xdr:colOff>
      <xdr:row>2</xdr:row>
      <xdr:rowOff>358588</xdr:rowOff>
    </xdr:from>
    <xdr:to>
      <xdr:col>25</xdr:col>
      <xdr:colOff>459441</xdr:colOff>
      <xdr:row>2</xdr:row>
      <xdr:rowOff>627529</xdr:rowOff>
    </xdr:to>
    <xdr:sp macro="" textlink="">
      <xdr:nvSpPr>
        <xdr:cNvPr id="5" name="TextBox 4">
          <a:extLst>
            <a:ext uri="{FF2B5EF4-FFF2-40B4-BE49-F238E27FC236}">
              <a16:creationId xmlns:a16="http://schemas.microsoft.com/office/drawing/2014/main" id="{00000000-0008-0000-4B00-000005000000}"/>
            </a:ext>
          </a:extLst>
        </xdr:cNvPr>
        <xdr:cNvSpPr txBox="1"/>
      </xdr:nvSpPr>
      <xdr:spPr>
        <a:xfrm>
          <a:off x="13162990" y="682438"/>
          <a:ext cx="2088776" cy="2689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t>Source: Table 5</a:t>
          </a:r>
        </a:p>
      </xdr:txBody>
    </xdr:sp>
    <xdr:clientData/>
  </xdr:twoCellAnchor>
  <xdr:twoCellAnchor>
    <xdr:from>
      <xdr:col>1</xdr:col>
      <xdr:colOff>228600</xdr:colOff>
      <xdr:row>67</xdr:row>
      <xdr:rowOff>123825</xdr:rowOff>
    </xdr:from>
    <xdr:to>
      <xdr:col>19</xdr:col>
      <xdr:colOff>295275</xdr:colOff>
      <xdr:row>108</xdr:row>
      <xdr:rowOff>133350</xdr:rowOff>
    </xdr:to>
    <xdr:graphicFrame macro="">
      <xdr:nvGraphicFramePr>
        <xdr:cNvPr id="6" name="Chart 6">
          <a:extLst>
            <a:ext uri="{FF2B5EF4-FFF2-40B4-BE49-F238E27FC236}">
              <a16:creationId xmlns:a16="http://schemas.microsoft.com/office/drawing/2014/main" id="{00000000-0008-0000-4B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0.84171</cdr:x>
      <cdr:y>0.02159</cdr:y>
    </cdr:from>
    <cdr:to>
      <cdr:x>0.84278</cdr:x>
      <cdr:y>0.83564</cdr:y>
    </cdr:to>
    <cdr:sp macro="" textlink="">
      <cdr:nvSpPr>
        <cdr:cNvPr id="3" name="Straight Connector 2"/>
        <cdr:cNvSpPr/>
      </cdr:nvSpPr>
      <cdr:spPr>
        <a:xfrm xmlns:a="http://schemas.openxmlformats.org/drawingml/2006/main" rot="16200000" flipH="1">
          <a:off x="8796617" y="123265"/>
          <a:ext cx="11207" cy="5334000"/>
        </a:xfrm>
        <a:prstGeom xmlns:a="http://schemas.openxmlformats.org/drawingml/2006/main" prst="line">
          <a:avLst/>
        </a:prstGeom>
        <a:ln xmlns:a="http://schemas.openxmlformats.org/drawingml/2006/main" w="1905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https://uottawa-my.sharepoint.com/Csls-3/jf/IEWB/2010%20update/OLD/IEWB-Canada-All-2009%20Upd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 val="2"/>
      <sheetName val="a17"/>
      <sheetName val="a18"/>
      <sheetName val="3"/>
      <sheetName val="4"/>
      <sheetName val="5"/>
      <sheetName val="6"/>
      <sheetName val="7"/>
      <sheetName val="8"/>
      <sheetName val="9"/>
      <sheetName val="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1.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2.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21"/>
  <sheetViews>
    <sheetView topLeftCell="A50" zoomScale="115" zoomScaleNormal="115" workbookViewId="0">
      <selection activeCell="F27" sqref="F27"/>
    </sheetView>
  </sheetViews>
  <sheetFormatPr defaultColWidth="8.875" defaultRowHeight="12.75" x14ac:dyDescent="0.2"/>
  <cols>
    <col min="1" max="8" width="8.875" style="1" customWidth="1"/>
    <col min="9" max="9" width="11.875" style="1" customWidth="1"/>
    <col min="10" max="16384" width="8.875" style="1"/>
  </cols>
  <sheetData>
    <row r="1" spans="1:1" x14ac:dyDescent="0.2">
      <c r="A1" s="20" t="s">
        <v>0</v>
      </c>
    </row>
    <row r="4" spans="1:1" x14ac:dyDescent="0.2">
      <c r="A4" s="20" t="s">
        <v>1</v>
      </c>
    </row>
    <row r="6" spans="1:1" x14ac:dyDescent="0.2">
      <c r="A6" s="1" t="s">
        <v>2</v>
      </c>
    </row>
    <row r="7" spans="1:1" x14ac:dyDescent="0.2">
      <c r="A7" s="1" t="s">
        <v>3</v>
      </c>
    </row>
    <row r="8" spans="1:1" x14ac:dyDescent="0.2">
      <c r="A8" s="1" t="s">
        <v>4</v>
      </c>
    </row>
    <row r="9" spans="1:1" x14ac:dyDescent="0.2">
      <c r="A9" s="1" t="s">
        <v>5</v>
      </c>
    </row>
    <row r="10" spans="1:1" x14ac:dyDescent="0.2">
      <c r="A10" s="1" t="s">
        <v>6</v>
      </c>
    </row>
    <row r="11" spans="1:1" x14ac:dyDescent="0.2">
      <c r="A11" s="1" t="s">
        <v>7</v>
      </c>
    </row>
    <row r="12" spans="1:1" x14ac:dyDescent="0.2">
      <c r="A12" s="1" t="s">
        <v>8</v>
      </c>
    </row>
    <row r="13" spans="1:1" x14ac:dyDescent="0.2">
      <c r="A13" s="1" t="s">
        <v>9</v>
      </c>
    </row>
    <row r="14" spans="1:1" x14ac:dyDescent="0.2">
      <c r="A14" s="1" t="s">
        <v>10</v>
      </c>
    </row>
    <row r="15" spans="1:1" x14ac:dyDescent="0.2">
      <c r="A15" s="1" t="s">
        <v>11</v>
      </c>
    </row>
    <row r="16" spans="1:1" x14ac:dyDescent="0.2">
      <c r="A16" s="1" t="s">
        <v>12</v>
      </c>
    </row>
    <row r="18" spans="1:1" x14ac:dyDescent="0.2">
      <c r="A18" s="20" t="s">
        <v>13</v>
      </c>
    </row>
    <row r="19" spans="1:1" x14ac:dyDescent="0.2">
      <c r="A19" s="20"/>
    </row>
    <row r="20" spans="1:1" x14ac:dyDescent="0.2">
      <c r="A20" s="61" t="s">
        <v>14</v>
      </c>
    </row>
    <row r="21" spans="1:1" x14ac:dyDescent="0.2">
      <c r="A21" s="61" t="s">
        <v>15</v>
      </c>
    </row>
    <row r="22" spans="1:1" x14ac:dyDescent="0.2">
      <c r="A22" s="61" t="s">
        <v>16</v>
      </c>
    </row>
    <row r="23" spans="1:1" x14ac:dyDescent="0.2">
      <c r="A23" s="61" t="s">
        <v>17</v>
      </c>
    </row>
    <row r="24" spans="1:1" x14ac:dyDescent="0.2">
      <c r="A24" s="61" t="s">
        <v>18</v>
      </c>
    </row>
    <row r="25" spans="1:1" x14ac:dyDescent="0.2">
      <c r="A25" s="61" t="s">
        <v>19</v>
      </c>
    </row>
    <row r="26" spans="1:1" x14ac:dyDescent="0.2">
      <c r="A26" s="61" t="s">
        <v>20</v>
      </c>
    </row>
    <row r="27" spans="1:1" x14ac:dyDescent="0.2">
      <c r="A27" s="61" t="s">
        <v>21</v>
      </c>
    </row>
    <row r="28" spans="1:1" x14ac:dyDescent="0.2">
      <c r="A28" s="61" t="s">
        <v>22</v>
      </c>
    </row>
    <row r="29" spans="1:1" x14ac:dyDescent="0.2">
      <c r="A29" s="61" t="s">
        <v>23</v>
      </c>
    </row>
    <row r="30" spans="1:1" x14ac:dyDescent="0.2">
      <c r="A30" s="61" t="s">
        <v>24</v>
      </c>
    </row>
    <row r="31" spans="1:1" x14ac:dyDescent="0.2">
      <c r="A31" s="61" t="s">
        <v>25</v>
      </c>
    </row>
    <row r="32" spans="1:1" x14ac:dyDescent="0.2">
      <c r="A32" s="61" t="s">
        <v>26</v>
      </c>
    </row>
    <row r="33" spans="1:1" hidden="1" x14ac:dyDescent="0.2">
      <c r="A33" s="61" t="s">
        <v>27</v>
      </c>
    </row>
    <row r="34" spans="1:1" x14ac:dyDescent="0.2">
      <c r="A34" s="61" t="s">
        <v>28</v>
      </c>
    </row>
    <row r="35" spans="1:1" x14ac:dyDescent="0.2">
      <c r="A35" s="61" t="s">
        <v>29</v>
      </c>
    </row>
    <row r="36" spans="1:1" x14ac:dyDescent="0.2">
      <c r="A36" s="61" t="s">
        <v>30</v>
      </c>
    </row>
    <row r="37" spans="1:1" x14ac:dyDescent="0.2">
      <c r="A37" s="61" t="s">
        <v>31</v>
      </c>
    </row>
    <row r="38" spans="1:1" s="61" customFormat="1" x14ac:dyDescent="0.2">
      <c r="A38" s="61" t="s">
        <v>32</v>
      </c>
    </row>
    <row r="39" spans="1:1" x14ac:dyDescent="0.2">
      <c r="A39" s="61" t="s">
        <v>33</v>
      </c>
    </row>
    <row r="40" spans="1:1" x14ac:dyDescent="0.2">
      <c r="A40" s="61" t="s">
        <v>34</v>
      </c>
    </row>
    <row r="41" spans="1:1" x14ac:dyDescent="0.2">
      <c r="A41" s="61" t="s">
        <v>35</v>
      </c>
    </row>
    <row r="42" spans="1:1" x14ac:dyDescent="0.2">
      <c r="A42" s="61" t="s">
        <v>36</v>
      </c>
    </row>
    <row r="43" spans="1:1" x14ac:dyDescent="0.2">
      <c r="A43" s="61" t="s">
        <v>37</v>
      </c>
    </row>
    <row r="44" spans="1:1" x14ac:dyDescent="0.2">
      <c r="A44" s="61" t="s">
        <v>38</v>
      </c>
    </row>
    <row r="45" spans="1:1" x14ac:dyDescent="0.2">
      <c r="A45" s="61" t="s">
        <v>39</v>
      </c>
    </row>
    <row r="46" spans="1:1" x14ac:dyDescent="0.2">
      <c r="A46" s="61" t="s">
        <v>40</v>
      </c>
    </row>
    <row r="47" spans="1:1" x14ac:dyDescent="0.2">
      <c r="A47" s="61" t="s">
        <v>41</v>
      </c>
    </row>
    <row r="48" spans="1:1" x14ac:dyDescent="0.2">
      <c r="A48" s="61" t="s">
        <v>42</v>
      </c>
    </row>
    <row r="49" spans="1:3" x14ac:dyDescent="0.2">
      <c r="A49" s="61" t="s">
        <v>43</v>
      </c>
    </row>
    <row r="50" spans="1:3" x14ac:dyDescent="0.2">
      <c r="A50" s="61" t="s">
        <v>44</v>
      </c>
    </row>
    <row r="51" spans="1:3" x14ac:dyDescent="0.2">
      <c r="A51" s="61" t="s">
        <v>45</v>
      </c>
    </row>
    <row r="52" spans="1:3" x14ac:dyDescent="0.2">
      <c r="A52" s="61" t="s">
        <v>46</v>
      </c>
    </row>
    <row r="53" spans="1:3" x14ac:dyDescent="0.2">
      <c r="A53" s="61" t="s">
        <v>47</v>
      </c>
    </row>
    <row r="54" spans="1:3" x14ac:dyDescent="0.2">
      <c r="A54" s="61" t="s">
        <v>48</v>
      </c>
    </row>
    <row r="55" spans="1:3" x14ac:dyDescent="0.2">
      <c r="A55" s="61" t="s">
        <v>49</v>
      </c>
    </row>
    <row r="56" spans="1:3" x14ac:dyDescent="0.2">
      <c r="A56" s="61" t="s">
        <v>50</v>
      </c>
    </row>
    <row r="57" spans="1:3" x14ac:dyDescent="0.2">
      <c r="A57" s="61" t="s">
        <v>51</v>
      </c>
    </row>
    <row r="60" spans="1:3" ht="15.75" x14ac:dyDescent="0.25">
      <c r="A60" s="217" t="s">
        <v>52</v>
      </c>
    </row>
    <row r="61" spans="1:3" ht="15.75" x14ac:dyDescent="0.25">
      <c r="A61" s="217"/>
    </row>
    <row r="62" spans="1:3" x14ac:dyDescent="0.2">
      <c r="A62" s="1" t="s">
        <v>53</v>
      </c>
    </row>
    <row r="64" spans="1:3" ht="15.75" x14ac:dyDescent="0.25">
      <c r="A64" s="217" t="s">
        <v>54</v>
      </c>
      <c r="B64" s="217"/>
      <c r="C64" s="217"/>
    </row>
    <row r="65" spans="1:1" x14ac:dyDescent="0.2">
      <c r="A65" s="20"/>
    </row>
    <row r="66" spans="1:1" x14ac:dyDescent="0.2">
      <c r="A66" s="20" t="s">
        <v>55</v>
      </c>
    </row>
    <row r="67" spans="1:1" x14ac:dyDescent="0.2">
      <c r="A67" s="208" t="s">
        <v>56</v>
      </c>
    </row>
    <row r="68" spans="1:1" x14ac:dyDescent="0.2">
      <c r="A68" s="208"/>
    </row>
    <row r="69" spans="1:1" x14ac:dyDescent="0.2">
      <c r="A69" s="20" t="s">
        <v>57</v>
      </c>
    </row>
    <row r="70" spans="1:1" x14ac:dyDescent="0.2">
      <c r="A70" s="216" t="s">
        <v>58</v>
      </c>
    </row>
    <row r="71" spans="1:1" x14ac:dyDescent="0.2">
      <c r="A71" s="216" t="s">
        <v>59</v>
      </c>
    </row>
    <row r="72" spans="1:1" x14ac:dyDescent="0.2">
      <c r="A72" s="216" t="s">
        <v>60</v>
      </c>
    </row>
    <row r="73" spans="1:1" x14ac:dyDescent="0.2">
      <c r="A73" s="216" t="s">
        <v>61</v>
      </c>
    </row>
    <row r="74" spans="1:1" x14ac:dyDescent="0.2">
      <c r="A74" s="216"/>
    </row>
    <row r="75" spans="1:1" x14ac:dyDescent="0.2">
      <c r="A75" s="1" t="s">
        <v>62</v>
      </c>
    </row>
    <row r="76" spans="1:1" x14ac:dyDescent="0.2">
      <c r="A76" s="208" t="s">
        <v>63</v>
      </c>
    </row>
    <row r="77" spans="1:1" x14ac:dyDescent="0.2">
      <c r="A77" s="208"/>
    </row>
    <row r="78" spans="1:1" x14ac:dyDescent="0.2">
      <c r="A78" s="209" t="s">
        <v>64</v>
      </c>
    </row>
    <row r="79" spans="1:1" x14ac:dyDescent="0.2">
      <c r="A79" s="208" t="s">
        <v>65</v>
      </c>
    </row>
    <row r="80" spans="1:1" x14ac:dyDescent="0.2">
      <c r="A80" s="208" t="s">
        <v>66</v>
      </c>
    </row>
    <row r="81" spans="1:5" x14ac:dyDescent="0.2">
      <c r="A81" s="208"/>
    </row>
    <row r="82" spans="1:5" x14ac:dyDescent="0.2">
      <c r="A82" s="209" t="s">
        <v>67</v>
      </c>
    </row>
    <row r="83" spans="1:5" x14ac:dyDescent="0.2">
      <c r="A83" s="208" t="s">
        <v>68</v>
      </c>
    </row>
    <row r="84" spans="1:5" x14ac:dyDescent="0.2">
      <c r="A84" s="208" t="s">
        <v>69</v>
      </c>
    </row>
    <row r="85" spans="1:5" x14ac:dyDescent="0.2">
      <c r="A85" s="209"/>
    </row>
    <row r="86" spans="1:5" x14ac:dyDescent="0.2">
      <c r="A86" s="209" t="s">
        <v>70</v>
      </c>
    </row>
    <row r="87" spans="1:5" x14ac:dyDescent="0.2">
      <c r="A87" s="208" t="s">
        <v>71</v>
      </c>
    </row>
    <row r="88" spans="1:5" x14ac:dyDescent="0.2">
      <c r="A88" s="208" t="s">
        <v>72</v>
      </c>
    </row>
    <row r="89" spans="1:5" x14ac:dyDescent="0.2">
      <c r="A89" s="27"/>
    </row>
    <row r="90" spans="1:5" x14ac:dyDescent="0.2">
      <c r="A90" s="209" t="s">
        <v>73</v>
      </c>
      <c r="B90" s="27"/>
    </row>
    <row r="91" spans="1:5" x14ac:dyDescent="0.2">
      <c r="A91" s="208" t="s">
        <v>74</v>
      </c>
    </row>
    <row r="92" spans="1:5" x14ac:dyDescent="0.2">
      <c r="A92" s="208" t="s">
        <v>75</v>
      </c>
    </row>
    <row r="93" spans="1:5" x14ac:dyDescent="0.2">
      <c r="A93" s="214"/>
    </row>
    <row r="94" spans="1:5" x14ac:dyDescent="0.2">
      <c r="A94" s="1" t="s">
        <v>76</v>
      </c>
    </row>
    <row r="95" spans="1:5" x14ac:dyDescent="0.2">
      <c r="A95" s="208" t="s">
        <v>77</v>
      </c>
      <c r="E95" s="27"/>
    </row>
    <row r="96" spans="1:5" x14ac:dyDescent="0.2">
      <c r="A96" s="208" t="s">
        <v>78</v>
      </c>
    </row>
    <row r="97" spans="1:1" x14ac:dyDescent="0.2">
      <c r="A97" s="208"/>
    </row>
    <row r="98" spans="1:1" x14ac:dyDescent="0.2">
      <c r="A98" s="1" t="s">
        <v>79</v>
      </c>
    </row>
    <row r="99" spans="1:1" x14ac:dyDescent="0.2">
      <c r="A99" s="208" t="s">
        <v>80</v>
      </c>
    </row>
    <row r="100" spans="1:1" x14ac:dyDescent="0.2">
      <c r="A100" s="208"/>
    </row>
    <row r="101" spans="1:1" x14ac:dyDescent="0.2">
      <c r="A101" s="209" t="s">
        <v>81</v>
      </c>
    </row>
    <row r="102" spans="1:1" x14ac:dyDescent="0.2">
      <c r="A102" s="208" t="s">
        <v>82</v>
      </c>
    </row>
    <row r="103" spans="1:1" x14ac:dyDescent="0.2">
      <c r="A103" s="208"/>
    </row>
    <row r="104" spans="1:1" x14ac:dyDescent="0.2">
      <c r="A104" s="209" t="s">
        <v>83</v>
      </c>
    </row>
    <row r="105" spans="1:1" x14ac:dyDescent="0.2">
      <c r="A105" s="208" t="s">
        <v>84</v>
      </c>
    </row>
    <row r="106" spans="1:1" x14ac:dyDescent="0.2">
      <c r="A106" s="209"/>
    </row>
    <row r="107" spans="1:1" x14ac:dyDescent="0.2">
      <c r="A107" s="1" t="s">
        <v>85</v>
      </c>
    </row>
    <row r="108" spans="1:1" x14ac:dyDescent="0.2">
      <c r="A108" s="208" t="s">
        <v>86</v>
      </c>
    </row>
    <row r="109" spans="1:1" x14ac:dyDescent="0.2">
      <c r="A109" s="208"/>
    </row>
    <row r="110" spans="1:1" x14ac:dyDescent="0.2">
      <c r="A110" s="209" t="s">
        <v>87</v>
      </c>
    </row>
    <row r="111" spans="1:1" x14ac:dyDescent="0.2">
      <c r="A111" s="208" t="s">
        <v>88</v>
      </c>
    </row>
    <row r="112" spans="1:1" x14ac:dyDescent="0.2">
      <c r="A112" s="208" t="s">
        <v>89</v>
      </c>
    </row>
    <row r="113" spans="1:1" x14ac:dyDescent="0.2">
      <c r="A113" s="208" t="s">
        <v>90</v>
      </c>
    </row>
    <row r="114" spans="1:1" x14ac:dyDescent="0.2">
      <c r="A114" s="208" t="s">
        <v>91</v>
      </c>
    </row>
    <row r="115" spans="1:1" x14ac:dyDescent="0.2">
      <c r="A115" s="208"/>
    </row>
    <row r="116" spans="1:1" x14ac:dyDescent="0.2">
      <c r="A116" s="20" t="s">
        <v>92</v>
      </c>
    </row>
    <row r="117" spans="1:1" x14ac:dyDescent="0.2">
      <c r="A117" s="208" t="s">
        <v>93</v>
      </c>
    </row>
    <row r="118" spans="1:1" x14ac:dyDescent="0.2">
      <c r="A118" s="208" t="s">
        <v>94</v>
      </c>
    </row>
    <row r="121" spans="1:1" x14ac:dyDescent="0.2">
      <c r="A121" s="20"/>
    </row>
  </sheetData>
  <phoneticPr fontId="19" type="noConversion"/>
  <pageMargins left="0.75" right="0.75" top="1" bottom="1" header="0.5" footer="0.5"/>
  <pageSetup scale="72"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Y74"/>
  <sheetViews>
    <sheetView topLeftCell="X1" zoomScale="85" zoomScaleNormal="85" workbookViewId="0">
      <selection activeCell="X14" sqref="X14"/>
    </sheetView>
  </sheetViews>
  <sheetFormatPr defaultColWidth="8.875" defaultRowHeight="12.75" x14ac:dyDescent="0.2"/>
  <cols>
    <col min="1" max="1" width="10.375" style="1" customWidth="1"/>
    <col min="2" max="2" width="17.375" style="5" customWidth="1"/>
    <col min="3" max="3" width="17.375" style="6" customWidth="1"/>
    <col min="4" max="4" width="17.375" style="5" customWidth="1"/>
    <col min="5" max="5" width="17.375" style="6" customWidth="1"/>
    <col min="6" max="6" width="17.375" style="5" customWidth="1"/>
    <col min="7" max="7" width="17.375" style="6" customWidth="1"/>
    <col min="8" max="8" width="17.375" style="5" customWidth="1"/>
    <col min="9" max="9" width="17.375" style="6" customWidth="1"/>
    <col min="10" max="10" width="17.375" style="5" customWidth="1"/>
    <col min="11" max="11" width="17.375" style="6" customWidth="1"/>
    <col min="12" max="12" width="17.375" style="5" customWidth="1"/>
    <col min="13" max="13" width="17.375" style="6" customWidth="1"/>
    <col min="14" max="14" width="17.375" style="5" customWidth="1"/>
    <col min="15" max="15" width="17.375" style="6" customWidth="1"/>
    <col min="16" max="16" width="17.25" style="5" customWidth="1"/>
    <col min="17" max="17" width="17.375" style="6" customWidth="1"/>
    <col min="18" max="18" width="17.375" style="5" customWidth="1"/>
    <col min="19" max="19" width="17.375" style="6" customWidth="1"/>
    <col min="20" max="20" width="17.375" style="5" customWidth="1"/>
    <col min="21" max="21" width="17.375" style="6" customWidth="1"/>
    <col min="22" max="22" width="17.375" style="5" customWidth="1"/>
    <col min="23" max="23" width="17.375" style="6" customWidth="1"/>
    <col min="24" max="49" width="12" style="1" customWidth="1"/>
    <col min="50" max="16384" width="8.875" style="1"/>
  </cols>
  <sheetData>
    <row r="1" spans="1:23" x14ac:dyDescent="0.2">
      <c r="B1" s="5" t="s">
        <v>238</v>
      </c>
      <c r="J1" s="5" t="s">
        <v>239</v>
      </c>
      <c r="R1" s="5" t="s">
        <v>240</v>
      </c>
    </row>
    <row r="3" spans="1:23" x14ac:dyDescent="0.2">
      <c r="B3" s="5" t="s">
        <v>101</v>
      </c>
      <c r="C3" s="225"/>
      <c r="D3" s="5" t="s">
        <v>102</v>
      </c>
      <c r="E3" s="225"/>
      <c r="F3" s="5" t="s">
        <v>103</v>
      </c>
      <c r="G3" s="225"/>
      <c r="H3" s="5" t="s">
        <v>104</v>
      </c>
      <c r="I3" s="225"/>
      <c r="J3" s="5" t="s">
        <v>105</v>
      </c>
      <c r="K3" s="225"/>
      <c r="L3" s="5" t="s">
        <v>106</v>
      </c>
      <c r="M3" s="225"/>
      <c r="N3" s="5" t="s">
        <v>107</v>
      </c>
      <c r="O3" s="225"/>
      <c r="P3" s="5" t="s">
        <v>108</v>
      </c>
      <c r="Q3" s="225"/>
      <c r="R3" s="5" t="s">
        <v>109</v>
      </c>
      <c r="S3" s="225"/>
      <c r="T3" s="5" t="s">
        <v>110</v>
      </c>
      <c r="U3" s="225"/>
      <c r="V3" s="5" t="s">
        <v>111</v>
      </c>
      <c r="W3" s="225"/>
    </row>
    <row r="4" spans="1:23" s="3" customFormat="1" ht="51" x14ac:dyDescent="0.2">
      <c r="B4" s="8" t="s">
        <v>241</v>
      </c>
      <c r="C4" s="226" t="s">
        <v>242</v>
      </c>
      <c r="D4" s="8" t="s">
        <v>241</v>
      </c>
      <c r="E4" s="226" t="s">
        <v>242</v>
      </c>
      <c r="F4" s="8" t="s">
        <v>241</v>
      </c>
      <c r="G4" s="226" t="s">
        <v>242</v>
      </c>
      <c r="H4" s="8" t="s">
        <v>241</v>
      </c>
      <c r="I4" s="226" t="s">
        <v>242</v>
      </c>
      <c r="J4" s="8" t="s">
        <v>241</v>
      </c>
      <c r="K4" s="226" t="s">
        <v>242</v>
      </c>
      <c r="L4" s="8" t="s">
        <v>241</v>
      </c>
      <c r="M4" s="226" t="s">
        <v>242</v>
      </c>
      <c r="N4" s="8" t="s">
        <v>241</v>
      </c>
      <c r="O4" s="226" t="s">
        <v>242</v>
      </c>
      <c r="P4" s="8" t="s">
        <v>241</v>
      </c>
      <c r="Q4" s="226" t="s">
        <v>242</v>
      </c>
      <c r="R4" s="8" t="s">
        <v>241</v>
      </c>
      <c r="S4" s="226" t="s">
        <v>242</v>
      </c>
      <c r="T4" s="8" t="s">
        <v>241</v>
      </c>
      <c r="U4" s="226" t="s">
        <v>242</v>
      </c>
      <c r="V4" s="8" t="s">
        <v>241</v>
      </c>
      <c r="W4" s="226" t="s">
        <v>242</v>
      </c>
    </row>
    <row r="5" spans="1:23" x14ac:dyDescent="0.2">
      <c r="A5" s="1">
        <v>1981</v>
      </c>
      <c r="B5" s="5">
        <f>'a26'!B4</f>
        <v>1.7533310604693164</v>
      </c>
      <c r="C5" s="225">
        <f t="shared" ref="C5:C47" si="0">(D$66-B5)/D$68</f>
        <v>0.78326337809558566</v>
      </c>
      <c r="D5" s="5">
        <f>'a26'!C4</f>
        <v>3.7026717254359562</v>
      </c>
      <c r="E5" s="225">
        <f t="shared" ref="E5:E47" si="1">(D$66-D5)/D$68</f>
        <v>0.18704538113027097</v>
      </c>
      <c r="F5" s="5">
        <f>'a26'!D4</f>
        <v>3.7040609788911834</v>
      </c>
      <c r="G5" s="225">
        <f t="shared" ref="G5:G47" si="2">(D$66-F5)/D$68</f>
        <v>0.18662046929867646</v>
      </c>
      <c r="H5" s="5">
        <f>'a26'!E4</f>
        <v>1.6194992489237583</v>
      </c>
      <c r="I5" s="225">
        <f t="shared" ref="I5:I47" si="3">(D$66-H5)/D$68</f>
        <v>0.8241966721287749</v>
      </c>
      <c r="J5" s="5">
        <f>'a26'!F4</f>
        <v>2.2608894767103749</v>
      </c>
      <c r="K5" s="225">
        <f t="shared" ref="K5:K47" si="4">(D$66-J5)/D$68</f>
        <v>0.62802347174534789</v>
      </c>
      <c r="L5" s="5">
        <f>'a26'!G4</f>
        <v>1.6502808530092097</v>
      </c>
      <c r="M5" s="225">
        <f t="shared" ref="M5:M47" si="5">(D$66-L5)/D$68</f>
        <v>0.81478192658889204</v>
      </c>
      <c r="N5" s="5">
        <f>'a26'!H4</f>
        <v>1.7451859803420549</v>
      </c>
      <c r="O5" s="225">
        <f t="shared" ref="O5:O47" si="6">(D$66-N5)/D$68</f>
        <v>0.78575460163894773</v>
      </c>
      <c r="P5" s="5">
        <f>'a26'!I4</f>
        <v>2.0441353489196046</v>
      </c>
      <c r="Q5" s="225">
        <f t="shared" ref="Q5:Q47" si="7">(D$66-P5)/D$68</f>
        <v>0.69431907324175879</v>
      </c>
      <c r="R5" s="5">
        <f>'a26'!J4</f>
        <v>1.3572644151671129</v>
      </c>
      <c r="S5" s="225">
        <f t="shared" ref="S5:S47" si="8">(D$66-R5)/D$68</f>
        <v>0.90440283112746134</v>
      </c>
      <c r="T5" s="5">
        <f>'a26'!K4</f>
        <v>1.4738137447022313</v>
      </c>
      <c r="U5" s="225">
        <f t="shared" ref="U5:U47" si="9">(D$66-T5)/D$68</f>
        <v>0.86875549197739654</v>
      </c>
      <c r="V5" s="5">
        <f>'a26'!L4</f>
        <v>1.8950307149601522</v>
      </c>
      <c r="W5" s="225">
        <f t="shared" ref="W5:W47" si="10">(D$66-V5)/D$68</f>
        <v>0.73992365523978143</v>
      </c>
    </row>
    <row r="6" spans="1:23" x14ac:dyDescent="0.2">
      <c r="A6" s="1">
        <v>1982</v>
      </c>
      <c r="B6" s="5">
        <f>'a26'!B5</f>
        <v>1.8392953826178089</v>
      </c>
      <c r="C6" s="225">
        <f t="shared" si="0"/>
        <v>0.75697065415924258</v>
      </c>
      <c r="D6" s="5">
        <f>'a26'!C5</f>
        <v>3.4374234485358581</v>
      </c>
      <c r="E6" s="225">
        <f t="shared" si="1"/>
        <v>0.2681732205038902</v>
      </c>
      <c r="F6" s="5">
        <f>'a26'!D5</f>
        <v>3.2090996746494889</v>
      </c>
      <c r="G6" s="225">
        <f t="shared" si="2"/>
        <v>0.33800747039803181</v>
      </c>
      <c r="H6" s="5">
        <f>'a26'!E5</f>
        <v>1.7291128552162554</v>
      </c>
      <c r="I6" s="225">
        <f t="shared" si="3"/>
        <v>0.79067066717828793</v>
      </c>
      <c r="J6" s="5">
        <f>'a26'!F5</f>
        <v>2.379438478810552</v>
      </c>
      <c r="K6" s="225">
        <f t="shared" si="4"/>
        <v>0.59176452027284365</v>
      </c>
      <c r="L6" s="5">
        <f>'a26'!G5</f>
        <v>1.6717757704366212</v>
      </c>
      <c r="M6" s="225">
        <f t="shared" si="5"/>
        <v>0.80820757206798755</v>
      </c>
      <c r="N6" s="5">
        <f>'a26'!H5</f>
        <v>1.8711930543892445</v>
      </c>
      <c r="O6" s="225">
        <f t="shared" si="6"/>
        <v>0.74721455235866385</v>
      </c>
      <c r="P6" s="5">
        <f>'a26'!I5</f>
        <v>1.9947403124760386</v>
      </c>
      <c r="Q6" s="225">
        <f t="shared" si="7"/>
        <v>0.70942685312738263</v>
      </c>
      <c r="R6" s="5">
        <f>'a26'!J5</f>
        <v>1.3171676830209569</v>
      </c>
      <c r="S6" s="225">
        <f t="shared" si="8"/>
        <v>0.91666666666666663</v>
      </c>
      <c r="T6" s="5">
        <f>'a26'!K5</f>
        <v>1.8113974534312343</v>
      </c>
      <c r="U6" s="225">
        <f t="shared" si="9"/>
        <v>0.76550340975093101</v>
      </c>
      <c r="V6" s="5">
        <f>'a26'!L5</f>
        <v>1.888910153563085</v>
      </c>
      <c r="W6" s="225">
        <f t="shared" si="10"/>
        <v>0.74179566710617584</v>
      </c>
    </row>
    <row r="7" spans="1:23" x14ac:dyDescent="0.2">
      <c r="A7" s="1">
        <v>1983</v>
      </c>
      <c r="B7" s="5">
        <f>'a26'!B6</f>
        <v>1.8954077365481128</v>
      </c>
      <c r="C7" s="225">
        <f t="shared" si="0"/>
        <v>0.73980834083628777</v>
      </c>
      <c r="D7" s="5">
        <f>'a26'!C6</f>
        <v>3.5730277083900073</v>
      </c>
      <c r="E7" s="225">
        <f t="shared" si="1"/>
        <v>0.22669781210389744</v>
      </c>
      <c r="F7" s="5">
        <f>'a26'!D6</f>
        <v>3.0441881491861009</v>
      </c>
      <c r="G7" s="225">
        <f t="shared" si="2"/>
        <v>0.38844668872212001</v>
      </c>
      <c r="H7" s="5">
        <f>'a26'!E6</f>
        <v>1.7494711917578349</v>
      </c>
      <c r="I7" s="225">
        <f t="shared" si="3"/>
        <v>0.78444394300815723</v>
      </c>
      <c r="J7" s="5">
        <f>'a26'!F6</f>
        <v>2.4517501896831004</v>
      </c>
      <c r="K7" s="225">
        <f t="shared" si="4"/>
        <v>0.56964753262240464</v>
      </c>
      <c r="L7" s="5">
        <f>'a26'!G6</f>
        <v>1.7002411015324861</v>
      </c>
      <c r="M7" s="225">
        <f t="shared" si="5"/>
        <v>0.79950127306446195</v>
      </c>
      <c r="N7" s="5">
        <f>'a26'!H6</f>
        <v>1.9774622182970287</v>
      </c>
      <c r="O7" s="225">
        <f t="shared" si="6"/>
        <v>0.7147114659649052</v>
      </c>
      <c r="P7" s="5">
        <f>'a26'!I6</f>
        <v>2.0784211206153569</v>
      </c>
      <c r="Q7" s="225">
        <f t="shared" si="7"/>
        <v>0.68383255618897809</v>
      </c>
      <c r="R7" s="5">
        <f>'a26'!J6</f>
        <v>1.4096757644976821</v>
      </c>
      <c r="S7" s="225">
        <f t="shared" si="8"/>
        <v>0.88837249313794631</v>
      </c>
      <c r="T7" s="5">
        <f>'a26'!K6</f>
        <v>1.624128985198136</v>
      </c>
      <c r="U7" s="225">
        <f t="shared" si="9"/>
        <v>0.82278063842179094</v>
      </c>
      <c r="V7" s="5">
        <f>'a26'!L6</f>
        <v>2.0240538691012855</v>
      </c>
      <c r="W7" s="225">
        <f t="shared" si="10"/>
        <v>0.70046111905681518</v>
      </c>
    </row>
    <row r="8" spans="1:23" x14ac:dyDescent="0.2">
      <c r="A8" s="1">
        <v>1984</v>
      </c>
      <c r="B8" s="5">
        <f>'a26'!B7</f>
        <v>1.9307329380415836</v>
      </c>
      <c r="C8" s="225">
        <f t="shared" si="0"/>
        <v>0.72900390769879209</v>
      </c>
      <c r="D8" s="5">
        <f>'a26'!C7</f>
        <v>2.7469113252381492</v>
      </c>
      <c r="E8" s="225">
        <f t="shared" si="1"/>
        <v>0.47937065891564778</v>
      </c>
      <c r="F8" s="5">
        <f>'a26'!D7</f>
        <v>2.834590262089792</v>
      </c>
      <c r="G8" s="225">
        <f t="shared" si="2"/>
        <v>0.45255350938133099</v>
      </c>
      <c r="H8" s="5">
        <f>'a26'!E7</f>
        <v>1.8603678157497621</v>
      </c>
      <c r="I8" s="225">
        <f t="shared" si="3"/>
        <v>0.75052551909439047</v>
      </c>
      <c r="J8" s="5">
        <f>'a26'!F7</f>
        <v>2.6080957868873238</v>
      </c>
      <c r="K8" s="225">
        <f t="shared" si="4"/>
        <v>0.52182825686690548</v>
      </c>
      <c r="L8" s="5">
        <f>'a26'!G7</f>
        <v>1.7140229937200187</v>
      </c>
      <c r="M8" s="225">
        <f t="shared" si="5"/>
        <v>0.79528599540565259</v>
      </c>
      <c r="N8" s="5">
        <f>'a26'!H7</f>
        <v>2.0178348963645845</v>
      </c>
      <c r="O8" s="225">
        <f t="shared" si="6"/>
        <v>0.70236323064505379</v>
      </c>
      <c r="P8" s="5">
        <f>'a26'!I7</f>
        <v>1.9813031994771073</v>
      </c>
      <c r="Q8" s="225">
        <f t="shared" si="7"/>
        <v>0.71353667792158126</v>
      </c>
      <c r="R8" s="5">
        <f>'a26'!J7</f>
        <v>1.5540286277485031</v>
      </c>
      <c r="S8" s="225">
        <f t="shared" si="8"/>
        <v>0.8442212698395366</v>
      </c>
      <c r="T8" s="5">
        <f>'a26'!K7</f>
        <v>1.6847129038438329</v>
      </c>
      <c r="U8" s="225">
        <f t="shared" si="9"/>
        <v>0.80425066914940369</v>
      </c>
      <c r="V8" s="5">
        <f>'a26'!L7</f>
        <v>2.1535484787249306</v>
      </c>
      <c r="W8" s="225">
        <f t="shared" si="10"/>
        <v>0.66085438527488982</v>
      </c>
    </row>
    <row r="9" spans="1:23" x14ac:dyDescent="0.2">
      <c r="A9" s="1">
        <v>1985</v>
      </c>
      <c r="B9" s="5">
        <f>'a26'!B8</f>
        <v>1.9586293862312563</v>
      </c>
      <c r="C9" s="225">
        <f t="shared" si="0"/>
        <v>0.72047160507924068</v>
      </c>
      <c r="D9" s="5">
        <f>'a26'!C8</f>
        <v>2.6049695556770631</v>
      </c>
      <c r="E9" s="225">
        <f t="shared" si="1"/>
        <v>0.52278443417533094</v>
      </c>
      <c r="F9" s="5">
        <f>'a26'!D8</f>
        <v>2.7708531846103073</v>
      </c>
      <c r="G9" s="225">
        <f t="shared" si="2"/>
        <v>0.4720478919436995</v>
      </c>
      <c r="H9" s="5">
        <f>'a26'!E8</f>
        <v>1.9293745663586432</v>
      </c>
      <c r="I9" s="225">
        <f t="shared" si="3"/>
        <v>0.72941937414777791</v>
      </c>
      <c r="J9" s="5">
        <f>'a26'!F8</f>
        <v>2.504307133359081</v>
      </c>
      <c r="K9" s="225">
        <f t="shared" si="4"/>
        <v>0.55357266369453151</v>
      </c>
      <c r="L9" s="5">
        <f>'a26'!G8</f>
        <v>1.8282635819881889</v>
      </c>
      <c r="M9" s="225">
        <f t="shared" si="5"/>
        <v>0.7603447991676141</v>
      </c>
      <c r="N9" s="5">
        <f>'a26'!H8</f>
        <v>2.0313761963937313</v>
      </c>
      <c r="O9" s="225">
        <f t="shared" si="6"/>
        <v>0.69822153959803379</v>
      </c>
      <c r="P9" s="5">
        <f>'a26'!I8</f>
        <v>2.0416295783563871</v>
      </c>
      <c r="Q9" s="225">
        <f t="shared" si="7"/>
        <v>0.69508547879257188</v>
      </c>
      <c r="R9" s="5">
        <f>'a26'!J8</f>
        <v>1.8460350055854027</v>
      </c>
      <c r="S9" s="225">
        <f t="shared" si="8"/>
        <v>0.754909298451512</v>
      </c>
      <c r="T9" s="5">
        <f>'a26'!K8</f>
        <v>1.6123935942068075</v>
      </c>
      <c r="U9" s="225">
        <f t="shared" si="9"/>
        <v>0.82636998092933811</v>
      </c>
      <c r="V9" s="5">
        <f>'a26'!L8</f>
        <v>2.1064457825235574</v>
      </c>
      <c r="W9" s="225">
        <f t="shared" si="10"/>
        <v>0.67526103860417286</v>
      </c>
    </row>
    <row r="10" spans="1:23" x14ac:dyDescent="0.2">
      <c r="A10" s="1">
        <v>1986</v>
      </c>
      <c r="B10" s="5">
        <f>'a26'!B9</f>
        <v>2.0523180196228181</v>
      </c>
      <c r="C10" s="225">
        <f t="shared" si="0"/>
        <v>0.69181635238635597</v>
      </c>
      <c r="D10" s="5">
        <f>'a26'!C9</f>
        <v>2.1016247178912049</v>
      </c>
      <c r="E10" s="225">
        <f t="shared" si="1"/>
        <v>0.67673559128241945</v>
      </c>
      <c r="F10" s="5">
        <f>'a26'!D9</f>
        <v>2.3459758850807302</v>
      </c>
      <c r="G10" s="225">
        <f t="shared" si="2"/>
        <v>0.60199926321204156</v>
      </c>
      <c r="H10" s="5">
        <f>'a26'!E9</f>
        <v>2.2937222385354965</v>
      </c>
      <c r="I10" s="225">
        <f t="shared" si="3"/>
        <v>0.61798136682134874</v>
      </c>
      <c r="J10" s="5">
        <f>'a26'!F9</f>
        <v>2.4290795725627934</v>
      </c>
      <c r="K10" s="225">
        <f t="shared" si="4"/>
        <v>0.57658148222513783</v>
      </c>
      <c r="L10" s="5">
        <f>'a26'!G9</f>
        <v>2.0335491449483567</v>
      </c>
      <c r="M10" s="225">
        <f t="shared" si="5"/>
        <v>0.69755692973377004</v>
      </c>
      <c r="N10" s="5">
        <f>'a26'!H9</f>
        <v>2.0840928366269043</v>
      </c>
      <c r="O10" s="225">
        <f t="shared" si="6"/>
        <v>0.68209782648239869</v>
      </c>
      <c r="P10" s="5">
        <f>'a26'!I9</f>
        <v>2.2035934065497531</v>
      </c>
      <c r="Q10" s="225">
        <f t="shared" si="7"/>
        <v>0.64554783205808719</v>
      </c>
      <c r="R10" s="5">
        <f>'a26'!J9</f>
        <v>1.9041384031085213</v>
      </c>
      <c r="S10" s="225">
        <f t="shared" si="8"/>
        <v>0.73713801203108231</v>
      </c>
      <c r="T10" s="5">
        <f>'a26'!K9</f>
        <v>1.7217308027232456</v>
      </c>
      <c r="U10" s="225">
        <f t="shared" si="9"/>
        <v>0.7929285139620621</v>
      </c>
      <c r="V10" s="5">
        <f>'a26'!L9</f>
        <v>2.1477597841814142</v>
      </c>
      <c r="W10" s="225">
        <f t="shared" si="10"/>
        <v>0.66262489359485988</v>
      </c>
    </row>
    <row r="11" spans="1:23" x14ac:dyDescent="0.2">
      <c r="A11" s="1">
        <v>1987</v>
      </c>
      <c r="B11" s="5">
        <f>'a26'!B10</f>
        <v>2.0885477800371057</v>
      </c>
      <c r="C11" s="225">
        <f t="shared" si="0"/>
        <v>0.68073525426279669</v>
      </c>
      <c r="D11" s="5">
        <f>'a26'!C10</f>
        <v>2.0902124991538904</v>
      </c>
      <c r="E11" s="225">
        <f t="shared" si="1"/>
        <v>0.68022608954102326</v>
      </c>
      <c r="F11" s="5">
        <f>'a26'!D10</f>
        <v>2.362155284827252</v>
      </c>
      <c r="G11" s="225">
        <f t="shared" si="2"/>
        <v>0.59705069291730684</v>
      </c>
      <c r="H11" s="5">
        <f>'a26'!E10</f>
        <v>2.3927830904448411</v>
      </c>
      <c r="I11" s="225">
        <f t="shared" si="3"/>
        <v>0.58768298759778814</v>
      </c>
      <c r="J11" s="5">
        <f>'a26'!F10</f>
        <v>2.4155626033754776</v>
      </c>
      <c r="K11" s="225">
        <f t="shared" si="4"/>
        <v>0.58071573153247547</v>
      </c>
      <c r="L11" s="5">
        <f>'a26'!G10</f>
        <v>2.0046561689432645</v>
      </c>
      <c r="M11" s="225">
        <f t="shared" si="5"/>
        <v>0.70639402659924666</v>
      </c>
      <c r="N11" s="5">
        <f>'a26'!H10</f>
        <v>2.1414494187707422</v>
      </c>
      <c r="O11" s="225">
        <f t="shared" si="6"/>
        <v>0.66455495820228672</v>
      </c>
      <c r="P11" s="5">
        <f>'a26'!I10</f>
        <v>2.0678548887118251</v>
      </c>
      <c r="Q11" s="225">
        <f t="shared" si="7"/>
        <v>0.68706430409954788</v>
      </c>
      <c r="R11" s="5">
        <f>'a26'!J10</f>
        <v>2.1619352327381431</v>
      </c>
      <c r="S11" s="225">
        <f t="shared" si="8"/>
        <v>0.65828924426661772</v>
      </c>
      <c r="T11" s="5">
        <f>'a26'!K10</f>
        <v>1.8209178251921025</v>
      </c>
      <c r="U11" s="225">
        <f t="shared" si="9"/>
        <v>0.76259154468617218</v>
      </c>
      <c r="V11" s="5">
        <f>'a26'!L10</f>
        <v>2.1690909822050677</v>
      </c>
      <c r="W11" s="225">
        <f t="shared" si="10"/>
        <v>0.65610061367442285</v>
      </c>
    </row>
    <row r="12" spans="1:23" x14ac:dyDescent="0.2">
      <c r="A12" s="1">
        <v>1988</v>
      </c>
      <c r="B12" s="5">
        <f>'a26'!B11</f>
        <v>2.0937417568921304</v>
      </c>
      <c r="C12" s="225">
        <f t="shared" si="0"/>
        <v>0.67914664405605274</v>
      </c>
      <c r="D12" s="5">
        <f>'a26'!C11</f>
        <v>2.0074156319678265</v>
      </c>
      <c r="E12" s="225">
        <f t="shared" si="1"/>
        <v>0.70555002762730079</v>
      </c>
      <c r="F12" s="5">
        <f>'a26'!D11</f>
        <v>2.30076600617268</v>
      </c>
      <c r="G12" s="225">
        <f t="shared" si="2"/>
        <v>0.61582698657001256</v>
      </c>
      <c r="H12" s="5">
        <f>'a26'!E11</f>
        <v>2.3525593087843837</v>
      </c>
      <c r="I12" s="225">
        <f t="shared" si="3"/>
        <v>0.5999856820231253</v>
      </c>
      <c r="J12" s="5">
        <f>'a26'!F11</f>
        <v>2.419887299830469</v>
      </c>
      <c r="K12" s="225">
        <f t="shared" si="4"/>
        <v>0.57939299615624396</v>
      </c>
      <c r="L12" s="5">
        <f>'a26'!G11</f>
        <v>2.0248618683162731</v>
      </c>
      <c r="M12" s="225">
        <f t="shared" si="5"/>
        <v>0.70021398745885111</v>
      </c>
      <c r="N12" s="5">
        <f>'a26'!H11</f>
        <v>2.1394081986547344</v>
      </c>
      <c r="O12" s="225">
        <f t="shared" si="6"/>
        <v>0.66517927810224242</v>
      </c>
      <c r="P12" s="5">
        <f>'a26'!I11</f>
        <v>1.8700977385254791</v>
      </c>
      <c r="Q12" s="225">
        <f t="shared" si="7"/>
        <v>0.74754956154514163</v>
      </c>
      <c r="R12" s="5">
        <f>'a26'!J11</f>
        <v>1.9120688123511334</v>
      </c>
      <c r="S12" s="225">
        <f t="shared" si="8"/>
        <v>0.73471244691631243</v>
      </c>
      <c r="T12" s="5">
        <f>'a26'!K11</f>
        <v>1.9912391877426969</v>
      </c>
      <c r="U12" s="225">
        <f t="shared" si="9"/>
        <v>0.71049769395738926</v>
      </c>
      <c r="V12" s="5">
        <f>'a26'!L11</f>
        <v>2.1926445904555543</v>
      </c>
      <c r="W12" s="225">
        <f t="shared" si="10"/>
        <v>0.64889659572887248</v>
      </c>
    </row>
    <row r="13" spans="1:23" x14ac:dyDescent="0.2">
      <c r="A13" s="1">
        <v>1989</v>
      </c>
      <c r="B13" s="5">
        <f>'a26'!B12</f>
        <v>2.0767305012130284</v>
      </c>
      <c r="C13" s="225">
        <f t="shared" si="0"/>
        <v>0.68434964267457921</v>
      </c>
      <c r="D13" s="5">
        <f>'a26'!C12</f>
        <v>1.8946426848023363</v>
      </c>
      <c r="E13" s="225">
        <f t="shared" si="1"/>
        <v>0.74004233668300634</v>
      </c>
      <c r="F13" s="5">
        <f>'a26'!D12</f>
        <v>2.3965040781348352</v>
      </c>
      <c r="G13" s="225">
        <f t="shared" si="2"/>
        <v>0.58654490031159345</v>
      </c>
      <c r="H13" s="5">
        <f>'a26'!E12</f>
        <v>2.3737454101323854</v>
      </c>
      <c r="I13" s="225">
        <f t="shared" si="3"/>
        <v>0.59350578082564742</v>
      </c>
      <c r="J13" s="5">
        <f>'a26'!F12</f>
        <v>2.3238289614148639</v>
      </c>
      <c r="K13" s="225">
        <f t="shared" si="4"/>
        <v>0.60877303790638537</v>
      </c>
      <c r="L13" s="5">
        <f>'a26'!G12</f>
        <v>2.025717950155316</v>
      </c>
      <c r="M13" s="225">
        <f t="shared" si="5"/>
        <v>0.69995214949051365</v>
      </c>
      <c r="N13" s="5">
        <f>'a26'!H12</f>
        <v>2.1130679438440643</v>
      </c>
      <c r="O13" s="225">
        <f t="shared" si="6"/>
        <v>0.67323560927360415</v>
      </c>
      <c r="P13" s="5">
        <f>'a26'!I12</f>
        <v>1.8976498691399963</v>
      </c>
      <c r="Q13" s="225">
        <f t="shared" si="7"/>
        <v>0.73912257060285025</v>
      </c>
      <c r="R13" s="5">
        <f>'a26'!J12</f>
        <v>2.0456105598011662</v>
      </c>
      <c r="S13" s="225">
        <f t="shared" si="8"/>
        <v>0.69386787079535561</v>
      </c>
      <c r="T13" s="5">
        <f>'a26'!K12</f>
        <v>1.9884152538320845</v>
      </c>
      <c r="U13" s="225">
        <f t="shared" si="9"/>
        <v>0.71136141175182455</v>
      </c>
      <c r="V13" s="5">
        <f>'a26'!L12</f>
        <v>2.119746653887371</v>
      </c>
      <c r="W13" s="225">
        <f t="shared" si="10"/>
        <v>0.67119288416357281</v>
      </c>
    </row>
    <row r="14" spans="1:23" x14ac:dyDescent="0.2">
      <c r="A14" s="1">
        <v>1990</v>
      </c>
      <c r="B14" s="5">
        <f>'a26'!B13</f>
        <v>2.1588294221499273</v>
      </c>
      <c r="C14" s="225">
        <f t="shared" si="0"/>
        <v>0.65923917580046343</v>
      </c>
      <c r="D14" s="5">
        <f>'a26'!C13</f>
        <v>1.9251764483224303</v>
      </c>
      <c r="E14" s="225">
        <f t="shared" si="1"/>
        <v>0.73070339472538059</v>
      </c>
      <c r="F14" s="5">
        <f>'a26'!D13</f>
        <v>2.4715583954922895</v>
      </c>
      <c r="G14" s="225">
        <f t="shared" si="2"/>
        <v>0.56358906936696673</v>
      </c>
      <c r="H14" s="5">
        <f>'a26'!E13</f>
        <v>2.3612824538788844</v>
      </c>
      <c r="I14" s="225">
        <f t="shared" si="3"/>
        <v>0.59731765370516576</v>
      </c>
      <c r="J14" s="5">
        <f>'a26'!F13</f>
        <v>2.502217520861385</v>
      </c>
      <c r="K14" s="225">
        <f t="shared" si="4"/>
        <v>0.55421178470616395</v>
      </c>
      <c r="L14" s="5">
        <f>'a26'!G13</f>
        <v>2.1307768187452409</v>
      </c>
      <c r="M14" s="225">
        <f t="shared" si="5"/>
        <v>0.66781923946619048</v>
      </c>
      <c r="N14" s="5">
        <f>'a26'!H13</f>
        <v>2.2196278224079875</v>
      </c>
      <c r="O14" s="225">
        <f t="shared" si="6"/>
        <v>0.6406436059895928</v>
      </c>
      <c r="P14" s="5">
        <f>'a26'!I13</f>
        <v>1.963636645491688</v>
      </c>
      <c r="Q14" s="225">
        <f t="shared" si="7"/>
        <v>0.71894010361302985</v>
      </c>
      <c r="R14" s="5">
        <f>'a26'!J13</f>
        <v>2.062348239074018</v>
      </c>
      <c r="S14" s="225">
        <f t="shared" si="8"/>
        <v>0.68874854722649226</v>
      </c>
      <c r="T14" s="5">
        <f>'a26'!K13</f>
        <v>2.0116111225101161</v>
      </c>
      <c r="U14" s="225">
        <f t="shared" si="9"/>
        <v>0.70426681068509756</v>
      </c>
      <c r="V14" s="5">
        <f>'a26'!L13</f>
        <v>2.17136322078726</v>
      </c>
      <c r="W14" s="225">
        <f t="shared" si="10"/>
        <v>0.65540563533613172</v>
      </c>
    </row>
    <row r="15" spans="1:23" x14ac:dyDescent="0.2">
      <c r="A15" s="1">
        <v>1991</v>
      </c>
      <c r="B15" s="5">
        <f>'a26'!B14</f>
        <v>2.2314375515374594</v>
      </c>
      <c r="C15" s="225">
        <f t="shared" si="0"/>
        <v>0.63703152669897944</v>
      </c>
      <c r="D15" s="5">
        <f>'a26'!C14</f>
        <v>2.03280323439449</v>
      </c>
      <c r="E15" s="225">
        <f t="shared" si="1"/>
        <v>0.69778507112759325</v>
      </c>
      <c r="F15" s="5">
        <f>'a26'!D14</f>
        <v>2.5967785142271582</v>
      </c>
      <c r="G15" s="225">
        <f t="shared" si="2"/>
        <v>0.52528971527580282</v>
      </c>
      <c r="H15" s="5">
        <f>'a26'!E14</f>
        <v>2.3802514698266966</v>
      </c>
      <c r="I15" s="225">
        <f t="shared" si="3"/>
        <v>0.59151586190137084</v>
      </c>
      <c r="J15" s="5">
        <f>'a26'!F14</f>
        <v>2.6306440891065508</v>
      </c>
      <c r="K15" s="225">
        <f t="shared" si="4"/>
        <v>0.51493171803932902</v>
      </c>
      <c r="L15" s="5">
        <f>'a26'!G14</f>
        <v>2.215874739666944</v>
      </c>
      <c r="M15" s="225">
        <f t="shared" si="5"/>
        <v>0.64179150974727095</v>
      </c>
      <c r="N15" s="5">
        <f>'a26'!H14</f>
        <v>2.3031225288855293</v>
      </c>
      <c r="O15" s="225">
        <f t="shared" si="6"/>
        <v>0.61510622940482906</v>
      </c>
      <c r="P15" s="5">
        <f>'a26'!I14</f>
        <v>2.042994427996748</v>
      </c>
      <c r="Q15" s="225">
        <f t="shared" si="7"/>
        <v>0.69466803101991759</v>
      </c>
      <c r="R15" s="5">
        <f>'a26'!J14</f>
        <v>2.1524507892485345</v>
      </c>
      <c r="S15" s="225">
        <f t="shared" si="8"/>
        <v>0.66119012044559078</v>
      </c>
      <c r="T15" s="5">
        <f>'a26'!K14</f>
        <v>2.0232538474459005</v>
      </c>
      <c r="U15" s="225">
        <f t="shared" si="9"/>
        <v>0.70070581066843285</v>
      </c>
      <c r="V15" s="5">
        <f>'a26'!L14</f>
        <v>2.2248447747612201</v>
      </c>
      <c r="W15" s="225">
        <f t="shared" si="10"/>
        <v>0.63904796858346458</v>
      </c>
    </row>
    <row r="16" spans="1:23" x14ac:dyDescent="0.2">
      <c r="A16" s="1">
        <v>1992</v>
      </c>
      <c r="B16" s="5">
        <f>'a26'!B15</f>
        <v>2.2733675280206462</v>
      </c>
      <c r="C16" s="225">
        <f t="shared" si="0"/>
        <v>0.62420698194859514</v>
      </c>
      <c r="D16" s="5">
        <f>'a26'!C15</f>
        <v>2.1019735608374446</v>
      </c>
      <c r="E16" s="225">
        <f t="shared" si="1"/>
        <v>0.6766288954921964</v>
      </c>
      <c r="F16" s="5">
        <f>'a26'!D15</f>
        <v>2.7207573054282119</v>
      </c>
      <c r="G16" s="225">
        <f t="shared" si="2"/>
        <v>0.48737002895081749</v>
      </c>
      <c r="H16" s="5">
        <f>'a26'!E15</f>
        <v>2.419983985333535</v>
      </c>
      <c r="I16" s="225">
        <f t="shared" si="3"/>
        <v>0.57936342429227494</v>
      </c>
      <c r="J16" s="5">
        <f>'a26'!F15</f>
        <v>2.6080121091188122</v>
      </c>
      <c r="K16" s="225">
        <f t="shared" si="4"/>
        <v>0.52185385023415476</v>
      </c>
      <c r="L16" s="5">
        <f>'a26'!G15</f>
        <v>2.3068645445459683</v>
      </c>
      <c r="M16" s="225">
        <f t="shared" si="5"/>
        <v>0.61396171058275961</v>
      </c>
      <c r="N16" s="5">
        <f>'a26'!H15</f>
        <v>2.3461398956105382</v>
      </c>
      <c r="O16" s="225">
        <f t="shared" si="6"/>
        <v>0.60194909956885656</v>
      </c>
      <c r="P16" s="5">
        <f>'a26'!I15</f>
        <v>2.0532767798370415</v>
      </c>
      <c r="Q16" s="225">
        <f t="shared" si="7"/>
        <v>0.69152310959674634</v>
      </c>
      <c r="R16" s="5">
        <f>'a26'!J15</f>
        <v>2.229372040528808</v>
      </c>
      <c r="S16" s="225">
        <f t="shared" si="8"/>
        <v>0.63766327611990936</v>
      </c>
      <c r="T16" s="5">
        <f>'a26'!K15</f>
        <v>2.0404585861527695</v>
      </c>
      <c r="U16" s="225">
        <f t="shared" si="9"/>
        <v>0.69544363405945275</v>
      </c>
      <c r="V16" s="5">
        <f>'a26'!L15</f>
        <v>2.1992449773868699</v>
      </c>
      <c r="W16" s="225">
        <f t="shared" si="10"/>
        <v>0.6468778262310062</v>
      </c>
    </row>
    <row r="17" spans="1:23" x14ac:dyDescent="0.2">
      <c r="A17" s="1">
        <v>1993</v>
      </c>
      <c r="B17" s="5">
        <f>'a26'!B16</f>
        <v>2.3621530151401391</v>
      </c>
      <c r="C17" s="225">
        <f t="shared" si="0"/>
        <v>0.59705138711526229</v>
      </c>
      <c r="D17" s="5">
        <f>'a26'!C16</f>
        <v>2.1806892106400202</v>
      </c>
      <c r="E17" s="225">
        <f t="shared" si="1"/>
        <v>0.65255322318998343</v>
      </c>
      <c r="F17" s="5">
        <f>'a26'!D16</f>
        <v>2.798625169534207</v>
      </c>
      <c r="G17" s="225">
        <f t="shared" si="2"/>
        <v>0.46355365719004149</v>
      </c>
      <c r="H17" s="5">
        <f>'a26'!E16</f>
        <v>2.4293934179156467</v>
      </c>
      <c r="I17" s="225">
        <f t="shared" si="3"/>
        <v>0.57648549066707</v>
      </c>
      <c r="J17" s="5">
        <f>'a26'!F16</f>
        <v>2.7031800103353558</v>
      </c>
      <c r="K17" s="225">
        <f t="shared" si="4"/>
        <v>0.49274615425342605</v>
      </c>
      <c r="L17" s="5">
        <f>'a26'!G16</f>
        <v>2.3850504509973716</v>
      </c>
      <c r="M17" s="225">
        <f t="shared" si="5"/>
        <v>0.59004806358757378</v>
      </c>
      <c r="N17" s="5">
        <f>'a26'!H16</f>
        <v>2.4764166723577166</v>
      </c>
      <c r="O17" s="225">
        <f t="shared" si="6"/>
        <v>0.56210313509520748</v>
      </c>
      <c r="P17" s="5">
        <f>'a26'!I16</f>
        <v>2.2273834090224502</v>
      </c>
      <c r="Q17" s="225">
        <f t="shared" si="7"/>
        <v>0.6382715114657016</v>
      </c>
      <c r="R17" s="5">
        <f>'a26'!J16</f>
        <v>2.3279927348548384</v>
      </c>
      <c r="S17" s="225">
        <f t="shared" si="8"/>
        <v>0.60749952183768874</v>
      </c>
      <c r="T17" s="5">
        <f>'a26'!K16</f>
        <v>2.0788729802196229</v>
      </c>
      <c r="U17" s="225">
        <f t="shared" si="9"/>
        <v>0.68369435211156526</v>
      </c>
      <c r="V17" s="5">
        <f>'a26'!L16</f>
        <v>2.2093004780556158</v>
      </c>
      <c r="W17" s="225">
        <f t="shared" si="10"/>
        <v>0.64380228865312183</v>
      </c>
    </row>
    <row r="18" spans="1:23" x14ac:dyDescent="0.2">
      <c r="A18" s="1">
        <v>1994</v>
      </c>
      <c r="B18" s="5">
        <f>'a26'!B17</f>
        <v>2.4663808331701778</v>
      </c>
      <c r="C18" s="225">
        <f t="shared" si="0"/>
        <v>0.56517265908647085</v>
      </c>
      <c r="D18" s="5">
        <f>'a26'!C17</f>
        <v>2.2651908341996023</v>
      </c>
      <c r="E18" s="225">
        <f t="shared" si="1"/>
        <v>0.62670787473731915</v>
      </c>
      <c r="F18" s="5">
        <f>'a26'!D17</f>
        <v>2.9293118816273567</v>
      </c>
      <c r="G18" s="225">
        <f t="shared" si="2"/>
        <v>0.42358231143478642</v>
      </c>
      <c r="H18" s="5">
        <f>'a26'!E17</f>
        <v>2.57375704298068</v>
      </c>
      <c r="I18" s="225">
        <f t="shared" si="3"/>
        <v>0.53233097580068123</v>
      </c>
      <c r="J18" s="5">
        <f>'a26'!F17</f>
        <v>2.7981465229171412</v>
      </c>
      <c r="K18" s="225">
        <f t="shared" si="4"/>
        <v>0.46370005424234234</v>
      </c>
      <c r="L18" s="5">
        <f>'a26'!G17</f>
        <v>2.51335344506459</v>
      </c>
      <c r="M18" s="225">
        <f t="shared" si="5"/>
        <v>0.55080579285357723</v>
      </c>
      <c r="N18" s="5">
        <f>'a26'!H17</f>
        <v>2.6046440794199617</v>
      </c>
      <c r="O18" s="225">
        <f t="shared" si="6"/>
        <v>0.52288398311798434</v>
      </c>
      <c r="P18" s="5">
        <f>'a26'!I17</f>
        <v>2.3175196452700075</v>
      </c>
      <c r="Q18" s="225">
        <f t="shared" si="7"/>
        <v>0.61070278158932012</v>
      </c>
      <c r="R18" s="5">
        <f>'a26'!J17</f>
        <v>2.448708760985685</v>
      </c>
      <c r="S18" s="225">
        <f t="shared" si="8"/>
        <v>0.57057777255351327</v>
      </c>
      <c r="T18" s="5">
        <f>'a26'!K17</f>
        <v>2.1366397738558951</v>
      </c>
      <c r="U18" s="225">
        <f t="shared" si="9"/>
        <v>0.66602601808872974</v>
      </c>
      <c r="V18" s="5">
        <f>'a26'!L17</f>
        <v>2.2427067138122072</v>
      </c>
      <c r="W18" s="225">
        <f t="shared" si="10"/>
        <v>0.6335847831514414</v>
      </c>
    </row>
    <row r="19" spans="1:23" x14ac:dyDescent="0.2">
      <c r="A19" s="1">
        <v>1995</v>
      </c>
      <c r="B19" s="5">
        <f>'a26'!B18</f>
        <v>2.5137595371899404</v>
      </c>
      <c r="C19" s="225">
        <f t="shared" si="0"/>
        <v>0.55068158704496151</v>
      </c>
      <c r="D19" s="5">
        <f>'a26'!C18</f>
        <v>2.2697384982037305</v>
      </c>
      <c r="E19" s="225">
        <f t="shared" si="1"/>
        <v>0.62531694334593046</v>
      </c>
      <c r="F19" s="5">
        <f>'a26'!D18</f>
        <v>3.1100798648310461</v>
      </c>
      <c r="G19" s="225">
        <f t="shared" si="2"/>
        <v>0.36829329664218324</v>
      </c>
      <c r="H19" s="5">
        <f>'a26'!E18</f>
        <v>2.6057996966034067</v>
      </c>
      <c r="I19" s="225">
        <f t="shared" si="3"/>
        <v>0.52253053039689001</v>
      </c>
      <c r="J19" s="5">
        <f>'a26'!F18</f>
        <v>2.6585826937451578</v>
      </c>
      <c r="K19" s="225">
        <f t="shared" si="4"/>
        <v>0.5063865216070158</v>
      </c>
      <c r="L19" s="5">
        <f>'a26'!G18</f>
        <v>2.4990386724791058</v>
      </c>
      <c r="M19" s="225">
        <f t="shared" si="5"/>
        <v>0.55518405530473147</v>
      </c>
      <c r="N19" s="5">
        <f>'a26'!H18</f>
        <v>2.7363783703642937</v>
      </c>
      <c r="O19" s="225">
        <f t="shared" si="6"/>
        <v>0.48259222883920122</v>
      </c>
      <c r="P19" s="5">
        <f>'a26'!I18</f>
        <v>2.4495333252185758</v>
      </c>
      <c r="Q19" s="225">
        <f t="shared" si="7"/>
        <v>0.57032557444153698</v>
      </c>
      <c r="R19" s="5">
        <f>'a26'!J18</f>
        <v>2.427643311272091</v>
      </c>
      <c r="S19" s="225">
        <f t="shared" si="8"/>
        <v>0.57702077169631705</v>
      </c>
      <c r="T19" s="5">
        <f>'a26'!K18</f>
        <v>2.1379572890179408</v>
      </c>
      <c r="U19" s="225">
        <f t="shared" si="9"/>
        <v>0.66562304786140947</v>
      </c>
      <c r="V19" s="5">
        <f>'a26'!L18</f>
        <v>2.2044717206974358</v>
      </c>
      <c r="W19" s="225">
        <f t="shared" si="10"/>
        <v>0.64527919419952862</v>
      </c>
    </row>
    <row r="20" spans="1:23" x14ac:dyDescent="0.2">
      <c r="A20" s="1">
        <v>1996</v>
      </c>
      <c r="B20" s="5">
        <f>'a26'!B19</f>
        <v>2.5244570246126412</v>
      </c>
      <c r="C20" s="225">
        <f t="shared" si="0"/>
        <v>0.54740969381544557</v>
      </c>
      <c r="D20" s="5">
        <f>'a26'!C19</f>
        <v>2.14918288972342</v>
      </c>
      <c r="E20" s="225">
        <f t="shared" si="1"/>
        <v>0.66218962789144864</v>
      </c>
      <c r="F20" s="5">
        <f>'a26'!D19</f>
        <v>3.0929900340239462</v>
      </c>
      <c r="G20" s="225">
        <f t="shared" si="2"/>
        <v>0.3735203279535419</v>
      </c>
      <c r="H20" s="5">
        <f>'a26'!E19</f>
        <v>2.7570466441099248</v>
      </c>
      <c r="I20" s="225">
        <f t="shared" si="3"/>
        <v>0.47627070844268193</v>
      </c>
      <c r="J20" s="5">
        <f>'a26'!F19</f>
        <v>2.5940245559751389</v>
      </c>
      <c r="K20" s="225">
        <f t="shared" si="4"/>
        <v>0.52613203057874303</v>
      </c>
      <c r="L20" s="5">
        <f>'a26'!G19</f>
        <v>2.4775036883714416</v>
      </c>
      <c r="M20" s="225">
        <f t="shared" si="5"/>
        <v>0.56177066446961599</v>
      </c>
      <c r="N20" s="5">
        <f>'a26'!H19</f>
        <v>2.7590389000110291</v>
      </c>
      <c r="O20" s="225">
        <f t="shared" si="6"/>
        <v>0.47566136455315761</v>
      </c>
      <c r="P20" s="5">
        <f>'a26'!I19</f>
        <v>2.5721944293026184</v>
      </c>
      <c r="Q20" s="225">
        <f t="shared" si="7"/>
        <v>0.53280891093737026</v>
      </c>
      <c r="R20" s="5">
        <f>'a26'!J19</f>
        <v>2.3504494199801265</v>
      </c>
      <c r="S20" s="225">
        <f t="shared" si="8"/>
        <v>0.600631004669547</v>
      </c>
      <c r="T20" s="5">
        <f>'a26'!K19</f>
        <v>2.1090647683992123</v>
      </c>
      <c r="U20" s="225">
        <f t="shared" si="9"/>
        <v>0.67446000544412743</v>
      </c>
      <c r="V20" s="5">
        <f>'a26'!L19</f>
        <v>2.2525528367538259</v>
      </c>
      <c r="W20" s="225">
        <f t="shared" si="10"/>
        <v>0.6305732850569169</v>
      </c>
    </row>
    <row r="21" spans="1:23" x14ac:dyDescent="0.2">
      <c r="A21" s="1">
        <v>1997</v>
      </c>
      <c r="B21" s="5">
        <f>'a26'!B20</f>
        <v>2.6475205634724839</v>
      </c>
      <c r="C21" s="225">
        <f t="shared" si="0"/>
        <v>0.50976994312582757</v>
      </c>
      <c r="D21" s="5">
        <f>'a26'!C20</f>
        <v>2.2368391173668103</v>
      </c>
      <c r="E21" s="225">
        <f t="shared" si="1"/>
        <v>0.63537942411007298</v>
      </c>
      <c r="F21" s="5">
        <f>'a26'!D20</f>
        <v>3.2190589192018151</v>
      </c>
      <c r="G21" s="225">
        <f t="shared" si="2"/>
        <v>0.33496137335353326</v>
      </c>
      <c r="H21" s="5">
        <f>'a26'!E20</f>
        <v>2.8928930100506074</v>
      </c>
      <c r="I21" s="225">
        <f t="shared" si="3"/>
        <v>0.43472125038653608</v>
      </c>
      <c r="J21" s="5">
        <f>'a26'!F20</f>
        <v>2.9168255148123441</v>
      </c>
      <c r="K21" s="225">
        <f t="shared" si="4"/>
        <v>0.42740134458051332</v>
      </c>
      <c r="L21" s="5">
        <f>'a26'!G20</f>
        <v>2.5888175371581781</v>
      </c>
      <c r="M21" s="225">
        <f t="shared" si="5"/>
        <v>0.52772462975086476</v>
      </c>
      <c r="N21" s="5">
        <f>'a26'!H20</f>
        <v>2.8428523106350925</v>
      </c>
      <c r="O21" s="225">
        <f t="shared" si="6"/>
        <v>0.45002651031798696</v>
      </c>
      <c r="P21" s="5">
        <f>'a26'!I20</f>
        <v>2.790352689805685</v>
      </c>
      <c r="Q21" s="225">
        <f t="shared" si="7"/>
        <v>0.46608384669581476</v>
      </c>
      <c r="R21" s="5">
        <f>'a26'!J20</f>
        <v>2.6507183731296196</v>
      </c>
      <c r="S21" s="225">
        <f t="shared" si="8"/>
        <v>0.50879187310311735</v>
      </c>
      <c r="T21" s="5">
        <f>'a26'!K20</f>
        <v>2.2983647311595496</v>
      </c>
      <c r="U21" s="225">
        <f t="shared" si="9"/>
        <v>0.61656143150527787</v>
      </c>
      <c r="V21" s="5">
        <f>'a26'!L20</f>
        <v>2.3691219437242341</v>
      </c>
      <c r="W21" s="225">
        <f t="shared" si="10"/>
        <v>0.59491989685495184</v>
      </c>
    </row>
    <row r="22" spans="1:23" x14ac:dyDescent="0.2">
      <c r="A22" s="1">
        <v>1998</v>
      </c>
      <c r="B22" s="5">
        <f>'a26'!B21</f>
        <v>2.595957862422313</v>
      </c>
      <c r="C22" s="225">
        <f t="shared" si="0"/>
        <v>0.52554071674726655</v>
      </c>
      <c r="D22" s="5">
        <f>'a26'!C21</f>
        <v>2.4485069996794162</v>
      </c>
      <c r="E22" s="225">
        <f t="shared" si="1"/>
        <v>0.57063948250706353</v>
      </c>
      <c r="F22" s="5">
        <f>'a26'!D21</f>
        <v>3.2179293728752238</v>
      </c>
      <c r="G22" s="225">
        <f t="shared" si="2"/>
        <v>0.33530685214050115</v>
      </c>
      <c r="H22" s="5">
        <f>'a26'!E21</f>
        <v>2.9536448908772437</v>
      </c>
      <c r="I22" s="225">
        <f t="shared" si="3"/>
        <v>0.41613990883382573</v>
      </c>
      <c r="J22" s="5">
        <f>'a26'!F21</f>
        <v>2.7219431551568354</v>
      </c>
      <c r="K22" s="225">
        <f t="shared" si="4"/>
        <v>0.48700732941727348</v>
      </c>
      <c r="L22" s="5">
        <f>'a26'!G21</f>
        <v>2.4662116391893183</v>
      </c>
      <c r="M22" s="225">
        <f t="shared" si="5"/>
        <v>0.56522440812047992</v>
      </c>
      <c r="N22" s="5">
        <f>'a26'!H21</f>
        <v>2.8007997365384285</v>
      </c>
      <c r="O22" s="225">
        <f t="shared" si="6"/>
        <v>0.46288855231287734</v>
      </c>
      <c r="P22" s="5">
        <f>'a26'!I21</f>
        <v>2.7639651866674937</v>
      </c>
      <c r="Q22" s="225">
        <f t="shared" si="7"/>
        <v>0.47415462906275296</v>
      </c>
      <c r="R22" s="5">
        <f>'a26'!J21</f>
        <v>2.4847750265837782</v>
      </c>
      <c r="S22" s="225">
        <f t="shared" si="8"/>
        <v>0.55954668033891464</v>
      </c>
      <c r="T22" s="5">
        <f>'a26'!K21</f>
        <v>2.2044913009641109</v>
      </c>
      <c r="U22" s="225">
        <f t="shared" si="9"/>
        <v>0.64527320545287858</v>
      </c>
      <c r="V22" s="5">
        <f>'a26'!L21</f>
        <v>2.413545762628345</v>
      </c>
      <c r="W22" s="225">
        <f t="shared" si="10"/>
        <v>0.58133259485044964</v>
      </c>
    </row>
    <row r="23" spans="1:23" x14ac:dyDescent="0.2">
      <c r="A23" s="1">
        <v>1999</v>
      </c>
      <c r="B23" s="5">
        <f>'a26'!B22</f>
        <v>2.6569216124189947</v>
      </c>
      <c r="C23" s="225">
        <f t="shared" si="0"/>
        <v>0.50689457368784507</v>
      </c>
      <c r="D23" s="5">
        <f>'a26'!C22</f>
        <v>2.3380513057664705</v>
      </c>
      <c r="E23" s="225">
        <f t="shared" si="1"/>
        <v>0.60442304520687384</v>
      </c>
      <c r="F23" s="5">
        <f>'a26'!D22</f>
        <v>3.1119570735087727</v>
      </c>
      <c r="G23" s="225">
        <f t="shared" si="2"/>
        <v>0.36771914066327477</v>
      </c>
      <c r="H23" s="5">
        <f>'a26'!E22</f>
        <v>2.7913032103176727</v>
      </c>
      <c r="I23" s="225">
        <f t="shared" si="3"/>
        <v>0.46579312407051032</v>
      </c>
      <c r="J23" s="5">
        <f>'a26'!F22</f>
        <v>2.791718090267802</v>
      </c>
      <c r="K23" s="225">
        <f t="shared" si="4"/>
        <v>0.46566623045089178</v>
      </c>
      <c r="L23" s="5">
        <f>'a26'!G22</f>
        <v>2.5782365530771965</v>
      </c>
      <c r="M23" s="225">
        <f t="shared" si="5"/>
        <v>0.53096088970689082</v>
      </c>
      <c r="N23" s="5">
        <f>'a26'!H22</f>
        <v>2.8566272630457572</v>
      </c>
      <c r="O23" s="225">
        <f t="shared" si="6"/>
        <v>0.44581335523320365</v>
      </c>
      <c r="P23" s="5">
        <f>'a26'!I22</f>
        <v>2.841327860172794</v>
      </c>
      <c r="Q23" s="225">
        <f t="shared" si="7"/>
        <v>0.45049277299717849</v>
      </c>
      <c r="R23" s="5">
        <f>'a26'!J22</f>
        <v>2.4902518983160324</v>
      </c>
      <c r="S23" s="225">
        <f t="shared" si="8"/>
        <v>0.55787154497005575</v>
      </c>
      <c r="T23" s="5">
        <f>'a26'!K22</f>
        <v>2.3588216491952076</v>
      </c>
      <c r="U23" s="225">
        <f t="shared" si="9"/>
        <v>0.59807030616134882</v>
      </c>
      <c r="V23" s="5">
        <f>'a26'!L22</f>
        <v>2.4055930599233175</v>
      </c>
      <c r="W23" s="225">
        <f t="shared" si="10"/>
        <v>0.58376497855970411</v>
      </c>
    </row>
    <row r="24" spans="1:23" x14ac:dyDescent="0.2">
      <c r="A24" s="1">
        <v>2000</v>
      </c>
      <c r="B24" s="5">
        <f>'a26'!B23</f>
        <v>2.6655269554356811</v>
      </c>
      <c r="C24" s="225">
        <f t="shared" si="0"/>
        <v>0.50426257586990797</v>
      </c>
      <c r="D24" s="5">
        <f>'a26'!C23</f>
        <v>2.4602743360251846</v>
      </c>
      <c r="E24" s="225">
        <f t="shared" si="1"/>
        <v>0.56704036931367452</v>
      </c>
      <c r="F24" s="5">
        <f>'a26'!D23</f>
        <v>3.010275281109708</v>
      </c>
      <c r="G24" s="225">
        <f t="shared" si="2"/>
        <v>0.39881915087778025</v>
      </c>
      <c r="H24" s="5">
        <f>'a26'!E23</f>
        <v>3.0025908862531683</v>
      </c>
      <c r="I24" s="225">
        <f t="shared" si="3"/>
        <v>0.40116947095861388</v>
      </c>
      <c r="J24" s="5">
        <f>'a26'!F23</f>
        <v>2.8135232161365353</v>
      </c>
      <c r="K24" s="225">
        <f t="shared" si="4"/>
        <v>0.45899699674398853</v>
      </c>
      <c r="L24" s="5">
        <f>'a26'!G23</f>
        <v>2.5470299906592655</v>
      </c>
      <c r="M24" s="225">
        <f t="shared" si="5"/>
        <v>0.54050561140247511</v>
      </c>
      <c r="N24" s="5">
        <f>'a26'!H23</f>
        <v>2.8459795462495796</v>
      </c>
      <c r="O24" s="225">
        <f t="shared" si="6"/>
        <v>0.44907002580626615</v>
      </c>
      <c r="P24" s="5">
        <f>'a26'!I23</f>
        <v>2.9297118316221131</v>
      </c>
      <c r="Q24" s="225">
        <f t="shared" si="7"/>
        <v>0.42345998423511039</v>
      </c>
      <c r="R24" s="5">
        <f>'a26'!J23</f>
        <v>2.5567848527887818</v>
      </c>
      <c r="S24" s="225">
        <f t="shared" si="8"/>
        <v>0.53752202599636423</v>
      </c>
      <c r="T24" s="5">
        <f>'a26'!K23</f>
        <v>2.337626148787062</v>
      </c>
      <c r="U24" s="225">
        <f t="shared" si="9"/>
        <v>0.60455308211997705</v>
      </c>
      <c r="V24" s="5">
        <f>'a26'!L23</f>
        <v>2.4784151565558989</v>
      </c>
      <c r="W24" s="225">
        <f t="shared" si="10"/>
        <v>0.56149188624218693</v>
      </c>
    </row>
    <row r="25" spans="1:23" x14ac:dyDescent="0.2">
      <c r="A25" s="1">
        <v>2001</v>
      </c>
      <c r="B25" s="5">
        <f>'a26'!B24</f>
        <v>2.6044678482329329</v>
      </c>
      <c r="C25" s="225">
        <f t="shared" si="0"/>
        <v>0.52293788452537893</v>
      </c>
      <c r="D25" s="5">
        <f>'a26'!C24</f>
        <v>2.3015669953871853</v>
      </c>
      <c r="E25" s="225">
        <f t="shared" si="1"/>
        <v>0.61558199902440502</v>
      </c>
      <c r="F25" s="5">
        <f>'a26'!D24</f>
        <v>3.2692646776778624</v>
      </c>
      <c r="G25" s="225">
        <f t="shared" si="2"/>
        <v>0.31960562907923756</v>
      </c>
      <c r="H25" s="5">
        <f>'a26'!E24</f>
        <v>2.895212122437365</v>
      </c>
      <c r="I25" s="225">
        <f t="shared" si="3"/>
        <v>0.43401193540284966</v>
      </c>
      <c r="J25" s="5">
        <f>'a26'!F24</f>
        <v>2.8937677863279028</v>
      </c>
      <c r="K25" s="225">
        <f t="shared" si="4"/>
        <v>0.43445369460769495</v>
      </c>
      <c r="L25" s="5">
        <f>'a26'!G24</f>
        <v>2.5130877993457057</v>
      </c>
      <c r="M25" s="225">
        <f t="shared" si="5"/>
        <v>0.55088704225305984</v>
      </c>
      <c r="N25" s="5">
        <f>'a26'!H24</f>
        <v>2.7875136198018624</v>
      </c>
      <c r="O25" s="225">
        <f t="shared" si="6"/>
        <v>0.46695219395873522</v>
      </c>
      <c r="P25" s="5">
        <f>'a26'!I24</f>
        <v>2.9602408500295265</v>
      </c>
      <c r="Q25" s="225">
        <f t="shared" si="7"/>
        <v>0.41412249359978487</v>
      </c>
      <c r="R25" s="5">
        <f>'a26'!J24</f>
        <v>2.6011101955066449</v>
      </c>
      <c r="S25" s="225">
        <f t="shared" si="8"/>
        <v>0.52396484354744743</v>
      </c>
      <c r="T25" s="5">
        <f>'a26'!K24</f>
        <v>2.2301204834073278</v>
      </c>
      <c r="U25" s="225">
        <f t="shared" si="9"/>
        <v>0.6374343601988014</v>
      </c>
      <c r="V25" s="5">
        <f>'a26'!L24</f>
        <v>2.3756583861587801</v>
      </c>
      <c r="W25" s="225">
        <f t="shared" si="10"/>
        <v>0.59292068518013108</v>
      </c>
    </row>
    <row r="26" spans="1:23" x14ac:dyDescent="0.2">
      <c r="A26" s="1">
        <v>2002</v>
      </c>
      <c r="B26" s="5">
        <f>'a26'!B25</f>
        <v>2.6799536868446365</v>
      </c>
      <c r="C26" s="225">
        <f t="shared" si="0"/>
        <v>0.49985007011450622</v>
      </c>
      <c r="D26" s="5">
        <f>'a26'!C25</f>
        <v>2.3448005016021938</v>
      </c>
      <c r="E26" s="225">
        <f t="shared" si="1"/>
        <v>0.60235876157773693</v>
      </c>
      <c r="F26" s="5">
        <f>'a26'!D25</f>
        <v>2.8363057066125608</v>
      </c>
      <c r="G26" s="225">
        <f t="shared" si="2"/>
        <v>0.45202882997785293</v>
      </c>
      <c r="H26" s="5">
        <f>'a26'!E25</f>
        <v>3.0528497520500166</v>
      </c>
      <c r="I26" s="225">
        <f t="shared" si="3"/>
        <v>0.38579748347911486</v>
      </c>
      <c r="J26" s="5">
        <f>'a26'!F25</f>
        <v>2.9734576670044994</v>
      </c>
      <c r="K26" s="225">
        <f t="shared" si="4"/>
        <v>0.41008004771811007</v>
      </c>
      <c r="L26" s="5">
        <f>'a26'!G25</f>
        <v>2.53022167053998</v>
      </c>
      <c r="M26" s="225">
        <f t="shared" si="5"/>
        <v>0.54564654091468212</v>
      </c>
      <c r="N26" s="5">
        <f>'a26'!H25</f>
        <v>2.9581218595936773</v>
      </c>
      <c r="O26" s="225">
        <f t="shared" si="6"/>
        <v>0.41477060003697974</v>
      </c>
      <c r="P26" s="5">
        <f>'a26'!I25</f>
        <v>2.9128585757849943</v>
      </c>
      <c r="Q26" s="225">
        <f t="shared" si="7"/>
        <v>0.42861465761680118</v>
      </c>
      <c r="R26" s="5">
        <f>'a26'!J25</f>
        <v>2.56501905603709</v>
      </c>
      <c r="S26" s="225">
        <f t="shared" si="8"/>
        <v>0.53500354359072699</v>
      </c>
      <c r="T26" s="5">
        <f>'a26'!K25</f>
        <v>2.2113952261367573</v>
      </c>
      <c r="U26" s="225">
        <f t="shared" si="9"/>
        <v>0.64316159689127084</v>
      </c>
      <c r="V26" s="5">
        <f>'a26'!L25</f>
        <v>2.4005609359435756</v>
      </c>
      <c r="W26" s="225">
        <f t="shared" si="10"/>
        <v>0.58530408505535314</v>
      </c>
    </row>
    <row r="27" spans="1:23" x14ac:dyDescent="0.2">
      <c r="A27" s="1">
        <v>2003</v>
      </c>
      <c r="B27" s="5">
        <f>'a26'!B26</f>
        <v>2.6707154897638556</v>
      </c>
      <c r="C27" s="225">
        <f t="shared" si="0"/>
        <v>0.50267563029393658</v>
      </c>
      <c r="D27" s="5">
        <f>'a26'!C26</f>
        <v>2.5316476485891846</v>
      </c>
      <c r="E27" s="225">
        <f t="shared" si="1"/>
        <v>0.5452103966370333</v>
      </c>
      <c r="F27" s="5">
        <f>'a26'!D26</f>
        <v>3.1800423033566108</v>
      </c>
      <c r="G27" s="225">
        <f t="shared" si="2"/>
        <v>0.34689484858732011</v>
      </c>
      <c r="H27" s="5">
        <f>'a26'!E26</f>
        <v>3.1000896818345507</v>
      </c>
      <c r="I27" s="225">
        <f t="shared" si="3"/>
        <v>0.37134885640273924</v>
      </c>
      <c r="J27" s="5">
        <f>'a26'!F26</f>
        <v>3.0344839373917014</v>
      </c>
      <c r="K27" s="225">
        <f t="shared" si="4"/>
        <v>0.39141478240741906</v>
      </c>
      <c r="L27" s="5">
        <f>'a26'!G26</f>
        <v>2.5692727073392354</v>
      </c>
      <c r="M27" s="225">
        <f t="shared" si="5"/>
        <v>0.53370253781747623</v>
      </c>
      <c r="N27" s="5">
        <f>'a26'!H26</f>
        <v>2.9050393763351621</v>
      </c>
      <c r="O27" s="225">
        <f t="shared" si="6"/>
        <v>0.43100620852303084</v>
      </c>
      <c r="P27" s="5">
        <f>'a26'!I26</f>
        <v>2.8678911006609233</v>
      </c>
      <c r="Q27" s="225">
        <f t="shared" si="7"/>
        <v>0.44236824026599914</v>
      </c>
      <c r="R27" s="5">
        <f>'a26'!J26</f>
        <v>2.571430494255226</v>
      </c>
      <c r="S27" s="225">
        <f t="shared" si="8"/>
        <v>0.53304256523492521</v>
      </c>
      <c r="T27" s="5">
        <f>'a26'!K26</f>
        <v>2.1928430216854116</v>
      </c>
      <c r="U27" s="225">
        <f t="shared" si="9"/>
        <v>0.64883590429995652</v>
      </c>
      <c r="V27" s="5">
        <f>'a26'!L26</f>
        <v>2.415595233673109</v>
      </c>
      <c r="W27" s="225">
        <f t="shared" si="10"/>
        <v>0.58070575135248748</v>
      </c>
    </row>
    <row r="28" spans="1:23" x14ac:dyDescent="0.2">
      <c r="A28" s="1">
        <v>2004</v>
      </c>
      <c r="B28" s="5">
        <f>'a26'!B27</f>
        <v>2.7610584592016827</v>
      </c>
      <c r="C28" s="225">
        <f t="shared" si="0"/>
        <v>0.47504366978228235</v>
      </c>
      <c r="D28" s="5">
        <f>'a26'!C27</f>
        <v>2.7334238240438666</v>
      </c>
      <c r="E28" s="225">
        <f t="shared" si="1"/>
        <v>0.48349589525357645</v>
      </c>
      <c r="F28" s="5">
        <f>'a26'!D27</f>
        <v>3.1763257954497961</v>
      </c>
      <c r="G28" s="225">
        <f t="shared" si="2"/>
        <v>0.34803156570389687</v>
      </c>
      <c r="H28" s="5">
        <f>'a26'!E27</f>
        <v>3.1148416938032919</v>
      </c>
      <c r="I28" s="225">
        <f t="shared" si="3"/>
        <v>0.36683686155992823</v>
      </c>
      <c r="J28" s="5">
        <f>'a26'!F27</f>
        <v>3.0497723780365544</v>
      </c>
      <c r="K28" s="225">
        <f t="shared" si="4"/>
        <v>0.38673871750926364</v>
      </c>
      <c r="L28" s="5">
        <f>'a26'!G27</f>
        <v>2.5693387829753211</v>
      </c>
      <c r="M28" s="225">
        <f t="shared" si="5"/>
        <v>0.53368232817218264</v>
      </c>
      <c r="N28" s="5">
        <f>'a26'!H27</f>
        <v>3.0595278277317655</v>
      </c>
      <c r="O28" s="225">
        <f t="shared" si="6"/>
        <v>0.38375495239252139</v>
      </c>
      <c r="P28" s="5">
        <f>'a26'!I27</f>
        <v>2.917169093602852</v>
      </c>
      <c r="Q28" s="225">
        <f t="shared" si="7"/>
        <v>0.42729625886514411</v>
      </c>
      <c r="R28" s="5">
        <f>'a26'!J27</f>
        <v>2.5788021889005934</v>
      </c>
      <c r="S28" s="225">
        <f t="shared" si="8"/>
        <v>0.530787886463436</v>
      </c>
      <c r="T28" s="5">
        <f>'a26'!K27</f>
        <v>2.2562743718182694</v>
      </c>
      <c r="U28" s="225">
        <f t="shared" si="9"/>
        <v>0.62943503035283388</v>
      </c>
      <c r="V28" s="5">
        <f>'a26'!L27</f>
        <v>2.5507558765725045</v>
      </c>
      <c r="W28" s="225">
        <f t="shared" si="10"/>
        <v>0.53936602596415939</v>
      </c>
    </row>
    <row r="29" spans="1:23" x14ac:dyDescent="0.2">
      <c r="A29" s="1">
        <v>2005</v>
      </c>
      <c r="B29" s="5">
        <f>'a26'!B28</f>
        <v>2.8172404855920421</v>
      </c>
      <c r="C29" s="225">
        <f t="shared" si="0"/>
        <v>0.45786004670299579</v>
      </c>
      <c r="D29" s="5">
        <f>'a26'!C28</f>
        <v>2.8804809594351872</v>
      </c>
      <c r="E29" s="225">
        <f t="shared" si="1"/>
        <v>0.43851755345923915</v>
      </c>
      <c r="F29" s="5">
        <f>'a26'!D28</f>
        <v>3.0678805749449363</v>
      </c>
      <c r="G29" s="225">
        <f t="shared" si="2"/>
        <v>0.38120021257608222</v>
      </c>
      <c r="H29" s="5">
        <f>'a26'!E28</f>
        <v>3.1738697454404536</v>
      </c>
      <c r="I29" s="225">
        <f t="shared" si="3"/>
        <v>0.34878276391328833</v>
      </c>
      <c r="J29" s="5">
        <f>'a26'!F28</f>
        <v>3.3639473187385969</v>
      </c>
      <c r="K29" s="225">
        <f t="shared" si="4"/>
        <v>0.29064635294287117</v>
      </c>
      <c r="L29" s="5">
        <f>'a26'!G28</f>
        <v>2.7025623427396681</v>
      </c>
      <c r="M29" s="225">
        <f t="shared" si="5"/>
        <v>0.49293507173886597</v>
      </c>
      <c r="N29" s="5">
        <f>'a26'!H28</f>
        <v>3.1390362627783093</v>
      </c>
      <c r="O29" s="225">
        <f t="shared" si="6"/>
        <v>0.35943680178024323</v>
      </c>
      <c r="P29" s="5">
        <f>'a26'!I28</f>
        <v>3.0247207332341004</v>
      </c>
      <c r="Q29" s="225">
        <f t="shared" si="7"/>
        <v>0.39440091927483412</v>
      </c>
      <c r="R29" s="5">
        <f>'a26'!J28</f>
        <v>2.5928730082461828</v>
      </c>
      <c r="S29" s="225">
        <f t="shared" si="8"/>
        <v>0.52648423863180793</v>
      </c>
      <c r="T29" s="5">
        <f>'a26'!K28</f>
        <v>2.2241064728065774</v>
      </c>
      <c r="U29" s="225">
        <f t="shared" si="9"/>
        <v>0.63927378283977365</v>
      </c>
      <c r="V29" s="5">
        <f>'a26'!L28</f>
        <v>2.482965158911103</v>
      </c>
      <c r="W29" s="225">
        <f t="shared" si="10"/>
        <v>0.56010023965154154</v>
      </c>
    </row>
    <row r="30" spans="1:23" x14ac:dyDescent="0.2">
      <c r="A30" s="1">
        <v>2006</v>
      </c>
      <c r="B30" s="5">
        <f>'a26'!B29</f>
        <v>2.8929948577818982</v>
      </c>
      <c r="C30" s="225">
        <f t="shared" si="0"/>
        <v>0.43469009962287686</v>
      </c>
      <c r="D30" s="5">
        <f>'a26'!C29</f>
        <v>2.7452446086063689</v>
      </c>
      <c r="E30" s="225">
        <f t="shared" si="1"/>
        <v>0.47988043458983748</v>
      </c>
      <c r="F30" s="5">
        <f>'a26'!D29</f>
        <v>3.3934352748317216</v>
      </c>
      <c r="G30" s="225">
        <f t="shared" si="2"/>
        <v>0.28162727770763268</v>
      </c>
      <c r="H30" s="5">
        <f>'a26'!E29</f>
        <v>3.3621492312312937</v>
      </c>
      <c r="I30" s="225">
        <f t="shared" si="3"/>
        <v>0.29119630921846706</v>
      </c>
      <c r="J30" s="5">
        <f>'a26'!F29</f>
        <v>3.4498098657737479</v>
      </c>
      <c r="K30" s="225">
        <f t="shared" si="4"/>
        <v>0.26438475755953478</v>
      </c>
      <c r="L30" s="5">
        <f>'a26'!G29</f>
        <v>2.7560568138313304</v>
      </c>
      <c r="M30" s="225">
        <f t="shared" si="5"/>
        <v>0.47657345420520841</v>
      </c>
      <c r="N30" s="5">
        <f>'a26'!H29</f>
        <v>3.1688924379970831</v>
      </c>
      <c r="O30" s="225">
        <f t="shared" si="6"/>
        <v>0.35030510442949447</v>
      </c>
      <c r="P30" s="5">
        <f>'a26'!I29</f>
        <v>3.1244093724103021</v>
      </c>
      <c r="Q30" s="225">
        <f t="shared" si="7"/>
        <v>0.36391052740130791</v>
      </c>
      <c r="R30" s="5">
        <f>'a26'!J29</f>
        <v>2.7099564432984726</v>
      </c>
      <c r="S30" s="225">
        <f t="shared" si="8"/>
        <v>0.49067353997904606</v>
      </c>
      <c r="T30" s="5">
        <f>'a26'!K29</f>
        <v>2.3698387789479392</v>
      </c>
      <c r="U30" s="225">
        <f t="shared" si="9"/>
        <v>0.59470064833214997</v>
      </c>
      <c r="V30" s="5">
        <f>'a26'!L29</f>
        <v>2.6757061701512779</v>
      </c>
      <c r="W30" s="225">
        <f t="shared" si="10"/>
        <v>0.50114919957940884</v>
      </c>
    </row>
    <row r="31" spans="1:23" x14ac:dyDescent="0.2">
      <c r="A31" s="1">
        <v>2007</v>
      </c>
      <c r="B31" s="5">
        <f>'a26'!B30</f>
        <v>2.8757472559780477</v>
      </c>
      <c r="C31" s="225">
        <f t="shared" si="0"/>
        <v>0.43996538617732989</v>
      </c>
      <c r="D31" s="5">
        <f>'a26'!C30</f>
        <v>2.8259536950637658</v>
      </c>
      <c r="E31" s="225">
        <f t="shared" si="1"/>
        <v>0.45519505725721354</v>
      </c>
      <c r="F31" s="5">
        <f>'a26'!D30</f>
        <v>3.2048704882974168</v>
      </c>
      <c r="G31" s="225">
        <f t="shared" si="2"/>
        <v>0.33930099341375802</v>
      </c>
      <c r="H31" s="5">
        <f>'a26'!E30</f>
        <v>3.414706769581314</v>
      </c>
      <c r="I31" s="225">
        <f t="shared" si="3"/>
        <v>0.27512125840583085</v>
      </c>
      <c r="J31" s="5">
        <f>'a26'!F30</f>
        <v>3.3234945566408061</v>
      </c>
      <c r="K31" s="225">
        <f t="shared" si="4"/>
        <v>0.3030190824627122</v>
      </c>
      <c r="L31" s="5">
        <f>'a26'!G30</f>
        <v>2.7615762994566961</v>
      </c>
      <c r="M31" s="225">
        <f t="shared" si="5"/>
        <v>0.47488528511143396</v>
      </c>
      <c r="N31" s="5">
        <f>'a26'!H30</f>
        <v>3.1871132768613148</v>
      </c>
      <c r="O31" s="225">
        <f t="shared" si="6"/>
        <v>0.34473214725176793</v>
      </c>
      <c r="P31" s="5">
        <f>'a26'!I30</f>
        <v>3.0287020037485579</v>
      </c>
      <c r="Q31" s="225">
        <f t="shared" si="7"/>
        <v>0.39318322286385426</v>
      </c>
      <c r="R31" s="5">
        <f>'a26'!J30</f>
        <v>2.5300471851351367</v>
      </c>
      <c r="S31" s="225">
        <f t="shared" si="8"/>
        <v>0.54569990836370985</v>
      </c>
      <c r="T31" s="5">
        <f>'a26'!K30</f>
        <v>2.3790261022084405</v>
      </c>
      <c r="U31" s="225">
        <f t="shared" si="9"/>
        <v>0.59189064822786208</v>
      </c>
      <c r="V31" s="5">
        <f>'a26'!L30</f>
        <v>2.5542105618525679</v>
      </c>
      <c r="W31" s="225">
        <f t="shared" si="10"/>
        <v>0.53830938893049851</v>
      </c>
    </row>
    <row r="32" spans="1:23" x14ac:dyDescent="0.2">
      <c r="A32" s="1">
        <v>2008</v>
      </c>
      <c r="B32" s="5">
        <f>'a26'!B31</f>
        <v>2.8886031240614889</v>
      </c>
      <c r="C32" s="225">
        <f t="shared" si="0"/>
        <v>0.43603333876472911</v>
      </c>
      <c r="D32" s="5">
        <f>'a26'!C31</f>
        <v>2.65526180934524</v>
      </c>
      <c r="E32" s="225">
        <f t="shared" si="1"/>
        <v>0.50740223480720503</v>
      </c>
      <c r="F32" s="5">
        <f>'a26'!D31</f>
        <v>3.0018697962479903</v>
      </c>
      <c r="G32" s="225">
        <f t="shared" si="2"/>
        <v>0.4013900208328588</v>
      </c>
      <c r="H32" s="5">
        <f>'a26'!E31</f>
        <v>3.4212605033497412</v>
      </c>
      <c r="I32" s="225">
        <f t="shared" si="3"/>
        <v>0.27311675806872715</v>
      </c>
      <c r="J32" s="5">
        <f>'a26'!F31</f>
        <v>3.3346364995826563</v>
      </c>
      <c r="K32" s="225">
        <f t="shared" si="4"/>
        <v>0.29961124974138259</v>
      </c>
      <c r="L32" s="5">
        <f>'a26'!G31</f>
        <v>2.8124078777128036</v>
      </c>
      <c r="M32" s="225">
        <f t="shared" si="5"/>
        <v>0.45933812995527723</v>
      </c>
      <c r="N32" s="5">
        <f>'a26'!H31</f>
        <v>3.1897638330810891</v>
      </c>
      <c r="O32" s="225">
        <f t="shared" si="6"/>
        <v>0.3439214581051252</v>
      </c>
      <c r="P32" s="5">
        <f>'a26'!I31</f>
        <v>3.095819336660004</v>
      </c>
      <c r="Q32" s="225">
        <f t="shared" si="7"/>
        <v>0.37265496810095405</v>
      </c>
      <c r="R32" s="5">
        <f>'a26'!J31</f>
        <v>2.2147502280491915</v>
      </c>
      <c r="S32" s="225">
        <f t="shared" si="8"/>
        <v>0.642135448637148</v>
      </c>
      <c r="T32" s="5">
        <f>'a26'!K31</f>
        <v>2.3319309184467789</v>
      </c>
      <c r="U32" s="225">
        <f t="shared" si="9"/>
        <v>0.60629500383061752</v>
      </c>
      <c r="V32" s="5">
        <f>'a26'!L31</f>
        <v>2.7187429141920951</v>
      </c>
      <c r="W32" s="225">
        <f t="shared" si="10"/>
        <v>0.48798614307057425</v>
      </c>
    </row>
    <row r="33" spans="1:23" x14ac:dyDescent="0.2">
      <c r="A33" s="1">
        <v>2009</v>
      </c>
      <c r="B33" s="5">
        <f>'a26'!B32</f>
        <v>2.9197926720932386</v>
      </c>
      <c r="C33" s="225">
        <f t="shared" si="0"/>
        <v>0.42649382102524691</v>
      </c>
      <c r="D33" s="5">
        <f>'a26'!C32</f>
        <v>2.6371790545115501</v>
      </c>
      <c r="E33" s="225">
        <f t="shared" si="1"/>
        <v>0.51293295812320483</v>
      </c>
      <c r="F33" s="5">
        <f>'a26'!D32</f>
        <v>3.276754943395273</v>
      </c>
      <c r="G33" s="225">
        <f t="shared" si="2"/>
        <v>0.31731468460604623</v>
      </c>
      <c r="H33" s="5">
        <f>'a26'!E32</f>
        <v>3.6356619854790182</v>
      </c>
      <c r="I33" s="225">
        <f t="shared" si="3"/>
        <v>0.20754072791716824</v>
      </c>
      <c r="J33" s="5">
        <f>'a26'!F32</f>
        <v>3.6087438255864996</v>
      </c>
      <c r="K33" s="225">
        <f t="shared" si="4"/>
        <v>0.21577381496118378</v>
      </c>
      <c r="L33" s="5">
        <f>'a26'!G32</f>
        <v>2.8647423867090089</v>
      </c>
      <c r="M33" s="225">
        <f t="shared" si="5"/>
        <v>0.44333129406114441</v>
      </c>
      <c r="N33" s="5">
        <f>'a26'!H32</f>
        <v>3.1648085360203129</v>
      </c>
      <c r="O33" s="225">
        <f t="shared" si="6"/>
        <v>0.3515541913131533</v>
      </c>
      <c r="P33" s="5">
        <f>'a26'!I32</f>
        <v>3.153814682400534</v>
      </c>
      <c r="Q33" s="225">
        <f t="shared" si="7"/>
        <v>0.35491672999195656</v>
      </c>
      <c r="R33" s="5">
        <f>'a26'!J32</f>
        <v>2.4120342238113284</v>
      </c>
      <c r="S33" s="225">
        <f t="shared" si="8"/>
        <v>0.58179490842242476</v>
      </c>
      <c r="T33" s="5">
        <f>'a26'!K32</f>
        <v>2.4060523746442359</v>
      </c>
      <c r="U33" s="225">
        <f t="shared" si="9"/>
        <v>0.58362449428837881</v>
      </c>
      <c r="V33" s="5">
        <f>'a26'!L32</f>
        <v>2.6851155296196239</v>
      </c>
      <c r="W33" s="225">
        <f t="shared" si="10"/>
        <v>0.49827128831650502</v>
      </c>
    </row>
    <row r="34" spans="1:23" x14ac:dyDescent="0.2">
      <c r="A34" s="1">
        <v>2010</v>
      </c>
      <c r="B34" s="5">
        <f>'a26'!B33</f>
        <v>3.0394217808383011</v>
      </c>
      <c r="C34" s="225">
        <f t="shared" si="0"/>
        <v>0.38990451220069233</v>
      </c>
      <c r="D34" s="5">
        <f>'a26'!C33</f>
        <v>2.8281023109910794</v>
      </c>
      <c r="E34" s="225">
        <f t="shared" si="1"/>
        <v>0.45453788967873249</v>
      </c>
      <c r="F34" s="5">
        <f>'a26'!D33</f>
        <v>3.3596369266896473</v>
      </c>
      <c r="G34" s="225">
        <f t="shared" si="2"/>
        <v>0.29196471322732354</v>
      </c>
      <c r="H34" s="5">
        <f>'a26'!E33</f>
        <v>3.9658519949160609</v>
      </c>
      <c r="I34" s="225">
        <f t="shared" si="3"/>
        <v>0.1065500547205564</v>
      </c>
      <c r="J34" s="5">
        <f>'a26'!F33</f>
        <v>3.6427147299912512</v>
      </c>
      <c r="K34" s="225">
        <f t="shared" si="4"/>
        <v>0.20538360203262529</v>
      </c>
      <c r="L34" s="5">
        <f>'a26'!G33</f>
        <v>3.1456292457776862</v>
      </c>
      <c r="M34" s="225">
        <f t="shared" si="5"/>
        <v>0.35742029682112564</v>
      </c>
      <c r="N34" s="5">
        <f>'a26'!H33</f>
        <v>3.195320695321433</v>
      </c>
      <c r="O34" s="225">
        <f t="shared" si="6"/>
        <v>0.34222185714060793</v>
      </c>
      <c r="P34" s="5">
        <f>'a26'!I33</f>
        <v>3.3010996419524181</v>
      </c>
      <c r="Q34" s="225">
        <f t="shared" si="7"/>
        <v>0.30986870675757511</v>
      </c>
      <c r="R34" s="5">
        <f>'a26'!J33</f>
        <v>2.618284834624967</v>
      </c>
      <c r="S34" s="225">
        <f t="shared" si="8"/>
        <v>0.51871187308530231</v>
      </c>
      <c r="T34" s="5">
        <f>'a26'!K33</f>
        <v>2.4635328200384534</v>
      </c>
      <c r="U34" s="225">
        <f t="shared" si="9"/>
        <v>0.5660437416608225</v>
      </c>
      <c r="V34" s="5">
        <f>'a26'!L33</f>
        <v>2.8336818605688707</v>
      </c>
      <c r="W34" s="225">
        <f t="shared" si="10"/>
        <v>0.45283134965059624</v>
      </c>
    </row>
    <row r="35" spans="1:23" x14ac:dyDescent="0.2">
      <c r="A35" s="1">
        <v>2011</v>
      </c>
      <c r="B35" s="5">
        <f>'a26'!B34</f>
        <v>2.9566322765456325</v>
      </c>
      <c r="C35" s="225">
        <f t="shared" si="0"/>
        <v>0.41522619830011553</v>
      </c>
      <c r="D35" s="5">
        <f>'a26'!C34</f>
        <v>2.6894045139223581</v>
      </c>
      <c r="E35" s="225">
        <f t="shared" si="1"/>
        <v>0.49695947572471483</v>
      </c>
      <c r="F35" s="5">
        <f>'a26'!D34</f>
        <v>3.5399261355215845</v>
      </c>
      <c r="G35" s="225">
        <f t="shared" si="2"/>
        <v>0.23682213456158863</v>
      </c>
      <c r="H35" s="5">
        <f>'a26'!E34</f>
        <v>3.7926866216529089</v>
      </c>
      <c r="I35" s="225">
        <f t="shared" si="3"/>
        <v>0.15951376385883284</v>
      </c>
      <c r="J35" s="5">
        <f>'a26'!F34</f>
        <v>3.4878656812334583</v>
      </c>
      <c r="K35" s="225">
        <f t="shared" si="4"/>
        <v>0.25274514911446161</v>
      </c>
      <c r="L35" s="5">
        <f>'a26'!G34</f>
        <v>3.035896178997922</v>
      </c>
      <c r="M35" s="225">
        <f t="shared" si="5"/>
        <v>0.39098283950650681</v>
      </c>
      <c r="N35" s="5">
        <f>'a26'!H34</f>
        <v>3.1610206873495854</v>
      </c>
      <c r="O35" s="225">
        <f t="shared" si="6"/>
        <v>0.35271272844719881</v>
      </c>
      <c r="P35" s="5">
        <f>'a26'!I34</f>
        <v>3.0989558305829554</v>
      </c>
      <c r="Q35" s="225">
        <f t="shared" si="7"/>
        <v>0.37169565187786174</v>
      </c>
      <c r="R35" s="5">
        <f>'a26'!J34</f>
        <v>2.4060773089607119</v>
      </c>
      <c r="S35" s="225">
        <f t="shared" si="8"/>
        <v>0.58361686797221346</v>
      </c>
      <c r="T35" s="5">
        <f>'a26'!K34</f>
        <v>2.3927613498356375</v>
      </c>
      <c r="U35" s="225">
        <f t="shared" si="9"/>
        <v>0.58768963709867073</v>
      </c>
      <c r="V35" s="5">
        <f>'a26'!L34</f>
        <v>2.7442040820810911</v>
      </c>
      <c r="W35" s="225">
        <f t="shared" si="10"/>
        <v>0.48019868611551475</v>
      </c>
    </row>
    <row r="36" spans="1:23" x14ac:dyDescent="0.2">
      <c r="A36" s="1">
        <v>2012</v>
      </c>
      <c r="B36" s="5">
        <f>'a26'!B35</f>
        <v>2.9200540922764699</v>
      </c>
      <c r="C36" s="225">
        <f t="shared" si="0"/>
        <v>0.42641386403219089</v>
      </c>
      <c r="D36" s="5">
        <f>'a26'!C35</f>
        <v>2.6350859875543176</v>
      </c>
      <c r="E36" s="225">
        <f t="shared" si="1"/>
        <v>0.51357313570282592</v>
      </c>
      <c r="F36" s="5">
        <f>'a26'!D35</f>
        <v>3.1914634395786727</v>
      </c>
      <c r="G36" s="225">
        <f t="shared" si="2"/>
        <v>0.34340162286040371</v>
      </c>
      <c r="H36" s="5">
        <f>'a26'!E35</f>
        <v>3.5882344985915591</v>
      </c>
      <c r="I36" s="225">
        <f t="shared" si="3"/>
        <v>0.22204672050293495</v>
      </c>
      <c r="J36" s="5">
        <f>'a26'!F35</f>
        <v>3.4141716225628151</v>
      </c>
      <c r="K36" s="225">
        <f t="shared" si="4"/>
        <v>0.2752849364582029</v>
      </c>
      <c r="L36" s="5">
        <f>'a26'!G35</f>
        <v>3.0634820986839117</v>
      </c>
      <c r="M36" s="225">
        <f t="shared" si="5"/>
        <v>0.38254551396602293</v>
      </c>
      <c r="N36" s="5">
        <f>'a26'!H35</f>
        <v>3.1449983486914803</v>
      </c>
      <c r="O36" s="225">
        <f t="shared" si="6"/>
        <v>0.35761326062872945</v>
      </c>
      <c r="P36" s="5">
        <f>'a26'!I35</f>
        <v>3.0110630838766066</v>
      </c>
      <c r="Q36" s="225">
        <f t="shared" si="7"/>
        <v>0.39857819648939369</v>
      </c>
      <c r="R36" s="5">
        <f>'a26'!J35</f>
        <v>2.3457069763983549</v>
      </c>
      <c r="S36" s="225">
        <f t="shared" si="8"/>
        <v>0.60208151060925319</v>
      </c>
      <c r="T36" s="5">
        <f>'a26'!K35</f>
        <v>2.2825494425127388</v>
      </c>
      <c r="U36" s="225">
        <f t="shared" si="9"/>
        <v>0.62139863614985003</v>
      </c>
      <c r="V36" s="5">
        <f>'a26'!L35</f>
        <v>2.7321325573023016</v>
      </c>
      <c r="W36" s="225">
        <f t="shared" si="10"/>
        <v>0.48389083723782778</v>
      </c>
    </row>
    <row r="37" spans="1:23" x14ac:dyDescent="0.2">
      <c r="A37" s="1">
        <v>2013</v>
      </c>
      <c r="B37" s="5">
        <f>'a26'!B36</f>
        <v>2.8066171567662788</v>
      </c>
      <c r="C37" s="225">
        <f t="shared" si="0"/>
        <v>0.46110925806324254</v>
      </c>
      <c r="D37" s="5">
        <f>'a26'!C36</f>
        <v>2.4751752007788936</v>
      </c>
      <c r="E37" s="225">
        <f t="shared" si="1"/>
        <v>0.56248284691844996</v>
      </c>
      <c r="F37" s="5">
        <f>'a26'!D36</f>
        <v>3.0831462614502132</v>
      </c>
      <c r="G37" s="225">
        <f t="shared" si="2"/>
        <v>0.37653110717339344</v>
      </c>
      <c r="H37" s="5">
        <f>'a26'!E36</f>
        <v>3.3365153781822094</v>
      </c>
      <c r="I37" s="225">
        <f t="shared" si="3"/>
        <v>0.29903658300647107</v>
      </c>
      <c r="J37" s="5">
        <f>'a26'!F36</f>
        <v>3.2153724524369696</v>
      </c>
      <c r="K37" s="225">
        <f t="shared" si="4"/>
        <v>0.33608890219952542</v>
      </c>
      <c r="L37" s="5">
        <f>'a26'!G36</f>
        <v>3.0554069314345802</v>
      </c>
      <c r="M37" s="225">
        <f t="shared" si="5"/>
        <v>0.38501535421974725</v>
      </c>
      <c r="N37" s="5">
        <f>'a26'!H36</f>
        <v>3.0619420093067307</v>
      </c>
      <c r="O37" s="225">
        <f t="shared" si="6"/>
        <v>0.38301655990484357</v>
      </c>
      <c r="P37" s="5">
        <f>'a26'!I36</f>
        <v>2.8000876944808493</v>
      </c>
      <c r="Q37" s="225">
        <f t="shared" si="7"/>
        <v>0.46310633481593316</v>
      </c>
      <c r="R37" s="5">
        <f>'a26'!J36</f>
        <v>2.2262653811105078</v>
      </c>
      <c r="S37" s="225">
        <f t="shared" si="8"/>
        <v>0.63861346727372914</v>
      </c>
      <c r="T37" s="5">
        <f>'a26'!K36</f>
        <v>2.1921359118445403</v>
      </c>
      <c r="U37" s="225">
        <f t="shared" si="9"/>
        <v>0.6490521782537787</v>
      </c>
      <c r="V37" s="5">
        <f>'a26'!L36</f>
        <v>2.4494883419634768</v>
      </c>
      <c r="W37" s="225">
        <f t="shared" si="10"/>
        <v>0.57033933285058991</v>
      </c>
    </row>
    <row r="38" spans="1:23" x14ac:dyDescent="0.2">
      <c r="A38" s="1">
        <v>2014</v>
      </c>
      <c r="B38" s="5">
        <f>'a26'!B37</f>
        <v>2.8314481049872651</v>
      </c>
      <c r="C38" s="225">
        <f t="shared" si="0"/>
        <v>0.4535145577232077</v>
      </c>
      <c r="D38" s="5">
        <f>'a26'!C37</f>
        <v>2.4638508240629364</v>
      </c>
      <c r="E38" s="225">
        <f t="shared" si="1"/>
        <v>0.56594647814710652</v>
      </c>
      <c r="F38" s="5">
        <f>'a26'!D37</f>
        <v>3.0487204130508694</v>
      </c>
      <c r="G38" s="225">
        <f t="shared" si="2"/>
        <v>0.3870604675593779</v>
      </c>
      <c r="H38" s="5">
        <f>'a26'!E37</f>
        <v>3.944629682337649</v>
      </c>
      <c r="I38" s="225">
        <f t="shared" si="3"/>
        <v>0.11304103134864057</v>
      </c>
      <c r="J38" s="5">
        <f>'a26'!F37</f>
        <v>3.3735336568537972</v>
      </c>
      <c r="K38" s="225">
        <f t="shared" si="4"/>
        <v>0.28771431165732458</v>
      </c>
      <c r="L38" s="5">
        <f>'a26'!G37</f>
        <v>2.8085714494413794</v>
      </c>
      <c r="M38" s="225">
        <f t="shared" si="5"/>
        <v>0.46051152546310081</v>
      </c>
      <c r="N38" s="5">
        <f>'a26'!H37</f>
        <v>3.0440780690216802</v>
      </c>
      <c r="O38" s="225">
        <f t="shared" si="6"/>
        <v>0.38848035742678311</v>
      </c>
      <c r="P38" s="5">
        <f>'a26'!I37</f>
        <v>2.9786293962987149</v>
      </c>
      <c r="Q38" s="225">
        <f t="shared" si="7"/>
        <v>0.40849824206655827</v>
      </c>
      <c r="R38" s="5">
        <f>'a26'!J37</f>
        <v>2.4966116385925088</v>
      </c>
      <c r="S38" s="225">
        <f t="shared" si="8"/>
        <v>0.55592637875205897</v>
      </c>
      <c r="T38" s="5">
        <f>'a26'!K37</f>
        <v>2.3597081305921939</v>
      </c>
      <c r="U38" s="225">
        <f t="shared" si="9"/>
        <v>0.59779917029866614</v>
      </c>
      <c r="V38" s="5">
        <f>'a26'!L37</f>
        <v>2.6416200557400757</v>
      </c>
      <c r="W38" s="225">
        <f t="shared" si="10"/>
        <v>0.51157465020680093</v>
      </c>
    </row>
    <row r="39" spans="1:23" x14ac:dyDescent="0.2">
      <c r="A39" s="1">
        <v>2015</v>
      </c>
      <c r="B39" s="5">
        <f>'a26'!B38</f>
        <v>2.8348231670619888</v>
      </c>
      <c r="C39" s="225">
        <f t="shared" si="0"/>
        <v>0.45248227394336882</v>
      </c>
      <c r="D39" s="5">
        <f>'a26'!C38</f>
        <v>2.4177354544750189</v>
      </c>
      <c r="E39" s="225">
        <f t="shared" si="1"/>
        <v>0.58005115147545672</v>
      </c>
      <c r="F39" s="5">
        <f>'a26'!D38</f>
        <v>2.9995330538067377</v>
      </c>
      <c r="G39" s="225">
        <f t="shared" si="2"/>
        <v>0.40210472807863989</v>
      </c>
      <c r="H39" s="5">
        <f>'a26'!E38</f>
        <v>3.7747118878781065</v>
      </c>
      <c r="I39" s="225">
        <f t="shared" si="3"/>
        <v>0.16501144826043582</v>
      </c>
      <c r="J39" s="5">
        <f>'a26'!F38</f>
        <v>3.4436471023326551</v>
      </c>
      <c r="K39" s="225">
        <f t="shared" si="4"/>
        <v>0.26626967718423378</v>
      </c>
      <c r="L39" s="5">
        <f>'a26'!G38</f>
        <v>2.7424596278260309</v>
      </c>
      <c r="M39" s="225">
        <f t="shared" si="5"/>
        <v>0.48073223832649653</v>
      </c>
      <c r="N39" s="5">
        <f>'a26'!H38</f>
        <v>3.0577710308421784</v>
      </c>
      <c r="O39" s="225">
        <f t="shared" si="6"/>
        <v>0.38429227967523238</v>
      </c>
      <c r="P39" s="5">
        <f>'a26'!I38</f>
        <v>3.0107221673310494</v>
      </c>
      <c r="Q39" s="225">
        <f t="shared" si="7"/>
        <v>0.39868246794054507</v>
      </c>
      <c r="R39" s="5">
        <f>'a26'!J38</f>
        <v>2.5701134311434646</v>
      </c>
      <c r="S39" s="225">
        <f t="shared" si="8"/>
        <v>0.5334453971998474</v>
      </c>
      <c r="T39" s="5">
        <f>'a26'!K38</f>
        <v>2.4551700937423386</v>
      </c>
      <c r="U39" s="225">
        <f t="shared" si="9"/>
        <v>0.56860153364200205</v>
      </c>
      <c r="V39" s="5">
        <f>'a26'!L38</f>
        <v>2.6209902766740774</v>
      </c>
      <c r="W39" s="225">
        <f t="shared" si="10"/>
        <v>0.51788439676553144</v>
      </c>
    </row>
    <row r="40" spans="1:23" x14ac:dyDescent="0.2">
      <c r="A40" s="1">
        <v>2016</v>
      </c>
      <c r="B40" s="5">
        <f>'a26'!B39</f>
        <v>3.1248421993047062</v>
      </c>
      <c r="C40" s="225">
        <f t="shared" si="0"/>
        <v>0.36377814459687968</v>
      </c>
      <c r="D40" s="5">
        <f>'a26'!C39</f>
        <v>2.6687829325272805</v>
      </c>
      <c r="E40" s="225">
        <f t="shared" si="1"/>
        <v>0.50326671497467979</v>
      </c>
      <c r="F40" s="5">
        <f>'a26'!D39</f>
        <v>3.056580938499299</v>
      </c>
      <c r="G40" s="225">
        <f t="shared" si="2"/>
        <v>0.38465627683880022</v>
      </c>
      <c r="H40" s="5">
        <f>'a26'!E39</f>
        <v>3.8704636147663862</v>
      </c>
      <c r="I40" s="225">
        <f t="shared" si="3"/>
        <v>0.1357251855577199</v>
      </c>
      <c r="J40" s="5">
        <f>'a26'!F39</f>
        <v>3.4593882983540678</v>
      </c>
      <c r="K40" s="225">
        <f t="shared" si="4"/>
        <v>0.26145513423112421</v>
      </c>
      <c r="L40" s="5">
        <f>'a26'!G39</f>
        <v>3.0701845758125317</v>
      </c>
      <c r="M40" s="225">
        <f t="shared" si="5"/>
        <v>0.38049551954475536</v>
      </c>
      <c r="N40" s="5">
        <f>'a26'!H39</f>
        <v>3.3432530710553952</v>
      </c>
      <c r="O40" s="225">
        <f t="shared" si="6"/>
        <v>0.29697581763014985</v>
      </c>
      <c r="P40" s="5">
        <f>'a26'!I39</f>
        <v>3.3081198962094027</v>
      </c>
      <c r="Q40" s="225">
        <f t="shared" si="7"/>
        <v>0.30772151822018412</v>
      </c>
      <c r="R40" s="5">
        <f>'a26'!J39</f>
        <v>2.8435422561414776</v>
      </c>
      <c r="S40" s="225">
        <f t="shared" si="8"/>
        <v>0.44981548618289086</v>
      </c>
      <c r="T40" s="5">
        <f>'a26'!K39</f>
        <v>2.9387640716107213</v>
      </c>
      <c r="U40" s="225">
        <f t="shared" si="9"/>
        <v>0.42069130019180612</v>
      </c>
      <c r="V40" s="5">
        <f>'a26'!L39</f>
        <v>2.7215349144585872</v>
      </c>
      <c r="W40" s="225">
        <f t="shared" si="10"/>
        <v>0.48713219238030692</v>
      </c>
    </row>
    <row r="41" spans="1:23" x14ac:dyDescent="0.2">
      <c r="A41" s="1">
        <v>2017</v>
      </c>
      <c r="B41" s="5">
        <f>'a26'!B40</f>
        <v>3.1808684787790478</v>
      </c>
      <c r="C41" s="225">
        <f t="shared" si="0"/>
        <v>0.34664215768297485</v>
      </c>
      <c r="D41" s="5">
        <f>'a26'!C40</f>
        <v>2.7733286743154482</v>
      </c>
      <c r="E41" s="225">
        <f t="shared" si="1"/>
        <v>0.47129074798213721</v>
      </c>
      <c r="F41" s="5">
        <f>'a26'!D40</f>
        <v>3.4813379891426348</v>
      </c>
      <c r="G41" s="225">
        <f t="shared" si="2"/>
        <v>0.25474168444209444</v>
      </c>
      <c r="H41" s="5">
        <f>'a26'!E40</f>
        <v>3.8930173243111876</v>
      </c>
      <c r="I41" s="225">
        <f t="shared" si="3"/>
        <v>0.12882699286590063</v>
      </c>
      <c r="J41" s="5">
        <f>'a26'!F40</f>
        <v>3.6712515463160762</v>
      </c>
      <c r="K41" s="225">
        <f t="shared" si="4"/>
        <v>0.19665543882609546</v>
      </c>
      <c r="L41" s="5">
        <f>'a26'!G40</f>
        <v>3.133171586886923</v>
      </c>
      <c r="M41" s="225">
        <f t="shared" si="5"/>
        <v>0.3612305494692204</v>
      </c>
      <c r="N41" s="5">
        <f>'a26'!H40</f>
        <v>3.4278064458399391</v>
      </c>
      <c r="O41" s="225">
        <f t="shared" si="6"/>
        <v>0.27111464074265024</v>
      </c>
      <c r="P41" s="5">
        <f>'a26'!I40</f>
        <v>3.1806091849701894</v>
      </c>
      <c r="Q41" s="225">
        <f t="shared" si="7"/>
        <v>0.34672146431117046</v>
      </c>
      <c r="R41" s="5">
        <f>'a26'!J40</f>
        <v>2.9489607385109431</v>
      </c>
      <c r="S41" s="225">
        <f t="shared" si="8"/>
        <v>0.41757258604182101</v>
      </c>
      <c r="T41" s="5">
        <f>'a26'!K40</f>
        <v>2.9287646442759305</v>
      </c>
      <c r="U41" s="225">
        <f t="shared" si="9"/>
        <v>0.42374968739087027</v>
      </c>
      <c r="V41" s="5">
        <f>'a26'!L40</f>
        <v>2.7665938401195174</v>
      </c>
      <c r="W41" s="225">
        <f t="shared" si="10"/>
        <v>0.4733506390141955</v>
      </c>
    </row>
    <row r="42" spans="1:23" x14ac:dyDescent="0.2">
      <c r="A42" s="1">
        <v>2018</v>
      </c>
      <c r="B42" s="5">
        <f>'a26'!B41</f>
        <v>3.1787842124942243</v>
      </c>
      <c r="C42" s="225">
        <f t="shared" si="0"/>
        <v>0.34727964352206553</v>
      </c>
      <c r="D42" s="5">
        <f>'a26'!C41</f>
        <v>2.80282291629445</v>
      </c>
      <c r="E42" s="225">
        <f t="shared" si="1"/>
        <v>0.46226975016950922</v>
      </c>
      <c r="F42" s="5">
        <f>'a26'!D41</f>
        <v>3.6192810547531895</v>
      </c>
      <c r="G42" s="225">
        <f t="shared" si="2"/>
        <v>0.21255093771851577</v>
      </c>
      <c r="H42" s="5">
        <f>'a26'!E41</f>
        <v>3.8288139965974266</v>
      </c>
      <c r="I42" s="225">
        <f t="shared" si="3"/>
        <v>0.14846398096959945</v>
      </c>
      <c r="J42" s="5">
        <f>'a26'!F41</f>
        <v>3.5400318972459828</v>
      </c>
      <c r="K42" s="225">
        <f t="shared" si="4"/>
        <v>0.23678978667873285</v>
      </c>
      <c r="L42" s="5">
        <f>'a26'!G41</f>
        <v>3.135679748400142</v>
      </c>
      <c r="M42" s="225">
        <f t="shared" si="5"/>
        <v>0.36046341263144122</v>
      </c>
      <c r="N42" s="5">
        <f>'a26'!H41</f>
        <v>3.2494443089089469</v>
      </c>
      <c r="O42" s="225">
        <f t="shared" si="6"/>
        <v>0.3256678124517467</v>
      </c>
      <c r="P42" s="5">
        <f>'a26'!I41</f>
        <v>3.1248279745220588</v>
      </c>
      <c r="Q42" s="225">
        <f t="shared" si="7"/>
        <v>0.36378249533534712</v>
      </c>
      <c r="R42" s="5">
        <f>'a26'!J41</f>
        <v>3.1238757131571964</v>
      </c>
      <c r="S42" s="225">
        <f t="shared" si="8"/>
        <v>0.36407375041135792</v>
      </c>
      <c r="T42" s="5">
        <f>'a26'!K41</f>
        <v>3.0195372581047057</v>
      </c>
      <c r="U42" s="225">
        <f t="shared" si="9"/>
        <v>0.39598631746331348</v>
      </c>
      <c r="V42" s="5">
        <f>'a26'!L41</f>
        <v>3.1133390686526909</v>
      </c>
      <c r="W42" s="225">
        <f t="shared" si="10"/>
        <v>0.36729644883145129</v>
      </c>
    </row>
    <row r="43" spans="1:23" x14ac:dyDescent="0.2">
      <c r="A43" s="1">
        <v>2019</v>
      </c>
      <c r="B43" s="5">
        <f>'a26'!B42</f>
        <v>3.1535378275831367</v>
      </c>
      <c r="C43" s="225">
        <f t="shared" si="0"/>
        <v>0.35500140776411071</v>
      </c>
      <c r="D43" s="5">
        <f>'a26'!C42</f>
        <v>2.8605454147602489</v>
      </c>
      <c r="E43" s="225">
        <f t="shared" si="1"/>
        <v>0.44461496410075352</v>
      </c>
      <c r="F43" s="5">
        <f>'a26'!D42</f>
        <v>3.3953759214926271</v>
      </c>
      <c r="G43" s="225">
        <f t="shared" si="2"/>
        <v>0.28103371882601857</v>
      </c>
      <c r="H43" s="5">
        <f>'a26'!E42</f>
        <v>3.9429826025516959</v>
      </c>
      <c r="I43" s="225">
        <f t="shared" si="3"/>
        <v>0.11354480097109385</v>
      </c>
      <c r="J43" s="5">
        <f>'a26'!F42</f>
        <v>3.596012317036839</v>
      </c>
      <c r="K43" s="225">
        <f t="shared" si="4"/>
        <v>0.21966782623496767</v>
      </c>
      <c r="L43" s="5">
        <f>'a26'!G42</f>
        <v>3.0270376038955717</v>
      </c>
      <c r="M43" s="225">
        <f t="shared" si="5"/>
        <v>0.39369228993680416</v>
      </c>
      <c r="N43" s="5">
        <f>'a26'!H42</f>
        <v>3.2332181737806236</v>
      </c>
      <c r="O43" s="225">
        <f t="shared" si="6"/>
        <v>0.33063067705441124</v>
      </c>
      <c r="P43" s="5">
        <f>'a26'!I42</f>
        <v>3.0941810528456735</v>
      </c>
      <c r="Q43" s="225">
        <f t="shared" si="7"/>
        <v>0.37315604742064162</v>
      </c>
      <c r="R43" s="5">
        <f>'a26'!J42</f>
        <v>3.1876665665880495</v>
      </c>
      <c r="S43" s="225">
        <f t="shared" si="8"/>
        <v>0.34456292013895806</v>
      </c>
      <c r="T43" s="5">
        <f>'a26'!K42</f>
        <v>2.9674546878767734</v>
      </c>
      <c r="U43" s="225">
        <f t="shared" si="9"/>
        <v>0.41191609631427412</v>
      </c>
      <c r="V43" s="5">
        <f>'a26'!L42</f>
        <v>3.1414428990652485</v>
      </c>
      <c r="W43" s="225">
        <f t="shared" si="10"/>
        <v>0.35870071706595474</v>
      </c>
    </row>
    <row r="44" spans="1:23" x14ac:dyDescent="0.2">
      <c r="A44" s="1">
        <v>2020</v>
      </c>
      <c r="B44" s="5">
        <f>'a26'!B43</f>
        <v>2.9191495617445473</v>
      </c>
      <c r="C44" s="225">
        <f t="shared" si="0"/>
        <v>0.42669052033533439</v>
      </c>
      <c r="D44" s="5">
        <f>'a26'!C43</f>
        <v>2.7219695306638805</v>
      </c>
      <c r="E44" s="225">
        <f t="shared" si="1"/>
        <v>0.48699926230398644</v>
      </c>
      <c r="F44" s="5">
        <f>'a26'!D43</f>
        <v>3.0462844082813918</v>
      </c>
      <c r="G44" s="225">
        <f t="shared" si="2"/>
        <v>0.38780553480717</v>
      </c>
      <c r="H44" s="5">
        <f>'a26'!E43</f>
        <v>3.6033745950259148</v>
      </c>
      <c r="I44" s="225">
        <f t="shared" si="3"/>
        <v>0.21741602760652026</v>
      </c>
      <c r="J44" s="5">
        <f>'a26'!F43</f>
        <v>3.3981822716062213</v>
      </c>
      <c r="K44" s="225">
        <f t="shared" si="4"/>
        <v>0.28017537914554042</v>
      </c>
      <c r="L44" s="5">
        <f>'a26'!G43</f>
        <v>3.0599127221580238</v>
      </c>
      <c r="M44" s="225">
        <f t="shared" si="5"/>
        <v>0.38363723003234546</v>
      </c>
      <c r="N44" s="5">
        <f>'a26'!H43</f>
        <v>2.9222780860461435</v>
      </c>
      <c r="O44" s="225">
        <f t="shared" si="6"/>
        <v>0.425733641670626</v>
      </c>
      <c r="P44" s="5">
        <f>'a26'!I43</f>
        <v>2.7491043195007823</v>
      </c>
      <c r="Q44" s="225">
        <f t="shared" si="7"/>
        <v>0.47869991794660022</v>
      </c>
      <c r="R44" s="5">
        <f>'a26'!J43</f>
        <v>2.8310436207824878</v>
      </c>
      <c r="S44" s="225">
        <f t="shared" si="8"/>
        <v>0.45363827173929039</v>
      </c>
      <c r="T44" s="5">
        <f>'a26'!K43</f>
        <v>2.7776556714087337</v>
      </c>
      <c r="U44" s="225">
        <f t="shared" si="9"/>
        <v>0.46996730894133842</v>
      </c>
      <c r="V44" s="5">
        <f>'a26'!L43</f>
        <v>2.7544147678848141</v>
      </c>
      <c r="W44" s="225">
        <f t="shared" si="10"/>
        <v>0.47707568419648277</v>
      </c>
    </row>
    <row r="45" spans="1:23" x14ac:dyDescent="0.2">
      <c r="A45" s="1">
        <v>2021</v>
      </c>
      <c r="B45" s="5">
        <f>'a26'!B44</f>
        <v>3.2013112774894568</v>
      </c>
      <c r="C45" s="225">
        <f t="shared" si="0"/>
        <v>0.34038960023186676</v>
      </c>
      <c r="D45" s="5">
        <f>'a26'!C44</f>
        <v>2.6759554621321984</v>
      </c>
      <c r="E45" s="225">
        <f t="shared" si="1"/>
        <v>0.50107295207265168</v>
      </c>
      <c r="F45" s="5">
        <f>'a26'!D44</f>
        <v>3.1243540409047177</v>
      </c>
      <c r="G45" s="225">
        <f t="shared" si="2"/>
        <v>0.3639274508872955</v>
      </c>
      <c r="H45" s="5">
        <f>'a26'!E44</f>
        <v>3.8695064010877438</v>
      </c>
      <c r="I45" s="225">
        <f t="shared" si="3"/>
        <v>0.13601795532977909</v>
      </c>
      <c r="J45" s="5">
        <f>'a26'!F44</f>
        <v>3.5085369355679026</v>
      </c>
      <c r="K45" s="225">
        <f t="shared" si="4"/>
        <v>0.24642271708626923</v>
      </c>
      <c r="L45" s="5">
        <f>'a26'!G44</f>
        <v>3.2842811241026246</v>
      </c>
      <c r="M45" s="225">
        <f t="shared" si="5"/>
        <v>0.31501275530924316</v>
      </c>
      <c r="N45" s="5">
        <f>'a26'!H44</f>
        <v>3.2965921642982385</v>
      </c>
      <c r="O45" s="225">
        <f t="shared" si="6"/>
        <v>0.31124734690326095</v>
      </c>
      <c r="P45" s="5">
        <f>'a26'!I44</f>
        <v>3.0821337997307312</v>
      </c>
      <c r="Q45" s="225">
        <f t="shared" si="7"/>
        <v>0.37684077490322759</v>
      </c>
      <c r="R45" s="5">
        <f>'a26'!J44</f>
        <v>3.1782245683344303</v>
      </c>
      <c r="S45" s="225">
        <f t="shared" si="8"/>
        <v>0.3474508141778479</v>
      </c>
      <c r="T45" s="5">
        <f>'a26'!K44</f>
        <v>2.9638779520002547</v>
      </c>
      <c r="U45" s="225">
        <f t="shared" si="9"/>
        <v>0.4130100632838743</v>
      </c>
      <c r="V45" s="5">
        <f>'a26'!L44</f>
        <v>3.0021350435855512</v>
      </c>
      <c r="W45" s="225">
        <f t="shared" si="10"/>
        <v>0.40130889328078795</v>
      </c>
    </row>
    <row r="46" spans="1:23" x14ac:dyDescent="0.2">
      <c r="A46" s="1">
        <v>2022</v>
      </c>
      <c r="B46" s="5">
        <f>'a26'!B45</f>
        <v>3.209433235603524</v>
      </c>
      <c r="C46" s="225">
        <f t="shared" si="0"/>
        <v>0.33790544870041128</v>
      </c>
      <c r="D46" s="5">
        <f>'a26'!C45</f>
        <v>2.8698738086779345</v>
      </c>
      <c r="E46" s="225">
        <f t="shared" si="1"/>
        <v>0.44176181665635794</v>
      </c>
      <c r="F46" s="5">
        <f>'a26'!D45</f>
        <v>3.2062339513630329</v>
      </c>
      <c r="G46" s="225">
        <f t="shared" si="2"/>
        <v>0.33888396973363505</v>
      </c>
      <c r="H46" s="5">
        <f>'a26'!E45</f>
        <v>4.0417592961677329</v>
      </c>
      <c r="I46" s="225">
        <f t="shared" si="3"/>
        <v>8.3333333333333329E-2</v>
      </c>
      <c r="J46" s="5">
        <f>'a26'!F45</f>
        <v>3.689252200025936</v>
      </c>
      <c r="K46" s="225">
        <f t="shared" si="4"/>
        <v>0.19114982665073843</v>
      </c>
      <c r="L46" s="5">
        <f>'a26'!G45</f>
        <v>3.2390735568290063</v>
      </c>
      <c r="M46" s="225">
        <f t="shared" si="5"/>
        <v>0.32883977163940969</v>
      </c>
      <c r="N46" s="5">
        <f>'a26'!H45</f>
        <v>3.2321352331693745</v>
      </c>
      <c r="O46" s="225">
        <f t="shared" si="6"/>
        <v>0.33096190119274438</v>
      </c>
      <c r="P46" s="5">
        <f>'a26'!I45</f>
        <v>2.9996810422300788</v>
      </c>
      <c r="Q46" s="225">
        <f t="shared" si="7"/>
        <v>0.40205946489661937</v>
      </c>
      <c r="R46" s="5">
        <f>'a26'!J45</f>
        <v>2.9559464633003678</v>
      </c>
      <c r="S46" s="225">
        <f t="shared" si="8"/>
        <v>0.4154359585573823</v>
      </c>
      <c r="T46" s="5">
        <f>'a26'!K45</f>
        <v>3.0443172732139994</v>
      </c>
      <c r="U46" s="225">
        <f t="shared" si="9"/>
        <v>0.38840719533306944</v>
      </c>
      <c r="V46" s="5">
        <f>'a26'!L45</f>
        <v>3.2023735312884605</v>
      </c>
      <c r="W46" s="225">
        <f t="shared" si="10"/>
        <v>0.34006470328404587</v>
      </c>
    </row>
    <row r="47" spans="1:23" x14ac:dyDescent="0.2">
      <c r="A47" s="1">
        <v>2023</v>
      </c>
      <c r="B47" s="5">
        <f>'a26'!B46</f>
        <v>3.2014311346115027</v>
      </c>
      <c r="C47" s="225">
        <f t="shared" si="0"/>
        <v>0.34035294118375242</v>
      </c>
      <c r="D47" s="5">
        <f>'a26'!C46</f>
        <v>2.7895383367879454</v>
      </c>
      <c r="E47" s="225">
        <f t="shared" si="1"/>
        <v>0.46633292164396789</v>
      </c>
      <c r="F47" s="5">
        <f>'a26'!D46</f>
        <v>3.1006758582583709</v>
      </c>
      <c r="G47" s="225">
        <f t="shared" si="2"/>
        <v>0.37116957068856965</v>
      </c>
      <c r="H47" s="5">
        <f>'a26'!E46</f>
        <v>3.8928618692796033</v>
      </c>
      <c r="I47" s="225">
        <f t="shared" si="3"/>
        <v>0.1288745397566084</v>
      </c>
      <c r="J47" s="5">
        <f>'a26'!F46</f>
        <v>3.6019679823529409</v>
      </c>
      <c r="K47" s="225">
        <f t="shared" si="4"/>
        <v>0.21784624886310133</v>
      </c>
      <c r="L47" s="5">
        <f>'a26'!G46</f>
        <v>3.2984272009127444</v>
      </c>
      <c r="M47" s="225">
        <f t="shared" si="5"/>
        <v>0.31068608951284094</v>
      </c>
      <c r="N47" s="5">
        <f>'a26'!H46</f>
        <v>3.2014788079071361</v>
      </c>
      <c r="O47" s="225">
        <f t="shared" si="6"/>
        <v>0.34033836000902901</v>
      </c>
      <c r="P47" s="5">
        <f>'a26'!I46</f>
        <v>2.8523945927485785</v>
      </c>
      <c r="Q47" s="225">
        <f t="shared" si="7"/>
        <v>0.44710794383526392</v>
      </c>
      <c r="R47" s="5">
        <f>'a26'!J46</f>
        <v>3.0920823813175571</v>
      </c>
      <c r="S47" s="225">
        <f t="shared" si="8"/>
        <v>0.37379793919321341</v>
      </c>
      <c r="T47" s="5">
        <f>'a26'!K46</f>
        <v>3.0095357308987758</v>
      </c>
      <c r="U47" s="225">
        <f t="shared" si="9"/>
        <v>0.3990453469210587</v>
      </c>
      <c r="V47" s="5">
        <f>'a26'!L46</f>
        <v>3.2341459959648362</v>
      </c>
      <c r="W47" s="225">
        <f t="shared" si="10"/>
        <v>0.33034689685418611</v>
      </c>
    </row>
    <row r="49" spans="1:25" x14ac:dyDescent="0.2">
      <c r="B49" s="1" t="s">
        <v>156</v>
      </c>
    </row>
    <row r="50" spans="1:25" x14ac:dyDescent="0.2">
      <c r="A50" s="1" t="s">
        <v>157</v>
      </c>
      <c r="B50" s="5">
        <f>(POWER(B24/B5, 1/19)-1)*100</f>
        <v>2.2291364471233255</v>
      </c>
      <c r="C50" s="5">
        <f t="shared" ref="C50:W50" si="11">(POWER(C24/C5, 1/19)-1)*100</f>
        <v>-2.2910933741471795</v>
      </c>
      <c r="D50" s="5">
        <f t="shared" si="11"/>
        <v>-2.1285037732919232</v>
      </c>
      <c r="E50" s="5">
        <f t="shared" si="11"/>
        <v>6.0109909715067245</v>
      </c>
      <c r="F50" s="5">
        <f t="shared" si="11"/>
        <v>-1.0856337301432428</v>
      </c>
      <c r="G50" s="5">
        <f t="shared" si="11"/>
        <v>4.0779609479081547</v>
      </c>
      <c r="H50" s="5">
        <f t="shared" si="11"/>
        <v>3.3026202444468522</v>
      </c>
      <c r="I50" s="5">
        <f t="shared" si="11"/>
        <v>-3.718699369701417</v>
      </c>
      <c r="J50" s="5">
        <f t="shared" si="11"/>
        <v>1.1575920025486575</v>
      </c>
      <c r="K50" s="5">
        <f t="shared" si="11"/>
        <v>-1.6366374282758889</v>
      </c>
      <c r="L50" s="5">
        <f t="shared" si="11"/>
        <v>2.3104040676734883</v>
      </c>
      <c r="M50" s="5">
        <f t="shared" si="11"/>
        <v>-2.1369188107754233</v>
      </c>
      <c r="N50" s="5">
        <f t="shared" si="11"/>
        <v>2.6073388387484187</v>
      </c>
      <c r="O50" s="5">
        <f t="shared" si="11"/>
        <v>-2.9016266354154441</v>
      </c>
      <c r="P50" s="5">
        <f t="shared" si="11"/>
        <v>1.9124210198382618</v>
      </c>
      <c r="Q50" s="5">
        <f t="shared" si="11"/>
        <v>-2.5689145042681605</v>
      </c>
      <c r="R50" s="5">
        <f t="shared" si="11"/>
        <v>3.3892175315363815</v>
      </c>
      <c r="S50" s="5">
        <f t="shared" si="11"/>
        <v>-2.7012925138882982</v>
      </c>
      <c r="T50" s="5">
        <f t="shared" si="11"/>
        <v>2.4575138374383076</v>
      </c>
      <c r="U50" s="5">
        <f t="shared" si="11"/>
        <v>-1.890182651238026</v>
      </c>
      <c r="V50" s="5">
        <f t="shared" si="11"/>
        <v>1.4225723432745863</v>
      </c>
      <c r="W50" s="5">
        <f t="shared" si="11"/>
        <v>-1.4418708092577392</v>
      </c>
    </row>
    <row r="51" spans="1:25" x14ac:dyDescent="0.2">
      <c r="A51" s="5" t="s">
        <v>158</v>
      </c>
      <c r="B51" s="5">
        <f>(POWER(B32/B24, 1/8)-1)*100</f>
        <v>1.0097042991142224</v>
      </c>
      <c r="C51" s="5">
        <f t="shared" ref="C51:W51" si="12">(POWER(C32/C24, 1/8)-1)*100</f>
        <v>-1.8008180734368162</v>
      </c>
      <c r="D51" s="5">
        <f t="shared" si="12"/>
        <v>0.95793911042911795</v>
      </c>
      <c r="E51" s="5">
        <f t="shared" si="12"/>
        <v>-1.379477388505046</v>
      </c>
      <c r="F51" s="5">
        <f t="shared" si="12"/>
        <v>-3.4946019484105584E-2</v>
      </c>
      <c r="G51" s="5">
        <f t="shared" si="12"/>
        <v>8.0351226260644282E-2</v>
      </c>
      <c r="H51" s="5">
        <f t="shared" si="12"/>
        <v>1.6450532469368451</v>
      </c>
      <c r="I51" s="5">
        <f t="shared" si="12"/>
        <v>-4.6923943665244883</v>
      </c>
      <c r="J51" s="5">
        <f t="shared" si="12"/>
        <v>2.1467961671544522</v>
      </c>
      <c r="K51" s="5">
        <f t="shared" si="12"/>
        <v>-5.1923167771808831</v>
      </c>
      <c r="L51" s="5">
        <f t="shared" si="12"/>
        <v>1.2466193390758384</v>
      </c>
      <c r="M51" s="5">
        <f t="shared" si="12"/>
        <v>-2.0134343270387545</v>
      </c>
      <c r="N51" s="5">
        <f t="shared" si="12"/>
        <v>1.4357032210791765</v>
      </c>
      <c r="O51" s="5">
        <f t="shared" si="12"/>
        <v>-3.2795851400229559</v>
      </c>
      <c r="P51" s="5">
        <f t="shared" si="12"/>
        <v>0.691738195100422</v>
      </c>
      <c r="Q51" s="5">
        <f t="shared" si="12"/>
        <v>-1.5848820515178774</v>
      </c>
      <c r="R51" s="5">
        <f t="shared" si="12"/>
        <v>-1.7791198956637055</v>
      </c>
      <c r="S51" s="5">
        <f t="shared" si="12"/>
        <v>2.247758850062076</v>
      </c>
      <c r="T51" s="5">
        <f t="shared" si="12"/>
        <v>-3.0486644104688043E-2</v>
      </c>
      <c r="U51" s="5">
        <f t="shared" si="12"/>
        <v>3.5971403242185396E-2</v>
      </c>
      <c r="V51" s="5">
        <f t="shared" si="12"/>
        <v>1.1635965162162476</v>
      </c>
      <c r="W51" s="5">
        <f t="shared" si="12"/>
        <v>-1.7385879917274472</v>
      </c>
    </row>
    <row r="52" spans="1:25" x14ac:dyDescent="0.2">
      <c r="A52" s="5" t="s">
        <v>159</v>
      </c>
      <c r="B52" s="5">
        <f>(POWER(B43/B32, 1/11)-1)*100</f>
        <v>0.80093505389771114</v>
      </c>
      <c r="C52" s="5">
        <f t="shared" ref="C52:W52" si="13">(POWER(C43/C32, 1/11)-1)*100</f>
        <v>-1.8517045166353885</v>
      </c>
      <c r="D52" s="5">
        <f t="shared" si="13"/>
        <v>0.6792881426288977</v>
      </c>
      <c r="E52" s="5">
        <f t="shared" si="13"/>
        <v>-1.1936855764268839</v>
      </c>
      <c r="F52" s="5">
        <f t="shared" si="13"/>
        <v>1.1261035521637819</v>
      </c>
      <c r="G52" s="5">
        <f t="shared" si="13"/>
        <v>-3.1885928421160892</v>
      </c>
      <c r="H52" s="5">
        <f t="shared" si="13"/>
        <v>1.2986178475162147</v>
      </c>
      <c r="I52" s="5">
        <f t="shared" si="13"/>
        <v>-7.6690778327041187</v>
      </c>
      <c r="J52" s="5">
        <f t="shared" si="13"/>
        <v>0.68837543190194417</v>
      </c>
      <c r="K52" s="5">
        <f t="shared" si="13"/>
        <v>-2.7821052098385812</v>
      </c>
      <c r="L52" s="5">
        <f t="shared" si="13"/>
        <v>0.67081669417974332</v>
      </c>
      <c r="M52" s="5">
        <f t="shared" si="13"/>
        <v>-1.3921907777498022</v>
      </c>
      <c r="N52" s="5">
        <f t="shared" si="13"/>
        <v>0.12308568206258474</v>
      </c>
      <c r="O52" s="5">
        <f t="shared" si="13"/>
        <v>-0.35764382281091578</v>
      </c>
      <c r="P52" s="5">
        <f t="shared" si="13"/>
        <v>-4.8119968632631682E-3</v>
      </c>
      <c r="Q52" s="5">
        <f t="shared" si="13"/>
        <v>1.2216353396010682E-2</v>
      </c>
      <c r="R52" s="5">
        <f t="shared" si="13"/>
        <v>3.3658553925557388</v>
      </c>
      <c r="S52" s="5">
        <f t="shared" si="13"/>
        <v>-5.5021363507596011</v>
      </c>
      <c r="T52" s="5">
        <f t="shared" si="13"/>
        <v>2.2151594615205994</v>
      </c>
      <c r="U52" s="5">
        <f t="shared" si="13"/>
        <v>-3.453037287801175</v>
      </c>
      <c r="V52" s="5">
        <f t="shared" si="13"/>
        <v>1.3224185942918076</v>
      </c>
      <c r="W52" s="5">
        <f t="shared" si="13"/>
        <v>-2.7593831831185578</v>
      </c>
    </row>
    <row r="53" spans="1:25" x14ac:dyDescent="0.2">
      <c r="A53" s="5" t="s">
        <v>160</v>
      </c>
      <c r="B53" s="5">
        <f>(POWER(B47/B43, 1/4)-1)*100</f>
        <v>0.37753580066666181</v>
      </c>
      <c r="C53" s="5">
        <f t="shared" ref="C53:W53" si="14">(POWER(C47/C43, 1/4)-1)*100</f>
        <v>-1.047935825586499</v>
      </c>
      <c r="D53" s="5">
        <f t="shared" si="14"/>
        <v>-0.62643465660768838</v>
      </c>
      <c r="E53" s="5">
        <f t="shared" si="14"/>
        <v>1.1994145926721433</v>
      </c>
      <c r="F53" s="5">
        <f t="shared" si="14"/>
        <v>-2.2442919139048167</v>
      </c>
      <c r="G53" s="5">
        <f t="shared" si="14"/>
        <v>7.2021470628928164</v>
      </c>
      <c r="H53" s="5">
        <f t="shared" si="14"/>
        <v>-0.31931052783774616</v>
      </c>
      <c r="I53" s="5">
        <f t="shared" si="14"/>
        <v>3.2166996683721027</v>
      </c>
      <c r="J53" s="5">
        <f t="shared" si="14"/>
        <v>4.1378960061932979E-2</v>
      </c>
      <c r="K53" s="5">
        <f t="shared" si="14"/>
        <v>-0.20795824325012813</v>
      </c>
      <c r="L53" s="5">
        <f t="shared" si="14"/>
        <v>2.1697361418707706</v>
      </c>
      <c r="M53" s="5">
        <f t="shared" si="14"/>
        <v>-5.7478588881580306</v>
      </c>
      <c r="N53" s="5">
        <f t="shared" si="14"/>
        <v>-0.24632485425384321</v>
      </c>
      <c r="O53" s="5">
        <f t="shared" si="14"/>
        <v>0.72608143347541176</v>
      </c>
      <c r="P53" s="5">
        <f t="shared" si="14"/>
        <v>-2.0135619941284544</v>
      </c>
      <c r="Q53" s="5">
        <f t="shared" si="14"/>
        <v>4.6237965424764216</v>
      </c>
      <c r="R53" s="5">
        <f t="shared" si="14"/>
        <v>-0.75822068279431942</v>
      </c>
      <c r="S53" s="5">
        <f t="shared" si="14"/>
        <v>2.0568338315023027</v>
      </c>
      <c r="T53" s="5">
        <f t="shared" si="14"/>
        <v>0.35265152527828025</v>
      </c>
      <c r="U53" s="5">
        <f t="shared" si="14"/>
        <v>-0.79047461253760609</v>
      </c>
      <c r="V53" s="5">
        <f t="shared" si="14"/>
        <v>0.72971674727364544</v>
      </c>
      <c r="W53" s="5">
        <f t="shared" si="14"/>
        <v>-2.0375819026432374</v>
      </c>
    </row>
    <row r="54" spans="1:25" x14ac:dyDescent="0.2">
      <c r="A54" s="1" t="s">
        <v>161</v>
      </c>
      <c r="B54" s="5">
        <f>(POWER(B47/B5, 1/42)-1)*100</f>
        <v>1.4438492384395651</v>
      </c>
      <c r="C54" s="5">
        <f t="shared" ref="C54:W54" si="15">(POWER(C47/C5, 1/42)-1)*100</f>
        <v>-1.9649287685658212</v>
      </c>
      <c r="D54" s="5">
        <f t="shared" si="15"/>
        <v>-0.67196674672801437</v>
      </c>
      <c r="E54" s="5">
        <f t="shared" si="15"/>
        <v>2.1989436494638248</v>
      </c>
      <c r="F54" s="5">
        <f t="shared" si="15"/>
        <v>-0.42246147479482188</v>
      </c>
      <c r="G54" s="5">
        <f t="shared" si="15"/>
        <v>1.6505740140437153</v>
      </c>
      <c r="H54" s="5">
        <f t="shared" si="15"/>
        <v>2.1101155593830523</v>
      </c>
      <c r="I54" s="5">
        <f t="shared" si="15"/>
        <v>-4.321850221683432</v>
      </c>
      <c r="J54" s="5">
        <f t="shared" si="15"/>
        <v>1.1150326814662659</v>
      </c>
      <c r="K54" s="5">
        <f t="shared" si="15"/>
        <v>-2.4894138789047116</v>
      </c>
      <c r="L54" s="5">
        <f t="shared" si="15"/>
        <v>1.6624780372748837</v>
      </c>
      <c r="M54" s="5">
        <f t="shared" si="15"/>
        <v>-2.2694177368308588</v>
      </c>
      <c r="N54" s="5">
        <f t="shared" si="15"/>
        <v>1.4551323636853741</v>
      </c>
      <c r="O54" s="5">
        <f t="shared" si="15"/>
        <v>-1.9724406850110898</v>
      </c>
      <c r="P54" s="5">
        <f t="shared" si="15"/>
        <v>0.79645006987079103</v>
      </c>
      <c r="Q54" s="5">
        <f t="shared" si="15"/>
        <v>-1.0424606146411275</v>
      </c>
      <c r="R54" s="5">
        <f t="shared" si="15"/>
        <v>1.9797555258260768</v>
      </c>
      <c r="S54" s="5">
        <f t="shared" si="15"/>
        <v>-2.0817393829770769</v>
      </c>
      <c r="T54" s="5">
        <f t="shared" si="15"/>
        <v>1.7143685190019964</v>
      </c>
      <c r="U54" s="5">
        <f t="shared" si="15"/>
        <v>-1.8352986360019252</v>
      </c>
      <c r="V54" s="5">
        <f t="shared" si="15"/>
        <v>1.2808233042879369</v>
      </c>
      <c r="W54" s="5">
        <f t="shared" si="15"/>
        <v>-1.901694059917769</v>
      </c>
    </row>
    <row r="55" spans="1:25" x14ac:dyDescent="0.2">
      <c r="C55" s="5"/>
      <c r="E55" s="5"/>
      <c r="G55" s="5"/>
      <c r="I55" s="5"/>
      <c r="K55" s="5"/>
      <c r="M55" s="5"/>
      <c r="O55" s="5"/>
      <c r="Q55" s="5"/>
      <c r="S55" s="5"/>
      <c r="U55" s="5"/>
      <c r="W55" s="5"/>
    </row>
    <row r="56" spans="1:25" x14ac:dyDescent="0.2">
      <c r="C56" s="5"/>
      <c r="E56" s="5"/>
      <c r="G56" s="5"/>
      <c r="I56" s="5"/>
      <c r="K56" s="5"/>
      <c r="M56" s="5"/>
      <c r="O56" s="5"/>
      <c r="Q56" s="5"/>
      <c r="S56" s="5"/>
      <c r="U56" s="5"/>
      <c r="W56" s="5"/>
      <c r="X56" s="5"/>
      <c r="Y56" s="6"/>
    </row>
    <row r="57" spans="1:25" x14ac:dyDescent="0.2">
      <c r="B57" s="5" t="s">
        <v>243</v>
      </c>
    </row>
    <row r="58" spans="1:25" x14ac:dyDescent="0.2">
      <c r="B58" s="6" t="s">
        <v>164</v>
      </c>
    </row>
    <row r="61" spans="1:25" x14ac:dyDescent="0.2">
      <c r="B61" s="1"/>
      <c r="C61" s="1"/>
    </row>
    <row r="62" spans="1:25" x14ac:dyDescent="0.2">
      <c r="B62" s="1"/>
      <c r="C62" s="5" t="s">
        <v>166</v>
      </c>
      <c r="D62" s="6">
        <f>MAX(B5:B47,D5:D47,F5:F47,H5:H47,J5:J47,L5:L47,N5:N47,P5:P47,R5:R47,T5:T47,V5:V47)</f>
        <v>4.0417592961677329</v>
      </c>
    </row>
    <row r="63" spans="1:25" x14ac:dyDescent="0.2">
      <c r="B63" s="1"/>
      <c r="C63" s="5" t="s">
        <v>167</v>
      </c>
      <c r="D63" s="6">
        <f>MIN(B5:B47,D5:D47,F5:F47,H5:H47,J5:J47,L5:L47,N5:N47,P5:P47,R5:R47,T5:T47,V5:V47)</f>
        <v>1.3171676830209569</v>
      </c>
      <c r="E63" s="1"/>
      <c r="F63" s="1"/>
      <c r="X63" s="5"/>
      <c r="Y63" s="6"/>
    </row>
    <row r="64" spans="1:25" x14ac:dyDescent="0.2">
      <c r="B64" s="1"/>
      <c r="C64" s="5" t="s">
        <v>235</v>
      </c>
      <c r="D64" s="6">
        <f>D62-D63</f>
        <v>2.7245916131467762</v>
      </c>
      <c r="E64" s="1"/>
      <c r="F64" s="1"/>
      <c r="X64" s="5"/>
      <c r="Y64" s="6"/>
    </row>
    <row r="65" spans="2:25" x14ac:dyDescent="0.2">
      <c r="B65" s="1"/>
      <c r="C65" s="5" t="s">
        <v>236</v>
      </c>
      <c r="D65" s="6">
        <f>D64/10</f>
        <v>0.27245916131467762</v>
      </c>
      <c r="E65" s="1"/>
      <c r="F65" s="1"/>
      <c r="X65" s="5"/>
      <c r="Y65" s="6"/>
    </row>
    <row r="66" spans="2:25" x14ac:dyDescent="0.2">
      <c r="B66" s="1"/>
      <c r="C66" s="5" t="s">
        <v>170</v>
      </c>
      <c r="D66" s="6">
        <f>D62+D65</f>
        <v>4.3142184574824105</v>
      </c>
      <c r="E66" s="1"/>
      <c r="F66" s="1"/>
      <c r="X66" s="5"/>
      <c r="Y66" s="6"/>
    </row>
    <row r="67" spans="2:25" x14ac:dyDescent="0.2">
      <c r="B67" s="1"/>
      <c r="C67" s="5" t="s">
        <v>171</v>
      </c>
      <c r="D67" s="6">
        <f>D63-D65</f>
        <v>1.0447085217062793</v>
      </c>
      <c r="E67" s="1"/>
      <c r="F67" s="1"/>
      <c r="X67" s="5"/>
      <c r="Y67" s="6"/>
    </row>
    <row r="68" spans="2:25" x14ac:dyDescent="0.2">
      <c r="C68" s="5" t="s">
        <v>237</v>
      </c>
      <c r="D68" s="6">
        <f>D66-D67</f>
        <v>3.2695099357761315</v>
      </c>
      <c r="X68" s="5"/>
      <c r="Y68" s="6"/>
    </row>
    <row r="69" spans="2:25" x14ac:dyDescent="0.2">
      <c r="C69" s="1"/>
      <c r="X69" s="5"/>
      <c r="Y69" s="6"/>
    </row>
    <row r="70" spans="2:25" x14ac:dyDescent="0.2">
      <c r="C70" s="1"/>
    </row>
    <row r="71" spans="2:25" x14ac:dyDescent="0.2">
      <c r="C71" s="1"/>
    </row>
    <row r="72" spans="2:25" x14ac:dyDescent="0.2">
      <c r="C72" s="1"/>
    </row>
    <row r="73" spans="2:25" x14ac:dyDescent="0.2">
      <c r="C73" s="1"/>
    </row>
    <row r="74" spans="2:25" x14ac:dyDescent="0.2">
      <c r="C74" s="1"/>
    </row>
  </sheetData>
  <phoneticPr fontId="19" type="noConversion"/>
  <pageMargins left="0.15748031496062992" right="0.15748031496062992" top="0.39370078740157483" bottom="0.39370078740157483" header="0.51181102362204722" footer="0.51181102362204722"/>
  <pageSetup scale="84" orientation="landscape" r:id="rId1"/>
  <headerFooter alignWithMargins="0"/>
  <colBreaks count="2" manualBreakCount="2">
    <brk id="9" max="48" man="1"/>
    <brk id="17"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D69"/>
  <sheetViews>
    <sheetView workbookViewId="0">
      <pane xSplit="1" ySplit="4" topLeftCell="D5" activePane="bottomRight" state="frozen"/>
      <selection pane="topRight" activeCell="B1" sqref="B1"/>
      <selection pane="bottomLeft" activeCell="A5" sqref="A5"/>
      <selection pane="bottomRight" activeCell="D63" sqref="D63:D69"/>
    </sheetView>
  </sheetViews>
  <sheetFormatPr defaultColWidth="8.875" defaultRowHeight="12.75" x14ac:dyDescent="0.2"/>
  <cols>
    <col min="1" max="1" width="11.25" style="1" customWidth="1"/>
    <col min="2" max="4" width="10.875" style="9" customWidth="1"/>
    <col min="5" max="5" width="10.75" style="9" bestFit="1" customWidth="1"/>
    <col min="6" max="6" width="12.375" style="6" bestFit="1" customWidth="1"/>
    <col min="7" max="10" width="10.875" style="9" customWidth="1"/>
    <col min="11" max="11" width="12.375" style="6" bestFit="1" customWidth="1"/>
    <col min="12" max="15" width="10.875" style="9" customWidth="1"/>
    <col min="16" max="16" width="12.375" style="6" bestFit="1" customWidth="1"/>
    <col min="17" max="20" width="10.875" style="9" customWidth="1"/>
    <col min="21" max="21" width="12.375" style="6" bestFit="1" customWidth="1"/>
    <col min="22" max="25" width="10.875" style="9" customWidth="1"/>
    <col min="26" max="26" width="12.375" style="6" bestFit="1" customWidth="1"/>
    <col min="27" max="30" width="10.875" style="9" customWidth="1"/>
    <col min="31" max="31" width="12.375" style="6" bestFit="1" customWidth="1"/>
    <col min="32" max="35" width="10.875" style="9" customWidth="1"/>
    <col min="36" max="36" width="12.375" style="6" bestFit="1" customWidth="1"/>
    <col min="37" max="40" width="10.875" style="9" customWidth="1"/>
    <col min="41" max="41" width="12.375" style="6" bestFit="1" customWidth="1"/>
    <col min="42" max="45" width="10.875" style="9" customWidth="1"/>
    <col min="46" max="46" width="12.375" style="6" bestFit="1" customWidth="1"/>
    <col min="47" max="50" width="10.875" style="9" customWidth="1"/>
    <col min="51" max="51" width="12.375" style="6" bestFit="1" customWidth="1"/>
    <col min="52" max="55" width="10.875" style="9" customWidth="1"/>
    <col min="56" max="56" width="12.375" style="6" bestFit="1" customWidth="1"/>
    <col min="57" max="16384" width="8.875" style="1"/>
  </cols>
  <sheetData>
    <row r="1" spans="1:56" x14ac:dyDescent="0.2">
      <c r="B1" s="9" t="s">
        <v>244</v>
      </c>
      <c r="Q1" s="9" t="s">
        <v>245</v>
      </c>
      <c r="AF1" s="9" t="s">
        <v>246</v>
      </c>
      <c r="AU1" s="9" t="s">
        <v>247</v>
      </c>
    </row>
    <row r="3" spans="1:56" x14ac:dyDescent="0.2">
      <c r="B3" s="9" t="s">
        <v>101</v>
      </c>
      <c r="F3" s="225"/>
      <c r="G3" s="9" t="s">
        <v>102</v>
      </c>
      <c r="K3" s="225"/>
      <c r="L3" s="9" t="s">
        <v>103</v>
      </c>
      <c r="P3" s="225"/>
      <c r="Q3" s="9" t="s">
        <v>104</v>
      </c>
      <c r="U3" s="225"/>
      <c r="V3" s="9" t="s">
        <v>105</v>
      </c>
      <c r="Z3" s="225"/>
      <c r="AA3" s="9" t="s">
        <v>106</v>
      </c>
      <c r="AE3" s="225"/>
      <c r="AF3" s="9" t="s">
        <v>107</v>
      </c>
      <c r="AJ3" s="225"/>
      <c r="AK3" s="9" t="s">
        <v>108</v>
      </c>
      <c r="AO3" s="225"/>
      <c r="AP3" s="9" t="s">
        <v>109</v>
      </c>
      <c r="AT3" s="225"/>
      <c r="AU3" s="9" t="s">
        <v>110</v>
      </c>
      <c r="AY3" s="225"/>
      <c r="AZ3" s="9" t="s">
        <v>111</v>
      </c>
      <c r="BD3" s="225"/>
    </row>
    <row r="4" spans="1:56" s="3" customFormat="1" ht="63.75" x14ac:dyDescent="0.2">
      <c r="B4" s="10" t="s">
        <v>248</v>
      </c>
      <c r="C4" s="10" t="s">
        <v>249</v>
      </c>
      <c r="D4" s="10" t="s">
        <v>250</v>
      </c>
      <c r="E4" s="10" t="s">
        <v>251</v>
      </c>
      <c r="F4" s="226" t="s">
        <v>252</v>
      </c>
      <c r="G4" s="10" t="s">
        <v>248</v>
      </c>
      <c r="H4" s="10" t="s">
        <v>249</v>
      </c>
      <c r="I4" s="10" t="s">
        <v>250</v>
      </c>
      <c r="J4" s="10" t="s">
        <v>251</v>
      </c>
      <c r="K4" s="226" t="s">
        <v>252</v>
      </c>
      <c r="L4" s="10" t="s">
        <v>248</v>
      </c>
      <c r="M4" s="10" t="s">
        <v>249</v>
      </c>
      <c r="N4" s="10" t="s">
        <v>250</v>
      </c>
      <c r="O4" s="10" t="s">
        <v>251</v>
      </c>
      <c r="P4" s="226" t="s">
        <v>252</v>
      </c>
      <c r="Q4" s="10" t="s">
        <v>248</v>
      </c>
      <c r="R4" s="10" t="s">
        <v>249</v>
      </c>
      <c r="S4" s="10" t="s">
        <v>250</v>
      </c>
      <c r="T4" s="10" t="s">
        <v>251</v>
      </c>
      <c r="U4" s="226" t="s">
        <v>252</v>
      </c>
      <c r="V4" s="10" t="s">
        <v>248</v>
      </c>
      <c r="W4" s="10" t="s">
        <v>249</v>
      </c>
      <c r="X4" s="10" t="s">
        <v>250</v>
      </c>
      <c r="Y4" s="10" t="s">
        <v>251</v>
      </c>
      <c r="Z4" s="226" t="s">
        <v>252</v>
      </c>
      <c r="AA4" s="10" t="s">
        <v>248</v>
      </c>
      <c r="AB4" s="10" t="s">
        <v>249</v>
      </c>
      <c r="AC4" s="10" t="s">
        <v>250</v>
      </c>
      <c r="AD4" s="10" t="s">
        <v>251</v>
      </c>
      <c r="AE4" s="226" t="s">
        <v>252</v>
      </c>
      <c r="AF4" s="10" t="s">
        <v>248</v>
      </c>
      <c r="AG4" s="10" t="s">
        <v>249</v>
      </c>
      <c r="AH4" s="10" t="s">
        <v>250</v>
      </c>
      <c r="AI4" s="10" t="s">
        <v>251</v>
      </c>
      <c r="AJ4" s="226" t="s">
        <v>252</v>
      </c>
      <c r="AK4" s="10" t="s">
        <v>248</v>
      </c>
      <c r="AL4" s="10" t="s">
        <v>249</v>
      </c>
      <c r="AM4" s="10" t="s">
        <v>250</v>
      </c>
      <c r="AN4" s="10" t="s">
        <v>251</v>
      </c>
      <c r="AO4" s="226" t="s">
        <v>252</v>
      </c>
      <c r="AP4" s="10" t="s">
        <v>248</v>
      </c>
      <c r="AQ4" s="10" t="s">
        <v>249</v>
      </c>
      <c r="AR4" s="10" t="s">
        <v>250</v>
      </c>
      <c r="AS4" s="10" t="s">
        <v>251</v>
      </c>
      <c r="AT4" s="226" t="s">
        <v>252</v>
      </c>
      <c r="AU4" s="10" t="s">
        <v>248</v>
      </c>
      <c r="AV4" s="10" t="s">
        <v>249</v>
      </c>
      <c r="AW4" s="10" t="s">
        <v>250</v>
      </c>
      <c r="AX4" s="10" t="s">
        <v>251</v>
      </c>
      <c r="AY4" s="226" t="s">
        <v>252</v>
      </c>
      <c r="AZ4" s="10" t="s">
        <v>248</v>
      </c>
      <c r="BA4" s="10" t="s">
        <v>249</v>
      </c>
      <c r="BB4" s="10" t="s">
        <v>250</v>
      </c>
      <c r="BC4" s="10" t="s">
        <v>251</v>
      </c>
      <c r="BD4" s="226" t="s">
        <v>252</v>
      </c>
    </row>
    <row r="5" spans="1:56" x14ac:dyDescent="0.2">
      <c r="B5" s="9" t="s">
        <v>145</v>
      </c>
      <c r="C5" s="9" t="s">
        <v>146</v>
      </c>
      <c r="D5" s="9" t="s">
        <v>147</v>
      </c>
      <c r="E5" s="9" t="s">
        <v>253</v>
      </c>
      <c r="F5" s="225" t="s">
        <v>254</v>
      </c>
      <c r="G5" s="9" t="s">
        <v>145</v>
      </c>
      <c r="H5" s="9" t="s">
        <v>146</v>
      </c>
      <c r="I5" s="9" t="s">
        <v>147</v>
      </c>
      <c r="J5" s="9" t="s">
        <v>253</v>
      </c>
      <c r="K5" s="225" t="s">
        <v>254</v>
      </c>
      <c r="L5" s="9" t="s">
        <v>145</v>
      </c>
      <c r="M5" s="9" t="s">
        <v>146</v>
      </c>
      <c r="N5" s="9" t="s">
        <v>147</v>
      </c>
      <c r="O5" s="9" t="s">
        <v>253</v>
      </c>
      <c r="P5" s="225" t="s">
        <v>254</v>
      </c>
      <c r="Q5" s="9" t="s">
        <v>145</v>
      </c>
      <c r="R5" s="9" t="s">
        <v>146</v>
      </c>
      <c r="S5" s="9" t="s">
        <v>147</v>
      </c>
      <c r="T5" s="9" t="s">
        <v>253</v>
      </c>
      <c r="U5" s="225" t="s">
        <v>254</v>
      </c>
      <c r="V5" s="9" t="s">
        <v>145</v>
      </c>
      <c r="W5" s="9" t="s">
        <v>146</v>
      </c>
      <c r="X5" s="9" t="s">
        <v>147</v>
      </c>
      <c r="Y5" s="9" t="s">
        <v>253</v>
      </c>
      <c r="Z5" s="225" t="s">
        <v>254</v>
      </c>
      <c r="AA5" s="9" t="s">
        <v>145</v>
      </c>
      <c r="AB5" s="9" t="s">
        <v>146</v>
      </c>
      <c r="AC5" s="9" t="s">
        <v>147</v>
      </c>
      <c r="AD5" s="9" t="s">
        <v>253</v>
      </c>
      <c r="AE5" s="225" t="s">
        <v>254</v>
      </c>
      <c r="AF5" s="9" t="s">
        <v>145</v>
      </c>
      <c r="AG5" s="9" t="s">
        <v>146</v>
      </c>
      <c r="AH5" s="9" t="s">
        <v>147</v>
      </c>
      <c r="AI5" s="9" t="s">
        <v>253</v>
      </c>
      <c r="AJ5" s="225" t="s">
        <v>254</v>
      </c>
      <c r="AK5" s="9" t="s">
        <v>145</v>
      </c>
      <c r="AL5" s="9" t="s">
        <v>146</v>
      </c>
      <c r="AM5" s="9" t="s">
        <v>147</v>
      </c>
      <c r="AN5" s="9" t="s">
        <v>253</v>
      </c>
      <c r="AO5" s="225" t="s">
        <v>254</v>
      </c>
      <c r="AP5" s="9" t="s">
        <v>145</v>
      </c>
      <c r="AQ5" s="9" t="s">
        <v>146</v>
      </c>
      <c r="AR5" s="9" t="s">
        <v>147</v>
      </c>
      <c r="AS5" s="9" t="s">
        <v>253</v>
      </c>
      <c r="AT5" s="225" t="s">
        <v>254</v>
      </c>
      <c r="AU5" s="9" t="s">
        <v>145</v>
      </c>
      <c r="AV5" s="9" t="s">
        <v>146</v>
      </c>
      <c r="AW5" s="9" t="s">
        <v>147</v>
      </c>
      <c r="AX5" s="9" t="s">
        <v>253</v>
      </c>
      <c r="AY5" s="225" t="s">
        <v>254</v>
      </c>
      <c r="AZ5" s="9" t="s">
        <v>145</v>
      </c>
      <c r="BA5" s="9" t="s">
        <v>146</v>
      </c>
      <c r="BB5" s="9" t="s">
        <v>147</v>
      </c>
      <c r="BC5" s="9" t="s">
        <v>253</v>
      </c>
      <c r="BD5" s="225" t="s">
        <v>254</v>
      </c>
    </row>
    <row r="6" spans="1:56" x14ac:dyDescent="0.2">
      <c r="A6" s="1">
        <v>1981</v>
      </c>
      <c r="B6" s="9">
        <f>'a27'!E5</f>
        <v>1.179011992710866</v>
      </c>
      <c r="C6" s="9">
        <f>'a27'!F5</f>
        <v>40.5</v>
      </c>
      <c r="D6" s="9">
        <f>'a27'!G5</f>
        <v>37.9</v>
      </c>
      <c r="E6" s="9">
        <f t="shared" ref="E6:E26" si="0">B6*C6*D6</f>
        <v>1809.7244582115436</v>
      </c>
      <c r="F6" s="225">
        <f t="shared" ref="F6:F48" si="1">(D$67-E6)/D$69</f>
        <v>0.42637705979231438</v>
      </c>
      <c r="G6" s="9">
        <f>'a27'!L5</f>
        <v>0.47787822070009162</v>
      </c>
      <c r="H6" s="9">
        <f>'a27'!M5</f>
        <v>46.3</v>
      </c>
      <c r="I6" s="9">
        <f>'a27'!N5</f>
        <v>45.7</v>
      </c>
      <c r="J6" s="9">
        <f t="shared" ref="J6:J26" si="2">G6*H6*I6</f>
        <v>1011.1473059615309</v>
      </c>
      <c r="K6" s="225">
        <f t="shared" ref="K6:K48" si="3">(D$67-J6)/D$69</f>
        <v>0.64272716561031895</v>
      </c>
      <c r="L6" s="9">
        <f>'a27'!S5</f>
        <v>0.71971654240791327</v>
      </c>
      <c r="M6" s="9">
        <f>'a27'!T5</f>
        <v>48</v>
      </c>
      <c r="N6" s="9">
        <f>'a27'!U5</f>
        <v>31.7</v>
      </c>
      <c r="O6" s="9">
        <f t="shared" ref="O6:O26" si="4">L6*M6*N6</f>
        <v>1095.1206909278808</v>
      </c>
      <c r="P6" s="225">
        <f t="shared" ref="P6:P48" si="5">(D$67-O6)/D$69</f>
        <v>0.61997713992754311</v>
      </c>
      <c r="Q6" s="9">
        <f>'a27'!Z5</f>
        <v>1.181845497199473</v>
      </c>
      <c r="R6" s="9">
        <f>'a27'!AA5</f>
        <v>56.6</v>
      </c>
      <c r="S6" s="9">
        <f>'a27'!AB5</f>
        <v>39.700000000000003</v>
      </c>
      <c r="T6" s="9">
        <f t="shared" ref="T6:T26" si="6">Q6*R6*S6</f>
        <v>2655.6304691171599</v>
      </c>
      <c r="U6" s="225">
        <f t="shared" ref="U6:U48" si="7">(D$67-T6)/D$69</f>
        <v>0.19720464425816672</v>
      </c>
      <c r="V6" s="9">
        <f>'a27'!AG5</f>
        <v>0.84034141225089665</v>
      </c>
      <c r="W6" s="9">
        <f>'a27'!AH5</f>
        <v>60.3</v>
      </c>
      <c r="X6" s="9">
        <f>'a27'!AI5</f>
        <v>40.1</v>
      </c>
      <c r="Y6" s="9">
        <f t="shared" ref="Y6:Y26" si="8">V6*W6*X6</f>
        <v>2031.9707450650355</v>
      </c>
      <c r="Z6" s="225">
        <f t="shared" ref="Z6:Z48" si="9">(D$67-Y6)/D$69</f>
        <v>0.36616621160696822</v>
      </c>
      <c r="AA6" s="9">
        <f>'a27'!AN5</f>
        <v>1.2774109018322148</v>
      </c>
      <c r="AB6" s="9">
        <f>'a27'!AO5</f>
        <v>45</v>
      </c>
      <c r="AC6" s="9">
        <f>'a27'!AP5</f>
        <v>40.799999999999997</v>
      </c>
      <c r="AD6" s="9">
        <f t="shared" ref="AD6:AD26" si="10">AA6*AB6*AC6</f>
        <v>2345.3264157639464</v>
      </c>
      <c r="AE6" s="225">
        <f t="shared" ref="AE6:AE48" si="11">(D$67-AD6)/D$69</f>
        <v>0.28127205664226851</v>
      </c>
      <c r="AF6" s="9">
        <f>'a27'!AU5</f>
        <v>1.0500133798507341</v>
      </c>
      <c r="AG6" s="9">
        <f>'a27'!AV5</f>
        <v>34.4</v>
      </c>
      <c r="AH6" s="9">
        <f>'a27'!AW5</f>
        <v>35.1</v>
      </c>
      <c r="AI6" s="9">
        <f t="shared" ref="AI6:AI26" si="12">AF6*AG6*AH6</f>
        <v>1267.8281553669703</v>
      </c>
      <c r="AJ6" s="225">
        <f t="shared" ref="AJ6:AJ48" si="13">(D$67-AI6)/D$69</f>
        <v>0.57318732368789904</v>
      </c>
      <c r="AK6" s="9">
        <f>'a27'!BB5</f>
        <v>1.0015465974855318</v>
      </c>
      <c r="AL6" s="9">
        <f>'a27'!BC5</f>
        <v>42.5</v>
      </c>
      <c r="AM6" s="9">
        <f>'a27'!BD5</f>
        <v>41</v>
      </c>
      <c r="AN6" s="9">
        <f t="shared" ref="AN6:AN26" si="14">AK6*AL6*AM6</f>
        <v>1745.1949461185391</v>
      </c>
      <c r="AO6" s="225">
        <f t="shared" ref="AO6:AO48" si="15">(D$67-AN6)/D$69</f>
        <v>0.44385936157163569</v>
      </c>
      <c r="AP6" s="9">
        <f>'a27'!BI5</f>
        <v>0.85589573235399818</v>
      </c>
      <c r="AQ6" s="9">
        <f>'a27'!BJ5</f>
        <v>54.1</v>
      </c>
      <c r="AR6" s="9">
        <f>'a27'!BK5</f>
        <v>30.9</v>
      </c>
      <c r="AS6" s="9">
        <f t="shared" ref="AS6:AS26" si="16">AP6*AQ6*AR6</f>
        <v>1430.7923368188551</v>
      </c>
      <c r="AT6" s="225">
        <f t="shared" ref="AT6:AT48" si="17">(D$67-AS6)/D$69</f>
        <v>0.52903715259632533</v>
      </c>
      <c r="AU6" s="9">
        <f>'a27'!BP5</f>
        <v>1.5980741736973267</v>
      </c>
      <c r="AV6" s="9">
        <f>'a27'!BQ5</f>
        <v>26.2</v>
      </c>
      <c r="AW6" s="9">
        <f>'a27'!BR5</f>
        <v>39.200000000000003</v>
      </c>
      <c r="AX6" s="9">
        <f t="shared" ref="AX6:AX26" si="18">AU6*AV6*AW6</f>
        <v>1641.2860993541026</v>
      </c>
      <c r="AY6" s="225">
        <f t="shared" ref="AY6:AY48" si="19">(D$67-AX6)/D$69</f>
        <v>0.47201029217310947</v>
      </c>
      <c r="AZ6" s="9">
        <f>'a27'!BW5</f>
        <v>1.4315781391994176</v>
      </c>
      <c r="BA6" s="9">
        <f>'a27'!BX5</f>
        <v>43.2</v>
      </c>
      <c r="BB6" s="9">
        <f>'a27'!BY5</f>
        <v>36.299999999999997</v>
      </c>
      <c r="BC6" s="9">
        <f t="shared" ref="BC6:BC26" si="20">AZ6*BA6*BB6</f>
        <v>2244.9435747669586</v>
      </c>
      <c r="BD6" s="225">
        <f t="shared" ref="BD6:BD48" si="21">(D$67-BC6)/D$69</f>
        <v>0.30846772359920521</v>
      </c>
    </row>
    <row r="7" spans="1:56" x14ac:dyDescent="0.2">
      <c r="A7" s="1">
        <v>1982</v>
      </c>
      <c r="B7" s="9">
        <f>'a27'!E6</f>
        <v>1.2157225206004094</v>
      </c>
      <c r="C7" s="9">
        <f>'a27'!F6</f>
        <v>43.7</v>
      </c>
      <c r="D7" s="9">
        <f>'a27'!G6</f>
        <v>35.1</v>
      </c>
      <c r="E7" s="9">
        <f t="shared" si="0"/>
        <v>1864.7603026733502</v>
      </c>
      <c r="F7" s="225">
        <f t="shared" si="1"/>
        <v>0.41146677749892951</v>
      </c>
      <c r="G7" s="9">
        <f>'a27'!L6</f>
        <v>0.52345847427717129</v>
      </c>
      <c r="H7" s="9">
        <f>'a27'!M6</f>
        <v>54</v>
      </c>
      <c r="I7" s="9">
        <f>'a27'!N6</f>
        <v>39.299999999999997</v>
      </c>
      <c r="J7" s="9">
        <f t="shared" si="2"/>
        <v>1110.8835741110129</v>
      </c>
      <c r="K7" s="225">
        <f t="shared" si="3"/>
        <v>0.61570666783219341</v>
      </c>
      <c r="L7" s="9">
        <f>'a27'!S6</f>
        <v>0.78198138664023353</v>
      </c>
      <c r="M7" s="9">
        <f>'a27'!T6</f>
        <v>47.8</v>
      </c>
      <c r="N7" s="9">
        <f>'a27'!U6</f>
        <v>26.6</v>
      </c>
      <c r="O7" s="9">
        <f t="shared" si="4"/>
        <v>994.27369348532409</v>
      </c>
      <c r="P7" s="225">
        <f t="shared" si="5"/>
        <v>0.64729855590676511</v>
      </c>
      <c r="Q7" s="9">
        <f>'a27'!Z6</f>
        <v>1.1677076858805189</v>
      </c>
      <c r="R7" s="9">
        <f>'a27'!AA6</f>
        <v>48.4</v>
      </c>
      <c r="S7" s="9">
        <f>'a27'!AB6</f>
        <v>34.4</v>
      </c>
      <c r="T7" s="9">
        <f t="shared" si="6"/>
        <v>1944.1865886836285</v>
      </c>
      <c r="U7" s="225">
        <f t="shared" si="7"/>
        <v>0.38994864949509322</v>
      </c>
      <c r="V7" s="9">
        <f>'a27'!AG6</f>
        <v>1.0426351026724154</v>
      </c>
      <c r="W7" s="9">
        <f>'a27'!AH6</f>
        <v>60.3</v>
      </c>
      <c r="X7" s="9">
        <f>'a27'!AI6</f>
        <v>34.1</v>
      </c>
      <c r="Y7" s="9">
        <f t="shared" si="8"/>
        <v>2143.8975771681007</v>
      </c>
      <c r="Z7" s="225">
        <f t="shared" si="9"/>
        <v>0.33584305259704078</v>
      </c>
      <c r="AA7" s="9">
        <f>'a27'!AN6</f>
        <v>1.2281971960771407</v>
      </c>
      <c r="AB7" s="9">
        <f>'a27'!AO6</f>
        <v>52.3</v>
      </c>
      <c r="AC7" s="9">
        <f>'a27'!AP6</f>
        <v>33.4</v>
      </c>
      <c r="AD7" s="9">
        <f t="shared" si="10"/>
        <v>2145.4394260514705</v>
      </c>
      <c r="AE7" s="225">
        <f t="shared" si="11"/>
        <v>0.33542533570126865</v>
      </c>
      <c r="AF7" s="9">
        <f>'a27'!AU6</f>
        <v>1.1315046646771976</v>
      </c>
      <c r="AG7" s="9">
        <f>'a27'!AV6</f>
        <v>38.1</v>
      </c>
      <c r="AH7" s="9">
        <f>'a27'!AW6</f>
        <v>36.200000000000003</v>
      </c>
      <c r="AI7" s="9">
        <f t="shared" si="12"/>
        <v>1560.5938636160845</v>
      </c>
      <c r="AJ7" s="225">
        <f t="shared" si="13"/>
        <v>0.49387139061729091</v>
      </c>
      <c r="AK7" s="9">
        <f>'a27'!BB6</f>
        <v>0.99075134035561641</v>
      </c>
      <c r="AL7" s="9">
        <f>'a27'!BC6</f>
        <v>46.1</v>
      </c>
      <c r="AM7" s="9">
        <f>'a27'!BD6</f>
        <v>33.799999999999997</v>
      </c>
      <c r="AN7" s="9">
        <f t="shared" si="14"/>
        <v>1543.7689235153143</v>
      </c>
      <c r="AO7" s="225">
        <f t="shared" si="15"/>
        <v>0.49842959461915493</v>
      </c>
      <c r="AP7" s="9">
        <f>'a27'!BI6</f>
        <v>0.80139984778606799</v>
      </c>
      <c r="AQ7" s="9">
        <f>'a27'!BJ6</f>
        <v>38.9</v>
      </c>
      <c r="AR7" s="9">
        <f>'a27'!BK6</f>
        <v>35.299999999999997</v>
      </c>
      <c r="AS7" s="9">
        <f t="shared" si="16"/>
        <v>1100.4582289843947</v>
      </c>
      <c r="AT7" s="225">
        <f t="shared" si="17"/>
        <v>0.61853109689953911</v>
      </c>
      <c r="AU7" s="9">
        <f>'a27'!BP6</f>
        <v>1.6259792933173887</v>
      </c>
      <c r="AV7" s="9">
        <f>'a27'!BQ6</f>
        <v>31.2</v>
      </c>
      <c r="AW7" s="9">
        <f>'a27'!BR6</f>
        <v>34.299999999999997</v>
      </c>
      <c r="AX7" s="9">
        <f t="shared" si="18"/>
        <v>1740.0580005365364</v>
      </c>
      <c r="AY7" s="225">
        <f t="shared" si="19"/>
        <v>0.44525106019100674</v>
      </c>
      <c r="AZ7" s="9">
        <f>'a27'!BW6</f>
        <v>1.5336677096865785</v>
      </c>
      <c r="BA7" s="9">
        <f>'a27'!BX6</f>
        <v>43.7</v>
      </c>
      <c r="BB7" s="9">
        <f>'a27'!BY6</f>
        <v>37.5</v>
      </c>
      <c r="BC7" s="9">
        <f t="shared" si="20"/>
        <v>2513.2979592488809</v>
      </c>
      <c r="BD7" s="225">
        <f t="shared" si="21"/>
        <v>0.23576529363885884</v>
      </c>
    </row>
    <row r="8" spans="1:56" x14ac:dyDescent="0.2">
      <c r="A8" s="1">
        <v>1983</v>
      </c>
      <c r="B8" s="9">
        <f>'a27'!E7</f>
        <v>1.1701062113895897</v>
      </c>
      <c r="C8" s="9">
        <f>'a27'!F7</f>
        <v>48.7</v>
      </c>
      <c r="D8" s="9">
        <f>'a27'!G7</f>
        <v>33.9</v>
      </c>
      <c r="E8" s="9">
        <f t="shared" si="0"/>
        <v>1931.7634475694156</v>
      </c>
      <c r="F8" s="225">
        <f t="shared" si="1"/>
        <v>0.39331432041001885</v>
      </c>
      <c r="G8" s="9">
        <f>'a27'!L7</f>
        <v>0.57916189568051524</v>
      </c>
      <c r="H8" s="9">
        <f>'a27'!M7</f>
        <v>63.8</v>
      </c>
      <c r="I8" s="9">
        <f>'a27'!N7</f>
        <v>46.4</v>
      </c>
      <c r="J8" s="9">
        <f t="shared" si="2"/>
        <v>1714.5045430209429</v>
      </c>
      <c r="K8" s="225">
        <f t="shared" si="3"/>
        <v>0.45217398958103233</v>
      </c>
      <c r="L8" s="9">
        <f>'a27'!S7</f>
        <v>0.78055831601770709</v>
      </c>
      <c r="M8" s="9">
        <f>'a27'!T7</f>
        <v>39.700000000000003</v>
      </c>
      <c r="N8" s="9">
        <f>'a27'!U7</f>
        <v>30.9</v>
      </c>
      <c r="O8" s="9">
        <f t="shared" si="4"/>
        <v>957.53430300840182</v>
      </c>
      <c r="P8" s="225">
        <f t="shared" si="5"/>
        <v>0.65725197242384914</v>
      </c>
      <c r="Q8" s="9">
        <f>'a27'!Z7</f>
        <v>1.1837859031457039</v>
      </c>
      <c r="R8" s="9">
        <f>'a27'!AA7</f>
        <v>53.1</v>
      </c>
      <c r="S8" s="9">
        <f>'a27'!AB7</f>
        <v>33.6</v>
      </c>
      <c r="T8" s="9">
        <f t="shared" si="6"/>
        <v>2112.063456956439</v>
      </c>
      <c r="U8" s="225">
        <f t="shared" si="7"/>
        <v>0.34446753585080142</v>
      </c>
      <c r="V8" s="9">
        <f>'a27'!AG7</f>
        <v>1.2033035480844649</v>
      </c>
      <c r="W8" s="9">
        <f>'a27'!AH7</f>
        <v>62.5</v>
      </c>
      <c r="X8" s="9">
        <f>'a27'!AI7</f>
        <v>40.9</v>
      </c>
      <c r="Y8" s="9">
        <f t="shared" si="8"/>
        <v>3075.9446947909132</v>
      </c>
      <c r="Z8" s="225">
        <f t="shared" si="9"/>
        <v>8.333333333333337E-2</v>
      </c>
      <c r="AA8" s="9">
        <f>'a27'!AN7</f>
        <v>1.1444645905484434</v>
      </c>
      <c r="AB8" s="9">
        <f>'a27'!AO7</f>
        <v>51.8</v>
      </c>
      <c r="AC8" s="9">
        <f>'a27'!AP7</f>
        <v>32.799999999999997</v>
      </c>
      <c r="AD8" s="9">
        <f t="shared" si="10"/>
        <v>1944.491117925427</v>
      </c>
      <c r="AE8" s="225">
        <f t="shared" si="11"/>
        <v>0.38986614659164531</v>
      </c>
      <c r="AF8" s="9">
        <f>'a27'!AU7</f>
        <v>1.0861406129511733</v>
      </c>
      <c r="AG8" s="9">
        <f>'a27'!AV7</f>
        <v>44</v>
      </c>
      <c r="AH8" s="9">
        <f>'a27'!AW7</f>
        <v>35.6</v>
      </c>
      <c r="AI8" s="9">
        <f t="shared" si="12"/>
        <v>1701.3306561267179</v>
      </c>
      <c r="AJ8" s="225">
        <f t="shared" si="13"/>
        <v>0.45574305215134198</v>
      </c>
      <c r="AK8" s="9">
        <f>'a27'!BB7</f>
        <v>1.0788012506780602</v>
      </c>
      <c r="AL8" s="9">
        <f>'a27'!BC7</f>
        <v>84.6</v>
      </c>
      <c r="AM8" s="9">
        <f>'a27'!BD7</f>
        <v>31.9</v>
      </c>
      <c r="AN8" s="9">
        <f t="shared" si="14"/>
        <v>2911.4040872549076</v>
      </c>
      <c r="AO8" s="225">
        <f t="shared" si="15"/>
        <v>0.12791058895788282</v>
      </c>
      <c r="AP8" s="9">
        <f>'a27'!BI7</f>
        <v>0.86920423517730749</v>
      </c>
      <c r="AQ8" s="9">
        <f>'a27'!BJ7</f>
        <v>44.3</v>
      </c>
      <c r="AR8" s="9">
        <f>'a27'!BK7</f>
        <v>17.899999999999999</v>
      </c>
      <c r="AS8" s="9">
        <f t="shared" si="16"/>
        <v>689.25288236854942</v>
      </c>
      <c r="AT8" s="225">
        <f t="shared" si="17"/>
        <v>0.72993463505813527</v>
      </c>
      <c r="AU8" s="9">
        <f>'a27'!BP7</f>
        <v>1.5855082389803135</v>
      </c>
      <c r="AV8" s="9">
        <f>'a27'!BQ7</f>
        <v>49.7</v>
      </c>
      <c r="AW8" s="9">
        <f>'a27'!BR7</f>
        <v>35.1</v>
      </c>
      <c r="AX8" s="9">
        <f t="shared" si="18"/>
        <v>2765.871557653988</v>
      </c>
      <c r="AY8" s="225">
        <f t="shared" si="19"/>
        <v>0.16733818601648667</v>
      </c>
      <c r="AZ8" s="9">
        <f>'a27'!BW7</f>
        <v>1.3980915898816302</v>
      </c>
      <c r="BA8" s="9">
        <f>'a27'!BX7</f>
        <v>36.6</v>
      </c>
      <c r="BB8" s="9">
        <f>'a27'!BY7</f>
        <v>31.6</v>
      </c>
      <c r="BC8" s="9">
        <f t="shared" si="20"/>
        <v>1616.9768091934984</v>
      </c>
      <c r="BD8" s="225">
        <f t="shared" si="21"/>
        <v>0.47859615239186104</v>
      </c>
    </row>
    <row r="9" spans="1:56" x14ac:dyDescent="0.2">
      <c r="A9" s="1">
        <v>1984</v>
      </c>
      <c r="B9" s="9">
        <f>'a27'!E8</f>
        <v>1.1008936612250264</v>
      </c>
      <c r="C9" s="9">
        <f>'a27'!F8</f>
        <v>47.6</v>
      </c>
      <c r="D9" s="9">
        <f>'a27'!G8</f>
        <v>33.299999999999997</v>
      </c>
      <c r="E9" s="9">
        <f t="shared" si="0"/>
        <v>1745.0045245345648</v>
      </c>
      <c r="F9" s="225">
        <f t="shared" si="1"/>
        <v>0.44391095048790608</v>
      </c>
      <c r="G9" s="9">
        <f>'a27'!L8</f>
        <v>0.48414126993979267</v>
      </c>
      <c r="H9" s="9">
        <f>'a27'!M8</f>
        <v>54.8</v>
      </c>
      <c r="I9" s="9">
        <f>'a27'!N8</f>
        <v>39.5</v>
      </c>
      <c r="J9" s="9">
        <f t="shared" si="2"/>
        <v>1047.9721929116752</v>
      </c>
      <c r="K9" s="225">
        <f t="shared" si="3"/>
        <v>0.63275058643327597</v>
      </c>
      <c r="L9" s="9">
        <f>'a27'!S8</f>
        <v>0.71483187225492117</v>
      </c>
      <c r="M9" s="9">
        <f>'a27'!T8</f>
        <v>25.5</v>
      </c>
      <c r="N9" s="9">
        <f>'a27'!U8</f>
        <v>18.8</v>
      </c>
      <c r="O9" s="9">
        <f t="shared" si="4"/>
        <v>342.69039955900922</v>
      </c>
      <c r="P9" s="225">
        <f t="shared" si="5"/>
        <v>0.82382516225032898</v>
      </c>
      <c r="Q9" s="9">
        <f>'a27'!Z8</f>
        <v>1.1280377401544728</v>
      </c>
      <c r="R9" s="9">
        <f>'a27'!AA8</f>
        <v>57.2</v>
      </c>
      <c r="S9" s="9">
        <f>'a27'!AB8</f>
        <v>38.299999999999997</v>
      </c>
      <c r="T9" s="9">
        <f t="shared" si="6"/>
        <v>2471.2599596208129</v>
      </c>
      <c r="U9" s="225">
        <f t="shared" si="7"/>
        <v>0.24715420658519668</v>
      </c>
      <c r="V9" s="9">
        <f>'a27'!AG8</f>
        <v>0.8784986543053116</v>
      </c>
      <c r="W9" s="9">
        <f>'a27'!AH8</f>
        <v>63.7</v>
      </c>
      <c r="X9" s="9">
        <f>'a27'!AI8</f>
        <v>35.700000000000003</v>
      </c>
      <c r="Y9" s="9">
        <f t="shared" si="8"/>
        <v>1997.7850047691663</v>
      </c>
      <c r="Z9" s="225">
        <f t="shared" si="9"/>
        <v>0.37542779454812736</v>
      </c>
      <c r="AA9" s="9">
        <f>'a27'!AN8</f>
        <v>1.1096014713940638</v>
      </c>
      <c r="AB9" s="9">
        <f>'a27'!AO8</f>
        <v>52.5</v>
      </c>
      <c r="AC9" s="9">
        <f>'a27'!AP8</f>
        <v>29.8</v>
      </c>
      <c r="AD9" s="9">
        <f t="shared" si="10"/>
        <v>1735.9715019960129</v>
      </c>
      <c r="AE9" s="225">
        <f t="shared" si="11"/>
        <v>0.44635817224546054</v>
      </c>
      <c r="AF9" s="9">
        <f>'a27'!AU8</f>
        <v>1.0048002379463905</v>
      </c>
      <c r="AG9" s="9">
        <f>'a27'!AV8</f>
        <v>42.4</v>
      </c>
      <c r="AH9" s="9">
        <f>'a27'!AW8</f>
        <v>37.299999999999997</v>
      </c>
      <c r="AI9" s="9">
        <f t="shared" si="12"/>
        <v>1589.1116723169755</v>
      </c>
      <c r="AJ9" s="225">
        <f t="shared" si="13"/>
        <v>0.48614536074935427</v>
      </c>
      <c r="AK9" s="9">
        <f>'a27'!BB8</f>
        <v>1.0777793405533567</v>
      </c>
      <c r="AL9" s="9">
        <f>'a27'!BC8</f>
        <v>40.9</v>
      </c>
      <c r="AM9" s="9">
        <f>'a27'!BD8</f>
        <v>35.200000000000003</v>
      </c>
      <c r="AN9" s="9">
        <f t="shared" si="14"/>
        <v>1551.6573610078567</v>
      </c>
      <c r="AO9" s="225">
        <f t="shared" si="15"/>
        <v>0.49629246324563431</v>
      </c>
      <c r="AP9" s="9">
        <f>'a27'!BI8</f>
        <v>0.84891115618146473</v>
      </c>
      <c r="AQ9" s="9">
        <f>'a27'!BJ8</f>
        <v>48.9</v>
      </c>
      <c r="AR9" s="9">
        <f>'a27'!BK8</f>
        <v>34.1</v>
      </c>
      <c r="AS9" s="9">
        <f t="shared" si="16"/>
        <v>1415.5508638210306</v>
      </c>
      <c r="AT9" s="225">
        <f t="shared" si="17"/>
        <v>0.53316636451606392</v>
      </c>
      <c r="AU9" s="9">
        <f>'a27'!BP8</f>
        <v>1.5265420562426302</v>
      </c>
      <c r="AV9" s="9">
        <f>'a27'!BQ8</f>
        <v>44.5</v>
      </c>
      <c r="AW9" s="9">
        <f>'a27'!BR8</f>
        <v>32.200000000000003</v>
      </c>
      <c r="AX9" s="9">
        <f t="shared" si="18"/>
        <v>2187.3821123900648</v>
      </c>
      <c r="AY9" s="225">
        <f t="shared" si="19"/>
        <v>0.32406224498163166</v>
      </c>
      <c r="AZ9" s="9">
        <f>'a27'!BW8</f>
        <v>1.305170279936277</v>
      </c>
      <c r="BA9" s="9">
        <f>'a27'!BX8</f>
        <v>47.5</v>
      </c>
      <c r="BB9" s="9">
        <f>'a27'!BY8</f>
        <v>28.8</v>
      </c>
      <c r="BC9" s="9">
        <f t="shared" si="20"/>
        <v>1785.472942952827</v>
      </c>
      <c r="BD9" s="225">
        <f t="shared" si="21"/>
        <v>0.4329472676647626</v>
      </c>
    </row>
    <row r="10" spans="1:56" x14ac:dyDescent="0.2">
      <c r="A10" s="1">
        <v>1985</v>
      </c>
      <c r="B10" s="9">
        <f>'a27'!E9</f>
        <v>1.040830133915982</v>
      </c>
      <c r="C10" s="9">
        <f>'a27'!F9</f>
        <v>47.7</v>
      </c>
      <c r="D10" s="9">
        <f>'a27'!G9</f>
        <v>35.1</v>
      </c>
      <c r="E10" s="9">
        <f t="shared" si="0"/>
        <v>1742.6306683115113</v>
      </c>
      <c r="F10" s="225">
        <f t="shared" si="1"/>
        <v>0.44455407437844979</v>
      </c>
      <c r="G10" s="9">
        <f>'a27'!L9</f>
        <v>0.50243499602528385</v>
      </c>
      <c r="H10" s="9">
        <f>'a27'!M9</f>
        <v>53.8</v>
      </c>
      <c r="I10" s="9">
        <f>'a27'!N9</f>
        <v>43.3</v>
      </c>
      <c r="J10" s="9">
        <f t="shared" si="2"/>
        <v>1170.4424206407396</v>
      </c>
      <c r="K10" s="225">
        <f t="shared" si="3"/>
        <v>0.59957101617624597</v>
      </c>
      <c r="L10" s="9">
        <f>'a27'!S9</f>
        <v>0.78065934065934062</v>
      </c>
      <c r="M10" s="9">
        <f>'a27'!T9</f>
        <v>51.1</v>
      </c>
      <c r="N10" s="9">
        <f>'a27'!U9</f>
        <v>21.3</v>
      </c>
      <c r="O10" s="9">
        <f t="shared" si="4"/>
        <v>849.69304615384624</v>
      </c>
      <c r="P10" s="225">
        <f t="shared" si="5"/>
        <v>0.68646826951711382</v>
      </c>
      <c r="Q10" s="9">
        <f>'a27'!Z9</f>
        <v>1.14796387074015</v>
      </c>
      <c r="R10" s="9">
        <f>'a27'!AA9</f>
        <v>53.7</v>
      </c>
      <c r="S10" s="9">
        <f>'a27'!AB9</f>
        <v>39.799999999999997</v>
      </c>
      <c r="T10" s="9">
        <f t="shared" si="6"/>
        <v>2453.4972623780927</v>
      </c>
      <c r="U10" s="225">
        <f t="shared" si="7"/>
        <v>0.25196646726313876</v>
      </c>
      <c r="V10" s="9">
        <f>'a27'!AG9</f>
        <v>0.84200128890039927</v>
      </c>
      <c r="W10" s="9">
        <f>'a27'!AH9</f>
        <v>59.9</v>
      </c>
      <c r="X10" s="9">
        <f>'a27'!AI9</f>
        <v>38.1</v>
      </c>
      <c r="Y10" s="9">
        <f t="shared" si="8"/>
        <v>1921.6069215156022</v>
      </c>
      <c r="Z10" s="225">
        <f t="shared" si="9"/>
        <v>0.39606592115428596</v>
      </c>
      <c r="AA10" s="9">
        <f>'a27'!AN9</f>
        <v>1.0302579204556488</v>
      </c>
      <c r="AB10" s="9">
        <f>'a27'!AO9</f>
        <v>49.3</v>
      </c>
      <c r="AC10" s="9">
        <f>'a27'!AP9</f>
        <v>36.200000000000003</v>
      </c>
      <c r="AD10" s="9">
        <f t="shared" si="10"/>
        <v>1838.6601003203782</v>
      </c>
      <c r="AE10" s="225">
        <f t="shared" si="11"/>
        <v>0.41853783071529921</v>
      </c>
      <c r="AF10" s="9">
        <f>'a27'!AU9</f>
        <v>0.95927006922553515</v>
      </c>
      <c r="AG10" s="9">
        <f>'a27'!AV9</f>
        <v>44.3</v>
      </c>
      <c r="AH10" s="9">
        <f>'a27'!AW9</f>
        <v>33.4</v>
      </c>
      <c r="AI10" s="9">
        <f t="shared" si="12"/>
        <v>1419.3551798274862</v>
      </c>
      <c r="AJ10" s="225">
        <f t="shared" si="13"/>
        <v>0.53213570120664822</v>
      </c>
      <c r="AK10" s="9">
        <f>'a27'!BB9</f>
        <v>0.9550110224188838</v>
      </c>
      <c r="AL10" s="9">
        <f>'a27'!BC9</f>
        <v>47.4</v>
      </c>
      <c r="AM10" s="9">
        <f>'a27'!BD9</f>
        <v>37.9</v>
      </c>
      <c r="AN10" s="9">
        <f t="shared" si="14"/>
        <v>1715.6391013346281</v>
      </c>
      <c r="AO10" s="225">
        <f t="shared" si="15"/>
        <v>0.45186661563409319</v>
      </c>
      <c r="AP10" s="9">
        <f>'a27'!BI9</f>
        <v>0.82658491681729152</v>
      </c>
      <c r="AQ10" s="9">
        <f>'a27'!BJ9</f>
        <v>47</v>
      </c>
      <c r="AR10" s="9">
        <f>'a27'!BK9</f>
        <v>33.799999999999997</v>
      </c>
      <c r="AS10" s="9">
        <f t="shared" si="16"/>
        <v>1313.112798855949</v>
      </c>
      <c r="AT10" s="225">
        <f t="shared" si="17"/>
        <v>0.56091883167912215</v>
      </c>
      <c r="AU10" s="9">
        <f>'a27'!BP9</f>
        <v>1.4749555340342368</v>
      </c>
      <c r="AV10" s="9">
        <f>'a27'!BQ9</f>
        <v>38.9</v>
      </c>
      <c r="AW10" s="9">
        <f>'a27'!BR9</f>
        <v>34</v>
      </c>
      <c r="AX10" s="9">
        <f t="shared" si="18"/>
        <v>1950.7761893136817</v>
      </c>
      <c r="AY10" s="225">
        <f t="shared" si="19"/>
        <v>0.38816339832732122</v>
      </c>
      <c r="AZ10" s="9">
        <f>'a27'!BW9</f>
        <v>1.2002692667561401</v>
      </c>
      <c r="BA10" s="9">
        <f>'a27'!BX9</f>
        <v>53.4</v>
      </c>
      <c r="BB10" s="9">
        <f>'a27'!BY9</f>
        <v>34.200000000000003</v>
      </c>
      <c r="BC10" s="9">
        <f t="shared" si="20"/>
        <v>2192.0277564914036</v>
      </c>
      <c r="BD10" s="225">
        <f t="shared" si="21"/>
        <v>0.32280364950330426</v>
      </c>
    </row>
    <row r="11" spans="1:56" x14ac:dyDescent="0.2">
      <c r="A11" s="1">
        <v>1986</v>
      </c>
      <c r="B11" s="9">
        <f>'a27'!E10</f>
        <v>1.2736916409532881</v>
      </c>
      <c r="C11" s="9">
        <f>'a27'!F10</f>
        <v>44.4</v>
      </c>
      <c r="D11" s="9">
        <f>'a27'!G10</f>
        <v>32.9</v>
      </c>
      <c r="E11" s="9">
        <f t="shared" si="0"/>
        <v>1860.557801438925</v>
      </c>
      <c r="F11" s="225">
        <f t="shared" si="1"/>
        <v>0.4126053169427471</v>
      </c>
      <c r="G11" s="9">
        <f>'a27'!L10</f>
        <v>0.62160122009458818</v>
      </c>
      <c r="H11" s="9">
        <f>'a27'!M10</f>
        <v>52.3</v>
      </c>
      <c r="I11" s="9">
        <f>'a27'!N10</f>
        <v>42</v>
      </c>
      <c r="J11" s="9">
        <f t="shared" si="2"/>
        <v>1365.4092400597722</v>
      </c>
      <c r="K11" s="225">
        <f t="shared" si="3"/>
        <v>0.54675070708843765</v>
      </c>
      <c r="L11" s="9">
        <f>'a27'!S10</f>
        <v>0.76150074759205821</v>
      </c>
      <c r="M11" s="9">
        <f>'a27'!T10</f>
        <v>39.700000000000003</v>
      </c>
      <c r="N11" s="9">
        <f>'a27'!U10</f>
        <v>38</v>
      </c>
      <c r="O11" s="9">
        <f t="shared" si="4"/>
        <v>1148.800027817379</v>
      </c>
      <c r="P11" s="225">
        <f t="shared" si="5"/>
        <v>0.60543436195854927</v>
      </c>
      <c r="Q11" s="9">
        <f>'a27'!Z10</f>
        <v>1.2448102503484155</v>
      </c>
      <c r="R11" s="9">
        <f>'a27'!AA10</f>
        <v>58.2</v>
      </c>
      <c r="S11" s="9">
        <f>'a27'!AB10</f>
        <v>34</v>
      </c>
      <c r="T11" s="9">
        <f t="shared" si="6"/>
        <v>2463.2305233894444</v>
      </c>
      <c r="U11" s="225">
        <f t="shared" si="7"/>
        <v>0.24932953726354248</v>
      </c>
      <c r="V11" s="9">
        <f>'a27'!AG10</f>
        <v>1.0369976108388377</v>
      </c>
      <c r="W11" s="9">
        <f>'a27'!AH10</f>
        <v>58.3</v>
      </c>
      <c r="X11" s="9">
        <f>'a27'!AI10</f>
        <v>35.1</v>
      </c>
      <c r="Y11" s="9">
        <f t="shared" si="8"/>
        <v>2122.0393209878384</v>
      </c>
      <c r="Z11" s="225">
        <f t="shared" si="9"/>
        <v>0.34176487996747407</v>
      </c>
      <c r="AA11" s="9">
        <f>'a27'!AN10</f>
        <v>1.2180849287121946</v>
      </c>
      <c r="AB11" s="9">
        <f>'a27'!AO10</f>
        <v>46.9</v>
      </c>
      <c r="AC11" s="9">
        <f>'a27'!AP10</f>
        <v>32.200000000000003</v>
      </c>
      <c r="AD11" s="9">
        <f t="shared" si="10"/>
        <v>1839.5274976425821</v>
      </c>
      <c r="AE11" s="225">
        <f t="shared" si="11"/>
        <v>0.4183028358849108</v>
      </c>
      <c r="AF11" s="9">
        <f>'a27'!AU10</f>
        <v>1.2077539677214488</v>
      </c>
      <c r="AG11" s="9">
        <f>'a27'!AV10</f>
        <v>39</v>
      </c>
      <c r="AH11" s="9">
        <f>'a27'!AW10</f>
        <v>32.200000000000003</v>
      </c>
      <c r="AI11" s="9">
        <f t="shared" si="12"/>
        <v>1516.6974326645955</v>
      </c>
      <c r="AJ11" s="225">
        <f t="shared" si="13"/>
        <v>0.5057637888090365</v>
      </c>
      <c r="AK11" s="9">
        <f>'a27'!BB10</f>
        <v>1.1737491939348403</v>
      </c>
      <c r="AL11" s="9">
        <f>'a27'!BC10</f>
        <v>50.1</v>
      </c>
      <c r="AM11" s="9">
        <f>'a27'!BD10</f>
        <v>37</v>
      </c>
      <c r="AN11" s="9">
        <f t="shared" si="14"/>
        <v>2175.7788807970137</v>
      </c>
      <c r="AO11" s="225">
        <f t="shared" si="15"/>
        <v>0.32720578643647347</v>
      </c>
      <c r="AP11" s="9">
        <f>'a27'!BI10</f>
        <v>1.0563799956925124</v>
      </c>
      <c r="AQ11" s="9">
        <f>'a27'!BJ10</f>
        <v>50.4</v>
      </c>
      <c r="AR11" s="9">
        <f>'a27'!BK10</f>
        <v>31.8</v>
      </c>
      <c r="AS11" s="9">
        <f t="shared" si="16"/>
        <v>1693.0813466963036</v>
      </c>
      <c r="AT11" s="225">
        <f t="shared" si="17"/>
        <v>0.4579779507621613</v>
      </c>
      <c r="AU11" s="9">
        <f>'a27'!BP10</f>
        <v>1.6511409644128081</v>
      </c>
      <c r="AV11" s="9">
        <f>'a27'!BQ10</f>
        <v>32.4</v>
      </c>
      <c r="AW11" s="9">
        <f>'a27'!BR10</f>
        <v>34.200000000000003</v>
      </c>
      <c r="AX11" s="9">
        <f t="shared" si="18"/>
        <v>1829.5962798465446</v>
      </c>
      <c r="AY11" s="225">
        <f t="shared" si="19"/>
        <v>0.42099339623342635</v>
      </c>
      <c r="AZ11" s="9">
        <f>'a27'!BW10</f>
        <v>1.6147695235163666</v>
      </c>
      <c r="BA11" s="9">
        <f>'a27'!BX10</f>
        <v>51.6</v>
      </c>
      <c r="BB11" s="9">
        <f>'a27'!BY10</f>
        <v>31.4</v>
      </c>
      <c r="BC11" s="9">
        <f t="shared" si="20"/>
        <v>2616.3141727821576</v>
      </c>
      <c r="BD11" s="225">
        <f t="shared" si="21"/>
        <v>0.20785619476707329</v>
      </c>
    </row>
    <row r="12" spans="1:56" x14ac:dyDescent="0.2">
      <c r="A12" s="1">
        <v>1987</v>
      </c>
      <c r="B12" s="9">
        <f>'a27'!E11</f>
        <v>1.5695078242227645</v>
      </c>
      <c r="C12" s="9">
        <f>'a27'!F11</f>
        <v>44.8</v>
      </c>
      <c r="D12" s="9">
        <f>'a27'!G11</f>
        <v>32.1</v>
      </c>
      <c r="E12" s="9">
        <f t="shared" si="0"/>
        <v>2257.0778118582734</v>
      </c>
      <c r="F12" s="225">
        <f t="shared" si="1"/>
        <v>0.30518032241156789</v>
      </c>
      <c r="G12" s="9">
        <f>'a27'!L11</f>
        <v>0.9914516867653792</v>
      </c>
      <c r="H12" s="9">
        <f>'a27'!M11</f>
        <v>62.9</v>
      </c>
      <c r="I12" s="9">
        <f>'a27'!N11</f>
        <v>38.799999999999997</v>
      </c>
      <c r="J12" s="9">
        <f t="shared" si="2"/>
        <v>2419.6576705846433</v>
      </c>
      <c r="K12" s="225">
        <f t="shared" si="3"/>
        <v>0.26113427183245702</v>
      </c>
      <c r="L12" s="9">
        <f>'a27'!S11</f>
        <v>1.0010147744276843</v>
      </c>
      <c r="M12" s="9">
        <f>'a27'!T11</f>
        <v>50</v>
      </c>
      <c r="N12" s="9">
        <f>'a27'!U11</f>
        <v>32</v>
      </c>
      <c r="O12" s="9">
        <f t="shared" si="4"/>
        <v>1601.6236390842948</v>
      </c>
      <c r="P12" s="225">
        <f t="shared" si="5"/>
        <v>0.48275562523479071</v>
      </c>
      <c r="Q12" s="9">
        <f>'a27'!Z11</f>
        <v>1.334393290566781</v>
      </c>
      <c r="R12" s="9">
        <f>'a27'!AA11</f>
        <v>55.8</v>
      </c>
      <c r="S12" s="9">
        <f>'a27'!AB11</f>
        <v>36.9</v>
      </c>
      <c r="T12" s="9">
        <f t="shared" si="6"/>
        <v>2747.5424731428134</v>
      </c>
      <c r="U12" s="225">
        <f t="shared" si="7"/>
        <v>0.17230389203796109</v>
      </c>
      <c r="V12" s="9">
        <f>'a27'!AG11</f>
        <v>1.180157058939926</v>
      </c>
      <c r="W12" s="9">
        <f>'a27'!AH11</f>
        <v>62.8</v>
      </c>
      <c r="X12" s="9">
        <f>'a27'!AI11</f>
        <v>35.1</v>
      </c>
      <c r="Y12" s="9">
        <f t="shared" si="8"/>
        <v>2601.3966018800998</v>
      </c>
      <c r="Z12" s="225">
        <f t="shared" si="9"/>
        <v>0.21189765529986521</v>
      </c>
      <c r="AA12" s="9">
        <f>'a27'!AN11</f>
        <v>1.4207632701199921</v>
      </c>
      <c r="AB12" s="9">
        <f>'a27'!AO11</f>
        <v>50.1</v>
      </c>
      <c r="AC12" s="9">
        <f>'a27'!AP11</f>
        <v>31.8</v>
      </c>
      <c r="AD12" s="9">
        <f t="shared" si="10"/>
        <v>2263.5316266897694</v>
      </c>
      <c r="AE12" s="225">
        <f t="shared" si="11"/>
        <v>0.30343185826156072</v>
      </c>
      <c r="AF12" s="9">
        <f>'a27'!AU11</f>
        <v>1.7178897074294646</v>
      </c>
      <c r="AG12" s="9">
        <f>'a27'!AV11</f>
        <v>34.299999999999997</v>
      </c>
      <c r="AH12" s="9">
        <f>'a27'!AW11</f>
        <v>29.3</v>
      </c>
      <c r="AI12" s="9">
        <f t="shared" si="12"/>
        <v>1726.4619770695374</v>
      </c>
      <c r="AJ12" s="225">
        <f t="shared" si="13"/>
        <v>0.44893448778156775</v>
      </c>
      <c r="AK12" s="9">
        <f>'a27'!BB11</f>
        <v>1.5540331699224939</v>
      </c>
      <c r="AL12" s="9">
        <f>'a27'!BC11</f>
        <v>42</v>
      </c>
      <c r="AM12" s="9">
        <f>'a27'!BD11</f>
        <v>33.299999999999997</v>
      </c>
      <c r="AN12" s="9">
        <f t="shared" si="14"/>
        <v>2173.4707914535998</v>
      </c>
      <c r="AO12" s="225">
        <f t="shared" si="15"/>
        <v>0.32783109279826711</v>
      </c>
      <c r="AP12" s="9">
        <f>'a27'!BI11</f>
        <v>1.261753613099629</v>
      </c>
      <c r="AQ12" s="9">
        <f>'a27'!BJ11</f>
        <v>49.3</v>
      </c>
      <c r="AR12" s="9">
        <f>'a27'!BK11</f>
        <v>34.700000000000003</v>
      </c>
      <c r="AS12" s="9">
        <f t="shared" si="16"/>
        <v>2158.4945234656661</v>
      </c>
      <c r="AT12" s="225">
        <f t="shared" si="17"/>
        <v>0.33188845551496787</v>
      </c>
      <c r="AU12" s="9">
        <f>'a27'!BP11</f>
        <v>1.6839394168316639</v>
      </c>
      <c r="AV12" s="9">
        <f>'a27'!BQ11</f>
        <v>43.2</v>
      </c>
      <c r="AW12" s="9">
        <f>'a27'!BR11</f>
        <v>30.8</v>
      </c>
      <c r="AX12" s="9">
        <f t="shared" si="18"/>
        <v>2240.582430459539</v>
      </c>
      <c r="AY12" s="225">
        <f t="shared" si="19"/>
        <v>0.30964924254166354</v>
      </c>
      <c r="AZ12" s="9">
        <f>'a27'!BW11</f>
        <v>1.7268205778423589</v>
      </c>
      <c r="BA12" s="9">
        <f>'a27'!BX11</f>
        <v>48.1</v>
      </c>
      <c r="BB12" s="9">
        <f>'a27'!BY11</f>
        <v>33.700000000000003</v>
      </c>
      <c r="BC12" s="9">
        <f t="shared" si="20"/>
        <v>2799.1243520651287</v>
      </c>
      <c r="BD12" s="225">
        <f t="shared" si="21"/>
        <v>0.15832935628810707</v>
      </c>
    </row>
    <row r="13" spans="1:56" x14ac:dyDescent="0.2">
      <c r="A13" s="1">
        <v>1988</v>
      </c>
      <c r="B13" s="9">
        <f>'a27'!E12</f>
        <v>1.3388781823714373</v>
      </c>
      <c r="C13" s="9">
        <f>'a27'!F12</f>
        <v>43.8</v>
      </c>
      <c r="D13" s="9">
        <f>'a27'!G12</f>
        <v>32.200000000000003</v>
      </c>
      <c r="E13" s="9">
        <f t="shared" si="0"/>
        <v>1888.3002332893802</v>
      </c>
      <c r="F13" s="225">
        <f t="shared" si="1"/>
        <v>0.40508935176695443</v>
      </c>
      <c r="G13" s="9">
        <f>'a27'!L12</f>
        <v>0.77775132365112298</v>
      </c>
      <c r="H13" s="9">
        <f>'a27'!M12</f>
        <v>56.3</v>
      </c>
      <c r="I13" s="9">
        <f>'a27'!N12</f>
        <v>39.6</v>
      </c>
      <c r="J13" s="9">
        <f t="shared" si="2"/>
        <v>1733.9810210537057</v>
      </c>
      <c r="K13" s="225">
        <f t="shared" si="3"/>
        <v>0.44689743230478424</v>
      </c>
      <c r="L13" s="9">
        <f>'a27'!S12</f>
        <v>0.94783509707665925</v>
      </c>
      <c r="M13" s="9">
        <f>'a27'!T12</f>
        <v>51.8</v>
      </c>
      <c r="N13" s="9">
        <f>'a27'!U12</f>
        <v>26.1</v>
      </c>
      <c r="O13" s="9">
        <f t="shared" si="4"/>
        <v>1281.4540945457018</v>
      </c>
      <c r="P13" s="225">
        <f t="shared" si="5"/>
        <v>0.56949579134830963</v>
      </c>
      <c r="Q13" s="9">
        <f>'a27'!Z12</f>
        <v>1.1889007419938085</v>
      </c>
      <c r="R13" s="9">
        <f>'a27'!AA12</f>
        <v>49.5</v>
      </c>
      <c r="S13" s="9">
        <f>'a27'!AB12</f>
        <v>30.4</v>
      </c>
      <c r="T13" s="9">
        <f t="shared" si="6"/>
        <v>1789.0578365522829</v>
      </c>
      <c r="U13" s="225">
        <f t="shared" si="7"/>
        <v>0.43197605015947421</v>
      </c>
      <c r="V13" s="9">
        <f>'a27'!AG12</f>
        <v>0.97923004607110942</v>
      </c>
      <c r="W13" s="9">
        <f>'a27'!AH12</f>
        <v>60.6</v>
      </c>
      <c r="X13" s="9">
        <f>'a27'!AI12</f>
        <v>35.9</v>
      </c>
      <c r="Y13" s="9">
        <f t="shared" si="8"/>
        <v>2130.3541344295413</v>
      </c>
      <c r="Z13" s="225">
        <f t="shared" si="9"/>
        <v>0.33951223504406136</v>
      </c>
      <c r="AA13" s="9">
        <f>'a27'!AN12</f>
        <v>1.2775656891946694</v>
      </c>
      <c r="AB13" s="9">
        <f>'a27'!AO12</f>
        <v>46.9</v>
      </c>
      <c r="AC13" s="9">
        <f>'a27'!AP12</f>
        <v>32.799999999999997</v>
      </c>
      <c r="AD13" s="9">
        <f t="shared" si="10"/>
        <v>1965.3048510019435</v>
      </c>
      <c r="AE13" s="225">
        <f t="shared" si="11"/>
        <v>0.38422730087600654</v>
      </c>
      <c r="AF13" s="9">
        <f>'a27'!AU12</f>
        <v>1.398809155919247</v>
      </c>
      <c r="AG13" s="9">
        <f>'a27'!AV12</f>
        <v>36.299999999999997</v>
      </c>
      <c r="AH13" s="9">
        <f>'a27'!AW12</f>
        <v>30.9</v>
      </c>
      <c r="AI13" s="9">
        <f t="shared" si="12"/>
        <v>1569.0022659199417</v>
      </c>
      <c r="AJ13" s="225">
        <f t="shared" si="13"/>
        <v>0.49159339064812785</v>
      </c>
      <c r="AK13" s="9">
        <f>'a27'!BB12</f>
        <v>1.2685088207695931</v>
      </c>
      <c r="AL13" s="9">
        <f>'a27'!BC12</f>
        <v>53.6</v>
      </c>
      <c r="AM13" s="9">
        <f>'a27'!BD12</f>
        <v>33.299999999999997</v>
      </c>
      <c r="AN13" s="9">
        <f t="shared" si="14"/>
        <v>2264.1360240152312</v>
      </c>
      <c r="AO13" s="225">
        <f t="shared" si="15"/>
        <v>0.30326811525319719</v>
      </c>
      <c r="AP13" s="9">
        <f>'a27'!BI12</f>
        <v>1.0662715662996589</v>
      </c>
      <c r="AQ13" s="9">
        <f>'a27'!BJ12</f>
        <v>54.5</v>
      </c>
      <c r="AR13" s="9">
        <f>'a27'!BK12</f>
        <v>35.1</v>
      </c>
      <c r="AS13" s="9">
        <f t="shared" si="16"/>
        <v>2039.7241927529326</v>
      </c>
      <c r="AT13" s="225">
        <f t="shared" si="17"/>
        <v>0.36406565160095677</v>
      </c>
      <c r="AU13" s="9">
        <f>'a27'!BP12</f>
        <v>1.5314607357590599</v>
      </c>
      <c r="AV13" s="9">
        <f>'a27'!BQ12</f>
        <v>44.4</v>
      </c>
      <c r="AW13" s="9">
        <f>'a27'!BR12</f>
        <v>29.2</v>
      </c>
      <c r="AX13" s="9">
        <f t="shared" si="18"/>
        <v>1985.508214696906</v>
      </c>
      <c r="AY13" s="225">
        <f t="shared" si="19"/>
        <v>0.37875381611505465</v>
      </c>
      <c r="AZ13" s="9">
        <f>'a27'!BW12</f>
        <v>1.4873029731352223</v>
      </c>
      <c r="BA13" s="9">
        <f>'a27'!BX12</f>
        <v>43.4</v>
      </c>
      <c r="BB13" s="9">
        <f>'a27'!BY12</f>
        <v>33</v>
      </c>
      <c r="BC13" s="9">
        <f t="shared" si="20"/>
        <v>2130.1153181242653</v>
      </c>
      <c r="BD13" s="225">
        <f t="shared" si="21"/>
        <v>0.33957693503300035</v>
      </c>
    </row>
    <row r="14" spans="1:56" x14ac:dyDescent="0.2">
      <c r="A14" s="1">
        <v>1989</v>
      </c>
      <c r="B14" s="9">
        <f>'a27'!E13</f>
        <v>1.2747083608069409</v>
      </c>
      <c r="C14" s="9">
        <f>'a27'!F13</f>
        <v>42</v>
      </c>
      <c r="D14" s="9">
        <f>'a27'!G13</f>
        <v>31.8</v>
      </c>
      <c r="E14" s="9">
        <f t="shared" si="0"/>
        <v>1702.5004866937504</v>
      </c>
      <c r="F14" s="225">
        <f t="shared" si="1"/>
        <v>0.45542612226391216</v>
      </c>
      <c r="G14" s="9">
        <f>'a27'!L13</f>
        <v>0.82863338944649534</v>
      </c>
      <c r="H14" s="9">
        <f>'a27'!M13</f>
        <v>50.7</v>
      </c>
      <c r="I14" s="9">
        <f>'a27'!N13</f>
        <v>43.6</v>
      </c>
      <c r="J14" s="9">
        <f t="shared" si="2"/>
        <v>1831.7106800392669</v>
      </c>
      <c r="K14" s="225">
        <f t="shared" si="3"/>
        <v>0.42042056403537487</v>
      </c>
      <c r="L14" s="9">
        <f>'a27'!S13</f>
        <v>0.87639770323360533</v>
      </c>
      <c r="M14" s="9">
        <f>'a27'!T13</f>
        <v>52</v>
      </c>
      <c r="N14" s="9">
        <f>'a27'!U13</f>
        <v>26.8</v>
      </c>
      <c r="O14" s="9">
        <f t="shared" si="4"/>
        <v>1221.3478392263523</v>
      </c>
      <c r="P14" s="225">
        <f t="shared" si="5"/>
        <v>0.58577974670819699</v>
      </c>
      <c r="Q14" s="9">
        <f>'a27'!Z13</f>
        <v>1.190755458802113</v>
      </c>
      <c r="R14" s="9">
        <f>'a27'!AA13</f>
        <v>52.2</v>
      </c>
      <c r="S14" s="9">
        <f>'a27'!AB13</f>
        <v>31.6</v>
      </c>
      <c r="T14" s="9">
        <f t="shared" si="6"/>
        <v>1964.1749444032616</v>
      </c>
      <c r="U14" s="225">
        <f t="shared" si="7"/>
        <v>0.38453341458274171</v>
      </c>
      <c r="V14" s="9">
        <f>'a27'!AG13</f>
        <v>0.95297393590342283</v>
      </c>
      <c r="W14" s="9">
        <f>'a27'!AH13</f>
        <v>58.8</v>
      </c>
      <c r="X14" s="9">
        <f>'a27'!AI13</f>
        <v>35.700000000000003</v>
      </c>
      <c r="Y14" s="9">
        <f t="shared" si="8"/>
        <v>2000.4447672910289</v>
      </c>
      <c r="Z14" s="225">
        <f t="shared" si="9"/>
        <v>0.37470721307214294</v>
      </c>
      <c r="AA14" s="9">
        <f>'a27'!AN13</f>
        <v>1.2203265567961388</v>
      </c>
      <c r="AB14" s="9">
        <f>'a27'!AO13</f>
        <v>43.7</v>
      </c>
      <c r="AC14" s="9">
        <f>'a27'!AP13</f>
        <v>34.700000000000003</v>
      </c>
      <c r="AD14" s="9">
        <f t="shared" si="10"/>
        <v>1850.4909874600971</v>
      </c>
      <c r="AE14" s="225">
        <f t="shared" si="11"/>
        <v>0.41533261293842283</v>
      </c>
      <c r="AF14" s="9">
        <f>'a27'!AU13</f>
        <v>1.3093446555112842</v>
      </c>
      <c r="AG14" s="9">
        <f>'a27'!AV13</f>
        <v>33.4</v>
      </c>
      <c r="AH14" s="9">
        <f>'a27'!AW13</f>
        <v>27.5</v>
      </c>
      <c r="AI14" s="9">
        <f t="shared" si="12"/>
        <v>1202.6330660871145</v>
      </c>
      <c r="AJ14" s="225">
        <f t="shared" si="13"/>
        <v>0.59084994329174068</v>
      </c>
      <c r="AK14" s="9">
        <f>'a27'!BB13</f>
        <v>1.1694406389366603</v>
      </c>
      <c r="AL14" s="9">
        <f>'a27'!BC13</f>
        <v>56.3</v>
      </c>
      <c r="AM14" s="9">
        <f>'a27'!BD13</f>
        <v>31.6</v>
      </c>
      <c r="AN14" s="9">
        <f t="shared" si="14"/>
        <v>2080.5284519194338</v>
      </c>
      <c r="AO14" s="225">
        <f t="shared" si="15"/>
        <v>0.35301098297736211</v>
      </c>
      <c r="AP14" s="9">
        <f>'a27'!BI13</f>
        <v>1.0451143106877927</v>
      </c>
      <c r="AQ14" s="9">
        <f>'a27'!BJ13</f>
        <v>56</v>
      </c>
      <c r="AR14" s="9">
        <f>'a27'!BK13</f>
        <v>38.1</v>
      </c>
      <c r="AS14" s="9">
        <f t="shared" si="16"/>
        <v>2229.8558932834744</v>
      </c>
      <c r="AT14" s="225">
        <f t="shared" si="17"/>
        <v>0.31255527040204462</v>
      </c>
      <c r="AU14" s="9">
        <f>'a27'!BP13</f>
        <v>1.4168995106002413</v>
      </c>
      <c r="AV14" s="9">
        <f>'a27'!BQ13</f>
        <v>42.8</v>
      </c>
      <c r="AW14" s="9">
        <f>'a27'!BR13</f>
        <v>29.8</v>
      </c>
      <c r="AX14" s="9">
        <f t="shared" si="18"/>
        <v>1807.1703117999718</v>
      </c>
      <c r="AY14" s="225">
        <f t="shared" si="19"/>
        <v>0.42706902780675271</v>
      </c>
      <c r="AZ14" s="9">
        <f>'a27'!BW13</f>
        <v>1.473309178665527</v>
      </c>
      <c r="BA14" s="9">
        <f>'a27'!BX13</f>
        <v>45.1</v>
      </c>
      <c r="BB14" s="9">
        <f>'a27'!BY13</f>
        <v>31.5</v>
      </c>
      <c r="BC14" s="9">
        <f t="shared" si="20"/>
        <v>2093.0566846711808</v>
      </c>
      <c r="BD14" s="225">
        <f t="shared" si="21"/>
        <v>0.34961684069077625</v>
      </c>
    </row>
    <row r="15" spans="1:56" x14ac:dyDescent="0.2">
      <c r="A15" s="1">
        <v>1990</v>
      </c>
      <c r="B15" s="9">
        <f>'a27'!E14</f>
        <v>1.2362257773514667</v>
      </c>
      <c r="C15" s="9">
        <f>'a27'!F14</f>
        <v>47.8</v>
      </c>
      <c r="D15" s="9">
        <f>'a27'!G14</f>
        <v>30.3</v>
      </c>
      <c r="E15" s="9">
        <f t="shared" si="0"/>
        <v>1790.475242369223</v>
      </c>
      <c r="F15" s="225">
        <f t="shared" si="1"/>
        <v>0.43159204731439149</v>
      </c>
      <c r="G15" s="9">
        <f>'a27'!L14</f>
        <v>0.83108632216599565</v>
      </c>
      <c r="H15" s="9">
        <f>'a27'!M14</f>
        <v>65.400000000000006</v>
      </c>
      <c r="I15" s="9">
        <f>'a27'!N14</f>
        <v>39.4</v>
      </c>
      <c r="J15" s="9">
        <f t="shared" si="2"/>
        <v>2141.5099915044511</v>
      </c>
      <c r="K15" s="225">
        <f t="shared" si="3"/>
        <v>0.33648989606047414</v>
      </c>
      <c r="L15" s="9">
        <f>'a27'!S14</f>
        <v>0.99998333361110636</v>
      </c>
      <c r="M15" s="9">
        <f>'a27'!T14</f>
        <v>44.2</v>
      </c>
      <c r="N15" s="9">
        <f>'a27'!U14</f>
        <v>22.6</v>
      </c>
      <c r="O15" s="9">
        <f t="shared" si="4"/>
        <v>998.90335161080645</v>
      </c>
      <c r="P15" s="225">
        <f t="shared" si="5"/>
        <v>0.64604429134068386</v>
      </c>
      <c r="Q15" s="9">
        <f>'a27'!Z14</f>
        <v>1.1553210887857297</v>
      </c>
      <c r="R15" s="9">
        <f>'a27'!AA14</f>
        <v>58.8</v>
      </c>
      <c r="S15" s="9">
        <f>'a27'!AB14</f>
        <v>32</v>
      </c>
      <c r="T15" s="9">
        <f t="shared" si="6"/>
        <v>2173.852160659229</v>
      </c>
      <c r="U15" s="225">
        <f t="shared" si="7"/>
        <v>0.32772777245187212</v>
      </c>
      <c r="V15" s="9">
        <f>'a27'!AG14</f>
        <v>0.98481178582623308</v>
      </c>
      <c r="W15" s="9">
        <f>'a27'!AH14</f>
        <v>57.2</v>
      </c>
      <c r="X15" s="9">
        <f>'a27'!AI14</f>
        <v>33.4</v>
      </c>
      <c r="Y15" s="9">
        <f t="shared" si="8"/>
        <v>1881.4632205853018</v>
      </c>
      <c r="Z15" s="225">
        <f t="shared" si="9"/>
        <v>0.40694163168485437</v>
      </c>
      <c r="AA15" s="9">
        <f>'a27'!AN14</f>
        <v>1.2636656443430336</v>
      </c>
      <c r="AB15" s="9">
        <f>'a27'!AO14</f>
        <v>51.4</v>
      </c>
      <c r="AC15" s="9">
        <f>'a27'!AP14</f>
        <v>31.3</v>
      </c>
      <c r="AD15" s="9">
        <f t="shared" si="10"/>
        <v>2033.0105619319595</v>
      </c>
      <c r="AE15" s="225">
        <f t="shared" si="11"/>
        <v>0.36588450496340036</v>
      </c>
      <c r="AF15" s="9">
        <f>'a27'!AU14</f>
        <v>1.2105606469365211</v>
      </c>
      <c r="AG15" s="9">
        <f>'a27'!AV14</f>
        <v>41.3</v>
      </c>
      <c r="AH15" s="9">
        <f>'a27'!AW14</f>
        <v>28.5</v>
      </c>
      <c r="AI15" s="9">
        <f t="shared" si="12"/>
        <v>1424.8904094766319</v>
      </c>
      <c r="AJ15" s="225">
        <f t="shared" si="13"/>
        <v>0.53063609967541792</v>
      </c>
      <c r="AK15" s="9">
        <f>'a27'!BB14</f>
        <v>1.1386437668868719</v>
      </c>
      <c r="AL15" s="9">
        <f>'a27'!BC14</f>
        <v>55.7</v>
      </c>
      <c r="AM15" s="9">
        <f>'a27'!BD14</f>
        <v>35.4</v>
      </c>
      <c r="AN15" s="9">
        <f t="shared" si="14"/>
        <v>2245.1550066721961</v>
      </c>
      <c r="AO15" s="225">
        <f t="shared" si="15"/>
        <v>0.3084104425776501</v>
      </c>
      <c r="AP15" s="9">
        <f>'a27'!BI14</f>
        <v>1.0299010362584502</v>
      </c>
      <c r="AQ15" s="9">
        <f>'a27'!BJ14</f>
        <v>52.1</v>
      </c>
      <c r="AR15" s="9">
        <f>'a27'!BK14</f>
        <v>40.1</v>
      </c>
      <c r="AS15" s="9">
        <f t="shared" si="16"/>
        <v>2151.6795439615166</v>
      </c>
      <c r="AT15" s="225">
        <f t="shared" si="17"/>
        <v>0.33373476620982817</v>
      </c>
      <c r="AU15" s="9">
        <f>'a27'!BP14</f>
        <v>1.4390383601000618</v>
      </c>
      <c r="AV15" s="9">
        <f>'a27'!BQ14</f>
        <v>49.6</v>
      </c>
      <c r="AW15" s="9">
        <f>'a27'!BR14</f>
        <v>26.6</v>
      </c>
      <c r="AX15" s="9">
        <f t="shared" si="18"/>
        <v>1898.6096507816176</v>
      </c>
      <c r="AY15" s="225">
        <f t="shared" si="19"/>
        <v>0.40229632975388635</v>
      </c>
      <c r="AZ15" s="9">
        <f>'a27'!BW14</f>
        <v>1.3586598987583705</v>
      </c>
      <c r="BA15" s="9">
        <f>'a27'!BX14</f>
        <v>47</v>
      </c>
      <c r="BB15" s="9">
        <f>'a27'!BY14</f>
        <v>28.4</v>
      </c>
      <c r="BC15" s="9">
        <f t="shared" si="20"/>
        <v>1813.5392328626729</v>
      </c>
      <c r="BD15" s="225">
        <f t="shared" si="21"/>
        <v>0.42534356303233539</v>
      </c>
    </row>
    <row r="16" spans="1:56" x14ac:dyDescent="0.2">
      <c r="A16" s="1">
        <v>1991</v>
      </c>
      <c r="B16" s="9">
        <f>'a27'!E15</f>
        <v>1.3427578423629436</v>
      </c>
      <c r="C16" s="9">
        <f>'a27'!F15</f>
        <v>45.7</v>
      </c>
      <c r="D16" s="9">
        <f>'a27'!G15</f>
        <v>30.7</v>
      </c>
      <c r="E16" s="9">
        <f t="shared" si="0"/>
        <v>1883.8758252567864</v>
      </c>
      <c r="F16" s="225">
        <f t="shared" si="1"/>
        <v>0.40628801008485987</v>
      </c>
      <c r="G16" s="9">
        <f>'a27'!L15</f>
        <v>0.79703011398005053</v>
      </c>
      <c r="H16" s="9">
        <f>'a27'!M15</f>
        <v>59.9</v>
      </c>
      <c r="I16" s="9">
        <f>'a27'!N15</f>
        <v>44.9</v>
      </c>
      <c r="J16" s="9">
        <f t="shared" si="2"/>
        <v>2143.6204618504858</v>
      </c>
      <c r="K16" s="225">
        <f t="shared" si="3"/>
        <v>0.33591812853443875</v>
      </c>
      <c r="L16" s="9">
        <f>'a27'!S15</f>
        <v>1.0062982853676379</v>
      </c>
      <c r="M16" s="9">
        <f>'a27'!T15</f>
        <v>42.2</v>
      </c>
      <c r="N16" s="9">
        <f>'a27'!U15</f>
        <v>31.2</v>
      </c>
      <c r="O16" s="9">
        <f t="shared" si="4"/>
        <v>1324.9325744464468</v>
      </c>
      <c r="P16" s="225">
        <f t="shared" si="5"/>
        <v>0.55771662423736867</v>
      </c>
      <c r="Q16" s="9">
        <f>'a27'!Z15</f>
        <v>1.1776431333464181</v>
      </c>
      <c r="R16" s="9">
        <f>'a27'!AA15</f>
        <v>59.1</v>
      </c>
      <c r="S16" s="9">
        <f>'a27'!AB15</f>
        <v>29.1</v>
      </c>
      <c r="T16" s="9">
        <f t="shared" si="6"/>
        <v>2025.3224371605036</v>
      </c>
      <c r="U16" s="225">
        <f t="shared" si="7"/>
        <v>0.36796736771894006</v>
      </c>
      <c r="V16" s="9">
        <f>'a27'!AG15</f>
        <v>1.0399493502667259</v>
      </c>
      <c r="W16" s="9">
        <f>'a27'!AH15</f>
        <v>56.5</v>
      </c>
      <c r="X16" s="9">
        <f>'a27'!AI15</f>
        <v>32.6</v>
      </c>
      <c r="Y16" s="9">
        <f t="shared" si="8"/>
        <v>1915.4827082562824</v>
      </c>
      <c r="Z16" s="225">
        <f t="shared" si="9"/>
        <v>0.39772508981816856</v>
      </c>
      <c r="AA16" s="9">
        <f>'a27'!AN15</f>
        <v>1.5206980817279792</v>
      </c>
      <c r="AB16" s="9">
        <f>'a27'!AO15</f>
        <v>45.6</v>
      </c>
      <c r="AC16" s="9">
        <f>'a27'!AP15</f>
        <v>29.7</v>
      </c>
      <c r="AD16" s="9">
        <f t="shared" si="10"/>
        <v>2059.5118260458366</v>
      </c>
      <c r="AE16" s="225">
        <f t="shared" si="11"/>
        <v>0.35870479630382529</v>
      </c>
      <c r="AF16" s="9">
        <f>'a27'!AU15</f>
        <v>1.2343171652942193</v>
      </c>
      <c r="AG16" s="9">
        <f>'a27'!AV15</f>
        <v>43.8</v>
      </c>
      <c r="AH16" s="9">
        <f>'a27'!AW15</f>
        <v>30</v>
      </c>
      <c r="AI16" s="9">
        <f t="shared" si="12"/>
        <v>1621.892755196604</v>
      </c>
      <c r="AJ16" s="225">
        <f t="shared" si="13"/>
        <v>0.47726432686320569</v>
      </c>
      <c r="AK16" s="9">
        <f>'a27'!BB15</f>
        <v>1.2310463256580555</v>
      </c>
      <c r="AL16" s="9">
        <f>'a27'!BC15</f>
        <v>50.8</v>
      </c>
      <c r="AM16" s="9">
        <f>'a27'!BD15</f>
        <v>33.299999999999997</v>
      </c>
      <c r="AN16" s="9">
        <f t="shared" si="14"/>
        <v>2082.4872063361927</v>
      </c>
      <c r="AO16" s="225">
        <f t="shared" si="15"/>
        <v>0.35248031825180204</v>
      </c>
      <c r="AP16" s="9">
        <f>'a27'!BI15</f>
        <v>1.0814868358864578</v>
      </c>
      <c r="AQ16" s="9">
        <f>'a27'!BJ15</f>
        <v>58.8</v>
      </c>
      <c r="AR16" s="9">
        <f>'a27'!BK15</f>
        <v>38.4</v>
      </c>
      <c r="AS16" s="9">
        <f t="shared" si="16"/>
        <v>2441.9107564847504</v>
      </c>
      <c r="AT16" s="225">
        <f t="shared" si="17"/>
        <v>0.2551054774001339</v>
      </c>
      <c r="AU16" s="9">
        <f>'a27'!BP15</f>
        <v>1.5533573852001092</v>
      </c>
      <c r="AV16" s="9">
        <f>'a27'!BQ15</f>
        <v>41.1</v>
      </c>
      <c r="AW16" s="9">
        <f>'a27'!BR15</f>
        <v>32.6</v>
      </c>
      <c r="AX16" s="9">
        <f t="shared" si="18"/>
        <v>2081.2814261342187</v>
      </c>
      <c r="AY16" s="225">
        <f t="shared" si="19"/>
        <v>0.35280698759559098</v>
      </c>
      <c r="AZ16" s="9">
        <f>'a27'!BW15</f>
        <v>1.531399906460438</v>
      </c>
      <c r="BA16" s="9">
        <f>'a27'!BX15</f>
        <v>41.7</v>
      </c>
      <c r="BB16" s="9">
        <f>'a27'!BY15</f>
        <v>26.9</v>
      </c>
      <c r="BC16" s="9">
        <f t="shared" si="20"/>
        <v>1717.8172170738671</v>
      </c>
      <c r="BD16" s="225">
        <f t="shared" si="21"/>
        <v>0.45127652165339199</v>
      </c>
    </row>
    <row r="17" spans="1:56" x14ac:dyDescent="0.2">
      <c r="A17" s="1">
        <v>1992</v>
      </c>
      <c r="B17" s="9">
        <f>'a27'!E16</f>
        <v>1.3793006281245603</v>
      </c>
      <c r="C17" s="9">
        <f>'a27'!F16</f>
        <v>43.1</v>
      </c>
      <c r="D17" s="9">
        <f>'a27'!G16</f>
        <v>29.4</v>
      </c>
      <c r="E17" s="9">
        <f t="shared" si="0"/>
        <v>1747.7669979217553</v>
      </c>
      <c r="F17" s="225">
        <f t="shared" si="1"/>
        <v>0.44316254263782651</v>
      </c>
      <c r="G17" s="9">
        <f>'a27'!L16</f>
        <v>0.78970459198596088</v>
      </c>
      <c r="H17" s="9">
        <f>'a27'!M16</f>
        <v>64.7</v>
      </c>
      <c r="I17" s="9">
        <f>'a27'!N16</f>
        <v>40.799999999999997</v>
      </c>
      <c r="J17" s="9">
        <f t="shared" si="2"/>
        <v>2084.6305937408601</v>
      </c>
      <c r="K17" s="225">
        <f t="shared" si="3"/>
        <v>0.35189963285340037</v>
      </c>
      <c r="L17" s="9">
        <f>'a27'!S16</f>
        <v>0.86912979720304728</v>
      </c>
      <c r="M17" s="9">
        <f>'a27'!T16</f>
        <v>38.200000000000003</v>
      </c>
      <c r="N17" s="9">
        <f>'a27'!U16</f>
        <v>28.5</v>
      </c>
      <c r="O17" s="9">
        <f t="shared" si="4"/>
        <v>946.22161021495765</v>
      </c>
      <c r="P17" s="225">
        <f t="shared" si="5"/>
        <v>0.66031680125854875</v>
      </c>
      <c r="Q17" s="9">
        <f>'a27'!Z16</f>
        <v>1.1880156051598201</v>
      </c>
      <c r="R17" s="9">
        <f>'a27'!AA16</f>
        <v>57.4</v>
      </c>
      <c r="S17" s="9">
        <f>'a27'!AB16</f>
        <v>29.7</v>
      </c>
      <c r="T17" s="9">
        <f t="shared" si="6"/>
        <v>2025.3052433643579</v>
      </c>
      <c r="U17" s="225">
        <f t="shared" si="7"/>
        <v>0.36797202585322936</v>
      </c>
      <c r="V17" s="9">
        <f>'a27'!AG16</f>
        <v>1.0562151661181263</v>
      </c>
      <c r="W17" s="9">
        <f>'a27'!AH16</f>
        <v>63</v>
      </c>
      <c r="X17" s="9">
        <f>'a27'!AI16</f>
        <v>37.4</v>
      </c>
      <c r="Y17" s="9">
        <f t="shared" si="8"/>
        <v>2488.6541744075294</v>
      </c>
      <c r="Z17" s="225">
        <f t="shared" si="9"/>
        <v>0.24244177498215846</v>
      </c>
      <c r="AA17" s="9">
        <f>'a27'!AN16</f>
        <v>1.5034111624600606</v>
      </c>
      <c r="AB17" s="9">
        <f>'a27'!AO16</f>
        <v>47.7</v>
      </c>
      <c r="AC17" s="9">
        <f>'a27'!AP16</f>
        <v>26.7</v>
      </c>
      <c r="AD17" s="9">
        <f t="shared" si="10"/>
        <v>1914.7294223975086</v>
      </c>
      <c r="AE17" s="225">
        <f t="shared" si="11"/>
        <v>0.39792916963036673</v>
      </c>
      <c r="AF17" s="9">
        <f>'a27'!AU16</f>
        <v>1.3446337955208449</v>
      </c>
      <c r="AG17" s="9">
        <f>'a27'!AV16</f>
        <v>34</v>
      </c>
      <c r="AH17" s="9">
        <f>'a27'!AW16</f>
        <v>29.6</v>
      </c>
      <c r="AI17" s="9">
        <f t="shared" si="12"/>
        <v>1353.2394518121785</v>
      </c>
      <c r="AJ17" s="225">
        <f t="shared" si="13"/>
        <v>0.55004773977680244</v>
      </c>
      <c r="AK17" s="9">
        <f>'a27'!BB16</f>
        <v>1.199367675953126</v>
      </c>
      <c r="AL17" s="9">
        <f>'a27'!BC16</f>
        <v>49.3</v>
      </c>
      <c r="AM17" s="9">
        <f>'a27'!BD16</f>
        <v>35.9</v>
      </c>
      <c r="AN17" s="9">
        <f t="shared" si="14"/>
        <v>2122.724868639159</v>
      </c>
      <c r="AO17" s="225">
        <f t="shared" si="15"/>
        <v>0.34157915175512965</v>
      </c>
      <c r="AP17" s="9">
        <f>'a27'!BI16</f>
        <v>1.1043503649635036</v>
      </c>
      <c r="AQ17" s="9">
        <f>'a27'!BJ16</f>
        <v>50.7</v>
      </c>
      <c r="AR17" s="9">
        <f>'a27'!BK16</f>
        <v>38.4</v>
      </c>
      <c r="AS17" s="9">
        <f t="shared" si="16"/>
        <v>2150.037638540146</v>
      </c>
      <c r="AT17" s="225">
        <f t="shared" si="17"/>
        <v>0.33417959037071959</v>
      </c>
      <c r="AU17" s="9">
        <f>'a27'!BP16</f>
        <v>1.5120376208060744</v>
      </c>
      <c r="AV17" s="9">
        <f>'a27'!BQ16</f>
        <v>47.6</v>
      </c>
      <c r="AW17" s="9">
        <f>'a27'!BR16</f>
        <v>27.1</v>
      </c>
      <c r="AX17" s="9">
        <f t="shared" si="18"/>
        <v>1950.468049335004</v>
      </c>
      <c r="AY17" s="225">
        <f t="shared" si="19"/>
        <v>0.38824687944972225</v>
      </c>
      <c r="AZ17" s="9">
        <f>'a27'!BW16</f>
        <v>1.5369834095645347</v>
      </c>
      <c r="BA17" s="9">
        <f>'a27'!BX16</f>
        <v>42.3</v>
      </c>
      <c r="BB17" s="9">
        <f>'a27'!BY16</f>
        <v>27.8</v>
      </c>
      <c r="BC17" s="9">
        <f t="shared" si="20"/>
        <v>1807.4002706433191</v>
      </c>
      <c r="BD17" s="225">
        <f t="shared" si="21"/>
        <v>0.42700672747678231</v>
      </c>
    </row>
    <row r="18" spans="1:56" x14ac:dyDescent="0.2">
      <c r="A18" s="1">
        <v>1993</v>
      </c>
      <c r="B18" s="9">
        <f>'a27'!E17</f>
        <v>1.3569898112685905</v>
      </c>
      <c r="C18" s="9">
        <f>'a27'!F17</f>
        <v>42.5</v>
      </c>
      <c r="D18" s="9">
        <f>'a27'!G17</f>
        <v>27.3</v>
      </c>
      <c r="E18" s="9">
        <f t="shared" si="0"/>
        <v>1574.4474285243823</v>
      </c>
      <c r="F18" s="225">
        <f t="shared" si="1"/>
        <v>0.49011819003370033</v>
      </c>
      <c r="G18" s="9">
        <f>'a27'!L17</f>
        <v>0.82033611652250182</v>
      </c>
      <c r="H18" s="9">
        <f>'a27'!M17</f>
        <v>61.4</v>
      </c>
      <c r="I18" s="9">
        <f>'a27'!N17</f>
        <v>35.6</v>
      </c>
      <c r="J18" s="9">
        <f t="shared" si="2"/>
        <v>1793.1234969395452</v>
      </c>
      <c r="K18" s="225">
        <f t="shared" si="3"/>
        <v>0.43087458356663971</v>
      </c>
      <c r="L18" s="9">
        <f>'a27'!S17</f>
        <v>0.8450402909505812</v>
      </c>
      <c r="M18" s="9">
        <f>'a27'!T17</f>
        <v>34.1</v>
      </c>
      <c r="N18" s="9">
        <f>'a27'!U17</f>
        <v>29.7</v>
      </c>
      <c r="O18" s="9">
        <f t="shared" si="4"/>
        <v>855.83145546602009</v>
      </c>
      <c r="P18" s="225">
        <f t="shared" si="5"/>
        <v>0.68480525486599186</v>
      </c>
      <c r="Q18" s="9">
        <f>'a27'!Z17</f>
        <v>1.226468983501072</v>
      </c>
      <c r="R18" s="9">
        <f>'a27'!AA17</f>
        <v>65.5</v>
      </c>
      <c r="S18" s="9">
        <f>'a27'!AB17</f>
        <v>28.6</v>
      </c>
      <c r="T18" s="9">
        <f t="shared" si="6"/>
        <v>2297.5443467925584</v>
      </c>
      <c r="U18" s="225">
        <f t="shared" si="7"/>
        <v>0.29421714986092168</v>
      </c>
      <c r="V18" s="9">
        <f>'a27'!AG17</f>
        <v>1.0180641614241523</v>
      </c>
      <c r="W18" s="9">
        <f>'a27'!AH17</f>
        <v>63.6</v>
      </c>
      <c r="X18" s="9">
        <f>'a27'!AI17</f>
        <v>33.9</v>
      </c>
      <c r="Y18" s="9">
        <f t="shared" si="8"/>
        <v>2194.9870545969293</v>
      </c>
      <c r="Z18" s="225">
        <f t="shared" si="9"/>
        <v>0.32200191800313099</v>
      </c>
      <c r="AA18" s="9">
        <f>'a27'!AN17</f>
        <v>1.51580185257074</v>
      </c>
      <c r="AB18" s="9">
        <f>'a27'!AO17</f>
        <v>47.8</v>
      </c>
      <c r="AC18" s="9">
        <f>'a27'!AP17</f>
        <v>28.9</v>
      </c>
      <c r="AD18" s="9">
        <f t="shared" si="10"/>
        <v>2093.9589951782714</v>
      </c>
      <c r="AE18" s="225">
        <f t="shared" si="11"/>
        <v>0.3493723871985373</v>
      </c>
      <c r="AF18" s="9">
        <f>'a27'!AU17</f>
        <v>1.279821979974912</v>
      </c>
      <c r="AG18" s="9">
        <f>'a27'!AV17</f>
        <v>35.299999999999997</v>
      </c>
      <c r="AH18" s="9">
        <f>'a27'!AW17</f>
        <v>24</v>
      </c>
      <c r="AI18" s="9">
        <f t="shared" si="12"/>
        <v>1084.2651814347453</v>
      </c>
      <c r="AJ18" s="225">
        <f t="shared" si="13"/>
        <v>0.62291810890083643</v>
      </c>
      <c r="AK18" s="9">
        <f>'a27'!BB17</f>
        <v>1.165103358012652</v>
      </c>
      <c r="AL18" s="9">
        <f>'a27'!BC17</f>
        <v>49.2</v>
      </c>
      <c r="AM18" s="9">
        <f>'a27'!BD17</f>
        <v>27</v>
      </c>
      <c r="AN18" s="9">
        <f t="shared" si="14"/>
        <v>1547.7233007840071</v>
      </c>
      <c r="AO18" s="225">
        <f t="shared" si="15"/>
        <v>0.49735827679079547</v>
      </c>
      <c r="AP18" s="9">
        <f>'a27'!BI17</f>
        <v>1.086573061454879</v>
      </c>
      <c r="AQ18" s="9">
        <f>'a27'!BJ17</f>
        <v>56.6</v>
      </c>
      <c r="AR18" s="9">
        <f>'a27'!BK17</f>
        <v>33.6</v>
      </c>
      <c r="AS18" s="9">
        <f t="shared" si="16"/>
        <v>2066.4011853524307</v>
      </c>
      <c r="AT18" s="225">
        <f t="shared" si="17"/>
        <v>0.35683833467165826</v>
      </c>
      <c r="AU18" s="9">
        <f>'a27'!BP17</f>
        <v>1.564554085855717</v>
      </c>
      <c r="AV18" s="9">
        <f>'a27'!BQ17</f>
        <v>39.5</v>
      </c>
      <c r="AW18" s="9">
        <f>'a27'!BR17</f>
        <v>25.1</v>
      </c>
      <c r="AX18" s="9">
        <f t="shared" si="18"/>
        <v>1551.1771484216508</v>
      </c>
      <c r="AY18" s="225">
        <f t="shared" si="19"/>
        <v>0.49642256218917163</v>
      </c>
      <c r="AZ18" s="9">
        <f>'a27'!BW17</f>
        <v>1.5109513146748015</v>
      </c>
      <c r="BA18" s="9">
        <f>'a27'!BX17</f>
        <v>39.700000000000003</v>
      </c>
      <c r="BB18" s="9">
        <f>'a27'!BY17</f>
        <v>27.7</v>
      </c>
      <c r="BC18" s="9">
        <f t="shared" si="20"/>
        <v>1661.5780512347326</v>
      </c>
      <c r="BD18" s="225">
        <f t="shared" si="21"/>
        <v>0.46651280714707444</v>
      </c>
    </row>
    <row r="19" spans="1:56" x14ac:dyDescent="0.2">
      <c r="A19" s="1">
        <v>1994</v>
      </c>
      <c r="B19" s="9">
        <f>'a27'!E18</f>
        <v>1.3666612381733678</v>
      </c>
      <c r="C19" s="9">
        <f>'a27'!F18</f>
        <v>39.700000000000003</v>
      </c>
      <c r="D19" s="9">
        <f>'a27'!G18</f>
        <v>27.8</v>
      </c>
      <c r="E19" s="9">
        <f t="shared" si="0"/>
        <v>1508.3293421224193</v>
      </c>
      <c r="F19" s="225">
        <f t="shared" si="1"/>
        <v>0.50803086753673798</v>
      </c>
      <c r="G19" s="9">
        <f>'a27'!L18</f>
        <v>0.85057919824149919</v>
      </c>
      <c r="H19" s="9">
        <f>'a27'!M18</f>
        <v>60.7</v>
      </c>
      <c r="I19" s="9">
        <f>'a27'!N18</f>
        <v>31.8</v>
      </c>
      <c r="J19" s="9">
        <f t="shared" si="2"/>
        <v>1641.8390031976364</v>
      </c>
      <c r="K19" s="225">
        <f t="shared" si="3"/>
        <v>0.47186049975202821</v>
      </c>
      <c r="L19" s="9">
        <f>'a27'!S18</f>
        <v>0.949637217242851</v>
      </c>
      <c r="M19" s="9">
        <f>'a27'!T18</f>
        <v>35.700000000000003</v>
      </c>
      <c r="N19" s="9">
        <f>'a27'!U18</f>
        <v>24.2</v>
      </c>
      <c r="O19" s="9">
        <f t="shared" si="4"/>
        <v>820.42957746478874</v>
      </c>
      <c r="P19" s="225">
        <f t="shared" si="5"/>
        <v>0.69439631320035888</v>
      </c>
      <c r="Q19" s="9">
        <f>'a27'!Z18</f>
        <v>1.1861121536650197</v>
      </c>
      <c r="R19" s="9">
        <f>'a27'!AA18</f>
        <v>60.8</v>
      </c>
      <c r="S19" s="9">
        <f>'a27'!AB18</f>
        <v>29.3</v>
      </c>
      <c r="T19" s="9">
        <f t="shared" si="6"/>
        <v>2112.9876350250124</v>
      </c>
      <c r="U19" s="225">
        <f t="shared" si="7"/>
        <v>0.3442171580102043</v>
      </c>
      <c r="V19" s="9">
        <f>'a27'!AG18</f>
        <v>1.003545097640939</v>
      </c>
      <c r="W19" s="9">
        <f>'a27'!AH18</f>
        <v>56.9</v>
      </c>
      <c r="X19" s="9">
        <f>'a27'!AI18</f>
        <v>37.6</v>
      </c>
      <c r="Y19" s="9">
        <f t="shared" si="8"/>
        <v>2147.0245236969308</v>
      </c>
      <c r="Z19" s="225">
        <f t="shared" si="9"/>
        <v>0.33499590187341499</v>
      </c>
      <c r="AA19" s="9">
        <f>'a27'!AN18</f>
        <v>1.4278539748367407</v>
      </c>
      <c r="AB19" s="9">
        <f>'a27'!AO18</f>
        <v>47.4</v>
      </c>
      <c r="AC19" s="9">
        <f>'a27'!AP18</f>
        <v>27.6</v>
      </c>
      <c r="AD19" s="9">
        <f t="shared" si="10"/>
        <v>1867.9756840404177</v>
      </c>
      <c r="AE19" s="225">
        <f t="shared" si="11"/>
        <v>0.41059566805502634</v>
      </c>
      <c r="AF19" s="9">
        <f>'a27'!AU18</f>
        <v>1.348739579982795</v>
      </c>
      <c r="AG19" s="9">
        <f>'a27'!AV18</f>
        <v>29.4</v>
      </c>
      <c r="AH19" s="9">
        <f>'a27'!AW18</f>
        <v>24.4</v>
      </c>
      <c r="AI19" s="9">
        <f t="shared" si="12"/>
        <v>967.53182509645762</v>
      </c>
      <c r="AJ19" s="225">
        <f t="shared" si="13"/>
        <v>0.65454344895110195</v>
      </c>
      <c r="AK19" s="9">
        <f>'a27'!BB18</f>
        <v>1.2284801577943099</v>
      </c>
      <c r="AL19" s="9">
        <f>'a27'!BC18</f>
        <v>55.2</v>
      </c>
      <c r="AM19" s="9">
        <f>'a27'!BD18</f>
        <v>30.5</v>
      </c>
      <c r="AN19" s="9">
        <f t="shared" si="14"/>
        <v>2068.2691936625001</v>
      </c>
      <c r="AO19" s="225">
        <f t="shared" si="15"/>
        <v>0.35633225483401981</v>
      </c>
      <c r="AP19" s="9">
        <f>'a27'!BI18</f>
        <v>1.1415844282007841</v>
      </c>
      <c r="AQ19" s="9">
        <f>'a27'!BJ18</f>
        <v>55.7</v>
      </c>
      <c r="AR19" s="9">
        <f>'a27'!BK18</f>
        <v>34.6</v>
      </c>
      <c r="AS19" s="9">
        <f t="shared" si="16"/>
        <v>2200.0843417171154</v>
      </c>
      <c r="AT19" s="225">
        <f t="shared" si="17"/>
        <v>0.32062096363356274</v>
      </c>
      <c r="AU19" s="9">
        <f>'a27'!BP18</f>
        <v>1.4728436076172933</v>
      </c>
      <c r="AV19" s="9">
        <f>'a27'!BQ18</f>
        <v>39.700000000000003</v>
      </c>
      <c r="AW19" s="9">
        <f>'a27'!BR18</f>
        <v>28.9</v>
      </c>
      <c r="AX19" s="9">
        <f t="shared" si="18"/>
        <v>1689.8376563275492</v>
      </c>
      <c r="AY19" s="225">
        <f t="shared" si="19"/>
        <v>0.45885672966604502</v>
      </c>
      <c r="AZ19" s="9">
        <f>'a27'!BW18</f>
        <v>1.560856487917361</v>
      </c>
      <c r="BA19" s="9">
        <f>'a27'!BX18</f>
        <v>35</v>
      </c>
      <c r="BB19" s="9">
        <f>'a27'!BY18</f>
        <v>27.1</v>
      </c>
      <c r="BC19" s="9">
        <f t="shared" si="20"/>
        <v>1480.4723787896169</v>
      </c>
      <c r="BD19" s="225">
        <f t="shared" si="21"/>
        <v>0.515577861522027</v>
      </c>
    </row>
    <row r="20" spans="1:56" x14ac:dyDescent="0.2">
      <c r="A20" s="1">
        <v>1995</v>
      </c>
      <c r="B20" s="9">
        <f>'a27'!E19</f>
        <v>1.3446412115250761</v>
      </c>
      <c r="C20" s="9">
        <f>'a27'!F19</f>
        <v>42.2</v>
      </c>
      <c r="D20" s="9">
        <f>'a27'!G19</f>
        <v>27.9</v>
      </c>
      <c r="E20" s="9">
        <f t="shared" si="0"/>
        <v>1583.1536696253941</v>
      </c>
      <c r="F20" s="225">
        <f t="shared" si="1"/>
        <v>0.48775949973286481</v>
      </c>
      <c r="G20" s="9">
        <f>'a27'!L19</f>
        <v>0.85387964477963552</v>
      </c>
      <c r="H20" s="9">
        <f>'a27'!M19</f>
        <v>67.599999999999994</v>
      </c>
      <c r="I20" s="9">
        <f>'a27'!N19</f>
        <v>33.6</v>
      </c>
      <c r="J20" s="9">
        <f t="shared" si="2"/>
        <v>1939.4680699666728</v>
      </c>
      <c r="K20" s="225">
        <f t="shared" si="3"/>
        <v>0.39122698812629664</v>
      </c>
      <c r="L20" s="9">
        <f>'a27'!S19</f>
        <v>0.96946022727272729</v>
      </c>
      <c r="M20" s="9">
        <f>'a27'!T19</f>
        <v>41.2</v>
      </c>
      <c r="N20" s="9">
        <f>'a27'!U19</f>
        <v>25.3</v>
      </c>
      <c r="O20" s="9">
        <f t="shared" si="4"/>
        <v>1010.5265625000001</v>
      </c>
      <c r="P20" s="225">
        <f t="shared" si="5"/>
        <v>0.64289533710534563</v>
      </c>
      <c r="Q20" s="9">
        <f>'a27'!Z19</f>
        <v>1.2036170553777588</v>
      </c>
      <c r="R20" s="9">
        <f>'a27'!AA19</f>
        <v>59.3</v>
      </c>
      <c r="S20" s="9">
        <f>'a27'!AB19</f>
        <v>30.2</v>
      </c>
      <c r="T20" s="9">
        <f t="shared" si="6"/>
        <v>2155.5096397938128</v>
      </c>
      <c r="U20" s="225">
        <f t="shared" si="7"/>
        <v>0.33269711864343376</v>
      </c>
      <c r="V20" s="9">
        <f>'a27'!AG19</f>
        <v>0.93237861847143522</v>
      </c>
      <c r="W20" s="9">
        <f>'a27'!AH19</f>
        <v>58.5</v>
      </c>
      <c r="X20" s="9">
        <f>'a27'!AI19</f>
        <v>31</v>
      </c>
      <c r="Y20" s="9">
        <f t="shared" si="8"/>
        <v>1690.8686245979479</v>
      </c>
      <c r="Z20" s="225">
        <f t="shared" si="9"/>
        <v>0.45857742027963533</v>
      </c>
      <c r="AA20" s="9">
        <f>'a27'!AN19</f>
        <v>1.5883747547736293</v>
      </c>
      <c r="AB20" s="9">
        <f>'a27'!AO19</f>
        <v>45.4</v>
      </c>
      <c r="AC20" s="9">
        <f>'a27'!AP19</f>
        <v>28.6</v>
      </c>
      <c r="AD20" s="9">
        <f t="shared" si="10"/>
        <v>2062.4093165882714</v>
      </c>
      <c r="AE20" s="225">
        <f t="shared" si="11"/>
        <v>0.35791980967642656</v>
      </c>
      <c r="AF20" s="9">
        <f>'a27'!AU19</f>
        <v>1.283819503496286</v>
      </c>
      <c r="AG20" s="9">
        <f>'a27'!AV19</f>
        <v>39.200000000000003</v>
      </c>
      <c r="AH20" s="9">
        <f>'a27'!AW19</f>
        <v>23.4</v>
      </c>
      <c r="AI20" s="9">
        <f t="shared" si="12"/>
        <v>1177.6219541670735</v>
      </c>
      <c r="AJ20" s="225">
        <f t="shared" si="13"/>
        <v>0.5976259406957245</v>
      </c>
      <c r="AK20" s="9">
        <f>'a27'!BB19</f>
        <v>1.2031154629780869</v>
      </c>
      <c r="AL20" s="9">
        <f>'a27'!BC19</f>
        <v>48</v>
      </c>
      <c r="AM20" s="9">
        <f>'a27'!BD19</f>
        <v>26.3</v>
      </c>
      <c r="AN20" s="9">
        <f t="shared" si="14"/>
        <v>1518.8129604635369</v>
      </c>
      <c r="AO20" s="225">
        <f t="shared" si="15"/>
        <v>0.50519065112049588</v>
      </c>
      <c r="AP20" s="9">
        <f>'a27'!BI19</f>
        <v>1.1378011563833361</v>
      </c>
      <c r="AQ20" s="9">
        <f>'a27'!BJ19</f>
        <v>54.7</v>
      </c>
      <c r="AR20" s="9">
        <f>'a27'!BK19</f>
        <v>36.4</v>
      </c>
      <c r="AS20" s="9">
        <f t="shared" si="16"/>
        <v>2265.4531264517327</v>
      </c>
      <c r="AT20" s="225">
        <f t="shared" si="17"/>
        <v>0.30291128654765836</v>
      </c>
      <c r="AU20" s="9">
        <f>'a27'!BP19</f>
        <v>1.3644893812415984</v>
      </c>
      <c r="AV20" s="9">
        <f>'a27'!BQ19</f>
        <v>38.4</v>
      </c>
      <c r="AW20" s="9">
        <f>'a27'!BR19</f>
        <v>34.299999999999997</v>
      </c>
      <c r="AX20" s="9">
        <f t="shared" si="18"/>
        <v>1797.1962538209339</v>
      </c>
      <c r="AY20" s="225">
        <f t="shared" si="19"/>
        <v>0.42977119439531569</v>
      </c>
      <c r="AZ20" s="9">
        <f>'a27'!BW19</f>
        <v>1.4152506752440974</v>
      </c>
      <c r="BA20" s="9">
        <f>'a27'!BX19</f>
        <v>32.4</v>
      </c>
      <c r="BB20" s="9">
        <f>'a27'!BY19</f>
        <v>29.5</v>
      </c>
      <c r="BC20" s="9">
        <f t="shared" si="20"/>
        <v>1352.6965953983083</v>
      </c>
      <c r="BD20" s="225">
        <f t="shared" si="21"/>
        <v>0.5501948101534766</v>
      </c>
    </row>
    <row r="21" spans="1:56" x14ac:dyDescent="0.2">
      <c r="A21" s="1">
        <v>1996</v>
      </c>
      <c r="B21" s="9">
        <f>'a27'!E20</f>
        <v>1.2368850687554842</v>
      </c>
      <c r="C21" s="9">
        <f>'a27'!F20</f>
        <v>48.8</v>
      </c>
      <c r="D21" s="9">
        <f>'a27'!G20</f>
        <v>27.8</v>
      </c>
      <c r="E21" s="9">
        <f t="shared" si="0"/>
        <v>1678.0077596764399</v>
      </c>
      <c r="F21" s="225">
        <f t="shared" si="1"/>
        <v>0.46206167910026358</v>
      </c>
      <c r="G21" s="9">
        <f>'a27'!L20</f>
        <v>0.90320015256211017</v>
      </c>
      <c r="H21" s="9">
        <f>'a27'!M20</f>
        <v>64.599999999999994</v>
      </c>
      <c r="I21" s="9">
        <f>'a27'!N20</f>
        <v>34.200000000000003</v>
      </c>
      <c r="J21" s="9">
        <f t="shared" si="2"/>
        <v>1995.4581610585212</v>
      </c>
      <c r="K21" s="225">
        <f t="shared" si="3"/>
        <v>0.3760581818333153</v>
      </c>
      <c r="L21" s="9">
        <f>'a27'!S20</f>
        <v>0.88085467666619499</v>
      </c>
      <c r="M21" s="9">
        <f>'a27'!T20</f>
        <v>43.6</v>
      </c>
      <c r="N21" s="9">
        <f>'a27'!U20</f>
        <v>28.7</v>
      </c>
      <c r="O21" s="9">
        <f t="shared" si="4"/>
        <v>1102.2310740059431</v>
      </c>
      <c r="P21" s="225">
        <f t="shared" si="5"/>
        <v>0.61805079865042156</v>
      </c>
      <c r="Q21" s="9">
        <f>'a27'!Z20</f>
        <v>1.1726658291718146</v>
      </c>
      <c r="R21" s="9">
        <f>'a27'!AA20</f>
        <v>60.1</v>
      </c>
      <c r="S21" s="9">
        <f>'a27'!AB20</f>
        <v>29.6</v>
      </c>
      <c r="T21" s="9">
        <f t="shared" si="6"/>
        <v>2086.1256034634912</v>
      </c>
      <c r="U21" s="225">
        <f t="shared" si="7"/>
        <v>0.35149460559863999</v>
      </c>
      <c r="V21" s="9">
        <f>'a27'!AG20</f>
        <v>0.93768614415002982</v>
      </c>
      <c r="W21" s="9">
        <f>'a27'!AH20</f>
        <v>60</v>
      </c>
      <c r="X21" s="9">
        <f>'a27'!AI20</f>
        <v>31</v>
      </c>
      <c r="Y21" s="9">
        <f t="shared" si="8"/>
        <v>1744.0962281190555</v>
      </c>
      <c r="Z21" s="225">
        <f t="shared" si="9"/>
        <v>0.44415702567933357</v>
      </c>
      <c r="AA21" s="9">
        <f>'a27'!AN20</f>
        <v>1.4455599044072907</v>
      </c>
      <c r="AB21" s="9">
        <f>'a27'!AO20</f>
        <v>48.3</v>
      </c>
      <c r="AC21" s="9">
        <f>'a27'!AP20</f>
        <v>27.1</v>
      </c>
      <c r="AD21" s="9">
        <f t="shared" si="10"/>
        <v>1892.1367256758349</v>
      </c>
      <c r="AE21" s="225">
        <f t="shared" si="11"/>
        <v>0.40404997124944175</v>
      </c>
      <c r="AF21" s="9">
        <f>'a27'!AU20</f>
        <v>1.0926041679782341</v>
      </c>
      <c r="AG21" s="9">
        <f>'a27'!AV20</f>
        <v>46.4</v>
      </c>
      <c r="AH21" s="9">
        <f>'a27'!AW20</f>
        <v>26.8</v>
      </c>
      <c r="AI21" s="9">
        <f t="shared" si="12"/>
        <v>1358.6751349642936</v>
      </c>
      <c r="AJ21" s="225">
        <f t="shared" si="13"/>
        <v>0.54857510733065773</v>
      </c>
      <c r="AK21" s="9">
        <f>'a27'!BB20</f>
        <v>1.1714911297691497</v>
      </c>
      <c r="AL21" s="9">
        <f>'a27'!BC20</f>
        <v>52</v>
      </c>
      <c r="AM21" s="9">
        <f>'a27'!BD20</f>
        <v>30.2</v>
      </c>
      <c r="AN21" s="9">
        <f t="shared" si="14"/>
        <v>1839.7096701894727</v>
      </c>
      <c r="AO21" s="225">
        <f t="shared" si="15"/>
        <v>0.41825348179346716</v>
      </c>
      <c r="AP21" s="9">
        <f>'a27'!BI20</f>
        <v>1.0967318445122682</v>
      </c>
      <c r="AQ21" s="9">
        <f>'a27'!BJ20</f>
        <v>62.4</v>
      </c>
      <c r="AR21" s="9">
        <f>'a27'!BK20</f>
        <v>34.6</v>
      </c>
      <c r="AS21" s="9">
        <f t="shared" si="16"/>
        <v>2367.8879215757679</v>
      </c>
      <c r="AT21" s="225">
        <f t="shared" si="17"/>
        <v>0.27515970524823197</v>
      </c>
      <c r="AU21" s="9">
        <f>'a27'!BP20</f>
        <v>1.336116102669419</v>
      </c>
      <c r="AV21" s="9">
        <f>'a27'!BQ20</f>
        <v>47.7</v>
      </c>
      <c r="AW21" s="9">
        <f>'a27'!BR20</f>
        <v>29.9</v>
      </c>
      <c r="AX21" s="9">
        <f t="shared" si="18"/>
        <v>1905.6088691102057</v>
      </c>
      <c r="AY21" s="225">
        <f t="shared" si="19"/>
        <v>0.40040010517274621</v>
      </c>
      <c r="AZ21" s="9">
        <f>'a27'!BW20</f>
        <v>1.4458715642138362</v>
      </c>
      <c r="BA21" s="9">
        <f>'a27'!BX20</f>
        <v>45.8</v>
      </c>
      <c r="BB21" s="9">
        <f>'a27'!BY20</f>
        <v>25.1</v>
      </c>
      <c r="BC21" s="9">
        <f t="shared" si="20"/>
        <v>1662.1450327889418</v>
      </c>
      <c r="BD21" s="225">
        <f t="shared" si="21"/>
        <v>0.46635920079995519</v>
      </c>
    </row>
    <row r="22" spans="1:56" x14ac:dyDescent="0.2">
      <c r="A22" s="1">
        <v>1997</v>
      </c>
      <c r="B22" s="9">
        <f>'a27'!E21</f>
        <v>1.1581232299463233</v>
      </c>
      <c r="C22" s="9">
        <f>'a27'!F21</f>
        <v>43.9</v>
      </c>
      <c r="D22" s="9">
        <f>'a27'!G21</f>
        <v>29.6</v>
      </c>
      <c r="E22" s="9">
        <f t="shared" si="0"/>
        <v>1504.9116499214506</v>
      </c>
      <c r="F22" s="225">
        <f t="shared" si="1"/>
        <v>0.50895678692630431</v>
      </c>
      <c r="G22" s="9">
        <f>'a27'!L21</f>
        <v>0.82089093701996929</v>
      </c>
      <c r="H22" s="9">
        <f>'a27'!M21</f>
        <v>61.8</v>
      </c>
      <c r="I22" s="9">
        <f>'a27'!N21</f>
        <v>33.700000000000003</v>
      </c>
      <c r="J22" s="9">
        <f t="shared" si="2"/>
        <v>1709.6367188940094</v>
      </c>
      <c r="K22" s="225">
        <f t="shared" si="3"/>
        <v>0.4534927779560794</v>
      </c>
      <c r="L22" s="9">
        <f>'a27'!S21</f>
        <v>0.88802748656506036</v>
      </c>
      <c r="M22" s="9">
        <f>'a27'!T21</f>
        <v>51.1</v>
      </c>
      <c r="N22" s="9">
        <f>'a27'!U21</f>
        <v>26.7</v>
      </c>
      <c r="O22" s="9">
        <f t="shared" si="4"/>
        <v>1211.5980618447713</v>
      </c>
      <c r="P22" s="225">
        <f t="shared" si="5"/>
        <v>0.58842115131420636</v>
      </c>
      <c r="Q22" s="9">
        <f>'a27'!Z21</f>
        <v>1.0367103385653134</v>
      </c>
      <c r="R22" s="9">
        <f>'a27'!AA21</f>
        <v>68.2</v>
      </c>
      <c r="S22" s="9">
        <f>'a27'!AB21</f>
        <v>32.5</v>
      </c>
      <c r="T22" s="9">
        <f t="shared" si="6"/>
        <v>2297.8684654300168</v>
      </c>
      <c r="U22" s="225">
        <f t="shared" si="7"/>
        <v>0.29412933980861283</v>
      </c>
      <c r="V22" s="9">
        <f>'a27'!AG21</f>
        <v>0.88473164742802735</v>
      </c>
      <c r="W22" s="9">
        <f>'a27'!AH21</f>
        <v>55.7</v>
      </c>
      <c r="X22" s="9">
        <f>'a27'!AI21</f>
        <v>32</v>
      </c>
      <c r="Y22" s="9">
        <f t="shared" si="8"/>
        <v>1576.9456883757159</v>
      </c>
      <c r="Z22" s="225">
        <f t="shared" si="9"/>
        <v>0.4894413627770301</v>
      </c>
      <c r="AA22" s="9">
        <f>'a27'!AN21</f>
        <v>1.4169386978551257</v>
      </c>
      <c r="AB22" s="9">
        <f>'a27'!AO21</f>
        <v>47.7</v>
      </c>
      <c r="AC22" s="9">
        <f>'a27'!AP21</f>
        <v>28.9</v>
      </c>
      <c r="AD22" s="9">
        <f t="shared" si="10"/>
        <v>1953.2925031542263</v>
      </c>
      <c r="AE22" s="225">
        <f t="shared" si="11"/>
        <v>0.38748167989330484</v>
      </c>
      <c r="AF22" s="9">
        <f>'a27'!AU21</f>
        <v>1.0224409765998523</v>
      </c>
      <c r="AG22" s="9">
        <f>'a27'!AV21</f>
        <v>40.6</v>
      </c>
      <c r="AH22" s="9">
        <f>'a27'!AW21</f>
        <v>28.8</v>
      </c>
      <c r="AI22" s="9">
        <f t="shared" si="12"/>
        <v>1195.5197851186756</v>
      </c>
      <c r="AJ22" s="225">
        <f t="shared" si="13"/>
        <v>0.59277706966381249</v>
      </c>
      <c r="AK22" s="9">
        <f>'a27'!BB21</f>
        <v>1.1653376781725779</v>
      </c>
      <c r="AL22" s="9">
        <f>'a27'!BC21</f>
        <v>52.4</v>
      </c>
      <c r="AM22" s="9">
        <f>'a27'!BD21</f>
        <v>28</v>
      </c>
      <c r="AN22" s="9">
        <f t="shared" si="14"/>
        <v>1709.7834414148062</v>
      </c>
      <c r="AO22" s="225">
        <f t="shared" si="15"/>
        <v>0.45345302796722625</v>
      </c>
      <c r="AP22" s="9">
        <f>'a27'!BI21</f>
        <v>1.0816977889461752</v>
      </c>
      <c r="AQ22" s="9">
        <f>'a27'!BJ21</f>
        <v>50.3</v>
      </c>
      <c r="AR22" s="9">
        <f>'a27'!BK21</f>
        <v>32.1</v>
      </c>
      <c r="AS22" s="9">
        <f t="shared" si="16"/>
        <v>1746.5417009661628</v>
      </c>
      <c r="AT22" s="225">
        <f t="shared" si="17"/>
        <v>0.44349449945033237</v>
      </c>
      <c r="AU22" s="9">
        <f>'a27'!BP21</f>
        <v>1.2514756334405368</v>
      </c>
      <c r="AV22" s="9">
        <f>'a27'!BQ21</f>
        <v>35.700000000000003</v>
      </c>
      <c r="AW22" s="9">
        <f>'a27'!BR21</f>
        <v>36.9</v>
      </c>
      <c r="AX22" s="9">
        <f t="shared" si="18"/>
        <v>1648.6063962002224</v>
      </c>
      <c r="AY22" s="225">
        <f t="shared" si="19"/>
        <v>0.47002708116736636</v>
      </c>
      <c r="AZ22" s="9">
        <f>'a27'!BW21</f>
        <v>1.2431532282486577</v>
      </c>
      <c r="BA22" s="9">
        <f>'a27'!BX21</f>
        <v>36.6</v>
      </c>
      <c r="BB22" s="9">
        <f>'a27'!BY21</f>
        <v>25.9</v>
      </c>
      <c r="BC22" s="9">
        <f t="shared" si="20"/>
        <v>1178.4346711860326</v>
      </c>
      <c r="BD22" s="225">
        <f t="shared" si="21"/>
        <v>0.59740575982458821</v>
      </c>
    </row>
    <row r="23" spans="1:56" x14ac:dyDescent="0.2">
      <c r="A23" s="1">
        <v>1998</v>
      </c>
      <c r="B23" s="9">
        <f>'a27'!E22</f>
        <v>1.1672581508366886</v>
      </c>
      <c r="C23" s="9">
        <f>'a27'!F22</f>
        <v>43</v>
      </c>
      <c r="D23" s="9">
        <f>'a27'!G22</f>
        <v>30.2</v>
      </c>
      <c r="E23" s="9">
        <f t="shared" si="0"/>
        <v>1515.8014346765237</v>
      </c>
      <c r="F23" s="225">
        <f t="shared" si="1"/>
        <v>0.50600653211691327</v>
      </c>
      <c r="G23" s="9">
        <f>'a27'!L22</f>
        <v>0.87679968116375229</v>
      </c>
      <c r="H23" s="9">
        <f>'a27'!M22</f>
        <v>62.9</v>
      </c>
      <c r="I23" s="9">
        <f>'a27'!N22</f>
        <v>29</v>
      </c>
      <c r="J23" s="9">
        <f t="shared" si="2"/>
        <v>1599.3702984108004</v>
      </c>
      <c r="K23" s="225">
        <f t="shared" si="3"/>
        <v>0.4833660991154683</v>
      </c>
      <c r="L23" s="9">
        <f>'a27'!S22</f>
        <v>1.0035564632557483</v>
      </c>
      <c r="M23" s="9">
        <f>'a27'!T22</f>
        <v>49</v>
      </c>
      <c r="N23" s="9">
        <f>'a27'!U22</f>
        <v>21</v>
      </c>
      <c r="O23" s="9">
        <f t="shared" si="4"/>
        <v>1032.659600690165</v>
      </c>
      <c r="P23" s="225">
        <f t="shared" si="5"/>
        <v>0.63689906593602352</v>
      </c>
      <c r="Q23" s="9">
        <f>'a27'!Z22</f>
        <v>1.0130606901281132</v>
      </c>
      <c r="R23" s="9">
        <f>'a27'!AA22</f>
        <v>67.400000000000006</v>
      </c>
      <c r="S23" s="9">
        <f>'a27'!AB22</f>
        <v>33.5</v>
      </c>
      <c r="T23" s="9">
        <f t="shared" si="6"/>
        <v>2287.3897322402668</v>
      </c>
      <c r="U23" s="225">
        <f t="shared" si="7"/>
        <v>0.29696823274219292</v>
      </c>
      <c r="V23" s="9">
        <f>'a27'!AG22</f>
        <v>0.95338267506827112</v>
      </c>
      <c r="W23" s="9">
        <f>'a27'!AH22</f>
        <v>49</v>
      </c>
      <c r="X23" s="9">
        <f>'a27'!AI22</f>
        <v>32</v>
      </c>
      <c r="Y23" s="9">
        <f t="shared" si="8"/>
        <v>1494.9040345070491</v>
      </c>
      <c r="Z23" s="225">
        <f t="shared" si="9"/>
        <v>0.51166804487776374</v>
      </c>
      <c r="AA23" s="9">
        <f>'a27'!AN22</f>
        <v>1.3801035077630821</v>
      </c>
      <c r="AB23" s="9">
        <f>'a27'!AO22</f>
        <v>42.2</v>
      </c>
      <c r="AC23" s="9">
        <f>'a27'!AP22</f>
        <v>28.7</v>
      </c>
      <c r="AD23" s="9">
        <f t="shared" si="10"/>
        <v>1671.4985623921793</v>
      </c>
      <c r="AE23" s="225">
        <f t="shared" si="11"/>
        <v>0.46382514743550485</v>
      </c>
      <c r="AF23" s="9">
        <f>'a27'!AU22</f>
        <v>1.063238116234674</v>
      </c>
      <c r="AG23" s="9">
        <f>'a27'!AV22</f>
        <v>40.799999999999997</v>
      </c>
      <c r="AH23" s="9">
        <f>'a27'!AW22</f>
        <v>29.5</v>
      </c>
      <c r="AI23" s="9">
        <f t="shared" si="12"/>
        <v>1279.7133967000536</v>
      </c>
      <c r="AJ23" s="225">
        <f t="shared" si="13"/>
        <v>0.56996738030128935</v>
      </c>
      <c r="AK23" s="9">
        <f>'a27'!BB22</f>
        <v>1.0768824900637046</v>
      </c>
      <c r="AL23" s="9">
        <f>'a27'!BC22</f>
        <v>53.2</v>
      </c>
      <c r="AM23" s="9">
        <f>'a27'!BD22</f>
        <v>24.4</v>
      </c>
      <c r="AN23" s="9">
        <f t="shared" si="14"/>
        <v>1397.8796227018936</v>
      </c>
      <c r="AO23" s="225">
        <f t="shared" si="15"/>
        <v>0.53795384794867762</v>
      </c>
      <c r="AP23" s="9">
        <f>'a27'!BI22</f>
        <v>1.0919241598491898</v>
      </c>
      <c r="AQ23" s="9">
        <f>'a27'!BJ22</f>
        <v>41</v>
      </c>
      <c r="AR23" s="9">
        <f>'a27'!BK22</f>
        <v>0</v>
      </c>
      <c r="AS23" s="9">
        <f t="shared" si="16"/>
        <v>0</v>
      </c>
      <c r="AT23" s="225">
        <f t="shared" si="17"/>
        <v>0.91666666666666663</v>
      </c>
      <c r="AU23" s="9">
        <f>'a27'!BP22</f>
        <v>1.308314362406986</v>
      </c>
      <c r="AV23" s="9">
        <f>'a27'!BQ22</f>
        <v>38.1</v>
      </c>
      <c r="AW23" s="9">
        <f>'a27'!BR22</f>
        <v>33.299999999999997</v>
      </c>
      <c r="AX23" s="9">
        <f t="shared" si="18"/>
        <v>1659.8976810166153</v>
      </c>
      <c r="AY23" s="225">
        <f t="shared" si="19"/>
        <v>0.46696805217065018</v>
      </c>
      <c r="AZ23" s="9">
        <f>'a27'!BW22</f>
        <v>1.2114162816981773</v>
      </c>
      <c r="BA23" s="9">
        <f>'a27'!BX22</f>
        <v>42.8</v>
      </c>
      <c r="BB23" s="9">
        <f>'a27'!BY22</f>
        <v>35.5</v>
      </c>
      <c r="BC23" s="9">
        <f t="shared" si="20"/>
        <v>1840.6258984122105</v>
      </c>
      <c r="BD23" s="225">
        <f t="shared" si="21"/>
        <v>0.41800525772095992</v>
      </c>
    </row>
    <row r="24" spans="1:56" x14ac:dyDescent="0.2">
      <c r="A24" s="1">
        <v>1999</v>
      </c>
      <c r="B24" s="9">
        <f>'a27'!E23</f>
        <v>1.1942438057640989</v>
      </c>
      <c r="C24" s="9">
        <f>'a27'!F23</f>
        <v>39.4</v>
      </c>
      <c r="D24" s="9">
        <f>'a27'!G23</f>
        <v>30.3</v>
      </c>
      <c r="E24" s="9">
        <f t="shared" si="0"/>
        <v>1425.7121401972965</v>
      </c>
      <c r="F24" s="225">
        <f t="shared" si="1"/>
        <v>0.53041347681691409</v>
      </c>
      <c r="G24" s="9">
        <f>'a27'!L23</f>
        <v>0.85618874651624077</v>
      </c>
      <c r="H24" s="9">
        <f>'a27'!M23</f>
        <v>67.2</v>
      </c>
      <c r="I24" s="9">
        <f>'a27'!N23</f>
        <v>29.9</v>
      </c>
      <c r="J24" s="9">
        <f t="shared" si="2"/>
        <v>1720.3229246001524</v>
      </c>
      <c r="K24" s="225">
        <f t="shared" si="3"/>
        <v>0.45059767667650608</v>
      </c>
      <c r="L24" s="9">
        <f>'a27'!S23</f>
        <v>1.0415753388626838</v>
      </c>
      <c r="M24" s="9">
        <f>'a27'!T23</f>
        <v>48.9</v>
      </c>
      <c r="N24" s="9">
        <f>'a27'!U23</f>
        <v>22.9</v>
      </c>
      <c r="O24" s="9">
        <f t="shared" si="4"/>
        <v>1166.3664802118219</v>
      </c>
      <c r="P24" s="225">
        <f t="shared" si="5"/>
        <v>0.60067526783260716</v>
      </c>
      <c r="Q24" s="9">
        <f>'a27'!Z23</f>
        <v>1.0295682874276368</v>
      </c>
      <c r="R24" s="9">
        <f>'a27'!AA23</f>
        <v>47.5</v>
      </c>
      <c r="S24" s="9">
        <f>'a27'!AB23</f>
        <v>26.7</v>
      </c>
      <c r="T24" s="9">
        <f t="shared" si="6"/>
        <v>1305.7499805301004</v>
      </c>
      <c r="U24" s="225">
        <f t="shared" si="7"/>
        <v>0.56291356258198844</v>
      </c>
      <c r="V24" s="9">
        <f>'a27'!AG23</f>
        <v>1.0829382435128454</v>
      </c>
      <c r="W24" s="9">
        <f>'a27'!AH23</f>
        <v>58.6</v>
      </c>
      <c r="X24" s="9">
        <f>'a27'!AI23</f>
        <v>28.6</v>
      </c>
      <c r="Y24" s="9">
        <f t="shared" si="8"/>
        <v>1814.9611785977886</v>
      </c>
      <c r="Z24" s="225">
        <f t="shared" si="9"/>
        <v>0.42495833023498703</v>
      </c>
      <c r="AA24" s="9">
        <f>'a27'!AN23</f>
        <v>1.4083183296324657</v>
      </c>
      <c r="AB24" s="9">
        <f>'a27'!AO23</f>
        <v>41.2</v>
      </c>
      <c r="AC24" s="9">
        <f>'a27'!AP23</f>
        <v>29.3</v>
      </c>
      <c r="AD24" s="9">
        <f t="shared" si="10"/>
        <v>1700.0655547991275</v>
      </c>
      <c r="AE24" s="225">
        <f t="shared" si="11"/>
        <v>0.45608579274356092</v>
      </c>
      <c r="AF24" s="9">
        <f>'a27'!AU23</f>
        <v>1.0891588845726063</v>
      </c>
      <c r="AG24" s="9">
        <f>'a27'!AV23</f>
        <v>35.1</v>
      </c>
      <c r="AH24" s="9">
        <f>'a27'!AW23</f>
        <v>30.7</v>
      </c>
      <c r="AI24" s="9">
        <f t="shared" si="12"/>
        <v>1173.6449392489035</v>
      </c>
      <c r="AJ24" s="225">
        <f t="shared" si="13"/>
        <v>0.59870339150428009</v>
      </c>
      <c r="AK24" s="9">
        <f>'a27'!BB23</f>
        <v>1.129366559499444</v>
      </c>
      <c r="AL24" s="9">
        <f>'a27'!BC23</f>
        <v>52.9</v>
      </c>
      <c r="AM24" s="9">
        <f>'a27'!BD23</f>
        <v>31.1</v>
      </c>
      <c r="AN24" s="9">
        <f t="shared" si="14"/>
        <v>1858.0225700228905</v>
      </c>
      <c r="AO24" s="225">
        <f t="shared" si="15"/>
        <v>0.41329216051645418</v>
      </c>
      <c r="AP24" s="9">
        <f>'a27'!BI23</f>
        <v>1.1011904038427411</v>
      </c>
      <c r="AQ24" s="9">
        <f>'a27'!BJ23</f>
        <v>39.700000000000003</v>
      </c>
      <c r="AR24" s="9">
        <f>'a27'!BK23</f>
        <v>34.200000000000003</v>
      </c>
      <c r="AS24" s="9">
        <f t="shared" si="16"/>
        <v>1495.1302589134436</v>
      </c>
      <c r="AT24" s="225">
        <f t="shared" si="17"/>
        <v>0.51160675627950591</v>
      </c>
      <c r="AU24" s="9">
        <f>'a27'!BP23</f>
        <v>1.3326512962750563</v>
      </c>
      <c r="AV24" s="9">
        <f>'a27'!BQ23</f>
        <v>26.2</v>
      </c>
      <c r="AW24" s="9">
        <f>'a27'!BR23</f>
        <v>31</v>
      </c>
      <c r="AX24" s="9">
        <f t="shared" si="18"/>
        <v>1082.3793828346008</v>
      </c>
      <c r="AY24" s="225">
        <f t="shared" si="19"/>
        <v>0.62342900847458838</v>
      </c>
      <c r="AZ24" s="9">
        <f>'a27'!BW23</f>
        <v>1.2346899477509878</v>
      </c>
      <c r="BA24" s="9">
        <f>'a27'!BX23</f>
        <v>44.6</v>
      </c>
      <c r="BB24" s="9">
        <f>'a27'!BY23</f>
        <v>31.4</v>
      </c>
      <c r="BC24" s="9">
        <f t="shared" si="20"/>
        <v>1729.1091904283935</v>
      </c>
      <c r="BD24" s="225">
        <f t="shared" si="21"/>
        <v>0.44821730611828359</v>
      </c>
    </row>
    <row r="25" spans="1:56" x14ac:dyDescent="0.2">
      <c r="A25" s="1">
        <v>2000</v>
      </c>
      <c r="B25" s="9">
        <f>'a27'!E24</f>
        <v>1.209862955945195</v>
      </c>
      <c r="C25" s="9">
        <f>'a27'!F24</f>
        <v>36.299999999999997</v>
      </c>
      <c r="D25" s="9">
        <f>'a27'!G24</f>
        <v>29</v>
      </c>
      <c r="E25" s="9">
        <f t="shared" si="0"/>
        <v>1273.6227337235068</v>
      </c>
      <c r="F25" s="225">
        <f t="shared" si="1"/>
        <v>0.57161745954005172</v>
      </c>
      <c r="G25" s="9">
        <f>'a27'!L24</f>
        <v>0.87762560542256285</v>
      </c>
      <c r="H25" s="9">
        <f>'a27'!M24</f>
        <v>63.1</v>
      </c>
      <c r="I25" s="9">
        <f>'a27'!N24</f>
        <v>29.1</v>
      </c>
      <c r="J25" s="9">
        <f t="shared" si="2"/>
        <v>1611.5049129329643</v>
      </c>
      <c r="K25" s="225">
        <f t="shared" si="3"/>
        <v>0.48007859567446209</v>
      </c>
      <c r="L25" s="9">
        <f>'a27'!S24</f>
        <v>1.0299887892376682</v>
      </c>
      <c r="M25" s="9">
        <f>'a27'!T24</f>
        <v>42.3</v>
      </c>
      <c r="N25" s="9">
        <f>'a27'!U24</f>
        <v>23.4</v>
      </c>
      <c r="O25" s="9">
        <f t="shared" si="4"/>
        <v>1019.5035033632286</v>
      </c>
      <c r="P25" s="225">
        <f t="shared" si="5"/>
        <v>0.64046330896603643</v>
      </c>
      <c r="Q25" s="9">
        <f>'a27'!Z24</f>
        <v>1.0997307950657911</v>
      </c>
      <c r="R25" s="9">
        <f>'a27'!AA24</f>
        <v>42.1</v>
      </c>
      <c r="S25" s="9">
        <f>'a27'!AB24</f>
        <v>28.4</v>
      </c>
      <c r="T25" s="9">
        <f t="shared" si="6"/>
        <v>1314.8821278124624</v>
      </c>
      <c r="U25" s="225">
        <f t="shared" si="7"/>
        <v>0.56043948600051108</v>
      </c>
      <c r="V25" s="9">
        <f>'a27'!AG24</f>
        <v>1.1171522960453584</v>
      </c>
      <c r="W25" s="9">
        <f>'a27'!AH24</f>
        <v>47.9</v>
      </c>
      <c r="X25" s="9">
        <f>'a27'!AI24</f>
        <v>27.9</v>
      </c>
      <c r="Y25" s="9">
        <f t="shared" si="8"/>
        <v>1492.9734999579773</v>
      </c>
      <c r="Z25" s="225">
        <f t="shared" si="9"/>
        <v>0.51219106429147998</v>
      </c>
      <c r="AA25" s="9">
        <f>'a27'!AN24</f>
        <v>1.4500155529721028</v>
      </c>
      <c r="AB25" s="9">
        <f>'a27'!AO24</f>
        <v>40.299999999999997</v>
      </c>
      <c r="AC25" s="9">
        <f>'a27'!AP24</f>
        <v>31</v>
      </c>
      <c r="AD25" s="9">
        <f t="shared" si="10"/>
        <v>1811.5044303280481</v>
      </c>
      <c r="AE25" s="225">
        <f t="shared" si="11"/>
        <v>0.42589483067434647</v>
      </c>
      <c r="AF25" s="9">
        <f>'a27'!AU24</f>
        <v>1.0831940614382178</v>
      </c>
      <c r="AG25" s="9">
        <f>'a27'!AV24</f>
        <v>31.7</v>
      </c>
      <c r="AH25" s="9">
        <f>'a27'!AW24</f>
        <v>27.3</v>
      </c>
      <c r="AI25" s="9">
        <f t="shared" si="12"/>
        <v>937.40697270924807</v>
      </c>
      <c r="AJ25" s="225">
        <f t="shared" si="13"/>
        <v>0.662704858256842</v>
      </c>
      <c r="AK25" s="9">
        <f>'a27'!BB24</f>
        <v>1.0717742302171045</v>
      </c>
      <c r="AL25" s="9">
        <f>'a27'!BC24</f>
        <v>47.9</v>
      </c>
      <c r="AM25" s="9">
        <f>'a27'!BD24</f>
        <v>32.200000000000003</v>
      </c>
      <c r="AN25" s="9">
        <f t="shared" si="14"/>
        <v>1653.0831372022578</v>
      </c>
      <c r="AO25" s="225">
        <f t="shared" si="15"/>
        <v>0.46881424482865908</v>
      </c>
      <c r="AP25" s="9">
        <f>'a27'!BI24</f>
        <v>1.1053735480626525</v>
      </c>
      <c r="AQ25" s="9">
        <f>'a27'!BJ24</f>
        <v>48.5</v>
      </c>
      <c r="AR25" s="9">
        <f>'a27'!BK24</f>
        <v>34.799999999999997</v>
      </c>
      <c r="AS25" s="9">
        <f t="shared" si="16"/>
        <v>1865.6494744201448</v>
      </c>
      <c r="AT25" s="225">
        <f t="shared" si="17"/>
        <v>0.41122588355278117</v>
      </c>
      <c r="AU25" s="9">
        <f>'a27'!BP24</f>
        <v>1.3657721417820428</v>
      </c>
      <c r="AV25" s="9">
        <f>'a27'!BQ24</f>
        <v>27.5</v>
      </c>
      <c r="AW25" s="9">
        <f>'a27'!BR24</f>
        <v>33</v>
      </c>
      <c r="AX25" s="9">
        <f t="shared" si="18"/>
        <v>1239.438218667204</v>
      </c>
      <c r="AY25" s="225">
        <f t="shared" si="19"/>
        <v>0.58087871053994611</v>
      </c>
      <c r="AZ25" s="9">
        <f>'a27'!BW24</f>
        <v>1.2768277200203568</v>
      </c>
      <c r="BA25" s="9">
        <f>'a27'!BX24</f>
        <v>33.1</v>
      </c>
      <c r="BB25" s="9">
        <f>'a27'!BY24</f>
        <v>23</v>
      </c>
      <c r="BC25" s="9">
        <f t="shared" si="20"/>
        <v>972.04894325149769</v>
      </c>
      <c r="BD25" s="225">
        <f t="shared" si="21"/>
        <v>0.65331967365514987</v>
      </c>
    </row>
    <row r="26" spans="1:56" x14ac:dyDescent="0.2">
      <c r="A26" s="1">
        <v>2001</v>
      </c>
      <c r="B26" s="9">
        <f>'a27'!E25</f>
        <v>1.1840959506488311</v>
      </c>
      <c r="C26" s="9">
        <f>'a27'!F25</f>
        <v>37.700000000000003</v>
      </c>
      <c r="D26" s="9">
        <f>'a27'!G25</f>
        <v>29.8</v>
      </c>
      <c r="E26" s="9">
        <f t="shared" si="0"/>
        <v>1330.284436715936</v>
      </c>
      <c r="F26" s="225">
        <f t="shared" si="1"/>
        <v>0.55626670050105209</v>
      </c>
      <c r="G26" s="9">
        <f>'a27'!L25</f>
        <v>0.78908727203081452</v>
      </c>
      <c r="H26" s="9">
        <f>'a27'!M25</f>
        <v>49.6</v>
      </c>
      <c r="I26" s="9">
        <f>'a27'!N25</f>
        <v>33.799999999999997</v>
      </c>
      <c r="J26" s="9">
        <f t="shared" si="2"/>
        <v>1322.8890298142198</v>
      </c>
      <c r="K26" s="225">
        <f t="shared" si="3"/>
        <v>0.55827026028390514</v>
      </c>
      <c r="L26" s="9">
        <f>'a27'!S25</f>
        <v>0.87075115400755354</v>
      </c>
      <c r="M26" s="9">
        <f>'a27'!T25</f>
        <v>51.2</v>
      </c>
      <c r="N26" s="9">
        <f>'a27'!U25</f>
        <v>24</v>
      </c>
      <c r="O26" s="9">
        <f t="shared" si="4"/>
        <v>1069.9790180444818</v>
      </c>
      <c r="P26" s="225">
        <f t="shared" si="5"/>
        <v>0.62678850883966297</v>
      </c>
      <c r="Q26" s="9">
        <f>'a27'!Z25</f>
        <v>1.0349937665148154</v>
      </c>
      <c r="R26" s="9">
        <f>'a27'!AA25</f>
        <v>56</v>
      </c>
      <c r="S26" s="9">
        <f>'a27'!AB25</f>
        <v>26.3</v>
      </c>
      <c r="T26" s="9">
        <f t="shared" si="6"/>
        <v>1524.3388193230203</v>
      </c>
      <c r="U26" s="225">
        <f t="shared" si="7"/>
        <v>0.50369358831871625</v>
      </c>
      <c r="V26" s="9">
        <f>'a27'!AG25</f>
        <v>1.0316134369272194</v>
      </c>
      <c r="W26" s="9">
        <f>'a27'!AH25</f>
        <v>55.6</v>
      </c>
      <c r="X26" s="9">
        <f>'a27'!AI25</f>
        <v>32.299999999999997</v>
      </c>
      <c r="Y26" s="9">
        <f t="shared" si="8"/>
        <v>1852.6539391088547</v>
      </c>
      <c r="Z26" s="225">
        <f t="shared" si="9"/>
        <v>0.41474662720521038</v>
      </c>
      <c r="AA26" s="9">
        <f>'a27'!AN25</f>
        <v>1.4264856833413151</v>
      </c>
      <c r="AB26" s="9">
        <f>'a27'!AO25</f>
        <v>35.700000000000003</v>
      </c>
      <c r="AC26" s="9">
        <f>'a27'!AP25</f>
        <v>29.2</v>
      </c>
      <c r="AD26" s="9">
        <f t="shared" si="10"/>
        <v>1487.0257357423206</v>
      </c>
      <c r="AE26" s="225">
        <f t="shared" si="11"/>
        <v>0.51380242947242993</v>
      </c>
      <c r="AF26" s="9">
        <f>'a27'!AU25</f>
        <v>1.0739239821278432</v>
      </c>
      <c r="AG26" s="9">
        <f>'a27'!AV25</f>
        <v>32.299999999999997</v>
      </c>
      <c r="AH26" s="9">
        <f>'a27'!AW25</f>
        <v>31.5</v>
      </c>
      <c r="AI26" s="9">
        <f t="shared" si="12"/>
        <v>1092.6639556159739</v>
      </c>
      <c r="AJ26" s="225">
        <f t="shared" si="13"/>
        <v>0.6206427173776371</v>
      </c>
      <c r="AK26" s="9">
        <f>'a27'!BB25</f>
        <v>1.0804087611486224</v>
      </c>
      <c r="AL26" s="9">
        <f>'a27'!BC25</f>
        <v>51</v>
      </c>
      <c r="AM26" s="9">
        <f>'a27'!BD25</f>
        <v>31.8</v>
      </c>
      <c r="AN26" s="9">
        <f t="shared" si="14"/>
        <v>1752.2069288308357</v>
      </c>
      <c r="AO26" s="225">
        <f t="shared" si="15"/>
        <v>0.44195967887031484</v>
      </c>
      <c r="AP26" s="9">
        <f>'a27'!BI25</f>
        <v>0.98844828483165426</v>
      </c>
      <c r="AQ26" s="9">
        <f>'a27'!BJ25</f>
        <v>45.9</v>
      </c>
      <c r="AR26" s="9">
        <f>'a27'!BK25</f>
        <v>28.7</v>
      </c>
      <c r="AS26" s="9">
        <f t="shared" si="16"/>
        <v>1302.112579057283</v>
      </c>
      <c r="AT26" s="225">
        <f t="shared" si="17"/>
        <v>0.56389900549295757</v>
      </c>
      <c r="AU26" s="9">
        <f>'a27'!BP25</f>
        <v>1.3521839308720993</v>
      </c>
      <c r="AV26" s="9">
        <f>'a27'!BQ25</f>
        <v>35.299999999999997</v>
      </c>
      <c r="AW26" s="9">
        <f>'a27'!BR25</f>
        <v>26</v>
      </c>
      <c r="AX26" s="9">
        <f t="shared" si="18"/>
        <v>1241.0344117544128</v>
      </c>
      <c r="AY26" s="225">
        <f t="shared" si="19"/>
        <v>0.58044627074079758</v>
      </c>
      <c r="AZ26" s="9">
        <f>'a27'!BW25</f>
        <v>1.2400826961635505</v>
      </c>
      <c r="BA26" s="9">
        <f>'a27'!BX25</f>
        <v>43.7</v>
      </c>
      <c r="BB26" s="9">
        <f>'a27'!BY25</f>
        <v>28.4</v>
      </c>
      <c r="BC26" s="9">
        <f t="shared" si="20"/>
        <v>1539.0418325546591</v>
      </c>
      <c r="BD26" s="225">
        <f t="shared" si="21"/>
        <v>0.49971025563815302</v>
      </c>
    </row>
    <row r="27" spans="1:56" x14ac:dyDescent="0.2">
      <c r="A27" s="1">
        <v>2002</v>
      </c>
      <c r="B27" s="9">
        <f>'a27'!E26</f>
        <v>1.163169580335754</v>
      </c>
      <c r="C27" s="9">
        <f>'a27'!F26</f>
        <v>43.3</v>
      </c>
      <c r="D27" s="9">
        <f>'a27'!G26</f>
        <v>30.6</v>
      </c>
      <c r="E27" s="9">
        <f t="shared" ref="E27:E32" si="22">B27*C27*D27</f>
        <v>1541.1764305532672</v>
      </c>
      <c r="F27" s="225">
        <f t="shared" si="1"/>
        <v>0.49913195146105938</v>
      </c>
      <c r="G27" s="9">
        <f>'a27'!L26</f>
        <v>0.83204930662557786</v>
      </c>
      <c r="H27" s="9">
        <f>'a27'!M26</f>
        <v>51.7</v>
      </c>
      <c r="I27" s="9">
        <f>'a27'!N26</f>
        <v>32.799999999999997</v>
      </c>
      <c r="J27" s="9">
        <f t="shared" ref="J27:J32" si="23">G27*H27*I27</f>
        <v>1410.9559322033899</v>
      </c>
      <c r="K27" s="225">
        <f t="shared" si="3"/>
        <v>0.53441122099474236</v>
      </c>
      <c r="L27" s="9">
        <f>'a27'!S26</f>
        <v>0.96230954290296711</v>
      </c>
      <c r="M27" s="9">
        <f>'a27'!T26</f>
        <v>41.6</v>
      </c>
      <c r="N27" s="9">
        <f>'a27'!U26</f>
        <v>21.7</v>
      </c>
      <c r="O27" s="9">
        <f t="shared" ref="O27:O32" si="24">L27*M27*N27</f>
        <v>868.6960705693665</v>
      </c>
      <c r="P27" s="225">
        <f t="shared" si="5"/>
        <v>0.68131998004805483</v>
      </c>
      <c r="Q27" s="9">
        <f>'a27'!Z26</f>
        <v>1.0741639712088409</v>
      </c>
      <c r="R27" s="9">
        <f>'a27'!AA26</f>
        <v>58.2</v>
      </c>
      <c r="S27" s="9">
        <f>'a27'!AB26</f>
        <v>36.1</v>
      </c>
      <c r="T27" s="9">
        <f t="shared" ref="T27:T32" si="25">Q27*R27*S27</f>
        <v>2256.839986789199</v>
      </c>
      <c r="U27" s="225">
        <f t="shared" si="7"/>
        <v>0.30524475385531186</v>
      </c>
      <c r="V27" s="9">
        <f>'a27'!AG26</f>
        <v>0.9642881542861047</v>
      </c>
      <c r="W27" s="9">
        <f>'a27'!AH26</f>
        <v>54.8</v>
      </c>
      <c r="X27" s="9">
        <f>'a27'!AI26</f>
        <v>27.9</v>
      </c>
      <c r="Y27" s="9">
        <f t="shared" ref="Y27:Y32" si="26">V27*W27*X27</f>
        <v>1474.319444851111</v>
      </c>
      <c r="Z27" s="225">
        <f t="shared" si="9"/>
        <v>0.51724481117734367</v>
      </c>
      <c r="AA27" s="9">
        <f>'a27'!AN26</f>
        <v>1.4008997771486071</v>
      </c>
      <c r="AB27" s="9">
        <f>'a27'!AO26</f>
        <v>39.5</v>
      </c>
      <c r="AC27" s="9">
        <f>'a27'!AP26</f>
        <v>28.5</v>
      </c>
      <c r="AD27" s="9">
        <f t="shared" ref="AD27:AD32" si="27">AA27*AB27*AC27</f>
        <v>1577.0629241250444</v>
      </c>
      <c r="AE27" s="225">
        <f t="shared" si="11"/>
        <v>0.4894096013289328</v>
      </c>
      <c r="AF27" s="9">
        <f>'a27'!AU26</f>
        <v>1.0439029413861667</v>
      </c>
      <c r="AG27" s="9">
        <f>'a27'!AV26</f>
        <v>41.5</v>
      </c>
      <c r="AH27" s="9">
        <f>'a27'!AW26</f>
        <v>29.9</v>
      </c>
      <c r="AI27" s="9">
        <f t="shared" ref="AI27:AI32" si="28">AF27*AG27*AH27</f>
        <v>1295.3269648190249</v>
      </c>
      <c r="AJ27" s="225">
        <f t="shared" si="13"/>
        <v>0.56573736056528956</v>
      </c>
      <c r="AK27" s="9">
        <f>'a27'!BB26</f>
        <v>1.0610538331326382</v>
      </c>
      <c r="AL27" s="9">
        <f>'a27'!BC26</f>
        <v>39.799999999999997</v>
      </c>
      <c r="AM27" s="9">
        <f>'a27'!BD26</f>
        <v>35.799999999999997</v>
      </c>
      <c r="AN27" s="9">
        <f t="shared" ref="AN27:AN32" si="29">AK27*AL27*AM27</f>
        <v>1511.831943600708</v>
      </c>
      <c r="AO27" s="225">
        <f t="shared" si="15"/>
        <v>0.50708194457002032</v>
      </c>
      <c r="AP27" s="9">
        <f>'a27'!BI26</f>
        <v>1.005763278398573</v>
      </c>
      <c r="AQ27" s="9">
        <f>'a27'!BJ26</f>
        <v>63.4</v>
      </c>
      <c r="AR27" s="9">
        <f>'a27'!BK26</f>
        <v>28</v>
      </c>
      <c r="AS27" s="9">
        <f t="shared" ref="AS27:AS32" si="30">AP27*AQ27*AR27</f>
        <v>1785.4309718131467</v>
      </c>
      <c r="AT27" s="225">
        <f t="shared" si="17"/>
        <v>0.43295863846404675</v>
      </c>
      <c r="AU27" s="9">
        <f>'a27'!BP26</f>
        <v>1.3336241746449002</v>
      </c>
      <c r="AV27" s="9">
        <f>'a27'!BQ26</f>
        <v>28.6</v>
      </c>
      <c r="AW27" s="9">
        <f>'a27'!BR26</f>
        <v>35.299999999999997</v>
      </c>
      <c r="AX27" s="9">
        <f t="shared" ref="AX27:AX32" si="31">AU27*AV27*AW27</f>
        <v>1346.4002942379982</v>
      </c>
      <c r="AY27" s="225">
        <f t="shared" si="19"/>
        <v>0.55190060078179237</v>
      </c>
      <c r="AZ27" s="9">
        <f>'a27'!BW26</f>
        <v>1.2292694086233542</v>
      </c>
      <c r="BA27" s="9">
        <f>'a27'!BX26</f>
        <v>53.4</v>
      </c>
      <c r="BB27" s="9">
        <f>'a27'!BY26</f>
        <v>31.8</v>
      </c>
      <c r="BC27" s="9">
        <f t="shared" ref="BC27:BC32" si="32">AZ27*BA27*BB27</f>
        <v>2087.4469681714904</v>
      </c>
      <c r="BD27" s="225">
        <f t="shared" si="21"/>
        <v>0.35113662216072877</v>
      </c>
    </row>
    <row r="28" spans="1:56" x14ac:dyDescent="0.2">
      <c r="A28" s="1">
        <v>2003</v>
      </c>
      <c r="B28" s="9">
        <f>'a27'!E27</f>
        <v>1.1600908677785191</v>
      </c>
      <c r="C28" s="9">
        <f>'a27'!F27</f>
        <v>43.1</v>
      </c>
      <c r="D28" s="9">
        <f>'a27'!G27</f>
        <v>30.6</v>
      </c>
      <c r="E28" s="9">
        <f t="shared" si="22"/>
        <v>1529.9974418783779</v>
      </c>
      <c r="F28" s="225">
        <f t="shared" si="1"/>
        <v>0.50216055724565534</v>
      </c>
      <c r="G28" s="9">
        <f>'a27'!L27</f>
        <v>0.71084554562546687</v>
      </c>
      <c r="H28" s="9">
        <f>'a27'!M27</f>
        <v>57.8</v>
      </c>
      <c r="I28" s="9">
        <f>'a27'!N27</f>
        <v>33.1</v>
      </c>
      <c r="J28" s="9">
        <f t="shared" si="23"/>
        <v>1359.9754809797307</v>
      </c>
      <c r="K28" s="225">
        <f t="shared" si="3"/>
        <v>0.54822281826597918</v>
      </c>
      <c r="L28" s="9">
        <f>'a27'!S27</f>
        <v>1.0109958830580019</v>
      </c>
      <c r="M28" s="9">
        <f>'a27'!T27</f>
        <v>40.5</v>
      </c>
      <c r="N28" s="9">
        <f>'a27'!U27</f>
        <v>13.1</v>
      </c>
      <c r="O28" s="9">
        <f t="shared" si="24"/>
        <v>536.38386575642289</v>
      </c>
      <c r="P28" s="225">
        <f t="shared" si="5"/>
        <v>0.77134982935356833</v>
      </c>
      <c r="Q28" s="9">
        <f>'a27'!Z27</f>
        <v>1.0220792282538294</v>
      </c>
      <c r="R28" s="9">
        <f>'a27'!AA27</f>
        <v>53.1</v>
      </c>
      <c r="S28" s="9">
        <f>'a27'!AB27</f>
        <v>31.5</v>
      </c>
      <c r="T28" s="9">
        <f t="shared" si="25"/>
        <v>1709.5808211387675</v>
      </c>
      <c r="U28" s="225">
        <f t="shared" si="7"/>
        <v>0.453507921746792</v>
      </c>
      <c r="V28" s="9">
        <f>'a27'!AG27</f>
        <v>0.95687226048841589</v>
      </c>
      <c r="W28" s="9">
        <f>'a27'!AH27</f>
        <v>56.8</v>
      </c>
      <c r="X28" s="9">
        <f>'a27'!AI27</f>
        <v>29.6</v>
      </c>
      <c r="Y28" s="9">
        <f t="shared" si="26"/>
        <v>1608.770194113964</v>
      </c>
      <c r="Z28" s="225">
        <f t="shared" si="9"/>
        <v>0.48081948427139504</v>
      </c>
      <c r="AA28" s="9">
        <f>'a27'!AN27</f>
        <v>1.4143736522779056</v>
      </c>
      <c r="AB28" s="9">
        <f>'a27'!AO27</f>
        <v>38.200000000000003</v>
      </c>
      <c r="AC28" s="9">
        <f>'a27'!AP27</f>
        <v>27.3</v>
      </c>
      <c r="AD28" s="9">
        <f t="shared" si="27"/>
        <v>1474.9937070145368</v>
      </c>
      <c r="AE28" s="225">
        <f t="shared" si="11"/>
        <v>0.51706214042349696</v>
      </c>
      <c r="AF28" s="9">
        <f>'a27'!AU27</f>
        <v>1.0800894247403363</v>
      </c>
      <c r="AG28" s="9">
        <f>'a27'!AV27</f>
        <v>41.3</v>
      </c>
      <c r="AH28" s="9">
        <f>'a27'!AW27</f>
        <v>30</v>
      </c>
      <c r="AI28" s="9">
        <f t="shared" si="28"/>
        <v>1338.2307972532765</v>
      </c>
      <c r="AJ28" s="225">
        <f t="shared" si="13"/>
        <v>0.55411387664642797</v>
      </c>
      <c r="AK28" s="9">
        <f>'a27'!BB27</f>
        <v>1.022635451793275</v>
      </c>
      <c r="AL28" s="9">
        <f>'a27'!BC27</f>
        <v>39.200000000000003</v>
      </c>
      <c r="AM28" s="9">
        <f>'a27'!BD27</f>
        <v>29.9</v>
      </c>
      <c r="AN28" s="9">
        <f t="shared" si="29"/>
        <v>1198.6105603378617</v>
      </c>
      <c r="AO28" s="225">
        <f t="shared" si="15"/>
        <v>0.59193971845254068</v>
      </c>
      <c r="AP28" s="9">
        <f>'a27'!BI27</f>
        <v>1.0154374617076625</v>
      </c>
      <c r="AQ28" s="9">
        <f>'a27'!BJ27</f>
        <v>49</v>
      </c>
      <c r="AR28" s="9">
        <f>'a27'!BK27</f>
        <v>32.4</v>
      </c>
      <c r="AS28" s="9">
        <f t="shared" si="30"/>
        <v>1612.1085142070847</v>
      </c>
      <c r="AT28" s="225">
        <f t="shared" si="17"/>
        <v>0.47991506833191305</v>
      </c>
      <c r="AU28" s="9">
        <f>'a27'!BP27</f>
        <v>1.2565622035856161</v>
      </c>
      <c r="AV28" s="9">
        <f>'a27'!BQ27</f>
        <v>35.799999999999997</v>
      </c>
      <c r="AW28" s="9">
        <f>'a27'!BR27</f>
        <v>35.4</v>
      </c>
      <c r="AX28" s="9">
        <f t="shared" si="31"/>
        <v>1592.4664118481228</v>
      </c>
      <c r="AY28" s="225">
        <f t="shared" si="19"/>
        <v>0.48523649646428096</v>
      </c>
      <c r="AZ28" s="9">
        <f>'a27'!BW27</f>
        <v>1.177746802793433</v>
      </c>
      <c r="BA28" s="9">
        <f>'a27'!BX27</f>
        <v>54.8</v>
      </c>
      <c r="BB28" s="9">
        <f>'a27'!BY27</f>
        <v>34.200000000000003</v>
      </c>
      <c r="BC28" s="9">
        <f t="shared" si="32"/>
        <v>2207.2859479233402</v>
      </c>
      <c r="BD28" s="225">
        <f t="shared" si="21"/>
        <v>0.31866990823411079</v>
      </c>
    </row>
    <row r="29" spans="1:56" x14ac:dyDescent="0.2">
      <c r="A29" s="1">
        <v>2004</v>
      </c>
      <c r="B29" s="9">
        <f>'a27'!E28</f>
        <v>1.1322078852352697</v>
      </c>
      <c r="C29" s="9">
        <f>'a27'!F28</f>
        <v>41.3</v>
      </c>
      <c r="D29" s="9">
        <f>'a27'!G28</f>
        <v>30.7</v>
      </c>
      <c r="E29" s="9">
        <f t="shared" si="22"/>
        <v>1435.5376997686506</v>
      </c>
      <c r="F29" s="225">
        <f t="shared" si="1"/>
        <v>0.52775154133955393</v>
      </c>
      <c r="G29" s="9">
        <f>'a27'!L28</f>
        <v>0.8248044644588568</v>
      </c>
      <c r="H29" s="9">
        <f>'a27'!M28</f>
        <v>55.4</v>
      </c>
      <c r="I29" s="9">
        <f>'a27'!N28</f>
        <v>30.4</v>
      </c>
      <c r="J29" s="9">
        <f t="shared" si="23"/>
        <v>1389.1026868630281</v>
      </c>
      <c r="K29" s="225">
        <f t="shared" si="3"/>
        <v>0.54033169083104182</v>
      </c>
      <c r="L29" s="9">
        <f>'a27'!S28</f>
        <v>1.0802201987328186</v>
      </c>
      <c r="M29" s="9">
        <f>'a27'!T28</f>
        <v>39.1</v>
      </c>
      <c r="N29" s="9">
        <f>'a27'!U28</f>
        <v>23.3</v>
      </c>
      <c r="O29" s="9">
        <f t="shared" si="24"/>
        <v>984.11300765155977</v>
      </c>
      <c r="P29" s="225">
        <f t="shared" si="5"/>
        <v>0.65005128361644826</v>
      </c>
      <c r="Q29" s="9">
        <f>'a27'!Z28</f>
        <v>1.0840581550377755</v>
      </c>
      <c r="R29" s="9">
        <f>'a27'!AA28</f>
        <v>46.3</v>
      </c>
      <c r="S29" s="9">
        <f>'a27'!AB28</f>
        <v>29</v>
      </c>
      <c r="T29" s="9">
        <f t="shared" si="25"/>
        <v>1455.5648847692212</v>
      </c>
      <c r="U29" s="225">
        <f t="shared" si="7"/>
        <v>0.52232578681865116</v>
      </c>
      <c r="V29" s="9">
        <f>'a27'!AG28</f>
        <v>0.95607361963190185</v>
      </c>
      <c r="W29" s="9">
        <f>'a27'!AH28</f>
        <v>58.2</v>
      </c>
      <c r="X29" s="9">
        <f>'a27'!AI28</f>
        <v>27.7</v>
      </c>
      <c r="Y29" s="9">
        <f t="shared" si="26"/>
        <v>1541.3245251533742</v>
      </c>
      <c r="Z29" s="225">
        <f t="shared" si="9"/>
        <v>0.49909182974919475</v>
      </c>
      <c r="AA29" s="9">
        <f>'a27'!AN28</f>
        <v>1.3591794216046695</v>
      </c>
      <c r="AB29" s="9">
        <f>'a27'!AO28</f>
        <v>29.7</v>
      </c>
      <c r="AC29" s="9">
        <f>'a27'!AP28</f>
        <v>27.8</v>
      </c>
      <c r="AD29" s="9">
        <f t="shared" si="27"/>
        <v>1122.2200812421115</v>
      </c>
      <c r="AE29" s="225">
        <f t="shared" si="11"/>
        <v>0.61263538722954991</v>
      </c>
      <c r="AF29" s="9">
        <f>'a27'!AU28</f>
        <v>1.0234186542960739</v>
      </c>
      <c r="AG29" s="9">
        <f>'a27'!AV28</f>
        <v>44.1</v>
      </c>
      <c r="AH29" s="9">
        <f>'a27'!AW28</f>
        <v>30.8</v>
      </c>
      <c r="AI29" s="9">
        <f t="shared" si="28"/>
        <v>1390.0890897572713</v>
      </c>
      <c r="AJ29" s="225">
        <f t="shared" si="13"/>
        <v>0.54006445507310985</v>
      </c>
      <c r="AK29" s="9">
        <f>'a27'!BB28</f>
        <v>1.0034520465704668</v>
      </c>
      <c r="AL29" s="9">
        <f>'a27'!BC28</f>
        <v>34.799999999999997</v>
      </c>
      <c r="AM29" s="9">
        <f>'a27'!BD28</f>
        <v>31.4</v>
      </c>
      <c r="AN29" s="9">
        <f t="shared" si="29"/>
        <v>1096.4921203284805</v>
      </c>
      <c r="AO29" s="225">
        <f t="shared" si="15"/>
        <v>0.61960559298920936</v>
      </c>
      <c r="AP29" s="9">
        <f>'a27'!BI28</f>
        <v>0.96553289697703448</v>
      </c>
      <c r="AQ29" s="9">
        <f>'a27'!BJ28</f>
        <v>55.7</v>
      </c>
      <c r="AR29" s="9">
        <f>'a27'!BK28</f>
        <v>32.5</v>
      </c>
      <c r="AS29" s="9">
        <f t="shared" si="30"/>
        <v>1747.8559267526769</v>
      </c>
      <c r="AT29" s="225">
        <f t="shared" si="17"/>
        <v>0.44313845008530867</v>
      </c>
      <c r="AU29" s="9">
        <f>'a27'!BP28</f>
        <v>1.2878064102396316</v>
      </c>
      <c r="AV29" s="9">
        <f>'a27'!BQ28</f>
        <v>38</v>
      </c>
      <c r="AW29" s="9">
        <f>'a27'!BR28</f>
        <v>32.4</v>
      </c>
      <c r="AX29" s="9">
        <f t="shared" si="31"/>
        <v>1585.5472522870343</v>
      </c>
      <c r="AY29" s="225">
        <f t="shared" si="19"/>
        <v>0.48711103156586189</v>
      </c>
      <c r="AZ29" s="9">
        <f>'a27'!BW28</f>
        <v>1.1893340857787811</v>
      </c>
      <c r="BA29" s="9">
        <f>'a27'!BX28</f>
        <v>51.1</v>
      </c>
      <c r="BB29" s="9">
        <f>'a27'!BY28</f>
        <v>33.6</v>
      </c>
      <c r="BC29" s="9">
        <f t="shared" si="32"/>
        <v>2042.039051918736</v>
      </c>
      <c r="BD29" s="225">
        <f t="shared" si="21"/>
        <v>0.36343851116241022</v>
      </c>
    </row>
    <row r="30" spans="1:56" x14ac:dyDescent="0.2">
      <c r="A30" s="1">
        <v>2005</v>
      </c>
      <c r="B30" s="9">
        <f>'a27'!E29</f>
        <v>1.1542529092633105</v>
      </c>
      <c r="C30" s="9">
        <f>'a27'!F29</f>
        <v>36.700000000000003</v>
      </c>
      <c r="D30" s="9">
        <f>'a27'!G29</f>
        <v>30.9</v>
      </c>
      <c r="E30" s="9">
        <f t="shared" si="22"/>
        <v>1308.9574266918721</v>
      </c>
      <c r="F30" s="225">
        <f t="shared" si="1"/>
        <v>0.56204460293976766</v>
      </c>
      <c r="G30" s="9">
        <f>'a27'!L29</f>
        <v>0.80919340849956634</v>
      </c>
      <c r="H30" s="9">
        <f>'a27'!M29</f>
        <v>55.7</v>
      </c>
      <c r="I30" s="9">
        <f>'a27'!N29</f>
        <v>31.3</v>
      </c>
      <c r="J30" s="9">
        <f t="shared" si="23"/>
        <v>1410.755880312229</v>
      </c>
      <c r="K30" s="225">
        <f t="shared" si="3"/>
        <v>0.53446541894881583</v>
      </c>
      <c r="L30" s="9">
        <f>'a27'!S29</f>
        <v>1.0143177505606349</v>
      </c>
      <c r="M30" s="9">
        <f>'a27'!T29</f>
        <v>34</v>
      </c>
      <c r="N30" s="9">
        <f>'a27'!U29</f>
        <v>25</v>
      </c>
      <c r="O30" s="9">
        <f t="shared" si="24"/>
        <v>862.17008797653966</v>
      </c>
      <c r="P30" s="225">
        <f t="shared" si="5"/>
        <v>0.68308799585034319</v>
      </c>
      <c r="Q30" s="9">
        <f>'a27'!Z29</f>
        <v>1.0798445023916556</v>
      </c>
      <c r="R30" s="9">
        <f>'a27'!AA29</f>
        <v>43.1</v>
      </c>
      <c r="S30" s="9">
        <f>'a27'!AB29</f>
        <v>26.5</v>
      </c>
      <c r="T30" s="9">
        <f t="shared" si="25"/>
        <v>1233.3443984066296</v>
      </c>
      <c r="U30" s="225">
        <f t="shared" si="7"/>
        <v>0.58252964514845151</v>
      </c>
      <c r="V30" s="9">
        <f>'a27'!AG29</f>
        <v>0.95216817037830448</v>
      </c>
      <c r="W30" s="9">
        <f>'a27'!AH29</f>
        <v>52.8</v>
      </c>
      <c r="X30" s="9">
        <f>'a27'!AI29</f>
        <v>30.2</v>
      </c>
      <c r="Y30" s="9">
        <f t="shared" si="26"/>
        <v>1518.2892777584291</v>
      </c>
      <c r="Z30" s="225">
        <f t="shared" si="9"/>
        <v>0.50533252696598674</v>
      </c>
      <c r="AA30" s="9">
        <f>'a27'!AN29</f>
        <v>1.3330868449039868</v>
      </c>
      <c r="AB30" s="9">
        <f>'a27'!AO29</f>
        <v>29.1</v>
      </c>
      <c r="AC30" s="9">
        <f>'a27'!AP29</f>
        <v>28.8</v>
      </c>
      <c r="AD30" s="9">
        <f t="shared" si="27"/>
        <v>1117.2334229771334</v>
      </c>
      <c r="AE30" s="225">
        <f t="shared" si="11"/>
        <v>0.61398637008733203</v>
      </c>
      <c r="AF30" s="9">
        <f>'a27'!AU29</f>
        <v>1.1074171282657772</v>
      </c>
      <c r="AG30" s="9">
        <f>'a27'!AV29</f>
        <v>39.700000000000003</v>
      </c>
      <c r="AH30" s="9">
        <f>'a27'!AW29</f>
        <v>30.1</v>
      </c>
      <c r="AI30" s="9">
        <f t="shared" si="28"/>
        <v>1323.330245763756</v>
      </c>
      <c r="AJ30" s="225">
        <f t="shared" si="13"/>
        <v>0.55815072628884688</v>
      </c>
      <c r="AK30" s="9">
        <f>'a27'!BB29</f>
        <v>1.0494630654083956</v>
      </c>
      <c r="AL30" s="9">
        <f>'a27'!BC29</f>
        <v>35.700000000000003</v>
      </c>
      <c r="AM30" s="9">
        <f>'a27'!BD29</f>
        <v>32</v>
      </c>
      <c r="AN30" s="9">
        <f t="shared" si="29"/>
        <v>1198.9066059225513</v>
      </c>
      <c r="AO30" s="225">
        <f t="shared" si="15"/>
        <v>0.59185951393705449</v>
      </c>
      <c r="AP30" s="9">
        <f>'a27'!BI29</f>
        <v>0.98926894701542589</v>
      </c>
      <c r="AQ30" s="9">
        <f>'a27'!BJ29</f>
        <v>50.6</v>
      </c>
      <c r="AR30" s="9">
        <f>'a27'!BK29</f>
        <v>33.5</v>
      </c>
      <c r="AS30" s="9">
        <f t="shared" si="30"/>
        <v>1676.9097920858485</v>
      </c>
      <c r="AT30" s="225">
        <f t="shared" si="17"/>
        <v>0.4623591399075756</v>
      </c>
      <c r="AU30" s="9">
        <f>'a27'!BP29</f>
        <v>1.2219711036410856</v>
      </c>
      <c r="AV30" s="9">
        <f>'a27'!BQ29</f>
        <v>29.6</v>
      </c>
      <c r="AW30" s="9">
        <f>'a27'!BR29</f>
        <v>34.1</v>
      </c>
      <c r="AX30" s="9">
        <f t="shared" si="31"/>
        <v>1233.4087531711662</v>
      </c>
      <c r="AY30" s="225">
        <f t="shared" si="19"/>
        <v>0.58251221018918897</v>
      </c>
      <c r="AZ30" s="9">
        <f>'a27'!BW29</f>
        <v>1.1665636363318559</v>
      </c>
      <c r="BA30" s="9">
        <f>'a27'!BX29</f>
        <v>36.299999999999997</v>
      </c>
      <c r="BB30" s="9">
        <f>'a27'!BY29</f>
        <v>35.4</v>
      </c>
      <c r="BC30" s="9">
        <f t="shared" si="32"/>
        <v>1499.0576039591613</v>
      </c>
      <c r="BD30" s="225">
        <f t="shared" si="21"/>
        <v>0.51054276200690396</v>
      </c>
    </row>
    <row r="31" spans="1:56" x14ac:dyDescent="0.2">
      <c r="A31" s="1">
        <v>2006</v>
      </c>
      <c r="B31" s="9">
        <f>'a27'!E30</f>
        <v>1.1978087710312879</v>
      </c>
      <c r="C31" s="9">
        <f>'a27'!F30</f>
        <v>38.299999999999997</v>
      </c>
      <c r="D31" s="9">
        <f>'a27'!G30</f>
        <v>31</v>
      </c>
      <c r="E31" s="9">
        <f t="shared" si="22"/>
        <v>1422.1583538454481</v>
      </c>
      <c r="F31" s="225">
        <f t="shared" si="1"/>
        <v>0.53137626676289573</v>
      </c>
      <c r="G31" s="9">
        <f>'a27'!L30</f>
        <v>0.8414632547938502</v>
      </c>
      <c r="H31" s="9">
        <f>'a27'!M30</f>
        <v>52.6</v>
      </c>
      <c r="I31" s="9">
        <f>'a27'!N30</f>
        <v>27.7</v>
      </c>
      <c r="J31" s="9">
        <f t="shared" si="23"/>
        <v>1226.0287914997357</v>
      </c>
      <c r="K31" s="225">
        <f t="shared" si="3"/>
        <v>0.58451158555830418</v>
      </c>
      <c r="L31" s="9">
        <f>'a27'!S30</f>
        <v>1.054499715698606</v>
      </c>
      <c r="M31" s="9">
        <f>'a27'!T30</f>
        <v>46.6</v>
      </c>
      <c r="N31" s="9">
        <f>'a27'!U30</f>
        <v>18.600000000000001</v>
      </c>
      <c r="O31" s="9">
        <f t="shared" si="24"/>
        <v>913.9981735789238</v>
      </c>
      <c r="P31" s="225">
        <f t="shared" si="5"/>
        <v>0.66904675791506374</v>
      </c>
      <c r="Q31" s="9">
        <f>'a27'!Z30</f>
        <v>1.1954271697244143</v>
      </c>
      <c r="R31" s="9">
        <f>'a27'!AA30</f>
        <v>42.5</v>
      </c>
      <c r="S31" s="9">
        <f>'a27'!AB30</f>
        <v>29.1</v>
      </c>
      <c r="T31" s="9">
        <f t="shared" si="25"/>
        <v>1478.4445521566695</v>
      </c>
      <c r="U31" s="225">
        <f t="shared" si="7"/>
        <v>0.51612723925639192</v>
      </c>
      <c r="V31" s="9">
        <f>'a27'!AG30</f>
        <v>1.0280077645287802</v>
      </c>
      <c r="W31" s="9">
        <f>'a27'!AH30</f>
        <v>45.4</v>
      </c>
      <c r="X31" s="9">
        <f>'a27'!AI30</f>
        <v>28.1</v>
      </c>
      <c r="Y31" s="9">
        <f t="shared" si="26"/>
        <v>1311.470625519946</v>
      </c>
      <c r="Z31" s="225">
        <f t="shared" si="9"/>
        <v>0.56136372842330617</v>
      </c>
      <c r="AA31" s="9">
        <f>'a27'!AN30</f>
        <v>1.2872915077417892</v>
      </c>
      <c r="AB31" s="9">
        <f>'a27'!AO30</f>
        <v>29</v>
      </c>
      <c r="AC31" s="9">
        <f>'a27'!AP30</f>
        <v>26.9</v>
      </c>
      <c r="AD31" s="9">
        <f t="shared" si="27"/>
        <v>1004.2161051893697</v>
      </c>
      <c r="AE31" s="225">
        <f t="shared" si="11"/>
        <v>0.64460496291052705</v>
      </c>
      <c r="AF31" s="9">
        <f>'a27'!AU30</f>
        <v>1.2144631102663872</v>
      </c>
      <c r="AG31" s="9">
        <f>'a27'!AV30</f>
        <v>39.6</v>
      </c>
      <c r="AH31" s="9">
        <f>'a27'!AW30</f>
        <v>32.4</v>
      </c>
      <c r="AI31" s="9">
        <f t="shared" si="28"/>
        <v>1558.2047489961856</v>
      </c>
      <c r="AJ31" s="225">
        <f t="shared" si="13"/>
        <v>0.49451864830475434</v>
      </c>
      <c r="AK31" s="9">
        <f>'a27'!BB30</f>
        <v>0.95539155023500066</v>
      </c>
      <c r="AL31" s="9">
        <f>'a27'!BC30</f>
        <v>42.5</v>
      </c>
      <c r="AM31" s="9">
        <f>'a27'!BD30</f>
        <v>26.5</v>
      </c>
      <c r="AN31" s="9">
        <f t="shared" si="29"/>
        <v>1076.0097334521695</v>
      </c>
      <c r="AO31" s="225">
        <f t="shared" si="15"/>
        <v>0.62515467056500751</v>
      </c>
      <c r="AP31" s="9">
        <f>'a27'!BI30</f>
        <v>1.0181844164195635</v>
      </c>
      <c r="AQ31" s="9">
        <f>'a27'!BJ30</f>
        <v>49.1</v>
      </c>
      <c r="AR31" s="9">
        <f>'a27'!BK30</f>
        <v>34.200000000000003</v>
      </c>
      <c r="AS31" s="9">
        <f t="shared" si="30"/>
        <v>1709.7556357400595</v>
      </c>
      <c r="AT31" s="225">
        <f t="shared" si="17"/>
        <v>0.45346056106613458</v>
      </c>
      <c r="AU31" s="9">
        <f>'a27'!BP30</f>
        <v>1.2293839015320782</v>
      </c>
      <c r="AV31" s="9">
        <f>'a27'!BQ30</f>
        <v>29</v>
      </c>
      <c r="AW31" s="9">
        <f>'a27'!BR30</f>
        <v>27.6</v>
      </c>
      <c r="AX31" s="9">
        <f t="shared" si="31"/>
        <v>983.99887478627534</v>
      </c>
      <c r="AY31" s="225">
        <f t="shared" si="19"/>
        <v>0.65008220443281772</v>
      </c>
      <c r="AZ31" s="9">
        <f>'a27'!BW30</f>
        <v>1.1910075813411118</v>
      </c>
      <c r="BA31" s="9">
        <f>'a27'!BX30</f>
        <v>48.6</v>
      </c>
      <c r="BB31" s="9">
        <f>'a27'!BY30</f>
        <v>35.200000000000003</v>
      </c>
      <c r="BC31" s="9">
        <f t="shared" si="32"/>
        <v>2037.4804895518671</v>
      </c>
      <c r="BD31" s="225">
        <f t="shared" si="21"/>
        <v>0.36467351450262764</v>
      </c>
    </row>
    <row r="32" spans="1:56" x14ac:dyDescent="0.2">
      <c r="A32" s="1">
        <v>2007</v>
      </c>
      <c r="B32" s="9">
        <f>'a27'!E31</f>
        <v>1.1604469490079752</v>
      </c>
      <c r="C32" s="9">
        <f>'a27'!F31</f>
        <v>37.700000000000003</v>
      </c>
      <c r="D32" s="9">
        <f>'a27'!G31</f>
        <v>31</v>
      </c>
      <c r="E32" s="9">
        <f t="shared" si="22"/>
        <v>1356.2143493056208</v>
      </c>
      <c r="F32" s="225">
        <f t="shared" si="1"/>
        <v>0.54924178209858621</v>
      </c>
      <c r="G32" s="9">
        <f>'a27'!L31</f>
        <v>0.87523891122388464</v>
      </c>
      <c r="H32" s="9">
        <f>'a27'!M31</f>
        <v>48.6</v>
      </c>
      <c r="I32" s="9">
        <f>'a27'!N31</f>
        <v>28</v>
      </c>
      <c r="J32" s="9">
        <f t="shared" si="23"/>
        <v>1191.0251103934622</v>
      </c>
      <c r="K32" s="225">
        <f t="shared" si="3"/>
        <v>0.59399476459745493</v>
      </c>
      <c r="L32" s="9">
        <f>'a27'!S31</f>
        <v>0.98941871650405389</v>
      </c>
      <c r="M32" s="9">
        <f>'a27'!T31</f>
        <v>39.1</v>
      </c>
      <c r="N32" s="9">
        <f>'a27'!U31</f>
        <v>21.6</v>
      </c>
      <c r="O32" s="9">
        <f t="shared" si="24"/>
        <v>835.62347121066387</v>
      </c>
      <c r="P32" s="225">
        <f t="shared" si="5"/>
        <v>0.69027999142675711</v>
      </c>
      <c r="Q32" s="9">
        <f>'a27'!Z31</f>
        <v>1.0794371506286009</v>
      </c>
      <c r="R32" s="9">
        <f>'a27'!AA31</f>
        <v>37.9</v>
      </c>
      <c r="S32" s="9">
        <f>'a27'!AB31</f>
        <v>29.8</v>
      </c>
      <c r="T32" s="9">
        <f t="shared" si="25"/>
        <v>1219.1379066629545</v>
      </c>
      <c r="U32" s="225">
        <f t="shared" si="7"/>
        <v>0.58637846048631426</v>
      </c>
      <c r="V32" s="9">
        <f>'a27'!AG31</f>
        <v>0.99153886832363836</v>
      </c>
      <c r="W32" s="9">
        <f>'a27'!AH31</f>
        <v>45.4</v>
      </c>
      <c r="X32" s="9">
        <f>'a27'!AI31</f>
        <v>29.5</v>
      </c>
      <c r="Y32" s="9">
        <f t="shared" si="26"/>
        <v>1327.9680063458488</v>
      </c>
      <c r="Z32" s="225">
        <f t="shared" si="9"/>
        <v>0.5568942666094443</v>
      </c>
      <c r="AA32" s="9">
        <f>'a27'!AN31</f>
        <v>1.2318048826561168</v>
      </c>
      <c r="AB32" s="9">
        <f>'a27'!AO31</f>
        <v>34.1</v>
      </c>
      <c r="AC32" s="9">
        <f>'a27'!AP31</f>
        <v>27.7</v>
      </c>
      <c r="AD32" s="9">
        <f t="shared" si="27"/>
        <v>1163.5259380104883</v>
      </c>
      <c r="AE32" s="225">
        <f t="shared" si="11"/>
        <v>0.60144482604511984</v>
      </c>
      <c r="AF32" s="9">
        <f>'a27'!AU31</f>
        <v>1.1804448679104054</v>
      </c>
      <c r="AG32" s="9">
        <f>'a27'!AV31</f>
        <v>39.200000000000003</v>
      </c>
      <c r="AH32" s="9">
        <f>'a27'!AW31</f>
        <v>30.4</v>
      </c>
      <c r="AI32" s="9">
        <f t="shared" si="28"/>
        <v>1406.712540191472</v>
      </c>
      <c r="AJ32" s="225">
        <f t="shared" si="13"/>
        <v>0.53556083854668346</v>
      </c>
      <c r="AK32" s="9">
        <f>'a27'!BB31</f>
        <v>0.97382654541111435</v>
      </c>
      <c r="AL32" s="9">
        <f>'a27'!BC31</f>
        <v>42.7</v>
      </c>
      <c r="AM32" s="9">
        <f>'a27'!BD31</f>
        <v>28.4</v>
      </c>
      <c r="AN32" s="9">
        <f t="shared" si="29"/>
        <v>1180.9399750891503</v>
      </c>
      <c r="AO32" s="225">
        <f t="shared" si="15"/>
        <v>0.59672702419708046</v>
      </c>
      <c r="AP32" s="9">
        <f>'a27'!BI31</f>
        <v>0.93810244240587348</v>
      </c>
      <c r="AQ32" s="9">
        <f>'a27'!BJ31</f>
        <v>40.6</v>
      </c>
      <c r="AR32" s="9">
        <f>'a27'!BK31</f>
        <v>34.5</v>
      </c>
      <c r="AS32" s="9">
        <f t="shared" si="30"/>
        <v>1314.000091077907</v>
      </c>
      <c r="AT32" s="225">
        <f t="shared" si="17"/>
        <v>0.56067844693286284</v>
      </c>
      <c r="AU32" s="9">
        <f>'a27'!BP31</f>
        <v>1.2106681022941717</v>
      </c>
      <c r="AV32" s="9">
        <f>'a27'!BQ31</f>
        <v>30.4</v>
      </c>
      <c r="AW32" s="9">
        <f>'a27'!BR31</f>
        <v>37.799999999999997</v>
      </c>
      <c r="AX32" s="9">
        <f t="shared" si="31"/>
        <v>1391.2029297082784</v>
      </c>
      <c r="AY32" s="225">
        <f t="shared" si="19"/>
        <v>0.53976269413418776</v>
      </c>
      <c r="AZ32" s="9">
        <f>'a27'!BW31</f>
        <v>1.1531905280236594</v>
      </c>
      <c r="BA32" s="9">
        <f>'a27'!BX31</f>
        <v>39.1</v>
      </c>
      <c r="BB32" s="9">
        <f>'a27'!BY31</f>
        <v>35.5</v>
      </c>
      <c r="BC32" s="9">
        <f t="shared" si="32"/>
        <v>1600.6861124232405</v>
      </c>
      <c r="BD32" s="225">
        <f t="shared" si="21"/>
        <v>0.48300961946910459</v>
      </c>
    </row>
    <row r="33" spans="1:56" x14ac:dyDescent="0.2">
      <c r="A33" s="1">
        <v>2008</v>
      </c>
      <c r="B33" s="9">
        <f>'a27'!E32</f>
        <v>1.1154140498264129</v>
      </c>
      <c r="C33" s="9">
        <f>'a27'!F32</f>
        <v>33.700000000000003</v>
      </c>
      <c r="D33" s="9">
        <f>'a27'!G32</f>
        <v>30.2</v>
      </c>
      <c r="E33" s="9">
        <f t="shared" ref="E33:E38" si="33">B33*C33*D33</f>
        <v>1135.2014950703335</v>
      </c>
      <c r="F33" s="225">
        <f t="shared" si="1"/>
        <v>0.60911846936195246</v>
      </c>
      <c r="G33" s="9">
        <f>'a27'!L32</f>
        <v>0.81519230008222276</v>
      </c>
      <c r="H33" s="9">
        <f>'a27'!M32</f>
        <v>49.9</v>
      </c>
      <c r="I33" s="9">
        <f>'a27'!N32</f>
        <v>26.9</v>
      </c>
      <c r="J33" s="9">
        <f t="shared" ref="J33:J38" si="34">G33*H33*I33</f>
        <v>1094.2407763233684</v>
      </c>
      <c r="K33" s="225">
        <f t="shared" si="3"/>
        <v>0.6202155259335298</v>
      </c>
      <c r="L33" s="9">
        <f>'a27'!S32</f>
        <v>1.0811729706757331</v>
      </c>
      <c r="M33" s="9">
        <f>'a27'!T32</f>
        <v>50.4</v>
      </c>
      <c r="N33" s="9">
        <f>'a27'!U32</f>
        <v>26.3</v>
      </c>
      <c r="O33" s="9">
        <f t="shared" ref="O33:O38" si="35">L33*M33*N33</f>
        <v>1433.1163960900979</v>
      </c>
      <c r="P33" s="225">
        <f t="shared" si="5"/>
        <v>0.52840751967000887</v>
      </c>
      <c r="Q33" s="9">
        <f>'a27'!Z32</f>
        <v>1.0217290923212841</v>
      </c>
      <c r="R33" s="9">
        <f>'a27'!AA32</f>
        <v>46.2</v>
      </c>
      <c r="S33" s="9">
        <f>'a27'!AB32</f>
        <v>30.9</v>
      </c>
      <c r="T33" s="9">
        <f t="shared" ref="T33:T38" si="36">Q33*R33*S33</f>
        <v>1458.6000176160187</v>
      </c>
      <c r="U33" s="225">
        <f t="shared" si="7"/>
        <v>0.52150351020990238</v>
      </c>
      <c r="V33" s="9">
        <f>'a27'!AG32</f>
        <v>0.96391595816419628</v>
      </c>
      <c r="W33" s="9">
        <f>'a27'!AH32</f>
        <v>45.3</v>
      </c>
      <c r="X33" s="9">
        <f>'a27'!AI32</f>
        <v>27.2</v>
      </c>
      <c r="Y33" s="9">
        <f t="shared" ref="Y33:Y38" si="37">V33*W33*X33</f>
        <v>1187.6986870115959</v>
      </c>
      <c r="Z33" s="225">
        <f t="shared" si="9"/>
        <v>0.59489595748612512</v>
      </c>
      <c r="AA33" s="9">
        <f>'a27'!AN32</f>
        <v>1.1944094430422432</v>
      </c>
      <c r="AB33" s="9">
        <f>'a27'!AO32</f>
        <v>24.2</v>
      </c>
      <c r="AC33" s="9">
        <f>'a27'!AP32</f>
        <v>30.2</v>
      </c>
      <c r="AD33" s="9">
        <f t="shared" ref="AD33:AD38" si="38">AA33*AB33*AC33</f>
        <v>872.92219735299295</v>
      </c>
      <c r="AE33" s="225">
        <f t="shared" si="11"/>
        <v>0.68017503998276274</v>
      </c>
      <c r="AF33" s="9">
        <f>'a27'!AU32</f>
        <v>1.1163420382949847</v>
      </c>
      <c r="AG33" s="9">
        <f>'a27'!AV32</f>
        <v>36.9</v>
      </c>
      <c r="AH33" s="9">
        <f>'a27'!AW32</f>
        <v>32.299999999999997</v>
      </c>
      <c r="AI33" s="9">
        <f t="shared" ref="AI33:AI38" si="39">AF33*AG33*AH33</f>
        <v>1330.5345851826432</v>
      </c>
      <c r="AJ33" s="225">
        <f t="shared" si="13"/>
        <v>0.55619893040884516</v>
      </c>
      <c r="AK33" s="9">
        <f>'a27'!BB32</f>
        <v>0.95507695446488905</v>
      </c>
      <c r="AL33" s="9">
        <f>'a27'!BC32</f>
        <v>45.5</v>
      </c>
      <c r="AM33" s="9">
        <f>'a27'!BD32</f>
        <v>21.3</v>
      </c>
      <c r="AN33" s="9">
        <f t="shared" ref="AN33:AN38" si="40">AK33*AL33*AM33</f>
        <v>925.61283041964737</v>
      </c>
      <c r="AO33" s="225">
        <f t="shared" si="15"/>
        <v>0.66590012113807806</v>
      </c>
      <c r="AP33" s="9">
        <f>'a27'!BI32</f>
        <v>0.93379265206605999</v>
      </c>
      <c r="AQ33" s="9">
        <f>'a27'!BJ32</f>
        <v>40.799999999999997</v>
      </c>
      <c r="AR33" s="9">
        <f>'a27'!BK32</f>
        <v>23.8</v>
      </c>
      <c r="AS33" s="9">
        <f t="shared" ref="AS33:AS38" si="41">AP33*AQ33*AR33</f>
        <v>906.75001686222686</v>
      </c>
      <c r="AT33" s="225">
        <f t="shared" si="17"/>
        <v>0.67101042475454764</v>
      </c>
      <c r="AU33" s="9">
        <f>'a27'!BP32</f>
        <v>1.2400684551302597</v>
      </c>
      <c r="AV33" s="9">
        <f>'a27'!BQ32</f>
        <v>37.200000000000003</v>
      </c>
      <c r="AW33" s="9">
        <f>'a27'!BR32</f>
        <v>26.4</v>
      </c>
      <c r="AX33" s="9">
        <f t="shared" ref="AX33:AX38" si="42">AU33*AV33*AW33</f>
        <v>1217.8464284143254</v>
      </c>
      <c r="AY33" s="225">
        <f t="shared" si="19"/>
        <v>0.58672834710023181</v>
      </c>
      <c r="AZ33" s="9">
        <f>'a27'!BW32</f>
        <v>1.0727126535354496</v>
      </c>
      <c r="BA33" s="9">
        <f>'a27'!BX32</f>
        <v>25.7</v>
      </c>
      <c r="BB33" s="9">
        <f>'a27'!BY32</f>
        <v>33.9</v>
      </c>
      <c r="BC33" s="9">
        <f t="shared" ref="BC33:BC38" si="43">AZ33*BA33*BB33</f>
        <v>934.57944513968982</v>
      </c>
      <c r="BD33" s="225">
        <f t="shared" si="21"/>
        <v>0.66347089055209807</v>
      </c>
    </row>
    <row r="34" spans="1:56" x14ac:dyDescent="0.2">
      <c r="A34" s="1">
        <v>2009</v>
      </c>
      <c r="B34" s="9">
        <f>'a27'!E33</f>
        <v>1.0846181441009604</v>
      </c>
      <c r="C34" s="9">
        <f>'a27'!F33</f>
        <v>32.5</v>
      </c>
      <c r="D34" s="9">
        <f>'a27'!G33</f>
        <v>29.9</v>
      </c>
      <c r="E34" s="9">
        <f t="shared" si="33"/>
        <v>1053.9776815301082</v>
      </c>
      <c r="F34" s="225">
        <f t="shared" si="1"/>
        <v>0.63112358258721557</v>
      </c>
      <c r="G34" s="9">
        <f>'a27'!L33</f>
        <v>0.85135081872446272</v>
      </c>
      <c r="H34" s="9">
        <f>'a27'!M33</f>
        <v>45.7</v>
      </c>
      <c r="I34" s="9">
        <f>'a27'!N33</f>
        <v>30.9</v>
      </c>
      <c r="J34" s="9">
        <f t="shared" si="34"/>
        <v>1202.2180316453755</v>
      </c>
      <c r="K34" s="225">
        <f t="shared" si="3"/>
        <v>0.59096238420635405</v>
      </c>
      <c r="L34" s="9">
        <f>'a27'!S33</f>
        <v>0.90948900192003235</v>
      </c>
      <c r="M34" s="9">
        <f>'a27'!T33</f>
        <v>48.2</v>
      </c>
      <c r="N34" s="9">
        <f>'a27'!U33</f>
        <v>23</v>
      </c>
      <c r="O34" s="9">
        <f t="shared" si="35"/>
        <v>1008.2595075285478</v>
      </c>
      <c r="P34" s="225">
        <f t="shared" si="5"/>
        <v>0.6435095264564773</v>
      </c>
      <c r="Q34" s="9">
        <f>'a27'!Z33</f>
        <v>1.0868871297242084</v>
      </c>
      <c r="R34" s="9">
        <f>'a27'!AA33</f>
        <v>41.6</v>
      </c>
      <c r="S34" s="9">
        <f>'a27'!AB33</f>
        <v>27.8</v>
      </c>
      <c r="T34" s="9">
        <f t="shared" si="36"/>
        <v>1256.9632277834526</v>
      </c>
      <c r="U34" s="225">
        <f t="shared" si="7"/>
        <v>0.57613084420532945</v>
      </c>
      <c r="V34" s="9">
        <f>'a27'!AG33</f>
        <v>1.042048437422614</v>
      </c>
      <c r="W34" s="9">
        <f>'a27'!AH33</f>
        <v>43.8</v>
      </c>
      <c r="X34" s="9">
        <f>'a27'!AI33</f>
        <v>32.1</v>
      </c>
      <c r="Y34" s="9">
        <f t="shared" si="37"/>
        <v>1465.0992620474469</v>
      </c>
      <c r="Z34" s="225">
        <f t="shared" si="9"/>
        <v>0.51974273829636242</v>
      </c>
      <c r="AA34" s="9">
        <f>'a27'!AN33</f>
        <v>1.1687430033995121</v>
      </c>
      <c r="AB34" s="9">
        <f>'a27'!AO33</f>
        <v>30.7</v>
      </c>
      <c r="AC34" s="9">
        <f>'a27'!AP33</f>
        <v>27.5</v>
      </c>
      <c r="AD34" s="9">
        <f t="shared" si="38"/>
        <v>986.71128062003811</v>
      </c>
      <c r="AE34" s="225">
        <f t="shared" si="11"/>
        <v>0.64934736085821443</v>
      </c>
      <c r="AF34" s="9">
        <f>'a27'!AU33</f>
        <v>1.102416084745788</v>
      </c>
      <c r="AG34" s="9">
        <f>'a27'!AV33</f>
        <v>31.1</v>
      </c>
      <c r="AH34" s="9">
        <f>'a27'!AW33</f>
        <v>29.9</v>
      </c>
      <c r="AI34" s="9">
        <f t="shared" si="39"/>
        <v>1025.1256930442607</v>
      </c>
      <c r="AJ34" s="225">
        <f t="shared" si="13"/>
        <v>0.63894014826829659</v>
      </c>
      <c r="AK34" s="9">
        <f>'a27'!BB33</f>
        <v>0.92660760072097692</v>
      </c>
      <c r="AL34" s="9">
        <f>'a27'!BC33</f>
        <v>55.5</v>
      </c>
      <c r="AM34" s="9">
        <f>'a27'!BD33</f>
        <v>22.4</v>
      </c>
      <c r="AN34" s="9">
        <f t="shared" si="40"/>
        <v>1151.9585692163184</v>
      </c>
      <c r="AO34" s="225">
        <f t="shared" si="15"/>
        <v>0.60457865156918267</v>
      </c>
      <c r="AP34" s="9">
        <f>'a27'!BI33</f>
        <v>0.98259888786551941</v>
      </c>
      <c r="AQ34" s="9">
        <f>'a27'!BJ33</f>
        <v>48.5</v>
      </c>
      <c r="AR34" s="9">
        <f>'a27'!BK33</f>
        <v>39</v>
      </c>
      <c r="AS34" s="9">
        <f t="shared" si="41"/>
        <v>1858.5857963976298</v>
      </c>
      <c r="AT34" s="225">
        <f t="shared" si="17"/>
        <v>0.41313957152059944</v>
      </c>
      <c r="AU34" s="9">
        <f>'a27'!BP33</f>
        <v>1.1475595588325636</v>
      </c>
      <c r="AV34" s="9">
        <f>'a27'!BQ33</f>
        <v>18.5</v>
      </c>
      <c r="AW34" s="9">
        <f>'a27'!BR33</f>
        <v>40.4</v>
      </c>
      <c r="AX34" s="9">
        <f t="shared" si="42"/>
        <v>857.68601427145791</v>
      </c>
      <c r="AY34" s="225">
        <f t="shared" si="19"/>
        <v>0.68430281876113752</v>
      </c>
      <c r="AZ34" s="9">
        <f>'a27'!BW33</f>
        <v>0.97876557506653161</v>
      </c>
      <c r="BA34" s="9">
        <f>'a27'!BX33</f>
        <v>28.4</v>
      </c>
      <c r="BB34" s="9">
        <f>'a27'!BY33</f>
        <v>33</v>
      </c>
      <c r="BC34" s="9">
        <f t="shared" si="43"/>
        <v>917.29909695235335</v>
      </c>
      <c r="BD34" s="225">
        <f t="shared" si="21"/>
        <v>0.66815247347538687</v>
      </c>
    </row>
    <row r="35" spans="1:56" x14ac:dyDescent="0.2">
      <c r="A35" s="1">
        <v>2010</v>
      </c>
      <c r="B35" s="9">
        <f>'a27'!E34</f>
        <v>1.0793844980441538</v>
      </c>
      <c r="C35" s="9">
        <f>'a27'!F34</f>
        <v>34.4</v>
      </c>
      <c r="D35" s="9">
        <f>'a27'!G34</f>
        <v>30</v>
      </c>
      <c r="E35" s="9">
        <f t="shared" si="33"/>
        <v>1113.9248019815666</v>
      </c>
      <c r="F35" s="225">
        <f t="shared" si="1"/>
        <v>0.61488273996278586</v>
      </c>
      <c r="G35" s="9">
        <f>'a27'!L34</f>
        <v>0.73012120709883677</v>
      </c>
      <c r="H35" s="9">
        <f>'a27'!M34</f>
        <v>36.4</v>
      </c>
      <c r="I35" s="9">
        <f>'a27'!N34</f>
        <v>36.299999999999997</v>
      </c>
      <c r="J35" s="9">
        <f t="shared" si="34"/>
        <v>964.72375336383493</v>
      </c>
      <c r="K35" s="225">
        <f t="shared" si="3"/>
        <v>0.65530421028115726</v>
      </c>
      <c r="L35" s="9">
        <f>'a27'!S34</f>
        <v>0.98723573992820102</v>
      </c>
      <c r="M35" s="9">
        <f>'a27'!T34</f>
        <v>66.2</v>
      </c>
      <c r="N35" s="9">
        <f>'a27'!U34</f>
        <v>15.8</v>
      </c>
      <c r="O35" s="9">
        <f t="shared" si="35"/>
        <v>1032.6090945353012</v>
      </c>
      <c r="P35" s="225">
        <f t="shared" si="5"/>
        <v>0.63691274903717221</v>
      </c>
      <c r="Q35" s="9">
        <f>'a27'!Z34</f>
        <v>0.9708943563124024</v>
      </c>
      <c r="R35" s="9">
        <f>'a27'!AA34</f>
        <v>28.9</v>
      </c>
      <c r="S35" s="9">
        <f>'a27'!AB34</f>
        <v>40.4</v>
      </c>
      <c r="T35" s="9">
        <f t="shared" si="36"/>
        <v>1133.5774146561084</v>
      </c>
      <c r="U35" s="225">
        <f t="shared" si="7"/>
        <v>0.60955846438119965</v>
      </c>
      <c r="V35" s="9">
        <f>'a27'!AG34</f>
        <v>0.99790123945669817</v>
      </c>
      <c r="W35" s="9">
        <f>'a27'!AH34</f>
        <v>33.1</v>
      </c>
      <c r="X35" s="9">
        <f>'a27'!AI34</f>
        <v>25</v>
      </c>
      <c r="Y35" s="9">
        <f t="shared" si="37"/>
        <v>825.76327565041777</v>
      </c>
      <c r="Z35" s="225">
        <f t="shared" si="9"/>
        <v>0.69295131046817338</v>
      </c>
      <c r="AA35" s="9">
        <f>'a27'!AN34</f>
        <v>1.1630624314656024</v>
      </c>
      <c r="AB35" s="9">
        <f>'a27'!AO34</f>
        <v>34.700000000000003</v>
      </c>
      <c r="AC35" s="9">
        <f>'a27'!AP34</f>
        <v>30.2</v>
      </c>
      <c r="AD35" s="9">
        <f t="shared" si="38"/>
        <v>1218.8196444300636</v>
      </c>
      <c r="AE35" s="225">
        <f t="shared" si="11"/>
        <v>0.58646468392455053</v>
      </c>
      <c r="AF35" s="9">
        <f>'a27'!AU34</f>
        <v>1.0895368206700997</v>
      </c>
      <c r="AG35" s="9">
        <f>'a27'!AV34</f>
        <v>33.4</v>
      </c>
      <c r="AH35" s="9">
        <f>'a27'!AW34</f>
        <v>29.5</v>
      </c>
      <c r="AI35" s="9">
        <f t="shared" si="39"/>
        <v>1073.5206294062493</v>
      </c>
      <c r="AJ35" s="225">
        <f t="shared" si="13"/>
        <v>0.62582901733564766</v>
      </c>
      <c r="AK35" s="9">
        <f>'a27'!BB34</f>
        <v>0.9140394695036117</v>
      </c>
      <c r="AL35" s="9">
        <f>'a27'!BC34</f>
        <v>51.4</v>
      </c>
      <c r="AM35" s="9">
        <f>'a27'!BD34</f>
        <v>26.4</v>
      </c>
      <c r="AN35" s="9">
        <f t="shared" si="40"/>
        <v>1240.3149985376208</v>
      </c>
      <c r="AO35" s="225">
        <f t="shared" si="15"/>
        <v>0.58064117379448665</v>
      </c>
      <c r="AP35" s="9">
        <f>'a27'!BI34</f>
        <v>0.95341299498996546</v>
      </c>
      <c r="AQ35" s="9">
        <f>'a27'!BJ34</f>
        <v>40.6</v>
      </c>
      <c r="AR35" s="9">
        <f>'a27'!BK34</f>
        <v>29</v>
      </c>
      <c r="AS35" s="9">
        <f t="shared" si="41"/>
        <v>1122.5484603011855</v>
      </c>
      <c r="AT35" s="225">
        <f t="shared" si="17"/>
        <v>0.61254642294603778</v>
      </c>
      <c r="AU35" s="9">
        <f>'a27'!BP34</f>
        <v>1.1161345012715458</v>
      </c>
      <c r="AV35" s="9">
        <f>'a27'!BQ34</f>
        <v>33.299999999999997</v>
      </c>
      <c r="AW35" s="9">
        <f>'a27'!BR34</f>
        <v>34</v>
      </c>
      <c r="AX35" s="9">
        <f t="shared" si="42"/>
        <v>1263.687482339644</v>
      </c>
      <c r="AY35" s="225">
        <f t="shared" si="19"/>
        <v>0.5743091126660782</v>
      </c>
      <c r="AZ35" s="9">
        <f>'a27'!BW34</f>
        <v>1.0625322085931836</v>
      </c>
      <c r="BA35" s="9">
        <f>'a27'!BX34</f>
        <v>29.5</v>
      </c>
      <c r="BB35" s="9">
        <f>'a27'!BY34</f>
        <v>30.6</v>
      </c>
      <c r="BC35" s="9">
        <f t="shared" si="43"/>
        <v>959.14782469706688</v>
      </c>
      <c r="BD35" s="225">
        <f t="shared" si="21"/>
        <v>0.65681483796902684</v>
      </c>
    </row>
    <row r="36" spans="1:56" x14ac:dyDescent="0.2">
      <c r="A36" s="1">
        <v>2011</v>
      </c>
      <c r="B36" s="9">
        <f>'a27'!E35</f>
        <v>1.0559787658252024</v>
      </c>
      <c r="C36" s="9">
        <f>'a27'!F35</f>
        <v>36.4</v>
      </c>
      <c r="D36" s="9">
        <f>'a27'!G35</f>
        <v>32</v>
      </c>
      <c r="E36" s="9">
        <f t="shared" si="33"/>
        <v>1230.0040664331957</v>
      </c>
      <c r="F36" s="225">
        <f t="shared" si="1"/>
        <v>0.58343460614549902</v>
      </c>
      <c r="G36" s="9">
        <f>'a27'!L35</f>
        <v>0.81312504085234338</v>
      </c>
      <c r="H36" s="9">
        <f>'a27'!M35</f>
        <v>56.2</v>
      </c>
      <c r="I36" s="9">
        <f>'a27'!N35</f>
        <v>30.8</v>
      </c>
      <c r="J36" s="9">
        <f t="shared" si="34"/>
        <v>1407.4869207137724</v>
      </c>
      <c r="K36" s="225">
        <f t="shared" si="3"/>
        <v>0.53535104377923859</v>
      </c>
      <c r="L36" s="9">
        <f>'a27'!S35</f>
        <v>0.95163347395271269</v>
      </c>
      <c r="M36" s="9">
        <f>'a27'!T35</f>
        <v>52.1</v>
      </c>
      <c r="N36" s="9">
        <f>'a27'!U35</f>
        <v>23.9</v>
      </c>
      <c r="O36" s="9">
        <f t="shared" si="35"/>
        <v>1184.9644854311782</v>
      </c>
      <c r="P36" s="225">
        <f t="shared" si="5"/>
        <v>0.59563670595305085</v>
      </c>
      <c r="Q36" s="9">
        <f>'a27'!Z35</f>
        <v>0.98467230443974629</v>
      </c>
      <c r="R36" s="9">
        <f>'a27'!AA35</f>
        <v>40.6</v>
      </c>
      <c r="S36" s="9">
        <f>'a27'!AB35</f>
        <v>34.299999999999997</v>
      </c>
      <c r="T36" s="9">
        <f t="shared" si="36"/>
        <v>1371.2349577167017</v>
      </c>
      <c r="U36" s="225">
        <f t="shared" si="7"/>
        <v>0.54517240669755951</v>
      </c>
      <c r="V36" s="9">
        <f>'a27'!AG35</f>
        <v>0.95954733107350598</v>
      </c>
      <c r="W36" s="9">
        <f>'a27'!AH35</f>
        <v>30.4</v>
      </c>
      <c r="X36" s="9">
        <f>'a27'!AI35</f>
        <v>31</v>
      </c>
      <c r="Y36" s="9">
        <f t="shared" si="37"/>
        <v>904.27740480367197</v>
      </c>
      <c r="Z36" s="225">
        <f t="shared" si="9"/>
        <v>0.67168030352456742</v>
      </c>
      <c r="AA36" s="9">
        <f>'a27'!AN35</f>
        <v>1.1067942230114658</v>
      </c>
      <c r="AB36" s="9">
        <f>'a27'!AO35</f>
        <v>29</v>
      </c>
      <c r="AC36" s="9">
        <f>'a27'!AP35</f>
        <v>31.3</v>
      </c>
      <c r="AD36" s="9">
        <f t="shared" si="38"/>
        <v>1004.6371162275076</v>
      </c>
      <c r="AE36" s="225">
        <f t="shared" si="11"/>
        <v>0.64449090281953259</v>
      </c>
      <c r="AF36" s="9">
        <f>'a27'!AU35</f>
        <v>1.0580694979268481</v>
      </c>
      <c r="AG36" s="9">
        <f>'a27'!AV35</f>
        <v>37.6</v>
      </c>
      <c r="AH36" s="9">
        <f>'a27'!AW35</f>
        <v>33.299999999999997</v>
      </c>
      <c r="AI36" s="9">
        <f t="shared" si="39"/>
        <v>1324.7876569642478</v>
      </c>
      <c r="AJ36" s="225">
        <f t="shared" si="13"/>
        <v>0.55775588520610564</v>
      </c>
      <c r="AK36" s="9">
        <f>'a27'!BB35</f>
        <v>0.93782911783881384</v>
      </c>
      <c r="AL36" s="9">
        <f>'a27'!BC35</f>
        <v>50.3</v>
      </c>
      <c r="AM36" s="9">
        <f>'a27'!BD35</f>
        <v>29.1</v>
      </c>
      <c r="AN36" s="9">
        <f t="shared" si="40"/>
        <v>1372.7286146542071</v>
      </c>
      <c r="AO36" s="225">
        <f t="shared" si="15"/>
        <v>0.54476774593864019</v>
      </c>
      <c r="AP36" s="9">
        <f>'a27'!BI35</f>
        <v>0.94853353932072149</v>
      </c>
      <c r="AQ36" s="9">
        <f>'a27'!BJ35</f>
        <v>43.1</v>
      </c>
      <c r="AR36" s="9">
        <f>'a27'!BK35</f>
        <v>27.9</v>
      </c>
      <c r="AS36" s="9">
        <f t="shared" si="41"/>
        <v>1140.6020956977743</v>
      </c>
      <c r="AT36" s="225">
        <f t="shared" si="17"/>
        <v>0.60765534145510525</v>
      </c>
      <c r="AU36" s="9">
        <f>'a27'!BP35</f>
        <v>1.1779755947212482</v>
      </c>
      <c r="AV36" s="9">
        <f>'a27'!BQ35</f>
        <v>31.5</v>
      </c>
      <c r="AW36" s="9">
        <f>'a27'!BR35</f>
        <v>28.8</v>
      </c>
      <c r="AX36" s="9">
        <f t="shared" si="42"/>
        <v>1068.6594595311165</v>
      </c>
      <c r="AY36" s="225">
        <f t="shared" si="19"/>
        <v>0.62714600294426548</v>
      </c>
      <c r="AZ36" s="9">
        <f>'a27'!BW35</f>
        <v>1.0023266146771521</v>
      </c>
      <c r="BA36" s="9">
        <f>'a27'!BX35</f>
        <v>42.8</v>
      </c>
      <c r="BB36" s="9">
        <f>'a27'!BY35</f>
        <v>33.799999999999997</v>
      </c>
      <c r="BC36" s="9">
        <f t="shared" si="43"/>
        <v>1450.0057738565552</v>
      </c>
      <c r="BD36" s="225">
        <f t="shared" si="21"/>
        <v>0.52383185824934586</v>
      </c>
    </row>
    <row r="37" spans="1:56" x14ac:dyDescent="0.2">
      <c r="A37" s="1">
        <v>2012</v>
      </c>
      <c r="B37" s="9">
        <f>'a27'!E36</f>
        <v>1.0459812029951787</v>
      </c>
      <c r="C37" s="9">
        <f>'a27'!F36</f>
        <v>34.299999999999997</v>
      </c>
      <c r="D37" s="9">
        <f>'a27'!G36</f>
        <v>31.6</v>
      </c>
      <c r="E37" s="9">
        <f t="shared" si="33"/>
        <v>1133.7181063024143</v>
      </c>
      <c r="F37" s="225">
        <f t="shared" si="1"/>
        <v>0.60952034827371993</v>
      </c>
      <c r="G37" s="9">
        <f>'a27'!L36</f>
        <v>0.86147259603461557</v>
      </c>
      <c r="H37" s="9">
        <f>'a27'!M36</f>
        <v>50.4</v>
      </c>
      <c r="I37" s="9">
        <f>'a27'!N36</f>
        <v>30.9</v>
      </c>
      <c r="J37" s="9">
        <f t="shared" si="34"/>
        <v>1341.6229621604689</v>
      </c>
      <c r="K37" s="225">
        <f t="shared" si="3"/>
        <v>0.5531948730979851</v>
      </c>
      <c r="L37" s="9">
        <f>'a27'!S36</f>
        <v>0.9795758436596953</v>
      </c>
      <c r="M37" s="9">
        <f>'a27'!T36</f>
        <v>35.6</v>
      </c>
      <c r="N37" s="9">
        <f>'a27'!U36</f>
        <v>21.7</v>
      </c>
      <c r="O37" s="9">
        <f t="shared" si="35"/>
        <v>756.74193074398772</v>
      </c>
      <c r="P37" s="225">
        <f t="shared" si="5"/>
        <v>0.71165053725187688</v>
      </c>
      <c r="Q37" s="9">
        <f>'a27'!Z36</f>
        <v>0.9541462013652694</v>
      </c>
      <c r="R37" s="9">
        <f>'a27'!AA36</f>
        <v>35</v>
      </c>
      <c r="S37" s="9">
        <f>'a27'!AB36</f>
        <v>35.1</v>
      </c>
      <c r="T37" s="9">
        <f t="shared" si="36"/>
        <v>1172.1686083772336</v>
      </c>
      <c r="U37" s="225">
        <f t="shared" si="7"/>
        <v>0.59910335829447481</v>
      </c>
      <c r="V37" s="9">
        <f>'a27'!AG36</f>
        <v>1.0069636780881539</v>
      </c>
      <c r="W37" s="9">
        <f>'a27'!AH36</f>
        <v>44.7</v>
      </c>
      <c r="X37" s="9">
        <f>'a27'!AI36</f>
        <v>35.299999999999997</v>
      </c>
      <c r="Y37" s="9">
        <f t="shared" si="37"/>
        <v>1588.8980572920789</v>
      </c>
      <c r="Z37" s="225">
        <f t="shared" si="9"/>
        <v>0.48620323322054942</v>
      </c>
      <c r="AA37" s="9">
        <f>'a27'!AN36</f>
        <v>1.1019152030743657</v>
      </c>
      <c r="AB37" s="9">
        <f>'a27'!AO36</f>
        <v>35.700000000000003</v>
      </c>
      <c r="AC37" s="9">
        <f>'a27'!AP36</f>
        <v>28.9</v>
      </c>
      <c r="AD37" s="9">
        <f t="shared" si="38"/>
        <v>1136.8789724679154</v>
      </c>
      <c r="AE37" s="225">
        <f t="shared" si="11"/>
        <v>0.60866400805980825</v>
      </c>
      <c r="AF37" s="9">
        <f>'a27'!AU36</f>
        <v>1.0438967744869736</v>
      </c>
      <c r="AG37" s="9">
        <f>'a27'!AV36</f>
        <v>37.4</v>
      </c>
      <c r="AH37" s="9">
        <f>'a27'!AW36</f>
        <v>31.4</v>
      </c>
      <c r="AI37" s="9">
        <f t="shared" si="39"/>
        <v>1225.9106160865222</v>
      </c>
      <c r="AJ37" s="225">
        <f t="shared" si="13"/>
        <v>0.58454360157965135</v>
      </c>
      <c r="AK37" s="9">
        <f>'a27'!BB36</f>
        <v>0.87320198834079243</v>
      </c>
      <c r="AL37" s="9">
        <f>'a27'!BC36</f>
        <v>37.700000000000003</v>
      </c>
      <c r="AM37" s="9">
        <f>'a27'!BD36</f>
        <v>36.200000000000003</v>
      </c>
      <c r="AN37" s="9">
        <f t="shared" si="40"/>
        <v>1191.6936815682132</v>
      </c>
      <c r="AO37" s="225">
        <f t="shared" si="15"/>
        <v>0.59381363564329337</v>
      </c>
      <c r="AP37" s="9">
        <f>'a27'!BI36</f>
        <v>0.91577298469695156</v>
      </c>
      <c r="AQ37" s="9">
        <f>'a27'!BJ36</f>
        <v>34.1</v>
      </c>
      <c r="AR37" s="9">
        <f>'a27'!BK36</f>
        <v>32.299999999999997</v>
      </c>
      <c r="AS37" s="9">
        <f t="shared" si="41"/>
        <v>1008.6598385347633</v>
      </c>
      <c r="AT37" s="225">
        <f t="shared" si="17"/>
        <v>0.64340106898895144</v>
      </c>
      <c r="AU37" s="9">
        <f>'a27'!BP36</f>
        <v>1.1882278930323347</v>
      </c>
      <c r="AV37" s="9">
        <f>'a27'!BQ36</f>
        <v>18.600000000000001</v>
      </c>
      <c r="AW37" s="9">
        <f>'a27'!BR36</f>
        <v>36.1</v>
      </c>
      <c r="AX37" s="9">
        <f t="shared" si="42"/>
        <v>797.84750105549153</v>
      </c>
      <c r="AY37" s="225">
        <f t="shared" si="19"/>
        <v>0.7005142375699408</v>
      </c>
      <c r="AZ37" s="9">
        <f>'a27'!BW36</f>
        <v>0.98534891965034543</v>
      </c>
      <c r="BA37" s="9">
        <f>'a27'!BX36</f>
        <v>29.6</v>
      </c>
      <c r="BB37" s="9">
        <f>'a27'!BY36</f>
        <v>31.7</v>
      </c>
      <c r="BC37" s="9">
        <f t="shared" si="43"/>
        <v>924.5725982863122</v>
      </c>
      <c r="BD37" s="225">
        <f t="shared" si="21"/>
        <v>0.66618194028540556</v>
      </c>
    </row>
    <row r="38" spans="1:56" x14ac:dyDescent="0.2">
      <c r="A38" s="1">
        <v>2013</v>
      </c>
      <c r="B38" s="9">
        <f>'a27'!E37</f>
        <v>0.99575673736450721</v>
      </c>
      <c r="C38" s="9">
        <f>'a27'!F37</f>
        <v>32.700000000000003</v>
      </c>
      <c r="D38" s="9">
        <f>'a27'!G37</f>
        <v>31.5</v>
      </c>
      <c r="E38" s="9">
        <f t="shared" si="33"/>
        <v>1025.6792273223109</v>
      </c>
      <c r="F38" s="225">
        <f t="shared" si="1"/>
        <v>0.63879018505022478</v>
      </c>
      <c r="G38" s="9">
        <f>'a27'!L37</f>
        <v>0.76995019248754815</v>
      </c>
      <c r="H38" s="9">
        <f>'a27'!M37</f>
        <v>33.1</v>
      </c>
      <c r="I38" s="9">
        <f>'a27'!N37</f>
        <v>28.1</v>
      </c>
      <c r="J38" s="9">
        <f t="shared" si="34"/>
        <v>716.13837353459348</v>
      </c>
      <c r="K38" s="225">
        <f t="shared" si="3"/>
        <v>0.72265083180587086</v>
      </c>
      <c r="L38" s="9">
        <f>'a27'!S37</f>
        <v>0.8067425310727051</v>
      </c>
      <c r="M38" s="9">
        <f>'a27'!T37</f>
        <v>49.8</v>
      </c>
      <c r="N38" s="9">
        <f>'a27'!U37</f>
        <v>21.9</v>
      </c>
      <c r="O38" s="9">
        <f t="shared" si="35"/>
        <v>879.84953923851356</v>
      </c>
      <c r="P38" s="225">
        <f t="shared" si="5"/>
        <v>0.67829828813011184</v>
      </c>
      <c r="Q38" s="9">
        <f>'a27'!Z37</f>
        <v>0.96941960756994006</v>
      </c>
      <c r="R38" s="9">
        <f>'a27'!AA37</f>
        <v>45.5</v>
      </c>
      <c r="S38" s="9">
        <f>'a27'!AB37</f>
        <v>30.7</v>
      </c>
      <c r="T38" s="9">
        <f t="shared" si="36"/>
        <v>1354.1337788340707</v>
      </c>
      <c r="U38" s="225">
        <f t="shared" si="7"/>
        <v>0.54980544916621199</v>
      </c>
      <c r="V38" s="9">
        <f>'a27'!AG37</f>
        <v>0.94955528830269476</v>
      </c>
      <c r="W38" s="9">
        <f>'a27'!AH37</f>
        <v>43.4</v>
      </c>
      <c r="X38" s="9">
        <f>'a27'!AI37</f>
        <v>37.299999999999997</v>
      </c>
      <c r="Y38" s="9">
        <f t="shared" si="37"/>
        <v>1537.1590918101681</v>
      </c>
      <c r="Z38" s="225">
        <f t="shared" si="9"/>
        <v>0.50022032677924544</v>
      </c>
      <c r="AA38" s="9">
        <f>'a27'!AN37</f>
        <v>1.0653660884059313</v>
      </c>
      <c r="AB38" s="9">
        <f>'a27'!AO37</f>
        <v>20.8</v>
      </c>
      <c r="AC38" s="9">
        <f>'a27'!AP37</f>
        <v>23.8</v>
      </c>
      <c r="AD38" s="9">
        <f t="shared" si="38"/>
        <v>527.39882840447228</v>
      </c>
      <c r="AE38" s="225">
        <f t="shared" si="11"/>
        <v>0.77378405098938174</v>
      </c>
      <c r="AF38" s="9">
        <f>'a27'!AU37</f>
        <v>0.99784866653930704</v>
      </c>
      <c r="AG38" s="9">
        <f>'a27'!AV37</f>
        <v>37.5</v>
      </c>
      <c r="AH38" s="9">
        <f>'a27'!AW37</f>
        <v>33.6</v>
      </c>
      <c r="AI38" s="9">
        <f t="shared" si="39"/>
        <v>1257.289319839527</v>
      </c>
      <c r="AJ38" s="225">
        <f t="shared" si="13"/>
        <v>0.57604249951547781</v>
      </c>
      <c r="AK38" s="9">
        <f>'a27'!BB37</f>
        <v>0.81589650610084763</v>
      </c>
      <c r="AL38" s="9">
        <f>'a27'!BC37</f>
        <v>41.4</v>
      </c>
      <c r="AM38" s="9">
        <f>'a27'!BD37</f>
        <v>33.1</v>
      </c>
      <c r="AN38" s="9">
        <f t="shared" si="40"/>
        <v>1118.0556181702357</v>
      </c>
      <c r="AO38" s="225">
        <f t="shared" si="15"/>
        <v>0.6137636213941976</v>
      </c>
      <c r="AP38" s="9">
        <f>'a27'!BI37</f>
        <v>0.96935052582253745</v>
      </c>
      <c r="AQ38" s="9">
        <f>'a27'!BJ37</f>
        <v>39.799999999999997</v>
      </c>
      <c r="AR38" s="9">
        <f>'a27'!BK37</f>
        <v>31.7</v>
      </c>
      <c r="AS38" s="9">
        <f t="shared" si="41"/>
        <v>1222.9907844092625</v>
      </c>
      <c r="AT38" s="225">
        <f t="shared" si="17"/>
        <v>0.58533464085565123</v>
      </c>
      <c r="AU38" s="9">
        <f>'a27'!BP37</f>
        <v>1.1013827257872266</v>
      </c>
      <c r="AV38" s="9">
        <f>'a27'!BQ37</f>
        <v>25.3</v>
      </c>
      <c r="AW38" s="9">
        <f>'a27'!BR37</f>
        <v>27.5</v>
      </c>
      <c r="AX38" s="9">
        <f t="shared" si="42"/>
        <v>766.28703146646296</v>
      </c>
      <c r="AY38" s="225">
        <f t="shared" si="19"/>
        <v>0.70906458353966195</v>
      </c>
      <c r="AZ38" s="9">
        <f>'a27'!BW37</f>
        <v>0.91206671628770597</v>
      </c>
      <c r="BA38" s="9">
        <f>'a27'!BX37</f>
        <v>37.9</v>
      </c>
      <c r="BB38" s="9">
        <f>'a27'!BY37</f>
        <v>35.200000000000003</v>
      </c>
      <c r="BC38" s="9">
        <f t="shared" si="43"/>
        <v>1216.769964865103</v>
      </c>
      <c r="BD38" s="225">
        <f t="shared" si="21"/>
        <v>0.58701998204386541</v>
      </c>
    </row>
    <row r="39" spans="1:56" x14ac:dyDescent="0.2">
      <c r="A39" s="1">
        <v>2014</v>
      </c>
      <c r="B39" s="9">
        <f>'a27'!E38</f>
        <v>0.9415502810281875</v>
      </c>
      <c r="C39" s="9">
        <f>'a27'!F38</f>
        <v>37.4</v>
      </c>
      <c r="D39" s="9">
        <f>'a27'!G38</f>
        <v>30.1</v>
      </c>
      <c r="E39" s="9">
        <f t="shared" ref="E39:E45" si="44">B39*C39*D39</f>
        <v>1059.9408133646718</v>
      </c>
      <c r="F39" s="225">
        <f t="shared" si="1"/>
        <v>0.62950805401896193</v>
      </c>
      <c r="G39" s="9">
        <f>'a27'!L38</f>
        <v>0.68667510868004333</v>
      </c>
      <c r="H39" s="9">
        <f>'a27'!M38</f>
        <v>52.6</v>
      </c>
      <c r="I39" s="9">
        <f>'a27'!N38</f>
        <v>38</v>
      </c>
      <c r="J39" s="9">
        <f t="shared" ref="J39:J45" si="45">G39*H39*I39</f>
        <v>1372.5262072296707</v>
      </c>
      <c r="K39" s="225">
        <f t="shared" si="3"/>
        <v>0.54482258205258793</v>
      </c>
      <c r="L39" s="9">
        <f>'a27'!S38</f>
        <v>0.71886950384874204</v>
      </c>
      <c r="M39" s="9">
        <f>'a27'!T38</f>
        <v>49.8</v>
      </c>
      <c r="N39" s="9">
        <f>'a27'!U38</f>
        <v>21.9</v>
      </c>
      <c r="O39" s="9">
        <f t="shared" ref="O39:O45" si="46">L39*M39*N39</f>
        <v>784.01345828751505</v>
      </c>
      <c r="P39" s="225">
        <f t="shared" si="5"/>
        <v>0.70426214922545172</v>
      </c>
      <c r="Q39" s="9">
        <f>'a27'!Z38</f>
        <v>0.86484035273825621</v>
      </c>
      <c r="R39" s="9">
        <f>'a27'!AA38</f>
        <v>26.6</v>
      </c>
      <c r="S39" s="9">
        <f>'a27'!AB38</f>
        <v>25.7</v>
      </c>
      <c r="T39" s="9">
        <f t="shared" ref="T39:T45" si="47">Q39*R39*S39</f>
        <v>591.22216193892677</v>
      </c>
      <c r="U39" s="225">
        <f t="shared" si="7"/>
        <v>0.7564930667370372</v>
      </c>
      <c r="V39" s="9">
        <f>'a27'!AG38</f>
        <v>0.92792211017833182</v>
      </c>
      <c r="W39" s="9">
        <f>'a27'!AH38</f>
        <v>42.7</v>
      </c>
      <c r="X39" s="9">
        <f>'a27'!AI38</f>
        <v>28.4</v>
      </c>
      <c r="Y39" s="9">
        <f t="shared" ref="Y39:Y45" si="48">V39*W39*X39</f>
        <v>1125.2725845710595</v>
      </c>
      <c r="Z39" s="225">
        <f t="shared" si="9"/>
        <v>0.61180840461883157</v>
      </c>
      <c r="AA39" s="9">
        <f>'a27'!AN38</f>
        <v>0.94676687775644164</v>
      </c>
      <c r="AB39" s="9">
        <f>'a27'!AO38</f>
        <v>35.200000000000003</v>
      </c>
      <c r="AC39" s="9">
        <f>'a27'!AP38</f>
        <v>30.7</v>
      </c>
      <c r="AD39" s="9">
        <f t="shared" ref="AD39:AD45" si="49">AA39*AB39*AC39</f>
        <v>1023.1141587787212</v>
      </c>
      <c r="AE39" s="225">
        <f t="shared" si="11"/>
        <v>0.63948511208297609</v>
      </c>
      <c r="AF39" s="9">
        <f>'a27'!AU38</f>
        <v>0.92088850760559926</v>
      </c>
      <c r="AG39" s="9">
        <f>'a27'!AV38</f>
        <v>39.5</v>
      </c>
      <c r="AH39" s="9">
        <f>'a27'!AW38</f>
        <v>28.5</v>
      </c>
      <c r="AI39" s="9">
        <f t="shared" ref="AI39:AI45" si="50">AF39*AG39*AH39</f>
        <v>1036.6902374370034</v>
      </c>
      <c r="AJ39" s="225">
        <f t="shared" si="13"/>
        <v>0.63580708792959617</v>
      </c>
      <c r="AK39" s="9">
        <f>'a27'!BB38</f>
        <v>0.87688977022577186</v>
      </c>
      <c r="AL39" s="9">
        <f>'a27'!BC38</f>
        <v>50.6</v>
      </c>
      <c r="AM39" s="9">
        <f>'a27'!BD38</f>
        <v>31.3</v>
      </c>
      <c r="AN39" s="9">
        <f t="shared" ref="AN39:AN45" si="51">AK39*AL39*AM39</f>
        <v>1388.800480288173</v>
      </c>
      <c r="AO39" s="225">
        <f t="shared" si="15"/>
        <v>0.54041356447877209</v>
      </c>
      <c r="AP39" s="9">
        <f>'a27'!BI38</f>
        <v>0.84674434639038321</v>
      </c>
      <c r="AQ39" s="9">
        <f>'a27'!BJ38</f>
        <v>40</v>
      </c>
      <c r="AR39" s="9">
        <f>'a27'!BK38</f>
        <v>36.700000000000003</v>
      </c>
      <c r="AS39" s="9">
        <f t="shared" ref="AS39:AS45" si="52">AP39*AQ39*AR39</f>
        <v>1243.0207005010827</v>
      </c>
      <c r="AT39" s="225">
        <f t="shared" si="17"/>
        <v>0.57990814642893063</v>
      </c>
      <c r="AU39" s="9">
        <f>'a27'!BP38</f>
        <v>1.1398307312843854</v>
      </c>
      <c r="AV39" s="9">
        <f>'a27'!BQ38</f>
        <v>25.5</v>
      </c>
      <c r="AW39" s="9">
        <f>'a27'!BR38</f>
        <v>29.4</v>
      </c>
      <c r="AX39" s="9">
        <f t="shared" ref="AX39:AX45" si="53">AU39*AV39*AW39</f>
        <v>854.53109924390378</v>
      </c>
      <c r="AY39" s="225">
        <f t="shared" si="19"/>
        <v>0.6851575466958586</v>
      </c>
      <c r="AZ39" s="9">
        <f>'a27'!BW38</f>
        <v>0.91695128433173179</v>
      </c>
      <c r="BA39" s="9">
        <f>'a27'!BX38</f>
        <v>39.1</v>
      </c>
      <c r="BB39" s="9">
        <f>'a27'!BY38</f>
        <v>32.4</v>
      </c>
      <c r="BC39" s="9">
        <f t="shared" ref="BC39:BC45" si="54">AZ39*BA39*BB39</f>
        <v>1161.630565042811</v>
      </c>
      <c r="BD39" s="225">
        <f t="shared" si="21"/>
        <v>0.60195831950153322</v>
      </c>
    </row>
    <row r="40" spans="1:56" x14ac:dyDescent="0.2">
      <c r="A40" s="1">
        <v>2015</v>
      </c>
      <c r="B40" s="9">
        <f>'a27'!E39</f>
        <v>0.91075829595588542</v>
      </c>
      <c r="C40" s="9">
        <f>'a27'!F39</f>
        <v>30.2</v>
      </c>
      <c r="D40" s="9">
        <f>'a27'!G39</f>
        <v>29.7</v>
      </c>
      <c r="E40" s="9">
        <f t="shared" si="44"/>
        <v>816.8955459746719</v>
      </c>
      <c r="F40" s="225">
        <f t="shared" si="1"/>
        <v>0.69535375116949771</v>
      </c>
      <c r="G40" s="9">
        <f>'a27'!L39</f>
        <v>0.78512450766150665</v>
      </c>
      <c r="H40" s="9">
        <f>'a27'!M39</f>
        <v>47.7</v>
      </c>
      <c r="I40" s="9">
        <f>'a27'!N39</f>
        <v>30.4</v>
      </c>
      <c r="J40" s="9">
        <f t="shared" si="45"/>
        <v>1138.4933460697976</v>
      </c>
      <c r="K40" s="225">
        <f t="shared" si="3"/>
        <v>0.6082266428051013</v>
      </c>
      <c r="L40" s="9">
        <f>'a27'!S39</f>
        <v>0.6704351255422637</v>
      </c>
      <c r="M40" s="9">
        <f>'a27'!T39</f>
        <v>41.7</v>
      </c>
      <c r="N40" s="9">
        <f>'a27'!U39</f>
        <v>24.6</v>
      </c>
      <c r="O40" s="9">
        <f t="shared" si="46"/>
        <v>687.74576048376503</v>
      </c>
      <c r="P40" s="225">
        <f t="shared" si="5"/>
        <v>0.73034294373355257</v>
      </c>
      <c r="Q40" s="9">
        <f>'a27'!Z39</f>
        <v>0.89972159250177575</v>
      </c>
      <c r="R40" s="9">
        <f>'a27'!AA39</f>
        <v>42.1</v>
      </c>
      <c r="S40" s="9">
        <f>'a27'!AB39</f>
        <v>27.8</v>
      </c>
      <c r="T40" s="9">
        <f t="shared" si="47"/>
        <v>1053.0161574322285</v>
      </c>
      <c r="U40" s="225">
        <f t="shared" si="7"/>
        <v>0.63138407819460507</v>
      </c>
      <c r="V40" s="9">
        <f>'a27'!AG39</f>
        <v>0.90952911257749769</v>
      </c>
      <c r="W40" s="9">
        <f>'a27'!AH39</f>
        <v>36.799999999999997</v>
      </c>
      <c r="X40" s="9">
        <f>'a27'!AI39</f>
        <v>31</v>
      </c>
      <c r="Y40" s="9">
        <f t="shared" si="48"/>
        <v>1037.5908116284095</v>
      </c>
      <c r="Z40" s="225">
        <f t="shared" si="9"/>
        <v>0.63556310483909739</v>
      </c>
      <c r="AA40" s="9">
        <f>'a27'!AN39</f>
        <v>0.8686307258439887</v>
      </c>
      <c r="AB40" s="9">
        <f>'a27'!AO39</f>
        <v>27.1</v>
      </c>
      <c r="AC40" s="9">
        <f>'a27'!AP39</f>
        <v>30.8</v>
      </c>
      <c r="AD40" s="9">
        <f t="shared" si="49"/>
        <v>725.02869424746052</v>
      </c>
      <c r="AE40" s="225">
        <f t="shared" si="11"/>
        <v>0.72024227075254565</v>
      </c>
      <c r="AF40" s="9">
        <f>'a27'!AU39</f>
        <v>0.92606895476449647</v>
      </c>
      <c r="AG40" s="9">
        <f>'a27'!AV39</f>
        <v>30.2</v>
      </c>
      <c r="AH40" s="9">
        <f>'a27'!AW39</f>
        <v>26.7</v>
      </c>
      <c r="AI40" s="9">
        <f t="shared" si="50"/>
        <v>746.72644098480407</v>
      </c>
      <c r="AJ40" s="225">
        <f t="shared" si="13"/>
        <v>0.71436392851672015</v>
      </c>
      <c r="AK40" s="9">
        <f>'a27'!BB39</f>
        <v>0.78646573442551315</v>
      </c>
      <c r="AL40" s="9">
        <f>'a27'!BC39</f>
        <v>48.7</v>
      </c>
      <c r="AM40" s="9">
        <f>'a27'!BD39</f>
        <v>29.9</v>
      </c>
      <c r="AN40" s="9">
        <f t="shared" si="51"/>
        <v>1145.1963498690225</v>
      </c>
      <c r="AO40" s="225">
        <f t="shared" si="15"/>
        <v>0.60641066850985026</v>
      </c>
      <c r="AP40" s="9">
        <f>'a27'!BI39</f>
        <v>0.94464369607315146</v>
      </c>
      <c r="AQ40" s="9">
        <f>'a27'!BJ39</f>
        <v>36</v>
      </c>
      <c r="AR40" s="9">
        <f>'a27'!BK39</f>
        <v>31.4</v>
      </c>
      <c r="AS40" s="9">
        <f t="shared" si="52"/>
        <v>1067.8252340410904</v>
      </c>
      <c r="AT40" s="225">
        <f t="shared" si="17"/>
        <v>0.6273720108791716</v>
      </c>
      <c r="AU40" s="9">
        <f>'a27'!BP39</f>
        <v>1.0217453461949406</v>
      </c>
      <c r="AV40" s="9">
        <f>'a27'!BQ39</f>
        <v>23.4</v>
      </c>
      <c r="AW40" s="9">
        <f>'a27'!BR39</f>
        <v>38.799999999999997</v>
      </c>
      <c r="AX40" s="9">
        <f t="shared" si="53"/>
        <v>927.66303471731044</v>
      </c>
      <c r="AY40" s="225">
        <f t="shared" si="19"/>
        <v>0.665344680858453</v>
      </c>
      <c r="AZ40" s="9">
        <f>'a27'!BW39</f>
        <v>0.870577385262985</v>
      </c>
      <c r="BA40" s="9">
        <f>'a27'!BX39</f>
        <v>25.4</v>
      </c>
      <c r="BB40" s="9">
        <f>'a27'!BY39</f>
        <v>37.6</v>
      </c>
      <c r="BC40" s="9">
        <f t="shared" si="54"/>
        <v>831.4362260215612</v>
      </c>
      <c r="BD40" s="225">
        <f t="shared" si="21"/>
        <v>0.69141439771072832</v>
      </c>
    </row>
    <row r="41" spans="1:56" x14ac:dyDescent="0.2">
      <c r="A41" s="1">
        <v>2016</v>
      </c>
      <c r="B41" s="9">
        <f>'a27'!E40</f>
        <v>0.92457484737669282</v>
      </c>
      <c r="C41" s="9">
        <f>'a27'!F40</f>
        <v>34.299999999999997</v>
      </c>
      <c r="D41" s="9">
        <f>'a27'!G40</f>
        <v>29.5</v>
      </c>
      <c r="E41" s="9">
        <f t="shared" si="44"/>
        <v>935.5310593181066</v>
      </c>
      <c r="F41" s="225">
        <f t="shared" si="1"/>
        <v>0.66321307973492372</v>
      </c>
      <c r="G41" s="9">
        <f>'a27'!L40</f>
        <v>0.70949837679338146</v>
      </c>
      <c r="H41" s="9">
        <f>'a27'!M40</f>
        <v>41</v>
      </c>
      <c r="I41" s="9">
        <f>'a27'!N40</f>
        <v>29.7</v>
      </c>
      <c r="J41" s="9">
        <f t="shared" si="45"/>
        <v>863.9561734213006</v>
      </c>
      <c r="K41" s="225">
        <f t="shared" si="3"/>
        <v>0.68260411051267078</v>
      </c>
      <c r="L41" s="9">
        <f>'a27'!S40</f>
        <v>0.82011227727605573</v>
      </c>
      <c r="M41" s="9">
        <f>'a27'!T40</f>
        <v>47.7</v>
      </c>
      <c r="N41" s="9">
        <f>'a27'!U40</f>
        <v>37.1</v>
      </c>
      <c r="O41" s="9">
        <f t="shared" si="46"/>
        <v>1451.3280937271177</v>
      </c>
      <c r="P41" s="225">
        <f t="shared" si="5"/>
        <v>0.52347361603929088</v>
      </c>
      <c r="Q41" s="9">
        <f>'a27'!Z40</f>
        <v>0.92733933750572439</v>
      </c>
      <c r="R41" s="9">
        <f>'a27'!AA40</f>
        <v>42.6</v>
      </c>
      <c r="S41" s="9">
        <f>'a27'!AB40</f>
        <v>30.2</v>
      </c>
      <c r="T41" s="9">
        <f t="shared" si="47"/>
        <v>1193.0406044878646</v>
      </c>
      <c r="U41" s="225">
        <f t="shared" si="7"/>
        <v>0.59344872798800397</v>
      </c>
      <c r="V41" s="9">
        <f>'a27'!AG40</f>
        <v>0.92102508896265056</v>
      </c>
      <c r="W41" s="9">
        <f>'a27'!AH40</f>
        <v>29</v>
      </c>
      <c r="X41" s="9">
        <f>'a27'!AI40</f>
        <v>24.7</v>
      </c>
      <c r="Y41" s="9">
        <f t="shared" si="48"/>
        <v>659.7302712239466</v>
      </c>
      <c r="Z41" s="225">
        <f t="shared" si="9"/>
        <v>0.73793288548035496</v>
      </c>
      <c r="AA41" s="9">
        <f>'a27'!AN40</f>
        <v>0.93873593819731926</v>
      </c>
      <c r="AB41" s="9">
        <f>'a27'!AO40</f>
        <v>30.3</v>
      </c>
      <c r="AC41" s="9">
        <f>'a27'!AP40</f>
        <v>26.5</v>
      </c>
      <c r="AD41" s="9">
        <f t="shared" si="49"/>
        <v>753.75802157553755</v>
      </c>
      <c r="AE41" s="225">
        <f t="shared" si="11"/>
        <v>0.71245893636838886</v>
      </c>
      <c r="AF41" s="9">
        <f>'a27'!AU40</f>
        <v>0.8786597395529363</v>
      </c>
      <c r="AG41" s="9">
        <f>'a27'!AV40</f>
        <v>39.799999999999997</v>
      </c>
      <c r="AH41" s="9">
        <f>'a27'!AW40</f>
        <v>29.2</v>
      </c>
      <c r="AI41" s="9">
        <f t="shared" si="50"/>
        <v>1021.1432029188404</v>
      </c>
      <c r="AJ41" s="225">
        <f t="shared" si="13"/>
        <v>0.64001908241714656</v>
      </c>
      <c r="AK41" s="9">
        <f>'a27'!BB40</f>
        <v>0.72733744660654964</v>
      </c>
      <c r="AL41" s="9">
        <f>'a27'!BC40</f>
        <v>45.5</v>
      </c>
      <c r="AM41" s="9">
        <f>'a27'!BD40</f>
        <v>33.4</v>
      </c>
      <c r="AN41" s="9">
        <f t="shared" si="51"/>
        <v>1105.3347176079733</v>
      </c>
      <c r="AO41" s="225">
        <f t="shared" si="15"/>
        <v>0.6172099611435774</v>
      </c>
      <c r="AP41" s="9">
        <f>'a27'!BI40</f>
        <v>0.86867272517179728</v>
      </c>
      <c r="AQ41" s="9">
        <f>'a27'!BJ40</f>
        <v>39</v>
      </c>
      <c r="AR41" s="9">
        <f>'a27'!BK40</f>
        <v>34.799999999999997</v>
      </c>
      <c r="AS41" s="9">
        <f t="shared" si="52"/>
        <v>1178.9626226031633</v>
      </c>
      <c r="AT41" s="225">
        <f t="shared" si="17"/>
        <v>0.59726272750186127</v>
      </c>
      <c r="AU41" s="9">
        <f>'a27'!BP40</f>
        <v>1.2542501482765192</v>
      </c>
      <c r="AV41" s="9">
        <f>'a27'!BQ40</f>
        <v>23.4</v>
      </c>
      <c r="AW41" s="9">
        <f>'a27'!BR40</f>
        <v>25.4</v>
      </c>
      <c r="AX41" s="9">
        <f t="shared" si="53"/>
        <v>745.4761181296318</v>
      </c>
      <c r="AY41" s="225">
        <f t="shared" si="19"/>
        <v>0.71470266533289506</v>
      </c>
      <c r="AZ41" s="9">
        <f>'a27'!BW40</f>
        <v>0.84546475719139336</v>
      </c>
      <c r="BA41" s="9">
        <f>'a27'!BX40</f>
        <v>33.6</v>
      </c>
      <c r="BB41" s="9">
        <f>'a27'!BY40</f>
        <v>34.9</v>
      </c>
      <c r="BC41" s="9">
        <f t="shared" si="54"/>
        <v>991.42579287291551</v>
      </c>
      <c r="BD41" s="225">
        <f t="shared" si="21"/>
        <v>0.64807010765617068</v>
      </c>
    </row>
    <row r="42" spans="1:56" x14ac:dyDescent="0.2">
      <c r="A42" s="1">
        <v>2017</v>
      </c>
      <c r="B42" s="9">
        <f>'a27'!E41</f>
        <v>0.90903310029041717</v>
      </c>
      <c r="C42" s="9">
        <f>'a27'!F41</f>
        <v>27.2</v>
      </c>
      <c r="D42" s="9">
        <f>'a27'!G41</f>
        <v>30.3</v>
      </c>
      <c r="E42" s="9">
        <f t="shared" si="44"/>
        <v>749.18871993535026</v>
      </c>
      <c r="F42" s="225">
        <f t="shared" si="1"/>
        <v>0.71369684918693566</v>
      </c>
      <c r="G42" s="9">
        <f>'a27'!L41</f>
        <v>0.67116138776327416</v>
      </c>
      <c r="H42" s="9">
        <f>'a27'!M41</f>
        <v>39.299999999999997</v>
      </c>
      <c r="I42" s="9">
        <f>'a27'!N41</f>
        <v>31</v>
      </c>
      <c r="J42" s="9">
        <f t="shared" si="45"/>
        <v>817.67591871199681</v>
      </c>
      <c r="K42" s="225">
        <f t="shared" si="3"/>
        <v>0.69514233299428185</v>
      </c>
      <c r="L42" s="9">
        <f>'a27'!S41</f>
        <v>0.72780668432981133</v>
      </c>
      <c r="M42" s="9">
        <f>'a27'!T41</f>
        <v>37.700000000000003</v>
      </c>
      <c r="N42" s="9">
        <f>'a27'!U41</f>
        <v>34.200000000000003</v>
      </c>
      <c r="O42" s="9">
        <f t="shared" si="46"/>
        <v>938.39027037379913</v>
      </c>
      <c r="P42" s="225">
        <f t="shared" si="5"/>
        <v>0.66243846376611948</v>
      </c>
      <c r="Q42" s="9">
        <f>'a27'!Z41</f>
        <v>0.83562527496551975</v>
      </c>
      <c r="R42" s="9">
        <f>'a27'!AA41</f>
        <v>29.5</v>
      </c>
      <c r="S42" s="9">
        <f>'a27'!AB41</f>
        <v>34.700000000000003</v>
      </c>
      <c r="T42" s="9">
        <f t="shared" si="47"/>
        <v>855.38781271845437</v>
      </c>
      <c r="U42" s="225">
        <f t="shared" si="7"/>
        <v>0.68492544632790742</v>
      </c>
      <c r="V42" s="9">
        <f>'a27'!AG41</f>
        <v>0.85827007821332157</v>
      </c>
      <c r="W42" s="9">
        <f>'a27'!AH41</f>
        <v>40.1</v>
      </c>
      <c r="X42" s="9">
        <f>'a27'!AI41</f>
        <v>27</v>
      </c>
      <c r="Y42" s="9">
        <f t="shared" si="48"/>
        <v>929.24901368156327</v>
      </c>
      <c r="Z42" s="225">
        <f t="shared" si="9"/>
        <v>0.66491500826417149</v>
      </c>
      <c r="AA42" s="9">
        <f>'a27'!AN41</f>
        <v>0.91198755000347942</v>
      </c>
      <c r="AB42" s="9">
        <f>'a27'!AO41</f>
        <v>26.3</v>
      </c>
      <c r="AC42" s="9">
        <f>'a27'!AP41</f>
        <v>27</v>
      </c>
      <c r="AD42" s="9">
        <f t="shared" si="49"/>
        <v>647.60235925747077</v>
      </c>
      <c r="AE42" s="225">
        <f t="shared" si="11"/>
        <v>0.74121857306846795</v>
      </c>
      <c r="AF42" s="9">
        <f>'a27'!AU41</f>
        <v>0.8888755635938439</v>
      </c>
      <c r="AG42" s="9">
        <f>'a27'!AV41</f>
        <v>25.8</v>
      </c>
      <c r="AH42" s="9">
        <f>'a27'!AW41</f>
        <v>31.4</v>
      </c>
      <c r="AI42" s="9">
        <f t="shared" si="50"/>
        <v>720.09587157864485</v>
      </c>
      <c r="AJ42" s="225">
        <f t="shared" si="13"/>
        <v>0.72157866849867791</v>
      </c>
      <c r="AK42" s="9">
        <f>'a27'!BB41</f>
        <v>0.74101158778750675</v>
      </c>
      <c r="AL42" s="9">
        <f>'a27'!BC41</f>
        <v>38.700000000000003</v>
      </c>
      <c r="AM42" s="9">
        <f>'a27'!BD41</f>
        <v>24.4</v>
      </c>
      <c r="AN42" s="9">
        <f t="shared" si="51"/>
        <v>699.72242211598689</v>
      </c>
      <c r="AO42" s="225">
        <f t="shared" si="15"/>
        <v>0.72709823280715435</v>
      </c>
      <c r="AP42" s="9">
        <f>'a27'!BI41</f>
        <v>0.83778135155812616</v>
      </c>
      <c r="AQ42" s="9">
        <f>'a27'!BJ41</f>
        <v>44.9</v>
      </c>
      <c r="AR42" s="9">
        <f>'a27'!BK41</f>
        <v>25.5</v>
      </c>
      <c r="AS42" s="9">
        <f t="shared" si="52"/>
        <v>959.21775846647654</v>
      </c>
      <c r="AT42" s="225">
        <f t="shared" si="17"/>
        <v>0.65679589154867235</v>
      </c>
      <c r="AU42" s="9">
        <f>'a27'!BP41</f>
        <v>1.0969959367924726</v>
      </c>
      <c r="AV42" s="9">
        <f>'a27'!BQ41</f>
        <v>16.7</v>
      </c>
      <c r="AW42" s="9">
        <f>'a27'!BR41</f>
        <v>34</v>
      </c>
      <c r="AX42" s="9">
        <f t="shared" si="53"/>
        <v>622.87429291076603</v>
      </c>
      <c r="AY42" s="225">
        <f t="shared" si="19"/>
        <v>0.74791788791326486</v>
      </c>
      <c r="AZ42" s="9">
        <f>'a27'!BW41</f>
        <v>0.91374226642551504</v>
      </c>
      <c r="BA42" s="9">
        <f>'a27'!BX41</f>
        <v>25.5</v>
      </c>
      <c r="BB42" s="9">
        <f>'a27'!BY41</f>
        <v>37.200000000000003</v>
      </c>
      <c r="BC42" s="9">
        <f t="shared" si="54"/>
        <v>866.77591393124362</v>
      </c>
      <c r="BD42" s="225">
        <f t="shared" si="21"/>
        <v>0.6818401878835465</v>
      </c>
    </row>
    <row r="43" spans="1:56" x14ac:dyDescent="0.2">
      <c r="A43" s="1">
        <v>2018</v>
      </c>
      <c r="B43" s="9">
        <f>'a27'!E42</f>
        <v>0.8816379748196238</v>
      </c>
      <c r="C43" s="9">
        <f>'a27'!F42</f>
        <v>29.5</v>
      </c>
      <c r="D43" s="9">
        <f>'a27'!G42</f>
        <v>26</v>
      </c>
      <c r="E43" s="9">
        <f t="shared" si="44"/>
        <v>676.21632668665143</v>
      </c>
      <c r="F43" s="225">
        <f t="shared" si="1"/>
        <v>0.73346649192798719</v>
      </c>
      <c r="G43" s="9">
        <f>'a27'!L42</f>
        <v>0.68114202202620178</v>
      </c>
      <c r="H43" s="9">
        <f>'a27'!M42</f>
        <v>42.2</v>
      </c>
      <c r="I43" s="9">
        <f>'a27'!N42</f>
        <v>24</v>
      </c>
      <c r="J43" s="9">
        <f t="shared" si="45"/>
        <v>689.86063990813716</v>
      </c>
      <c r="K43" s="225">
        <f t="shared" si="3"/>
        <v>0.72976998170231233</v>
      </c>
      <c r="L43" s="9">
        <f>'a27'!S42</f>
        <v>0.66873881510784594</v>
      </c>
      <c r="M43" s="9">
        <f>'a27'!T42</f>
        <v>39.6</v>
      </c>
      <c r="N43" s="9">
        <f>'a27'!U42</f>
        <v>26.3</v>
      </c>
      <c r="O43" s="9">
        <f t="shared" si="46"/>
        <v>696.47810115851939</v>
      </c>
      <c r="P43" s="225">
        <f t="shared" si="5"/>
        <v>0.72797718254980348</v>
      </c>
      <c r="Q43" s="9">
        <f>'a27'!Z42</f>
        <v>0.86669781723516459</v>
      </c>
      <c r="R43" s="9">
        <f>'a27'!AA42</f>
        <v>36.5</v>
      </c>
      <c r="S43" s="9">
        <f>'a27'!AB42</f>
        <v>29.3</v>
      </c>
      <c r="T43" s="9">
        <f t="shared" si="47"/>
        <v>926.88998064214684</v>
      </c>
      <c r="U43" s="225">
        <f t="shared" si="7"/>
        <v>0.66555411626553096</v>
      </c>
      <c r="V43" s="9">
        <f>'a27'!AG42</f>
        <v>0.84750750397269148</v>
      </c>
      <c r="W43" s="9">
        <f>'a27'!AH42</f>
        <v>35.9</v>
      </c>
      <c r="X43" s="9">
        <f>'a27'!AI42</f>
        <v>24.5</v>
      </c>
      <c r="Y43" s="9">
        <f t="shared" si="48"/>
        <v>745.42522511918082</v>
      </c>
      <c r="Z43" s="225">
        <f t="shared" si="9"/>
        <v>0.71471645324075772</v>
      </c>
      <c r="AA43" s="9">
        <f>'a27'!AN42</f>
        <v>0.88373648237490676</v>
      </c>
      <c r="AB43" s="9">
        <f>'a27'!AO42</f>
        <v>30.8</v>
      </c>
      <c r="AC43" s="9">
        <f>'a27'!AP42</f>
        <v>21.2</v>
      </c>
      <c r="AD43" s="9">
        <f t="shared" si="49"/>
        <v>577.04457353151906</v>
      </c>
      <c r="AE43" s="225">
        <f t="shared" si="11"/>
        <v>0.76033405159810485</v>
      </c>
      <c r="AF43" s="9">
        <f>'a27'!AU42</f>
        <v>0.87542026799315975</v>
      </c>
      <c r="AG43" s="9">
        <f>'a27'!AV42</f>
        <v>30.7</v>
      </c>
      <c r="AH43" s="9">
        <f>'a27'!AW42</f>
        <v>26.3</v>
      </c>
      <c r="AI43" s="9">
        <f t="shared" si="50"/>
        <v>706.82307858035711</v>
      </c>
      <c r="AJ43" s="225">
        <f t="shared" si="13"/>
        <v>0.72517452665914417</v>
      </c>
      <c r="AK43" s="9">
        <f>'a27'!BB42</f>
        <v>0.87967603390681559</v>
      </c>
      <c r="AL43" s="9">
        <f>'a27'!BC42</f>
        <v>38.6</v>
      </c>
      <c r="AM43" s="9">
        <f>'a27'!BD42</f>
        <v>26</v>
      </c>
      <c r="AN43" s="9">
        <f t="shared" si="51"/>
        <v>882.84286762888019</v>
      </c>
      <c r="AO43" s="225">
        <f t="shared" si="15"/>
        <v>0.67748733716290832</v>
      </c>
      <c r="AP43" s="9">
        <f>'a27'!BI42</f>
        <v>0.84817791478586368</v>
      </c>
      <c r="AQ43" s="9">
        <f>'a27'!BJ42</f>
        <v>40.299999999999997</v>
      </c>
      <c r="AR43" s="9">
        <f>'a27'!BK42</f>
        <v>30.1</v>
      </c>
      <c r="AS43" s="9">
        <f t="shared" si="52"/>
        <v>1028.8652559726961</v>
      </c>
      <c r="AT43" s="225">
        <f t="shared" si="17"/>
        <v>0.63792702782902466</v>
      </c>
      <c r="AU43" s="15">
        <f>'a27'!BP42</f>
        <v>1.0535648132749627</v>
      </c>
      <c r="AV43" s="9">
        <f>'a27'!BQ42</f>
        <v>18.399999999999999</v>
      </c>
      <c r="AW43" s="9">
        <f>'a27'!BR42</f>
        <v>35.200000000000003</v>
      </c>
      <c r="AX43" s="9">
        <f t="shared" si="53"/>
        <v>682.37285826192783</v>
      </c>
      <c r="AY43" s="225">
        <f t="shared" si="19"/>
        <v>0.73179856760279194</v>
      </c>
      <c r="AZ43" s="9">
        <f>'a27'!BW42</f>
        <v>0.79220498043763987</v>
      </c>
      <c r="BA43" s="9">
        <f>'a27'!BX42</f>
        <v>18</v>
      </c>
      <c r="BB43" s="9">
        <f>'a27'!BY42</f>
        <v>29.2</v>
      </c>
      <c r="BC43" s="9">
        <f t="shared" si="54"/>
        <v>416.38293771802353</v>
      </c>
      <c r="BD43" s="225">
        <f t="shared" si="21"/>
        <v>0.80386041822556042</v>
      </c>
    </row>
    <row r="44" spans="1:56" x14ac:dyDescent="0.2">
      <c r="A44" s="1">
        <v>2019</v>
      </c>
      <c r="B44" s="9">
        <f>'a27'!E43</f>
        <v>0.80481296159211535</v>
      </c>
      <c r="C44" s="9">
        <f>'a27'!F43</f>
        <v>27.3</v>
      </c>
      <c r="D44" s="9">
        <f>'a27'!G43</f>
        <v>27.1</v>
      </c>
      <c r="E44" s="9">
        <f t="shared" si="44"/>
        <v>595.42477337469472</v>
      </c>
      <c r="F44" s="225">
        <f t="shared" si="1"/>
        <v>0.75535449743752936</v>
      </c>
      <c r="G44" s="9">
        <f>'a27'!L43</f>
        <v>0.63374771798661222</v>
      </c>
      <c r="H44" s="9">
        <f>'a27'!M43</f>
        <v>33.700000000000003</v>
      </c>
      <c r="I44" s="9">
        <f>'a27'!N43</f>
        <v>41.1</v>
      </c>
      <c r="J44" s="9">
        <f t="shared" si="45"/>
        <v>877.78495175171713</v>
      </c>
      <c r="K44" s="225">
        <f t="shared" si="3"/>
        <v>0.67885762509583947</v>
      </c>
      <c r="L44" s="9">
        <f>'a27'!S43</f>
        <v>0.73909830007390986</v>
      </c>
      <c r="M44" s="9">
        <f>'a27'!T43</f>
        <v>34.5</v>
      </c>
      <c r="N44" s="9">
        <f>'a27'!U43</f>
        <v>20.2</v>
      </c>
      <c r="O44" s="9">
        <f t="shared" si="46"/>
        <v>515.0776053215078</v>
      </c>
      <c r="P44" s="225">
        <f t="shared" si="5"/>
        <v>0.7771221103244077</v>
      </c>
      <c r="Q44" s="9">
        <f>'a27'!Z43</f>
        <v>0.73597298794481525</v>
      </c>
      <c r="R44" s="9">
        <f>'a27'!AA43</f>
        <v>15.1</v>
      </c>
      <c r="S44" s="9">
        <f>'a27'!AB43</f>
        <v>29.7</v>
      </c>
      <c r="T44" s="9">
        <f t="shared" si="47"/>
        <v>330.06180590361129</v>
      </c>
      <c r="U44" s="225">
        <f t="shared" si="7"/>
        <v>0.82724649426061736</v>
      </c>
      <c r="V44" s="9">
        <f>'a27'!AG43</f>
        <v>0.76735285927978913</v>
      </c>
      <c r="W44" s="9">
        <f>'a27'!AH43</f>
        <v>34.5</v>
      </c>
      <c r="X44" s="9">
        <f>'a27'!AI43</f>
        <v>27.4</v>
      </c>
      <c r="Y44" s="9">
        <f t="shared" si="48"/>
        <v>725.37865787718465</v>
      </c>
      <c r="Z44" s="225">
        <f t="shared" si="9"/>
        <v>0.72014745878840425</v>
      </c>
      <c r="AA44" s="9">
        <f>'a27'!AN43</f>
        <v>0.79230463585372846</v>
      </c>
      <c r="AB44" s="9">
        <f>'a27'!AO43</f>
        <v>15.9</v>
      </c>
      <c r="AC44" s="9">
        <f>'a27'!AP43</f>
        <v>27</v>
      </c>
      <c r="AD44" s="9">
        <f t="shared" si="49"/>
        <v>340.13638017200566</v>
      </c>
      <c r="AE44" s="225">
        <f t="shared" si="11"/>
        <v>0.82451709585133737</v>
      </c>
      <c r="AF44" s="9">
        <f>'a27'!AU43</f>
        <v>0.76275133818939533</v>
      </c>
      <c r="AG44" s="9">
        <f>'a27'!AV43</f>
        <v>33.1</v>
      </c>
      <c r="AH44" s="9">
        <f>'a27'!AW43</f>
        <v>25.7</v>
      </c>
      <c r="AI44" s="9">
        <f t="shared" si="50"/>
        <v>648.84968085757293</v>
      </c>
      <c r="AJ44" s="225">
        <f t="shared" si="13"/>
        <v>0.74088064935075215</v>
      </c>
      <c r="AK44" s="9">
        <f>'a27'!BB43</f>
        <v>0.76947630658927824</v>
      </c>
      <c r="AL44" s="9">
        <f>'a27'!BC43</f>
        <v>51.8</v>
      </c>
      <c r="AM44" s="9">
        <f>'a27'!BD43</f>
        <v>31.8</v>
      </c>
      <c r="AN44" s="9">
        <f t="shared" si="51"/>
        <v>1267.5121512661226</v>
      </c>
      <c r="AO44" s="225">
        <f t="shared" si="15"/>
        <v>0.57327293535417922</v>
      </c>
      <c r="AP44" s="9">
        <f>'a27'!BI43</f>
        <v>0.82360209533422668</v>
      </c>
      <c r="AQ44" s="9">
        <f>'a27'!BJ43</f>
        <v>33.6</v>
      </c>
      <c r="AR44" s="9">
        <f>'a27'!BK43</f>
        <v>27.5</v>
      </c>
      <c r="AS44" s="9">
        <f t="shared" si="52"/>
        <v>761.00833608882556</v>
      </c>
      <c r="AT44" s="225">
        <f t="shared" si="17"/>
        <v>0.71049468493977719</v>
      </c>
      <c r="AU44" s="15">
        <f>'a27'!BP43</f>
        <v>0.97536234491817431</v>
      </c>
      <c r="AV44" s="9">
        <f>'a27'!BQ43</f>
        <v>21.3</v>
      </c>
      <c r="AW44" s="9">
        <f>'a27'!BR43</f>
        <v>27.7</v>
      </c>
      <c r="AX44" s="9">
        <f t="shared" si="53"/>
        <v>575.47353712517202</v>
      </c>
      <c r="AY44" s="225">
        <f t="shared" si="19"/>
        <v>0.76075967596238758</v>
      </c>
      <c r="AZ44" s="9">
        <f>'a27'!BW43</f>
        <v>0.83578144933008058</v>
      </c>
      <c r="BA44" s="9">
        <f>'a27'!BX43</f>
        <v>22.4</v>
      </c>
      <c r="BB44" s="9">
        <f>'a27'!BY43</f>
        <v>27.3</v>
      </c>
      <c r="BC44" s="9">
        <f t="shared" si="54"/>
        <v>511.09707189433084</v>
      </c>
      <c r="BD44" s="225">
        <f t="shared" si="21"/>
        <v>0.77820051436558946</v>
      </c>
    </row>
    <row r="45" spans="1:56" x14ac:dyDescent="0.2">
      <c r="A45" s="1">
        <v>2020</v>
      </c>
      <c r="B45" s="9">
        <f>'a27'!E44</f>
        <v>0.59748447803990912</v>
      </c>
      <c r="C45" s="9">
        <f>'a27'!F44</f>
        <v>21.1</v>
      </c>
      <c r="D45" s="9">
        <f>'a27'!G44</f>
        <v>20.3</v>
      </c>
      <c r="E45" s="9">
        <f t="shared" si="44"/>
        <v>255.92052647883432</v>
      </c>
      <c r="F45" s="225">
        <f t="shared" si="1"/>
        <v>0.84733281103519364</v>
      </c>
      <c r="G45" s="9">
        <f>'a27'!L44</f>
        <v>0.53722546518248715</v>
      </c>
      <c r="H45" s="9">
        <f>'a27'!M44</f>
        <v>27.8</v>
      </c>
      <c r="I45" s="9">
        <f>'a27'!N44</f>
        <v>29.8</v>
      </c>
      <c r="J45" s="9">
        <f t="shared" si="45"/>
        <v>445.05906437577966</v>
      </c>
      <c r="K45" s="225">
        <f t="shared" si="3"/>
        <v>0.79609149693927539</v>
      </c>
      <c r="L45" s="9">
        <f>'a27'!S44</f>
        <v>0.61683599419448476</v>
      </c>
      <c r="M45" s="9">
        <f>'a27'!T44</f>
        <v>31.9</v>
      </c>
      <c r="N45" s="9">
        <f>'a27'!U44</f>
        <v>15.9</v>
      </c>
      <c r="O45" s="9">
        <f t="shared" si="46"/>
        <v>312.86538461538458</v>
      </c>
      <c r="P45" s="225">
        <f t="shared" si="5"/>
        <v>0.83190533975214731</v>
      </c>
      <c r="Q45" s="9">
        <f>'a27'!Z44</f>
        <v>0.59822562842326676</v>
      </c>
      <c r="R45" s="9">
        <f>'a27'!AA44</f>
        <v>27.8</v>
      </c>
      <c r="S45" s="9">
        <f>'a27'!AB44</f>
        <v>24.4</v>
      </c>
      <c r="T45" s="9">
        <f t="shared" si="47"/>
        <v>405.78840827207034</v>
      </c>
      <c r="U45" s="225">
        <f t="shared" si="7"/>
        <v>0.80673068262051073</v>
      </c>
      <c r="V45" s="9">
        <f>'a27'!AG44</f>
        <v>0.67713576700373834</v>
      </c>
      <c r="W45" s="9">
        <f>'a27'!AH44</f>
        <v>25.3</v>
      </c>
      <c r="X45" s="9">
        <f>'a27'!AI44</f>
        <v>20.9</v>
      </c>
      <c r="Y45" s="9">
        <f t="shared" si="48"/>
        <v>358.04907951856671</v>
      </c>
      <c r="Z45" s="225">
        <f t="shared" si="9"/>
        <v>0.81966419668161361</v>
      </c>
      <c r="AA45" s="9">
        <f>'a27'!AN44</f>
        <v>0.69161792049181714</v>
      </c>
      <c r="AB45" s="9">
        <f>'a27'!AO44</f>
        <v>13.6</v>
      </c>
      <c r="AC45" s="9">
        <f>'a27'!AP44</f>
        <v>15.4</v>
      </c>
      <c r="AD45" s="9">
        <f t="shared" si="49"/>
        <v>144.85245726780616</v>
      </c>
      <c r="AE45" s="225">
        <f t="shared" si="11"/>
        <v>0.87742331445005262</v>
      </c>
      <c r="AF45" s="9">
        <f>'a27'!AU44</f>
        <v>0.47676216044355674</v>
      </c>
      <c r="AG45" s="9">
        <f>'a27'!AV44</f>
        <v>23.6</v>
      </c>
      <c r="AH45" s="9">
        <f>'a27'!AW44</f>
        <v>19.100000000000001</v>
      </c>
      <c r="AI45" s="9">
        <f t="shared" si="50"/>
        <v>214.90531144153766</v>
      </c>
      <c r="AJ45" s="225">
        <f t="shared" si="13"/>
        <v>0.8584446317133404</v>
      </c>
      <c r="AK45" s="9">
        <f>'a27'!BB44</f>
        <v>0.66526048569241969</v>
      </c>
      <c r="AL45" s="9">
        <f>'a27'!BC44</f>
        <v>27.7</v>
      </c>
      <c r="AM45" s="9">
        <f>'a27'!BD44</f>
        <v>24</v>
      </c>
      <c r="AN45" s="9">
        <f t="shared" si="51"/>
        <v>442.26517088832065</v>
      </c>
      <c r="AO45" s="225">
        <f t="shared" si="15"/>
        <v>0.79684841710654142</v>
      </c>
      <c r="AP45" s="9">
        <f>'a27'!BI44</f>
        <v>0.67461471357952896</v>
      </c>
      <c r="AQ45" s="9">
        <f>'a27'!BJ44</f>
        <v>30.8</v>
      </c>
      <c r="AR45" s="9">
        <f>'a27'!BK44</f>
        <v>23.4</v>
      </c>
      <c r="AS45" s="9">
        <f t="shared" si="52"/>
        <v>486.20831637103811</v>
      </c>
      <c r="AT45" s="225">
        <f t="shared" si="17"/>
        <v>0.78494336303834611</v>
      </c>
      <c r="AU45" s="15">
        <f>'a27'!BP44</f>
        <v>0.75075796086587199</v>
      </c>
      <c r="AV45" s="9">
        <f>'a27'!BQ44</f>
        <v>17.5</v>
      </c>
      <c r="AW45" s="9">
        <f>'a27'!BR44</f>
        <v>19.7</v>
      </c>
      <c r="AX45" s="9">
        <f t="shared" si="53"/>
        <v>258.82380700850939</v>
      </c>
      <c r="AY45" s="225">
        <f t="shared" si="19"/>
        <v>0.84654625578746978</v>
      </c>
      <c r="AZ45" s="9">
        <f>'a27'!BW44</f>
        <v>0.65455358661725105</v>
      </c>
      <c r="BA45" s="9">
        <f>'a27'!BX44</f>
        <v>19.399999999999999</v>
      </c>
      <c r="BB45" s="9">
        <f>'a27'!BY44</f>
        <v>27.7</v>
      </c>
      <c r="BC45" s="9">
        <f t="shared" si="54"/>
        <v>351.74400637637837</v>
      </c>
      <c r="BD45" s="225">
        <f t="shared" si="21"/>
        <v>0.82137236381068712</v>
      </c>
    </row>
    <row r="46" spans="1:56" x14ac:dyDescent="0.2">
      <c r="A46" s="1">
        <v>2021</v>
      </c>
      <c r="B46" s="9">
        <f>'a27'!E45</f>
        <v>0.59748447803990912</v>
      </c>
      <c r="C46" s="9">
        <f>'a27'!F45</f>
        <v>23.8</v>
      </c>
      <c r="D46" s="9">
        <f>'a27'!G45</f>
        <v>27.2</v>
      </c>
      <c r="E46" s="9">
        <f t="shared" ref="E46:E47" si="55">B46*C46*D46</f>
        <v>386.78755170391554</v>
      </c>
      <c r="F46" s="225">
        <f t="shared" si="1"/>
        <v>0.81187838477749152</v>
      </c>
      <c r="G46" s="9">
        <f>'a27'!L45</f>
        <v>0.53722546518248715</v>
      </c>
      <c r="H46" s="9">
        <f>'a27'!M45</f>
        <v>37.5</v>
      </c>
      <c r="I46" s="9">
        <f>'a27'!N45</f>
        <v>34.6</v>
      </c>
      <c r="J46" s="9">
        <f t="shared" ref="J46:J47" si="56">G46*H46*I46</f>
        <v>697.05004107427703</v>
      </c>
      <c r="K46" s="225">
        <f t="shared" si="3"/>
        <v>0.72782223288595815</v>
      </c>
      <c r="L46" s="9">
        <f>'a27'!S45</f>
        <v>0.61683599419448476</v>
      </c>
      <c r="M46" s="9">
        <f>'a27'!T45</f>
        <v>31.9</v>
      </c>
      <c r="N46" s="9">
        <f>'a27'!U45</f>
        <v>15.9</v>
      </c>
      <c r="O46" s="9">
        <f t="shared" ref="O46:O47" si="57">L46*M46*N46</f>
        <v>312.86538461538458</v>
      </c>
      <c r="P46" s="225">
        <f t="shared" si="5"/>
        <v>0.83190533975214731</v>
      </c>
      <c r="Q46" s="9">
        <f>'a27'!Z45</f>
        <v>0.59822562842326676</v>
      </c>
      <c r="R46" s="9">
        <f>'a27'!AA45</f>
        <v>25.1</v>
      </c>
      <c r="S46" s="9">
        <f>'a27'!AB45</f>
        <v>27.3</v>
      </c>
      <c r="T46" s="9">
        <f t="shared" ref="T46:T47" si="58">Q46*R46*S46</f>
        <v>409.92214736447511</v>
      </c>
      <c r="U46" s="225">
        <f t="shared" si="7"/>
        <v>0.80561077218036592</v>
      </c>
      <c r="V46" s="9">
        <f>'a27'!AG45</f>
        <v>0.67713576700373834</v>
      </c>
      <c r="W46" s="9">
        <f>'a27'!AH45</f>
        <v>29.2</v>
      </c>
      <c r="X46" s="9">
        <f>'a27'!AI45</f>
        <v>26</v>
      </c>
      <c r="Y46" s="9">
        <f t="shared" ref="Y46:Y47" si="59">V46*W46*X46</f>
        <v>514.08147430923805</v>
      </c>
      <c r="Z46" s="225">
        <f t="shared" si="9"/>
        <v>0.77739198161900447</v>
      </c>
      <c r="AA46" s="9">
        <f>'a27'!AN45</f>
        <v>0.69161792049181714</v>
      </c>
      <c r="AB46" s="9">
        <f>'a27'!AO45</f>
        <v>19.899999999999999</v>
      </c>
      <c r="AC46" s="9">
        <f>'a27'!AP45</f>
        <v>20</v>
      </c>
      <c r="AD46" s="9">
        <f t="shared" ref="AD46:AD47" si="60">AA46*AB46*AC46</f>
        <v>275.26393235574324</v>
      </c>
      <c r="AE46" s="225">
        <f t="shared" si="11"/>
        <v>0.84209230559804371</v>
      </c>
      <c r="AF46" s="9">
        <f>'a27'!AU45</f>
        <v>0.47676216044355674</v>
      </c>
      <c r="AG46" s="9">
        <f>'a27'!AV45</f>
        <v>22.3</v>
      </c>
      <c r="AH46" s="9">
        <f>'a27'!AW45</f>
        <v>27.6</v>
      </c>
      <c r="AI46" s="9">
        <f t="shared" ref="AI46:AI47" si="61">AF46*AG46*AH46</f>
        <v>293.4375745098003</v>
      </c>
      <c r="AJ46" s="225">
        <f t="shared" si="13"/>
        <v>0.83716871193893305</v>
      </c>
      <c r="AK46" s="9">
        <f>'a27'!BB45</f>
        <v>0.66526048569241969</v>
      </c>
      <c r="AL46" s="9">
        <f>'a27'!BC45</f>
        <v>41.7</v>
      </c>
      <c r="AM46" s="9">
        <f>'a27'!BD45</f>
        <v>30.3</v>
      </c>
      <c r="AN46" s="9">
        <f t="shared" ref="AN46:AN47" si="62">AK46*AL46*AM46</f>
        <v>840.56327627722931</v>
      </c>
      <c r="AO46" s="225">
        <f t="shared" si="15"/>
        <v>0.68894170201306604</v>
      </c>
      <c r="AP46" s="9">
        <f>'a27'!BI45</f>
        <v>0.67461471357952896</v>
      </c>
      <c r="AQ46" s="9">
        <f>'a27'!BJ45</f>
        <v>42</v>
      </c>
      <c r="AR46" s="9">
        <f>'a27'!BK45</f>
        <v>26.3</v>
      </c>
      <c r="AS46" s="9">
        <f t="shared" ref="AS46:AS47" si="63">AP46*AQ46*AR46</f>
        <v>745.1794126199477</v>
      </c>
      <c r="AT46" s="225">
        <f t="shared" si="17"/>
        <v>0.7147830486349166</v>
      </c>
      <c r="AU46" s="15">
        <f>'a27'!BP45</f>
        <v>0.75075796086587199</v>
      </c>
      <c r="AV46" s="9">
        <f>'a27'!BQ45</f>
        <v>25.6</v>
      </c>
      <c r="AW46" s="9">
        <f>'a27'!BR45</f>
        <v>33.4</v>
      </c>
      <c r="AX46" s="9">
        <f t="shared" ref="AX46:AX47" si="64">AU46*AV46*AW46</f>
        <v>641.92808685875525</v>
      </c>
      <c r="AY46" s="225">
        <f t="shared" si="19"/>
        <v>0.74275584398893368</v>
      </c>
      <c r="AZ46" s="9">
        <f>'a27'!BW45</f>
        <v>0.65455358661725105</v>
      </c>
      <c r="BA46" s="9">
        <f>'a27'!BX45</f>
        <v>17.8</v>
      </c>
      <c r="BB46" s="9">
        <f>'a27'!BY45</f>
        <v>30.8</v>
      </c>
      <c r="BC46" s="9">
        <f t="shared" ref="BC46:BC47" si="65">AZ46*BA46*BB46</f>
        <v>358.85245832704175</v>
      </c>
      <c r="BD46" s="225">
        <f t="shared" si="21"/>
        <v>0.81944654571359399</v>
      </c>
    </row>
    <row r="47" spans="1:56" x14ac:dyDescent="0.2">
      <c r="A47" s="1">
        <v>2022</v>
      </c>
      <c r="B47" s="9">
        <f>'a27'!E46</f>
        <v>0.59748447803990912</v>
      </c>
      <c r="C47" s="9">
        <f>'a27'!F46</f>
        <v>27</v>
      </c>
      <c r="D47" s="9">
        <f>'a27'!G46</f>
        <v>29.9</v>
      </c>
      <c r="E47" s="9">
        <f t="shared" si="55"/>
        <v>482.34921912161866</v>
      </c>
      <c r="F47" s="225">
        <f t="shared" si="1"/>
        <v>0.78598886765355014</v>
      </c>
      <c r="G47" s="9">
        <f>'a27'!L46</f>
        <v>0.53722546518248715</v>
      </c>
      <c r="H47" s="9">
        <f>'a27'!M46</f>
        <v>40.799999999999997</v>
      </c>
      <c r="I47" s="9">
        <f>'a27'!N46</f>
        <v>32.1</v>
      </c>
      <c r="J47" s="9">
        <f t="shared" si="56"/>
        <v>703.59344724019968</v>
      </c>
      <c r="K47" s="225">
        <f t="shared" si="3"/>
        <v>0.72604949669832886</v>
      </c>
      <c r="L47" s="9">
        <f>'a27'!S46</f>
        <v>0.61683599419448476</v>
      </c>
      <c r="M47" s="9">
        <f>'a27'!T46</f>
        <v>30.3</v>
      </c>
      <c r="N47" s="9">
        <f>'a27'!U46</f>
        <v>22.1</v>
      </c>
      <c r="O47" s="9">
        <f t="shared" si="57"/>
        <v>413.05188679245282</v>
      </c>
      <c r="P47" s="225">
        <f t="shared" si="5"/>
        <v>0.80476286480595893</v>
      </c>
      <c r="Q47" s="9">
        <f>'a27'!Z46</f>
        <v>0.59822562842326676</v>
      </c>
      <c r="R47" s="9">
        <f>'a27'!AA46</f>
        <v>34.5</v>
      </c>
      <c r="S47" s="9">
        <f>'a27'!AB46</f>
        <v>29.7</v>
      </c>
      <c r="T47" s="9">
        <f t="shared" si="58"/>
        <v>612.97189016390018</v>
      </c>
      <c r="U47" s="225">
        <f t="shared" si="7"/>
        <v>0.75060064170367913</v>
      </c>
      <c r="V47" s="9">
        <f>'a27'!AG46</f>
        <v>0.67713576700373834</v>
      </c>
      <c r="W47" s="9">
        <f>'a27'!AH46</f>
        <v>29.1</v>
      </c>
      <c r="X47" s="9">
        <f>'a27'!AI46</f>
        <v>26.2</v>
      </c>
      <c r="Y47" s="9">
        <f t="shared" si="59"/>
        <v>516.26185147899025</v>
      </c>
      <c r="Z47" s="225">
        <f t="shared" si="9"/>
        <v>0.77680127497272755</v>
      </c>
      <c r="AA47" s="9">
        <f>'a27'!AN46</f>
        <v>0.69161792049181714</v>
      </c>
      <c r="AB47" s="9">
        <f>'a27'!AO46</f>
        <v>19.2</v>
      </c>
      <c r="AC47" s="9">
        <f>'a27'!AP46</f>
        <v>25.7</v>
      </c>
      <c r="AD47" s="9">
        <f t="shared" si="60"/>
        <v>341.27194668748223</v>
      </c>
      <c r="AE47" s="225">
        <f t="shared" si="11"/>
        <v>0.82420944876289448</v>
      </c>
      <c r="AF47" s="9">
        <f>'a27'!AU46</f>
        <v>0.47676216044355674</v>
      </c>
      <c r="AG47" s="9">
        <f>'a27'!AV46</f>
        <v>28</v>
      </c>
      <c r="AH47" s="9">
        <f>'a27'!AW46</f>
        <v>31.2</v>
      </c>
      <c r="AI47" s="9">
        <f t="shared" si="61"/>
        <v>416.49942336349119</v>
      </c>
      <c r="AJ47" s="225">
        <f t="shared" si="13"/>
        <v>0.80382885999521014</v>
      </c>
      <c r="AK47" s="9">
        <f>'a27'!BB46</f>
        <v>0.66526048569241969</v>
      </c>
      <c r="AL47" s="9">
        <f>'a27'!BC46</f>
        <v>41.7</v>
      </c>
      <c r="AM47" s="9">
        <f>'a27'!BD46</f>
        <v>32.299999999999997</v>
      </c>
      <c r="AN47" s="9">
        <f t="shared" si="62"/>
        <v>896.04600078397698</v>
      </c>
      <c r="AO47" s="225">
        <f t="shared" si="15"/>
        <v>0.67391035121084819</v>
      </c>
      <c r="AP47" s="9">
        <f>'a27'!BI46</f>
        <v>0.67461471357952896</v>
      </c>
      <c r="AQ47" s="9">
        <f>'a27'!BJ46</f>
        <v>40.799999999999997</v>
      </c>
      <c r="AR47" s="9">
        <f>'a27'!BK46</f>
        <v>32.799999999999997</v>
      </c>
      <c r="AS47" s="9">
        <f t="shared" si="63"/>
        <v>902.79639430066868</v>
      </c>
      <c r="AT47" s="225">
        <f t="shared" si="17"/>
        <v>0.67208153811804372</v>
      </c>
      <c r="AU47" s="15">
        <f>'a27'!BP46</f>
        <v>0.75075796086587199</v>
      </c>
      <c r="AV47" s="9">
        <f>'a27'!BQ46</f>
        <v>28.3</v>
      </c>
      <c r="AW47" s="9">
        <f>'a27'!BR46</f>
        <v>29.3</v>
      </c>
      <c r="AX47" s="9">
        <f t="shared" si="64"/>
        <v>622.52099357037241</v>
      </c>
      <c r="AY47" s="225">
        <f t="shared" si="19"/>
        <v>0.74801360358640212</v>
      </c>
      <c r="AZ47" s="9">
        <f>'a27'!BW46</f>
        <v>0.65455358661725105</v>
      </c>
      <c r="BA47" s="9">
        <f>'a27'!BX46</f>
        <v>25.8</v>
      </c>
      <c r="BB47" s="9">
        <f>'a27'!BY46</f>
        <v>30.9</v>
      </c>
      <c r="BC47" s="9">
        <f t="shared" si="65"/>
        <v>521.8232103230049</v>
      </c>
      <c r="BD47" s="225">
        <f t="shared" si="21"/>
        <v>0.77529459453364358</v>
      </c>
    </row>
    <row r="48" spans="1:56" x14ac:dyDescent="0.2">
      <c r="A48" s="1">
        <v>2023</v>
      </c>
      <c r="B48" s="9">
        <f>'a27'!E47</f>
        <v>0.59748447803990912</v>
      </c>
      <c r="C48" s="9">
        <f>'a27'!F47</f>
        <v>29.9</v>
      </c>
      <c r="D48" s="9">
        <f>'a27'!G47</f>
        <v>30</v>
      </c>
      <c r="E48" s="9">
        <f t="shared" ref="E48" si="66">B48*C48*D48</f>
        <v>535.94357680179849</v>
      </c>
      <c r="F48" s="225">
        <f t="shared" si="1"/>
        <v>0.77146911220764836</v>
      </c>
      <c r="G48" s="9">
        <f>'a27'!L47</f>
        <v>0.53722546518248715</v>
      </c>
      <c r="H48" s="9">
        <f>'a27'!M47</f>
        <v>43.8</v>
      </c>
      <c r="I48" s="9">
        <f>'a27'!N47</f>
        <v>33.200000000000003</v>
      </c>
      <c r="J48" s="9">
        <f t="shared" ref="J48" si="67">G48*H48*I48</f>
        <v>781.21178244976556</v>
      </c>
      <c r="K48" s="225">
        <f t="shared" si="3"/>
        <v>0.70502117778300188</v>
      </c>
      <c r="L48" s="9">
        <f>'a27'!S47</f>
        <v>0.53722546518248715</v>
      </c>
      <c r="M48" s="9">
        <f>'a27'!T47</f>
        <v>33.200000000000003</v>
      </c>
      <c r="N48" s="9">
        <f>'a27'!U47</f>
        <v>24.3</v>
      </c>
      <c r="O48" s="9">
        <f t="shared" ref="O48" si="68">L48*M48*N48</f>
        <v>433.4120162906234</v>
      </c>
      <c r="P48" s="225">
        <f t="shared" si="5"/>
        <v>0.79924690913531837</v>
      </c>
      <c r="Q48" s="9">
        <f>'a27'!Z47</f>
        <v>0.59822562842326676</v>
      </c>
      <c r="R48" s="9">
        <f>'a27'!AA47</f>
        <v>30.7</v>
      </c>
      <c r="S48" s="9">
        <f>'a27'!AB47</f>
        <v>29.4</v>
      </c>
      <c r="T48" s="9">
        <f t="shared" ref="T48" si="69">Q48*R48*S48</f>
        <v>539.94648770227207</v>
      </c>
      <c r="U48" s="225">
        <f t="shared" si="7"/>
        <v>0.77038464567306564</v>
      </c>
      <c r="V48" s="9">
        <f>'a27'!AG47</f>
        <v>0.67713576700373834</v>
      </c>
      <c r="W48" s="9">
        <f>'a27'!AH47</f>
        <v>41</v>
      </c>
      <c r="X48" s="9">
        <f>'a27'!AI47</f>
        <v>31</v>
      </c>
      <c r="Y48" s="9">
        <f t="shared" ref="Y48" si="70">V48*W48*X48</f>
        <v>860.63955986175142</v>
      </c>
      <c r="Z48" s="225">
        <f t="shared" si="9"/>
        <v>0.68350264572939234</v>
      </c>
      <c r="AA48" s="9">
        <f>'a27'!AN47</f>
        <v>0.69161792049181714</v>
      </c>
      <c r="AB48" s="9">
        <f>'a27'!AO47</f>
        <v>23.7</v>
      </c>
      <c r="AC48" s="9">
        <f>'a27'!AP47</f>
        <v>27.3</v>
      </c>
      <c r="AD48" s="9">
        <f t="shared" ref="AD48" si="71">AA48*AB48*AC48</f>
        <v>447.48371073741055</v>
      </c>
      <c r="AE48" s="225">
        <f t="shared" si="11"/>
        <v>0.79543461301086338</v>
      </c>
      <c r="AF48" s="9">
        <f>'a27'!AU47</f>
        <v>0.47676216044355674</v>
      </c>
      <c r="AG48" s="9">
        <f>'a27'!AV47</f>
        <v>30.8</v>
      </c>
      <c r="AH48" s="9">
        <f>'a27'!AW47</f>
        <v>29.6</v>
      </c>
      <c r="AI48" s="9">
        <f t="shared" ref="AI48" si="72">AF48*AG48*AH48</f>
        <v>434.65452643318184</v>
      </c>
      <c r="AJ48" s="225">
        <f t="shared" si="13"/>
        <v>0.79891028893517235</v>
      </c>
      <c r="AK48" s="9">
        <f>'a27'!BB47</f>
        <v>0.66526048569241969</v>
      </c>
      <c r="AL48" s="9">
        <f>'a27'!BC47</f>
        <v>41.1</v>
      </c>
      <c r="AM48" s="9">
        <f>'a27'!BD47</f>
        <v>32.1</v>
      </c>
      <c r="AN48" s="9">
        <f t="shared" ref="AN48" si="73">AK48*AL48*AM48</f>
        <v>877.68481137886624</v>
      </c>
      <c r="AO48" s="225">
        <f t="shared" si="15"/>
        <v>0.67888475507345269</v>
      </c>
      <c r="AP48" s="9">
        <f>'a27'!BI47</f>
        <v>0.67461471357952896</v>
      </c>
      <c r="AQ48" s="9">
        <f>'a27'!BJ47</f>
        <v>41.9</v>
      </c>
      <c r="AR48" s="9">
        <f>'a27'!BK47</f>
        <v>31.1</v>
      </c>
      <c r="AS48" s="9">
        <f t="shared" ref="AS48" si="74">AP48*AQ48*AR48</f>
        <v>879.08368711834839</v>
      </c>
      <c r="AT48" s="225">
        <f t="shared" si="17"/>
        <v>0.67850577238729581</v>
      </c>
      <c r="AU48" s="15">
        <f>'a27'!BP47</f>
        <v>0.75075796086587199</v>
      </c>
      <c r="AV48" s="9">
        <f>'a27'!BQ47</f>
        <v>30.3</v>
      </c>
      <c r="AW48" s="9">
        <f>'a27'!BR47</f>
        <v>30.3</v>
      </c>
      <c r="AX48" s="9">
        <f t="shared" ref="AX48" si="75">AU48*AV48*AW48</f>
        <v>689.26337629134844</v>
      </c>
      <c r="AY48" s="225">
        <f t="shared" si="19"/>
        <v>0.72993179205004066</v>
      </c>
      <c r="AZ48" s="9">
        <f>'a27'!BW47</f>
        <v>0.65455358661725105</v>
      </c>
      <c r="BA48" s="9">
        <f>'a27'!BX47</f>
        <v>28</v>
      </c>
      <c r="BB48" s="9">
        <f>'a27'!BY47</f>
        <v>34</v>
      </c>
      <c r="BC48" s="9">
        <f t="shared" ref="BC48" si="76">AZ48*BA48*BB48</f>
        <v>623.13501445962299</v>
      </c>
      <c r="BD48" s="225">
        <f t="shared" si="21"/>
        <v>0.7478472533671533</v>
      </c>
    </row>
    <row r="50" spans="1:56" x14ac:dyDescent="0.2">
      <c r="B50" s="1" t="s">
        <v>156</v>
      </c>
    </row>
    <row r="51" spans="1:56" x14ac:dyDescent="0.2">
      <c r="A51" s="1" t="s">
        <v>157</v>
      </c>
      <c r="B51" s="5">
        <f>(POWER(B25/B6, 1/19)-1)*100</f>
        <v>0.13604140093108619</v>
      </c>
      <c r="C51" s="5">
        <f t="shared" ref="C51:BD51" si="77">(POWER(C25/C6, 1/19)-1)*100</f>
        <v>-0.574575767529939</v>
      </c>
      <c r="D51" s="5">
        <f t="shared" si="77"/>
        <v>-1.3988360922194021</v>
      </c>
      <c r="E51" s="5">
        <f t="shared" si="77"/>
        <v>-1.8320068085899255</v>
      </c>
      <c r="F51" s="5">
        <f t="shared" si="77"/>
        <v>1.5548369963448883</v>
      </c>
      <c r="G51" s="5">
        <f t="shared" si="77"/>
        <v>3.2510123024618975</v>
      </c>
      <c r="H51" s="5">
        <f t="shared" si="77"/>
        <v>1.642708643882429</v>
      </c>
      <c r="I51" s="5">
        <f t="shared" si="77"/>
        <v>-2.3475848239314812</v>
      </c>
      <c r="J51" s="5">
        <f t="shared" si="77"/>
        <v>2.4834028125612084</v>
      </c>
      <c r="K51" s="5">
        <f t="shared" si="77"/>
        <v>-1.5239034097477511</v>
      </c>
      <c r="L51" s="5">
        <f t="shared" si="77"/>
        <v>1.9044645135932958</v>
      </c>
      <c r="M51" s="5">
        <f t="shared" si="77"/>
        <v>-0.66312798428879161</v>
      </c>
      <c r="N51" s="5">
        <f t="shared" si="77"/>
        <v>-1.585095942042769</v>
      </c>
      <c r="O51" s="5">
        <f t="shared" si="77"/>
        <v>-0.37586464247663098</v>
      </c>
      <c r="P51" s="5">
        <f t="shared" si="77"/>
        <v>0.17124766391456436</v>
      </c>
      <c r="Q51" s="5">
        <f t="shared" si="77"/>
        <v>-0.37829203087234031</v>
      </c>
      <c r="R51" s="5">
        <f t="shared" si="77"/>
        <v>-1.5456215065875467</v>
      </c>
      <c r="S51" s="5">
        <f t="shared" si="77"/>
        <v>-1.7475089326995485</v>
      </c>
      <c r="T51" s="5">
        <f t="shared" si="77"/>
        <v>-3.6320571224485176</v>
      </c>
      <c r="U51" s="5">
        <f t="shared" si="77"/>
        <v>5.6511659157124861</v>
      </c>
      <c r="V51" s="5">
        <f t="shared" si="77"/>
        <v>1.5098633078989954</v>
      </c>
      <c r="W51" s="5">
        <f t="shared" si="77"/>
        <v>-1.204355194505502</v>
      </c>
      <c r="X51" s="5">
        <f t="shared" si="77"/>
        <v>-1.8910987073008423</v>
      </c>
      <c r="Y51" s="5">
        <f t="shared" si="77"/>
        <v>-1.609208291464137</v>
      </c>
      <c r="Z51" s="5">
        <f t="shared" si="77"/>
        <v>1.7820629365356222</v>
      </c>
      <c r="AA51" s="5">
        <f t="shared" si="77"/>
        <v>0.66927701052637012</v>
      </c>
      <c r="AB51" s="5">
        <f t="shared" si="77"/>
        <v>-0.57890218630546331</v>
      </c>
      <c r="AC51" s="5">
        <f t="shared" si="77"/>
        <v>-1.4353615486850435</v>
      </c>
      <c r="AD51" s="5">
        <f t="shared" si="77"/>
        <v>-1.3501027766888329</v>
      </c>
      <c r="AE51" s="5">
        <f t="shared" si="77"/>
        <v>2.2075400644636423</v>
      </c>
      <c r="AF51" s="5">
        <f t="shared" si="77"/>
        <v>0.16387746909449774</v>
      </c>
      <c r="AG51" s="5">
        <f t="shared" si="77"/>
        <v>-0.42928583592285463</v>
      </c>
      <c r="AH51" s="5">
        <f t="shared" si="77"/>
        <v>-1.3139981833471426</v>
      </c>
      <c r="AI51" s="5">
        <f t="shared" si="77"/>
        <v>-1.5766133478064881</v>
      </c>
      <c r="AJ51" s="5">
        <f t="shared" si="77"/>
        <v>0.76669866749883298</v>
      </c>
      <c r="AK51" s="5">
        <f t="shared" si="77"/>
        <v>0.35732125250973468</v>
      </c>
      <c r="AL51" s="5">
        <f t="shared" si="77"/>
        <v>0.63151956313944879</v>
      </c>
      <c r="AM51" s="5">
        <f t="shared" si="77"/>
        <v>-1.2635577156481892</v>
      </c>
      <c r="AN51" s="5">
        <f t="shared" si="77"/>
        <v>-0.28498343366503143</v>
      </c>
      <c r="AO51" s="5">
        <f t="shared" si="77"/>
        <v>0.28830355811968467</v>
      </c>
      <c r="AP51" s="5">
        <f t="shared" si="77"/>
        <v>1.3553663437566144</v>
      </c>
      <c r="AQ51" s="5">
        <f t="shared" si="77"/>
        <v>-0.57345672843505113</v>
      </c>
      <c r="AR51" s="5">
        <f t="shared" si="77"/>
        <v>0.62754614984270596</v>
      </c>
      <c r="AS51" s="5">
        <f t="shared" si="77"/>
        <v>1.4065413937124571</v>
      </c>
      <c r="AT51" s="5">
        <f t="shared" si="77"/>
        <v>-1.3171227109542882</v>
      </c>
      <c r="AU51" s="5">
        <f t="shared" si="77"/>
        <v>-0.82332523507835376</v>
      </c>
      <c r="AV51" s="5">
        <f t="shared" si="77"/>
        <v>0.25520189710210861</v>
      </c>
      <c r="AW51" s="5">
        <f t="shared" si="77"/>
        <v>-0.9020604080892225</v>
      </c>
      <c r="AX51" s="5">
        <f t="shared" si="77"/>
        <v>-1.4671411184170369</v>
      </c>
      <c r="AY51" s="5">
        <f t="shared" si="77"/>
        <v>1.0983096418345495</v>
      </c>
      <c r="AZ51" s="5">
        <f t="shared" si="77"/>
        <v>-0.60028981544824056</v>
      </c>
      <c r="BA51" s="5">
        <f t="shared" si="77"/>
        <v>-1.3918399916328927</v>
      </c>
      <c r="BB51" s="5">
        <f t="shared" si="77"/>
        <v>-2.3730913951495958</v>
      </c>
      <c r="BC51" s="5">
        <f t="shared" si="77"/>
        <v>-4.3097893410170007</v>
      </c>
      <c r="BD51" s="5">
        <f t="shared" si="77"/>
        <v>4.0287725225646609</v>
      </c>
    </row>
    <row r="52" spans="1:56" x14ac:dyDescent="0.2">
      <c r="A52" s="5" t="s">
        <v>158</v>
      </c>
      <c r="B52" s="5">
        <f>(POWER(B33/B25, 1/8)-1)*100</f>
        <v>-1.010873633349274</v>
      </c>
      <c r="C52" s="5">
        <f t="shared" ref="C52:BD52" si="78">(POWER(C33/C25, 1/8)-1)*100</f>
        <v>-0.92469693678666198</v>
      </c>
      <c r="D52" s="5">
        <f t="shared" si="78"/>
        <v>0.5081127163955923</v>
      </c>
      <c r="E52" s="5">
        <f t="shared" si="78"/>
        <v>-1.4278977204944643</v>
      </c>
      <c r="F52" s="5">
        <f t="shared" si="78"/>
        <v>0.79744767487113233</v>
      </c>
      <c r="G52" s="5">
        <f t="shared" si="78"/>
        <v>-0.91820908573780891</v>
      </c>
      <c r="H52" s="5">
        <f t="shared" si="78"/>
        <v>-2.8911304962686901</v>
      </c>
      <c r="I52" s="5">
        <f t="shared" si="78"/>
        <v>-0.97783637860807682</v>
      </c>
      <c r="J52" s="5">
        <f t="shared" si="78"/>
        <v>-4.7236398120357066</v>
      </c>
      <c r="K52" s="5">
        <f t="shared" si="78"/>
        <v>3.2532632909871184</v>
      </c>
      <c r="L52" s="5">
        <f t="shared" si="78"/>
        <v>0.60807403188138931</v>
      </c>
      <c r="M52" s="5">
        <f t="shared" si="78"/>
        <v>2.2142087648486575</v>
      </c>
      <c r="N52" s="5">
        <f t="shared" si="78"/>
        <v>1.4711275713061411</v>
      </c>
      <c r="O52" s="5">
        <f t="shared" si="78"/>
        <v>4.3485918499454268</v>
      </c>
      <c r="P52" s="5">
        <f t="shared" si="78"/>
        <v>-2.3753832813217968</v>
      </c>
      <c r="Q52" s="5">
        <f t="shared" si="78"/>
        <v>-0.91539746018662882</v>
      </c>
      <c r="R52" s="5">
        <f t="shared" si="78"/>
        <v>1.1684240816412172</v>
      </c>
      <c r="S52" s="5">
        <f t="shared" si="78"/>
        <v>1.0601683627042613</v>
      </c>
      <c r="T52" s="5">
        <f t="shared" si="78"/>
        <v>1.3050683752952486</v>
      </c>
      <c r="U52" s="5">
        <f t="shared" si="78"/>
        <v>-0.89602736983370734</v>
      </c>
      <c r="V52" s="5">
        <f t="shared" si="78"/>
        <v>-1.8272744297019972</v>
      </c>
      <c r="W52" s="5">
        <f t="shared" si="78"/>
        <v>-0.69517827750354977</v>
      </c>
      <c r="X52" s="5">
        <f t="shared" si="78"/>
        <v>-0.31711756078007802</v>
      </c>
      <c r="Y52" s="5">
        <f t="shared" si="78"/>
        <v>-2.8189085954398174</v>
      </c>
      <c r="Z52" s="5">
        <f t="shared" si="78"/>
        <v>1.8887249696442288</v>
      </c>
      <c r="AA52" s="5">
        <f t="shared" si="78"/>
        <v>-2.3948864642089784</v>
      </c>
      <c r="AB52" s="5">
        <f t="shared" si="78"/>
        <v>-6.1760333365798008</v>
      </c>
      <c r="AC52" s="5">
        <f t="shared" si="78"/>
        <v>-0.32628253911531901</v>
      </c>
      <c r="AD52" s="5">
        <f t="shared" si="78"/>
        <v>-8.7218105399461727</v>
      </c>
      <c r="AE52" s="5">
        <f t="shared" si="78"/>
        <v>6.0265890929422472</v>
      </c>
      <c r="AF52" s="5">
        <f t="shared" si="78"/>
        <v>0.37750027153626853</v>
      </c>
      <c r="AG52" s="5">
        <f t="shared" si="78"/>
        <v>1.9168255405367152</v>
      </c>
      <c r="AH52" s="5">
        <f t="shared" si="78"/>
        <v>2.1245096799175522</v>
      </c>
      <c r="AI52" s="5">
        <f t="shared" si="78"/>
        <v>4.474968417557057</v>
      </c>
      <c r="AJ52" s="5">
        <f t="shared" si="78"/>
        <v>-2.1662389897976864</v>
      </c>
      <c r="AK52" s="5">
        <f t="shared" si="78"/>
        <v>-1.4306524449630209</v>
      </c>
      <c r="AL52" s="5">
        <f t="shared" si="78"/>
        <v>-0.64047985841562127</v>
      </c>
      <c r="AM52" s="5">
        <f t="shared" si="78"/>
        <v>-5.0345858714972884</v>
      </c>
      <c r="AN52" s="5">
        <f t="shared" si="78"/>
        <v>-6.9927435209512945</v>
      </c>
      <c r="AO52" s="5">
        <f t="shared" si="78"/>
        <v>4.48429984775085</v>
      </c>
      <c r="AP52" s="5">
        <f t="shared" si="78"/>
        <v>-2.0864779027049973</v>
      </c>
      <c r="AQ52" s="5">
        <f t="shared" si="78"/>
        <v>-2.1378386831876317</v>
      </c>
      <c r="AR52" s="5">
        <f t="shared" si="78"/>
        <v>-4.6381398030929777</v>
      </c>
      <c r="AS52" s="5">
        <f t="shared" si="78"/>
        <v>-8.6239900152075606</v>
      </c>
      <c r="AT52" s="5">
        <f t="shared" si="78"/>
        <v>6.311709850041769</v>
      </c>
      <c r="AU52" s="5">
        <f t="shared" si="78"/>
        <v>-1.1996629262153835</v>
      </c>
      <c r="AV52" s="5">
        <f t="shared" si="78"/>
        <v>3.8487517556119011</v>
      </c>
      <c r="AW52" s="5">
        <f t="shared" si="78"/>
        <v>-2.7507527533926934</v>
      </c>
      <c r="AX52" s="5">
        <f t="shared" si="78"/>
        <v>-0.21943577696490468</v>
      </c>
      <c r="AY52" s="5">
        <f t="shared" si="78"/>
        <v>0.12532791624755291</v>
      </c>
      <c r="AZ52" s="5">
        <f t="shared" si="78"/>
        <v>-2.1538171804129869</v>
      </c>
      <c r="BA52" s="5">
        <f t="shared" si="78"/>
        <v>-3.1135281578900997</v>
      </c>
      <c r="BB52" s="5">
        <f t="shared" si="78"/>
        <v>4.9684979685159725</v>
      </c>
      <c r="BC52" s="5">
        <f t="shared" si="78"/>
        <v>-0.49016375148389635</v>
      </c>
      <c r="BD52" s="5">
        <f t="shared" si="78"/>
        <v>0.19291615143126606</v>
      </c>
    </row>
    <row r="53" spans="1:56" x14ac:dyDescent="0.2">
      <c r="A53" s="5" t="s">
        <v>159</v>
      </c>
      <c r="B53" s="5">
        <f>(POWER(B44/B33, 1/11)-1)*100</f>
        <v>-2.92342597304176</v>
      </c>
      <c r="C53" s="5">
        <f t="shared" ref="C53:BD53" si="79">(POWER(C44/C33, 1/11)-1)*100</f>
        <v>-1.8964337467501702</v>
      </c>
      <c r="D53" s="5">
        <f t="shared" si="79"/>
        <v>-0.97978845607645804</v>
      </c>
      <c r="E53" s="5">
        <f t="shared" si="79"/>
        <v>-5.6975261129388439</v>
      </c>
      <c r="F53" s="5">
        <f t="shared" si="79"/>
        <v>1.9753884415799394</v>
      </c>
      <c r="G53" s="5">
        <f t="shared" si="79"/>
        <v>-2.26285082749621</v>
      </c>
      <c r="H53" s="5">
        <f t="shared" si="79"/>
        <v>-3.5054758803403918</v>
      </c>
      <c r="I53" s="5">
        <f t="shared" si="79"/>
        <v>3.9286803728846742</v>
      </c>
      <c r="J53" s="5">
        <f t="shared" si="79"/>
        <v>-1.9838253899618574</v>
      </c>
      <c r="K53" s="5">
        <f t="shared" si="79"/>
        <v>0.82469459021528024</v>
      </c>
      <c r="L53" s="5">
        <f t="shared" si="79"/>
        <v>-3.3988143810151694</v>
      </c>
      <c r="M53" s="5">
        <f t="shared" si="79"/>
        <v>-3.3870543688438559</v>
      </c>
      <c r="N53" s="5">
        <f t="shared" si="79"/>
        <v>-2.3704202032392541</v>
      </c>
      <c r="O53" s="5">
        <f t="shared" si="79"/>
        <v>-8.8830444787181833</v>
      </c>
      <c r="P53" s="5">
        <f t="shared" si="79"/>
        <v>3.5688409438803692</v>
      </c>
      <c r="Q53" s="5">
        <f t="shared" si="79"/>
        <v>-2.9383144996727117</v>
      </c>
      <c r="R53" s="5">
        <f t="shared" si="79"/>
        <v>-9.6665423574465841</v>
      </c>
      <c r="S53" s="5">
        <f t="shared" si="79"/>
        <v>-0.35943555193035381</v>
      </c>
      <c r="T53" s="5">
        <f t="shared" si="79"/>
        <v>-12.635973573604776</v>
      </c>
      <c r="U53" s="5">
        <f t="shared" si="79"/>
        <v>4.2836334601932924</v>
      </c>
      <c r="V53" s="5">
        <f t="shared" si="79"/>
        <v>-2.051904718259423</v>
      </c>
      <c r="W53" s="5">
        <f t="shared" si="79"/>
        <v>-2.4454895414962596</v>
      </c>
      <c r="X53" s="5">
        <f t="shared" si="79"/>
        <v>6.6622547440498003E-2</v>
      </c>
      <c r="Y53" s="5">
        <f t="shared" si="79"/>
        <v>-4.3835554450480814</v>
      </c>
      <c r="Z53" s="5">
        <f t="shared" si="79"/>
        <v>1.7521686333008768</v>
      </c>
      <c r="AA53" s="5">
        <f t="shared" si="79"/>
        <v>-3.6627041431371743</v>
      </c>
      <c r="AB53" s="5">
        <f t="shared" si="79"/>
        <v>-3.7465015369209986</v>
      </c>
      <c r="AC53" s="5">
        <f t="shared" si="79"/>
        <v>-1.013061414197125</v>
      </c>
      <c r="AD53" s="5">
        <f t="shared" si="79"/>
        <v>-8.2113741793660608</v>
      </c>
      <c r="AE53" s="5">
        <f t="shared" si="79"/>
        <v>1.764918366242707</v>
      </c>
      <c r="AF53" s="5">
        <f t="shared" si="79"/>
        <v>-3.4032897133899009</v>
      </c>
      <c r="AG53" s="5">
        <f t="shared" si="79"/>
        <v>-0.98311972952935811</v>
      </c>
      <c r="AH53" s="5">
        <f t="shared" si="79"/>
        <v>-2.0565248622025356</v>
      </c>
      <c r="AI53" s="5">
        <f t="shared" si="79"/>
        <v>-6.3199563723189245</v>
      </c>
      <c r="AJ53" s="5">
        <f t="shared" si="79"/>
        <v>2.6407525316521241</v>
      </c>
      <c r="AK53" s="5">
        <f t="shared" si="79"/>
        <v>-1.9452113784504843</v>
      </c>
      <c r="AL53" s="5">
        <f t="shared" si="79"/>
        <v>1.1858655900276682</v>
      </c>
      <c r="AM53" s="5">
        <f t="shared" si="79"/>
        <v>3.7104459004223767</v>
      </c>
      <c r="AN53" s="5">
        <f t="shared" si="79"/>
        <v>2.8990014943965026</v>
      </c>
      <c r="AO53" s="5">
        <f t="shared" si="79"/>
        <v>-1.3523879471750488</v>
      </c>
      <c r="AP53" s="5">
        <f t="shared" si="79"/>
        <v>-1.1350266343973403</v>
      </c>
      <c r="AQ53" s="5">
        <f t="shared" si="79"/>
        <v>-1.7495688317426983</v>
      </c>
      <c r="AR53" s="5">
        <f t="shared" si="79"/>
        <v>1.3223063770564147</v>
      </c>
      <c r="AS53" s="5">
        <f t="shared" si="79"/>
        <v>-1.5803116221018598</v>
      </c>
      <c r="AT53" s="5">
        <f t="shared" si="79"/>
        <v>0.52114228121709072</v>
      </c>
      <c r="AU53" s="5">
        <f t="shared" si="79"/>
        <v>-2.1591922327628077</v>
      </c>
      <c r="AV53" s="5">
        <f t="shared" si="79"/>
        <v>-4.9427707489618893</v>
      </c>
      <c r="AW53" s="5">
        <f t="shared" si="79"/>
        <v>0.43794165602228929</v>
      </c>
      <c r="AX53" s="5">
        <f t="shared" si="79"/>
        <v>-6.5879324693880132</v>
      </c>
      <c r="AY53" s="5">
        <f t="shared" si="79"/>
        <v>2.3895164890223031</v>
      </c>
      <c r="AZ53" s="5">
        <f t="shared" si="79"/>
        <v>-2.2433518541286723</v>
      </c>
      <c r="BA53" s="5">
        <f t="shared" si="79"/>
        <v>-1.2415917866478554</v>
      </c>
      <c r="BB53" s="5">
        <f t="shared" si="79"/>
        <v>-1.9491919344633457</v>
      </c>
      <c r="BC53" s="5">
        <f t="shared" si="79"/>
        <v>-5.3388969762452447</v>
      </c>
      <c r="BD53" s="5">
        <f t="shared" si="79"/>
        <v>1.460556496900689</v>
      </c>
    </row>
    <row r="54" spans="1:56" x14ac:dyDescent="0.2">
      <c r="A54" s="5" t="s">
        <v>160</v>
      </c>
      <c r="B54" s="5">
        <f>(POWER(B48/B44, 1/4)-1)*100</f>
        <v>-7.1765050426402794</v>
      </c>
      <c r="C54" s="5">
        <f t="shared" ref="C54:BD54" si="80">(POWER(C48/C44, 1/4)-1)*100</f>
        <v>2.3003537112441741</v>
      </c>
      <c r="D54" s="5">
        <f t="shared" si="80"/>
        <v>2.5741651561367318</v>
      </c>
      <c r="E54" s="5">
        <f t="shared" si="80"/>
        <v>-2.5968409244288893</v>
      </c>
      <c r="F54" s="5">
        <f t="shared" si="80"/>
        <v>0.52913155469453965</v>
      </c>
      <c r="G54" s="5">
        <f t="shared" si="80"/>
        <v>-4.0466712660712663</v>
      </c>
      <c r="H54" s="5">
        <f t="shared" si="80"/>
        <v>6.7729034151483791</v>
      </c>
      <c r="I54" s="5">
        <f t="shared" si="80"/>
        <v>-5.1965667243412224</v>
      </c>
      <c r="J54" s="5">
        <f t="shared" si="80"/>
        <v>-2.8718395830627852</v>
      </c>
      <c r="K54" s="5">
        <f t="shared" si="80"/>
        <v>0.94989360711528192</v>
      </c>
      <c r="L54" s="5">
        <f t="shared" si="80"/>
        <v>-7.6655861029872874</v>
      </c>
      <c r="M54" s="5">
        <f t="shared" si="80"/>
        <v>-0.95564065617579352</v>
      </c>
      <c r="N54" s="5">
        <f t="shared" si="80"/>
        <v>4.7282209339117642</v>
      </c>
      <c r="O54" s="5">
        <f t="shared" si="80"/>
        <v>-4.223917336434857</v>
      </c>
      <c r="P54" s="5">
        <f t="shared" si="80"/>
        <v>0.70427912634416501</v>
      </c>
      <c r="Q54" s="5">
        <f t="shared" si="80"/>
        <v>-5.048728471638575</v>
      </c>
      <c r="R54" s="5">
        <f t="shared" si="80"/>
        <v>19.409906160000666</v>
      </c>
      <c r="S54" s="5">
        <f t="shared" si="80"/>
        <v>-0.25348746316079529</v>
      </c>
      <c r="T54" s="5">
        <f t="shared" si="80"/>
        <v>13.093817040743172</v>
      </c>
      <c r="U54" s="5">
        <f t="shared" si="80"/>
        <v>-1.7645654175935666</v>
      </c>
      <c r="V54" s="5">
        <f t="shared" si="80"/>
        <v>-3.0784926816525338</v>
      </c>
      <c r="W54" s="5">
        <f t="shared" si="80"/>
        <v>4.4097823422148963</v>
      </c>
      <c r="X54" s="5">
        <f t="shared" si="80"/>
        <v>3.1342186635769265</v>
      </c>
      <c r="Y54" s="5">
        <f t="shared" si="80"/>
        <v>4.3672241733504258</v>
      </c>
      <c r="Z54" s="5">
        <f t="shared" si="80"/>
        <v>-1.2971502358878229</v>
      </c>
      <c r="AA54" s="5">
        <f t="shared" si="80"/>
        <v>-3.340730159344063</v>
      </c>
      <c r="AB54" s="5">
        <f t="shared" si="80"/>
        <v>10.493773473805245</v>
      </c>
      <c r="AC54" s="5">
        <f t="shared" si="80"/>
        <v>0.27662781525366054</v>
      </c>
      <c r="AD54" s="5">
        <f t="shared" si="80"/>
        <v>7.0979200114550167</v>
      </c>
      <c r="AE54" s="5">
        <f t="shared" si="80"/>
        <v>-0.89371313632710114</v>
      </c>
      <c r="AF54" s="5">
        <f t="shared" si="80"/>
        <v>-11.084044419505389</v>
      </c>
      <c r="AG54" s="5">
        <f t="shared" si="80"/>
        <v>-1.7843532814640684</v>
      </c>
      <c r="AH54" s="5">
        <f t="shared" si="80"/>
        <v>3.5952032777121223</v>
      </c>
      <c r="AI54" s="5">
        <f t="shared" si="80"/>
        <v>-9.5309504293876515</v>
      </c>
      <c r="AJ54" s="5">
        <f t="shared" si="80"/>
        <v>1.9031104940169019</v>
      </c>
      <c r="AK54" s="5">
        <f t="shared" si="80"/>
        <v>-3.5728970154588424</v>
      </c>
      <c r="AL54" s="5">
        <f t="shared" si="80"/>
        <v>-5.62042539338713</v>
      </c>
      <c r="AM54" s="5">
        <f t="shared" si="80"/>
        <v>0.23501924703750454</v>
      </c>
      <c r="AN54" s="5">
        <f t="shared" si="80"/>
        <v>-8.7786252808985221</v>
      </c>
      <c r="AO54" s="5">
        <f t="shared" si="80"/>
        <v>4.3178564202988046</v>
      </c>
      <c r="AP54" s="5">
        <f t="shared" si="80"/>
        <v>-4.866255394927677</v>
      </c>
      <c r="AQ54" s="5">
        <f t="shared" si="80"/>
        <v>5.6741313048718656</v>
      </c>
      <c r="AR54" s="5">
        <f t="shared" si="80"/>
        <v>3.1233288689360261</v>
      </c>
      <c r="AS54" s="5">
        <f t="shared" si="80"/>
        <v>3.6716956151779945</v>
      </c>
      <c r="AT54" s="5">
        <f t="shared" si="80"/>
        <v>-1.1451051846719129</v>
      </c>
      <c r="AU54" s="5">
        <f t="shared" si="80"/>
        <v>-6.3336730099874172</v>
      </c>
      <c r="AV54" s="5">
        <f t="shared" si="80"/>
        <v>9.2108422011103706</v>
      </c>
      <c r="AW54" s="5">
        <f t="shared" si="80"/>
        <v>2.2682241992068475</v>
      </c>
      <c r="AX54" s="5">
        <f t="shared" si="80"/>
        <v>4.6140369404183534</v>
      </c>
      <c r="AY54" s="5">
        <f t="shared" si="80"/>
        <v>-1.0288312842515301</v>
      </c>
      <c r="AZ54" s="5">
        <f t="shared" si="80"/>
        <v>-5.9274059491079782</v>
      </c>
      <c r="BA54" s="5">
        <f t="shared" si="80"/>
        <v>5.7371263440564091</v>
      </c>
      <c r="BB54" s="5">
        <f t="shared" si="80"/>
        <v>5.6401641821680171</v>
      </c>
      <c r="BC54" s="5">
        <f t="shared" si="80"/>
        <v>5.0799096283105749</v>
      </c>
      <c r="BD54" s="5">
        <f t="shared" si="80"/>
        <v>-0.98970662577935187</v>
      </c>
    </row>
    <row r="55" spans="1:56" x14ac:dyDescent="0.2">
      <c r="A55" s="1" t="s">
        <v>161</v>
      </c>
      <c r="B55" s="5">
        <f>(POWER(B48/B6, 1/42)-1)*100</f>
        <v>-1.6053175002588294</v>
      </c>
      <c r="C55" s="5">
        <f t="shared" ref="C55:BD55" si="81">(POWER(C48/C6, 1/42)-1)*100</f>
        <v>-0.71988086360418313</v>
      </c>
      <c r="D55" s="5">
        <f t="shared" si="81"/>
        <v>-0.55501059459791557</v>
      </c>
      <c r="E55" s="5">
        <f t="shared" si="81"/>
        <v>-2.8558116268088019</v>
      </c>
      <c r="F55" s="5">
        <f t="shared" si="81"/>
        <v>1.4218529588811313</v>
      </c>
      <c r="G55" s="5">
        <f t="shared" si="81"/>
        <v>0.27910767614371945</v>
      </c>
      <c r="H55" s="5">
        <f t="shared" si="81"/>
        <v>-0.13207495109212042</v>
      </c>
      <c r="I55" s="5">
        <f t="shared" si="81"/>
        <v>-0.75794259422830024</v>
      </c>
      <c r="J55" s="5">
        <f t="shared" si="81"/>
        <v>-0.61239013014023902</v>
      </c>
      <c r="K55" s="5">
        <f t="shared" si="81"/>
        <v>0.2204987472902431</v>
      </c>
      <c r="L55" s="5">
        <f t="shared" si="81"/>
        <v>-0.69386625992720052</v>
      </c>
      <c r="M55" s="5">
        <f t="shared" si="81"/>
        <v>-0.87389989897206366</v>
      </c>
      <c r="N55" s="5">
        <f t="shared" si="81"/>
        <v>-0.6309542390320888</v>
      </c>
      <c r="O55" s="5">
        <f t="shared" si="81"/>
        <v>-2.1828030734995618</v>
      </c>
      <c r="P55" s="5">
        <f t="shared" si="81"/>
        <v>0.60656389464921467</v>
      </c>
      <c r="Q55" s="5">
        <f t="shared" si="81"/>
        <v>-1.6080367201998014</v>
      </c>
      <c r="R55" s="5">
        <f t="shared" si="81"/>
        <v>-1.445982668772483</v>
      </c>
      <c r="S55" s="5">
        <f t="shared" si="81"/>
        <v>-0.71258355308440047</v>
      </c>
      <c r="T55" s="5">
        <f t="shared" si="81"/>
        <v>-3.721754259346477</v>
      </c>
      <c r="U55" s="5">
        <f t="shared" si="81"/>
        <v>3.297604331769266</v>
      </c>
      <c r="V55" s="5">
        <f t="shared" si="81"/>
        <v>-0.51281501376256866</v>
      </c>
      <c r="W55" s="5">
        <f t="shared" si="81"/>
        <v>-0.91427116942608411</v>
      </c>
      <c r="X55" s="5">
        <f t="shared" si="81"/>
        <v>-0.61095728078582878</v>
      </c>
      <c r="Y55" s="5">
        <f t="shared" si="81"/>
        <v>-2.0246647020651043</v>
      </c>
      <c r="Z55" s="5">
        <f t="shared" si="81"/>
        <v>1.4971518578491549</v>
      </c>
      <c r="AA55" s="5">
        <f t="shared" si="81"/>
        <v>-1.4502311464404061</v>
      </c>
      <c r="AB55" s="5">
        <f t="shared" si="81"/>
        <v>-1.5150427412403578</v>
      </c>
      <c r="AC55" s="5">
        <f t="shared" si="81"/>
        <v>-0.95209427169964389</v>
      </c>
      <c r="AD55" s="5">
        <f t="shared" si="81"/>
        <v>-3.8673735253919928</v>
      </c>
      <c r="AE55" s="5">
        <f t="shared" si="81"/>
        <v>2.5060441284102897</v>
      </c>
      <c r="AF55" s="5">
        <f t="shared" si="81"/>
        <v>-1.8622990450216093</v>
      </c>
      <c r="AG55" s="5">
        <f t="shared" si="81"/>
        <v>-0.2628488848331334</v>
      </c>
      <c r="AH55" s="5">
        <f t="shared" si="81"/>
        <v>-0.40495585518449673</v>
      </c>
      <c r="AI55" s="5">
        <f t="shared" si="81"/>
        <v>-2.5166226645136569</v>
      </c>
      <c r="AJ55" s="5">
        <f t="shared" si="81"/>
        <v>0.79369528749135831</v>
      </c>
      <c r="AK55" s="5">
        <f t="shared" si="81"/>
        <v>-0.96937103688882198</v>
      </c>
      <c r="AL55" s="5">
        <f t="shared" si="81"/>
        <v>-7.9720478775868742E-2</v>
      </c>
      <c r="AM55" s="5">
        <f t="shared" si="81"/>
        <v>-0.58096307465642649</v>
      </c>
      <c r="AN55" s="5">
        <f t="shared" si="81"/>
        <v>-1.6231914583724971</v>
      </c>
      <c r="AO55" s="5">
        <f t="shared" si="81"/>
        <v>1.0169062437460186</v>
      </c>
      <c r="AP55" s="5">
        <f t="shared" si="81"/>
        <v>-0.56508030366487771</v>
      </c>
      <c r="AQ55" s="5">
        <f t="shared" si="81"/>
        <v>-0.60660117442427053</v>
      </c>
      <c r="AR55" s="5">
        <f t="shared" si="81"/>
        <v>1.5362216252112759E-2</v>
      </c>
      <c r="AS55" s="5">
        <f t="shared" si="81"/>
        <v>-1.1530709477374668</v>
      </c>
      <c r="AT55" s="5">
        <f t="shared" si="81"/>
        <v>0.594221211461754</v>
      </c>
      <c r="AU55" s="5">
        <f t="shared" si="81"/>
        <v>-1.7826602416956994</v>
      </c>
      <c r="AV55" s="5">
        <f t="shared" si="81"/>
        <v>0.34676245795357552</v>
      </c>
      <c r="AW55" s="5">
        <f t="shared" si="81"/>
        <v>-0.61128835094220735</v>
      </c>
      <c r="AX55" s="5">
        <f t="shared" si="81"/>
        <v>-2.044552467892824</v>
      </c>
      <c r="AY55" s="5">
        <f t="shared" si="81"/>
        <v>1.0433825802910635</v>
      </c>
      <c r="AZ55" s="5">
        <f t="shared" si="81"/>
        <v>-1.8460321156199111</v>
      </c>
      <c r="BA55" s="5">
        <f t="shared" si="81"/>
        <v>-1.0271549904318888</v>
      </c>
      <c r="BB55" s="5">
        <f t="shared" si="81"/>
        <v>-0.15572913199525251</v>
      </c>
      <c r="BC55" s="5">
        <f t="shared" si="81"/>
        <v>-3.0055097664578589</v>
      </c>
      <c r="BD55" s="5">
        <f t="shared" si="81"/>
        <v>2.1309139725260495</v>
      </c>
    </row>
    <row r="56" spans="1:56" x14ac:dyDescent="0.2">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row>
    <row r="57" spans="1:56" x14ac:dyDescent="0.2">
      <c r="F57" s="9"/>
      <c r="K57" s="9"/>
      <c r="P57" s="9"/>
      <c r="U57" s="9"/>
      <c r="Z57" s="9"/>
      <c r="AE57" s="9"/>
      <c r="AJ57" s="9"/>
      <c r="AO57" s="9"/>
      <c r="AT57" s="9"/>
      <c r="AY57" s="9"/>
      <c r="BD57" s="9"/>
    </row>
    <row r="58" spans="1:56" x14ac:dyDescent="0.2">
      <c r="B58" s="9" t="s">
        <v>255</v>
      </c>
    </row>
    <row r="59" spans="1:56" x14ac:dyDescent="0.2">
      <c r="B59" s="6" t="s">
        <v>164</v>
      </c>
    </row>
    <row r="61" spans="1:56" x14ac:dyDescent="0.2">
      <c r="F61" s="1"/>
      <c r="G61" s="1"/>
    </row>
    <row r="62" spans="1:56" x14ac:dyDescent="0.2">
      <c r="F62" s="1"/>
      <c r="G62" s="1"/>
    </row>
    <row r="63" spans="1:56" x14ac:dyDescent="0.2">
      <c r="C63" s="6" t="s">
        <v>166</v>
      </c>
      <c r="D63" s="4">
        <f>MAX(E6:E48,J6:J48,O6:O48,T6:T48,Y6:Y48,AD6:AD48,AI6:AI48,AN6:AN48,AS6:AS48,AX6:AX48,BC6:BC48)</f>
        <v>3075.9446947909132</v>
      </c>
      <c r="F63" s="1"/>
      <c r="G63" s="1"/>
    </row>
    <row r="64" spans="1:56" x14ac:dyDescent="0.2">
      <c r="C64" s="6" t="s">
        <v>167</v>
      </c>
      <c r="D64" s="4">
        <f>MIN(E6:E48,J6:J48,O6:O48,T6:T48,Y6:Y48,AD6:AD48,AI6:AI48,AN6:AN48,AS6:AS48,AX6:AX48,BC6:BC48)</f>
        <v>0</v>
      </c>
      <c r="F64" s="1"/>
      <c r="G64" s="1"/>
    </row>
    <row r="65" spans="3:7" x14ac:dyDescent="0.2">
      <c r="C65" s="6" t="s">
        <v>256</v>
      </c>
      <c r="D65" s="4">
        <f>D63-D64</f>
        <v>3075.9446947909132</v>
      </c>
      <c r="F65" s="1"/>
      <c r="G65" s="1"/>
    </row>
    <row r="66" spans="3:7" x14ac:dyDescent="0.2">
      <c r="C66" s="6" t="s">
        <v>257</v>
      </c>
      <c r="D66" s="4">
        <f>D65/10</f>
        <v>307.59446947909134</v>
      </c>
      <c r="F66" s="1"/>
      <c r="G66" s="1"/>
    </row>
    <row r="67" spans="3:7" x14ac:dyDescent="0.2">
      <c r="C67" s="6" t="s">
        <v>170</v>
      </c>
      <c r="D67" s="4">
        <f>D63+D66</f>
        <v>3383.5391642700047</v>
      </c>
      <c r="F67" s="1"/>
      <c r="G67" s="1"/>
    </row>
    <row r="68" spans="3:7" x14ac:dyDescent="0.2">
      <c r="C68" s="6" t="s">
        <v>171</v>
      </c>
      <c r="D68" s="4">
        <f>D64-D66</f>
        <v>-307.59446947909134</v>
      </c>
    </row>
    <row r="69" spans="3:7" x14ac:dyDescent="0.2">
      <c r="C69" s="6" t="s">
        <v>237</v>
      </c>
      <c r="D69" s="4">
        <f>D67-D68</f>
        <v>3691.1336337490961</v>
      </c>
    </row>
  </sheetData>
  <phoneticPr fontId="19" type="noConversion"/>
  <pageMargins left="0.15748031496062992" right="0.15748031496062992" top="0.39370078740157483" bottom="0.39370078740157483" header="0.51181102362204722" footer="0.51181102362204722"/>
  <pageSetup scale="76" orientation="landscape" r:id="rId1"/>
  <headerFooter alignWithMargins="0"/>
  <colBreaks count="3" manualBreakCount="3">
    <brk id="16" max="57" man="1"/>
    <brk id="31" max="1048575" man="1"/>
    <brk id="46"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S69"/>
  <sheetViews>
    <sheetView workbookViewId="0">
      <pane xSplit="1" ySplit="4" topLeftCell="B63" activePane="bottomRight" state="frozen"/>
      <selection pane="topRight" activeCell="B1" sqref="B1"/>
      <selection pane="bottomLeft" activeCell="A5" sqref="A5"/>
      <selection pane="bottomRight" activeCell="F63" sqref="F63"/>
    </sheetView>
  </sheetViews>
  <sheetFormatPr defaultColWidth="8.875" defaultRowHeight="12.75" x14ac:dyDescent="0.2"/>
  <cols>
    <col min="1" max="1" width="12.25" style="1" customWidth="1"/>
    <col min="2" max="3" width="12.25" style="11" customWidth="1"/>
    <col min="4" max="4" width="13" style="6" bestFit="1" customWidth="1"/>
    <col min="5" max="5" width="12.375" style="6" bestFit="1" customWidth="1"/>
    <col min="6" max="7" width="12.25" style="11" customWidth="1"/>
    <col min="8" max="8" width="13" style="6" bestFit="1" customWidth="1"/>
    <col min="9" max="9" width="12.375" style="6" bestFit="1" customWidth="1"/>
    <col min="10" max="11" width="12.25" style="11" customWidth="1"/>
    <col min="12" max="12" width="13" style="6" bestFit="1" customWidth="1"/>
    <col min="13" max="13" width="12.375" style="6" bestFit="1" customWidth="1"/>
    <col min="14" max="15" width="12.25" style="11" customWidth="1"/>
    <col min="16" max="16" width="13" style="6" bestFit="1" customWidth="1"/>
    <col min="17" max="17" width="12.25" style="6" customWidth="1"/>
    <col min="18" max="19" width="12.25" style="11" customWidth="1"/>
    <col min="20" max="20" width="13" style="6" bestFit="1" customWidth="1"/>
    <col min="21" max="21" width="12.375" style="6" bestFit="1" customWidth="1"/>
    <col min="22" max="23" width="12.25" style="11" customWidth="1"/>
    <col min="24" max="24" width="13" style="6" bestFit="1" customWidth="1"/>
    <col min="25" max="25" width="12.25" style="6" customWidth="1"/>
    <col min="26" max="27" width="12.25" style="11" customWidth="1"/>
    <col min="28" max="28" width="13" style="6" bestFit="1" customWidth="1"/>
    <col min="29" max="29" width="12.25" style="6" customWidth="1"/>
    <col min="30" max="31" width="12.25" style="11" customWidth="1"/>
    <col min="32" max="33" width="12.25" style="6" customWidth="1"/>
    <col min="34" max="35" width="12.25" style="11" customWidth="1"/>
    <col min="36" max="36" width="13" style="6" bestFit="1" customWidth="1"/>
    <col min="37" max="37" width="12.375" style="6" bestFit="1" customWidth="1"/>
    <col min="38" max="39" width="12.25" style="11" customWidth="1"/>
    <col min="40" max="40" width="13" style="6" bestFit="1" customWidth="1"/>
    <col min="41" max="41" width="12.375" style="6" bestFit="1" customWidth="1"/>
    <col min="42" max="43" width="12.25" style="11" customWidth="1"/>
    <col min="44" max="44" width="13" style="6" bestFit="1" customWidth="1"/>
    <col min="45" max="45" width="12.375" style="6" bestFit="1" customWidth="1"/>
    <col min="46" max="55" width="8.875" style="1"/>
    <col min="56" max="79" width="9" style="1" bestFit="1" customWidth="1"/>
    <col min="80" max="80" width="9.625" style="1" bestFit="1" customWidth="1"/>
    <col min="81" max="90" width="9" style="1" bestFit="1" customWidth="1"/>
    <col min="91" max="16384" width="8.875" style="1"/>
  </cols>
  <sheetData>
    <row r="1" spans="1:45" x14ac:dyDescent="0.2">
      <c r="B1" s="11" t="s">
        <v>258</v>
      </c>
      <c r="N1" s="11" t="s">
        <v>259</v>
      </c>
      <c r="Z1" s="11" t="s">
        <v>260</v>
      </c>
      <c r="AL1" s="11" t="s">
        <v>261</v>
      </c>
    </row>
    <row r="3" spans="1:45" x14ac:dyDescent="0.2">
      <c r="B3" s="11" t="s">
        <v>101</v>
      </c>
      <c r="E3" s="225"/>
      <c r="F3" s="11" t="s">
        <v>102</v>
      </c>
      <c r="I3" s="225"/>
      <c r="J3" s="11" t="s">
        <v>103</v>
      </c>
      <c r="M3" s="225"/>
      <c r="N3" s="11" t="s">
        <v>104</v>
      </c>
      <c r="Q3" s="225"/>
      <c r="R3" s="11" t="s">
        <v>105</v>
      </c>
      <c r="U3" s="225"/>
      <c r="V3" s="11" t="s">
        <v>106</v>
      </c>
      <c r="Y3" s="225"/>
      <c r="Z3" s="11" t="s">
        <v>107</v>
      </c>
      <c r="AC3" s="225"/>
      <c r="AD3" s="11" t="s">
        <v>108</v>
      </c>
      <c r="AG3" s="225"/>
      <c r="AH3" s="11" t="s">
        <v>109</v>
      </c>
      <c r="AK3" s="225"/>
      <c r="AL3" s="11" t="s">
        <v>110</v>
      </c>
      <c r="AO3" s="225"/>
      <c r="AP3" s="11" t="s">
        <v>111</v>
      </c>
      <c r="AS3" s="225"/>
    </row>
    <row r="4" spans="1:45" s="3" customFormat="1" ht="87.75" customHeight="1" x14ac:dyDescent="0.2">
      <c r="B4" s="12" t="s">
        <v>262</v>
      </c>
      <c r="C4" s="12" t="s">
        <v>263</v>
      </c>
      <c r="D4" s="7" t="s">
        <v>264</v>
      </c>
      <c r="E4" s="226" t="s">
        <v>265</v>
      </c>
      <c r="F4" s="12" t="s">
        <v>262</v>
      </c>
      <c r="G4" s="12" t="s">
        <v>263</v>
      </c>
      <c r="H4" s="7" t="s">
        <v>264</v>
      </c>
      <c r="I4" s="226" t="s">
        <v>265</v>
      </c>
      <c r="J4" s="12" t="s">
        <v>262</v>
      </c>
      <c r="K4" s="12" t="s">
        <v>263</v>
      </c>
      <c r="L4" s="7" t="s">
        <v>264</v>
      </c>
      <c r="M4" s="226" t="s">
        <v>265</v>
      </c>
      <c r="N4" s="12" t="s">
        <v>262</v>
      </c>
      <c r="O4" s="12" t="s">
        <v>263</v>
      </c>
      <c r="P4" s="7" t="s">
        <v>264</v>
      </c>
      <c r="Q4" s="226" t="s">
        <v>265</v>
      </c>
      <c r="R4" s="12" t="s">
        <v>262</v>
      </c>
      <c r="S4" s="12" t="s">
        <v>263</v>
      </c>
      <c r="T4" s="7" t="s">
        <v>264</v>
      </c>
      <c r="U4" s="226" t="s">
        <v>265</v>
      </c>
      <c r="V4" s="12" t="s">
        <v>262</v>
      </c>
      <c r="W4" s="12" t="s">
        <v>263</v>
      </c>
      <c r="X4" s="7" t="s">
        <v>264</v>
      </c>
      <c r="Y4" s="226" t="s">
        <v>265</v>
      </c>
      <c r="Z4" s="12" t="s">
        <v>262</v>
      </c>
      <c r="AA4" s="12" t="s">
        <v>263</v>
      </c>
      <c r="AB4" s="7" t="s">
        <v>264</v>
      </c>
      <c r="AC4" s="226" t="s">
        <v>265</v>
      </c>
      <c r="AD4" s="12" t="s">
        <v>262</v>
      </c>
      <c r="AE4" s="12" t="s">
        <v>263</v>
      </c>
      <c r="AF4" s="7" t="s">
        <v>264</v>
      </c>
      <c r="AG4" s="226" t="s">
        <v>265</v>
      </c>
      <c r="AH4" s="12" t="s">
        <v>262</v>
      </c>
      <c r="AI4" s="12" t="s">
        <v>263</v>
      </c>
      <c r="AJ4" s="7" t="s">
        <v>264</v>
      </c>
      <c r="AK4" s="226" t="s">
        <v>265</v>
      </c>
      <c r="AL4" s="12" t="s">
        <v>262</v>
      </c>
      <c r="AM4" s="12" t="s">
        <v>263</v>
      </c>
      <c r="AN4" s="7" t="s">
        <v>264</v>
      </c>
      <c r="AO4" s="226" t="s">
        <v>265</v>
      </c>
      <c r="AP4" s="12" t="s">
        <v>262</v>
      </c>
      <c r="AQ4" s="12" t="s">
        <v>263</v>
      </c>
      <c r="AR4" s="7" t="s">
        <v>264</v>
      </c>
      <c r="AS4" s="226" t="s">
        <v>265</v>
      </c>
    </row>
    <row r="5" spans="1:45" x14ac:dyDescent="0.2">
      <c r="B5" s="11" t="s">
        <v>145</v>
      </c>
      <c r="C5" s="11" t="s">
        <v>146</v>
      </c>
      <c r="D5" s="6" t="s">
        <v>266</v>
      </c>
      <c r="E5" s="225" t="s">
        <v>254</v>
      </c>
      <c r="F5" s="11" t="s">
        <v>145</v>
      </c>
      <c r="G5" s="11" t="s">
        <v>146</v>
      </c>
      <c r="H5" s="6" t="s">
        <v>266</v>
      </c>
      <c r="I5" s="225" t="s">
        <v>254</v>
      </c>
      <c r="J5" s="11" t="s">
        <v>145</v>
      </c>
      <c r="K5" s="11" t="s">
        <v>146</v>
      </c>
      <c r="L5" s="6" t="s">
        <v>266</v>
      </c>
      <c r="M5" s="225" t="s">
        <v>254</v>
      </c>
      <c r="N5" s="11" t="s">
        <v>145</v>
      </c>
      <c r="O5" s="11" t="s">
        <v>146</v>
      </c>
      <c r="P5" s="6" t="s">
        <v>266</v>
      </c>
      <c r="Q5" s="225" t="s">
        <v>254</v>
      </c>
      <c r="R5" s="11" t="s">
        <v>145</v>
      </c>
      <c r="S5" s="11" t="s">
        <v>146</v>
      </c>
      <c r="T5" s="6" t="s">
        <v>266</v>
      </c>
      <c r="U5" s="225" t="s">
        <v>254</v>
      </c>
      <c r="V5" s="11" t="s">
        <v>145</v>
      </c>
      <c r="W5" s="11" t="s">
        <v>146</v>
      </c>
      <c r="X5" s="6" t="s">
        <v>266</v>
      </c>
      <c r="Y5" s="225" t="s">
        <v>254</v>
      </c>
      <c r="Z5" s="11" t="s">
        <v>145</v>
      </c>
      <c r="AA5" s="11" t="s">
        <v>146</v>
      </c>
      <c r="AB5" s="6" t="s">
        <v>266</v>
      </c>
      <c r="AC5" s="225" t="s">
        <v>254</v>
      </c>
      <c r="AD5" s="11" t="s">
        <v>145</v>
      </c>
      <c r="AE5" s="11" t="s">
        <v>146</v>
      </c>
      <c r="AF5" s="6" t="s">
        <v>266</v>
      </c>
      <c r="AG5" s="225" t="s">
        <v>254</v>
      </c>
      <c r="AH5" s="11" t="s">
        <v>145</v>
      </c>
      <c r="AI5" s="11" t="s">
        <v>146</v>
      </c>
      <c r="AJ5" s="6" t="s">
        <v>266</v>
      </c>
      <c r="AK5" s="225" t="s">
        <v>254</v>
      </c>
      <c r="AL5" s="11" t="s">
        <v>145</v>
      </c>
      <c r="AM5" s="11" t="s">
        <v>146</v>
      </c>
      <c r="AN5" s="6" t="s">
        <v>266</v>
      </c>
      <c r="AO5" s="225" t="s">
        <v>254</v>
      </c>
      <c r="AP5" s="11" t="s">
        <v>145</v>
      </c>
      <c r="AQ5" s="11" t="s">
        <v>146</v>
      </c>
      <c r="AR5" s="6" t="s">
        <v>266</v>
      </c>
      <c r="AS5" s="225" t="s">
        <v>254</v>
      </c>
    </row>
    <row r="6" spans="1:45" ht="12.75" customHeight="1" x14ac:dyDescent="0.2">
      <c r="A6" s="1">
        <v>1981</v>
      </c>
      <c r="B6" s="75">
        <v>20.399999999999999</v>
      </c>
      <c r="C6" s="75">
        <v>19</v>
      </c>
      <c r="D6" s="6">
        <f t="shared" ref="D6:D48" si="0">B6*C6/100/100*$F$63</f>
        <v>7.3256399999999985E-2</v>
      </c>
      <c r="E6" s="225">
        <f t="shared" ref="E6:E48" si="1">(D$67-D6)/D$69</f>
        <v>0.32879537953795385</v>
      </c>
      <c r="F6" s="75">
        <v>28</v>
      </c>
      <c r="G6" s="75">
        <v>16.5</v>
      </c>
      <c r="H6" s="6">
        <f t="shared" ref="H6:H48" si="2">F6*G6/100/100*$F$63</f>
        <v>8.7317999999999993E-2</v>
      </c>
      <c r="I6" s="225">
        <f t="shared" ref="I6:I48" si="3">(D$67-H6)/D$69</f>
        <v>0.21595321296835562</v>
      </c>
      <c r="J6" s="75">
        <v>24.1</v>
      </c>
      <c r="K6" s="75">
        <v>16.5</v>
      </c>
      <c r="L6" s="6">
        <f t="shared" ref="L6:L48" si="4">J6*K6/100/100*$F$63</f>
        <v>7.5155849999999996E-2</v>
      </c>
      <c r="M6" s="225">
        <f t="shared" ref="M6:M48" si="5">(D$67-L6)/D$69</f>
        <v>0.31355258687633464</v>
      </c>
      <c r="N6" s="75">
        <v>22.8</v>
      </c>
      <c r="O6" s="75">
        <v>20.399999999999999</v>
      </c>
      <c r="P6" s="6">
        <f t="shared" ref="P6:P48" si="6">N6*O6/100/100*$F$63</f>
        <v>8.7907680000000002E-2</v>
      </c>
      <c r="Q6" s="225">
        <f t="shared" ref="Q6:Q48" si="7">(D$67-P6)/D$69</f>
        <v>0.21122112211221111</v>
      </c>
      <c r="R6" s="75">
        <v>26.6</v>
      </c>
      <c r="S6" s="75">
        <v>19.100000000000001</v>
      </c>
      <c r="T6" s="6">
        <f t="shared" ref="T6:T48" si="8">R6*S6/100/100*$F$63</f>
        <v>9.6023339999999999E-2</v>
      </c>
      <c r="U6" s="225">
        <f t="shared" ref="U6:U48" si="9">(D$67-T6)/D$69</f>
        <v>0.14609420500873607</v>
      </c>
      <c r="V6" s="75">
        <v>23.3</v>
      </c>
      <c r="W6" s="75">
        <v>19</v>
      </c>
      <c r="X6" s="6">
        <f t="shared" ref="X6:X48" si="10">V6*W6/100/100*$F$63</f>
        <v>8.3670299999999989E-2</v>
      </c>
      <c r="Y6" s="225">
        <f t="shared" ref="Y6:Y48" si="11">(D$67-X6)/D$69</f>
        <v>0.24522544166181326</v>
      </c>
      <c r="Z6" s="75">
        <v>17.5</v>
      </c>
      <c r="AA6" s="75">
        <v>17.7</v>
      </c>
      <c r="AB6" s="6">
        <f t="shared" ref="AB6:AB48" si="12">Z6*AA6/100/100*$F$63</f>
        <v>5.8542750000000005E-2</v>
      </c>
      <c r="AC6" s="225">
        <f t="shared" ref="AC6:AC48" si="13">(D$67-AB6)/D$69</f>
        <v>0.44687014657348079</v>
      </c>
      <c r="AD6" s="75">
        <v>21.8</v>
      </c>
      <c r="AE6" s="75">
        <v>19.5</v>
      </c>
      <c r="AF6" s="6">
        <f t="shared" ref="AF6:AF48" si="14">AD6*AE6/100/100*$F$63</f>
        <v>8.034390000000001E-2</v>
      </c>
      <c r="AG6" s="225">
        <f t="shared" ref="AG6:AG48" si="15">(D$67-AF6)/D$69</f>
        <v>0.27191928751698685</v>
      </c>
      <c r="AH6" s="75">
        <v>27.2</v>
      </c>
      <c r="AI6" s="75">
        <v>20.2</v>
      </c>
      <c r="AJ6" s="6">
        <f t="shared" ref="AJ6:AJ48" si="16">AH6*AI6/100/100*$F$63</f>
        <v>0.10384415999999999</v>
      </c>
      <c r="AK6" s="225">
        <f t="shared" ref="AK6:AK48" si="17">(D$67-AJ6)/D$69</f>
        <v>8.3333333333333301E-2</v>
      </c>
      <c r="AL6" s="75">
        <v>19.3</v>
      </c>
      <c r="AM6" s="75">
        <v>21</v>
      </c>
      <c r="AN6" s="6">
        <f t="shared" ref="AN6:AN48" si="18">AL6*AM6/100/100*$F$63</f>
        <v>7.6601699999999995E-2</v>
      </c>
      <c r="AO6" s="225">
        <f t="shared" ref="AO6:AO48" si="19">(D$67-AN6)/D$69</f>
        <v>0.30194986410405744</v>
      </c>
      <c r="AP6" s="75">
        <v>17.5</v>
      </c>
      <c r="AQ6" s="75">
        <v>20.8</v>
      </c>
      <c r="AR6" s="6">
        <f t="shared" ref="AR6:AR48" si="20">AP6*AQ6/100/100*$F$63</f>
        <v>6.8795999999999996E-2</v>
      </c>
      <c r="AS6" s="225">
        <f t="shared" ref="AS6:AS48" si="21">(D$67-AR6)/D$69</f>
        <v>0.36458940011648222</v>
      </c>
    </row>
    <row r="7" spans="1:45" ht="12.75" customHeight="1" x14ac:dyDescent="0.2">
      <c r="A7" s="1">
        <v>1982</v>
      </c>
      <c r="B7" s="75">
        <v>15.4</v>
      </c>
      <c r="C7" s="75">
        <v>16.7</v>
      </c>
      <c r="D7" s="6">
        <f t="shared" si="0"/>
        <v>4.8607020000000001E-2</v>
      </c>
      <c r="E7" s="225">
        <f t="shared" si="1"/>
        <v>0.52660284410794012</v>
      </c>
      <c r="F7" s="75">
        <v>19.7</v>
      </c>
      <c r="G7" s="75">
        <v>21.8</v>
      </c>
      <c r="H7" s="6">
        <f t="shared" si="2"/>
        <v>8.1167939999999994E-2</v>
      </c>
      <c r="I7" s="225">
        <f t="shared" si="3"/>
        <v>0.26530649388468258</v>
      </c>
      <c r="J7" s="75">
        <v>22</v>
      </c>
      <c r="K7" s="75">
        <v>16.600000000000001</v>
      </c>
      <c r="L7" s="6">
        <f t="shared" si="4"/>
        <v>6.9022800000000009E-2</v>
      </c>
      <c r="M7" s="225">
        <f t="shared" si="5"/>
        <v>0.36276936517181119</v>
      </c>
      <c r="N7" s="75">
        <v>18.8</v>
      </c>
      <c r="O7" s="75">
        <v>17.8</v>
      </c>
      <c r="P7" s="6">
        <f t="shared" si="6"/>
        <v>6.3246960000000005E-2</v>
      </c>
      <c r="Q7" s="225">
        <f t="shared" si="7"/>
        <v>0.40911958842943108</v>
      </c>
      <c r="R7" s="75">
        <v>22.2</v>
      </c>
      <c r="S7" s="75">
        <v>21.2</v>
      </c>
      <c r="T7" s="6">
        <f t="shared" si="8"/>
        <v>8.8950959999999982E-2</v>
      </c>
      <c r="U7" s="225">
        <f t="shared" si="9"/>
        <v>0.20284896136672498</v>
      </c>
      <c r="V7" s="75">
        <v>15.5</v>
      </c>
      <c r="W7" s="75">
        <v>18.7</v>
      </c>
      <c r="X7" s="6">
        <f t="shared" si="10"/>
        <v>5.4781649999999994E-2</v>
      </c>
      <c r="Y7" s="225">
        <f t="shared" si="11"/>
        <v>0.47705239273927391</v>
      </c>
      <c r="Z7" s="75">
        <v>12.9</v>
      </c>
      <c r="AA7" s="75">
        <v>15</v>
      </c>
      <c r="AB7" s="6">
        <f t="shared" si="12"/>
        <v>3.65715E-2</v>
      </c>
      <c r="AC7" s="225">
        <f t="shared" si="13"/>
        <v>0.62318603183847798</v>
      </c>
      <c r="AD7" s="75">
        <v>17.8</v>
      </c>
      <c r="AE7" s="75">
        <v>15.9</v>
      </c>
      <c r="AF7" s="6">
        <f t="shared" si="14"/>
        <v>5.3490780000000009E-2</v>
      </c>
      <c r="AG7" s="225">
        <f t="shared" si="15"/>
        <v>0.48741142496602591</v>
      </c>
      <c r="AH7" s="75">
        <v>17.5</v>
      </c>
      <c r="AI7" s="75">
        <v>17.100000000000001</v>
      </c>
      <c r="AJ7" s="6">
        <f t="shared" si="16"/>
        <v>5.6558249999999997E-2</v>
      </c>
      <c r="AK7" s="225">
        <f t="shared" si="17"/>
        <v>0.46279545233935154</v>
      </c>
      <c r="AL7" s="75">
        <v>15</v>
      </c>
      <c r="AM7" s="75">
        <v>14</v>
      </c>
      <c r="AN7" s="6">
        <f t="shared" si="18"/>
        <v>3.9690000000000003E-2</v>
      </c>
      <c r="AO7" s="225">
        <f t="shared" si="19"/>
        <v>0.5981605513492525</v>
      </c>
      <c r="AP7" s="75">
        <v>16.899999999999999</v>
      </c>
      <c r="AQ7" s="75">
        <v>16</v>
      </c>
      <c r="AR7" s="6">
        <f t="shared" si="20"/>
        <v>5.1105599999999994E-2</v>
      </c>
      <c r="AS7" s="225">
        <f t="shared" si="21"/>
        <v>0.50655212580081543</v>
      </c>
    </row>
    <row r="8" spans="1:45" ht="12.75" customHeight="1" x14ac:dyDescent="0.2">
      <c r="A8" s="1">
        <v>1983</v>
      </c>
      <c r="B8" s="75">
        <v>15.7</v>
      </c>
      <c r="C8" s="75">
        <v>17.600000000000001</v>
      </c>
      <c r="D8" s="6">
        <f t="shared" si="0"/>
        <v>5.2224479999999997E-2</v>
      </c>
      <c r="E8" s="225">
        <f t="shared" si="1"/>
        <v>0.49757328674043871</v>
      </c>
      <c r="F8" s="75">
        <v>25.1</v>
      </c>
      <c r="G8" s="75">
        <v>19.399999999999999</v>
      </c>
      <c r="H8" s="6">
        <f t="shared" si="2"/>
        <v>9.2031659999999987E-2</v>
      </c>
      <c r="I8" s="225">
        <f t="shared" si="3"/>
        <v>0.17812682003494468</v>
      </c>
      <c r="J8" s="75">
        <v>28.5</v>
      </c>
      <c r="K8" s="13"/>
      <c r="L8" s="6">
        <f t="shared" si="4"/>
        <v>0</v>
      </c>
      <c r="M8" s="225">
        <f t="shared" si="5"/>
        <v>0.91666666666666674</v>
      </c>
      <c r="N8" s="75">
        <v>17.8</v>
      </c>
      <c r="O8" s="75">
        <v>15.1</v>
      </c>
      <c r="P8" s="6">
        <f t="shared" si="6"/>
        <v>5.0799420000000005E-2</v>
      </c>
      <c r="Q8" s="225">
        <f t="shared" si="7"/>
        <v>0.50900917297612114</v>
      </c>
      <c r="R8" s="75">
        <v>26.3</v>
      </c>
      <c r="S8" s="75">
        <v>17</v>
      </c>
      <c r="T8" s="6">
        <f t="shared" si="8"/>
        <v>8.4501899999999991E-2</v>
      </c>
      <c r="U8" s="225">
        <f t="shared" si="9"/>
        <v>0.23855198019801979</v>
      </c>
      <c r="V8" s="75">
        <v>16.7</v>
      </c>
      <c r="W8" s="75">
        <v>17</v>
      </c>
      <c r="X8" s="6">
        <f t="shared" si="10"/>
        <v>5.3657099999999992E-2</v>
      </c>
      <c r="Y8" s="225">
        <f t="shared" si="11"/>
        <v>0.48607673267326734</v>
      </c>
      <c r="Z8" s="75">
        <v>12.8</v>
      </c>
      <c r="AA8" s="75">
        <v>20.8</v>
      </c>
      <c r="AB8" s="6">
        <f t="shared" si="12"/>
        <v>5.0319359999999994E-2</v>
      </c>
      <c r="AC8" s="225">
        <f t="shared" si="13"/>
        <v>0.51286158027567463</v>
      </c>
      <c r="AD8" s="75">
        <v>14.9</v>
      </c>
      <c r="AE8" s="75">
        <v>12.7</v>
      </c>
      <c r="AF8" s="6">
        <f t="shared" si="14"/>
        <v>3.5764469999999993E-2</v>
      </c>
      <c r="AG8" s="225">
        <f t="shared" si="15"/>
        <v>0.62966232284993207</v>
      </c>
      <c r="AH8" s="75">
        <v>21.6</v>
      </c>
      <c r="AI8" s="75">
        <v>19.2</v>
      </c>
      <c r="AJ8" s="6">
        <f t="shared" si="16"/>
        <v>7.8382080000000007E-2</v>
      </c>
      <c r="AK8" s="225">
        <f t="shared" si="17"/>
        <v>0.28766258978839049</v>
      </c>
      <c r="AL8" s="75">
        <v>13.8</v>
      </c>
      <c r="AM8" s="75">
        <v>17.399999999999999</v>
      </c>
      <c r="AN8" s="6">
        <f t="shared" si="18"/>
        <v>4.5382680000000002E-2</v>
      </c>
      <c r="AO8" s="225">
        <f t="shared" si="19"/>
        <v>0.55247767423801208</v>
      </c>
      <c r="AP8" s="75">
        <v>15.8</v>
      </c>
      <c r="AQ8" s="75">
        <v>13.4</v>
      </c>
      <c r="AR8" s="6">
        <f t="shared" si="20"/>
        <v>4.0015080000000001E-2</v>
      </c>
      <c r="AS8" s="225">
        <f t="shared" si="21"/>
        <v>0.59555183459522421</v>
      </c>
    </row>
    <row r="9" spans="1:45" ht="12.75" customHeight="1" x14ac:dyDescent="0.2">
      <c r="A9" s="1">
        <v>1984</v>
      </c>
      <c r="B9" s="75">
        <v>14.3</v>
      </c>
      <c r="C9" s="75">
        <v>17.3</v>
      </c>
      <c r="D9" s="6">
        <f t="shared" si="0"/>
        <v>4.675671E-2</v>
      </c>
      <c r="E9" s="225">
        <f t="shared" si="1"/>
        <v>0.54145129586488061</v>
      </c>
      <c r="F9" s="75">
        <v>18.5</v>
      </c>
      <c r="G9" s="75">
        <v>20.7</v>
      </c>
      <c r="H9" s="6">
        <f t="shared" si="2"/>
        <v>7.2377549999999985E-2</v>
      </c>
      <c r="I9" s="225">
        <f t="shared" si="3"/>
        <v>0.33584801494855371</v>
      </c>
      <c r="J9" s="75">
        <v>23.7</v>
      </c>
      <c r="K9" s="75">
        <v>16.7</v>
      </c>
      <c r="L9" s="6">
        <f t="shared" si="4"/>
        <v>7.4804309999999985E-2</v>
      </c>
      <c r="M9" s="225">
        <f t="shared" si="5"/>
        <v>0.31637364104057469</v>
      </c>
      <c r="N9" s="75">
        <v>16.7</v>
      </c>
      <c r="O9" s="75">
        <v>17.100000000000001</v>
      </c>
      <c r="P9" s="6">
        <f t="shared" si="6"/>
        <v>5.3972730000000003E-2</v>
      </c>
      <c r="Q9" s="225">
        <f t="shared" si="7"/>
        <v>0.48354385070860023</v>
      </c>
      <c r="R9" s="75">
        <v>19</v>
      </c>
      <c r="S9" s="75">
        <v>17.3</v>
      </c>
      <c r="T9" s="6">
        <f t="shared" si="8"/>
        <v>6.2124299999999993E-2</v>
      </c>
      <c r="U9" s="225">
        <f t="shared" si="9"/>
        <v>0.41812876140555233</v>
      </c>
      <c r="V9" s="75">
        <v>15.9</v>
      </c>
      <c r="W9" s="75">
        <v>18.100000000000001</v>
      </c>
      <c r="X9" s="6">
        <f t="shared" si="10"/>
        <v>5.4392309999999999E-2</v>
      </c>
      <c r="Y9" s="225">
        <f t="shared" si="11"/>
        <v>0.48017678606095898</v>
      </c>
      <c r="Z9" s="75">
        <v>11.7</v>
      </c>
      <c r="AA9" s="75">
        <v>15.2</v>
      </c>
      <c r="AB9" s="6">
        <f t="shared" si="12"/>
        <v>3.3611759999999991E-2</v>
      </c>
      <c r="AC9" s="225">
        <f t="shared" si="13"/>
        <v>0.64693748786643379</v>
      </c>
      <c r="AD9" s="75">
        <v>13.6</v>
      </c>
      <c r="AE9" s="75">
        <v>16.8</v>
      </c>
      <c r="AF9" s="6">
        <f t="shared" si="14"/>
        <v>4.3182719999999994E-2</v>
      </c>
      <c r="AG9" s="225">
        <f t="shared" si="15"/>
        <v>0.57013201320132012</v>
      </c>
      <c r="AH9" s="75">
        <v>16.8</v>
      </c>
      <c r="AI9" s="75">
        <v>15.3</v>
      </c>
      <c r="AJ9" s="6">
        <f t="shared" si="16"/>
        <v>4.8580560000000002E-2</v>
      </c>
      <c r="AK9" s="225">
        <f t="shared" si="17"/>
        <v>0.52681518151815176</v>
      </c>
      <c r="AL9" s="75">
        <v>12</v>
      </c>
      <c r="AM9" s="75">
        <v>19.3</v>
      </c>
      <c r="AN9" s="6">
        <f t="shared" si="18"/>
        <v>4.3772400000000003E-2</v>
      </c>
      <c r="AO9" s="225">
        <f t="shared" si="19"/>
        <v>0.56539992234517567</v>
      </c>
      <c r="AP9" s="75">
        <v>16.100000000000001</v>
      </c>
      <c r="AQ9" s="75">
        <v>19.600000000000001</v>
      </c>
      <c r="AR9" s="6">
        <f t="shared" si="20"/>
        <v>5.9640840000000014E-2</v>
      </c>
      <c r="AS9" s="225">
        <f t="shared" si="21"/>
        <v>0.43805814404969895</v>
      </c>
    </row>
    <row r="10" spans="1:45" ht="12.75" customHeight="1" x14ac:dyDescent="0.2">
      <c r="A10" s="1">
        <v>1985</v>
      </c>
      <c r="B10" s="75">
        <v>11.9</v>
      </c>
      <c r="C10" s="75">
        <v>19.2</v>
      </c>
      <c r="D10" s="6">
        <f t="shared" si="0"/>
        <v>4.3182719999999994E-2</v>
      </c>
      <c r="E10" s="225">
        <f t="shared" si="1"/>
        <v>0.57013201320132012</v>
      </c>
      <c r="F10" s="75">
        <v>24</v>
      </c>
      <c r="G10" s="75">
        <v>15.8</v>
      </c>
      <c r="H10" s="6">
        <f t="shared" si="2"/>
        <v>7.1668800000000005E-2</v>
      </c>
      <c r="I10" s="225">
        <f t="shared" si="3"/>
        <v>0.34153562415065025</v>
      </c>
      <c r="J10" s="75">
        <v>16.2</v>
      </c>
      <c r="K10" s="75">
        <v>20.399999999999999</v>
      </c>
      <c r="L10" s="6">
        <f t="shared" si="4"/>
        <v>6.2460719999999983E-2</v>
      </c>
      <c r="M10" s="225">
        <f t="shared" si="5"/>
        <v>0.4154290429042905</v>
      </c>
      <c r="N10" s="75">
        <v>17.100000000000001</v>
      </c>
      <c r="O10" s="75">
        <v>16.399999999999999</v>
      </c>
      <c r="P10" s="6">
        <f t="shared" si="6"/>
        <v>5.3003159999999994E-2</v>
      </c>
      <c r="Q10" s="225">
        <f t="shared" si="7"/>
        <v>0.49132450009706852</v>
      </c>
      <c r="R10" s="75">
        <v>14.3</v>
      </c>
      <c r="S10" s="75">
        <v>15</v>
      </c>
      <c r="T10" s="6">
        <f t="shared" si="8"/>
        <v>4.05405E-2</v>
      </c>
      <c r="U10" s="225">
        <f t="shared" si="9"/>
        <v>0.59133542030673658</v>
      </c>
      <c r="V10" s="75">
        <v>15.5</v>
      </c>
      <c r="W10" s="75">
        <v>16.100000000000001</v>
      </c>
      <c r="X10" s="6">
        <f t="shared" si="10"/>
        <v>4.7164949999999997E-2</v>
      </c>
      <c r="Y10" s="225">
        <f t="shared" si="11"/>
        <v>0.53817523296447289</v>
      </c>
      <c r="Z10" s="75">
        <v>7.5</v>
      </c>
      <c r="AA10" s="75">
        <v>26.6</v>
      </c>
      <c r="AB10" s="6">
        <f t="shared" si="12"/>
        <v>3.7705500000000003E-2</v>
      </c>
      <c r="AC10" s="225">
        <f t="shared" si="13"/>
        <v>0.6140858571151232</v>
      </c>
      <c r="AD10" s="75">
        <v>14</v>
      </c>
      <c r="AE10" s="75">
        <v>17.100000000000001</v>
      </c>
      <c r="AF10" s="6">
        <f t="shared" si="14"/>
        <v>4.5246600000000005E-2</v>
      </c>
      <c r="AG10" s="225">
        <f t="shared" si="15"/>
        <v>0.55356969520481447</v>
      </c>
      <c r="AH10" s="75">
        <v>15</v>
      </c>
      <c r="AI10" s="75">
        <v>17.100000000000001</v>
      </c>
      <c r="AJ10" s="6">
        <f t="shared" si="16"/>
        <v>4.8478499999999994E-2</v>
      </c>
      <c r="AK10" s="225">
        <f t="shared" si="17"/>
        <v>0.52763419724325378</v>
      </c>
      <c r="AL10" s="75">
        <v>6.1</v>
      </c>
      <c r="AM10" s="75">
        <v>26.8</v>
      </c>
      <c r="AN10" s="6">
        <f t="shared" si="18"/>
        <v>3.0897719999999993E-2</v>
      </c>
      <c r="AO10" s="225">
        <f t="shared" si="19"/>
        <v>0.66871723937099603</v>
      </c>
      <c r="AP10" s="75">
        <v>15.3</v>
      </c>
      <c r="AQ10" s="75">
        <v>17</v>
      </c>
      <c r="AR10" s="6">
        <f t="shared" si="20"/>
        <v>4.9158900000000005E-2</v>
      </c>
      <c r="AS10" s="225">
        <f t="shared" si="21"/>
        <v>0.52217409240924084</v>
      </c>
    </row>
    <row r="11" spans="1:45" ht="12.75" customHeight="1" x14ac:dyDescent="0.2">
      <c r="A11" s="1">
        <v>1986</v>
      </c>
      <c r="B11" s="75">
        <v>11.1</v>
      </c>
      <c r="C11" s="75">
        <v>18</v>
      </c>
      <c r="D11" s="6">
        <f t="shared" si="0"/>
        <v>3.7762199999999996E-2</v>
      </c>
      <c r="E11" s="225">
        <f t="shared" si="1"/>
        <v>0.61363084837895554</v>
      </c>
      <c r="F11" s="75">
        <v>22.1</v>
      </c>
      <c r="G11" s="75">
        <v>18</v>
      </c>
      <c r="H11" s="6">
        <f t="shared" si="2"/>
        <v>7.5184200000000007E-2</v>
      </c>
      <c r="I11" s="225">
        <f t="shared" si="3"/>
        <v>0.3133250825082507</v>
      </c>
      <c r="J11" s="75">
        <v>20.8</v>
      </c>
      <c r="K11" s="75">
        <v>16.5</v>
      </c>
      <c r="L11" s="6">
        <f t="shared" si="4"/>
        <v>6.4864799999999986E-2</v>
      </c>
      <c r="M11" s="225">
        <f t="shared" si="5"/>
        <v>0.39613667249077855</v>
      </c>
      <c r="N11" s="75">
        <v>17.399999999999999</v>
      </c>
      <c r="O11" s="75">
        <v>14.8</v>
      </c>
      <c r="P11" s="6">
        <f t="shared" si="6"/>
        <v>4.867127999999999E-2</v>
      </c>
      <c r="Q11" s="225">
        <f t="shared" si="7"/>
        <v>0.5260871675402834</v>
      </c>
      <c r="R11" s="75">
        <v>12.7</v>
      </c>
      <c r="S11" s="75">
        <v>19.100000000000001</v>
      </c>
      <c r="T11" s="6">
        <f t="shared" si="8"/>
        <v>4.5845730000000001E-2</v>
      </c>
      <c r="U11" s="225">
        <f t="shared" si="9"/>
        <v>0.54876176955930889</v>
      </c>
      <c r="V11" s="75">
        <v>15</v>
      </c>
      <c r="W11" s="75">
        <v>17.5</v>
      </c>
      <c r="X11" s="6">
        <f t="shared" si="10"/>
        <v>4.9612499999999997E-2</v>
      </c>
      <c r="Y11" s="225">
        <f t="shared" si="11"/>
        <v>0.51853402251989911</v>
      </c>
      <c r="Z11" s="75">
        <v>6.8</v>
      </c>
      <c r="AA11" s="75">
        <v>20.100000000000001</v>
      </c>
      <c r="AB11" s="6">
        <f t="shared" si="12"/>
        <v>2.5832519999999998E-2</v>
      </c>
      <c r="AC11" s="225">
        <f t="shared" si="13"/>
        <v>0.70936468646864692</v>
      </c>
      <c r="AD11" s="75">
        <v>12.3</v>
      </c>
      <c r="AE11" s="75">
        <v>21.8</v>
      </c>
      <c r="AF11" s="6">
        <f t="shared" si="14"/>
        <v>5.0678460000000009E-2</v>
      </c>
      <c r="AG11" s="225">
        <f t="shared" si="15"/>
        <v>0.50997985827994552</v>
      </c>
      <c r="AH11" s="75">
        <v>17.5</v>
      </c>
      <c r="AI11" s="75">
        <v>18.899999999999999</v>
      </c>
      <c r="AJ11" s="6">
        <f t="shared" si="16"/>
        <v>6.2511749999999991E-2</v>
      </c>
      <c r="AK11" s="225">
        <f t="shared" si="17"/>
        <v>0.4150195350417395</v>
      </c>
      <c r="AL11" s="75">
        <v>7.9</v>
      </c>
      <c r="AM11" s="75">
        <v>23.3</v>
      </c>
      <c r="AN11" s="6">
        <f t="shared" si="18"/>
        <v>3.4789230000000004E-2</v>
      </c>
      <c r="AO11" s="225">
        <f t="shared" si="19"/>
        <v>0.63748847311201706</v>
      </c>
      <c r="AP11" s="75">
        <v>10.8</v>
      </c>
      <c r="AQ11" s="75">
        <v>13</v>
      </c>
      <c r="AR11" s="6">
        <f t="shared" si="20"/>
        <v>2.6535600000000003E-2</v>
      </c>
      <c r="AS11" s="225">
        <f t="shared" si="21"/>
        <v>0.70372257814016692</v>
      </c>
    </row>
    <row r="12" spans="1:45" ht="12.75" customHeight="1" x14ac:dyDescent="0.2">
      <c r="A12" s="1">
        <v>1987</v>
      </c>
      <c r="B12" s="75">
        <v>10.3</v>
      </c>
      <c r="C12" s="75">
        <v>18</v>
      </c>
      <c r="D12" s="6">
        <f t="shared" si="0"/>
        <v>3.5040599999999998E-2</v>
      </c>
      <c r="E12" s="225">
        <f t="shared" si="1"/>
        <v>0.63547126771500684</v>
      </c>
      <c r="F12" s="75">
        <v>19.399999999999999</v>
      </c>
      <c r="G12" s="75">
        <v>15.6</v>
      </c>
      <c r="H12" s="6">
        <f t="shared" si="2"/>
        <v>5.7198959999999993E-2</v>
      </c>
      <c r="I12" s="225">
        <f t="shared" si="3"/>
        <v>0.45765385362065619</v>
      </c>
      <c r="J12" s="75">
        <v>14.2</v>
      </c>
      <c r="K12" s="75">
        <v>12.6</v>
      </c>
      <c r="L12" s="6">
        <f t="shared" si="4"/>
        <v>3.3815879999999993E-2</v>
      </c>
      <c r="M12" s="225">
        <f t="shared" si="5"/>
        <v>0.64529945641622988</v>
      </c>
      <c r="N12" s="75">
        <v>12.6</v>
      </c>
      <c r="O12" s="75">
        <v>12.8</v>
      </c>
      <c r="P12" s="6">
        <f t="shared" si="6"/>
        <v>3.0481919999999999E-2</v>
      </c>
      <c r="Q12" s="225">
        <f t="shared" si="7"/>
        <v>0.67205397010289269</v>
      </c>
      <c r="R12" s="75">
        <v>19.2</v>
      </c>
      <c r="S12" s="75">
        <v>13.5</v>
      </c>
      <c r="T12" s="6">
        <f t="shared" si="8"/>
        <v>4.8988799999999999E-2</v>
      </c>
      <c r="U12" s="225">
        <f t="shared" si="9"/>
        <v>0.52353911861774405</v>
      </c>
      <c r="V12" s="75">
        <v>14.7</v>
      </c>
      <c r="W12" s="75">
        <v>15.3</v>
      </c>
      <c r="X12" s="6">
        <f t="shared" si="10"/>
        <v>4.2507989999999996E-2</v>
      </c>
      <c r="Y12" s="225">
        <f t="shared" si="11"/>
        <v>0.57554661716171618</v>
      </c>
      <c r="Z12" s="75">
        <v>5.6</v>
      </c>
      <c r="AA12" s="75">
        <v>24.8</v>
      </c>
      <c r="AB12" s="6">
        <f t="shared" si="12"/>
        <v>2.6248320000000002E-2</v>
      </c>
      <c r="AC12" s="225">
        <f t="shared" si="13"/>
        <v>0.70602795573675015</v>
      </c>
      <c r="AD12" s="75">
        <v>12.4</v>
      </c>
      <c r="AE12" s="75">
        <v>13.5</v>
      </c>
      <c r="AF12" s="6">
        <f t="shared" si="14"/>
        <v>3.1638600000000003E-2</v>
      </c>
      <c r="AG12" s="225">
        <f t="shared" si="15"/>
        <v>0.66277179188507085</v>
      </c>
      <c r="AH12" s="75">
        <v>12.7</v>
      </c>
      <c r="AI12" s="75">
        <v>15.2</v>
      </c>
      <c r="AJ12" s="6">
        <f t="shared" si="16"/>
        <v>3.6484559999999992E-2</v>
      </c>
      <c r="AK12" s="225">
        <f t="shared" si="17"/>
        <v>0.62388371190060188</v>
      </c>
      <c r="AL12" s="75">
        <v>6.9</v>
      </c>
      <c r="AM12" s="75">
        <v>18.899999999999999</v>
      </c>
      <c r="AN12" s="6">
        <f t="shared" si="18"/>
        <v>2.4647490000000001E-2</v>
      </c>
      <c r="AO12" s="225">
        <f t="shared" si="19"/>
        <v>0.71887436905455249</v>
      </c>
      <c r="AP12" s="75">
        <v>11.5</v>
      </c>
      <c r="AQ12" s="75">
        <v>21.5</v>
      </c>
      <c r="AR12" s="6">
        <f t="shared" si="20"/>
        <v>4.6730250000000001E-2</v>
      </c>
      <c r="AS12" s="225">
        <f t="shared" si="21"/>
        <v>0.54166363327509215</v>
      </c>
    </row>
    <row r="13" spans="1:45" ht="12.75" customHeight="1" x14ac:dyDescent="0.2">
      <c r="A13" s="1">
        <v>1988</v>
      </c>
      <c r="B13" s="75">
        <v>13.1</v>
      </c>
      <c r="C13" s="75">
        <v>16.399999999999999</v>
      </c>
      <c r="D13" s="6">
        <f t="shared" si="0"/>
        <v>4.060475999999999E-2</v>
      </c>
      <c r="E13" s="225">
        <f t="shared" si="1"/>
        <v>0.59081974373907986</v>
      </c>
      <c r="F13" s="75">
        <v>21.6</v>
      </c>
      <c r="G13" s="75">
        <v>16.399999999999999</v>
      </c>
      <c r="H13" s="6">
        <f t="shared" si="2"/>
        <v>6.6951360000000001E-2</v>
      </c>
      <c r="I13" s="225">
        <f t="shared" si="3"/>
        <v>0.37939235099980578</v>
      </c>
      <c r="J13" s="75">
        <v>19.2</v>
      </c>
      <c r="K13" s="75">
        <v>14.9</v>
      </c>
      <c r="L13" s="6">
        <f t="shared" si="4"/>
        <v>5.4069119999999991E-2</v>
      </c>
      <c r="M13" s="225">
        <f t="shared" si="5"/>
        <v>0.48277033585711515</v>
      </c>
      <c r="N13" s="75">
        <v>19.100000000000001</v>
      </c>
      <c r="O13" s="75">
        <v>16.2</v>
      </c>
      <c r="P13" s="6">
        <f t="shared" si="6"/>
        <v>5.8480380000000005E-2</v>
      </c>
      <c r="Q13" s="225">
        <f t="shared" si="7"/>
        <v>0.44737065618326527</v>
      </c>
      <c r="R13" s="75">
        <v>16.8</v>
      </c>
      <c r="S13" s="75">
        <v>16.600000000000001</v>
      </c>
      <c r="T13" s="6">
        <f t="shared" si="8"/>
        <v>5.270832000000001E-2</v>
      </c>
      <c r="U13" s="225">
        <f t="shared" si="9"/>
        <v>0.49369054552514063</v>
      </c>
      <c r="V13" s="75">
        <v>18.3</v>
      </c>
      <c r="W13" s="75">
        <v>15.3</v>
      </c>
      <c r="X13" s="6">
        <f t="shared" si="10"/>
        <v>5.2918109999999997E-2</v>
      </c>
      <c r="Y13" s="225">
        <f t="shared" si="11"/>
        <v>0.49200701320132012</v>
      </c>
      <c r="Z13" s="75">
        <v>9</v>
      </c>
      <c r="AA13" s="75">
        <v>20.2</v>
      </c>
      <c r="AB13" s="6">
        <f t="shared" si="12"/>
        <v>3.4360199999999994E-2</v>
      </c>
      <c r="AC13" s="225">
        <f t="shared" si="13"/>
        <v>0.64093137254901966</v>
      </c>
      <c r="AD13" s="75">
        <v>9.1</v>
      </c>
      <c r="AE13" s="75">
        <v>18.899999999999999</v>
      </c>
      <c r="AF13" s="6">
        <f t="shared" si="14"/>
        <v>3.2506109999999998E-2</v>
      </c>
      <c r="AG13" s="225">
        <f t="shared" si="15"/>
        <v>0.65581015822170463</v>
      </c>
      <c r="AH13" s="75">
        <v>16.3</v>
      </c>
      <c r="AI13" s="75">
        <v>14.8</v>
      </c>
      <c r="AJ13" s="6">
        <f t="shared" si="16"/>
        <v>4.5594359999999994E-2</v>
      </c>
      <c r="AK13" s="225">
        <f t="shared" si="17"/>
        <v>0.55077897495631922</v>
      </c>
      <c r="AL13" s="75">
        <v>13</v>
      </c>
      <c r="AM13" s="75">
        <v>15.9</v>
      </c>
      <c r="AN13" s="6">
        <f t="shared" si="18"/>
        <v>3.9066299999999998E-2</v>
      </c>
      <c r="AO13" s="225">
        <f t="shared" si="19"/>
        <v>0.60316564744709766</v>
      </c>
      <c r="AP13" s="75">
        <v>11.5</v>
      </c>
      <c r="AQ13" s="75">
        <v>11.6</v>
      </c>
      <c r="AR13" s="6">
        <f t="shared" si="20"/>
        <v>2.5212600000000002E-2</v>
      </c>
      <c r="AS13" s="225">
        <f t="shared" si="21"/>
        <v>0.71433944865074739</v>
      </c>
    </row>
    <row r="14" spans="1:45" ht="12.75" customHeight="1" x14ac:dyDescent="0.2">
      <c r="A14" s="1">
        <v>1989</v>
      </c>
      <c r="B14" s="75">
        <v>10.7</v>
      </c>
      <c r="C14" s="75">
        <v>15</v>
      </c>
      <c r="D14" s="6">
        <f t="shared" si="0"/>
        <v>3.0334499999999997E-2</v>
      </c>
      <c r="E14" s="225">
        <f t="shared" si="1"/>
        <v>0.67323699281692873</v>
      </c>
      <c r="F14" s="75">
        <v>21.9</v>
      </c>
      <c r="G14" s="75">
        <v>12.9</v>
      </c>
      <c r="H14" s="6">
        <f t="shared" si="2"/>
        <v>5.3394389999999993E-2</v>
      </c>
      <c r="I14" s="225">
        <f t="shared" si="3"/>
        <v>0.48818493981751115</v>
      </c>
      <c r="J14" s="75">
        <v>19.899999999999999</v>
      </c>
      <c r="K14" s="75">
        <v>12.8</v>
      </c>
      <c r="L14" s="6">
        <f t="shared" si="4"/>
        <v>4.8142080000000004E-2</v>
      </c>
      <c r="M14" s="225">
        <f t="shared" si="5"/>
        <v>0.5303339157445156</v>
      </c>
      <c r="N14" s="75">
        <v>17.899999999999999</v>
      </c>
      <c r="O14" s="75">
        <v>13.8</v>
      </c>
      <c r="P14" s="6">
        <f t="shared" si="6"/>
        <v>4.6686779999999997E-2</v>
      </c>
      <c r="Q14" s="225">
        <f t="shared" si="7"/>
        <v>0.5420124733061541</v>
      </c>
      <c r="R14" s="75">
        <v>14.5</v>
      </c>
      <c r="S14" s="75">
        <v>11.5</v>
      </c>
      <c r="T14" s="6">
        <f t="shared" si="8"/>
        <v>3.1515749999999995E-2</v>
      </c>
      <c r="U14" s="225">
        <f t="shared" si="9"/>
        <v>0.66375764414676763</v>
      </c>
      <c r="V14" s="75">
        <v>17.100000000000001</v>
      </c>
      <c r="W14" s="75">
        <v>15.2</v>
      </c>
      <c r="X14" s="6">
        <f t="shared" si="10"/>
        <v>4.9124880000000003E-2</v>
      </c>
      <c r="Y14" s="225">
        <f t="shared" si="11"/>
        <v>0.52244709765094155</v>
      </c>
      <c r="Z14" s="75">
        <v>5.0999999999999996</v>
      </c>
      <c r="AA14" s="75">
        <v>19.3</v>
      </c>
      <c r="AB14" s="6">
        <f t="shared" si="12"/>
        <v>1.8603269999999998E-2</v>
      </c>
      <c r="AC14" s="225">
        <f t="shared" si="13"/>
        <v>0.76737830033003307</v>
      </c>
      <c r="AD14" s="75">
        <v>10.4</v>
      </c>
      <c r="AE14" s="75">
        <v>15.1</v>
      </c>
      <c r="AF14" s="6">
        <f t="shared" si="14"/>
        <v>2.9680559999999998E-2</v>
      </c>
      <c r="AG14" s="225">
        <f t="shared" si="15"/>
        <v>0.67848476024073001</v>
      </c>
      <c r="AH14" s="75">
        <v>12.4</v>
      </c>
      <c r="AI14" s="75">
        <v>11.3</v>
      </c>
      <c r="AJ14" s="6">
        <f t="shared" si="16"/>
        <v>2.6482679999999998E-2</v>
      </c>
      <c r="AK14" s="225">
        <f t="shared" si="17"/>
        <v>0.70414725296059022</v>
      </c>
      <c r="AL14" s="75">
        <v>11</v>
      </c>
      <c r="AM14" s="75">
        <v>10.5</v>
      </c>
      <c r="AN14" s="6">
        <f t="shared" si="18"/>
        <v>2.1829499999999998E-2</v>
      </c>
      <c r="AO14" s="225">
        <f t="shared" si="19"/>
        <v>0.74148830324208892</v>
      </c>
      <c r="AP14" s="75">
        <v>9.6999999999999993</v>
      </c>
      <c r="AQ14" s="75">
        <v>15</v>
      </c>
      <c r="AR14" s="6">
        <f t="shared" si="20"/>
        <v>2.74995E-2</v>
      </c>
      <c r="AS14" s="225">
        <f t="shared" si="21"/>
        <v>0.69598742962531546</v>
      </c>
    </row>
    <row r="15" spans="1:45" ht="12.75" customHeight="1" x14ac:dyDescent="0.2">
      <c r="A15" s="1">
        <v>1990</v>
      </c>
      <c r="B15" s="75">
        <v>7.5</v>
      </c>
      <c r="C15" s="75">
        <v>15.6</v>
      </c>
      <c r="D15" s="6">
        <f t="shared" si="0"/>
        <v>2.2112999999999997E-2</v>
      </c>
      <c r="E15" s="225">
        <f t="shared" si="1"/>
        <v>0.73921325956125028</v>
      </c>
      <c r="F15" s="75">
        <v>13.8</v>
      </c>
      <c r="G15" s="75">
        <v>13.3</v>
      </c>
      <c r="H15" s="6">
        <f t="shared" si="2"/>
        <v>3.4689060000000001E-2</v>
      </c>
      <c r="I15" s="225">
        <f t="shared" si="3"/>
        <v>0.63829232187924667</v>
      </c>
      <c r="J15" s="75">
        <v>16.5</v>
      </c>
      <c r="K15" s="75">
        <v>15.4</v>
      </c>
      <c r="L15" s="6">
        <f t="shared" si="4"/>
        <v>4.8024899999999995E-2</v>
      </c>
      <c r="M15" s="225">
        <f t="shared" si="5"/>
        <v>0.53127426713259562</v>
      </c>
      <c r="N15" s="75">
        <v>11.4</v>
      </c>
      <c r="O15" s="75">
        <v>10.7</v>
      </c>
      <c r="P15" s="6">
        <f t="shared" si="6"/>
        <v>2.305422E-2</v>
      </c>
      <c r="Q15" s="225">
        <f t="shared" si="7"/>
        <v>0.73166011454086588</v>
      </c>
      <c r="R15" s="75">
        <v>11.7</v>
      </c>
      <c r="S15" s="75">
        <v>11.1</v>
      </c>
      <c r="T15" s="6">
        <f t="shared" si="8"/>
        <v>2.4545429999999993E-2</v>
      </c>
      <c r="U15" s="225">
        <f t="shared" si="9"/>
        <v>0.7196933847796545</v>
      </c>
      <c r="V15" s="75">
        <v>11.5</v>
      </c>
      <c r="W15" s="75">
        <v>13.8</v>
      </c>
      <c r="X15" s="6">
        <f t="shared" si="10"/>
        <v>2.9994300000000002E-2</v>
      </c>
      <c r="Y15" s="225">
        <f t="shared" si="11"/>
        <v>0.67596704523393514</v>
      </c>
      <c r="Z15" s="75">
        <v>3.9</v>
      </c>
      <c r="AA15" s="75">
        <v>24</v>
      </c>
      <c r="AB15" s="6">
        <f t="shared" si="12"/>
        <v>1.7690399999999998E-2</v>
      </c>
      <c r="AC15" s="225">
        <f t="shared" si="13"/>
        <v>0.77470394098233353</v>
      </c>
      <c r="AD15" s="75">
        <v>8</v>
      </c>
      <c r="AE15" s="75">
        <v>15.3</v>
      </c>
      <c r="AF15" s="6">
        <f t="shared" si="14"/>
        <v>2.3133599999999997E-2</v>
      </c>
      <c r="AG15" s="225">
        <f t="shared" si="15"/>
        <v>0.73102310231023115</v>
      </c>
      <c r="AH15" s="75">
        <v>5.9</v>
      </c>
      <c r="AI15" s="75">
        <v>20.100000000000001</v>
      </c>
      <c r="AJ15" s="6">
        <f t="shared" si="16"/>
        <v>2.2413510000000001E-2</v>
      </c>
      <c r="AK15" s="225">
        <f t="shared" si="17"/>
        <v>0.73680171325956123</v>
      </c>
      <c r="AL15" s="75">
        <v>7.3</v>
      </c>
      <c r="AM15" s="75">
        <v>15.1</v>
      </c>
      <c r="AN15" s="6">
        <f t="shared" si="18"/>
        <v>2.0833469999999996E-2</v>
      </c>
      <c r="AO15" s="225">
        <f t="shared" si="19"/>
        <v>0.7494812900407688</v>
      </c>
      <c r="AP15" s="75">
        <v>8</v>
      </c>
      <c r="AQ15" s="75">
        <v>11.4</v>
      </c>
      <c r="AR15" s="6">
        <f t="shared" si="20"/>
        <v>1.72368E-2</v>
      </c>
      <c r="AS15" s="225">
        <f t="shared" si="21"/>
        <v>0.77834401087167548</v>
      </c>
    </row>
    <row r="16" spans="1:45" ht="12.75" customHeight="1" x14ac:dyDescent="0.2">
      <c r="A16" s="1">
        <v>1991</v>
      </c>
      <c r="B16" s="75">
        <v>5.4</v>
      </c>
      <c r="C16" s="75">
        <v>13.7</v>
      </c>
      <c r="D16" s="6">
        <f t="shared" si="0"/>
        <v>1.398222E-2</v>
      </c>
      <c r="E16" s="225">
        <f t="shared" si="1"/>
        <v>0.80446151232770335</v>
      </c>
      <c r="F16" s="75">
        <v>11.1</v>
      </c>
      <c r="G16" s="75">
        <v>13.7</v>
      </c>
      <c r="H16" s="6">
        <f t="shared" si="2"/>
        <v>2.874123E-2</v>
      </c>
      <c r="I16" s="225">
        <f t="shared" si="3"/>
        <v>0.68602273830324212</v>
      </c>
      <c r="J16" s="75">
        <v>13.4</v>
      </c>
      <c r="K16" s="75">
        <v>11.8</v>
      </c>
      <c r="L16" s="6">
        <f t="shared" si="4"/>
        <v>2.9884679999999997E-2</v>
      </c>
      <c r="M16" s="225">
        <f t="shared" si="5"/>
        <v>0.6768467287905261</v>
      </c>
      <c r="N16" s="75">
        <v>9.1999999999999993</v>
      </c>
      <c r="O16" s="75">
        <v>10.3</v>
      </c>
      <c r="P16" s="6">
        <f t="shared" si="6"/>
        <v>1.7909639999999998E-2</v>
      </c>
      <c r="Q16" s="225">
        <f t="shared" si="7"/>
        <v>0.77294457386915172</v>
      </c>
      <c r="R16" s="75">
        <v>8.1</v>
      </c>
      <c r="S16" s="75">
        <v>9.9</v>
      </c>
      <c r="T16" s="6">
        <f t="shared" si="8"/>
        <v>1.515591E-2</v>
      </c>
      <c r="U16" s="225">
        <f t="shared" si="9"/>
        <v>0.79504283148903132</v>
      </c>
      <c r="V16" s="75">
        <v>7.5</v>
      </c>
      <c r="W16" s="75">
        <v>10.3</v>
      </c>
      <c r="X16" s="6">
        <f t="shared" si="10"/>
        <v>1.4600249999999999E-2</v>
      </c>
      <c r="Y16" s="225">
        <f t="shared" si="11"/>
        <v>0.79950191710347507</v>
      </c>
      <c r="Z16" s="75">
        <v>3.5</v>
      </c>
      <c r="AA16" s="75">
        <v>21.7</v>
      </c>
      <c r="AB16" s="6">
        <f t="shared" si="12"/>
        <v>1.4354550000000001E-2</v>
      </c>
      <c r="AC16" s="225">
        <f t="shared" si="13"/>
        <v>0.80147362162686853</v>
      </c>
      <c r="AD16" s="75">
        <v>5.3</v>
      </c>
      <c r="AE16" s="75">
        <v>11.5</v>
      </c>
      <c r="AF16" s="6">
        <f t="shared" si="14"/>
        <v>1.1519549999999998E-2</v>
      </c>
      <c r="AG16" s="225">
        <f t="shared" si="15"/>
        <v>0.82422405843525526</v>
      </c>
      <c r="AH16" s="75">
        <v>3.3</v>
      </c>
      <c r="AI16" s="75">
        <v>16</v>
      </c>
      <c r="AJ16" s="6">
        <f t="shared" si="16"/>
        <v>9.9791999999999988E-3</v>
      </c>
      <c r="AK16" s="225">
        <f t="shared" si="17"/>
        <v>0.83658512910114546</v>
      </c>
      <c r="AL16" s="75">
        <v>4.5999999999999996</v>
      </c>
      <c r="AM16" s="75">
        <v>23.1</v>
      </c>
      <c r="AN16" s="6">
        <f t="shared" si="18"/>
        <v>2.0083139999999999E-2</v>
      </c>
      <c r="AO16" s="225">
        <f t="shared" si="19"/>
        <v>0.75550257231605511</v>
      </c>
      <c r="AP16" s="75">
        <v>5.6</v>
      </c>
      <c r="AQ16" s="75">
        <v>6.9</v>
      </c>
      <c r="AR16" s="6">
        <f t="shared" si="20"/>
        <v>7.3029599999999998E-3</v>
      </c>
      <c r="AS16" s="225">
        <f t="shared" si="21"/>
        <v>0.85806154144826252</v>
      </c>
    </row>
    <row r="17" spans="1:45" ht="12.75" customHeight="1" x14ac:dyDescent="0.2">
      <c r="A17" s="1">
        <v>1992</v>
      </c>
      <c r="B17" s="75">
        <v>5.2</v>
      </c>
      <c r="C17" s="75">
        <v>14.9</v>
      </c>
      <c r="D17" s="6">
        <f t="shared" si="0"/>
        <v>1.4643720000000001E-2</v>
      </c>
      <c r="E17" s="225">
        <f t="shared" si="1"/>
        <v>0.79915307707241312</v>
      </c>
      <c r="F17" s="75">
        <v>15.4</v>
      </c>
      <c r="G17" s="75">
        <v>12.2</v>
      </c>
      <c r="H17" s="6">
        <f t="shared" si="2"/>
        <v>3.5509319999999997E-2</v>
      </c>
      <c r="I17" s="225">
        <f t="shared" si="3"/>
        <v>0.63170986216268687</v>
      </c>
      <c r="J17" s="75">
        <v>9.5</v>
      </c>
      <c r="K17" s="75">
        <v>16.100000000000001</v>
      </c>
      <c r="L17" s="6">
        <f t="shared" si="4"/>
        <v>2.8907550000000001E-2</v>
      </c>
      <c r="M17" s="225">
        <f t="shared" si="5"/>
        <v>0.68468804601048339</v>
      </c>
      <c r="N17" s="75">
        <v>9.6</v>
      </c>
      <c r="O17" s="75">
        <v>11.4</v>
      </c>
      <c r="P17" s="6">
        <f t="shared" si="6"/>
        <v>2.068416E-2</v>
      </c>
      <c r="Q17" s="225">
        <f t="shared" si="7"/>
        <v>0.75067947971267723</v>
      </c>
      <c r="R17" s="75">
        <v>8.6999999999999993</v>
      </c>
      <c r="S17" s="75">
        <v>11.2</v>
      </c>
      <c r="T17" s="6">
        <f t="shared" si="8"/>
        <v>1.8416159999999994E-2</v>
      </c>
      <c r="U17" s="225">
        <f t="shared" si="9"/>
        <v>0.76887982915938657</v>
      </c>
      <c r="V17" s="75">
        <v>7.5</v>
      </c>
      <c r="W17" s="75">
        <v>12.8</v>
      </c>
      <c r="X17" s="6">
        <f t="shared" si="10"/>
        <v>1.8143999999999997E-2</v>
      </c>
      <c r="Y17" s="225">
        <f t="shared" si="11"/>
        <v>0.77106387109299168</v>
      </c>
      <c r="Z17" s="75">
        <v>2.2000000000000002</v>
      </c>
      <c r="AA17" s="75">
        <v>22.8</v>
      </c>
      <c r="AB17" s="6">
        <f t="shared" si="12"/>
        <v>9.4802400000000009E-3</v>
      </c>
      <c r="AC17" s="225">
        <f t="shared" si="13"/>
        <v>0.84058920597942144</v>
      </c>
      <c r="AD17" s="75">
        <v>6.3</v>
      </c>
      <c r="AE17" s="75">
        <v>9.1999999999999993</v>
      </c>
      <c r="AF17" s="6">
        <f t="shared" si="14"/>
        <v>1.0954439999999998E-2</v>
      </c>
      <c r="AG17" s="225">
        <f t="shared" si="15"/>
        <v>0.82875897883906047</v>
      </c>
      <c r="AH17" s="75">
        <v>4.0999999999999996</v>
      </c>
      <c r="AI17" s="75">
        <v>15.9</v>
      </c>
      <c r="AJ17" s="6">
        <f t="shared" si="16"/>
        <v>1.2320909999999999E-2</v>
      </c>
      <c r="AK17" s="225">
        <f t="shared" si="17"/>
        <v>0.81779326829741794</v>
      </c>
      <c r="AL17" s="75">
        <v>4.3</v>
      </c>
      <c r="AM17" s="75">
        <v>27.9</v>
      </c>
      <c r="AN17" s="6">
        <f t="shared" si="18"/>
        <v>2.2674329999999993E-2</v>
      </c>
      <c r="AO17" s="225">
        <f t="shared" si="19"/>
        <v>0.73470867307318977</v>
      </c>
      <c r="AP17" s="75">
        <v>6.6</v>
      </c>
      <c r="AQ17" s="75">
        <v>11.6</v>
      </c>
      <c r="AR17" s="6">
        <f t="shared" si="20"/>
        <v>1.4469839999999998E-2</v>
      </c>
      <c r="AS17" s="225">
        <f t="shared" si="21"/>
        <v>0.80054843719666091</v>
      </c>
    </row>
    <row r="18" spans="1:45" ht="12.75" customHeight="1" x14ac:dyDescent="0.2">
      <c r="A18" s="1">
        <v>1993</v>
      </c>
      <c r="B18" s="75">
        <v>5.5</v>
      </c>
      <c r="C18" s="75">
        <v>17.5</v>
      </c>
      <c r="D18" s="6">
        <f t="shared" si="0"/>
        <v>1.8191249999999999E-2</v>
      </c>
      <c r="E18" s="225">
        <f t="shared" si="1"/>
        <v>0.77068469714618515</v>
      </c>
      <c r="F18" s="75">
        <v>8.5</v>
      </c>
      <c r="G18" s="75">
        <v>17.3</v>
      </c>
      <c r="H18" s="6">
        <f t="shared" si="2"/>
        <v>2.779245E-2</v>
      </c>
      <c r="I18" s="225">
        <f t="shared" si="3"/>
        <v>0.69363655115511558</v>
      </c>
      <c r="J18" s="75">
        <v>6.7</v>
      </c>
      <c r="K18" s="75">
        <v>6.7</v>
      </c>
      <c r="L18" s="6">
        <f t="shared" si="4"/>
        <v>8.484209999999999E-3</v>
      </c>
      <c r="M18" s="225">
        <f t="shared" si="5"/>
        <v>0.84858219277810132</v>
      </c>
      <c r="N18" s="75">
        <v>8.1</v>
      </c>
      <c r="O18" s="75">
        <v>9.6</v>
      </c>
      <c r="P18" s="6">
        <f t="shared" si="6"/>
        <v>1.4696639999999999E-2</v>
      </c>
      <c r="Q18" s="225">
        <f t="shared" si="7"/>
        <v>0.79872840225198993</v>
      </c>
      <c r="R18" s="75">
        <v>8.6</v>
      </c>
      <c r="S18" s="75">
        <v>8.1</v>
      </c>
      <c r="T18" s="6">
        <f t="shared" si="8"/>
        <v>1.3165739999999999E-2</v>
      </c>
      <c r="U18" s="225">
        <f t="shared" si="9"/>
        <v>0.81101363812851879</v>
      </c>
      <c r="V18" s="75">
        <v>8.1</v>
      </c>
      <c r="W18" s="75">
        <v>12.2</v>
      </c>
      <c r="X18" s="6">
        <f t="shared" si="10"/>
        <v>1.8676979999999999E-2</v>
      </c>
      <c r="Y18" s="225">
        <f t="shared" si="11"/>
        <v>0.766786788973015</v>
      </c>
      <c r="Z18" s="75">
        <v>4</v>
      </c>
      <c r="AA18" s="75">
        <v>21.7</v>
      </c>
      <c r="AB18" s="6">
        <f t="shared" si="12"/>
        <v>1.6405199999999998E-2</v>
      </c>
      <c r="AC18" s="225">
        <f t="shared" si="13"/>
        <v>0.78501747233546892</v>
      </c>
      <c r="AD18" s="75">
        <v>6</v>
      </c>
      <c r="AE18" s="75">
        <v>17.5</v>
      </c>
      <c r="AF18" s="6">
        <f t="shared" si="14"/>
        <v>1.9845000000000002E-2</v>
      </c>
      <c r="AG18" s="225">
        <f t="shared" si="15"/>
        <v>0.75741360900795962</v>
      </c>
      <c r="AH18" s="75">
        <v>4.5</v>
      </c>
      <c r="AI18" s="75">
        <v>16.899999999999999</v>
      </c>
      <c r="AJ18" s="6">
        <f t="shared" si="16"/>
        <v>1.4373449999999999E-2</v>
      </c>
      <c r="AK18" s="225">
        <f t="shared" si="17"/>
        <v>0.80132195204814605</v>
      </c>
      <c r="AL18" s="75">
        <v>3.9</v>
      </c>
      <c r="AM18" s="75">
        <v>27</v>
      </c>
      <c r="AN18" s="6">
        <f t="shared" si="18"/>
        <v>1.9901699999999998E-2</v>
      </c>
      <c r="AO18" s="225">
        <f t="shared" si="19"/>
        <v>0.75695860027179196</v>
      </c>
      <c r="AP18" s="75">
        <v>4.3</v>
      </c>
      <c r="AQ18" s="75">
        <v>28</v>
      </c>
      <c r="AR18" s="6">
        <f t="shared" si="20"/>
        <v>2.2755600000000001E-2</v>
      </c>
      <c r="AS18" s="225">
        <f t="shared" si="21"/>
        <v>0.73405649388468264</v>
      </c>
    </row>
    <row r="19" spans="1:45" ht="12.75" customHeight="1" x14ac:dyDescent="0.2">
      <c r="A19" s="1">
        <v>1994</v>
      </c>
      <c r="B19" s="75">
        <v>4.0999999999999996</v>
      </c>
      <c r="C19" s="75">
        <v>16.399999999999999</v>
      </c>
      <c r="D19" s="6">
        <f t="shared" si="0"/>
        <v>1.2708359999999998E-2</v>
      </c>
      <c r="E19" s="225">
        <f t="shared" si="1"/>
        <v>0.81468404193360511</v>
      </c>
      <c r="F19" s="75">
        <v>9.1</v>
      </c>
      <c r="G19" s="75">
        <v>11.4</v>
      </c>
      <c r="H19" s="6">
        <f t="shared" si="2"/>
        <v>1.9606859999999997E-2</v>
      </c>
      <c r="I19" s="225">
        <f t="shared" si="3"/>
        <v>0.75932464569986424</v>
      </c>
      <c r="J19" s="75">
        <v>4.8</v>
      </c>
      <c r="K19" s="13"/>
      <c r="L19" s="6">
        <f t="shared" si="4"/>
        <v>0</v>
      </c>
      <c r="M19" s="225">
        <f t="shared" si="5"/>
        <v>0.91666666666666674</v>
      </c>
      <c r="N19" s="75">
        <v>6</v>
      </c>
      <c r="O19" s="75">
        <v>11.7</v>
      </c>
      <c r="P19" s="6">
        <f t="shared" si="6"/>
        <v>1.3267799999999996E-2</v>
      </c>
      <c r="Q19" s="225">
        <f t="shared" si="7"/>
        <v>0.81019462240341689</v>
      </c>
      <c r="R19" s="75">
        <v>6</v>
      </c>
      <c r="S19" s="75">
        <v>11.6</v>
      </c>
      <c r="T19" s="6">
        <f t="shared" si="8"/>
        <v>1.3154399999999998E-2</v>
      </c>
      <c r="U19" s="225">
        <f t="shared" si="9"/>
        <v>0.81110463987575232</v>
      </c>
      <c r="V19" s="75">
        <v>6.8</v>
      </c>
      <c r="W19" s="75">
        <v>10.7</v>
      </c>
      <c r="X19" s="6">
        <f t="shared" si="10"/>
        <v>1.3751639999999999E-2</v>
      </c>
      <c r="Y19" s="225">
        <f t="shared" si="11"/>
        <v>0.80631188118811892</v>
      </c>
      <c r="Z19" s="75">
        <v>2.4</v>
      </c>
      <c r="AA19" s="75">
        <v>26.1</v>
      </c>
      <c r="AB19" s="6">
        <f t="shared" si="12"/>
        <v>1.1838959999999999E-2</v>
      </c>
      <c r="AC19" s="225">
        <f t="shared" si="13"/>
        <v>0.82166084255484373</v>
      </c>
      <c r="AD19" s="75">
        <v>4.7</v>
      </c>
      <c r="AE19" s="75">
        <v>19.8</v>
      </c>
      <c r="AF19" s="6">
        <f t="shared" si="14"/>
        <v>1.7588339999999997E-2</v>
      </c>
      <c r="AG19" s="225">
        <f t="shared" si="15"/>
        <v>0.77552295670743554</v>
      </c>
      <c r="AH19" s="75">
        <v>3.9</v>
      </c>
      <c r="AI19" s="75">
        <v>13.4</v>
      </c>
      <c r="AJ19" s="6">
        <f t="shared" si="16"/>
        <v>9.8771399999999995E-3</v>
      </c>
      <c r="AK19" s="225">
        <f t="shared" si="17"/>
        <v>0.83740414482624737</v>
      </c>
      <c r="AL19" s="75">
        <v>3.6</v>
      </c>
      <c r="AM19" s="75">
        <v>29.5</v>
      </c>
      <c r="AN19" s="6">
        <f t="shared" si="18"/>
        <v>2.0071800000000001E-2</v>
      </c>
      <c r="AO19" s="225">
        <f t="shared" si="19"/>
        <v>0.75559357406328864</v>
      </c>
      <c r="AP19" s="75">
        <v>3.1</v>
      </c>
      <c r="AQ19" s="75">
        <v>15</v>
      </c>
      <c r="AR19" s="6">
        <f t="shared" si="20"/>
        <v>8.7885000000000012E-3</v>
      </c>
      <c r="AS19" s="225">
        <f t="shared" si="21"/>
        <v>0.8461403125606678</v>
      </c>
    </row>
    <row r="20" spans="1:45" ht="12.75" customHeight="1" x14ac:dyDescent="0.2">
      <c r="A20" s="1">
        <v>1995</v>
      </c>
      <c r="B20" s="75">
        <v>3.9</v>
      </c>
      <c r="C20" s="75">
        <v>13.8</v>
      </c>
      <c r="D20" s="6">
        <f t="shared" si="0"/>
        <v>1.0171980000000001E-2</v>
      </c>
      <c r="E20" s="225">
        <f t="shared" si="1"/>
        <v>0.83503809939817519</v>
      </c>
      <c r="F20" s="75">
        <v>3.7</v>
      </c>
      <c r="G20" s="13"/>
      <c r="H20" s="6">
        <f t="shared" si="2"/>
        <v>0</v>
      </c>
      <c r="I20" s="225">
        <f t="shared" si="3"/>
        <v>0.91666666666666674</v>
      </c>
      <c r="J20" s="75">
        <v>7.7</v>
      </c>
      <c r="K20" s="75">
        <v>12.4</v>
      </c>
      <c r="L20" s="6">
        <f t="shared" si="4"/>
        <v>1.8045720000000001E-2</v>
      </c>
      <c r="M20" s="225">
        <f t="shared" si="5"/>
        <v>0.77185255290234911</v>
      </c>
      <c r="N20" s="75">
        <v>6.6</v>
      </c>
      <c r="O20" s="75">
        <v>12.5</v>
      </c>
      <c r="P20" s="6">
        <f t="shared" si="6"/>
        <v>1.55925E-2</v>
      </c>
      <c r="Q20" s="225">
        <f t="shared" si="7"/>
        <v>0.79153926422053977</v>
      </c>
      <c r="R20" s="75">
        <v>6.4</v>
      </c>
      <c r="S20" s="75">
        <v>10.9</v>
      </c>
      <c r="T20" s="6">
        <f t="shared" si="8"/>
        <v>1.3184639999999999E-2</v>
      </c>
      <c r="U20" s="225">
        <f t="shared" si="9"/>
        <v>0.8108619685497962</v>
      </c>
      <c r="V20" s="75">
        <v>6.5</v>
      </c>
      <c r="W20" s="75">
        <v>8.6</v>
      </c>
      <c r="X20" s="6">
        <f t="shared" si="10"/>
        <v>1.0565099999999999E-2</v>
      </c>
      <c r="Y20" s="225">
        <f t="shared" si="11"/>
        <v>0.83188337216074559</v>
      </c>
      <c r="Z20" s="75">
        <v>1.9</v>
      </c>
      <c r="AA20" s="75">
        <v>16</v>
      </c>
      <c r="AB20" s="6">
        <f t="shared" si="12"/>
        <v>5.7455999999999991E-3</v>
      </c>
      <c r="AC20" s="225">
        <f t="shared" si="13"/>
        <v>0.87055911473500291</v>
      </c>
      <c r="AD20" s="75">
        <v>4.3</v>
      </c>
      <c r="AE20" s="75">
        <v>13.6</v>
      </c>
      <c r="AF20" s="6">
        <f t="shared" si="14"/>
        <v>1.1052719999999999E-2</v>
      </c>
      <c r="AG20" s="225">
        <f t="shared" si="15"/>
        <v>0.82797029702970293</v>
      </c>
      <c r="AH20" s="75">
        <v>3.7</v>
      </c>
      <c r="AI20" s="75">
        <v>15.9</v>
      </c>
      <c r="AJ20" s="6">
        <f t="shared" si="16"/>
        <v>1.1118869999999999E-2</v>
      </c>
      <c r="AK20" s="225">
        <f t="shared" si="17"/>
        <v>0.82743945350417392</v>
      </c>
      <c r="AL20" s="75">
        <v>4.4000000000000004</v>
      </c>
      <c r="AM20" s="75">
        <v>22.1</v>
      </c>
      <c r="AN20" s="6">
        <f t="shared" si="18"/>
        <v>1.837836E-2</v>
      </c>
      <c r="AO20" s="225">
        <f t="shared" si="19"/>
        <v>0.76918316831683176</v>
      </c>
      <c r="AP20" s="75">
        <v>2.9</v>
      </c>
      <c r="AQ20" s="75">
        <v>24.1</v>
      </c>
      <c r="AR20" s="6">
        <f t="shared" si="20"/>
        <v>1.3209209999999999E-2</v>
      </c>
      <c r="AS20" s="225">
        <f t="shared" si="21"/>
        <v>0.81066479809745684</v>
      </c>
    </row>
    <row r="21" spans="1:45" ht="12.75" customHeight="1" x14ac:dyDescent="0.2">
      <c r="A21" s="1">
        <v>1996</v>
      </c>
      <c r="B21" s="75">
        <v>4.5999999999999996</v>
      </c>
      <c r="C21" s="75">
        <v>17.3</v>
      </c>
      <c r="D21" s="6">
        <f t="shared" si="0"/>
        <v>1.5040619999999999E-2</v>
      </c>
      <c r="E21" s="225">
        <f t="shared" si="1"/>
        <v>0.79596801591923894</v>
      </c>
      <c r="F21" s="75">
        <v>4.8</v>
      </c>
      <c r="G21" s="75">
        <v>16.7</v>
      </c>
      <c r="H21" s="6">
        <f t="shared" si="2"/>
        <v>1.5150240000000001E-2</v>
      </c>
      <c r="I21" s="225">
        <f t="shared" si="3"/>
        <v>0.79508833236264809</v>
      </c>
      <c r="J21" s="75">
        <v>6.8</v>
      </c>
      <c r="K21" s="75">
        <v>10.7</v>
      </c>
      <c r="L21" s="6">
        <f t="shared" si="4"/>
        <v>1.3751639999999999E-2</v>
      </c>
      <c r="M21" s="225">
        <f t="shared" si="5"/>
        <v>0.80631188118811892</v>
      </c>
      <c r="N21" s="75">
        <v>7.4</v>
      </c>
      <c r="O21" s="75">
        <v>11.3</v>
      </c>
      <c r="P21" s="6">
        <f t="shared" si="6"/>
        <v>1.5804180000000001E-2</v>
      </c>
      <c r="Q21" s="225">
        <f t="shared" si="7"/>
        <v>0.7898405649388468</v>
      </c>
      <c r="R21" s="75">
        <v>8.1</v>
      </c>
      <c r="S21" s="75">
        <v>13.5</v>
      </c>
      <c r="T21" s="6">
        <f t="shared" si="8"/>
        <v>2.0667149999999995E-2</v>
      </c>
      <c r="U21" s="225">
        <f t="shared" si="9"/>
        <v>0.75081598233352753</v>
      </c>
      <c r="V21" s="75">
        <v>9.1999999999999993</v>
      </c>
      <c r="W21" s="75">
        <v>13.8</v>
      </c>
      <c r="X21" s="6">
        <f t="shared" si="10"/>
        <v>2.3995439999999996E-2</v>
      </c>
      <c r="Y21" s="225">
        <f t="shared" si="11"/>
        <v>0.72410696952048148</v>
      </c>
      <c r="Z21" s="75">
        <v>2.4</v>
      </c>
      <c r="AA21" s="75">
        <v>23.8</v>
      </c>
      <c r="AB21" s="6">
        <f t="shared" si="12"/>
        <v>1.0795679999999998E-2</v>
      </c>
      <c r="AC21" s="225">
        <f t="shared" si="13"/>
        <v>0.83003300330033003</v>
      </c>
      <c r="AD21" s="75">
        <v>4.5999999999999996</v>
      </c>
      <c r="AE21" s="75">
        <v>15.9</v>
      </c>
      <c r="AF21" s="6">
        <f t="shared" si="14"/>
        <v>1.3823459999999999E-2</v>
      </c>
      <c r="AG21" s="225">
        <f t="shared" si="15"/>
        <v>0.80573553678897303</v>
      </c>
      <c r="AH21" s="75">
        <v>3.5</v>
      </c>
      <c r="AI21" s="75">
        <v>18.2</v>
      </c>
      <c r="AJ21" s="6">
        <f t="shared" si="16"/>
        <v>1.2039299999999999E-2</v>
      </c>
      <c r="AK21" s="225">
        <f t="shared" si="17"/>
        <v>0.8200531450203844</v>
      </c>
      <c r="AL21" s="75">
        <v>2.9</v>
      </c>
      <c r="AM21" s="75">
        <v>25.3</v>
      </c>
      <c r="AN21" s="6">
        <f t="shared" si="18"/>
        <v>1.386693E-2</v>
      </c>
      <c r="AO21" s="225">
        <f t="shared" si="19"/>
        <v>0.80538669675791108</v>
      </c>
      <c r="AP21" s="75">
        <v>2.2000000000000002</v>
      </c>
      <c r="AQ21" s="75">
        <v>26.4</v>
      </c>
      <c r="AR21" s="6">
        <f t="shared" si="20"/>
        <v>1.0977119999999998E-2</v>
      </c>
      <c r="AS21" s="225">
        <f t="shared" si="21"/>
        <v>0.8285769753445934</v>
      </c>
    </row>
    <row r="22" spans="1:45" ht="12.75" customHeight="1" x14ac:dyDescent="0.2">
      <c r="A22" s="1">
        <v>1997</v>
      </c>
      <c r="B22" s="75">
        <v>4.9000000000000004</v>
      </c>
      <c r="C22" s="75">
        <v>17.100000000000001</v>
      </c>
      <c r="D22" s="6">
        <f t="shared" si="0"/>
        <v>1.5836310000000003E-2</v>
      </c>
      <c r="E22" s="225">
        <f t="shared" si="1"/>
        <v>0.78958272665501839</v>
      </c>
      <c r="F22" s="75">
        <v>6.6</v>
      </c>
      <c r="G22" s="75">
        <v>12.5</v>
      </c>
      <c r="H22" s="6">
        <f t="shared" si="2"/>
        <v>1.55925E-2</v>
      </c>
      <c r="I22" s="225">
        <f t="shared" si="3"/>
        <v>0.79153926422053977</v>
      </c>
      <c r="J22" s="75">
        <v>8.4</v>
      </c>
      <c r="K22" s="75">
        <v>8.8000000000000007</v>
      </c>
      <c r="L22" s="6">
        <f t="shared" si="4"/>
        <v>1.3970880000000003E-2</v>
      </c>
      <c r="M22" s="225">
        <f t="shared" si="5"/>
        <v>0.80455251407493689</v>
      </c>
      <c r="N22" s="75">
        <v>7.1</v>
      </c>
      <c r="O22" s="75">
        <v>13.1</v>
      </c>
      <c r="P22" s="6">
        <f t="shared" si="6"/>
        <v>1.7578889999999996E-2</v>
      </c>
      <c r="Q22" s="225">
        <f t="shared" si="7"/>
        <v>0.77559879149679678</v>
      </c>
      <c r="R22" s="75">
        <v>7.1</v>
      </c>
      <c r="S22" s="75">
        <v>10.8</v>
      </c>
      <c r="T22" s="6">
        <f t="shared" si="8"/>
        <v>1.449252E-2</v>
      </c>
      <c r="U22" s="225">
        <f t="shared" si="9"/>
        <v>0.80036643370219385</v>
      </c>
      <c r="V22" s="75">
        <v>8.1</v>
      </c>
      <c r="W22" s="75">
        <v>11.5</v>
      </c>
      <c r="X22" s="6">
        <f t="shared" si="10"/>
        <v>1.7605349999999995E-2</v>
      </c>
      <c r="Y22" s="225">
        <f t="shared" si="11"/>
        <v>0.77538645408658524</v>
      </c>
      <c r="Z22" s="75">
        <v>2.6</v>
      </c>
      <c r="AA22" s="75">
        <v>27</v>
      </c>
      <c r="AB22" s="6">
        <f t="shared" si="12"/>
        <v>1.3267800000000001E-2</v>
      </c>
      <c r="AC22" s="225">
        <f t="shared" si="13"/>
        <v>0.81019462240341689</v>
      </c>
      <c r="AD22" s="75">
        <v>6.5</v>
      </c>
      <c r="AE22" s="75">
        <v>16.5</v>
      </c>
      <c r="AF22" s="6">
        <f t="shared" si="14"/>
        <v>2.027025E-2</v>
      </c>
      <c r="AG22" s="225">
        <f t="shared" si="15"/>
        <v>0.75400104348670161</v>
      </c>
      <c r="AH22" s="75">
        <v>4.5</v>
      </c>
      <c r="AI22" s="75">
        <v>19.2</v>
      </c>
      <c r="AJ22" s="6">
        <f t="shared" si="16"/>
        <v>1.6329599999999996E-2</v>
      </c>
      <c r="AK22" s="225">
        <f t="shared" si="17"/>
        <v>0.78562415065035918</v>
      </c>
      <c r="AL22" s="75">
        <v>2.9</v>
      </c>
      <c r="AM22" s="75">
        <v>28.1</v>
      </c>
      <c r="AN22" s="6">
        <f t="shared" si="18"/>
        <v>1.540161E-2</v>
      </c>
      <c r="AO22" s="225">
        <f t="shared" si="19"/>
        <v>0.79307112696563775</v>
      </c>
      <c r="AP22" s="75">
        <v>5</v>
      </c>
      <c r="AQ22" s="75">
        <v>19.7</v>
      </c>
      <c r="AR22" s="6">
        <f t="shared" si="20"/>
        <v>1.8616499999999998E-2</v>
      </c>
      <c r="AS22" s="225">
        <f t="shared" si="21"/>
        <v>0.76727213162492724</v>
      </c>
    </row>
    <row r="23" spans="1:45" ht="12.75" customHeight="1" x14ac:dyDescent="0.2">
      <c r="A23" s="1">
        <v>1998</v>
      </c>
      <c r="B23" s="75">
        <v>5.9</v>
      </c>
      <c r="C23" s="75">
        <v>16.100000000000001</v>
      </c>
      <c r="D23" s="6">
        <f t="shared" si="0"/>
        <v>1.7953110000000001E-2</v>
      </c>
      <c r="E23" s="225">
        <f t="shared" si="1"/>
        <v>0.77259573383808966</v>
      </c>
      <c r="F23" s="75">
        <v>10.6</v>
      </c>
      <c r="G23" s="75">
        <v>10.6</v>
      </c>
      <c r="H23" s="6">
        <f t="shared" si="2"/>
        <v>2.1236039999999998E-2</v>
      </c>
      <c r="I23" s="225">
        <f t="shared" si="3"/>
        <v>0.74625072801397785</v>
      </c>
      <c r="J23" s="75">
        <v>12.1</v>
      </c>
      <c r="K23" s="75">
        <v>10.9</v>
      </c>
      <c r="L23" s="6">
        <f t="shared" si="4"/>
        <v>2.4927209999999998E-2</v>
      </c>
      <c r="M23" s="225">
        <f t="shared" si="5"/>
        <v>0.71662965928945843</v>
      </c>
      <c r="N23" s="75">
        <v>10</v>
      </c>
      <c r="O23" s="75">
        <v>12.7</v>
      </c>
      <c r="P23" s="6">
        <f t="shared" si="6"/>
        <v>2.4002999999999997E-2</v>
      </c>
      <c r="Q23" s="225">
        <f t="shared" si="7"/>
        <v>0.72404630168899242</v>
      </c>
      <c r="R23" s="75">
        <v>7.9</v>
      </c>
      <c r="S23" s="75">
        <v>13.3</v>
      </c>
      <c r="T23" s="6">
        <f t="shared" si="8"/>
        <v>1.9858229999999998E-2</v>
      </c>
      <c r="U23" s="225">
        <f t="shared" si="9"/>
        <v>0.75730744030285391</v>
      </c>
      <c r="V23" s="75">
        <v>10.1</v>
      </c>
      <c r="W23" s="75">
        <v>16.2</v>
      </c>
      <c r="X23" s="6">
        <f t="shared" si="10"/>
        <v>3.0924179999999996E-2</v>
      </c>
      <c r="Y23" s="225">
        <f t="shared" si="11"/>
        <v>0.66850490196078438</v>
      </c>
      <c r="Z23" s="75">
        <v>2.8</v>
      </c>
      <c r="AA23" s="75">
        <v>20</v>
      </c>
      <c r="AB23" s="6">
        <f t="shared" si="12"/>
        <v>1.0584000000000001E-2</v>
      </c>
      <c r="AC23" s="225">
        <f t="shared" si="13"/>
        <v>0.831731702582023</v>
      </c>
      <c r="AD23" s="75">
        <v>6.4</v>
      </c>
      <c r="AE23" s="75">
        <v>12.7</v>
      </c>
      <c r="AF23" s="6">
        <f t="shared" si="14"/>
        <v>1.5361919999999999E-2</v>
      </c>
      <c r="AG23" s="225">
        <f t="shared" si="15"/>
        <v>0.79338963308095511</v>
      </c>
      <c r="AH23" s="75">
        <v>6</v>
      </c>
      <c r="AI23" s="75">
        <v>17.7</v>
      </c>
      <c r="AJ23" s="6">
        <f t="shared" si="16"/>
        <v>2.0071799999999994E-2</v>
      </c>
      <c r="AK23" s="225">
        <f t="shared" si="17"/>
        <v>0.75559357406328875</v>
      </c>
      <c r="AL23" s="75">
        <v>3.5</v>
      </c>
      <c r="AM23" s="13">
        <f>AM22*((AM$28/AM$22)^(1/(A$28-A$22)))</f>
        <v>26.831927213508145</v>
      </c>
      <c r="AN23" s="6">
        <f t="shared" si="18"/>
        <v>1.7749319851735636E-2</v>
      </c>
      <c r="AO23" s="225">
        <f t="shared" si="19"/>
        <v>0.77423111827909852</v>
      </c>
      <c r="AP23" s="75">
        <v>6.5</v>
      </c>
      <c r="AQ23" s="75">
        <v>12.2</v>
      </c>
      <c r="AR23" s="6">
        <f t="shared" si="20"/>
        <v>1.4987699999999998E-2</v>
      </c>
      <c r="AS23" s="225">
        <f t="shared" si="21"/>
        <v>0.79639269073966223</v>
      </c>
    </row>
    <row r="24" spans="1:45" ht="12.75" customHeight="1" x14ac:dyDescent="0.2">
      <c r="A24" s="1">
        <v>1999</v>
      </c>
      <c r="B24" s="75">
        <v>6.3</v>
      </c>
      <c r="C24" s="75">
        <v>13.3</v>
      </c>
      <c r="D24" s="6">
        <f t="shared" si="0"/>
        <v>1.5836310000000003E-2</v>
      </c>
      <c r="E24" s="225">
        <f t="shared" si="1"/>
        <v>0.78958272665501839</v>
      </c>
      <c r="F24" s="75">
        <v>13.8</v>
      </c>
      <c r="G24" s="75">
        <v>10.6</v>
      </c>
      <c r="H24" s="6">
        <f t="shared" si="2"/>
        <v>2.7646919999999998E-2</v>
      </c>
      <c r="I24" s="225">
        <f t="shared" si="3"/>
        <v>0.69480440691127932</v>
      </c>
      <c r="J24" s="75">
        <v>12.7</v>
      </c>
      <c r="K24" s="75">
        <v>12.7</v>
      </c>
      <c r="L24" s="6">
        <f t="shared" si="4"/>
        <v>3.048381E-2</v>
      </c>
      <c r="M24" s="225">
        <f t="shared" si="5"/>
        <v>0.6720388031450204</v>
      </c>
      <c r="N24" s="75">
        <v>14.9</v>
      </c>
      <c r="O24" s="75">
        <v>12.2</v>
      </c>
      <c r="P24" s="6">
        <f t="shared" si="6"/>
        <v>3.4356419999999999E-2</v>
      </c>
      <c r="Q24" s="225">
        <f t="shared" si="7"/>
        <v>0.64096170646476414</v>
      </c>
      <c r="R24" s="75">
        <v>10.7</v>
      </c>
      <c r="S24" s="75">
        <v>13.4</v>
      </c>
      <c r="T24" s="6">
        <f t="shared" si="8"/>
        <v>2.7098819999999999E-2</v>
      </c>
      <c r="U24" s="225">
        <f t="shared" si="9"/>
        <v>0.69920282469423412</v>
      </c>
      <c r="V24" s="75">
        <v>9.5</v>
      </c>
      <c r="W24" s="75">
        <v>11.4</v>
      </c>
      <c r="X24" s="6">
        <f t="shared" si="10"/>
        <v>2.0468699999999999E-2</v>
      </c>
      <c r="Y24" s="225">
        <f t="shared" si="11"/>
        <v>0.75240851291011457</v>
      </c>
      <c r="Z24" s="75">
        <v>3</v>
      </c>
      <c r="AA24" s="75">
        <v>19.3</v>
      </c>
      <c r="AB24" s="6">
        <f t="shared" si="12"/>
        <v>1.0943100000000001E-2</v>
      </c>
      <c r="AC24" s="225">
        <f t="shared" si="13"/>
        <v>0.828849980586294</v>
      </c>
      <c r="AD24" s="75">
        <v>8</v>
      </c>
      <c r="AE24" s="75">
        <v>11.2</v>
      </c>
      <c r="AF24" s="6">
        <f t="shared" si="14"/>
        <v>1.6934399999999999E-2</v>
      </c>
      <c r="AG24" s="225">
        <f t="shared" si="15"/>
        <v>0.7807707241312366</v>
      </c>
      <c r="AH24" s="75">
        <v>8.1</v>
      </c>
      <c r="AI24" s="75">
        <v>11</v>
      </c>
      <c r="AJ24" s="6">
        <f t="shared" si="16"/>
        <v>1.6839899999999998E-2</v>
      </c>
      <c r="AK24" s="225">
        <f t="shared" si="17"/>
        <v>0.78152907202484956</v>
      </c>
      <c r="AL24" s="75">
        <v>1.4</v>
      </c>
      <c r="AM24" s="13">
        <f>AM23*((AM$28/AM$22)^(1/(A$28-A$22)))</f>
        <v>25.62107893206402</v>
      </c>
      <c r="AN24" s="6">
        <f t="shared" si="18"/>
        <v>6.7793374854241391E-3</v>
      </c>
      <c r="AO24" s="225">
        <f t="shared" si="19"/>
        <v>0.86226353119404964</v>
      </c>
      <c r="AP24" s="75">
        <v>7.7</v>
      </c>
      <c r="AQ24" s="75">
        <v>11.5</v>
      </c>
      <c r="AR24" s="6">
        <f t="shared" si="20"/>
        <v>1.6735949999999999E-2</v>
      </c>
      <c r="AS24" s="225">
        <f t="shared" si="21"/>
        <v>0.78236325470782375</v>
      </c>
    </row>
    <row r="25" spans="1:45" ht="12.75" customHeight="1" x14ac:dyDescent="0.2">
      <c r="A25" s="1">
        <v>2000</v>
      </c>
      <c r="B25" s="75">
        <v>7.6</v>
      </c>
      <c r="C25" s="75">
        <v>14.6</v>
      </c>
      <c r="D25" s="6">
        <f t="shared" si="0"/>
        <v>2.0971439999999997E-2</v>
      </c>
      <c r="E25" s="225">
        <f t="shared" si="1"/>
        <v>0.74837410211609401</v>
      </c>
      <c r="F25" s="75">
        <v>17.100000000000001</v>
      </c>
      <c r="G25" s="75">
        <v>14.5</v>
      </c>
      <c r="H25" s="6">
        <f t="shared" si="2"/>
        <v>4.6862550000000003E-2</v>
      </c>
      <c r="I25" s="225">
        <f t="shared" si="3"/>
        <v>0.54060194622403412</v>
      </c>
      <c r="J25" s="75">
        <v>13.4</v>
      </c>
      <c r="K25" s="75">
        <v>12.9</v>
      </c>
      <c r="L25" s="6">
        <f t="shared" si="4"/>
        <v>3.2670540000000005E-2</v>
      </c>
      <c r="M25" s="225">
        <f t="shared" si="5"/>
        <v>0.65449063288681797</v>
      </c>
      <c r="N25" s="75">
        <v>17</v>
      </c>
      <c r="O25" s="75">
        <v>14.9</v>
      </c>
      <c r="P25" s="6">
        <f t="shared" si="6"/>
        <v>4.7873699999999991E-2</v>
      </c>
      <c r="Q25" s="225">
        <f t="shared" si="7"/>
        <v>0.53248762376237624</v>
      </c>
      <c r="R25" s="75">
        <v>12.3</v>
      </c>
      <c r="S25" s="75">
        <v>11.5</v>
      </c>
      <c r="T25" s="6">
        <f t="shared" si="8"/>
        <v>2.6734050000000002E-2</v>
      </c>
      <c r="U25" s="225">
        <f t="shared" si="9"/>
        <v>0.70213004756357988</v>
      </c>
      <c r="V25" s="75">
        <v>11.1</v>
      </c>
      <c r="W25" s="75">
        <v>11.6</v>
      </c>
      <c r="X25" s="6">
        <f t="shared" si="10"/>
        <v>2.4335639999999995E-2</v>
      </c>
      <c r="Y25" s="225">
        <f t="shared" si="11"/>
        <v>0.72137691710347507</v>
      </c>
      <c r="Z25" s="75">
        <v>4.7</v>
      </c>
      <c r="AA25" s="75">
        <v>22</v>
      </c>
      <c r="AB25" s="6">
        <f t="shared" si="12"/>
        <v>1.95426E-2</v>
      </c>
      <c r="AC25" s="225">
        <f t="shared" si="13"/>
        <v>0.75984032226752085</v>
      </c>
      <c r="AD25" s="75">
        <v>8.5</v>
      </c>
      <c r="AE25" s="75">
        <v>15.3</v>
      </c>
      <c r="AF25" s="6">
        <f t="shared" si="14"/>
        <v>2.4579450000000003E-2</v>
      </c>
      <c r="AG25" s="225">
        <f t="shared" si="15"/>
        <v>0.71942037953795379</v>
      </c>
      <c r="AH25" s="75">
        <v>10.5</v>
      </c>
      <c r="AI25" s="75">
        <v>9</v>
      </c>
      <c r="AJ25" s="6">
        <f t="shared" si="16"/>
        <v>1.7860499999999998E-2</v>
      </c>
      <c r="AK25" s="225">
        <f t="shared" si="17"/>
        <v>0.77333891477383032</v>
      </c>
      <c r="AL25" s="75">
        <v>2.2000000000000002</v>
      </c>
      <c r="AM25" s="13">
        <f>AM24*((AM$28/AM$22)^(1/(A$28-A$22)))</f>
        <v>24.464872777106361</v>
      </c>
      <c r="AN25" s="6">
        <f t="shared" si="18"/>
        <v>1.0172494100720826E-2</v>
      </c>
      <c r="AO25" s="225">
        <f t="shared" si="19"/>
        <v>0.83503397381935252</v>
      </c>
      <c r="AP25" s="75">
        <v>7.3</v>
      </c>
      <c r="AQ25" s="75">
        <v>11</v>
      </c>
      <c r="AR25" s="6">
        <f t="shared" si="20"/>
        <v>1.5176699999999998E-2</v>
      </c>
      <c r="AS25" s="225">
        <f t="shared" si="21"/>
        <v>0.79487599495243644</v>
      </c>
    </row>
    <row r="26" spans="1:45" ht="12.75" customHeight="1" x14ac:dyDescent="0.2">
      <c r="A26" s="1">
        <v>2001</v>
      </c>
      <c r="B26" s="75">
        <v>8</v>
      </c>
      <c r="C26" s="75">
        <v>15.3</v>
      </c>
      <c r="D26" s="6">
        <f t="shared" si="0"/>
        <v>2.3133599999999997E-2</v>
      </c>
      <c r="E26" s="225">
        <f t="shared" si="1"/>
        <v>0.73102310231023115</v>
      </c>
      <c r="F26" s="75">
        <v>18.2</v>
      </c>
      <c r="G26" s="75">
        <v>13.5</v>
      </c>
      <c r="H26" s="6">
        <f t="shared" si="2"/>
        <v>4.6437299999999994E-2</v>
      </c>
      <c r="I26" s="225">
        <f t="shared" si="3"/>
        <v>0.54401451174529214</v>
      </c>
      <c r="J26" s="75">
        <v>12.2</v>
      </c>
      <c r="K26" s="75">
        <v>13.3</v>
      </c>
      <c r="L26" s="6">
        <f t="shared" si="4"/>
        <v>3.0667139999999992E-2</v>
      </c>
      <c r="M26" s="225">
        <f t="shared" si="5"/>
        <v>0.67056760823141137</v>
      </c>
      <c r="N26" s="75">
        <v>13.7</v>
      </c>
      <c r="O26" s="75">
        <v>14.1</v>
      </c>
      <c r="P26" s="6">
        <f t="shared" si="6"/>
        <v>3.6509130000000001E-2</v>
      </c>
      <c r="Q26" s="225">
        <f t="shared" si="7"/>
        <v>0.62368654144826241</v>
      </c>
      <c r="R26" s="75">
        <v>12.3</v>
      </c>
      <c r="S26" s="75">
        <v>13.2</v>
      </c>
      <c r="T26" s="6">
        <f t="shared" si="8"/>
        <v>3.0686039999999998E-2</v>
      </c>
      <c r="U26" s="225">
        <f t="shared" si="9"/>
        <v>0.67041593865268878</v>
      </c>
      <c r="V26" s="75">
        <v>10.8</v>
      </c>
      <c r="W26" s="75">
        <v>12.4</v>
      </c>
      <c r="X26" s="6">
        <f t="shared" si="10"/>
        <v>2.5310880000000001E-2</v>
      </c>
      <c r="Y26" s="225">
        <f t="shared" si="11"/>
        <v>0.71355076684139007</v>
      </c>
      <c r="Z26" s="75">
        <v>5.4</v>
      </c>
      <c r="AA26" s="75">
        <v>19.399999999999999</v>
      </c>
      <c r="AB26" s="6">
        <f t="shared" si="12"/>
        <v>1.979964E-2</v>
      </c>
      <c r="AC26" s="225">
        <f t="shared" si="13"/>
        <v>0.75777761599689386</v>
      </c>
      <c r="AD26" s="75">
        <v>9.5</v>
      </c>
      <c r="AE26" s="75">
        <v>15.3</v>
      </c>
      <c r="AF26" s="6">
        <f t="shared" si="14"/>
        <v>2.7471149999999996E-2</v>
      </c>
      <c r="AG26" s="225">
        <f t="shared" si="15"/>
        <v>0.69621493399339929</v>
      </c>
      <c r="AH26" s="75">
        <v>11.5</v>
      </c>
      <c r="AI26" s="75">
        <v>11.4</v>
      </c>
      <c r="AJ26" s="6">
        <f t="shared" si="16"/>
        <v>2.4777899999999999E-2</v>
      </c>
      <c r="AK26" s="225">
        <f t="shared" si="17"/>
        <v>0.71782784896136664</v>
      </c>
      <c r="AL26" s="75">
        <v>2.1</v>
      </c>
      <c r="AM26" s="13">
        <f>AM25*((AM$28/AM$22)^(1/(A$28-A$22)))</f>
        <v>23.360842905446788</v>
      </c>
      <c r="AN26" s="6">
        <f t="shared" si="18"/>
        <v>9.2719185491718301E-3</v>
      </c>
      <c r="AO26" s="225">
        <f t="shared" si="19"/>
        <v>0.84226095342312446</v>
      </c>
      <c r="AP26" s="75">
        <v>8.6</v>
      </c>
      <c r="AQ26" s="75">
        <v>17</v>
      </c>
      <c r="AR26" s="6">
        <f t="shared" si="20"/>
        <v>2.7631799999999998E-2</v>
      </c>
      <c r="AS26" s="225">
        <f t="shared" si="21"/>
        <v>0.69492574257425743</v>
      </c>
    </row>
    <row r="27" spans="1:45" ht="12.75" customHeight="1" x14ac:dyDescent="0.2">
      <c r="A27" s="1">
        <v>2002</v>
      </c>
      <c r="B27" s="75">
        <v>9.6999999999999993</v>
      </c>
      <c r="C27" s="75">
        <v>14.6</v>
      </c>
      <c r="D27" s="6">
        <f t="shared" si="0"/>
        <v>2.6766179999999994E-2</v>
      </c>
      <c r="E27" s="225">
        <f t="shared" si="1"/>
        <v>0.70187220927975158</v>
      </c>
      <c r="F27" s="75">
        <v>14.9</v>
      </c>
      <c r="G27" s="75">
        <v>12.4</v>
      </c>
      <c r="H27" s="6">
        <f t="shared" si="2"/>
        <v>3.4919640000000002E-2</v>
      </c>
      <c r="I27" s="225">
        <f t="shared" si="3"/>
        <v>0.63644195301883122</v>
      </c>
      <c r="J27" s="75">
        <v>17.100000000000001</v>
      </c>
      <c r="K27" s="75">
        <v>14.6</v>
      </c>
      <c r="L27" s="6">
        <f t="shared" si="4"/>
        <v>4.7185740000000004E-2</v>
      </c>
      <c r="M27" s="225">
        <f t="shared" si="5"/>
        <v>0.53800839642787801</v>
      </c>
      <c r="N27" s="75">
        <v>14.3</v>
      </c>
      <c r="O27" s="75">
        <v>13</v>
      </c>
      <c r="P27" s="6">
        <f t="shared" si="6"/>
        <v>3.5135099999999996E-2</v>
      </c>
      <c r="Q27" s="225">
        <f t="shared" si="7"/>
        <v>0.63471291982139399</v>
      </c>
      <c r="R27" s="75">
        <v>15</v>
      </c>
      <c r="S27" s="75">
        <v>11.9</v>
      </c>
      <c r="T27" s="6">
        <f t="shared" si="8"/>
        <v>3.3736499999999996E-2</v>
      </c>
      <c r="U27" s="225">
        <f t="shared" si="9"/>
        <v>0.64593646864686471</v>
      </c>
      <c r="V27" s="75">
        <v>13.3</v>
      </c>
      <c r="W27" s="75">
        <v>14</v>
      </c>
      <c r="X27" s="6">
        <f t="shared" si="10"/>
        <v>3.5191800000000002E-2</v>
      </c>
      <c r="Y27" s="225">
        <f t="shared" si="11"/>
        <v>0.63425791108522611</v>
      </c>
      <c r="Z27" s="75">
        <v>6.5</v>
      </c>
      <c r="AA27" s="75">
        <v>14.9</v>
      </c>
      <c r="AB27" s="6">
        <f t="shared" si="12"/>
        <v>1.8304650000000002E-2</v>
      </c>
      <c r="AC27" s="225">
        <f t="shared" si="13"/>
        <v>0.76977467967384972</v>
      </c>
      <c r="AD27" s="75">
        <v>9.6</v>
      </c>
      <c r="AE27" s="75">
        <v>15.8</v>
      </c>
      <c r="AF27" s="6">
        <f t="shared" si="14"/>
        <v>2.8667520000000002E-2</v>
      </c>
      <c r="AG27" s="225">
        <f t="shared" si="15"/>
        <v>0.68661424966026008</v>
      </c>
      <c r="AH27" s="75">
        <v>14</v>
      </c>
      <c r="AI27" s="75">
        <v>12.3</v>
      </c>
      <c r="AJ27" s="6">
        <f t="shared" si="16"/>
        <v>3.2545800000000007E-2</v>
      </c>
      <c r="AK27" s="225">
        <f t="shared" si="17"/>
        <v>0.65549165210638716</v>
      </c>
      <c r="AL27" s="75">
        <v>3</v>
      </c>
      <c r="AM27" s="13">
        <f>AM26*((AM$28/AM$22)^(1/(A$28-A$22)))</f>
        <v>22.306634750361081</v>
      </c>
      <c r="AN27" s="6">
        <f t="shared" si="18"/>
        <v>1.2647861903454731E-2</v>
      </c>
      <c r="AO27" s="225">
        <f t="shared" si="19"/>
        <v>0.81516952980749613</v>
      </c>
      <c r="AP27" s="75">
        <v>12.4</v>
      </c>
      <c r="AQ27" s="75">
        <v>16.7</v>
      </c>
      <c r="AR27" s="6">
        <f t="shared" si="20"/>
        <v>3.9138119999999992E-2</v>
      </c>
      <c r="AS27" s="225">
        <f t="shared" si="21"/>
        <v>0.602589303047952</v>
      </c>
    </row>
    <row r="28" spans="1:45" ht="12.75" customHeight="1" x14ac:dyDescent="0.2">
      <c r="A28" s="1">
        <v>2003</v>
      </c>
      <c r="B28" s="75">
        <v>9.1</v>
      </c>
      <c r="C28" s="75">
        <v>16.2</v>
      </c>
      <c r="D28" s="6">
        <f t="shared" si="0"/>
        <v>2.7862379999999999E-2</v>
      </c>
      <c r="E28" s="225">
        <f t="shared" si="1"/>
        <v>0.69307537371384187</v>
      </c>
      <c r="F28" s="75">
        <v>19.2</v>
      </c>
      <c r="G28" s="75">
        <v>10.199999999999999</v>
      </c>
      <c r="H28" s="6">
        <f t="shared" si="2"/>
        <v>3.7013759999999993E-2</v>
      </c>
      <c r="I28" s="225">
        <f t="shared" si="3"/>
        <v>0.61963696369636967</v>
      </c>
      <c r="J28" s="75">
        <v>19.7</v>
      </c>
      <c r="K28" s="75">
        <v>12.7</v>
      </c>
      <c r="L28" s="6">
        <f t="shared" si="4"/>
        <v>4.7285909999999994E-2</v>
      </c>
      <c r="M28" s="225">
        <f t="shared" si="5"/>
        <v>0.5372045476606484</v>
      </c>
      <c r="N28" s="75">
        <v>14.8</v>
      </c>
      <c r="O28" s="75">
        <v>11.7</v>
      </c>
      <c r="P28" s="6">
        <f t="shared" si="6"/>
        <v>3.2727240000000005E-2</v>
      </c>
      <c r="Q28" s="225">
        <f t="shared" si="7"/>
        <v>0.65403562415065031</v>
      </c>
      <c r="R28" s="75">
        <v>15.5</v>
      </c>
      <c r="S28" s="75">
        <v>12.6</v>
      </c>
      <c r="T28" s="6">
        <f t="shared" si="8"/>
        <v>3.6911699999999999E-2</v>
      </c>
      <c r="U28" s="225">
        <f t="shared" si="9"/>
        <v>0.62045597942147146</v>
      </c>
      <c r="V28" s="75">
        <v>13</v>
      </c>
      <c r="W28" s="75">
        <v>13.3</v>
      </c>
      <c r="X28" s="6">
        <f t="shared" si="10"/>
        <v>3.2678099999999995E-2</v>
      </c>
      <c r="Y28" s="225">
        <f t="shared" si="11"/>
        <v>0.65442996505532902</v>
      </c>
      <c r="Z28" s="75">
        <v>5.6</v>
      </c>
      <c r="AA28" s="75">
        <v>18.8</v>
      </c>
      <c r="AB28" s="6">
        <f t="shared" si="12"/>
        <v>1.9897919999999996E-2</v>
      </c>
      <c r="AC28" s="225">
        <f t="shared" si="13"/>
        <v>0.75698893418753643</v>
      </c>
      <c r="AD28" s="75">
        <v>7.5</v>
      </c>
      <c r="AE28" s="75">
        <v>21.4</v>
      </c>
      <c r="AF28" s="6">
        <f t="shared" si="14"/>
        <v>3.0334499999999997E-2</v>
      </c>
      <c r="AG28" s="225">
        <f t="shared" si="15"/>
        <v>0.67323699281692873</v>
      </c>
      <c r="AH28" s="75">
        <v>12.2</v>
      </c>
      <c r="AI28" s="75">
        <v>10.199999999999999</v>
      </c>
      <c r="AJ28" s="6">
        <f t="shared" si="16"/>
        <v>2.3519159999999994E-2</v>
      </c>
      <c r="AK28" s="225">
        <f t="shared" si="17"/>
        <v>0.7279290429042905</v>
      </c>
      <c r="AL28" s="75">
        <v>4.0999999999999996</v>
      </c>
      <c r="AM28" s="11">
        <v>21.3</v>
      </c>
      <c r="AN28" s="6">
        <f t="shared" si="18"/>
        <v>1.6505369999999998E-2</v>
      </c>
      <c r="AO28" s="225">
        <f t="shared" si="19"/>
        <v>0.78421362356823909</v>
      </c>
      <c r="AP28" s="75">
        <v>10.6</v>
      </c>
      <c r="AQ28" s="75">
        <v>22.1</v>
      </c>
      <c r="AR28" s="6">
        <f t="shared" si="20"/>
        <v>4.4275139999999998E-2</v>
      </c>
      <c r="AS28" s="225">
        <f t="shared" si="21"/>
        <v>0.56136551155115511</v>
      </c>
    </row>
    <row r="29" spans="1:45" ht="12.75" customHeight="1" x14ac:dyDescent="0.2">
      <c r="A29" s="1">
        <v>2004</v>
      </c>
      <c r="B29" s="75">
        <v>8.6999999999999993</v>
      </c>
      <c r="C29" s="75">
        <v>15</v>
      </c>
      <c r="D29" s="6">
        <f t="shared" si="0"/>
        <v>2.4664499999999995E-2</v>
      </c>
      <c r="E29" s="225">
        <f t="shared" si="1"/>
        <v>0.7187378664337023</v>
      </c>
      <c r="F29" s="75">
        <v>19.600000000000001</v>
      </c>
      <c r="G29" s="75">
        <v>11.7</v>
      </c>
      <c r="H29" s="6">
        <f t="shared" si="2"/>
        <v>4.3341480000000002E-2</v>
      </c>
      <c r="I29" s="225">
        <f t="shared" si="3"/>
        <v>0.56885798874005045</v>
      </c>
      <c r="J29" s="75">
        <v>19.7</v>
      </c>
      <c r="K29" s="75">
        <v>13.6</v>
      </c>
      <c r="L29" s="6">
        <f t="shared" si="4"/>
        <v>5.0636879999999988E-2</v>
      </c>
      <c r="M29" s="225">
        <f t="shared" si="5"/>
        <v>0.5103135313531354</v>
      </c>
      <c r="N29" s="75">
        <v>13</v>
      </c>
      <c r="O29" s="75">
        <v>12.9</v>
      </c>
      <c r="P29" s="6">
        <f t="shared" si="6"/>
        <v>3.1695300000000003E-2</v>
      </c>
      <c r="Q29" s="225">
        <f t="shared" si="7"/>
        <v>0.66231678314890319</v>
      </c>
      <c r="R29" s="75">
        <v>16.2</v>
      </c>
      <c r="S29" s="75">
        <v>14.3</v>
      </c>
      <c r="T29" s="6">
        <f t="shared" si="8"/>
        <v>4.3783739999999995E-2</v>
      </c>
      <c r="U29" s="225">
        <f t="shared" si="9"/>
        <v>0.56530892059794213</v>
      </c>
      <c r="V29" s="75">
        <v>12.6</v>
      </c>
      <c r="W29" s="75">
        <v>13</v>
      </c>
      <c r="X29" s="6">
        <f t="shared" si="10"/>
        <v>3.0958199999999995E-2</v>
      </c>
      <c r="Y29" s="225">
        <f t="shared" si="11"/>
        <v>0.66823189671908378</v>
      </c>
      <c r="Z29" s="75">
        <v>5.0999999999999996</v>
      </c>
      <c r="AA29" s="75">
        <v>15.3</v>
      </c>
      <c r="AB29" s="6">
        <f t="shared" si="12"/>
        <v>1.4747669999999999E-2</v>
      </c>
      <c r="AC29" s="225">
        <f t="shared" si="13"/>
        <v>0.79831889438943893</v>
      </c>
      <c r="AD29" s="75">
        <v>9</v>
      </c>
      <c r="AE29" s="75">
        <v>19.3</v>
      </c>
      <c r="AF29" s="6">
        <f t="shared" si="14"/>
        <v>3.2829299999999999E-2</v>
      </c>
      <c r="AG29" s="225">
        <f t="shared" si="15"/>
        <v>0.65321660842554852</v>
      </c>
      <c r="AH29" s="75">
        <v>12.7</v>
      </c>
      <c r="AI29" s="75">
        <v>12.4</v>
      </c>
      <c r="AJ29" s="6">
        <f t="shared" si="16"/>
        <v>2.9763719999999994E-2</v>
      </c>
      <c r="AK29" s="225">
        <f t="shared" si="17"/>
        <v>0.6778174140943507</v>
      </c>
      <c r="AL29" s="75">
        <v>2.9</v>
      </c>
      <c r="AM29" s="13">
        <f>AM28*((AM30/AM28)^(1/2))</f>
        <v>14.954932296737422</v>
      </c>
      <c r="AN29" s="6">
        <f t="shared" si="18"/>
        <v>8.1967983918417812E-3</v>
      </c>
      <c r="AO29" s="225">
        <f t="shared" si="19"/>
        <v>0.85088862650981223</v>
      </c>
      <c r="AP29" s="75">
        <v>10</v>
      </c>
      <c r="AQ29" s="75">
        <v>18.100000000000001</v>
      </c>
      <c r="AR29" s="6">
        <f t="shared" si="20"/>
        <v>3.4209000000000003E-2</v>
      </c>
      <c r="AS29" s="225">
        <f t="shared" si="21"/>
        <v>0.64214472917880017</v>
      </c>
    </row>
    <row r="30" spans="1:45" ht="12.75" customHeight="1" x14ac:dyDescent="0.2">
      <c r="A30" s="1">
        <v>2005</v>
      </c>
      <c r="B30" s="75">
        <v>10.199999999999999</v>
      </c>
      <c r="C30" s="75">
        <v>13.7</v>
      </c>
      <c r="D30" s="6">
        <f t="shared" si="0"/>
        <v>2.6410859999999994E-2</v>
      </c>
      <c r="E30" s="225">
        <f t="shared" si="1"/>
        <v>0.704723597359736</v>
      </c>
      <c r="F30" s="75">
        <v>20.9</v>
      </c>
      <c r="G30" s="75">
        <v>10.9</v>
      </c>
      <c r="H30" s="6">
        <f t="shared" si="2"/>
        <v>4.3056090000000005E-2</v>
      </c>
      <c r="I30" s="225">
        <f t="shared" si="3"/>
        <v>0.57114819937876138</v>
      </c>
      <c r="J30" s="75">
        <v>17.7</v>
      </c>
      <c r="K30" s="75">
        <v>13.4</v>
      </c>
      <c r="L30" s="6">
        <f t="shared" si="4"/>
        <v>4.4827019999999995E-2</v>
      </c>
      <c r="M30" s="225">
        <f t="shared" si="5"/>
        <v>0.55693675985245583</v>
      </c>
      <c r="N30" s="75">
        <v>14.3</v>
      </c>
      <c r="O30" s="75">
        <v>13.2</v>
      </c>
      <c r="P30" s="6">
        <f t="shared" si="6"/>
        <v>3.5675640000000002E-2</v>
      </c>
      <c r="Q30" s="225">
        <f t="shared" si="7"/>
        <v>0.63037516986992825</v>
      </c>
      <c r="R30" s="75">
        <v>13.7</v>
      </c>
      <c r="S30" s="75">
        <v>15.7</v>
      </c>
      <c r="T30" s="6">
        <f t="shared" si="8"/>
        <v>4.0652009999999995E-2</v>
      </c>
      <c r="U30" s="225">
        <f t="shared" si="9"/>
        <v>0.59044056979227333</v>
      </c>
      <c r="V30" s="75">
        <v>15.3</v>
      </c>
      <c r="W30" s="75">
        <v>14.1</v>
      </c>
      <c r="X30" s="6">
        <f t="shared" si="10"/>
        <v>4.0772969999999999E-2</v>
      </c>
      <c r="Y30" s="225">
        <f t="shared" si="11"/>
        <v>0.58946988448844873</v>
      </c>
      <c r="Z30" s="75">
        <v>6.5</v>
      </c>
      <c r="AA30" s="75">
        <v>12.4</v>
      </c>
      <c r="AB30" s="6">
        <f t="shared" si="12"/>
        <v>1.5233400000000001E-2</v>
      </c>
      <c r="AC30" s="225">
        <f t="shared" si="13"/>
        <v>0.79442098621626878</v>
      </c>
      <c r="AD30" s="75">
        <v>10.5</v>
      </c>
      <c r="AE30" s="75">
        <v>17.899999999999999</v>
      </c>
      <c r="AF30" s="6">
        <f t="shared" si="14"/>
        <v>3.552255E-2</v>
      </c>
      <c r="AG30" s="225">
        <f t="shared" si="15"/>
        <v>0.63160369345758105</v>
      </c>
      <c r="AH30" s="75">
        <v>17.3</v>
      </c>
      <c r="AI30" s="75">
        <v>13.5</v>
      </c>
      <c r="AJ30" s="6">
        <f t="shared" si="16"/>
        <v>4.4140949999999998E-2</v>
      </c>
      <c r="AK30" s="225">
        <f t="shared" si="17"/>
        <v>0.56244236556008542</v>
      </c>
      <c r="AL30" s="75">
        <v>3.6</v>
      </c>
      <c r="AM30" s="11">
        <v>10.5</v>
      </c>
      <c r="AN30" s="6">
        <f t="shared" si="18"/>
        <v>7.1442000000000007E-3</v>
      </c>
      <c r="AO30" s="225">
        <f t="shared" si="19"/>
        <v>0.85933556590953208</v>
      </c>
      <c r="AP30" s="75">
        <v>10.6</v>
      </c>
      <c r="AQ30" s="75">
        <v>14.9</v>
      </c>
      <c r="AR30" s="6">
        <f t="shared" si="20"/>
        <v>2.9850659999999998E-2</v>
      </c>
      <c r="AS30" s="225">
        <f t="shared" si="21"/>
        <v>0.67711973403222669</v>
      </c>
    </row>
    <row r="31" spans="1:45" ht="12.75" customHeight="1" x14ac:dyDescent="0.2">
      <c r="A31" s="1">
        <v>2006</v>
      </c>
      <c r="B31" s="75">
        <v>10.199999999999999</v>
      </c>
      <c r="C31" s="75">
        <v>15</v>
      </c>
      <c r="D31" s="6">
        <f t="shared" si="0"/>
        <v>2.8917000000000002E-2</v>
      </c>
      <c r="E31" s="225">
        <f t="shared" si="1"/>
        <v>0.68461221122112215</v>
      </c>
      <c r="F31" s="75">
        <v>20.3</v>
      </c>
      <c r="G31" s="75">
        <v>12.5</v>
      </c>
      <c r="H31" s="6">
        <f t="shared" si="2"/>
        <v>4.7958750000000001E-2</v>
      </c>
      <c r="I31" s="225">
        <f t="shared" si="3"/>
        <v>0.53180511065812452</v>
      </c>
      <c r="J31" s="75">
        <v>15</v>
      </c>
      <c r="K31" s="75">
        <v>14.2</v>
      </c>
      <c r="L31" s="6">
        <f t="shared" si="4"/>
        <v>4.0256999999999994E-2</v>
      </c>
      <c r="M31" s="225">
        <f t="shared" si="5"/>
        <v>0.59361046398757522</v>
      </c>
      <c r="N31" s="75">
        <v>13.6</v>
      </c>
      <c r="O31" s="75">
        <v>16.399999999999999</v>
      </c>
      <c r="P31" s="6">
        <f t="shared" si="6"/>
        <v>4.2154559999999987E-2</v>
      </c>
      <c r="Q31" s="225">
        <f t="shared" si="7"/>
        <v>0.57838283828382842</v>
      </c>
      <c r="R31" s="75">
        <v>14.8</v>
      </c>
      <c r="S31" s="75">
        <v>13.5</v>
      </c>
      <c r="T31" s="6">
        <f t="shared" si="8"/>
        <v>3.7762200000000003E-2</v>
      </c>
      <c r="U31" s="225">
        <f t="shared" si="9"/>
        <v>0.61363084837895543</v>
      </c>
      <c r="V31" s="75">
        <v>15.1</v>
      </c>
      <c r="W31" s="75">
        <v>12.8</v>
      </c>
      <c r="X31" s="6">
        <f t="shared" si="10"/>
        <v>3.652992E-2</v>
      </c>
      <c r="Y31" s="225">
        <f t="shared" si="11"/>
        <v>0.62351970491166753</v>
      </c>
      <c r="Z31" s="75">
        <v>7.1</v>
      </c>
      <c r="AA31" s="75">
        <v>17.399999999999999</v>
      </c>
      <c r="AB31" s="6">
        <f t="shared" si="12"/>
        <v>2.3349059999999998E-2</v>
      </c>
      <c r="AC31" s="225">
        <f t="shared" si="13"/>
        <v>0.72929406911279371</v>
      </c>
      <c r="AD31" s="75">
        <v>10.3</v>
      </c>
      <c r="AE31" s="75">
        <v>13.9</v>
      </c>
      <c r="AF31" s="6">
        <f t="shared" si="14"/>
        <v>2.7059130000000001E-2</v>
      </c>
      <c r="AG31" s="225">
        <f t="shared" si="15"/>
        <v>0.69952133080955159</v>
      </c>
      <c r="AH31" s="75">
        <v>14.2</v>
      </c>
      <c r="AI31" s="75">
        <v>13.4</v>
      </c>
      <c r="AJ31" s="6">
        <f t="shared" si="16"/>
        <v>3.5962919999999995E-2</v>
      </c>
      <c r="AK31" s="225">
        <f t="shared" si="17"/>
        <v>0.62806979227334503</v>
      </c>
      <c r="AL31" s="13"/>
      <c r="AM31" s="13">
        <f>AM30*((AM32/AM30)^(1/2))</f>
        <v>14.635573101180562</v>
      </c>
      <c r="AN31" s="6">
        <f t="shared" si="18"/>
        <v>0</v>
      </c>
      <c r="AO31" s="225">
        <f t="shared" si="19"/>
        <v>0.91666666666666674</v>
      </c>
      <c r="AP31" s="75">
        <v>10.6</v>
      </c>
      <c r="AQ31" s="75">
        <v>13.4</v>
      </c>
      <c r="AR31" s="6">
        <f t="shared" si="20"/>
        <v>2.6845559999999997E-2</v>
      </c>
      <c r="AS31" s="225">
        <f t="shared" si="21"/>
        <v>0.70123519704911663</v>
      </c>
    </row>
    <row r="32" spans="1:45" ht="12.75" customHeight="1" x14ac:dyDescent="0.2">
      <c r="A32" s="1">
        <v>2007</v>
      </c>
      <c r="B32" s="75">
        <v>11</v>
      </c>
      <c r="C32" s="75">
        <v>14.8</v>
      </c>
      <c r="D32" s="6">
        <f t="shared" si="0"/>
        <v>3.0769200000000003E-2</v>
      </c>
      <c r="E32" s="225">
        <f t="shared" si="1"/>
        <v>0.66974859250630936</v>
      </c>
      <c r="F32" s="75">
        <v>21.2</v>
      </c>
      <c r="G32" s="75">
        <v>9.8000000000000007</v>
      </c>
      <c r="H32" s="6">
        <f t="shared" si="2"/>
        <v>3.9266640000000005E-2</v>
      </c>
      <c r="I32" s="225">
        <f t="shared" si="3"/>
        <v>0.60155794991263822</v>
      </c>
      <c r="J32" s="75">
        <v>15.4</v>
      </c>
      <c r="K32" s="75">
        <v>14.7</v>
      </c>
      <c r="L32" s="6">
        <f t="shared" si="4"/>
        <v>4.2785819999999995E-2</v>
      </c>
      <c r="M32" s="225">
        <f t="shared" si="5"/>
        <v>0.5733170743544943</v>
      </c>
      <c r="N32" s="75">
        <v>15.7</v>
      </c>
      <c r="O32" s="75">
        <v>13.9</v>
      </c>
      <c r="P32" s="6">
        <f t="shared" si="6"/>
        <v>4.1245469999999985E-2</v>
      </c>
      <c r="Q32" s="225">
        <f t="shared" si="7"/>
        <v>0.5856781450203844</v>
      </c>
      <c r="R32" s="75">
        <v>14.9</v>
      </c>
      <c r="S32" s="75">
        <v>12.7</v>
      </c>
      <c r="T32" s="6">
        <f t="shared" si="8"/>
        <v>3.5764469999999993E-2</v>
      </c>
      <c r="U32" s="225">
        <f t="shared" si="9"/>
        <v>0.62966232284993207</v>
      </c>
      <c r="V32" s="75">
        <v>17.3</v>
      </c>
      <c r="W32" s="75">
        <v>13</v>
      </c>
      <c r="X32" s="6">
        <f t="shared" si="10"/>
        <v>4.2506099999999998E-2</v>
      </c>
      <c r="Y32" s="225">
        <f t="shared" si="11"/>
        <v>0.57556178411958836</v>
      </c>
      <c r="Z32" s="75">
        <v>7.4</v>
      </c>
      <c r="AA32" s="75">
        <v>15.1</v>
      </c>
      <c r="AB32" s="6">
        <f t="shared" si="12"/>
        <v>2.1118860000000003E-2</v>
      </c>
      <c r="AC32" s="225">
        <f t="shared" si="13"/>
        <v>0.74719107940205787</v>
      </c>
      <c r="AD32" s="75">
        <v>11.5</v>
      </c>
      <c r="AE32" s="75">
        <v>15.4</v>
      </c>
      <c r="AF32" s="6">
        <f t="shared" si="14"/>
        <v>3.3471899999999999E-2</v>
      </c>
      <c r="AG32" s="225">
        <f t="shared" si="15"/>
        <v>0.64805984274898076</v>
      </c>
      <c r="AH32" s="75">
        <v>11.7</v>
      </c>
      <c r="AI32" s="75">
        <v>16.8</v>
      </c>
      <c r="AJ32" s="6">
        <f t="shared" si="16"/>
        <v>3.7149839999999996E-2</v>
      </c>
      <c r="AK32" s="225">
        <f t="shared" si="17"/>
        <v>0.61854494272956706</v>
      </c>
      <c r="AL32" s="75">
        <v>4</v>
      </c>
      <c r="AM32" s="75">
        <v>20.399999999999999</v>
      </c>
      <c r="AN32" s="6">
        <f t="shared" si="18"/>
        <v>1.5422399999999998E-2</v>
      </c>
      <c r="AO32" s="225">
        <f t="shared" si="19"/>
        <v>0.79290429042904287</v>
      </c>
      <c r="AP32" s="75">
        <v>10.199999999999999</v>
      </c>
      <c r="AQ32" s="75">
        <v>19.399999999999999</v>
      </c>
      <c r="AR32" s="6">
        <f t="shared" si="20"/>
        <v>3.7399319999999993E-2</v>
      </c>
      <c r="AS32" s="225">
        <f t="shared" si="21"/>
        <v>0.61654290429042902</v>
      </c>
    </row>
    <row r="33" spans="1:45" ht="12.75" customHeight="1" x14ac:dyDescent="0.2">
      <c r="A33" s="1">
        <v>2008</v>
      </c>
      <c r="B33" s="75">
        <v>12.9</v>
      </c>
      <c r="C33" s="75">
        <v>15.2</v>
      </c>
      <c r="D33" s="6">
        <f t="shared" si="0"/>
        <v>3.7059120000000001E-2</v>
      </c>
      <c r="E33" s="225">
        <f t="shared" si="1"/>
        <v>0.61927295670743543</v>
      </c>
      <c r="F33" s="75">
        <v>21.6</v>
      </c>
      <c r="G33" s="75">
        <v>10.7</v>
      </c>
      <c r="H33" s="6">
        <f t="shared" si="2"/>
        <v>4.3681680000000001E-2</v>
      </c>
      <c r="I33" s="225">
        <f t="shared" si="3"/>
        <v>0.56612793632304403</v>
      </c>
      <c r="J33" s="75">
        <v>15.9</v>
      </c>
      <c r="K33" s="75">
        <v>15.5</v>
      </c>
      <c r="L33" s="6">
        <f t="shared" si="4"/>
        <v>4.6579049999999997E-2</v>
      </c>
      <c r="M33" s="225">
        <f t="shared" si="5"/>
        <v>0.54287698990487288</v>
      </c>
      <c r="N33" s="75">
        <v>20.9</v>
      </c>
      <c r="O33" s="75">
        <v>13.6</v>
      </c>
      <c r="P33" s="6">
        <f t="shared" si="6"/>
        <v>5.3721359999999989E-2</v>
      </c>
      <c r="Q33" s="225">
        <f t="shared" si="7"/>
        <v>0.48556105610561062</v>
      </c>
      <c r="R33" s="75">
        <v>18.600000000000001</v>
      </c>
      <c r="S33" s="75">
        <v>12.8</v>
      </c>
      <c r="T33" s="6">
        <f t="shared" si="8"/>
        <v>4.4997120000000002E-2</v>
      </c>
      <c r="U33" s="225">
        <f t="shared" si="9"/>
        <v>0.55557173364395263</v>
      </c>
      <c r="V33" s="75">
        <v>18.600000000000001</v>
      </c>
      <c r="W33" s="75">
        <v>12.9</v>
      </c>
      <c r="X33" s="6">
        <f t="shared" si="10"/>
        <v>4.5348660000000006E-2</v>
      </c>
      <c r="Y33" s="225">
        <f t="shared" si="11"/>
        <v>0.55275067947971268</v>
      </c>
      <c r="Z33" s="75">
        <v>9.6999999999999993</v>
      </c>
      <c r="AA33" s="75">
        <v>17.600000000000001</v>
      </c>
      <c r="AB33" s="6">
        <f t="shared" si="12"/>
        <v>3.2266079999999996E-2</v>
      </c>
      <c r="AC33" s="225">
        <f t="shared" si="13"/>
        <v>0.65773636187148132</v>
      </c>
      <c r="AD33" s="75">
        <v>12.4</v>
      </c>
      <c r="AE33" s="75">
        <v>14.3</v>
      </c>
      <c r="AF33" s="6">
        <f t="shared" si="14"/>
        <v>3.3513479999999998E-2</v>
      </c>
      <c r="AG33" s="225">
        <f t="shared" si="15"/>
        <v>0.64772616967579111</v>
      </c>
      <c r="AH33" s="75">
        <v>17.399999999999999</v>
      </c>
      <c r="AI33" s="75">
        <v>15.3</v>
      </c>
      <c r="AJ33" s="6">
        <f t="shared" si="16"/>
        <v>5.0315579999999999E-2</v>
      </c>
      <c r="AK33" s="225">
        <f t="shared" si="17"/>
        <v>0.51289191419141911</v>
      </c>
      <c r="AL33" s="75">
        <v>4.5999999999999996</v>
      </c>
      <c r="AM33" s="75">
        <v>16.899999999999999</v>
      </c>
      <c r="AN33" s="6">
        <f t="shared" si="18"/>
        <v>1.4692859999999995E-2</v>
      </c>
      <c r="AO33" s="225">
        <f t="shared" si="19"/>
        <v>0.79875873616773452</v>
      </c>
      <c r="AP33" s="75">
        <v>11.4</v>
      </c>
      <c r="AQ33" s="75">
        <v>18.8</v>
      </c>
      <c r="AR33" s="6">
        <f t="shared" si="20"/>
        <v>4.0506480000000004E-2</v>
      </c>
      <c r="AS33" s="225">
        <f t="shared" si="21"/>
        <v>0.59160842554843718</v>
      </c>
    </row>
    <row r="34" spans="1:45" ht="12.75" customHeight="1" x14ac:dyDescent="0.2">
      <c r="A34" s="1">
        <v>2009</v>
      </c>
      <c r="B34" s="75">
        <v>12.6</v>
      </c>
      <c r="C34" s="75">
        <v>17</v>
      </c>
      <c r="D34" s="6">
        <f t="shared" si="0"/>
        <v>4.0483799999999993E-2</v>
      </c>
      <c r="E34" s="225">
        <f t="shared" si="1"/>
        <v>0.59179042904290424</v>
      </c>
      <c r="F34" s="75">
        <v>20.6</v>
      </c>
      <c r="G34" s="75">
        <v>12</v>
      </c>
      <c r="H34" s="6">
        <f t="shared" si="2"/>
        <v>4.6720799999999993E-2</v>
      </c>
      <c r="I34" s="225">
        <f t="shared" si="3"/>
        <v>0.5417394680644535</v>
      </c>
      <c r="J34" s="75">
        <v>12.6</v>
      </c>
      <c r="K34" s="75">
        <v>12.8</v>
      </c>
      <c r="L34" s="6">
        <f t="shared" si="4"/>
        <v>3.0481919999999999E-2</v>
      </c>
      <c r="M34" s="225">
        <f t="shared" si="5"/>
        <v>0.67205397010289269</v>
      </c>
      <c r="N34" s="75">
        <v>20</v>
      </c>
      <c r="O34" s="75">
        <v>15.6</v>
      </c>
      <c r="P34" s="6">
        <f t="shared" si="6"/>
        <v>5.8968E-2</v>
      </c>
      <c r="Q34" s="225">
        <f t="shared" si="7"/>
        <v>0.44345758105222283</v>
      </c>
      <c r="R34" s="75">
        <v>17</v>
      </c>
      <c r="S34" s="75">
        <v>12.8</v>
      </c>
      <c r="T34" s="6">
        <f t="shared" si="8"/>
        <v>4.11264E-2</v>
      </c>
      <c r="U34" s="225">
        <f t="shared" si="9"/>
        <v>0.58663366336633671</v>
      </c>
      <c r="V34" s="75">
        <v>17.600000000000001</v>
      </c>
      <c r="W34" s="75">
        <v>15.2</v>
      </c>
      <c r="X34" s="6">
        <f t="shared" si="10"/>
        <v>5.0561279999999993E-2</v>
      </c>
      <c r="Y34" s="225">
        <f t="shared" si="11"/>
        <v>0.51092020966802554</v>
      </c>
      <c r="Z34" s="75">
        <v>9.9</v>
      </c>
      <c r="AA34" s="75">
        <v>18.600000000000001</v>
      </c>
      <c r="AB34" s="6">
        <f t="shared" si="12"/>
        <v>3.480246E-2</v>
      </c>
      <c r="AC34" s="225">
        <f t="shared" si="13"/>
        <v>0.63738230440691135</v>
      </c>
      <c r="AD34" s="75">
        <v>11.9</v>
      </c>
      <c r="AE34" s="75">
        <v>14.9</v>
      </c>
      <c r="AF34" s="6">
        <f t="shared" si="14"/>
        <v>3.3511590000000001E-2</v>
      </c>
      <c r="AG34" s="225">
        <f t="shared" si="15"/>
        <v>0.6477413366336634</v>
      </c>
      <c r="AH34" s="75">
        <v>15.8</v>
      </c>
      <c r="AI34" s="75">
        <v>14.1</v>
      </c>
      <c r="AJ34" s="6">
        <f t="shared" si="16"/>
        <v>4.2105420000000005E-2</v>
      </c>
      <c r="AK34" s="225">
        <f t="shared" si="17"/>
        <v>0.57877717918850702</v>
      </c>
      <c r="AL34" s="75">
        <v>3</v>
      </c>
      <c r="AM34" s="13">
        <f>AM33*((AM$36/AM$33)^(1/3))</f>
        <v>14.778055193356685</v>
      </c>
      <c r="AN34" s="6">
        <f t="shared" si="18"/>
        <v>8.3791572946332413E-3</v>
      </c>
      <c r="AO34" s="225">
        <f t="shared" si="19"/>
        <v>0.84942522450120417</v>
      </c>
      <c r="AP34" s="75">
        <v>12.6</v>
      </c>
      <c r="AQ34" s="75">
        <v>20.6</v>
      </c>
      <c r="AR34" s="6">
        <f t="shared" si="20"/>
        <v>4.9056839999999997E-2</v>
      </c>
      <c r="AS34" s="225">
        <f t="shared" si="21"/>
        <v>0.52299310813434274</v>
      </c>
    </row>
    <row r="35" spans="1:45" ht="12.75" customHeight="1" x14ac:dyDescent="0.2">
      <c r="A35" s="1">
        <v>2010</v>
      </c>
      <c r="B35" s="75">
        <v>13.2</v>
      </c>
      <c r="C35" s="75">
        <v>16.2</v>
      </c>
      <c r="D35" s="6">
        <f t="shared" si="0"/>
        <v>4.0415759999999995E-2</v>
      </c>
      <c r="E35" s="225">
        <f t="shared" si="1"/>
        <v>0.59233643952630555</v>
      </c>
      <c r="F35" s="75">
        <v>22</v>
      </c>
      <c r="G35" s="75">
        <v>11.6</v>
      </c>
      <c r="H35" s="6">
        <f t="shared" si="2"/>
        <v>4.8232799999999999E-2</v>
      </c>
      <c r="I35" s="225">
        <f t="shared" si="3"/>
        <v>0.52960590176664712</v>
      </c>
      <c r="J35" s="75">
        <v>13</v>
      </c>
      <c r="K35" s="75">
        <v>12.9</v>
      </c>
      <c r="L35" s="6">
        <f t="shared" si="4"/>
        <v>3.1695300000000003E-2</v>
      </c>
      <c r="M35" s="225">
        <f t="shared" si="5"/>
        <v>0.66231678314890319</v>
      </c>
      <c r="N35" s="75">
        <v>17.8</v>
      </c>
      <c r="O35" s="75">
        <v>13.1</v>
      </c>
      <c r="P35" s="6">
        <f t="shared" si="6"/>
        <v>4.4071019999999995E-2</v>
      </c>
      <c r="Q35" s="225">
        <f t="shared" si="7"/>
        <v>0.56300354300135891</v>
      </c>
      <c r="R35" s="75">
        <v>18.7</v>
      </c>
      <c r="S35" s="75">
        <v>15.2</v>
      </c>
      <c r="T35" s="6">
        <f t="shared" si="8"/>
        <v>5.3721359999999989E-2</v>
      </c>
      <c r="U35" s="225">
        <f t="shared" si="9"/>
        <v>0.48556105610561062</v>
      </c>
      <c r="V35" s="75">
        <v>18.7</v>
      </c>
      <c r="W35" s="75">
        <v>14.1</v>
      </c>
      <c r="X35" s="6">
        <f t="shared" si="10"/>
        <v>4.983362999999999E-2</v>
      </c>
      <c r="Y35" s="225">
        <f t="shared" si="11"/>
        <v>0.51675948844884489</v>
      </c>
      <c r="Z35" s="75">
        <v>9.8000000000000007</v>
      </c>
      <c r="AA35" s="75">
        <v>18.399999999999999</v>
      </c>
      <c r="AB35" s="6">
        <f t="shared" si="12"/>
        <v>3.4080479999999996E-2</v>
      </c>
      <c r="AC35" s="225">
        <f t="shared" si="13"/>
        <v>0.64317608231411383</v>
      </c>
      <c r="AD35" s="75">
        <v>11.5</v>
      </c>
      <c r="AE35" s="75">
        <v>13.9</v>
      </c>
      <c r="AF35" s="6">
        <f t="shared" si="14"/>
        <v>3.0211649999999996E-2</v>
      </c>
      <c r="AG35" s="225">
        <f t="shared" si="15"/>
        <v>0.67422284507862551</v>
      </c>
      <c r="AH35" s="75">
        <v>16.899999999999999</v>
      </c>
      <c r="AI35" s="75">
        <v>13.2</v>
      </c>
      <c r="AJ35" s="6">
        <f t="shared" si="16"/>
        <v>4.216211999999999E-2</v>
      </c>
      <c r="AK35" s="225">
        <f t="shared" si="17"/>
        <v>0.57832217045233947</v>
      </c>
      <c r="AL35" s="75">
        <v>4.5999999999999996</v>
      </c>
      <c r="AM35" s="13">
        <f>AM34*((AM$36/AM$33)^(1/3))</f>
        <v>12.922539366739439</v>
      </c>
      <c r="AN35" s="6">
        <f t="shared" si="18"/>
        <v>1.1234855725443268E-2</v>
      </c>
      <c r="AO35" s="225">
        <f t="shared" si="19"/>
        <v>0.82650868598481886</v>
      </c>
      <c r="AP35" s="75">
        <v>13.9</v>
      </c>
      <c r="AQ35" s="75">
        <v>20.3</v>
      </c>
      <c r="AR35" s="6">
        <f t="shared" si="20"/>
        <v>5.3330130000000003E-2</v>
      </c>
      <c r="AS35" s="225">
        <f t="shared" si="21"/>
        <v>0.48870061638516787</v>
      </c>
    </row>
    <row r="36" spans="1:45" ht="12.75" customHeight="1" x14ac:dyDescent="0.2">
      <c r="A36" s="1">
        <v>2011</v>
      </c>
      <c r="B36" s="75">
        <v>13.4</v>
      </c>
      <c r="C36" s="75">
        <v>16.600000000000001</v>
      </c>
      <c r="D36" s="6">
        <f t="shared" si="0"/>
        <v>4.2041160000000001E-2</v>
      </c>
      <c r="E36" s="225">
        <f t="shared" si="1"/>
        <v>0.57929285575616374</v>
      </c>
      <c r="F36" s="75">
        <v>21.5</v>
      </c>
      <c r="G36" s="75">
        <v>9.6999999999999993</v>
      </c>
      <c r="H36" s="6">
        <f t="shared" si="2"/>
        <v>3.9415949999999998E-2</v>
      </c>
      <c r="I36" s="225">
        <f t="shared" si="3"/>
        <v>0.60035976024073001</v>
      </c>
      <c r="J36" s="75">
        <v>22.1</v>
      </c>
      <c r="K36" s="75">
        <v>13</v>
      </c>
      <c r="L36" s="6">
        <f t="shared" si="4"/>
        <v>5.4299699999999999E-2</v>
      </c>
      <c r="M36" s="225">
        <f t="shared" si="5"/>
        <v>0.48091996699669964</v>
      </c>
      <c r="N36" s="75">
        <v>17</v>
      </c>
      <c r="O36" s="75">
        <v>11.2</v>
      </c>
      <c r="P36" s="6">
        <f t="shared" si="6"/>
        <v>3.5985599999999993E-2</v>
      </c>
      <c r="Q36" s="225">
        <f t="shared" si="7"/>
        <v>0.62788778877887796</v>
      </c>
      <c r="R36" s="75">
        <v>19</v>
      </c>
      <c r="S36" s="75">
        <v>13</v>
      </c>
      <c r="T36" s="6">
        <f t="shared" si="8"/>
        <v>4.6683000000000002E-2</v>
      </c>
      <c r="U36" s="225">
        <f t="shared" si="9"/>
        <v>0.54204280722189857</v>
      </c>
      <c r="V36" s="75">
        <v>19</v>
      </c>
      <c r="W36" s="75">
        <v>14.2</v>
      </c>
      <c r="X36" s="6">
        <f t="shared" si="10"/>
        <v>5.0992200000000001E-2</v>
      </c>
      <c r="Y36" s="225">
        <f t="shared" si="11"/>
        <v>0.50746214327315076</v>
      </c>
      <c r="Z36" s="75">
        <v>11</v>
      </c>
      <c r="AA36" s="75">
        <v>22.6</v>
      </c>
      <c r="AB36" s="6">
        <f t="shared" si="12"/>
        <v>4.6985400000000004E-2</v>
      </c>
      <c r="AC36" s="225">
        <f t="shared" si="13"/>
        <v>0.53961609396233745</v>
      </c>
      <c r="AD36" s="75">
        <v>11.2</v>
      </c>
      <c r="AE36" s="75">
        <v>13.3</v>
      </c>
      <c r="AF36" s="6">
        <f t="shared" si="14"/>
        <v>2.8153439999999998E-2</v>
      </c>
      <c r="AG36" s="225">
        <f t="shared" si="15"/>
        <v>0.69073966220151428</v>
      </c>
      <c r="AH36" s="75">
        <v>17.399999999999999</v>
      </c>
      <c r="AI36" s="75">
        <v>12.7</v>
      </c>
      <c r="AJ36" s="6">
        <f t="shared" si="16"/>
        <v>4.1765219999999992E-2</v>
      </c>
      <c r="AK36" s="225">
        <f t="shared" si="17"/>
        <v>0.58150723160551354</v>
      </c>
      <c r="AL36" s="75">
        <v>3.9</v>
      </c>
      <c r="AM36" s="11">
        <v>11.3</v>
      </c>
      <c r="AN36" s="6">
        <f t="shared" si="18"/>
        <v>8.3292299999999982E-3</v>
      </c>
      <c r="AO36" s="225">
        <f t="shared" si="19"/>
        <v>0.84982588332362652</v>
      </c>
      <c r="AP36" s="75">
        <v>11.7</v>
      </c>
      <c r="AQ36" s="75">
        <v>15.6</v>
      </c>
      <c r="AR36" s="6">
        <f t="shared" si="20"/>
        <v>3.449627999999999E-2</v>
      </c>
      <c r="AS36" s="225">
        <f t="shared" si="21"/>
        <v>0.63983935158221716</v>
      </c>
    </row>
    <row r="37" spans="1:45" ht="12.75" customHeight="1" x14ac:dyDescent="0.2">
      <c r="A37" s="1">
        <v>2012</v>
      </c>
      <c r="B37" s="75">
        <v>12.3</v>
      </c>
      <c r="C37" s="75">
        <v>15.1</v>
      </c>
      <c r="D37" s="6">
        <f t="shared" si="0"/>
        <v>3.5102970000000004E-2</v>
      </c>
      <c r="E37" s="225">
        <f t="shared" si="1"/>
        <v>0.6349707581052223</v>
      </c>
      <c r="F37" s="75">
        <v>23.8</v>
      </c>
      <c r="G37" s="75">
        <v>9.4</v>
      </c>
      <c r="H37" s="6">
        <f t="shared" si="2"/>
        <v>4.2283079999999994E-2</v>
      </c>
      <c r="I37" s="225">
        <f t="shared" si="3"/>
        <v>0.57735148514851498</v>
      </c>
      <c r="J37" s="75">
        <v>20.9</v>
      </c>
      <c r="K37" s="75">
        <v>13.5</v>
      </c>
      <c r="L37" s="6">
        <f t="shared" si="4"/>
        <v>5.3326350000000002E-2</v>
      </c>
      <c r="M37" s="225">
        <f t="shared" si="5"/>
        <v>0.4887309503009124</v>
      </c>
      <c r="N37" s="75">
        <v>15.6</v>
      </c>
      <c r="O37" s="75">
        <v>14.6</v>
      </c>
      <c r="P37" s="6">
        <f t="shared" si="6"/>
        <v>4.3046639999999997E-2</v>
      </c>
      <c r="Q37" s="225">
        <f t="shared" si="7"/>
        <v>0.57122403416812273</v>
      </c>
      <c r="R37" s="75">
        <v>20.3</v>
      </c>
      <c r="S37" s="75">
        <v>15</v>
      </c>
      <c r="T37" s="6">
        <f t="shared" si="8"/>
        <v>5.7550499999999991E-2</v>
      </c>
      <c r="U37" s="225">
        <f t="shared" si="9"/>
        <v>0.45483279945641625</v>
      </c>
      <c r="V37" s="75">
        <v>16.399999999999999</v>
      </c>
      <c r="W37" s="75">
        <v>14.5</v>
      </c>
      <c r="X37" s="6">
        <f t="shared" si="10"/>
        <v>4.494419999999999E-2</v>
      </c>
      <c r="Y37" s="225">
        <f t="shared" si="11"/>
        <v>0.55599640846437592</v>
      </c>
      <c r="Z37" s="75">
        <v>10</v>
      </c>
      <c r="AA37" s="75">
        <v>16</v>
      </c>
      <c r="AB37" s="6">
        <f t="shared" si="12"/>
        <v>3.024E-2</v>
      </c>
      <c r="AC37" s="225">
        <f t="shared" si="13"/>
        <v>0.67399534071054157</v>
      </c>
      <c r="AD37" s="75">
        <v>14.5</v>
      </c>
      <c r="AE37" s="75">
        <v>12.6</v>
      </c>
      <c r="AF37" s="6">
        <f t="shared" si="14"/>
        <v>3.4530299999999993E-2</v>
      </c>
      <c r="AG37" s="225">
        <f t="shared" si="15"/>
        <v>0.63956634634051635</v>
      </c>
      <c r="AH37" s="75">
        <v>14.1</v>
      </c>
      <c r="AI37" s="75">
        <v>14.2</v>
      </c>
      <c r="AJ37" s="6">
        <f t="shared" si="16"/>
        <v>3.784158E-2</v>
      </c>
      <c r="AK37" s="225">
        <f t="shared" si="17"/>
        <v>0.6129938361483207</v>
      </c>
      <c r="AL37" s="75">
        <v>3.5</v>
      </c>
      <c r="AM37" s="11">
        <v>32.799999999999997</v>
      </c>
      <c r="AN37" s="6">
        <f t="shared" si="18"/>
        <v>2.1697199999999996E-2</v>
      </c>
      <c r="AO37" s="225">
        <f t="shared" si="19"/>
        <v>0.74254999029314694</v>
      </c>
      <c r="AP37" s="75">
        <v>11.7</v>
      </c>
      <c r="AQ37" s="75">
        <v>14</v>
      </c>
      <c r="AR37" s="6">
        <f t="shared" si="20"/>
        <v>3.0958199999999995E-2</v>
      </c>
      <c r="AS37" s="225">
        <f t="shared" si="21"/>
        <v>0.66823189671908378</v>
      </c>
    </row>
    <row r="38" spans="1:45" ht="12.75" customHeight="1" x14ac:dyDescent="0.2">
      <c r="A38" s="1">
        <v>2013</v>
      </c>
      <c r="B38" s="75">
        <v>11.6</v>
      </c>
      <c r="C38" s="75">
        <v>14.3</v>
      </c>
      <c r="D38" s="6">
        <f t="shared" si="0"/>
        <v>3.1351320000000002E-2</v>
      </c>
      <c r="E38" s="225">
        <f t="shared" si="1"/>
        <v>0.66507716948165407</v>
      </c>
      <c r="F38" s="75">
        <v>20.2</v>
      </c>
      <c r="G38" s="75">
        <v>9.6</v>
      </c>
      <c r="H38" s="6">
        <f t="shared" si="2"/>
        <v>3.6650879999999997E-2</v>
      </c>
      <c r="I38" s="225">
        <f t="shared" si="3"/>
        <v>0.62254901960784315</v>
      </c>
      <c r="J38" s="75">
        <v>21</v>
      </c>
      <c r="K38" s="75">
        <v>16.100000000000001</v>
      </c>
      <c r="L38" s="6">
        <f t="shared" si="4"/>
        <v>6.3900899999999997E-2</v>
      </c>
      <c r="M38" s="225">
        <f t="shared" si="5"/>
        <v>0.40387182100562996</v>
      </c>
      <c r="N38" s="75">
        <v>17.399999999999999</v>
      </c>
      <c r="O38" s="75">
        <v>16.399999999999999</v>
      </c>
      <c r="P38" s="6">
        <f t="shared" si="6"/>
        <v>5.3933039999999988E-2</v>
      </c>
      <c r="Q38" s="225">
        <f t="shared" si="7"/>
        <v>0.48386235682391776</v>
      </c>
      <c r="R38" s="75">
        <v>19.3</v>
      </c>
      <c r="S38" s="75">
        <v>11.8</v>
      </c>
      <c r="T38" s="6">
        <f t="shared" si="8"/>
        <v>4.3042860000000002E-2</v>
      </c>
      <c r="U38" s="225">
        <f t="shared" si="9"/>
        <v>0.5712543680838672</v>
      </c>
      <c r="V38" s="75">
        <v>15.9</v>
      </c>
      <c r="W38" s="75">
        <v>13</v>
      </c>
      <c r="X38" s="6">
        <f t="shared" si="10"/>
        <v>3.9066299999999998E-2</v>
      </c>
      <c r="Y38" s="225">
        <f t="shared" si="11"/>
        <v>0.60316564744709766</v>
      </c>
      <c r="Z38" s="75">
        <v>8.8000000000000007</v>
      </c>
      <c r="AA38" s="75">
        <v>15.8</v>
      </c>
      <c r="AB38" s="6">
        <f t="shared" si="12"/>
        <v>2.6278560000000003E-2</v>
      </c>
      <c r="AC38" s="225">
        <f t="shared" si="13"/>
        <v>0.70578528441079402</v>
      </c>
      <c r="AD38" s="75">
        <v>10.7</v>
      </c>
      <c r="AE38" s="75">
        <v>12.3</v>
      </c>
      <c r="AF38" s="6">
        <f t="shared" si="14"/>
        <v>2.4874289999999997E-2</v>
      </c>
      <c r="AG38" s="225">
        <f t="shared" si="15"/>
        <v>0.71705433410988162</v>
      </c>
      <c r="AH38" s="75">
        <v>12.6</v>
      </c>
      <c r="AI38" s="75">
        <v>13.3</v>
      </c>
      <c r="AJ38" s="6">
        <f t="shared" si="16"/>
        <v>3.1672620000000005E-2</v>
      </c>
      <c r="AK38" s="225">
        <f t="shared" si="17"/>
        <v>0.66249878664337025</v>
      </c>
      <c r="AL38" s="75">
        <v>2.5</v>
      </c>
      <c r="AM38" s="13">
        <f>AM37*((AM39/AM37)^(1/2))</f>
        <v>34.883807131676441</v>
      </c>
      <c r="AN38" s="6">
        <f t="shared" si="18"/>
        <v>1.6482598869717115E-2</v>
      </c>
      <c r="AO38" s="225">
        <f t="shared" si="19"/>
        <v>0.7843963583691409</v>
      </c>
      <c r="AP38" s="75">
        <v>13</v>
      </c>
      <c r="AQ38" s="75">
        <v>15.9</v>
      </c>
      <c r="AR38" s="6">
        <f t="shared" si="20"/>
        <v>3.9066299999999998E-2</v>
      </c>
      <c r="AS38" s="225">
        <f t="shared" si="21"/>
        <v>0.60316564744709766</v>
      </c>
    </row>
    <row r="39" spans="1:45" ht="12.75" customHeight="1" x14ac:dyDescent="0.2">
      <c r="A39" s="1">
        <v>2014</v>
      </c>
      <c r="B39" s="75">
        <v>12.6</v>
      </c>
      <c r="C39" s="75">
        <v>15.5</v>
      </c>
      <c r="D39" s="6">
        <f t="shared" si="0"/>
        <v>3.6911699999999999E-2</v>
      </c>
      <c r="E39" s="225">
        <f t="shared" si="1"/>
        <v>0.62045597942147146</v>
      </c>
      <c r="F39" s="75">
        <v>23.8</v>
      </c>
      <c r="G39" s="75">
        <v>13</v>
      </c>
      <c r="H39" s="6">
        <f t="shared" si="2"/>
        <v>5.8476600000000004E-2</v>
      </c>
      <c r="I39" s="225">
        <f t="shared" si="3"/>
        <v>0.44740099009900985</v>
      </c>
      <c r="J39" s="75">
        <v>19.899999999999999</v>
      </c>
      <c r="K39" s="75">
        <v>15.7</v>
      </c>
      <c r="L39" s="6">
        <f t="shared" si="4"/>
        <v>5.9049269999999987E-2</v>
      </c>
      <c r="M39" s="225">
        <f t="shared" si="5"/>
        <v>0.44280540186371586</v>
      </c>
      <c r="N39" s="75">
        <v>19.5</v>
      </c>
      <c r="O39" s="75">
        <v>13.8</v>
      </c>
      <c r="P39" s="6">
        <f t="shared" si="6"/>
        <v>5.0859900000000006E-2</v>
      </c>
      <c r="Q39" s="225">
        <f t="shared" si="7"/>
        <v>0.50852383032420889</v>
      </c>
      <c r="R39" s="75">
        <v>21.8</v>
      </c>
      <c r="S39" s="75">
        <v>12</v>
      </c>
      <c r="T39" s="6">
        <f t="shared" si="8"/>
        <v>4.9442400000000004E-2</v>
      </c>
      <c r="U39" s="225">
        <f t="shared" si="9"/>
        <v>0.51989904872840209</v>
      </c>
      <c r="V39" s="75">
        <v>17.100000000000001</v>
      </c>
      <c r="W39" s="75">
        <v>13.5</v>
      </c>
      <c r="X39" s="6">
        <f t="shared" si="10"/>
        <v>4.3630650000000007E-2</v>
      </c>
      <c r="Y39" s="225">
        <f t="shared" si="11"/>
        <v>0.56653744418559493</v>
      </c>
      <c r="Z39" s="75">
        <v>9.4</v>
      </c>
      <c r="AA39" s="75">
        <v>15.9</v>
      </c>
      <c r="AB39" s="6">
        <f t="shared" si="12"/>
        <v>2.8247939999999999E-2</v>
      </c>
      <c r="AC39" s="225">
        <f t="shared" si="13"/>
        <v>0.68998131430790133</v>
      </c>
      <c r="AD39" s="75">
        <v>13.3</v>
      </c>
      <c r="AE39" s="75">
        <v>16.100000000000001</v>
      </c>
      <c r="AF39" s="6">
        <f t="shared" si="14"/>
        <v>4.0470569999999997E-2</v>
      </c>
      <c r="AG39" s="225">
        <f t="shared" si="15"/>
        <v>0.59189659774801007</v>
      </c>
      <c r="AH39" s="75">
        <v>15.4</v>
      </c>
      <c r="AI39" s="75">
        <v>11.4</v>
      </c>
      <c r="AJ39" s="6">
        <f t="shared" si="16"/>
        <v>3.3180840000000003E-2</v>
      </c>
      <c r="AK39" s="225">
        <f t="shared" si="17"/>
        <v>0.65039555426130846</v>
      </c>
      <c r="AL39" s="75">
        <v>3.8</v>
      </c>
      <c r="AM39" s="75">
        <v>37.1</v>
      </c>
      <c r="AN39" s="6">
        <f t="shared" si="18"/>
        <v>2.6645219999999997E-2</v>
      </c>
      <c r="AO39" s="225">
        <f t="shared" si="19"/>
        <v>0.70284289458357607</v>
      </c>
      <c r="AP39" s="75">
        <v>13</v>
      </c>
      <c r="AQ39" s="75">
        <v>18.899999999999999</v>
      </c>
      <c r="AR39" s="6">
        <f t="shared" si="20"/>
        <v>4.6437299999999994E-2</v>
      </c>
      <c r="AS39" s="225">
        <f t="shared" si="21"/>
        <v>0.54401451174529214</v>
      </c>
    </row>
    <row r="40" spans="1:45" ht="12.75" customHeight="1" x14ac:dyDescent="0.2">
      <c r="A40" s="1">
        <v>2015</v>
      </c>
      <c r="B40" s="75">
        <v>14.6</v>
      </c>
      <c r="C40" s="75">
        <v>15.6</v>
      </c>
      <c r="D40" s="6">
        <f t="shared" si="0"/>
        <v>4.3046639999999997E-2</v>
      </c>
      <c r="E40" s="225">
        <f t="shared" si="1"/>
        <v>0.57122403416812273</v>
      </c>
      <c r="F40" s="75">
        <v>27.8</v>
      </c>
      <c r="G40" s="75">
        <v>11.4</v>
      </c>
      <c r="H40" s="6">
        <f t="shared" si="2"/>
        <v>5.9897879999999994E-2</v>
      </c>
      <c r="I40" s="225">
        <f t="shared" si="3"/>
        <v>0.43599543777907201</v>
      </c>
      <c r="J40" s="75">
        <v>21.3</v>
      </c>
      <c r="K40" s="75">
        <v>14.8</v>
      </c>
      <c r="L40" s="6">
        <f t="shared" si="4"/>
        <v>5.9580360000000006E-2</v>
      </c>
      <c r="M40" s="225">
        <f t="shared" si="5"/>
        <v>0.43854348670161125</v>
      </c>
      <c r="N40" s="75">
        <v>20.8</v>
      </c>
      <c r="O40" s="75">
        <v>14.5</v>
      </c>
      <c r="P40" s="6">
        <f t="shared" si="6"/>
        <v>5.7002399999999995E-2</v>
      </c>
      <c r="Q40" s="225">
        <f t="shared" si="7"/>
        <v>0.45923121723937099</v>
      </c>
      <c r="R40" s="75">
        <v>20.5</v>
      </c>
      <c r="S40" s="75">
        <v>15.8</v>
      </c>
      <c r="T40" s="6">
        <f t="shared" si="8"/>
        <v>6.1217100000000003E-2</v>
      </c>
      <c r="U40" s="225">
        <f t="shared" si="9"/>
        <v>0.42540890118423597</v>
      </c>
      <c r="V40" s="75">
        <v>18.5</v>
      </c>
      <c r="W40" s="75">
        <v>14.6</v>
      </c>
      <c r="X40" s="6">
        <f t="shared" si="10"/>
        <v>5.1048899999999987E-2</v>
      </c>
      <c r="Y40" s="225">
        <f t="shared" si="11"/>
        <v>0.5070071345369831</v>
      </c>
      <c r="Z40" s="75">
        <v>12.7</v>
      </c>
      <c r="AA40" s="75">
        <v>16.5</v>
      </c>
      <c r="AB40" s="6">
        <f t="shared" si="12"/>
        <v>3.9604949999999993E-2</v>
      </c>
      <c r="AC40" s="225">
        <f t="shared" si="13"/>
        <v>0.59884306445350421</v>
      </c>
      <c r="AD40" s="75">
        <v>13.4</v>
      </c>
      <c r="AE40" s="75">
        <v>17.899999999999999</v>
      </c>
      <c r="AF40" s="6">
        <f t="shared" si="14"/>
        <v>4.5333539999999999E-2</v>
      </c>
      <c r="AG40" s="225">
        <f t="shared" si="15"/>
        <v>0.5528720151426908</v>
      </c>
      <c r="AH40" s="75">
        <v>12.6</v>
      </c>
      <c r="AI40" s="75">
        <v>14.5</v>
      </c>
      <c r="AJ40" s="6">
        <f t="shared" si="16"/>
        <v>3.4530299999999993E-2</v>
      </c>
      <c r="AK40" s="225">
        <f t="shared" si="17"/>
        <v>0.63956634634051635</v>
      </c>
      <c r="AL40" s="75">
        <v>4.3</v>
      </c>
      <c r="AM40" s="75">
        <v>13.9</v>
      </c>
      <c r="AN40" s="6">
        <f t="shared" si="18"/>
        <v>1.1296529999999999E-2</v>
      </c>
      <c r="AO40" s="225">
        <f t="shared" si="19"/>
        <v>0.82601375946418176</v>
      </c>
      <c r="AP40" s="75">
        <v>15</v>
      </c>
      <c r="AQ40" s="75">
        <v>17.100000000000001</v>
      </c>
      <c r="AR40" s="6">
        <f t="shared" si="20"/>
        <v>4.8478499999999994E-2</v>
      </c>
      <c r="AS40" s="225">
        <f t="shared" si="21"/>
        <v>0.52763419724325378</v>
      </c>
    </row>
    <row r="41" spans="1:45" ht="12.75" customHeight="1" x14ac:dyDescent="0.2">
      <c r="A41" s="1">
        <v>2016</v>
      </c>
      <c r="B41" s="75">
        <v>14.6</v>
      </c>
      <c r="C41" s="75">
        <v>15.7</v>
      </c>
      <c r="D41" s="6">
        <f t="shared" si="0"/>
        <v>4.3322579999999992E-2</v>
      </c>
      <c r="E41" s="225">
        <f t="shared" si="1"/>
        <v>0.56900965831877315</v>
      </c>
      <c r="F41" s="75">
        <v>25.6</v>
      </c>
      <c r="G41" s="75">
        <v>10.7</v>
      </c>
      <c r="H41" s="6">
        <f t="shared" si="2"/>
        <v>5.1770880000000005E-2</v>
      </c>
      <c r="I41" s="225">
        <f t="shared" si="3"/>
        <v>0.5012133566297805</v>
      </c>
      <c r="J41" s="75">
        <v>19.7</v>
      </c>
      <c r="K41" s="75">
        <v>13.7</v>
      </c>
      <c r="L41" s="6">
        <f t="shared" si="4"/>
        <v>5.1009209999999992E-2</v>
      </c>
      <c r="M41" s="225">
        <f t="shared" si="5"/>
        <v>0.50732564065230057</v>
      </c>
      <c r="N41" s="75">
        <v>15.9</v>
      </c>
      <c r="O41" s="75">
        <v>14.8</v>
      </c>
      <c r="P41" s="6">
        <f t="shared" si="6"/>
        <v>4.4475479999999998E-2</v>
      </c>
      <c r="Q41" s="225">
        <f t="shared" si="7"/>
        <v>0.55975781401669578</v>
      </c>
      <c r="R41" s="75">
        <v>22.3</v>
      </c>
      <c r="S41" s="75">
        <v>14.2</v>
      </c>
      <c r="T41" s="6">
        <f t="shared" si="8"/>
        <v>5.9848739999999997E-2</v>
      </c>
      <c r="U41" s="225">
        <f t="shared" si="9"/>
        <v>0.43638977868375067</v>
      </c>
      <c r="V41" s="75">
        <v>19.100000000000001</v>
      </c>
      <c r="W41" s="75">
        <v>14.8</v>
      </c>
      <c r="X41" s="6">
        <f t="shared" si="10"/>
        <v>5.3426519999999998E-2</v>
      </c>
      <c r="Y41" s="225">
        <f t="shared" si="11"/>
        <v>0.48792710153368274</v>
      </c>
      <c r="Z41" s="75">
        <v>13</v>
      </c>
      <c r="AA41" s="75">
        <v>17.7</v>
      </c>
      <c r="AB41" s="6">
        <f t="shared" si="12"/>
        <v>4.3488900000000004E-2</v>
      </c>
      <c r="AC41" s="225">
        <f t="shared" si="13"/>
        <v>0.5676749660260143</v>
      </c>
      <c r="AD41" s="75">
        <v>14.1</v>
      </c>
      <c r="AE41" s="75">
        <v>12.2</v>
      </c>
      <c r="AF41" s="6">
        <f t="shared" si="14"/>
        <v>3.2511779999999997E-2</v>
      </c>
      <c r="AG41" s="225">
        <f t="shared" si="15"/>
        <v>0.65576465734808775</v>
      </c>
      <c r="AH41" s="75">
        <v>15.8</v>
      </c>
      <c r="AI41" s="75">
        <v>12.2</v>
      </c>
      <c r="AJ41" s="6">
        <f t="shared" si="16"/>
        <v>3.6431640000000001E-2</v>
      </c>
      <c r="AK41" s="225">
        <f t="shared" si="17"/>
        <v>0.62430838672102507</v>
      </c>
      <c r="AL41" s="75">
        <v>5.6</v>
      </c>
      <c r="AM41" s="75">
        <v>17.5</v>
      </c>
      <c r="AN41" s="6">
        <f t="shared" si="18"/>
        <v>1.8521999999999997E-2</v>
      </c>
      <c r="AO41" s="225">
        <f t="shared" si="19"/>
        <v>0.76803047951854009</v>
      </c>
      <c r="AP41" s="75">
        <v>13.2</v>
      </c>
      <c r="AQ41" s="75">
        <v>15.7</v>
      </c>
      <c r="AR41" s="6">
        <f t="shared" si="20"/>
        <v>3.9168359999999999E-2</v>
      </c>
      <c r="AS41" s="225">
        <f t="shared" si="21"/>
        <v>0.60234663172199576</v>
      </c>
    </row>
    <row r="42" spans="1:45" ht="12.75" customHeight="1" x14ac:dyDescent="0.2">
      <c r="A42" s="1">
        <v>2017</v>
      </c>
      <c r="B42" s="75">
        <v>15.4</v>
      </c>
      <c r="C42" s="75">
        <v>15.4</v>
      </c>
      <c r="D42" s="6">
        <f t="shared" si="0"/>
        <v>4.4823240000000007E-2</v>
      </c>
      <c r="E42" s="225">
        <f t="shared" si="1"/>
        <v>0.55696709376820031</v>
      </c>
      <c r="F42" s="75">
        <v>22.5</v>
      </c>
      <c r="G42" s="75">
        <v>10.8</v>
      </c>
      <c r="H42" s="6">
        <f t="shared" si="2"/>
        <v>4.5927000000000003E-2</v>
      </c>
      <c r="I42" s="225">
        <f t="shared" si="3"/>
        <v>0.54810959037080165</v>
      </c>
      <c r="J42" s="75">
        <v>20.3</v>
      </c>
      <c r="K42" s="75">
        <v>17</v>
      </c>
      <c r="L42" s="6">
        <f t="shared" si="4"/>
        <v>6.5223900000000001E-2</v>
      </c>
      <c r="M42" s="225">
        <f t="shared" si="5"/>
        <v>0.39325495049504944</v>
      </c>
      <c r="N42" s="75">
        <v>17.8</v>
      </c>
      <c r="O42" s="75">
        <v>12.8</v>
      </c>
      <c r="P42" s="6">
        <f t="shared" si="6"/>
        <v>4.3061760000000011E-2</v>
      </c>
      <c r="Q42" s="225">
        <f t="shared" si="7"/>
        <v>0.5711026985051445</v>
      </c>
      <c r="R42" s="75">
        <v>20</v>
      </c>
      <c r="S42" s="75">
        <v>12.7</v>
      </c>
      <c r="T42" s="6">
        <f t="shared" si="8"/>
        <v>4.8005999999999993E-2</v>
      </c>
      <c r="U42" s="225">
        <f t="shared" si="9"/>
        <v>0.53142593671131821</v>
      </c>
      <c r="V42" s="75">
        <v>22.4</v>
      </c>
      <c r="W42" s="75">
        <v>15.2</v>
      </c>
      <c r="X42" s="6">
        <f t="shared" si="10"/>
        <v>6.4350719999999986E-2</v>
      </c>
      <c r="Y42" s="225">
        <f t="shared" si="11"/>
        <v>0.40026208503203264</v>
      </c>
      <c r="Z42" s="75">
        <v>12.4</v>
      </c>
      <c r="AA42" s="75">
        <v>14.4</v>
      </c>
      <c r="AB42" s="6">
        <f t="shared" si="12"/>
        <v>3.3747840000000001E-2</v>
      </c>
      <c r="AC42" s="225">
        <f t="shared" si="13"/>
        <v>0.64584546689963107</v>
      </c>
      <c r="AD42" s="75">
        <v>14.9</v>
      </c>
      <c r="AE42" s="75">
        <v>16.100000000000001</v>
      </c>
      <c r="AF42" s="6">
        <f t="shared" si="14"/>
        <v>4.5339210000000005E-2</v>
      </c>
      <c r="AG42" s="225">
        <f t="shared" si="15"/>
        <v>0.55282651426907392</v>
      </c>
      <c r="AH42" s="75">
        <v>15.5</v>
      </c>
      <c r="AI42" s="75">
        <v>15.2</v>
      </c>
      <c r="AJ42" s="6">
        <f t="shared" si="16"/>
        <v>4.4528399999999996E-2</v>
      </c>
      <c r="AK42" s="225">
        <f t="shared" si="17"/>
        <v>0.55933313919627259</v>
      </c>
      <c r="AL42" s="75">
        <v>4.4000000000000004</v>
      </c>
      <c r="AM42" s="75">
        <v>24.8</v>
      </c>
      <c r="AN42" s="6">
        <f t="shared" si="18"/>
        <v>2.0623680000000002E-2</v>
      </c>
      <c r="AO42" s="225">
        <f t="shared" si="19"/>
        <v>0.75116482236458937</v>
      </c>
      <c r="AP42" s="75">
        <v>15.6</v>
      </c>
      <c r="AQ42" s="75">
        <v>18</v>
      </c>
      <c r="AR42" s="6">
        <f t="shared" si="20"/>
        <v>5.3071200000000006E-2</v>
      </c>
      <c r="AS42" s="225">
        <f t="shared" si="21"/>
        <v>0.49077848961366716</v>
      </c>
    </row>
    <row r="43" spans="1:45" ht="12.75" customHeight="1" x14ac:dyDescent="0.2">
      <c r="A43" s="1">
        <v>2018</v>
      </c>
      <c r="B43" s="75">
        <v>14.9</v>
      </c>
      <c r="C43" s="75">
        <v>15.3</v>
      </c>
      <c r="D43" s="6">
        <f t="shared" si="0"/>
        <v>4.3086329999999999E-2</v>
      </c>
      <c r="E43" s="225">
        <f t="shared" si="1"/>
        <v>0.57090552805280537</v>
      </c>
      <c r="F43" s="75">
        <v>23.9</v>
      </c>
      <c r="G43" s="75">
        <v>10.6</v>
      </c>
      <c r="H43" s="6">
        <f t="shared" si="2"/>
        <v>4.7881259999999995E-2</v>
      </c>
      <c r="I43" s="225">
        <f t="shared" si="3"/>
        <v>0.53242695593088718</v>
      </c>
      <c r="J43" s="75">
        <v>24</v>
      </c>
      <c r="K43" s="75">
        <v>15.7</v>
      </c>
      <c r="L43" s="6">
        <f t="shared" si="4"/>
        <v>7.1215199999999979E-2</v>
      </c>
      <c r="M43" s="225">
        <f t="shared" si="5"/>
        <v>0.34517569403999232</v>
      </c>
      <c r="N43" s="75">
        <v>20.5</v>
      </c>
      <c r="O43" s="75">
        <v>14.8</v>
      </c>
      <c r="P43" s="6">
        <f t="shared" si="6"/>
        <v>5.7342600000000001E-2</v>
      </c>
      <c r="Q43" s="225">
        <f t="shared" si="7"/>
        <v>0.45650116482236452</v>
      </c>
      <c r="R43" s="75">
        <v>19.600000000000001</v>
      </c>
      <c r="S43" s="75">
        <v>12.7</v>
      </c>
      <c r="T43" s="6">
        <f t="shared" si="8"/>
        <v>4.7045880000000005E-2</v>
      </c>
      <c r="U43" s="225">
        <f t="shared" si="9"/>
        <v>0.53913075131042509</v>
      </c>
      <c r="V43" s="75">
        <v>21.4</v>
      </c>
      <c r="W43" s="75">
        <v>13.7</v>
      </c>
      <c r="X43" s="6">
        <f t="shared" si="10"/>
        <v>5.5411019999999991E-2</v>
      </c>
      <c r="Y43" s="225">
        <f t="shared" si="11"/>
        <v>0.47200179576781209</v>
      </c>
      <c r="Z43" s="75">
        <v>11.9</v>
      </c>
      <c r="AA43" s="75">
        <v>15.4</v>
      </c>
      <c r="AB43" s="6">
        <f t="shared" si="12"/>
        <v>3.4636140000000003E-2</v>
      </c>
      <c r="AC43" s="225">
        <f t="shared" si="13"/>
        <v>0.63871699669966997</v>
      </c>
      <c r="AD43" s="75">
        <v>15.1</v>
      </c>
      <c r="AE43" s="75">
        <v>17.899999999999999</v>
      </c>
      <c r="AF43" s="6">
        <f t="shared" si="14"/>
        <v>5.1084809999999994E-2</v>
      </c>
      <c r="AG43" s="225">
        <f t="shared" si="15"/>
        <v>0.50671896233741021</v>
      </c>
      <c r="AH43" s="75">
        <v>13.5</v>
      </c>
      <c r="AI43" s="75">
        <v>15</v>
      </c>
      <c r="AJ43" s="6">
        <f t="shared" si="16"/>
        <v>3.8272500000000001E-2</v>
      </c>
      <c r="AK43" s="225">
        <f t="shared" si="17"/>
        <v>0.60953576975344592</v>
      </c>
      <c r="AL43" s="75">
        <v>5.5</v>
      </c>
      <c r="AM43" s="75">
        <v>17.8</v>
      </c>
      <c r="AN43" s="6">
        <f t="shared" si="18"/>
        <v>1.8503099999999998E-2</v>
      </c>
      <c r="AO43" s="225">
        <f t="shared" si="19"/>
        <v>0.76818214909726268</v>
      </c>
      <c r="AP43" s="75">
        <v>14</v>
      </c>
      <c r="AQ43" s="75">
        <v>20</v>
      </c>
      <c r="AR43" s="6">
        <f t="shared" si="20"/>
        <v>5.2919999999999995E-2</v>
      </c>
      <c r="AS43" s="225">
        <f t="shared" si="21"/>
        <v>0.49199184624344788</v>
      </c>
    </row>
    <row r="44" spans="1:45" ht="12.75" customHeight="1" x14ac:dyDescent="0.2">
      <c r="A44" s="1">
        <v>2019</v>
      </c>
      <c r="B44" s="23">
        <v>15.7</v>
      </c>
      <c r="C44" s="23">
        <v>15.5</v>
      </c>
      <c r="D44" s="6">
        <f t="shared" si="0"/>
        <v>4.5993149999999997E-2</v>
      </c>
      <c r="E44" s="225">
        <f t="shared" si="1"/>
        <v>0.54757874684527275</v>
      </c>
      <c r="F44" s="23">
        <v>27.7</v>
      </c>
      <c r="G44" s="23">
        <v>12.4</v>
      </c>
      <c r="H44" s="6">
        <f t="shared" si="2"/>
        <v>6.4917719999999998E-2</v>
      </c>
      <c r="I44" s="225">
        <f t="shared" si="3"/>
        <v>0.39571199767035525</v>
      </c>
      <c r="J44" s="23">
        <v>17.399999999999999</v>
      </c>
      <c r="K44" s="23">
        <v>17.600000000000001</v>
      </c>
      <c r="L44" s="6">
        <f t="shared" si="4"/>
        <v>5.7879359999999998E-2</v>
      </c>
      <c r="M44" s="225">
        <f t="shared" si="5"/>
        <v>0.45219374878664337</v>
      </c>
      <c r="N44" s="23">
        <v>20</v>
      </c>
      <c r="O44" s="23">
        <v>15.7</v>
      </c>
      <c r="P44" s="6">
        <f t="shared" si="6"/>
        <v>5.9346000000000003E-2</v>
      </c>
      <c r="Q44" s="225">
        <f t="shared" si="7"/>
        <v>0.44042418947777123</v>
      </c>
      <c r="R44" s="23">
        <v>20.7</v>
      </c>
      <c r="S44" s="23">
        <v>14.5</v>
      </c>
      <c r="T44" s="6">
        <f t="shared" si="8"/>
        <v>5.672834999999999E-2</v>
      </c>
      <c r="U44" s="225">
        <f t="shared" si="9"/>
        <v>0.46143042613084839</v>
      </c>
      <c r="V44" s="23">
        <v>23.2</v>
      </c>
      <c r="W44" s="23">
        <v>15</v>
      </c>
      <c r="X44" s="6">
        <f t="shared" si="10"/>
        <v>6.5771999999999997E-2</v>
      </c>
      <c r="Y44" s="225">
        <f t="shared" si="11"/>
        <v>0.38885653271209469</v>
      </c>
      <c r="Z44" s="23">
        <v>13.8</v>
      </c>
      <c r="AA44" s="23">
        <v>15.6</v>
      </c>
      <c r="AB44" s="6">
        <f t="shared" si="12"/>
        <v>4.0687920000000002E-2</v>
      </c>
      <c r="AC44" s="225">
        <f t="shared" si="13"/>
        <v>0.59015239759270044</v>
      </c>
      <c r="AD44" s="23">
        <v>16.100000000000001</v>
      </c>
      <c r="AE44" s="23">
        <v>14.4</v>
      </c>
      <c r="AF44" s="6">
        <f t="shared" si="14"/>
        <v>4.3817760000000004E-2</v>
      </c>
      <c r="AG44" s="225">
        <f t="shared" si="15"/>
        <v>0.56503591535624154</v>
      </c>
      <c r="AH44" s="23">
        <v>14.8</v>
      </c>
      <c r="AI44" s="23">
        <v>17.600000000000001</v>
      </c>
      <c r="AJ44" s="6">
        <f t="shared" si="16"/>
        <v>4.9230719999999999E-2</v>
      </c>
      <c r="AK44" s="225">
        <f t="shared" si="17"/>
        <v>0.52159774801009517</v>
      </c>
      <c r="AL44" s="23">
        <v>3.6</v>
      </c>
      <c r="AM44" s="23">
        <v>28.7</v>
      </c>
      <c r="AN44" s="6">
        <f t="shared" si="18"/>
        <v>1.9527479999999996E-2</v>
      </c>
      <c r="AO44" s="225">
        <f t="shared" si="19"/>
        <v>0.75996165793049897</v>
      </c>
      <c r="AP44" s="23">
        <v>12</v>
      </c>
      <c r="AQ44" s="23">
        <v>15.5</v>
      </c>
      <c r="AR44" s="6">
        <f t="shared" si="20"/>
        <v>3.5154000000000005E-2</v>
      </c>
      <c r="AS44" s="225">
        <f t="shared" si="21"/>
        <v>0.63456125024267129</v>
      </c>
    </row>
    <row r="45" spans="1:45" ht="12.75" customHeight="1" x14ac:dyDescent="0.2">
      <c r="A45" s="1">
        <v>2020</v>
      </c>
      <c r="B45" s="23">
        <v>14.5</v>
      </c>
      <c r="C45" s="23">
        <v>14.5</v>
      </c>
      <c r="D45" s="6">
        <f t="shared" si="0"/>
        <v>3.9737250000000002E-2</v>
      </c>
      <c r="E45" s="225">
        <f t="shared" si="1"/>
        <v>0.59778137740244608</v>
      </c>
      <c r="F45" s="23">
        <v>23.1</v>
      </c>
      <c r="G45" s="23">
        <v>11.3</v>
      </c>
      <c r="H45" s="6">
        <f t="shared" si="2"/>
        <v>4.9334670000000004E-2</v>
      </c>
      <c r="I45" s="225">
        <f t="shared" si="3"/>
        <v>0.52076356532712087</v>
      </c>
      <c r="J45" s="23">
        <v>18.8</v>
      </c>
      <c r="K45" s="23">
        <v>15.1</v>
      </c>
      <c r="L45" s="6">
        <f t="shared" si="4"/>
        <v>5.3653319999999997E-2</v>
      </c>
      <c r="M45" s="225">
        <f t="shared" si="5"/>
        <v>0.48610706658901182</v>
      </c>
      <c r="N45" s="23">
        <v>19.399999999999999</v>
      </c>
      <c r="O45" s="23">
        <v>14.2</v>
      </c>
      <c r="P45" s="6">
        <f t="shared" si="6"/>
        <v>5.2065719999999989E-2</v>
      </c>
      <c r="Q45" s="225">
        <f t="shared" si="7"/>
        <v>0.49884731120170844</v>
      </c>
      <c r="R45" s="23">
        <v>20.5</v>
      </c>
      <c r="S45" s="23">
        <v>15.7</v>
      </c>
      <c r="T45" s="6">
        <f t="shared" si="8"/>
        <v>6.0829649999999992E-2</v>
      </c>
      <c r="U45" s="225">
        <f t="shared" si="9"/>
        <v>0.42851812754804891</v>
      </c>
      <c r="V45" s="23">
        <v>19.7</v>
      </c>
      <c r="W45" s="23">
        <v>14.6</v>
      </c>
      <c r="X45" s="6">
        <f t="shared" si="10"/>
        <v>5.4360179999999994E-2</v>
      </c>
      <c r="Y45" s="225">
        <f t="shared" si="11"/>
        <v>0.48043462434478745</v>
      </c>
      <c r="Z45" s="23">
        <v>12.9</v>
      </c>
      <c r="AA45" s="23">
        <v>14.5</v>
      </c>
      <c r="AB45" s="6">
        <f t="shared" si="12"/>
        <v>3.5352449999999994E-2</v>
      </c>
      <c r="AC45" s="225">
        <f t="shared" si="13"/>
        <v>0.63296871966608426</v>
      </c>
      <c r="AD45" s="23">
        <v>12.6</v>
      </c>
      <c r="AE45" s="23">
        <v>14.4</v>
      </c>
      <c r="AF45" s="6">
        <f t="shared" si="14"/>
        <v>3.4292160000000002E-2</v>
      </c>
      <c r="AG45" s="225">
        <f t="shared" si="15"/>
        <v>0.64147738303242086</v>
      </c>
      <c r="AH45" s="23">
        <v>15.5</v>
      </c>
      <c r="AI45" s="23">
        <v>14.2</v>
      </c>
      <c r="AJ45" s="6">
        <f t="shared" si="16"/>
        <v>4.1598900000000001E-2</v>
      </c>
      <c r="AK45" s="225">
        <f t="shared" si="17"/>
        <v>0.58284192389827205</v>
      </c>
      <c r="AL45" s="23">
        <v>8.4</v>
      </c>
      <c r="AM45" s="11">
        <v>11.3</v>
      </c>
      <c r="AN45" s="6">
        <f t="shared" si="18"/>
        <v>1.7939880000000002E-2</v>
      </c>
      <c r="AO45" s="225">
        <f t="shared" si="19"/>
        <v>0.77270190254319548</v>
      </c>
      <c r="AP45" s="23">
        <v>10.8</v>
      </c>
      <c r="AQ45" s="23">
        <v>16.399999999999999</v>
      </c>
      <c r="AR45" s="6">
        <f t="shared" si="20"/>
        <v>3.3475680000000001E-2</v>
      </c>
      <c r="AS45" s="225">
        <f t="shared" si="21"/>
        <v>0.64802950883323629</v>
      </c>
    </row>
    <row r="46" spans="1:45" ht="12.75" customHeight="1" x14ac:dyDescent="0.2">
      <c r="A46" s="1">
        <v>2021</v>
      </c>
      <c r="B46" s="23">
        <v>17.100000000000001</v>
      </c>
      <c r="C46" s="23">
        <v>18.3</v>
      </c>
      <c r="D46" s="6">
        <f t="shared" si="0"/>
        <v>5.9143770000000012E-2</v>
      </c>
      <c r="E46" s="225">
        <f t="shared" si="1"/>
        <v>0.44204705397010274</v>
      </c>
      <c r="F46" s="23">
        <v>25.7</v>
      </c>
      <c r="G46" s="23">
        <v>14.4</v>
      </c>
      <c r="H46" s="6">
        <f t="shared" si="2"/>
        <v>6.994512E-2</v>
      </c>
      <c r="I46" s="225">
        <f t="shared" si="3"/>
        <v>0.35536788973014943</v>
      </c>
      <c r="J46" s="23">
        <v>22.2</v>
      </c>
      <c r="K46" s="23">
        <v>17</v>
      </c>
      <c r="L46" s="6">
        <f t="shared" si="4"/>
        <v>7.1328599999999992E-2</v>
      </c>
      <c r="M46" s="225">
        <f t="shared" si="5"/>
        <v>0.34426567656765678</v>
      </c>
      <c r="N46" s="23">
        <v>21.8</v>
      </c>
      <c r="O46" s="23">
        <v>20.5</v>
      </c>
      <c r="P46" s="6">
        <f t="shared" si="6"/>
        <v>8.44641E-2</v>
      </c>
      <c r="Q46" s="225">
        <f t="shared" si="7"/>
        <v>0.23885531935546486</v>
      </c>
      <c r="R46" s="23">
        <v>22.7</v>
      </c>
      <c r="S46" s="23">
        <v>15.6</v>
      </c>
      <c r="T46" s="6">
        <f t="shared" si="8"/>
        <v>6.692867999999999E-2</v>
      </c>
      <c r="U46" s="225">
        <f t="shared" si="9"/>
        <v>0.37957435449427296</v>
      </c>
      <c r="V46" s="23">
        <v>23.5</v>
      </c>
      <c r="W46" s="23">
        <v>16.5</v>
      </c>
      <c r="X46" s="6">
        <f t="shared" si="10"/>
        <v>7.3284749999999996E-2</v>
      </c>
      <c r="Y46" s="225">
        <f t="shared" si="11"/>
        <v>0.32856787516986991</v>
      </c>
      <c r="Z46" s="23">
        <v>13.5</v>
      </c>
      <c r="AA46" s="23">
        <v>20.3</v>
      </c>
      <c r="AB46" s="6">
        <f t="shared" si="12"/>
        <v>5.1795449999999993E-2</v>
      </c>
      <c r="AC46" s="225">
        <f t="shared" si="13"/>
        <v>0.50101618617744126</v>
      </c>
      <c r="AD46" s="23">
        <v>18.3</v>
      </c>
      <c r="AE46" s="23">
        <v>20.399999999999999</v>
      </c>
      <c r="AF46" s="6">
        <f t="shared" si="14"/>
        <v>7.0557480000000006E-2</v>
      </c>
      <c r="AG46" s="225">
        <f t="shared" si="15"/>
        <v>0.35045379537953786</v>
      </c>
      <c r="AH46" s="23">
        <v>16.8</v>
      </c>
      <c r="AI46" s="23">
        <v>19.5</v>
      </c>
      <c r="AJ46" s="6">
        <f t="shared" si="16"/>
        <v>6.1916400000000003E-2</v>
      </c>
      <c r="AK46" s="225">
        <f t="shared" si="17"/>
        <v>0.41979712677150061</v>
      </c>
      <c r="AL46" s="23">
        <v>12.6</v>
      </c>
      <c r="AM46" s="11">
        <v>11.3</v>
      </c>
      <c r="AN46" s="6">
        <f t="shared" si="18"/>
        <v>2.6909819999999997E-2</v>
      </c>
      <c r="AO46" s="225">
        <f t="shared" si="19"/>
        <v>0.70071952048145991</v>
      </c>
      <c r="AP46" s="23">
        <v>15.2</v>
      </c>
      <c r="AQ46" s="23">
        <v>19.899999999999999</v>
      </c>
      <c r="AR46" s="6">
        <f t="shared" si="20"/>
        <v>5.7168719999999985E-2</v>
      </c>
      <c r="AS46" s="225">
        <f t="shared" si="21"/>
        <v>0.45789652494661237</v>
      </c>
    </row>
    <row r="47" spans="1:45" ht="12.75" customHeight="1" x14ac:dyDescent="0.2">
      <c r="A47" s="1">
        <v>2022</v>
      </c>
      <c r="B47" s="23">
        <v>15.4</v>
      </c>
      <c r="C47" s="23">
        <v>18.399999999999999</v>
      </c>
      <c r="D47" s="6">
        <f t="shared" si="0"/>
        <v>5.3555039999999991E-2</v>
      </c>
      <c r="E47" s="225">
        <f t="shared" si="1"/>
        <v>0.4868957483983693</v>
      </c>
      <c r="F47" s="23">
        <v>26.2</v>
      </c>
      <c r="G47" s="23">
        <v>12.4</v>
      </c>
      <c r="H47" s="6">
        <f t="shared" si="2"/>
        <v>6.1402320000000003E-2</v>
      </c>
      <c r="I47" s="225">
        <f t="shared" si="3"/>
        <v>0.42392253931275475</v>
      </c>
      <c r="J47" s="23">
        <v>22.3</v>
      </c>
      <c r="K47" s="23">
        <v>18.2</v>
      </c>
      <c r="L47" s="6">
        <f t="shared" si="4"/>
        <v>7.6707540000000005E-2</v>
      </c>
      <c r="M47" s="225">
        <f t="shared" si="5"/>
        <v>0.3011005144632109</v>
      </c>
      <c r="N47" s="23">
        <v>24.3</v>
      </c>
      <c r="O47" s="23">
        <v>18.399999999999999</v>
      </c>
      <c r="P47" s="6">
        <f t="shared" si="6"/>
        <v>8.4505679999999986E-2</v>
      </c>
      <c r="Q47" s="225">
        <f t="shared" si="7"/>
        <v>0.23852164628227532</v>
      </c>
      <c r="R47" s="23">
        <v>25.1</v>
      </c>
      <c r="S47" s="23">
        <v>16.399999999999999</v>
      </c>
      <c r="T47" s="6">
        <f t="shared" si="8"/>
        <v>7.7799960000000001E-2</v>
      </c>
      <c r="U47" s="225">
        <f t="shared" si="9"/>
        <v>0.29233401281304594</v>
      </c>
      <c r="V47" s="23">
        <v>15.1</v>
      </c>
      <c r="W47" s="23">
        <v>14.7</v>
      </c>
      <c r="X47" s="6">
        <f t="shared" si="10"/>
        <v>4.1952329999999989E-2</v>
      </c>
      <c r="Y47" s="225">
        <f t="shared" si="11"/>
        <v>0.58000570277615993</v>
      </c>
      <c r="Z47" s="23">
        <v>14.1</v>
      </c>
      <c r="AA47" s="23">
        <v>20.2</v>
      </c>
      <c r="AB47" s="6">
        <f t="shared" si="12"/>
        <v>5.3830979999999994E-2</v>
      </c>
      <c r="AC47" s="225">
        <f t="shared" si="13"/>
        <v>0.48468137254901961</v>
      </c>
      <c r="AD47" s="23">
        <v>16.899999999999999</v>
      </c>
      <c r="AE47" s="23">
        <v>17.8</v>
      </c>
      <c r="AF47" s="6">
        <f t="shared" si="14"/>
        <v>5.6854979999999999E-2</v>
      </c>
      <c r="AG47" s="225">
        <f t="shared" si="15"/>
        <v>0.46041423995340708</v>
      </c>
      <c r="AH47" s="23">
        <v>15.2</v>
      </c>
      <c r="AI47" s="23">
        <v>17.3</v>
      </c>
      <c r="AJ47" s="6">
        <f t="shared" si="16"/>
        <v>4.9699439999999998E-2</v>
      </c>
      <c r="AK47" s="225">
        <f t="shared" si="17"/>
        <v>0.51783634245777521</v>
      </c>
      <c r="AL47" s="23">
        <v>10.9</v>
      </c>
      <c r="AM47" s="11">
        <v>11.3</v>
      </c>
      <c r="AN47" s="6">
        <f t="shared" si="18"/>
        <v>2.3279130000000002E-2</v>
      </c>
      <c r="AO47" s="225">
        <f t="shared" si="19"/>
        <v>0.72985524655406719</v>
      </c>
      <c r="AP47" s="23">
        <v>16.399999999999999</v>
      </c>
      <c r="AQ47" s="23">
        <v>21.6</v>
      </c>
      <c r="AR47" s="6">
        <f t="shared" si="20"/>
        <v>6.6951360000000001E-2</v>
      </c>
      <c r="AS47" s="225">
        <f t="shared" si="21"/>
        <v>0.37939235099980578</v>
      </c>
    </row>
    <row r="48" spans="1:45" ht="12.75" customHeight="1" x14ac:dyDescent="0.2">
      <c r="A48" s="1">
        <v>2023</v>
      </c>
      <c r="B48" s="23">
        <v>13.8</v>
      </c>
      <c r="C48" s="23">
        <v>17.5</v>
      </c>
      <c r="D48" s="6">
        <f t="shared" si="0"/>
        <v>4.5643500000000004E-2</v>
      </c>
      <c r="E48" s="225">
        <f t="shared" si="1"/>
        <v>0.5503846340516404</v>
      </c>
      <c r="F48" s="23">
        <v>24.5</v>
      </c>
      <c r="G48" s="23">
        <v>12.8</v>
      </c>
      <c r="H48" s="6">
        <f t="shared" si="2"/>
        <v>5.9270399999999994E-2</v>
      </c>
      <c r="I48" s="225">
        <f t="shared" si="3"/>
        <v>0.4410308677926616</v>
      </c>
      <c r="J48" s="23">
        <v>20.3</v>
      </c>
      <c r="K48" s="23">
        <v>15.2</v>
      </c>
      <c r="L48" s="6">
        <f t="shared" si="4"/>
        <v>5.8317839999999996E-2</v>
      </c>
      <c r="M48" s="225">
        <f t="shared" si="5"/>
        <v>0.44867501456027953</v>
      </c>
      <c r="N48" s="23">
        <v>21.8</v>
      </c>
      <c r="O48" s="23">
        <v>17.2</v>
      </c>
      <c r="P48" s="6">
        <f t="shared" si="6"/>
        <v>7.086743999999999E-2</v>
      </c>
      <c r="Q48" s="225">
        <f t="shared" si="7"/>
        <v>0.34796641428848768</v>
      </c>
      <c r="R48" s="23">
        <v>23.8</v>
      </c>
      <c r="S48" s="23">
        <v>15.6</v>
      </c>
      <c r="T48" s="6">
        <f t="shared" si="8"/>
        <v>7.0171919999999999E-2</v>
      </c>
      <c r="U48" s="225">
        <f t="shared" si="9"/>
        <v>0.35354785478547851</v>
      </c>
      <c r="V48" s="23">
        <v>15.5</v>
      </c>
      <c r="W48" s="23">
        <v>14.7</v>
      </c>
      <c r="X48" s="6">
        <f t="shared" si="10"/>
        <v>4.3063649999999988E-2</v>
      </c>
      <c r="Y48" s="225">
        <f t="shared" si="11"/>
        <v>0.57108753154727243</v>
      </c>
      <c r="Z48" s="23">
        <v>11.5</v>
      </c>
      <c r="AA48" s="23">
        <v>18.899999999999999</v>
      </c>
      <c r="AB48" s="6">
        <f t="shared" si="12"/>
        <v>4.1079149999999995E-2</v>
      </c>
      <c r="AC48" s="225">
        <f t="shared" si="13"/>
        <v>0.58701283731314313</v>
      </c>
      <c r="AD48" s="23">
        <v>13.7</v>
      </c>
      <c r="AE48" s="23">
        <v>17.5</v>
      </c>
      <c r="AF48" s="6">
        <f t="shared" si="14"/>
        <v>4.5312749999999999E-2</v>
      </c>
      <c r="AG48" s="225">
        <f t="shared" si="15"/>
        <v>0.55303885167928557</v>
      </c>
      <c r="AH48" s="23">
        <v>14.3</v>
      </c>
      <c r="AI48" s="23">
        <v>18.8</v>
      </c>
      <c r="AJ48" s="6">
        <f t="shared" si="16"/>
        <v>5.0810760000000003E-2</v>
      </c>
      <c r="AK48" s="225">
        <f t="shared" si="17"/>
        <v>0.50891817122888761</v>
      </c>
      <c r="AL48" s="23">
        <v>8</v>
      </c>
      <c r="AM48" s="11">
        <v>11.3</v>
      </c>
      <c r="AN48" s="6">
        <f t="shared" si="18"/>
        <v>1.7085599999999999E-2</v>
      </c>
      <c r="AO48" s="225">
        <f t="shared" si="19"/>
        <v>0.7795573675014561</v>
      </c>
      <c r="AP48" s="23">
        <v>15.5</v>
      </c>
      <c r="AQ48" s="23">
        <v>20.3</v>
      </c>
      <c r="AR48" s="6">
        <f t="shared" si="20"/>
        <v>5.9468850000000011E-2</v>
      </c>
      <c r="AS48" s="225">
        <f t="shared" si="21"/>
        <v>0.43943833721607439</v>
      </c>
    </row>
    <row r="49" spans="1:45" ht="12.75" customHeight="1" x14ac:dyDescent="0.2">
      <c r="B49" s="131"/>
      <c r="C49" s="23"/>
      <c r="F49" s="23"/>
      <c r="G49" s="23"/>
      <c r="J49" s="23"/>
      <c r="K49" s="23"/>
      <c r="N49" s="23"/>
      <c r="O49" s="23"/>
      <c r="R49" s="23"/>
      <c r="S49" s="23"/>
      <c r="V49" s="23"/>
      <c r="W49" s="23"/>
      <c r="Z49" s="23"/>
      <c r="AA49" s="23"/>
      <c r="AD49" s="23"/>
      <c r="AE49" s="23"/>
      <c r="AH49" s="23"/>
      <c r="AI49" s="23"/>
      <c r="AL49" s="23"/>
      <c r="AP49" s="23"/>
      <c r="AQ49" s="23"/>
    </row>
    <row r="50" spans="1:45" ht="12.75" customHeight="1" x14ac:dyDescent="0.2">
      <c r="B50" s="1" t="s">
        <v>156</v>
      </c>
      <c r="C50" s="23"/>
      <c r="F50" s="23"/>
      <c r="G50" s="23"/>
      <c r="J50" s="23"/>
      <c r="K50" s="23"/>
      <c r="N50" s="23"/>
      <c r="O50" s="23"/>
      <c r="R50" s="23"/>
      <c r="S50" s="23"/>
      <c r="V50" s="23"/>
      <c r="W50" s="23"/>
      <c r="Z50" s="23"/>
      <c r="AA50" s="23"/>
      <c r="AD50" s="23"/>
      <c r="AE50" s="23"/>
      <c r="AH50" s="23"/>
      <c r="AI50" s="23"/>
      <c r="AL50" s="23"/>
      <c r="AP50" s="23"/>
      <c r="AQ50" s="23"/>
    </row>
    <row r="51" spans="1:45" ht="12.75" customHeight="1" x14ac:dyDescent="0.2">
      <c r="A51" s="1" t="s">
        <v>157</v>
      </c>
      <c r="B51" s="5">
        <f>(POWER(B25/B6, 1/19)-1)*100</f>
        <v>-5.064048700546941</v>
      </c>
      <c r="C51" s="5">
        <f t="shared" ref="C51:AS51" si="22">(POWER(C25/C6, 1/19)-1)*100</f>
        <v>-1.3768412639789562</v>
      </c>
      <c r="D51" s="5">
        <f t="shared" si="22"/>
        <v>-6.3711660523887881</v>
      </c>
      <c r="E51" s="5">
        <f t="shared" si="22"/>
        <v>4.4238338286493706</v>
      </c>
      <c r="F51" s="5">
        <f t="shared" si="22"/>
        <v>-2.5620092339476153</v>
      </c>
      <c r="G51" s="5">
        <f t="shared" si="22"/>
        <v>-0.67775455781001748</v>
      </c>
      <c r="H51" s="5">
        <f t="shared" si="22"/>
        <v>-3.2223996574030411</v>
      </c>
      <c r="I51" s="5">
        <f t="shared" si="22"/>
        <v>4.9481115304968348</v>
      </c>
      <c r="J51" s="5">
        <f t="shared" si="22"/>
        <v>-3.0420183997260541</v>
      </c>
      <c r="K51" s="5">
        <f t="shared" si="22"/>
        <v>-1.2870825357224502</v>
      </c>
      <c r="L51" s="5">
        <f t="shared" si="22"/>
        <v>-4.2899476478921672</v>
      </c>
      <c r="M51" s="5">
        <f t="shared" si="22"/>
        <v>3.9490887900308413</v>
      </c>
      <c r="N51" s="5">
        <f t="shared" si="22"/>
        <v>-1.5331115513483207</v>
      </c>
      <c r="O51" s="5">
        <f t="shared" si="22"/>
        <v>-1.6399497004270347</v>
      </c>
      <c r="P51" s="5">
        <f t="shared" si="22"/>
        <v>-3.147918993481813</v>
      </c>
      <c r="Q51" s="5">
        <f t="shared" si="22"/>
        <v>4.9869641170465995</v>
      </c>
      <c r="R51" s="5">
        <f t="shared" si="22"/>
        <v>-3.9782411935805673</v>
      </c>
      <c r="S51" s="5">
        <f t="shared" si="22"/>
        <v>-2.6348822693835316</v>
      </c>
      <c r="T51" s="5">
        <f t="shared" si="22"/>
        <v>-6.5083014911211272</v>
      </c>
      <c r="U51" s="5">
        <f t="shared" si="22"/>
        <v>8.6133973660370344</v>
      </c>
      <c r="V51" s="5">
        <f t="shared" si="22"/>
        <v>-3.8275017455068561</v>
      </c>
      <c r="W51" s="5">
        <f t="shared" si="22"/>
        <v>-2.5635878929595401</v>
      </c>
      <c r="X51" s="5">
        <f t="shared" si="22"/>
        <v>-6.2929682671157616</v>
      </c>
      <c r="Y51" s="5">
        <f t="shared" si="22"/>
        <v>5.8432057223704259</v>
      </c>
      <c r="Z51" s="5">
        <f t="shared" si="22"/>
        <v>-6.6852028592543693</v>
      </c>
      <c r="AA51" s="5">
        <f t="shared" si="22"/>
        <v>1.1511959135864114</v>
      </c>
      <c r="AB51" s="5">
        <f t="shared" si="22"/>
        <v>-5.6109667277986386</v>
      </c>
      <c r="AC51" s="5">
        <f t="shared" si="22"/>
        <v>2.8332913949638883</v>
      </c>
      <c r="AD51" s="5">
        <f t="shared" si="22"/>
        <v>-4.8362150398313037</v>
      </c>
      <c r="AE51" s="5">
        <f t="shared" si="22"/>
        <v>-1.2685257123164706</v>
      </c>
      <c r="AF51" s="5">
        <f t="shared" si="22"/>
        <v>-6.0433921208645884</v>
      </c>
      <c r="AG51" s="5">
        <f t="shared" si="22"/>
        <v>5.2541166255764438</v>
      </c>
      <c r="AH51" s="5">
        <f t="shared" si="22"/>
        <v>-4.8862776008630204</v>
      </c>
      <c r="AI51" s="5">
        <f t="shared" si="22"/>
        <v>-4.16578576823603</v>
      </c>
      <c r="AJ51" s="5">
        <f t="shared" si="22"/>
        <v>-8.8485115122057927</v>
      </c>
      <c r="AK51" s="5">
        <f t="shared" si="22"/>
        <v>12.440752304217906</v>
      </c>
      <c r="AL51" s="5">
        <f t="shared" si="22"/>
        <v>-10.800722770146908</v>
      </c>
      <c r="AM51" s="5">
        <f t="shared" si="22"/>
        <v>0.80700671076059383</v>
      </c>
      <c r="AN51" s="5">
        <f t="shared" si="22"/>
        <v>-10.080878616952049</v>
      </c>
      <c r="AO51" s="5">
        <f t="shared" si="22"/>
        <v>5.4996493458276285</v>
      </c>
      <c r="AP51" s="5">
        <f t="shared" si="22"/>
        <v>-4.4974450957840588</v>
      </c>
      <c r="AQ51" s="5">
        <f t="shared" si="22"/>
        <v>-3.2973474666440294</v>
      </c>
      <c r="AR51" s="5">
        <f t="shared" si="22"/>
        <v>-7.6464961704985512</v>
      </c>
      <c r="AS51" s="5">
        <f t="shared" si="22"/>
        <v>4.1874825413340533</v>
      </c>
    </row>
    <row r="52" spans="1:45" ht="12.75" customHeight="1" x14ac:dyDescent="0.2">
      <c r="A52" s="5" t="s">
        <v>158</v>
      </c>
      <c r="B52" s="5">
        <f>(POWER(B33/B25, 1/8)-1)*100</f>
        <v>6.8370812518133928</v>
      </c>
      <c r="C52" s="5">
        <f t="shared" ref="C52:AS52" si="23">(POWER(C33/C25, 1/8)-1)*100</f>
        <v>0.50469304563303119</v>
      </c>
      <c r="D52" s="5">
        <f t="shared" si="23"/>
        <v>7.3762805710486212</v>
      </c>
      <c r="E52" s="5">
        <f t="shared" si="23"/>
        <v>-2.3391678252840831</v>
      </c>
      <c r="F52" s="5">
        <f t="shared" si="23"/>
        <v>2.9632411389344249</v>
      </c>
      <c r="G52" s="5">
        <f t="shared" si="23"/>
        <v>-3.7275615748444069</v>
      </c>
      <c r="H52" s="5">
        <f t="shared" si="23"/>
        <v>-0.87477707397487503</v>
      </c>
      <c r="I52" s="5">
        <f t="shared" si="23"/>
        <v>0.57837686018844536</v>
      </c>
      <c r="J52" s="5">
        <f t="shared" si="23"/>
        <v>2.1613305964349738</v>
      </c>
      <c r="K52" s="5">
        <f t="shared" si="23"/>
        <v>2.3217003461143637</v>
      </c>
      <c r="L52" s="5">
        <f t="shared" si="23"/>
        <v>4.533210562487433</v>
      </c>
      <c r="M52" s="5">
        <f t="shared" si="23"/>
        <v>-2.3100809173071668</v>
      </c>
      <c r="N52" s="5">
        <f t="shared" si="23"/>
        <v>2.6153121523637246</v>
      </c>
      <c r="O52" s="5">
        <f t="shared" si="23"/>
        <v>-1.1346564149438687</v>
      </c>
      <c r="P52" s="5">
        <f t="shared" si="23"/>
        <v>1.4509809303122623</v>
      </c>
      <c r="Q52" s="5">
        <f t="shared" si="23"/>
        <v>-1.1465590399139858</v>
      </c>
      <c r="R52" s="5">
        <f t="shared" si="23"/>
        <v>5.3054817069503546</v>
      </c>
      <c r="S52" s="5">
        <f t="shared" si="23"/>
        <v>1.347727761981421</v>
      </c>
      <c r="T52" s="5">
        <f t="shared" si="23"/>
        <v>6.7247129188031884</v>
      </c>
      <c r="U52" s="5">
        <f t="shared" si="23"/>
        <v>-2.8841036724986835</v>
      </c>
      <c r="V52" s="5">
        <f t="shared" si="23"/>
        <v>6.6654440510108381</v>
      </c>
      <c r="W52" s="5">
        <f t="shared" si="23"/>
        <v>1.3366317775802106</v>
      </c>
      <c r="X52" s="5">
        <f t="shared" si="23"/>
        <v>8.0911682718936895</v>
      </c>
      <c r="Y52" s="5">
        <f t="shared" si="23"/>
        <v>-3.2734093246588714</v>
      </c>
      <c r="Z52" s="5">
        <f t="shared" si="23"/>
        <v>9.4798602942790957</v>
      </c>
      <c r="AA52" s="5">
        <f t="shared" si="23"/>
        <v>-2.7507527533926934</v>
      </c>
      <c r="AB52" s="5">
        <f t="shared" si="23"/>
        <v>6.4683400228237264</v>
      </c>
      <c r="AC52" s="5">
        <f t="shared" si="23"/>
        <v>-1.7876304242536833</v>
      </c>
      <c r="AD52" s="5">
        <f t="shared" si="23"/>
        <v>4.83356262033805</v>
      </c>
      <c r="AE52" s="5">
        <f t="shared" si="23"/>
        <v>-0.8413567544052869</v>
      </c>
      <c r="AF52" s="5">
        <f t="shared" si="23"/>
        <v>3.9515383603481391</v>
      </c>
      <c r="AG52" s="5">
        <f t="shared" si="23"/>
        <v>-1.3036507666632668</v>
      </c>
      <c r="AH52" s="5">
        <f t="shared" si="23"/>
        <v>6.5172617974009084</v>
      </c>
      <c r="AI52" s="5">
        <f t="shared" si="23"/>
        <v>6.8577720821198174</v>
      </c>
      <c r="AJ52" s="5">
        <f t="shared" si="23"/>
        <v>13.821972839581553</v>
      </c>
      <c r="AK52" s="5">
        <f t="shared" si="23"/>
        <v>-5.003632598235197</v>
      </c>
      <c r="AL52" s="5">
        <f t="shared" si="23"/>
        <v>9.658397210575087</v>
      </c>
      <c r="AM52" s="5">
        <f t="shared" si="23"/>
        <v>-4.5187781639682516</v>
      </c>
      <c r="AN52" s="5">
        <f t="shared" si="23"/>
        <v>4.7031775024660494</v>
      </c>
      <c r="AO52" s="5">
        <f t="shared" si="23"/>
        <v>-0.5536301421264378</v>
      </c>
      <c r="AP52" s="5">
        <f t="shared" si="23"/>
        <v>5.7298823383735709</v>
      </c>
      <c r="AQ52" s="5">
        <f t="shared" si="23"/>
        <v>6.9290345172656087</v>
      </c>
      <c r="AR52" s="5">
        <f t="shared" si="23"/>
        <v>13.055942380663787</v>
      </c>
      <c r="AS52" s="5">
        <f t="shared" si="23"/>
        <v>-3.6244496460492548</v>
      </c>
    </row>
    <row r="53" spans="1:45" ht="12.75" customHeight="1" x14ac:dyDescent="0.2">
      <c r="A53" s="5" t="s">
        <v>159</v>
      </c>
      <c r="B53" s="5">
        <f>(POWER(B44/B33, 1/11)-1)*100</f>
        <v>1.8017981886390366</v>
      </c>
      <c r="C53" s="5">
        <f t="shared" ref="C53:AS53" si="24">(POWER(C44/C33, 1/11)-1)*100</f>
        <v>0.1778360872644047</v>
      </c>
      <c r="D53" s="5">
        <f t="shared" si="24"/>
        <v>1.9828385233025214</v>
      </c>
      <c r="E53" s="5">
        <f t="shared" si="24"/>
        <v>-1.1123117200511623</v>
      </c>
      <c r="F53" s="5">
        <f t="shared" si="24"/>
        <v>2.2870249220082961</v>
      </c>
      <c r="G53" s="5">
        <f t="shared" si="24"/>
        <v>1.3495040784710088</v>
      </c>
      <c r="H53" s="5">
        <f t="shared" si="24"/>
        <v>3.6673924950774595</v>
      </c>
      <c r="I53" s="5">
        <f t="shared" si="24"/>
        <v>-3.2033290862170993</v>
      </c>
      <c r="J53" s="5">
        <f t="shared" si="24"/>
        <v>0.8229229760689849</v>
      </c>
      <c r="K53" s="5">
        <f t="shared" si="24"/>
        <v>1.1617775271153707</v>
      </c>
      <c r="L53" s="5">
        <f t="shared" si="24"/>
        <v>1.9942610373858027</v>
      </c>
      <c r="M53" s="5">
        <f t="shared" si="24"/>
        <v>-1.6478359892932559</v>
      </c>
      <c r="N53" s="5">
        <f t="shared" si="24"/>
        <v>-0.39935395648360572</v>
      </c>
      <c r="O53" s="5">
        <f t="shared" si="24"/>
        <v>1.3139291704996836</v>
      </c>
      <c r="P53" s="5">
        <f t="shared" si="24"/>
        <v>0.90932798588829744</v>
      </c>
      <c r="Q53" s="5">
        <f t="shared" si="24"/>
        <v>-0.88304811138352202</v>
      </c>
      <c r="R53" s="5">
        <f t="shared" si="24"/>
        <v>0.97721770593812707</v>
      </c>
      <c r="S53" s="5">
        <f t="shared" si="24"/>
        <v>1.1401183540949988</v>
      </c>
      <c r="T53" s="5">
        <f t="shared" si="24"/>
        <v>2.1284774984579924</v>
      </c>
      <c r="U53" s="5">
        <f t="shared" si="24"/>
        <v>-1.6737119627638131</v>
      </c>
      <c r="V53" s="5">
        <f t="shared" si="24"/>
        <v>2.0293227017189164</v>
      </c>
      <c r="W53" s="5">
        <f t="shared" si="24"/>
        <v>1.3805600994796663</v>
      </c>
      <c r="X53" s="5">
        <f t="shared" si="24"/>
        <v>3.4378988207081962</v>
      </c>
      <c r="Y53" s="5">
        <f t="shared" si="24"/>
        <v>-3.14667029646305</v>
      </c>
      <c r="Z53" s="5">
        <f t="shared" si="24"/>
        <v>3.2568447845448434</v>
      </c>
      <c r="AA53" s="5">
        <f t="shared" si="24"/>
        <v>-1.0906271340690554</v>
      </c>
      <c r="AB53" s="5">
        <f t="shared" si="24"/>
        <v>2.130697617541033</v>
      </c>
      <c r="AC53" s="5">
        <f t="shared" si="24"/>
        <v>-0.98082531957517372</v>
      </c>
      <c r="AD53" s="5">
        <f t="shared" si="24"/>
        <v>2.4022435768241701</v>
      </c>
      <c r="AE53" s="5">
        <f t="shared" si="24"/>
        <v>6.3371610563112135E-2</v>
      </c>
      <c r="AF53" s="5">
        <f t="shared" si="24"/>
        <v>2.4671375278315644</v>
      </c>
      <c r="AG53" s="5">
        <f t="shared" si="24"/>
        <v>-1.2339484898007624</v>
      </c>
      <c r="AH53" s="5">
        <f t="shared" si="24"/>
        <v>-1.4605294974929128</v>
      </c>
      <c r="AI53" s="5">
        <f t="shared" si="24"/>
        <v>1.2812851331338138</v>
      </c>
      <c r="AJ53" s="5">
        <f t="shared" si="24"/>
        <v>-0.19795791167550592</v>
      </c>
      <c r="AK53" s="5">
        <f t="shared" si="24"/>
        <v>0.15313134239318682</v>
      </c>
      <c r="AL53" s="5">
        <f t="shared" si="24"/>
        <v>-2.2037408639174694</v>
      </c>
      <c r="AM53" s="5">
        <f t="shared" si="24"/>
        <v>4.9321699160519428</v>
      </c>
      <c r="AN53" s="5">
        <f t="shared" si="24"/>
        <v>2.6197368082166106</v>
      </c>
      <c r="AO53" s="5">
        <f t="shared" si="24"/>
        <v>-0.45162220614346493</v>
      </c>
      <c r="AP53" s="5">
        <f t="shared" si="24"/>
        <v>0.46739155901847074</v>
      </c>
      <c r="AQ53" s="5">
        <f t="shared" si="24"/>
        <v>-1.7393934140219169</v>
      </c>
      <c r="AR53" s="5">
        <f t="shared" si="24"/>
        <v>-1.2801316329987156</v>
      </c>
      <c r="AS53" s="5">
        <f t="shared" si="24"/>
        <v>0.63920555347207753</v>
      </c>
    </row>
    <row r="54" spans="1:45" ht="12.75" customHeight="1" x14ac:dyDescent="0.2">
      <c r="A54" s="5" t="s">
        <v>160</v>
      </c>
      <c r="B54" s="5">
        <f>(POWER(B48/B44, 1/4)-1)*100</f>
        <v>-3.1733606866357511</v>
      </c>
      <c r="C54" s="5">
        <f t="shared" ref="C54:AS54" si="25">(POWER(C48/C44, 1/4)-1)*100</f>
        <v>3.0805168913167424</v>
      </c>
      <c r="D54" s="5">
        <f t="shared" si="25"/>
        <v>-0.1905997072932375</v>
      </c>
      <c r="E54" s="5">
        <f t="shared" si="25"/>
        <v>0.12785885089214855</v>
      </c>
      <c r="F54" s="5">
        <f t="shared" si="25"/>
        <v>-3.0223672140939795</v>
      </c>
      <c r="G54" s="5">
        <f t="shared" si="25"/>
        <v>0.79687574530888927</v>
      </c>
      <c r="H54" s="5">
        <f t="shared" si="25"/>
        <v>-2.2495759800483794</v>
      </c>
      <c r="I54" s="5">
        <f t="shared" si="25"/>
        <v>2.7477788359041133</v>
      </c>
      <c r="J54" s="5">
        <f t="shared" si="25"/>
        <v>3.9289877625411807</v>
      </c>
      <c r="K54" s="5">
        <f t="shared" si="25"/>
        <v>-3.5987356263111558</v>
      </c>
      <c r="L54" s="5">
        <f t="shared" si="25"/>
        <v>0.18885825386605326</v>
      </c>
      <c r="M54" s="5">
        <f t="shared" si="25"/>
        <v>-0.19510712761130478</v>
      </c>
      <c r="N54" s="5">
        <f t="shared" si="25"/>
        <v>2.1778180864641117</v>
      </c>
      <c r="O54" s="5">
        <f t="shared" si="25"/>
        <v>2.3074355259493862</v>
      </c>
      <c r="P54" s="5">
        <f t="shared" si="25"/>
        <v>4.535505360631098</v>
      </c>
      <c r="Q54" s="5">
        <f t="shared" si="25"/>
        <v>-5.7206583870132333</v>
      </c>
      <c r="R54" s="5">
        <f t="shared" si="25"/>
        <v>3.550369492742167</v>
      </c>
      <c r="S54" s="5">
        <f t="shared" si="25"/>
        <v>1.8448678591749701</v>
      </c>
      <c r="T54" s="5">
        <f t="shared" si="25"/>
        <v>5.4607369775707015</v>
      </c>
      <c r="U54" s="5">
        <f t="shared" si="25"/>
        <v>-6.4410165040611256</v>
      </c>
      <c r="V54" s="5">
        <f t="shared" si="25"/>
        <v>-9.5911534839207668</v>
      </c>
      <c r="W54" s="5">
        <f t="shared" si="25"/>
        <v>-0.50379436073119122</v>
      </c>
      <c r="X54" s="5">
        <f t="shared" si="25"/>
        <v>-10.046628154270898</v>
      </c>
      <c r="Y54" s="5">
        <f t="shared" si="25"/>
        <v>10.085043849508146</v>
      </c>
      <c r="Z54" s="5">
        <f t="shared" si="25"/>
        <v>-4.4557207795633218</v>
      </c>
      <c r="AA54" s="5">
        <f t="shared" si="25"/>
        <v>4.9142067862124161</v>
      </c>
      <c r="AB54" s="5">
        <f t="shared" si="25"/>
        <v>0.23952267372513436</v>
      </c>
      <c r="AC54" s="5">
        <f t="shared" si="25"/>
        <v>-0.1332640146294306</v>
      </c>
      <c r="AD54" s="5">
        <f t="shared" si="25"/>
        <v>-3.9552406346707092</v>
      </c>
      <c r="AE54" s="5">
        <f t="shared" si="25"/>
        <v>4.9950655797807553</v>
      </c>
      <c r="AF54" s="5">
        <f t="shared" si="25"/>
        <v>0.84225808157010196</v>
      </c>
      <c r="AG54" s="5">
        <f t="shared" si="25"/>
        <v>-0.53508929158064822</v>
      </c>
      <c r="AH54" s="5">
        <f t="shared" si="25"/>
        <v>-0.85551058936056412</v>
      </c>
      <c r="AI54" s="5">
        <f t="shared" si="25"/>
        <v>1.6626193968965586</v>
      </c>
      <c r="AJ54" s="5">
        <f t="shared" si="25"/>
        <v>0.7928849225347756</v>
      </c>
      <c r="AK54" s="5">
        <f t="shared" si="25"/>
        <v>-0.61334762921770869</v>
      </c>
      <c r="AL54" s="5">
        <f t="shared" si="25"/>
        <v>22.094716716156881</v>
      </c>
      <c r="AM54" s="5">
        <f t="shared" si="25"/>
        <v>-20.786512049468598</v>
      </c>
      <c r="AN54" s="5">
        <f t="shared" si="25"/>
        <v>-3.2845162858116117</v>
      </c>
      <c r="AO54" s="5">
        <f t="shared" si="25"/>
        <v>0.63848717259002985</v>
      </c>
      <c r="AP54" s="5">
        <f t="shared" si="25"/>
        <v>6.6074641577918758</v>
      </c>
      <c r="AQ54" s="5">
        <f t="shared" si="25"/>
        <v>6.9771651120251299</v>
      </c>
      <c r="AR54" s="5">
        <f t="shared" si="25"/>
        <v>14.045642953824045</v>
      </c>
      <c r="AS54" s="5">
        <f t="shared" si="25"/>
        <v>-8.7766328162224845</v>
      </c>
    </row>
    <row r="55" spans="1:45" ht="12.75" customHeight="1" x14ac:dyDescent="0.2">
      <c r="A55" s="1" t="s">
        <v>161</v>
      </c>
      <c r="B55" s="5">
        <f>(POWER(B48/B6, 1/42)-1)*100</f>
        <v>-0.926317071650129</v>
      </c>
      <c r="C55" s="5">
        <f t="shared" ref="C55:AS55" si="26">(POWER(C48/C6, 1/42)-1)*100</f>
        <v>-0.19561342287726102</v>
      </c>
      <c r="D55" s="5">
        <f t="shared" si="26"/>
        <v>-1.1201184939968356</v>
      </c>
      <c r="E55" s="5">
        <f t="shared" si="26"/>
        <v>1.2341771100573773</v>
      </c>
      <c r="F55" s="5">
        <f t="shared" si="26"/>
        <v>-0.31742701896417813</v>
      </c>
      <c r="G55" s="5">
        <f t="shared" si="26"/>
        <v>-0.60273623679902855</v>
      </c>
      <c r="H55" s="5">
        <f t="shared" si="26"/>
        <v>-0.91825000809452328</v>
      </c>
      <c r="I55" s="5">
        <f t="shared" si="26"/>
        <v>1.7146608055825352</v>
      </c>
      <c r="J55" s="5">
        <f t="shared" si="26"/>
        <v>-0.40771646185385757</v>
      </c>
      <c r="K55" s="5">
        <f t="shared" si="26"/>
        <v>-0.1952019780114278</v>
      </c>
      <c r="L55" s="5">
        <f t="shared" si="26"/>
        <v>-0.60212256926708285</v>
      </c>
      <c r="M55" s="5">
        <f t="shared" si="26"/>
        <v>0.85682068448844628</v>
      </c>
      <c r="N55" s="5">
        <f t="shared" si="26"/>
        <v>-0.10673006520539596</v>
      </c>
      <c r="O55" s="5">
        <f t="shared" si="26"/>
        <v>-0.40542714704021598</v>
      </c>
      <c r="P55" s="5">
        <f t="shared" si="26"/>
        <v>-0.51172449958721833</v>
      </c>
      <c r="Q55" s="5">
        <f t="shared" si="26"/>
        <v>1.1956639892099385</v>
      </c>
      <c r="R55" s="5">
        <f t="shared" si="26"/>
        <v>-0.26447259412323287</v>
      </c>
      <c r="S55" s="5">
        <f t="shared" si="26"/>
        <v>-0.48078674256780696</v>
      </c>
      <c r="T55" s="5">
        <f t="shared" si="26"/>
        <v>-0.74398778752077233</v>
      </c>
      <c r="U55" s="5">
        <f t="shared" si="26"/>
        <v>2.1265021601518441</v>
      </c>
      <c r="V55" s="5">
        <f t="shared" si="26"/>
        <v>-0.9658137142781742</v>
      </c>
      <c r="W55" s="5">
        <f t="shared" si="26"/>
        <v>-0.60906971243623875</v>
      </c>
      <c r="X55" s="5">
        <f t="shared" si="26"/>
        <v>-1.5690009479021771</v>
      </c>
      <c r="Y55" s="5">
        <f t="shared" si="26"/>
        <v>2.0331655644186597</v>
      </c>
      <c r="Z55" s="5">
        <f t="shared" si="26"/>
        <v>-0.99467210024859476</v>
      </c>
      <c r="AA55" s="5">
        <f t="shared" si="26"/>
        <v>0.15630603665968135</v>
      </c>
      <c r="AB55" s="5">
        <f t="shared" si="26"/>
        <v>-0.83992079612656978</v>
      </c>
      <c r="AC55" s="5">
        <f t="shared" si="26"/>
        <v>0.65158659264834551</v>
      </c>
      <c r="AD55" s="5">
        <f t="shared" si="26"/>
        <v>-1.0998925000334836</v>
      </c>
      <c r="AE55" s="5">
        <f t="shared" si="26"/>
        <v>-0.25731975568455967</v>
      </c>
      <c r="AF55" s="5">
        <f t="shared" si="26"/>
        <v>-1.3543820150241581</v>
      </c>
      <c r="AG55" s="5">
        <f t="shared" si="26"/>
        <v>1.7046590642899817</v>
      </c>
      <c r="AH55" s="5">
        <f t="shared" si="26"/>
        <v>-1.5191930781557117</v>
      </c>
      <c r="AI55" s="5">
        <f t="shared" si="26"/>
        <v>-0.17086750871344591</v>
      </c>
      <c r="AJ55" s="5">
        <f t="shared" si="26"/>
        <v>-1.6874647795039666</v>
      </c>
      <c r="AK55" s="5">
        <f t="shared" si="26"/>
        <v>4.4023367300671357</v>
      </c>
      <c r="AL55" s="5">
        <f t="shared" si="26"/>
        <v>-2.0749876052839955</v>
      </c>
      <c r="AM55" s="5">
        <f t="shared" si="26"/>
        <v>-1.4646906254967007</v>
      </c>
      <c r="AN55" s="5">
        <f t="shared" si="26"/>
        <v>-3.509286081845886</v>
      </c>
      <c r="AO55" s="5">
        <f t="shared" si="26"/>
        <v>2.2839422006466714</v>
      </c>
      <c r="AP55" s="5">
        <f t="shared" si="26"/>
        <v>-0.28853734996259206</v>
      </c>
      <c r="AQ55" s="5">
        <f t="shared" si="26"/>
        <v>-5.7916794744716782E-2</v>
      </c>
      <c r="AR55" s="5">
        <f t="shared" si="26"/>
        <v>-0.34628703312257203</v>
      </c>
      <c r="AS55" s="5">
        <f t="shared" si="26"/>
        <v>0.44557454436306987</v>
      </c>
    </row>
    <row r="56" spans="1:45" ht="12.75" customHeight="1" x14ac:dyDescent="0.2"/>
    <row r="57" spans="1:45" x14ac:dyDescent="0.2">
      <c r="B57" s="218" t="s">
        <v>267</v>
      </c>
    </row>
    <row r="58" spans="1:45" x14ac:dyDescent="0.2">
      <c r="B58" s="11" t="s">
        <v>268</v>
      </c>
    </row>
    <row r="59" spans="1:45" x14ac:dyDescent="0.2">
      <c r="B59" s="6" t="s">
        <v>269</v>
      </c>
    </row>
    <row r="61" spans="1:45" x14ac:dyDescent="0.2">
      <c r="B61" s="1"/>
      <c r="C61" s="1"/>
      <c r="D61" s="1"/>
      <c r="E61" s="1"/>
      <c r="F61" s="1"/>
    </row>
    <row r="62" spans="1:45" x14ac:dyDescent="0.2">
      <c r="B62" s="1"/>
      <c r="C62" s="1"/>
      <c r="D62" s="1"/>
      <c r="E62" s="1"/>
      <c r="F62" s="1"/>
    </row>
    <row r="63" spans="1:45" x14ac:dyDescent="0.2">
      <c r="B63" s="1"/>
      <c r="C63" s="11" t="s">
        <v>166</v>
      </c>
      <c r="D63" s="11">
        <f>MAX(D6:D48,H6:H48,L6:L48,P6:P48,T6:T48,X6:X48,AB6:AB48,AF6:AF48,AJ6:AJ48,AN6:AN48,AR6:AR48)</f>
        <v>0.10384415999999999</v>
      </c>
      <c r="F63" s="5">
        <v>1.89</v>
      </c>
    </row>
    <row r="64" spans="1:45" x14ac:dyDescent="0.2">
      <c r="B64" s="1"/>
      <c r="C64" s="11" t="s">
        <v>167</v>
      </c>
      <c r="D64" s="11">
        <f>MIN(D6:D48,H6:H48,L6:L48,P6:P48,T6:T48,X6:X48,AB6:AB48,AF6:AF48,AJ6:AJ48,AN6:AN48,AR6:AR48)</f>
        <v>0</v>
      </c>
      <c r="F64" s="6"/>
    </row>
    <row r="65" spans="2:6" x14ac:dyDescent="0.2">
      <c r="B65" s="1"/>
      <c r="C65" s="11" t="s">
        <v>256</v>
      </c>
      <c r="D65" s="11">
        <f>D63-D64</f>
        <v>0.10384415999999999</v>
      </c>
      <c r="F65" s="6"/>
    </row>
    <row r="66" spans="2:6" x14ac:dyDescent="0.2">
      <c r="B66" s="1"/>
      <c r="C66" s="11" t="s">
        <v>257</v>
      </c>
      <c r="D66" s="11">
        <f>D65/10</f>
        <v>1.0384415999999999E-2</v>
      </c>
      <c r="F66" s="6"/>
    </row>
    <row r="67" spans="2:6" x14ac:dyDescent="0.2">
      <c r="B67" s="1"/>
      <c r="C67" s="11" t="s">
        <v>170</v>
      </c>
      <c r="D67" s="11">
        <f>D63+D66</f>
        <v>0.11422857599999998</v>
      </c>
      <c r="F67" s="6"/>
    </row>
    <row r="68" spans="2:6" x14ac:dyDescent="0.2">
      <c r="C68" s="11" t="s">
        <v>171</v>
      </c>
      <c r="D68" s="11">
        <f>D64-D66</f>
        <v>-1.0384415999999999E-2</v>
      </c>
      <c r="F68" s="6"/>
    </row>
    <row r="69" spans="2:6" x14ac:dyDescent="0.2">
      <c r="C69" s="11" t="s">
        <v>237</v>
      </c>
      <c r="D69" s="11">
        <f>D67-D68</f>
        <v>0.12461299199999998</v>
      </c>
      <c r="F69" s="6"/>
    </row>
  </sheetData>
  <phoneticPr fontId="19" type="noConversion"/>
  <pageMargins left="0.15748031496062992" right="0.15748031496062992" top="0.39370078740157483" bottom="0.39370078740157483" header="0.51181102362204722" footer="0.51181102362204722"/>
  <pageSetup scale="68" orientation="landscape" r:id="rId1"/>
  <headerFooter alignWithMargins="0"/>
  <rowBreaks count="1" manualBreakCount="1">
    <brk id="56" max="44" man="1"/>
  </rowBreaks>
  <colBreaks count="3" manualBreakCount="3">
    <brk id="13" max="1048575" man="1"/>
    <brk id="25" max="1048575" man="1"/>
    <brk id="37"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D59"/>
  <sheetViews>
    <sheetView workbookViewId="0">
      <pane xSplit="1" ySplit="4" topLeftCell="AQ36" activePane="bottomRight" state="frozen"/>
      <selection pane="topRight" activeCell="B1" sqref="B1"/>
      <selection pane="bottomLeft" activeCell="A5" sqref="A5"/>
      <selection pane="bottomRight" activeCell="AT5" sqref="AT5:AT47"/>
    </sheetView>
  </sheetViews>
  <sheetFormatPr defaultColWidth="8.875" defaultRowHeight="12.75" x14ac:dyDescent="0.2"/>
  <cols>
    <col min="1" max="1" width="11.875" style="1" customWidth="1"/>
    <col min="2" max="56" width="10.625" style="6" customWidth="1"/>
    <col min="57" max="16384" width="8.875" style="1"/>
  </cols>
  <sheetData>
    <row r="1" spans="1:56" x14ac:dyDescent="0.2">
      <c r="B1" s="6" t="s">
        <v>270</v>
      </c>
      <c r="Q1" s="6" t="s">
        <v>271</v>
      </c>
      <c r="AF1" s="6" t="s">
        <v>272</v>
      </c>
      <c r="AU1" s="6" t="s">
        <v>273</v>
      </c>
    </row>
    <row r="3" spans="1:56" x14ac:dyDescent="0.2">
      <c r="B3" s="6" t="s">
        <v>101</v>
      </c>
      <c r="F3" s="225"/>
      <c r="G3" s="6" t="s">
        <v>102</v>
      </c>
      <c r="K3" s="225"/>
      <c r="L3" s="6" t="s">
        <v>103</v>
      </c>
      <c r="P3" s="225"/>
      <c r="Q3" s="6" t="s">
        <v>104</v>
      </c>
      <c r="U3" s="225"/>
      <c r="V3" s="6" t="s">
        <v>105</v>
      </c>
      <c r="Z3" s="225"/>
      <c r="AA3" s="6" t="s">
        <v>106</v>
      </c>
      <c r="AE3" s="225"/>
      <c r="AF3" s="6" t="s">
        <v>107</v>
      </c>
      <c r="AJ3" s="225"/>
      <c r="AK3" s="6" t="s">
        <v>108</v>
      </c>
      <c r="AO3" s="225"/>
      <c r="AP3" s="6" t="s">
        <v>109</v>
      </c>
      <c r="AT3" s="225"/>
      <c r="AU3" s="6" t="s">
        <v>110</v>
      </c>
      <c r="AY3" s="225"/>
      <c r="AZ3" s="6" t="s">
        <v>111</v>
      </c>
      <c r="BD3" s="225"/>
    </row>
    <row r="4" spans="1:56" s="3" customFormat="1" ht="76.5" x14ac:dyDescent="0.2">
      <c r="B4" s="7" t="s">
        <v>274</v>
      </c>
      <c r="C4" s="7" t="s">
        <v>275</v>
      </c>
      <c r="D4" s="7" t="s">
        <v>276</v>
      </c>
      <c r="E4" s="7" t="s">
        <v>277</v>
      </c>
      <c r="F4" s="226" t="s">
        <v>278</v>
      </c>
      <c r="G4" s="7" t="s">
        <v>274</v>
      </c>
      <c r="H4" s="7" t="s">
        <v>275</v>
      </c>
      <c r="I4" s="7" t="s">
        <v>276</v>
      </c>
      <c r="J4" s="7" t="s">
        <v>277</v>
      </c>
      <c r="K4" s="226" t="s">
        <v>278</v>
      </c>
      <c r="L4" s="7" t="s">
        <v>274</v>
      </c>
      <c r="M4" s="7" t="s">
        <v>275</v>
      </c>
      <c r="N4" s="7" t="s">
        <v>276</v>
      </c>
      <c r="O4" s="7" t="s">
        <v>277</v>
      </c>
      <c r="P4" s="226" t="s">
        <v>278</v>
      </c>
      <c r="Q4" s="7" t="s">
        <v>274</v>
      </c>
      <c r="R4" s="7" t="s">
        <v>275</v>
      </c>
      <c r="S4" s="7" t="s">
        <v>276</v>
      </c>
      <c r="T4" s="7" t="s">
        <v>277</v>
      </c>
      <c r="U4" s="226" t="s">
        <v>278</v>
      </c>
      <c r="V4" s="7" t="s">
        <v>274</v>
      </c>
      <c r="W4" s="7" t="s">
        <v>275</v>
      </c>
      <c r="X4" s="7" t="s">
        <v>276</v>
      </c>
      <c r="Y4" s="7" t="s">
        <v>277</v>
      </c>
      <c r="Z4" s="226" t="s">
        <v>278</v>
      </c>
      <c r="AA4" s="7" t="s">
        <v>274</v>
      </c>
      <c r="AB4" s="7" t="s">
        <v>275</v>
      </c>
      <c r="AC4" s="7" t="s">
        <v>276</v>
      </c>
      <c r="AD4" s="7" t="s">
        <v>277</v>
      </c>
      <c r="AE4" s="226" t="s">
        <v>278</v>
      </c>
      <c r="AF4" s="7" t="s">
        <v>274</v>
      </c>
      <c r="AG4" s="7" t="s">
        <v>275</v>
      </c>
      <c r="AH4" s="7" t="s">
        <v>276</v>
      </c>
      <c r="AI4" s="7" t="s">
        <v>277</v>
      </c>
      <c r="AJ4" s="226" t="s">
        <v>278</v>
      </c>
      <c r="AK4" s="7" t="s">
        <v>274</v>
      </c>
      <c r="AL4" s="7" t="s">
        <v>275</v>
      </c>
      <c r="AM4" s="7" t="s">
        <v>276</v>
      </c>
      <c r="AN4" s="7" t="s">
        <v>277</v>
      </c>
      <c r="AO4" s="226" t="s">
        <v>278</v>
      </c>
      <c r="AP4" s="7" t="s">
        <v>274</v>
      </c>
      <c r="AQ4" s="7" t="s">
        <v>275</v>
      </c>
      <c r="AR4" s="7" t="s">
        <v>276</v>
      </c>
      <c r="AS4" s="7" t="s">
        <v>277</v>
      </c>
      <c r="AT4" s="226" t="s">
        <v>278</v>
      </c>
      <c r="AU4" s="7" t="s">
        <v>274</v>
      </c>
      <c r="AV4" s="7" t="s">
        <v>275</v>
      </c>
      <c r="AW4" s="7" t="s">
        <v>276</v>
      </c>
      <c r="AX4" s="7" t="s">
        <v>277</v>
      </c>
      <c r="AY4" s="226" t="s">
        <v>278</v>
      </c>
      <c r="AZ4" s="7" t="s">
        <v>274</v>
      </c>
      <c r="BA4" s="7" t="s">
        <v>275</v>
      </c>
      <c r="BB4" s="7" t="s">
        <v>276</v>
      </c>
      <c r="BC4" s="7" t="s">
        <v>277</v>
      </c>
      <c r="BD4" s="226" t="s">
        <v>278</v>
      </c>
    </row>
    <row r="5" spans="1:56" x14ac:dyDescent="0.2">
      <c r="A5" s="1">
        <v>1981</v>
      </c>
      <c r="B5" s="6">
        <f>'a29'!C7</f>
        <v>0.28362816436508503</v>
      </c>
      <c r="C5" s="6">
        <f>'a29'!E7</f>
        <v>0.41629314191354072</v>
      </c>
      <c r="D5" s="6">
        <f>'a29'!G7</f>
        <v>0.22140056352292165</v>
      </c>
      <c r="E5" s="6">
        <f>'a29'!I7</f>
        <v>7.8678130198452545E-2</v>
      </c>
      <c r="F5" s="225">
        <f>B5*'4'!H6+'8'!C5*'5'!C5+'8'!D5*'6'!F6+'8'!E5*'7'!E6</f>
        <v>0.62595489699840745</v>
      </c>
      <c r="G5" s="6">
        <f>'a29'!L7</f>
        <v>0.25754903193638484</v>
      </c>
      <c r="H5" s="6">
        <f>'a29'!N7</f>
        <v>0.40799890177874171</v>
      </c>
      <c r="I5" s="6">
        <f>'a29'!P7</f>
        <v>0.27247729820021416</v>
      </c>
      <c r="J5" s="6">
        <f>'a29'!R7</f>
        <v>6.1974768084659328E-2</v>
      </c>
      <c r="K5" s="225">
        <f>G5*'4'!O6+'8'!H5*'5'!E5+'8'!I5*'6'!K6+'8'!J5*'7'!I6</f>
        <v>0.38049438369190108</v>
      </c>
      <c r="L5" s="6">
        <f>'a29'!U7</f>
        <v>0.26405475360018893</v>
      </c>
      <c r="M5" s="6">
        <f>'a29'!W7</f>
        <v>0.41792179216859382</v>
      </c>
      <c r="N5" s="6">
        <f>'a29'!Y7</f>
        <v>0.24522683672702617</v>
      </c>
      <c r="O5" s="6">
        <f>'a29'!AA7</f>
        <v>7.2796617504191044E-2</v>
      </c>
      <c r="P5" s="225">
        <f>L5*'4'!V6+'8'!M5*'5'!G5+'8'!N5*'6'!P6+'8'!O5*'7'!M6</f>
        <v>0.39838076070079226</v>
      </c>
      <c r="Q5" s="6">
        <f>'a29'!AD7</f>
        <v>0.27513833466180432</v>
      </c>
      <c r="R5" s="6">
        <f>'a29'!AF7</f>
        <v>0.41783592895367067</v>
      </c>
      <c r="S5" s="6">
        <f>'a29'!AH7</f>
        <v>0.23056488609732673</v>
      </c>
      <c r="T5" s="6">
        <f>'a29'!AJ7</f>
        <v>7.6460850287198276E-2</v>
      </c>
      <c r="U5" s="225">
        <f>Q5*'4'!AC6+'8'!R5*'5'!I5+'8'!S5*'6'!U6+'8'!T5*'7'!Q6</f>
        <v>0.55912567373291999</v>
      </c>
      <c r="V5" s="6">
        <f>'a29'!AM7</f>
        <v>0.27076160639074853</v>
      </c>
      <c r="W5" s="6">
        <f>'a29'!AO7</f>
        <v>0.41507899564789558</v>
      </c>
      <c r="X5" s="6">
        <f>'a29'!AQ7</f>
        <v>0.24217961719949788</v>
      </c>
      <c r="Y5" s="6">
        <f>'a29'!AS7</f>
        <v>7.1979780761858014E-2</v>
      </c>
      <c r="Z5" s="225">
        <f>V5*'4'!AJ6+'8'!W5*'5'!K5+'8'!X5*'6'!Z6+'8'!Y5*'7'!U6</f>
        <v>0.50172860020936871</v>
      </c>
      <c r="AA5" s="6">
        <f>'a29'!AV7</f>
        <v>0.28828162245248218</v>
      </c>
      <c r="AB5" s="6">
        <f>'a29'!AX7</f>
        <v>0.41332082268531789</v>
      </c>
      <c r="AC5" s="6">
        <f>'a29'!AZ7</f>
        <v>0.21937452621993084</v>
      </c>
      <c r="AD5" s="6">
        <f>'a29'!BB7</f>
        <v>7.9023028642269025E-2</v>
      </c>
      <c r="AE5" s="225">
        <f>AA5*'4'!AQ6+'8'!AB5*'5'!M5+'8'!AC5*'6'!AE6+'8'!AD5*'7'!Y6</f>
        <v>0.56685795313967458</v>
      </c>
      <c r="AF5" s="6">
        <f>'a29'!BE7</f>
        <v>0.28388103823527239</v>
      </c>
      <c r="AG5" s="6">
        <f>'a29'!BG7</f>
        <v>0.41461986793342576</v>
      </c>
      <c r="AH5" s="6">
        <f>'a29'!BI7</f>
        <v>0.21890636310194397</v>
      </c>
      <c r="AI5" s="6">
        <f>'a29'!BK7</f>
        <v>8.259273072935791E-2</v>
      </c>
      <c r="AJ5" s="225">
        <f>AF5*'4'!AX6+'8'!AG5*'5'!O5+'8'!AH5*'6'!AJ6+'8'!AI5*'7'!AC6</f>
        <v>0.67365375622020385</v>
      </c>
      <c r="AK5" s="6">
        <f>'a29'!BN7</f>
        <v>0.27721776643421325</v>
      </c>
      <c r="AL5" s="6">
        <f>'a29'!BP7</f>
        <v>0.42568206640487172</v>
      </c>
      <c r="AM5" s="6">
        <f>'a29'!BR7</f>
        <v>0.21562187082216616</v>
      </c>
      <c r="AN5" s="6">
        <f>'a29'!BT7</f>
        <v>8.1478296338748799E-2</v>
      </c>
      <c r="AO5" s="225">
        <f>AK5*'4'!BE6+'8'!AL5*'5'!Q5+'8'!AM5*'6'!AO6+'8'!AN5*'7'!AG6</f>
        <v>0.60457915712560439</v>
      </c>
      <c r="AP5" s="6">
        <f>'a29'!BW7</f>
        <v>0.26987487792980341</v>
      </c>
      <c r="AQ5" s="6">
        <f>'a29'!BY7</f>
        <v>0.42485373336437526</v>
      </c>
      <c r="AR5" s="6">
        <f>'a29'!CA7</f>
        <v>0.22505521544461068</v>
      </c>
      <c r="AS5" s="6">
        <f>'a29'!CC7</f>
        <v>8.0216173261210583E-2</v>
      </c>
      <c r="AT5" s="225">
        <f>AP5*'4'!BL6+'8'!AQ5*'5'!S5+'8'!AR5*'6'!AT6+'8'!AS5*'7'!AK6</f>
        <v>0.71066294543826092</v>
      </c>
      <c r="AU5" s="6">
        <f>'a29'!CF7</f>
        <v>0.28762312204870888</v>
      </c>
      <c r="AV5" s="6">
        <f>'a29'!CH7</f>
        <v>0.41767279768470073</v>
      </c>
      <c r="AW5" s="6">
        <f>'a29'!CJ7</f>
        <v>0.22858625092201224</v>
      </c>
      <c r="AX5" s="6">
        <f>'a29'!CL7</f>
        <v>6.6117829344578119E-2</v>
      </c>
      <c r="AY5" s="225">
        <f>AU5*'4'!BS6+'8'!AV5*'5'!U5+'8'!AW5*'6'!AY6+'8'!AX5*'7'!AO6</f>
        <v>0.70559797367351884</v>
      </c>
      <c r="AZ5" s="6">
        <f>'a29'!CO7</f>
        <v>0.28784224271518666</v>
      </c>
      <c r="BA5" s="6">
        <f>'a29'!CQ7</f>
        <v>0.4223116364128095</v>
      </c>
      <c r="BB5" s="6">
        <f>'a29'!CS7</f>
        <v>0.20880204964675048</v>
      </c>
      <c r="BC5" s="6">
        <f>'a29'!CU7</f>
        <v>8.1044071225253297E-2</v>
      </c>
      <c r="BD5" s="225">
        <f>AZ5*'4'!BZ6+'8'!BA5*'5'!W5+'8'!BB5*'6'!BD6+'8'!BC5*'7'!AS6</f>
        <v>0.5924414995737588</v>
      </c>
    </row>
    <row r="6" spans="1:56" x14ac:dyDescent="0.2">
      <c r="A6" s="1">
        <v>1982</v>
      </c>
      <c r="B6" s="6">
        <f>'a29'!C8</f>
        <v>0.28548089786247965</v>
      </c>
      <c r="C6" s="6">
        <f>'a29'!E8</f>
        <v>0.41810054203160635</v>
      </c>
      <c r="D6" s="6">
        <f>'a29'!G8</f>
        <v>0.21741092515799437</v>
      </c>
      <c r="E6" s="6">
        <f>'a29'!I8</f>
        <v>7.9007634947919667E-2</v>
      </c>
      <c r="F6" s="225">
        <f>B6*'4'!H7+'8'!C6*'5'!C6+'8'!D6*'6'!F7+'8'!E6*'7'!E7</f>
        <v>0.59191032274143607</v>
      </c>
      <c r="G6" s="6">
        <f>'a29'!L8</f>
        <v>0.26033585602689852</v>
      </c>
      <c r="H6" s="6">
        <f>'a29'!N8</f>
        <v>0.40956836541865693</v>
      </c>
      <c r="I6" s="6">
        <f>'a29'!P8</f>
        <v>0.26732734496784938</v>
      </c>
      <c r="J6" s="6">
        <f>'a29'!R8</f>
        <v>6.2768433586595271E-2</v>
      </c>
      <c r="K6" s="225">
        <f>G6*'4'!O7+'8'!H6*'5'!E6+'8'!I6*'6'!K7+'8'!J6*'7'!I7</f>
        <v>0.3803095512686146</v>
      </c>
      <c r="L6" s="6">
        <f>'a29'!U8</f>
        <v>0.2663601041664046</v>
      </c>
      <c r="M6" s="6">
        <f>'a29'!W8</f>
        <v>0.42143220700683137</v>
      </c>
      <c r="N6" s="6">
        <f>'a29'!Y8</f>
        <v>0.23835100232353579</v>
      </c>
      <c r="O6" s="6">
        <f>'a29'!AA8</f>
        <v>7.3856686503228144E-2</v>
      </c>
      <c r="P6" s="225">
        <f>L6*'4'!V7+'8'!M6*'5'!G6+'8'!N6*'6'!P7+'8'!O6*'7'!M7</f>
        <v>0.45848296831831586</v>
      </c>
      <c r="Q6" s="6">
        <f>'a29'!AD8</f>
        <v>0.27701929447304607</v>
      </c>
      <c r="R6" s="6">
        <f>'a29'!AF8</f>
        <v>0.41945031125279209</v>
      </c>
      <c r="S6" s="6">
        <f>'a29'!AH8</f>
        <v>0.22697311240615925</v>
      </c>
      <c r="T6" s="6">
        <f>'a29'!AJ8</f>
        <v>7.6557281868002661E-2</v>
      </c>
      <c r="U6" s="225">
        <f>Q6*'4'!AC7+'8'!R6*'5'!I6+'8'!S6*'6'!U7+'8'!T6*'7'!Q7</f>
        <v>0.5758799188002075</v>
      </c>
      <c r="V6" s="6">
        <f>'a29'!AM8</f>
        <v>0.27387468039300428</v>
      </c>
      <c r="W6" s="6">
        <f>'a29'!AO8</f>
        <v>0.41819907699817527</v>
      </c>
      <c r="X6" s="6">
        <f>'a29'!AQ8</f>
        <v>0.23527458864213888</v>
      </c>
      <c r="Y6" s="6">
        <f>'a29'!AS8</f>
        <v>7.2651653966681704E-2</v>
      </c>
      <c r="Z6" s="225">
        <f>V6*'4'!AJ7+'8'!W6*'5'!K6+'8'!X6*'6'!Z7+'8'!Y6*'7'!U7</f>
        <v>0.4592386021471625</v>
      </c>
      <c r="AA6" s="6">
        <f>'a29'!AV8</f>
        <v>0.28959299350876366</v>
      </c>
      <c r="AB6" s="6">
        <f>'a29'!AX8</f>
        <v>0.41464083741418289</v>
      </c>
      <c r="AC6" s="6">
        <f>'a29'!AZ8</f>
        <v>0.21625084897099117</v>
      </c>
      <c r="AD6" s="6">
        <f>'a29'!BB8</f>
        <v>7.9515320106062326E-2</v>
      </c>
      <c r="AE6" s="225">
        <f>AA6*'4'!AQ7+'8'!AB6*'5'!M6+'8'!AC6*'6'!AE7+'8'!AD6*'7'!Y7</f>
        <v>0.55724792499540998</v>
      </c>
      <c r="AF6" s="6">
        <f>'a29'!BE8</f>
        <v>0.28673153911745547</v>
      </c>
      <c r="AG6" s="6">
        <f>'a29'!BG8</f>
        <v>0.4176147526122016</v>
      </c>
      <c r="AH6" s="6">
        <f>'a29'!BI8</f>
        <v>0.21230166528092023</v>
      </c>
      <c r="AI6" s="6">
        <f>'a29'!BK8</f>
        <v>8.3352042989422767E-2</v>
      </c>
      <c r="AJ6" s="225">
        <f>AF6*'4'!AX7+'8'!AG6*'5'!O6+'8'!AH6*'6'!AJ7+'8'!AI6*'7'!AC7</f>
        <v>0.62254807487626407</v>
      </c>
      <c r="AK6" s="6">
        <f>'a29'!BN8</f>
        <v>0.27855212153302084</v>
      </c>
      <c r="AL6" s="6">
        <f>'a29'!BP8</f>
        <v>0.42702920008628636</v>
      </c>
      <c r="AM6" s="6">
        <f>'a29'!BR8</f>
        <v>0.21351460004314318</v>
      </c>
      <c r="AN6" s="6">
        <f>'a29'!BT8</f>
        <v>8.0904078337549604E-2</v>
      </c>
      <c r="AO6" s="225">
        <f>AK6*'4'!BE7+'8'!AL6*'5'!Q6+'8'!AM6*'6'!AO7+'8'!AN6*'7'!AG7</f>
        <v>0.61713976413925464</v>
      </c>
      <c r="AP6" s="6">
        <f>'a29'!BW8</f>
        <v>0.26792772615974408</v>
      </c>
      <c r="AQ6" s="6">
        <f>'a29'!BY8</f>
        <v>0.42228364740579688</v>
      </c>
      <c r="AR6" s="6">
        <f>'a29'!CA8</f>
        <v>0.23126109695626365</v>
      </c>
      <c r="AS6" s="6">
        <f>'a29'!CC8</f>
        <v>7.8527529478195537E-2</v>
      </c>
      <c r="AT6" s="225">
        <f>AP6*'4'!BL7+'8'!AQ6*'5'!S6+'8'!AR6*'6'!AT7+'8'!AS6*'7'!AK7</f>
        <v>0.75045910657978931</v>
      </c>
      <c r="AU6" s="6">
        <f>'a29'!CF8</f>
        <v>0.28789527437386919</v>
      </c>
      <c r="AV6" s="6">
        <f>'a29'!CH8</f>
        <v>0.41658113000558894</v>
      </c>
      <c r="AW6" s="6">
        <f>'a29'!CJ8</f>
        <v>0.23004157802199474</v>
      </c>
      <c r="AX6" s="6">
        <f>'a29'!CL8</f>
        <v>6.5482017598547049E-2</v>
      </c>
      <c r="AY6" s="225">
        <f>AU6*'4'!BS7+'8'!AV6*'5'!U6+'8'!AW6*'6'!AY7+'8'!AX6*'7'!AO7</f>
        <v>0.63845936057316943</v>
      </c>
      <c r="AZ6" s="6">
        <f>'a29'!CO8</f>
        <v>0.28990795843026396</v>
      </c>
      <c r="BA6" s="6">
        <f>'a29'!CQ8</f>
        <v>0.42518074950192919</v>
      </c>
      <c r="BB6" s="6">
        <f>'a29'!CS8</f>
        <v>0.20330134594301838</v>
      </c>
      <c r="BC6" s="6">
        <f>'a29'!CU8</f>
        <v>8.160994612478846E-2</v>
      </c>
      <c r="BD6" s="225">
        <f>AZ6*'4'!BZ7+'8'!BA6*'5'!W6+'8'!BB6*'6'!BD7+'8'!BC6*'7'!AS7</f>
        <v>0.53485031364528945</v>
      </c>
    </row>
    <row r="7" spans="1:56" x14ac:dyDescent="0.2">
      <c r="A7" s="1">
        <v>1983</v>
      </c>
      <c r="B7" s="6">
        <f>'a29'!C9</f>
        <v>0.28679863111161735</v>
      </c>
      <c r="C7" s="6">
        <f>'a29'!E9</f>
        <v>0.41944546178149572</v>
      </c>
      <c r="D7" s="6">
        <f>'a29'!G9</f>
        <v>0.21432331791631434</v>
      </c>
      <c r="E7" s="6">
        <f>'a29'!I9</f>
        <v>7.9432589190572611E-2</v>
      </c>
      <c r="F7" s="225">
        <f>B7*'4'!H8+'8'!C7*'5'!C7+'8'!D7*'6'!F8+'8'!E7*'7'!E8</f>
        <v>0.5674325610182489</v>
      </c>
      <c r="G7" s="6">
        <f>'a29'!L9</f>
        <v>0.26239860828797568</v>
      </c>
      <c r="H7" s="6">
        <f>'a29'!N9</f>
        <v>0.40858572903189477</v>
      </c>
      <c r="I7" s="6">
        <f>'a29'!P9</f>
        <v>0.26646895371645313</v>
      </c>
      <c r="J7" s="6">
        <f>'a29'!R9</f>
        <v>6.2546708963676534E-2</v>
      </c>
      <c r="K7" s="225">
        <f>G7*'4'!O8+'8'!H7*'5'!E7+'8'!I7*'6'!K8+'8'!J7*'7'!I8</f>
        <v>0.29444442592226522</v>
      </c>
      <c r="L7" s="6">
        <f>'a29'!U9</f>
        <v>0.27014073969717173</v>
      </c>
      <c r="M7" s="6">
        <f>'a29'!W9</f>
        <v>0.42464750223154868</v>
      </c>
      <c r="N7" s="6">
        <f>'a29'!Y9</f>
        <v>0.23131205406108749</v>
      </c>
      <c r="O7" s="6">
        <f>'a29'!AA9</f>
        <v>7.3899704010192066E-2</v>
      </c>
      <c r="P7" s="225">
        <f>L7*'4'!V8+'8'!M7*'5'!G7+'8'!N7*'6'!P8+'8'!O7*'7'!M8</f>
        <v>0.52607768938568011</v>
      </c>
      <c r="Q7" s="6">
        <f>'a29'!AD9</f>
        <v>0.27895512248318655</v>
      </c>
      <c r="R7" s="6">
        <f>'a29'!AF9</f>
        <v>0.42055583222783671</v>
      </c>
      <c r="S7" s="6">
        <f>'a29'!AH9</f>
        <v>0.22416419359313938</v>
      </c>
      <c r="T7" s="6">
        <f>'a29'!AJ9</f>
        <v>7.6324851695837401E-2</v>
      </c>
      <c r="U7" s="225">
        <f>Q7*'4'!AC8+'8'!R7*'5'!I7+'8'!S7*'6'!U8+'8'!T7*'7'!Q8</f>
        <v>0.56440829791004155</v>
      </c>
      <c r="V7" s="6">
        <f>'a29'!AM9</f>
        <v>0.27678586554969897</v>
      </c>
      <c r="W7" s="6">
        <f>'a29'!AO9</f>
        <v>0.42045505811173395</v>
      </c>
      <c r="X7" s="6">
        <f>'a29'!AQ9</f>
        <v>0.2299925104200938</v>
      </c>
      <c r="Y7" s="6">
        <f>'a29'!AS9</f>
        <v>7.2766565918473136E-2</v>
      </c>
      <c r="Z7" s="225">
        <f>V7*'4'!AJ8+'8'!W7*'5'!K7+'8'!X7*'6'!Z8+'8'!Y7*'7'!U8</f>
        <v>0.38651343288977136</v>
      </c>
      <c r="AA7" s="6">
        <f>'a29'!AV9</f>
        <v>0.29193863232867406</v>
      </c>
      <c r="AB7" s="6">
        <f>'a29'!AX9</f>
        <v>0.41767067742465863</v>
      </c>
      <c r="AC7" s="6">
        <f>'a29'!AZ9</f>
        <v>0.20995966371693345</v>
      </c>
      <c r="AD7" s="6">
        <f>'a29'!BB9</f>
        <v>8.0431026529733801E-2</v>
      </c>
      <c r="AE7" s="225">
        <f>AA7*'4'!AQ8+'8'!AB7*'5'!M7+'8'!AC7*'6'!AE8+'8'!AD7*'7'!Y8</f>
        <v>0.56548570606449444</v>
      </c>
      <c r="AF7" s="6">
        <f>'a29'!BE9</f>
        <v>0.28813035606037452</v>
      </c>
      <c r="AG7" s="6">
        <f>'a29'!BG9</f>
        <v>0.4186401100746866</v>
      </c>
      <c r="AH7" s="6">
        <f>'a29'!BI9</f>
        <v>0.20946009967719881</v>
      </c>
      <c r="AI7" s="6">
        <f>'a29'!BK9</f>
        <v>8.3769434187739994E-2</v>
      </c>
      <c r="AJ7" s="225">
        <f>AF7*'4'!AX8+'8'!AG7*'5'!O7+'8'!AH7*'6'!AJ8+'8'!AI7*'7'!AC8</f>
        <v>0.58701614734613494</v>
      </c>
      <c r="AK7" s="6">
        <f>'a29'!BN9</f>
        <v>0.27952130655163571</v>
      </c>
      <c r="AL7" s="6">
        <f>'a29'!BP9</f>
        <v>0.42755918337226917</v>
      </c>
      <c r="AM7" s="6">
        <f>'a29'!BR9</f>
        <v>0.21272856124519982</v>
      </c>
      <c r="AN7" s="6">
        <f>'a29'!BT9</f>
        <v>8.0190948830895309E-2</v>
      </c>
      <c r="AO7" s="225">
        <f>AK7*'4'!BE8+'8'!AL7*'5'!Q7+'8'!AM7*'6'!AO8+'8'!AN7*'7'!AG8</f>
        <v>0.52863424002318049</v>
      </c>
      <c r="AP7" s="6">
        <f>'a29'!BW9</f>
        <v>0.26840964819903929</v>
      </c>
      <c r="AQ7" s="6">
        <f>'a29'!BY9</f>
        <v>0.42303909482810492</v>
      </c>
      <c r="AR7" s="6">
        <f>'a29'!CA9</f>
        <v>0.23118562103725987</v>
      </c>
      <c r="AS7" s="6">
        <f>'a29'!CC9</f>
        <v>7.7365635935595908E-2</v>
      </c>
      <c r="AT7" s="225">
        <f>AP7*'4'!BL8+'8'!AQ7*'5'!S7+'8'!AR7*'6'!AT8+'8'!AS7*'7'!AK8</f>
        <v>0.73680882694052219</v>
      </c>
      <c r="AU7" s="6">
        <f>'a29'!CF9</f>
        <v>0.28891204369345436</v>
      </c>
      <c r="AV7" s="6">
        <f>'a29'!CH9</f>
        <v>0.41888405902478976</v>
      </c>
      <c r="AW7" s="6">
        <f>'a29'!CJ9</f>
        <v>0.22585654403092514</v>
      </c>
      <c r="AX7" s="6">
        <f>'a29'!CL9</f>
        <v>6.6347353250830798E-2</v>
      </c>
      <c r="AY7" s="225">
        <f>AU7*'4'!BS8+'8'!AV7*'5'!U7+'8'!AW7*'6'!AY8+'8'!AX7*'7'!AO8</f>
        <v>0.56538274168460279</v>
      </c>
      <c r="AZ7" s="6">
        <f>'a29'!CO9</f>
        <v>0.28848110255704784</v>
      </c>
      <c r="BA7" s="6">
        <f>'a29'!CQ9</f>
        <v>0.42330905765105681</v>
      </c>
      <c r="BB7" s="6">
        <f>'a29'!CS9</f>
        <v>0.2063872762680056</v>
      </c>
      <c r="BC7" s="6">
        <f>'a29'!CU9</f>
        <v>8.1822563523889669E-2</v>
      </c>
      <c r="BD7" s="225">
        <f>AZ7*'4'!BZ8+'8'!BA7*'5'!W7+'8'!BB7*'6'!BD8+'8'!BC7*'7'!AS8</f>
        <v>0.55382908720877622</v>
      </c>
    </row>
    <row r="8" spans="1:56" x14ac:dyDescent="0.2">
      <c r="A8" s="1">
        <v>1984</v>
      </c>
      <c r="B8" s="6">
        <f>'a29'!C10</f>
        <v>0.28890489947670678</v>
      </c>
      <c r="C8" s="6">
        <f>'a29'!E10</f>
        <v>0.42213474862306721</v>
      </c>
      <c r="D8" s="6">
        <f>'a29'!G10</f>
        <v>0.20879945839844408</v>
      </c>
      <c r="E8" s="6">
        <f>'a29'!I10</f>
        <v>8.0160893501782043E-2</v>
      </c>
      <c r="F8" s="225">
        <f>B8*'4'!H9+'8'!C8*'5'!C8+'8'!D8*'6'!F9+'8'!E8*'7'!E9</f>
        <v>0.58602380078703631</v>
      </c>
      <c r="G8" s="6">
        <f>'a29'!L10</f>
        <v>0.26810193957305578</v>
      </c>
      <c r="H8" s="6">
        <f>'a29'!N10</f>
        <v>0.41401084986567943</v>
      </c>
      <c r="I8" s="6">
        <f>'a29'!P10</f>
        <v>0.25416666087406059</v>
      </c>
      <c r="J8" s="6">
        <f>'a29'!R10</f>
        <v>6.3720549687204239E-2</v>
      </c>
      <c r="K8" s="225">
        <f>G8*'4'!O9+'8'!H8*'5'!E8+'8'!I8*'6'!K9+'8'!J8*'7'!I9</f>
        <v>0.42806555766894594</v>
      </c>
      <c r="L8" s="6">
        <f>'a29'!U10</f>
        <v>0.27112377163658119</v>
      </c>
      <c r="M8" s="6">
        <f>'a29'!W10</f>
        <v>0.42339734603788787</v>
      </c>
      <c r="N8" s="6">
        <f>'a29'!Y10</f>
        <v>0.23218564137561593</v>
      </c>
      <c r="O8" s="6">
        <f>'a29'!AA10</f>
        <v>7.3293240949914948E-2</v>
      </c>
      <c r="P8" s="225">
        <f>L8*'4'!V9+'8'!M8*'5'!G8+'8'!N8*'6'!P9+'8'!O8*'7'!M9</f>
        <v>0.5497069727918662</v>
      </c>
      <c r="Q8" s="6">
        <f>'a29'!AD10</f>
        <v>0.28094059402047122</v>
      </c>
      <c r="R8" s="6">
        <f>'a29'!AF10</f>
        <v>0.42195596555391657</v>
      </c>
      <c r="S8" s="6">
        <f>'a29'!AH10</f>
        <v>0.2208367670188722</v>
      </c>
      <c r="T8" s="6">
        <f>'a29'!AJ10</f>
        <v>7.6266673406740065E-2</v>
      </c>
      <c r="U8" s="225">
        <f>Q8*'4'!AC9+'8'!R8*'5'!I8+'8'!S8*'6'!U9+'8'!T8*'7'!Q9</f>
        <v>0.53139573059602052</v>
      </c>
      <c r="V8" s="6">
        <f>'a29'!AM10</f>
        <v>0.28115415011446804</v>
      </c>
      <c r="W8" s="6">
        <f>'a29'!AO10</f>
        <v>0.42536146978046735</v>
      </c>
      <c r="X8" s="6">
        <f>'a29'!AQ10</f>
        <v>0.21991067488650223</v>
      </c>
      <c r="Y8" s="6">
        <f>'a29'!AS10</f>
        <v>7.3573705218562449E-2</v>
      </c>
      <c r="Z8" s="225">
        <f>V8*'4'!AJ9+'8'!W8*'5'!K8+'8'!X8*'6'!Z9+'8'!Y8*'7'!U9</f>
        <v>0.45306236754045603</v>
      </c>
      <c r="AA8" s="6">
        <f>'a29'!AV10</f>
        <v>0.29421303901165824</v>
      </c>
      <c r="AB8" s="6">
        <f>'a29'!AX10</f>
        <v>0.42076355195771054</v>
      </c>
      <c r="AC8" s="6">
        <f>'a29'!AZ10</f>
        <v>0.20352045025790957</v>
      </c>
      <c r="AD8" s="6">
        <f>'a29'!BB10</f>
        <v>8.1502958772721734E-2</v>
      </c>
      <c r="AE8" s="225">
        <f>AA8*'4'!AQ9+'8'!AB8*'5'!M8+'8'!AC8*'6'!AE9+'8'!AD8*'7'!Y9</f>
        <v>0.58969516220265272</v>
      </c>
      <c r="AF8" s="6">
        <f>'a29'!BE10</f>
        <v>0.29008576708793088</v>
      </c>
      <c r="AG8" s="6">
        <f>'a29'!BG10</f>
        <v>0.42070233288521386</v>
      </c>
      <c r="AH8" s="6">
        <f>'a29'!BI10</f>
        <v>0.2049196178090488</v>
      </c>
      <c r="AI8" s="6">
        <f>'a29'!BK10</f>
        <v>8.4292282217806463E-2</v>
      </c>
      <c r="AJ8" s="225">
        <f>AF8*'4'!AX9+'8'!AG8*'5'!O8+'8'!AH8*'6'!AJ9+'8'!AI8*'7'!AC9</f>
        <v>0.61546322103229911</v>
      </c>
      <c r="AK8" s="6">
        <f>'a29'!BN10</f>
        <v>0.28027829228756834</v>
      </c>
      <c r="AL8" s="6">
        <f>'a29'!BP10</f>
        <v>0.42805612008272936</v>
      </c>
      <c r="AM8" s="6">
        <f>'a29'!BR10</f>
        <v>0.21215244899913269</v>
      </c>
      <c r="AN8" s="6">
        <f>'a29'!BT10</f>
        <v>7.9513138630569635E-2</v>
      </c>
      <c r="AO8" s="225">
        <f>AK8*'4'!BE9+'8'!AL8*'5'!Q8+'8'!AM8*'6'!AO9+'8'!AN8*'7'!AG9</f>
        <v>0.625101237646004</v>
      </c>
      <c r="AP8" s="6">
        <f>'a29'!BW10</f>
        <v>0.27106838524707055</v>
      </c>
      <c r="AQ8" s="6">
        <f>'a29'!BY10</f>
        <v>0.42717540499174711</v>
      </c>
      <c r="AR8" s="6">
        <f>'a29'!CA10</f>
        <v>0.22492092752626686</v>
      </c>
      <c r="AS8" s="6">
        <f>'a29'!CC10</f>
        <v>7.6835282234915578E-2</v>
      </c>
      <c r="AT8" s="225">
        <f>AP8*'4'!BL9+'8'!AQ8*'5'!S8+'8'!AR8*'6'!AT9+'8'!AS8*'7'!AK9</f>
        <v>0.68826674386632636</v>
      </c>
      <c r="AU8" s="6">
        <f>'a29'!CF10</f>
        <v>0.2915799673470727</v>
      </c>
      <c r="AV8" s="6">
        <f>'a29'!CH10</f>
        <v>0.42424186658185792</v>
      </c>
      <c r="AW8" s="6">
        <f>'a29'!CJ10</f>
        <v>0.21602054856733338</v>
      </c>
      <c r="AX8" s="6">
        <f>'a29'!CL10</f>
        <v>6.8157617503735932E-2</v>
      </c>
      <c r="AY8" s="225">
        <f>AU8*'4'!BS9+'8'!AV8*'5'!U8+'8'!AW8*'6'!AY9+'8'!AX8*'7'!AO9</f>
        <v>0.59282335999209967</v>
      </c>
      <c r="AZ8" s="6">
        <f>'a29'!CO10</f>
        <v>0.28926577767988909</v>
      </c>
      <c r="BA8" s="6">
        <f>'a29'!CQ10</f>
        <v>0.42446360866772781</v>
      </c>
      <c r="BB8" s="6">
        <f>'a29'!CS10</f>
        <v>0.20393059495701149</v>
      </c>
      <c r="BC8" s="6">
        <f>'a29'!CU10</f>
        <v>8.2340018695371608E-2</v>
      </c>
      <c r="BD8" s="225">
        <f>AZ8*'4'!BZ9+'8'!BA8*'5'!W8+'8'!BB8*'6'!BD9+'8'!BC8*'7'!AS9</f>
        <v>0.50126705365315782</v>
      </c>
    </row>
    <row r="9" spans="1:56" x14ac:dyDescent="0.2">
      <c r="A9" s="1">
        <v>1985</v>
      </c>
      <c r="B9" s="6">
        <f>'a29'!C11</f>
        <v>0.28925694171424332</v>
      </c>
      <c r="C9" s="6">
        <f>'a29'!E11</f>
        <v>0.42257711845837292</v>
      </c>
      <c r="D9" s="6">
        <f>'a29'!G11</f>
        <v>0.20805565596469699</v>
      </c>
      <c r="E9" s="6">
        <f>'a29'!I11</f>
        <v>8.0110283862686718E-2</v>
      </c>
      <c r="F9" s="225">
        <f>B9*'4'!H10+'8'!C9*'5'!C9+'8'!D9*'6'!F10+'8'!E9*'7'!E10</f>
        <v>0.59497546033585713</v>
      </c>
      <c r="G9" s="6">
        <f>'a29'!L11</f>
        <v>0.26923920106378602</v>
      </c>
      <c r="H9" s="6">
        <f>'a29'!N11</f>
        <v>0.41293404800745742</v>
      </c>
      <c r="I9" s="6">
        <f>'a29'!P11</f>
        <v>0.25411326031228149</v>
      </c>
      <c r="J9" s="6">
        <f>'a29'!R11</f>
        <v>6.371349061647498E-2</v>
      </c>
      <c r="K9" s="225">
        <f>G9*'4'!O10+'8'!H9*'5'!E9+'8'!I9*'6'!K10+'8'!J9*'7'!I10</f>
        <v>0.4384385505280925</v>
      </c>
      <c r="L9" s="6">
        <f>'a29'!U11</f>
        <v>0.27218962715004291</v>
      </c>
      <c r="M9" s="6">
        <f>'a29'!W11</f>
        <v>0.42396826669996246</v>
      </c>
      <c r="N9" s="6">
        <f>'a29'!Y11</f>
        <v>0.23063873708477961</v>
      </c>
      <c r="O9" s="6">
        <f>'a29'!AA11</f>
        <v>7.320336906521499E-2</v>
      </c>
      <c r="P9" s="225">
        <f>L9*'4'!V10+'8'!M9*'5'!G9+'8'!N9*'6'!P10+'8'!O9*'7'!M10</f>
        <v>0.51994226101213437</v>
      </c>
      <c r="Q9" s="6">
        <f>'a29'!AD11</f>
        <v>0.2813641641339012</v>
      </c>
      <c r="R9" s="6">
        <f>'a29'!AF11</f>
        <v>0.42155110039709853</v>
      </c>
      <c r="S9" s="6">
        <f>'a29'!AH11</f>
        <v>0.22155941555754483</v>
      </c>
      <c r="T9" s="6">
        <f>'a29'!AJ11</f>
        <v>7.5525319911455585E-2</v>
      </c>
      <c r="U9" s="225">
        <f>Q9*'4'!AC10+'8'!R9*'5'!I9+'8'!S9*'6'!U10+'8'!T9*'7'!Q10</f>
        <v>0.5193749268613872</v>
      </c>
      <c r="V9" s="6">
        <f>'a29'!AM11</f>
        <v>0.27967917700243133</v>
      </c>
      <c r="W9" s="6">
        <f>'a29'!AO11</f>
        <v>0.42171776611460948</v>
      </c>
      <c r="X9" s="6">
        <f>'a29'!AQ11</f>
        <v>0.225750047115024</v>
      </c>
      <c r="Y9" s="6">
        <f>'a29'!AS11</f>
        <v>7.2853009767935087E-2</v>
      </c>
      <c r="Z9" s="225">
        <f>V9*'4'!AJ10+'8'!W9*'5'!K9+'8'!X9*'6'!Z10+'8'!Y9*'7'!U10</f>
        <v>0.47408266936928972</v>
      </c>
      <c r="AA9" s="6">
        <f>'a29'!AV11</f>
        <v>0.2945070344439159</v>
      </c>
      <c r="AB9" s="6">
        <f>'a29'!AX11</f>
        <v>0.42107523234558725</v>
      </c>
      <c r="AC9" s="6">
        <f>'a29'!AZ11</f>
        <v>0.20252141086618405</v>
      </c>
      <c r="AD9" s="6">
        <f>'a29'!BB11</f>
        <v>8.1896322344312947E-2</v>
      </c>
      <c r="AE9" s="225">
        <f>AA9*'4'!AQ10+'8'!AB9*'5'!M9+'8'!AC9*'6'!AE10+'8'!AD9*'7'!Y10</f>
        <v>0.58638504904155075</v>
      </c>
      <c r="AF9" s="6">
        <f>'a29'!BE11</f>
        <v>0.29025839519125474</v>
      </c>
      <c r="AG9" s="6">
        <f>'a29'!BG11</f>
        <v>0.42070877322105332</v>
      </c>
      <c r="AH9" s="6">
        <f>'a29'!BI11</f>
        <v>0.20518155097402038</v>
      </c>
      <c r="AI9" s="6">
        <f>'a29'!BK11</f>
        <v>8.3851280613671531E-2</v>
      </c>
      <c r="AJ9" s="225">
        <f>AF9*'4'!AX10+'8'!AG9*'5'!O9+'8'!AH9*'6'!AJ10+'8'!AI9*'7'!AC10</f>
        <v>0.63397812298252354</v>
      </c>
      <c r="AK9" s="6">
        <f>'a29'!BN11</f>
        <v>0.28316355656926295</v>
      </c>
      <c r="AL9" s="6">
        <f>'a29'!BP11</f>
        <v>0.43214695858955099</v>
      </c>
      <c r="AM9" s="6">
        <f>'a29'!BR11</f>
        <v>0.20542638031503294</v>
      </c>
      <c r="AN9" s="6">
        <f>'a29'!BT11</f>
        <v>7.9263104526153164E-2</v>
      </c>
      <c r="AO9" s="225">
        <f>AK9*'4'!BE10+'8'!AL9*'5'!Q9+'8'!AM9*'6'!AO10+'8'!AN9*'7'!AG10</f>
        <v>0.61249649448368748</v>
      </c>
      <c r="AP9" s="6">
        <f>'a29'!BW11</f>
        <v>0.27143132222780997</v>
      </c>
      <c r="AQ9" s="6">
        <f>'a29'!BY11</f>
        <v>0.42842203517388788</v>
      </c>
      <c r="AR9" s="6">
        <f>'a29'!CA11</f>
        <v>0.22443225395911284</v>
      </c>
      <c r="AS9" s="6">
        <f>'a29'!CC11</f>
        <v>7.5714388639189306E-2</v>
      </c>
      <c r="AT9" s="225">
        <f>AP9*'4'!BL10+'8'!AQ9*'5'!S9+'8'!AR9*'6'!AT10+'8'!AS9*'7'!AK10</f>
        <v>0.65660005404788713</v>
      </c>
      <c r="AU9" s="6">
        <f>'a29'!CF11</f>
        <v>0.28946619657094957</v>
      </c>
      <c r="AV9" s="6">
        <f>'a29'!CH11</f>
        <v>0.42210009508696028</v>
      </c>
      <c r="AW9" s="6">
        <f>'a29'!CJ11</f>
        <v>0.22016397847042132</v>
      </c>
      <c r="AX9" s="6">
        <f>'a29'!CL11</f>
        <v>6.8269729871668697E-2</v>
      </c>
      <c r="AY9" s="225">
        <f>AU9*'4'!BS10+'8'!AV9*'5'!U9+'8'!AW9*'6'!AY10+'8'!AX9*'7'!AO10</f>
        <v>0.63914352802636121</v>
      </c>
      <c r="AZ9" s="6">
        <f>'a29'!CO11</f>
        <v>0.29171639405814442</v>
      </c>
      <c r="BA9" s="6">
        <f>'a29'!CQ11</f>
        <v>0.42885247616841982</v>
      </c>
      <c r="BB9" s="6">
        <f>'a29'!CS11</f>
        <v>0.19625701653813793</v>
      </c>
      <c r="BC9" s="6">
        <f>'a29'!CU11</f>
        <v>8.3174113235297747E-2</v>
      </c>
      <c r="BD9" s="225">
        <f>AZ9*'4'!BZ10+'8'!BA9*'5'!W9+'8'!BB9*'6'!BD10+'8'!BC9*'7'!AS10</f>
        <v>0.50130487552833758</v>
      </c>
    </row>
    <row r="10" spans="1:56" x14ac:dyDescent="0.2">
      <c r="A10" s="1">
        <v>1986</v>
      </c>
      <c r="B10" s="6">
        <f>'a29'!C12</f>
        <v>0.28982484154238408</v>
      </c>
      <c r="C10" s="6">
        <f>'a29'!E12</f>
        <v>0.42311545820042457</v>
      </c>
      <c r="D10" s="6">
        <f>'a29'!G12</f>
        <v>0.2068494710341838</v>
      </c>
      <c r="E10" s="6">
        <f>'a29'!I12</f>
        <v>8.0210229223007565E-2</v>
      </c>
      <c r="F10" s="225">
        <f>B10*'4'!H11+'8'!C10*'5'!C10+'8'!D10*'6'!F11+'8'!E10*'7'!E11</f>
        <v>0.59160653321331413</v>
      </c>
      <c r="G10" s="6">
        <f>'a29'!L12</f>
        <v>0.27193097205711692</v>
      </c>
      <c r="H10" s="6">
        <f>'a29'!N12</f>
        <v>0.41398330700254604</v>
      </c>
      <c r="I10" s="6">
        <f>'a29'!P12</f>
        <v>0.24940500456895939</v>
      </c>
      <c r="J10" s="6">
        <f>'a29'!R12</f>
        <v>6.4680716371377789E-2</v>
      </c>
      <c r="K10" s="225">
        <f>G10*'4'!O11+'8'!H10*'5'!E10+'8'!I10*'6'!K11+'8'!J10*'7'!I11</f>
        <v>0.5052925135506805</v>
      </c>
      <c r="L10" s="6">
        <f>'a29'!U12</f>
        <v>0.26904043485638524</v>
      </c>
      <c r="M10" s="6">
        <f>'a29'!W12</f>
        <v>0.41788986662169475</v>
      </c>
      <c r="N10" s="6">
        <f>'a29'!Y12</f>
        <v>0.24070456317409614</v>
      </c>
      <c r="O10" s="6">
        <f>'a29'!AA12</f>
        <v>7.2365135347823906E-2</v>
      </c>
      <c r="P10" s="225">
        <f>L10*'4'!V11+'8'!M10*'5'!G10+'8'!N10*'6'!P11+'8'!O10*'7'!M11</f>
        <v>0.56433809639844013</v>
      </c>
      <c r="Q10" s="6">
        <f>'a29'!AD12</f>
        <v>0.28436310359458394</v>
      </c>
      <c r="R10" s="6">
        <f>'a29'!AF12</f>
        <v>0.4246794014150147</v>
      </c>
      <c r="S10" s="6">
        <f>'a29'!AH12</f>
        <v>0.21479733613236279</v>
      </c>
      <c r="T10" s="6">
        <f>'a29'!AJ12</f>
        <v>7.616015885803866E-2</v>
      </c>
      <c r="U10" s="225">
        <f>Q10*'4'!AC11+'8'!R10*'5'!I10+'8'!S10*'6'!U11+'8'!T10*'7'!Q11</f>
        <v>0.47717205063583468</v>
      </c>
      <c r="V10" s="6">
        <f>'a29'!AM12</f>
        <v>0.28148558726648271</v>
      </c>
      <c r="W10" s="6">
        <f>'a29'!AO12</f>
        <v>0.42276454892115939</v>
      </c>
      <c r="X10" s="6">
        <f>'a29'!AQ12</f>
        <v>0.22241350740139978</v>
      </c>
      <c r="Y10" s="6">
        <f>'a29'!AS12</f>
        <v>7.3336356410958037E-2</v>
      </c>
      <c r="Z10" s="225">
        <f>V10*'4'!AJ11+'8'!W10*'5'!K10+'8'!X10*'6'!Z11+'8'!Y10*'7'!U11</f>
        <v>0.47824832143951973</v>
      </c>
      <c r="AA10" s="6">
        <f>'a29'!AV12</f>
        <v>0.29505166327249543</v>
      </c>
      <c r="AB10" s="6">
        <f>'a29'!AX12</f>
        <v>0.42181615208104972</v>
      </c>
      <c r="AC10" s="6">
        <f>'a29'!AZ12</f>
        <v>0.20057319754126138</v>
      </c>
      <c r="AD10" s="6">
        <f>'a29'!BB12</f>
        <v>8.2558987105193452E-2</v>
      </c>
      <c r="AE10" s="225">
        <f>AA10*'4'!AQ11+'8'!AB10*'5'!M10+'8'!AC10*'6'!AE11+'8'!AD10*'7'!Y11</f>
        <v>0.57413308672018726</v>
      </c>
      <c r="AF10" s="6">
        <f>'a29'!BE12</f>
        <v>0.29044076131537983</v>
      </c>
      <c r="AG10" s="6">
        <f>'a29'!BG12</f>
        <v>0.4205998545262159</v>
      </c>
      <c r="AH10" s="6">
        <f>'a29'!BI12</f>
        <v>0.205661452575472</v>
      </c>
      <c r="AI10" s="6">
        <f>'a29'!BK12</f>
        <v>8.3297931582932236E-2</v>
      </c>
      <c r="AJ10" s="225">
        <f>AF10*'4'!AX11+'8'!AG10*'5'!O10+'8'!AH10*'6'!AJ11+'8'!AI10*'7'!AC11</f>
        <v>0.64009634443617569</v>
      </c>
      <c r="AK10" s="6">
        <f>'a29'!BN12</f>
        <v>0.28216436066393391</v>
      </c>
      <c r="AL10" s="6">
        <f>'a29'!BP12</f>
        <v>0.42983812841597335</v>
      </c>
      <c r="AM10" s="6">
        <f>'a29'!BR12</f>
        <v>0.20975770339607536</v>
      </c>
      <c r="AN10" s="6">
        <f>'a29'!BT12</f>
        <v>7.8239807524017255E-2</v>
      </c>
      <c r="AO10" s="225">
        <f>AK10*'4'!BE11+'8'!AL10*'5'!Q10+'8'!AM10*'6'!AO11+'8'!AN10*'7'!AG11</f>
        <v>0.5689580126018442</v>
      </c>
      <c r="AP10" s="6">
        <f>'a29'!BW12</f>
        <v>0.27205300242116248</v>
      </c>
      <c r="AQ10" s="6">
        <f>'a29'!BY12</f>
        <v>0.43009258885170198</v>
      </c>
      <c r="AR10" s="6">
        <f>'a29'!CA12</f>
        <v>0.22244667297896728</v>
      </c>
      <c r="AS10" s="6">
        <f>'a29'!CC12</f>
        <v>7.5407735748168225E-2</v>
      </c>
      <c r="AT10" s="225">
        <f>AP10*'4'!BL11+'8'!AQ10*'5'!S10+'8'!AR10*'6'!AT11+'8'!AS10*'7'!AK11</f>
        <v>0.62433400530122474</v>
      </c>
      <c r="AU10" s="6">
        <f>'a29'!CF12</f>
        <v>0.29123442017618928</v>
      </c>
      <c r="AV10" s="6">
        <f>'a29'!CH12</f>
        <v>0.42461349149982913</v>
      </c>
      <c r="AW10" s="6">
        <f>'a29'!CJ12</f>
        <v>0.21517091769932317</v>
      </c>
      <c r="AX10" s="6">
        <f>'a29'!CL12</f>
        <v>6.898117062465832E-2</v>
      </c>
      <c r="AY10" s="225">
        <f>AU10*'4'!BS11+'8'!AV10*'5'!U10+'8'!AW10*'6'!AY11+'8'!AX10*'7'!AO11</f>
        <v>0.63339886579498172</v>
      </c>
      <c r="AZ10" s="6">
        <f>'a29'!CO12</f>
        <v>0.29163659622522753</v>
      </c>
      <c r="BA10" s="6">
        <f>'a29'!CQ12</f>
        <v>0.42924098058471871</v>
      </c>
      <c r="BB10" s="6">
        <f>'a29'!CS12</f>
        <v>0.19559979488784127</v>
      </c>
      <c r="BC10" s="6">
        <f>'a29'!CU12</f>
        <v>8.3522628302212382E-2</v>
      </c>
      <c r="BD10" s="225">
        <f>AZ10*'4'!BZ11+'8'!BA10*'5'!W10+'8'!BB10*'6'!BD11+'8'!BC10*'7'!AS11</f>
        <v>0.5095419874540178</v>
      </c>
    </row>
    <row r="11" spans="1:56" x14ac:dyDescent="0.2">
      <c r="A11" s="1">
        <v>1987</v>
      </c>
      <c r="B11" s="6">
        <f>'a29'!C13</f>
        <v>0.29034567263280148</v>
      </c>
      <c r="C11" s="6">
        <f>'a29'!E13</f>
        <v>0.42465658908873594</v>
      </c>
      <c r="D11" s="6">
        <f>'a29'!G13</f>
        <v>0.20445639565708981</v>
      </c>
      <c r="E11" s="6">
        <f>'a29'!I13</f>
        <v>8.0541342621372761E-2</v>
      </c>
      <c r="F11" s="225">
        <f>B11*'4'!H12+'8'!C11*'5'!C11+'8'!D11*'6'!F12+'8'!E11*'7'!E12</f>
        <v>0.5767917092181597</v>
      </c>
      <c r="G11" s="6">
        <f>'a29'!L13</f>
        <v>0.27482119077293554</v>
      </c>
      <c r="H11" s="6">
        <f>'a29'!N13</f>
        <v>0.41541942079559424</v>
      </c>
      <c r="I11" s="6">
        <f>'a29'!P13</f>
        <v>0.24415001046758611</v>
      </c>
      <c r="J11" s="6">
        <f>'a29'!R13</f>
        <v>6.5609377963883955E-2</v>
      </c>
      <c r="K11" s="225">
        <f>G11*'4'!O12+'8'!H11*'5'!E11+'8'!I11*'6'!K12+'8'!J11*'7'!I12</f>
        <v>0.45970239124164042</v>
      </c>
      <c r="L11" s="6">
        <f>'a29'!U13</f>
        <v>0.2732083504349645</v>
      </c>
      <c r="M11" s="6">
        <f>'a29'!W13</f>
        <v>0.4241178187998294</v>
      </c>
      <c r="N11" s="6">
        <f>'a29'!Y13</f>
        <v>0.22888898157451112</v>
      </c>
      <c r="O11" s="6">
        <f>'a29'!AA13</f>
        <v>7.3784849190694904E-2</v>
      </c>
      <c r="P11" s="225">
        <f>L11*'4'!V12+'8'!M11*'5'!G11+'8'!N11*'6'!P12+'8'!O11*'7'!M12</f>
        <v>0.56154920998826918</v>
      </c>
      <c r="Q11" s="6">
        <f>'a29'!AD13</f>
        <v>0.28652491510931039</v>
      </c>
      <c r="R11" s="6">
        <f>'a29'!AF13</f>
        <v>0.42754274050273511</v>
      </c>
      <c r="S11" s="6">
        <f>'a29'!AH13</f>
        <v>0.20908664587446329</v>
      </c>
      <c r="T11" s="6">
        <f>'a29'!AJ13</f>
        <v>7.684569851349117E-2</v>
      </c>
      <c r="U11" s="225">
        <f>Q11*'4'!AC12+'8'!R11*'5'!I11+'8'!S11*'6'!U12+'8'!T11*'7'!Q12</f>
        <v>0.47827757845839414</v>
      </c>
      <c r="V11" s="6">
        <f>'a29'!AM13</f>
        <v>0.28415630372814077</v>
      </c>
      <c r="W11" s="6">
        <f>'a29'!AO13</f>
        <v>0.42588743394749629</v>
      </c>
      <c r="X11" s="6">
        <f>'a29'!AQ13</f>
        <v>0.21563920706202344</v>
      </c>
      <c r="Y11" s="6">
        <f>'a29'!AS13</f>
        <v>7.4317055262339504E-2</v>
      </c>
      <c r="Z11" s="225">
        <f>V11*'4'!AJ12+'8'!W11*'5'!K11+'8'!X11*'6'!Z12+'8'!Y11*'7'!U12</f>
        <v>0.46901303393897592</v>
      </c>
      <c r="AA11" s="6">
        <f>'a29'!AV13</f>
        <v>0.29603329960531538</v>
      </c>
      <c r="AB11" s="6">
        <f>'a29'!AX13</f>
        <v>0.42398318788862643</v>
      </c>
      <c r="AC11" s="6">
        <f>'a29'!AZ13</f>
        <v>0.1964381221605519</v>
      </c>
      <c r="AD11" s="6">
        <f>'a29'!BB13</f>
        <v>8.3545390345506315E-2</v>
      </c>
      <c r="AE11" s="225">
        <f>AA11*'4'!AQ12+'8'!AB11*'5'!M11+'8'!AC11*'6'!AE12+'8'!AD11*'7'!Y12</f>
        <v>0.57009840078647545</v>
      </c>
      <c r="AF11" s="6">
        <f>'a29'!BE13</f>
        <v>0.29061694107119679</v>
      </c>
      <c r="AG11" s="6">
        <f>'a29'!BG13</f>
        <v>0.42157986960328431</v>
      </c>
      <c r="AH11" s="6">
        <f>'a29'!BI13</f>
        <v>0.20484412594284113</v>
      </c>
      <c r="AI11" s="6">
        <f>'a29'!BK13</f>
        <v>8.2959063382677709E-2</v>
      </c>
      <c r="AJ11" s="225">
        <f>AF11*'4'!AX12+'8'!AG11*'5'!O11+'8'!AH11*'6'!AJ12+'8'!AI11*'7'!AC12</f>
        <v>0.63124554828587509</v>
      </c>
      <c r="AK11" s="6">
        <f>'a29'!BN13</f>
        <v>0.28358832149186575</v>
      </c>
      <c r="AL11" s="6">
        <f>'a29'!BP13</f>
        <v>0.43321598013093743</v>
      </c>
      <c r="AM11" s="6">
        <f>'a29'!BR13</f>
        <v>0.2050113863908356</v>
      </c>
      <c r="AN11" s="6">
        <f>'a29'!BT13</f>
        <v>7.8184311986361166E-2</v>
      </c>
      <c r="AO11" s="225">
        <f>AK11*'4'!BE12+'8'!AL11*'5'!Q11+'8'!AM11*'6'!AO12+'8'!AN11*'7'!AG12</f>
        <v>0.60204190624232412</v>
      </c>
      <c r="AP11" s="6">
        <f>'a29'!BW13</f>
        <v>0.27171446817614098</v>
      </c>
      <c r="AQ11" s="6">
        <f>'a29'!BY13</f>
        <v>0.43113402614191393</v>
      </c>
      <c r="AR11" s="6">
        <f>'a29'!CA13</f>
        <v>0.22212584714005298</v>
      </c>
      <c r="AS11" s="6">
        <f>'a29'!CC13</f>
        <v>7.5025658541892234E-2</v>
      </c>
      <c r="AT11" s="225">
        <f>AP11*'4'!BL12+'8'!AQ11*'5'!S11+'8'!AR11*'6'!AT12+'8'!AS11*'7'!AK12</f>
        <v>0.58390388725304254</v>
      </c>
      <c r="AU11" s="6">
        <f>'a29'!CF13</f>
        <v>0.2901024057508807</v>
      </c>
      <c r="AV11" s="6">
        <f>'a29'!CH13</f>
        <v>0.42476207519820358</v>
      </c>
      <c r="AW11" s="6">
        <f>'a29'!CJ13</f>
        <v>0.21541760415855066</v>
      </c>
      <c r="AX11" s="6">
        <f>'a29'!CL13</f>
        <v>6.9717914892365132E-2</v>
      </c>
      <c r="AY11" s="225">
        <f>AU11*'4'!BS12+'8'!AV11*'5'!U11+'8'!AW11*'6'!AY12+'8'!AX11*'7'!AO12</f>
        <v>0.60507579685428947</v>
      </c>
      <c r="AZ11" s="6">
        <f>'a29'!CO13</f>
        <v>0.29177460684930351</v>
      </c>
      <c r="BA11" s="6">
        <f>'a29'!CQ13</f>
        <v>0.43105285479606287</v>
      </c>
      <c r="BB11" s="6">
        <f>'a29'!CS13</f>
        <v>0.19325536323356815</v>
      </c>
      <c r="BC11" s="6">
        <f>'a29'!CU13</f>
        <v>8.3917175121065432E-2</v>
      </c>
      <c r="BD11" s="225">
        <f>AZ11*'4'!BZ12+'8'!BA11*'5'!W11+'8'!BB11*'6'!BD12+'8'!BC11*'7'!AS12</f>
        <v>0.49157674262393486</v>
      </c>
    </row>
    <row r="12" spans="1:56" x14ac:dyDescent="0.2">
      <c r="A12" s="1">
        <v>1988</v>
      </c>
      <c r="B12" s="6">
        <f>'a29'!C14</f>
        <v>0.29032622457201213</v>
      </c>
      <c r="C12" s="6">
        <f>'a29'!E14</f>
        <v>0.4253203351688985</v>
      </c>
      <c r="D12" s="6">
        <f>'a29'!G14</f>
        <v>0.2032231853258166</v>
      </c>
      <c r="E12" s="6">
        <f>'a29'!I14</f>
        <v>8.1130254933272888E-2</v>
      </c>
      <c r="F12" s="225">
        <f>B12*'4'!H13+'8'!C12*'5'!C12+'8'!D12*'6'!F13+'8'!E12*'7'!E13</f>
        <v>0.6074736809107637</v>
      </c>
      <c r="G12" s="6">
        <f>'a29'!L14</f>
        <v>0.27749490760272993</v>
      </c>
      <c r="H12" s="6">
        <f>'a29'!N14</f>
        <v>0.41627313038128233</v>
      </c>
      <c r="I12" s="6">
        <f>'a29'!P14</f>
        <v>0.23912011692655097</v>
      </c>
      <c r="J12" s="6">
        <f>'a29'!R14</f>
        <v>6.7111845089436697E-2</v>
      </c>
      <c r="K12" s="225">
        <f>G12*'4'!O13+'8'!H12*'5'!E12+'8'!I12*'6'!K13+'8'!J12*'7'!I13</f>
        <v>0.5341538462246912</v>
      </c>
      <c r="L12" s="6">
        <f>'a29'!U14</f>
        <v>0.2753520763530668</v>
      </c>
      <c r="M12" s="6">
        <f>'a29'!W14</f>
        <v>0.42773032079312329</v>
      </c>
      <c r="N12" s="6">
        <f>'a29'!Y14</f>
        <v>0.22228504860115064</v>
      </c>
      <c r="O12" s="6">
        <f>'a29'!AA14</f>
        <v>7.4632554252659286E-2</v>
      </c>
      <c r="P12" s="225">
        <f>L12*'4'!V13+'8'!M12*'5'!G12+'8'!N12*'6'!P13+'8'!O12*'7'!M13</f>
        <v>0.57928089106943537</v>
      </c>
      <c r="Q12" s="6">
        <f>'a29'!AD14</f>
        <v>0.28629225586501239</v>
      </c>
      <c r="R12" s="6">
        <f>'a29'!AF14</f>
        <v>0.42671746639829178</v>
      </c>
      <c r="S12" s="6">
        <f>'a29'!AH14</f>
        <v>0.20944389405787714</v>
      </c>
      <c r="T12" s="6">
        <f>'a29'!AJ14</f>
        <v>7.7546383678818775E-2</v>
      </c>
      <c r="U12" s="225">
        <f>Q12*'4'!AC13+'8'!R12*'5'!I12+'8'!S12*'6'!U13+'8'!T12*'7'!Q13</f>
        <v>0.54535133864803387</v>
      </c>
      <c r="V12" s="6">
        <f>'a29'!AM14</f>
        <v>0.28464638454868807</v>
      </c>
      <c r="W12" s="6">
        <f>'a29'!AO14</f>
        <v>0.42542421911962675</v>
      </c>
      <c r="X12" s="6">
        <f>'a29'!AQ14</f>
        <v>0.21479460573732206</v>
      </c>
      <c r="Y12" s="6">
        <f>'a29'!AS14</f>
        <v>7.5134790594362996E-2</v>
      </c>
      <c r="Z12" s="225">
        <f>V12*'4'!AJ13+'8'!W12*'5'!K12+'8'!X12*'6'!Z13+'8'!Y12*'7'!U13</f>
        <v>0.51514869211597791</v>
      </c>
      <c r="AA12" s="6">
        <f>'a29'!AV14</f>
        <v>0.294051229702604</v>
      </c>
      <c r="AB12" s="6">
        <f>'a29'!AX14</f>
        <v>0.4220774906216711</v>
      </c>
      <c r="AC12" s="6">
        <f>'a29'!AZ14</f>
        <v>0.19961088108989772</v>
      </c>
      <c r="AD12" s="6">
        <f>'a29'!BB14</f>
        <v>8.4260398585827068E-2</v>
      </c>
      <c r="AE12" s="225">
        <f>AA12*'4'!AQ13+'8'!AB12*'5'!M12+'8'!AC12*'6'!AE13+'8'!AD12*'7'!Y13</f>
        <v>0.58645337718595758</v>
      </c>
      <c r="AF12" s="6">
        <f>'a29'!BE14</f>
        <v>0.29210735301228563</v>
      </c>
      <c r="AG12" s="6">
        <f>'a29'!BG14</f>
        <v>0.42450249345524743</v>
      </c>
      <c r="AH12" s="6">
        <f>'a29'!BI14</f>
        <v>0.20005039493461724</v>
      </c>
      <c r="AI12" s="6">
        <f>'a29'!BK14</f>
        <v>8.3339758597849756E-2</v>
      </c>
      <c r="AJ12" s="225">
        <f>AF12*'4'!AX13+'8'!AG12*'5'!O12+'8'!AH12*'6'!AJ13+'8'!AI12*'7'!AC13</f>
        <v>0.65061448012953693</v>
      </c>
      <c r="AK12" s="6">
        <f>'a29'!BN14</f>
        <v>0.28341104784471677</v>
      </c>
      <c r="AL12" s="6">
        <f>'a29'!BP14</f>
        <v>0.43388499706793432</v>
      </c>
      <c r="AM12" s="6">
        <f>'a29'!BR14</f>
        <v>0.20452212648049575</v>
      </c>
      <c r="AN12" s="6">
        <f>'a29'!BT14</f>
        <v>7.8181828606853285E-2</v>
      </c>
      <c r="AO12" s="225">
        <f>AK12*'4'!BE13+'8'!AL12*'5'!Q12+'8'!AM12*'6'!AO13+'8'!AN12*'7'!AG13</f>
        <v>0.62076186896451091</v>
      </c>
      <c r="AP12" s="6">
        <f>'a29'!BW14</f>
        <v>0.27238212687403768</v>
      </c>
      <c r="AQ12" s="6">
        <f>'a29'!BY14</f>
        <v>0.43330292577221918</v>
      </c>
      <c r="AR12" s="6">
        <f>'a29'!CA14</f>
        <v>0.218647228664999</v>
      </c>
      <c r="AS12" s="6">
        <f>'a29'!CC14</f>
        <v>7.5667718688744098E-2</v>
      </c>
      <c r="AT12" s="225">
        <f>AP12*'4'!BL13+'8'!AQ12*'5'!S12+'8'!AR12*'6'!AT13+'8'!AS12*'7'!AK13</f>
        <v>0.62003672358201067</v>
      </c>
      <c r="AU12" s="6">
        <f>'a29'!CF14</f>
        <v>0.28789578620199174</v>
      </c>
      <c r="AV12" s="6">
        <f>'a29'!CH14</f>
        <v>0.42294865459035041</v>
      </c>
      <c r="AW12" s="6">
        <f>'a29'!CJ14</f>
        <v>0.21875444723109375</v>
      </c>
      <c r="AX12" s="6">
        <f>'a29'!CL14</f>
        <v>7.0401111976563999E-2</v>
      </c>
      <c r="AY12" s="225">
        <f>AU12*'4'!BS13+'8'!AV12*'5'!U12+'8'!AW12*'6'!AY13+'8'!AX12*'7'!AO13</f>
        <v>0.60805516275583027</v>
      </c>
      <c r="AZ12" s="6">
        <f>'a29'!CO14</f>
        <v>0.29200302374492393</v>
      </c>
      <c r="BA12" s="6">
        <f>'a29'!CQ14</f>
        <v>0.43237551834870969</v>
      </c>
      <c r="BB12" s="6">
        <f>'a29'!CS14</f>
        <v>0.19103981846883358</v>
      </c>
      <c r="BC12" s="6">
        <f>'a29'!CU14</f>
        <v>8.458163943753276E-2</v>
      </c>
      <c r="BD12" s="225">
        <f>AZ12*'4'!BZ13+'8'!BA12*'5'!W12+'8'!BB12*'6'!BD13+'8'!BC12*'7'!AS13</f>
        <v>0.5629765572722456</v>
      </c>
    </row>
    <row r="13" spans="1:56" x14ac:dyDescent="0.2">
      <c r="A13" s="1">
        <v>1989</v>
      </c>
      <c r="B13" s="6">
        <f>'a29'!C15</f>
        <v>0.29135118239945307</v>
      </c>
      <c r="C13" s="6">
        <f>'a29'!E15</f>
        <v>0.42739729897892159</v>
      </c>
      <c r="D13" s="6">
        <f>'a29'!G15</f>
        <v>0.19952164667209085</v>
      </c>
      <c r="E13" s="6">
        <f>'a29'!I15</f>
        <v>8.1729871949534627E-2</v>
      </c>
      <c r="F13" s="225">
        <f>B13*'4'!H14+'8'!C13*'5'!C13+'8'!D13*'6'!F14+'8'!E13*'7'!E14</f>
        <v>0.63172144495042759</v>
      </c>
      <c r="G13" s="6">
        <f>'a29'!L15</f>
        <v>0.281777627134223</v>
      </c>
      <c r="H13" s="6">
        <f>'a29'!N15</f>
        <v>0.41929492409980801</v>
      </c>
      <c r="I13" s="6">
        <f>'a29'!P15</f>
        <v>0.22984117555733785</v>
      </c>
      <c r="J13" s="6">
        <f>'a29'!R15</f>
        <v>6.9086273208631088E-2</v>
      </c>
      <c r="K13" s="225">
        <f>G13*'4'!O14+'8'!H13*'5'!E13+'8'!I13*'6'!K14+'8'!J13*'7'!I14</f>
        <v>0.56428417863654834</v>
      </c>
      <c r="L13" s="6">
        <f>'a29'!U15</f>
        <v>0.27402726599277155</v>
      </c>
      <c r="M13" s="6">
        <f>'a29'!W15</f>
        <v>0.4260140559581122</v>
      </c>
      <c r="N13" s="6">
        <f>'a29'!Y15</f>
        <v>0.22474757282829538</v>
      </c>
      <c r="O13" s="6">
        <f>'a29'!AA15</f>
        <v>7.521110522082089E-2</v>
      </c>
      <c r="P13" s="225">
        <f>L13*'4'!V14+'8'!M13*'5'!G13+'8'!N13*'6'!P14+'8'!O13*'7'!M14</f>
        <v>0.55599425353250509</v>
      </c>
      <c r="Q13" s="6">
        <f>'a29'!AD15</f>
        <v>0.28847677190474497</v>
      </c>
      <c r="R13" s="6">
        <f>'a29'!AF15</f>
        <v>0.42951296508732612</v>
      </c>
      <c r="S13" s="6">
        <f>'a29'!AH15</f>
        <v>0.20324729818841547</v>
      </c>
      <c r="T13" s="6">
        <f>'a29'!AJ15</f>
        <v>7.8762964819513365E-2</v>
      </c>
      <c r="U13" s="225">
        <f>Q13*'4'!AC14+'8'!R13*'5'!I13+'8'!S13*'6'!U14+'8'!T13*'7'!Q14</f>
        <v>0.54767658267264674</v>
      </c>
      <c r="V13" s="6">
        <f>'a29'!AM15</f>
        <v>0.28781395546766858</v>
      </c>
      <c r="W13" s="6">
        <f>'a29'!AO15</f>
        <v>0.42912648695969707</v>
      </c>
      <c r="X13" s="6">
        <f>'a29'!AQ15</f>
        <v>0.20621911734452111</v>
      </c>
      <c r="Y13" s="6">
        <f>'a29'!AS15</f>
        <v>7.6840440228113385E-2</v>
      </c>
      <c r="Z13" s="225">
        <f>V13*'4'!AJ14+'8'!W13*'5'!K13+'8'!X13*'6'!Z14+'8'!Y13*'7'!U14</f>
        <v>0.54452714770461574</v>
      </c>
      <c r="AA13" s="6">
        <f>'a29'!AV15</f>
        <v>0.29467974156093102</v>
      </c>
      <c r="AB13" s="6">
        <f>'a29'!AX15</f>
        <v>0.42378134873912271</v>
      </c>
      <c r="AC13" s="6">
        <f>'a29'!AZ15</f>
        <v>0.19610029421772068</v>
      </c>
      <c r="AD13" s="6">
        <f>'a29'!BB15</f>
        <v>8.5438615482225505E-2</v>
      </c>
      <c r="AE13" s="225">
        <f>AA13*'4'!AQ14+'8'!AB13*'5'!M13+'8'!AC13*'6'!AE14+'8'!AD13*'7'!Y14</f>
        <v>0.59583214051314959</v>
      </c>
      <c r="AF13" s="6">
        <f>'a29'!BE15</f>
        <v>0.29398203307100323</v>
      </c>
      <c r="AG13" s="6">
        <f>'a29'!BG15</f>
        <v>0.42765549424184091</v>
      </c>
      <c r="AH13" s="6">
        <f>'a29'!BI15</f>
        <v>0.19498088840937502</v>
      </c>
      <c r="AI13" s="6">
        <f>'a29'!BK15</f>
        <v>8.3381584277780724E-2</v>
      </c>
      <c r="AJ13" s="225">
        <f>AF13*'4'!AX14+'8'!AG13*'5'!O13+'8'!AH13*'6'!AJ14+'8'!AI13*'7'!AC14</f>
        <v>0.68434375669417291</v>
      </c>
      <c r="AK13" s="6">
        <f>'a29'!BN15</f>
        <v>0.28413056808395648</v>
      </c>
      <c r="AL13" s="6">
        <f>'a29'!BP15</f>
        <v>0.43624946342764809</v>
      </c>
      <c r="AM13" s="6">
        <f>'a29'!BR15</f>
        <v>0.20086605418069972</v>
      </c>
      <c r="AN13" s="6">
        <f>'a29'!BT15</f>
        <v>7.8753914307695669E-2</v>
      </c>
      <c r="AO13" s="225">
        <f>AK13*'4'!BE14+'8'!AL13*'5'!Q13+'8'!AM13*'6'!AO14+'8'!AN13*'7'!AG14</f>
        <v>0.63355193819077626</v>
      </c>
      <c r="AP13" s="6">
        <f>'a29'!BW15</f>
        <v>0.27262678508834803</v>
      </c>
      <c r="AQ13" s="6">
        <f>'a29'!BY15</f>
        <v>0.43579409572084288</v>
      </c>
      <c r="AR13" s="6">
        <f>'a29'!CA15</f>
        <v>0.21519025223482613</v>
      </c>
      <c r="AS13" s="6">
        <f>'a29'!CC15</f>
        <v>7.6388866955982945E-2</v>
      </c>
      <c r="AT13" s="225">
        <f>AP13*'4'!BL14+'8'!AQ13*'5'!S13+'8'!AR13*'6'!AT14+'8'!AS13*'7'!AK14</f>
        <v>0.60473009929889765</v>
      </c>
      <c r="AU13" s="6">
        <f>'a29'!CF15</f>
        <v>0.28833801132147774</v>
      </c>
      <c r="AV13" s="6">
        <f>'a29'!CH15</f>
        <v>0.42512303907851967</v>
      </c>
      <c r="AW13" s="6">
        <f>'a29'!CJ15</f>
        <v>0.21516007112286933</v>
      </c>
      <c r="AX13" s="6">
        <f>'a29'!CL15</f>
        <v>7.1378878477133242E-2</v>
      </c>
      <c r="AY13" s="225">
        <f>AU13*'4'!BS14+'8'!AV13*'5'!U13+'8'!AW13*'6'!AY14+'8'!AX13*'7'!AO14</f>
        <v>0.64129655184251055</v>
      </c>
      <c r="AZ13" s="6">
        <f>'a29'!CO15</f>
        <v>0.29035679971997963</v>
      </c>
      <c r="BA13" s="6">
        <f>'a29'!CQ15</f>
        <v>0.43085676010569229</v>
      </c>
      <c r="BB13" s="6">
        <f>'a29'!CS15</f>
        <v>0.19436427178101232</v>
      </c>
      <c r="BC13" s="6">
        <f>'a29'!CU15</f>
        <v>8.4422168393315705E-2</v>
      </c>
      <c r="BD13" s="225">
        <f>AZ13*'4'!BZ14+'8'!BA13*'5'!W13+'8'!BB13*'6'!BD14+'8'!BC13*'7'!AS14</f>
        <v>0.58679902104547499</v>
      </c>
    </row>
    <row r="14" spans="1:56" x14ac:dyDescent="0.2">
      <c r="A14" s="1">
        <v>1990</v>
      </c>
      <c r="B14" s="6">
        <f>'a29'!C16</f>
        <v>0.29174415807852666</v>
      </c>
      <c r="C14" s="6">
        <f>'a29'!E16</f>
        <v>0.42886944114110276</v>
      </c>
      <c r="D14" s="6">
        <f>'a29'!G16</f>
        <v>0.19700306859850242</v>
      </c>
      <c r="E14" s="6">
        <f>'a29'!I16</f>
        <v>8.2383332181868288E-2</v>
      </c>
      <c r="F14" s="225">
        <f>B14*'4'!H15+'8'!C14*'5'!C14+'8'!D14*'6'!F15+'8'!E14*'7'!E15</f>
        <v>0.61599399002380284</v>
      </c>
      <c r="G14" s="6">
        <f>'a29'!L16</f>
        <v>0.28230040445490978</v>
      </c>
      <c r="H14" s="6">
        <f>'a29'!N16</f>
        <v>0.41700451801229682</v>
      </c>
      <c r="I14" s="6">
        <f>'a29'!P16</f>
        <v>0.23037312533546467</v>
      </c>
      <c r="J14" s="6">
        <f>'a29'!R16</f>
        <v>7.0321952197328716E-2</v>
      </c>
      <c r="K14" s="225">
        <f>G14*'4'!O15+'8'!H14*'5'!E14+'8'!I14*'6'!K15+'8'!J14*'7'!I15</f>
        <v>0.5284774607380649</v>
      </c>
      <c r="L14" s="6">
        <f>'a29'!U16</f>
        <v>0.27685793459700303</v>
      </c>
      <c r="M14" s="6">
        <f>'a29'!W16</f>
        <v>0.43070459657362548</v>
      </c>
      <c r="N14" s="6">
        <f>'a29'!Y16</f>
        <v>0.21535229828681274</v>
      </c>
      <c r="O14" s="6">
        <f>'a29'!AA16</f>
        <v>7.7085170542558853E-2</v>
      </c>
      <c r="P14" s="225">
        <f>L14*'4'!V15+'8'!M14*'5'!G14+'8'!N14*'6'!P15+'8'!O14*'7'!M15</f>
        <v>0.54733436859119966</v>
      </c>
      <c r="Q14" s="6">
        <f>'a29'!AD16</f>
        <v>0.29032505759432903</v>
      </c>
      <c r="R14" s="6">
        <f>'a29'!AF16</f>
        <v>0.43205822145331196</v>
      </c>
      <c r="S14" s="6">
        <f>'a29'!AH16</f>
        <v>0.1974564722478937</v>
      </c>
      <c r="T14" s="6">
        <f>'a29'!AJ16</f>
        <v>8.0160248704465253E-2</v>
      </c>
      <c r="U14" s="225">
        <f>Q14*'4'!AC15+'8'!R14*'5'!I14+'8'!S14*'6'!U15+'8'!T14*'7'!Q15</f>
        <v>0.54408322072337167</v>
      </c>
      <c r="V14" s="6">
        <f>'a29'!AM16</f>
        <v>0.28995853423257556</v>
      </c>
      <c r="W14" s="6">
        <f>'a29'!AO16</f>
        <v>0.43153782509112998</v>
      </c>
      <c r="X14" s="6">
        <f>'a29'!AQ16</f>
        <v>0.20031438988389919</v>
      </c>
      <c r="Y14" s="6">
        <f>'a29'!AS16</f>
        <v>7.8189250792395346E-2</v>
      </c>
      <c r="Z14" s="225">
        <f>V14*'4'!AJ15+'8'!W14*'5'!K14+'8'!X14*'6'!Z15+'8'!Y14*'7'!U15</f>
        <v>0.53403050358891546</v>
      </c>
      <c r="AA14" s="6">
        <f>'a29'!AV16</f>
        <v>0.29455116945772036</v>
      </c>
      <c r="AB14" s="6">
        <f>'a29'!AX16</f>
        <v>0.42470679334128014</v>
      </c>
      <c r="AC14" s="6">
        <f>'a29'!AZ16</f>
        <v>0.1940049245410044</v>
      </c>
      <c r="AD14" s="6">
        <f>'a29'!BB16</f>
        <v>8.6737112659995202E-2</v>
      </c>
      <c r="AE14" s="225">
        <f>AA14*'4'!AQ15+'8'!AB14*'5'!M14+'8'!AC14*'6'!AE15+'8'!AD14*'7'!Y15</f>
        <v>0.57684621730124697</v>
      </c>
      <c r="AF14" s="6">
        <f>'a29'!BE16</f>
        <v>0.2939478513526268</v>
      </c>
      <c r="AG14" s="6">
        <f>'a29'!BG16</f>
        <v>0.42886536514427098</v>
      </c>
      <c r="AH14" s="6">
        <f>'a29'!BI16</f>
        <v>0.19379085301155816</v>
      </c>
      <c r="AI14" s="6">
        <f>'a29'!BK16</f>
        <v>8.3395930491544021E-2</v>
      </c>
      <c r="AJ14" s="225">
        <f>AF14*'4'!AX15+'8'!AG14*'5'!O14+'8'!AH14*'6'!AJ15+'8'!AI14*'7'!AC15</f>
        <v>0.64814477449042418</v>
      </c>
      <c r="AK14" s="6">
        <f>'a29'!BN16</f>
        <v>0.28264862043241618</v>
      </c>
      <c r="AL14" s="6">
        <f>'a29'!BP16</f>
        <v>0.43514601949378073</v>
      </c>
      <c r="AM14" s="6">
        <f>'a29'!BR16</f>
        <v>0.2035093551244678</v>
      </c>
      <c r="AN14" s="6">
        <f>'a29'!BT16</f>
        <v>7.8696004949335305E-2</v>
      </c>
      <c r="AO14" s="225">
        <f>AK14*'4'!BE15+'8'!AL14*'5'!Q14+'8'!AM14*'6'!AO15+'8'!AN14*'7'!AG15</f>
        <v>0.62049935046516735</v>
      </c>
      <c r="AP14" s="6">
        <f>'a29'!BW16</f>
        <v>0.27091022127291481</v>
      </c>
      <c r="AQ14" s="6">
        <f>'a29'!BY16</f>
        <v>0.4351756772675317</v>
      </c>
      <c r="AR14" s="6">
        <f>'a29'!CA16</f>
        <v>0.21713358427336135</v>
      </c>
      <c r="AS14" s="6">
        <f>'a29'!CC16</f>
        <v>7.6780517186192165E-2</v>
      </c>
      <c r="AT14" s="225">
        <f>AP14*'4'!BL15+'8'!AQ14*'5'!S14+'8'!AR14*'6'!AT15+'8'!AS14*'7'!AK15</f>
        <v>0.61142134566516015</v>
      </c>
      <c r="AU14" s="6">
        <f>'a29'!CF16</f>
        <v>0.28981877257455663</v>
      </c>
      <c r="AV14" s="6">
        <f>'a29'!CH16</f>
        <v>0.42850224984400248</v>
      </c>
      <c r="AW14" s="6">
        <f>'a29'!CJ16</f>
        <v>0.20929239976418954</v>
      </c>
      <c r="AX14" s="6">
        <f>'a29'!CL16</f>
        <v>7.2386577817251385E-2</v>
      </c>
      <c r="AY14" s="225">
        <f>AU14*'4'!BS15+'8'!AV14*'5'!U14+'8'!AW14*'6'!AY15+'8'!AX14*'7'!AO15</f>
        <v>0.63851512221687923</v>
      </c>
      <c r="AZ14" s="6">
        <f>'a29'!CO16</f>
        <v>0.2925258446127888</v>
      </c>
      <c r="BA14" s="6">
        <f>'a29'!CQ16</f>
        <v>0.43440102901564859</v>
      </c>
      <c r="BB14" s="6">
        <f>'a29'!CS16</f>
        <v>0.1879542438699579</v>
      </c>
      <c r="BC14" s="6">
        <f>'a29'!CU16</f>
        <v>8.5118882501604737E-2</v>
      </c>
      <c r="BD14" s="225">
        <f>AZ14*'4'!BZ15+'8'!BA14*'5'!W14+'8'!BB14*'6'!BD15+'8'!BC14*'7'!AS15</f>
        <v>0.61332423077192477</v>
      </c>
    </row>
    <row r="15" spans="1:56" x14ac:dyDescent="0.2">
      <c r="A15" s="1">
        <v>1991</v>
      </c>
      <c r="B15" s="6">
        <f>'a29'!C17</f>
        <v>0.29163369934619404</v>
      </c>
      <c r="C15" s="6">
        <f>'a29'!E17</f>
        <v>0.42968609340985969</v>
      </c>
      <c r="D15" s="6">
        <f>'a29'!G17</f>
        <v>0.19525619387017268</v>
      </c>
      <c r="E15" s="6">
        <f>'a29'!I17</f>
        <v>8.3424013373773476E-2</v>
      </c>
      <c r="F15" s="225">
        <f>B15*'4'!H16+'8'!C15*'5'!C15+'8'!D15*'6'!F16+'8'!E15*'7'!E16</f>
        <v>0.58038959635557652</v>
      </c>
      <c r="G15" s="6">
        <f>'a29'!L17</f>
        <v>0.28456305710908614</v>
      </c>
      <c r="H15" s="6">
        <f>'a29'!N17</f>
        <v>0.41721433132482727</v>
      </c>
      <c r="I15" s="6">
        <f>'a29'!P17</f>
        <v>0.22571805010592749</v>
      </c>
      <c r="J15" s="6">
        <f>'a29'!R17</f>
        <v>7.250456146015917E-2</v>
      </c>
      <c r="K15" s="225">
        <f>G15*'4'!O16+'8'!H15*'5'!E15+'8'!I15*'6'!K16+'8'!J15*'7'!I16</f>
        <v>0.50842325137586808</v>
      </c>
      <c r="L15" s="6">
        <f>'a29'!U17</f>
        <v>0.27747822374178321</v>
      </c>
      <c r="M15" s="6">
        <f>'a29'!W17</f>
        <v>0.43126560027411226</v>
      </c>
      <c r="N15" s="6">
        <f>'a29'!Y17</f>
        <v>0.21226353763491462</v>
      </c>
      <c r="O15" s="6">
        <f>'a29'!AA17</f>
        <v>7.8992638349189806E-2</v>
      </c>
      <c r="P15" s="225">
        <f>L15*'4'!V16+'8'!M15*'5'!G15+'8'!N15*'6'!P16+'8'!O15*'7'!M16</f>
        <v>0.50061371305024505</v>
      </c>
      <c r="Q15" s="6">
        <f>'a29'!AD17</f>
        <v>0.29221493418873107</v>
      </c>
      <c r="R15" s="6">
        <f>'a29'!AF17</f>
        <v>0.43474195429896939</v>
      </c>
      <c r="S15" s="6">
        <f>'a29'!AH17</f>
        <v>0.19093396641508792</v>
      </c>
      <c r="T15" s="6">
        <f>'a29'!AJ17</f>
        <v>8.2109145097211608E-2</v>
      </c>
      <c r="U15" s="225">
        <f>Q15*'4'!AC16+'8'!R15*'5'!I15+'8'!S15*'6'!U16+'8'!T15*'7'!Q16</f>
        <v>0.53760752607264761</v>
      </c>
      <c r="V15" s="6">
        <f>'a29'!AM17</f>
        <v>0.28906204521633611</v>
      </c>
      <c r="W15" s="6">
        <f>'a29'!AO17</f>
        <v>0.4293181230568654</v>
      </c>
      <c r="X15" s="6">
        <f>'a29'!AQ17</f>
        <v>0.20258632967292411</v>
      </c>
      <c r="Y15" s="6">
        <f>'a29'!AS17</f>
        <v>7.9033502053874286E-2</v>
      </c>
      <c r="Z15" s="225">
        <f>V15*'4'!AJ16+'8'!W15*'5'!K15+'8'!X15*'6'!Z16+'8'!Y15*'7'!U16</f>
        <v>0.51666891394260028</v>
      </c>
      <c r="AA15" s="6">
        <f>'a29'!AV17</f>
        <v>0.29354205011404777</v>
      </c>
      <c r="AB15" s="6">
        <f>'a29'!AX17</f>
        <v>0.42458812421940645</v>
      </c>
      <c r="AC15" s="6">
        <f>'a29'!AZ17</f>
        <v>0.19386437392135544</v>
      </c>
      <c r="AD15" s="6">
        <f>'a29'!BB17</f>
        <v>8.8005451745190366E-2</v>
      </c>
      <c r="AE15" s="225">
        <f>AA15*'4'!AQ16+'8'!AB15*'5'!M15+'8'!AC15*'6'!AE16+'8'!AD15*'7'!Y16</f>
        <v>0.55503004423181423</v>
      </c>
      <c r="AF15" s="6">
        <f>'a29'!BE17</f>
        <v>0.29428129477743631</v>
      </c>
      <c r="AG15" s="6">
        <f>'a29'!BG17</f>
        <v>0.43093558229255552</v>
      </c>
      <c r="AH15" s="6">
        <f>'a29'!BI17</f>
        <v>0.19041926608476317</v>
      </c>
      <c r="AI15" s="6">
        <f>'a29'!BK17</f>
        <v>8.4363856845245042E-2</v>
      </c>
      <c r="AJ15" s="225">
        <f>AF15*'4'!AX16+'8'!AG15*'5'!O15+'8'!AH15*'6'!AJ16+'8'!AI15*'7'!AC16</f>
        <v>0.58882086816387624</v>
      </c>
      <c r="AK15" s="6">
        <f>'a29'!BN17</f>
        <v>0.28421351345840612</v>
      </c>
      <c r="AL15" s="6">
        <f>'a29'!BP17</f>
        <v>0.43819424084433634</v>
      </c>
      <c r="AM15" s="6">
        <f>'a29'!BR17</f>
        <v>0.19770659586910344</v>
      </c>
      <c r="AN15" s="6">
        <f>'a29'!BT17</f>
        <v>7.9885649828154118E-2</v>
      </c>
      <c r="AO15" s="225">
        <f>AK15*'4'!BE16+'8'!AL15*'5'!Q15+'8'!AM15*'6'!AO16+'8'!AN15*'7'!AG16</f>
        <v>0.61415416917674825</v>
      </c>
      <c r="AP15" s="6">
        <f>'a29'!BW17</f>
        <v>0.27139996382547388</v>
      </c>
      <c r="AQ15" s="6">
        <f>'a29'!BY17</f>
        <v>0.43703331019822445</v>
      </c>
      <c r="AR15" s="6">
        <f>'a29'!CA17</f>
        <v>0.21394517695896342</v>
      </c>
      <c r="AS15" s="6">
        <f>'a29'!CC17</f>
        <v>7.7621549017338143E-2</v>
      </c>
      <c r="AT15" s="225">
        <f>AP15*'4'!BL16+'8'!AQ15*'5'!S15+'8'!AR15*'6'!AT16+'8'!AS15*'7'!AK16</f>
        <v>0.5880683304581138</v>
      </c>
      <c r="AU15" s="6">
        <f>'a29'!CF17</f>
        <v>0.28819663811802776</v>
      </c>
      <c r="AV15" s="6">
        <f>'a29'!CH17</f>
        <v>0.4269178598806449</v>
      </c>
      <c r="AW15" s="6">
        <f>'a29'!CJ17</f>
        <v>0.21194979375064224</v>
      </c>
      <c r="AX15" s="6">
        <f>'a29'!CL17</f>
        <v>7.2935708250685113E-2</v>
      </c>
      <c r="AY15" s="225">
        <f>AU15*'4'!BS16+'8'!AV15*'5'!U15+'8'!AW15*'6'!AY16+'8'!AX15*'7'!AO16</f>
        <v>0.61100330152809634</v>
      </c>
      <c r="AZ15" s="6">
        <f>'a29'!CO17</f>
        <v>0.29242323585221519</v>
      </c>
      <c r="BA15" s="6">
        <f>'a29'!CQ17</f>
        <v>0.43444000249069309</v>
      </c>
      <c r="BB15" s="6">
        <f>'a29'!CS17</f>
        <v>0.18729016954547628</v>
      </c>
      <c r="BC15" s="6">
        <f>'a29'!CU17</f>
        <v>8.5846592111615341E-2</v>
      </c>
      <c r="BD15" s="225">
        <f>AZ15*'4'!BZ16+'8'!BA15*'5'!W15+'8'!BB15*'6'!BD16+'8'!BC15*'7'!AS16</f>
        <v>0.60044970401301268</v>
      </c>
    </row>
    <row r="16" spans="1:56" x14ac:dyDescent="0.2">
      <c r="A16" s="1">
        <v>1992</v>
      </c>
      <c r="B16" s="6">
        <f>'a29'!C18</f>
        <v>0.29140094973043867</v>
      </c>
      <c r="C16" s="6">
        <f>'a29'!E18</f>
        <v>0.4304236842421944</v>
      </c>
      <c r="D16" s="6">
        <f>'a29'!G18</f>
        <v>0.19294908363792251</v>
      </c>
      <c r="E16" s="6">
        <f>'a29'!I18</f>
        <v>8.5226282389444463E-2</v>
      </c>
      <c r="F16" s="225">
        <f>B16*'4'!H17+'8'!C16*'5'!C16+'8'!D16*'6'!F17+'8'!E16*'7'!E17</f>
        <v>0.56949032552992152</v>
      </c>
      <c r="G16" s="6">
        <f>'a29'!L18</f>
        <v>0.28690609402956319</v>
      </c>
      <c r="H16" s="6">
        <f>'a29'!N18</f>
        <v>0.41865418184638958</v>
      </c>
      <c r="I16" s="6">
        <f>'a29'!P18</f>
        <v>0.2191906711237642</v>
      </c>
      <c r="J16" s="6">
        <f>'a29'!R18</f>
        <v>7.5249053000283048E-2</v>
      </c>
      <c r="K16" s="225">
        <f>G16*'4'!O17+'8'!H16*'5'!E16+'8'!I16*'6'!K17+'8'!J16*'7'!I17</f>
        <v>0.4746356452608485</v>
      </c>
      <c r="L16" s="6">
        <f>'a29'!U18</f>
        <v>0.2767361103960731</v>
      </c>
      <c r="M16" s="6">
        <f>'a29'!W18</f>
        <v>0.42906559747318151</v>
      </c>
      <c r="N16" s="6">
        <f>'a29'!Y18</f>
        <v>0.21286975378514433</v>
      </c>
      <c r="O16" s="6">
        <f>'a29'!AA18</f>
        <v>8.1328538345601109E-2</v>
      </c>
      <c r="P16" s="225">
        <f>L16*'4'!V17+'8'!M16*'5'!G16+'8'!N16*'6'!P17+'8'!O16*'7'!M17</f>
        <v>0.49368690573075624</v>
      </c>
      <c r="Q16" s="6">
        <f>'a29'!AD18</f>
        <v>0.29055944597999944</v>
      </c>
      <c r="R16" s="6">
        <f>'a29'!AF18</f>
        <v>0.43221998570742026</v>
      </c>
      <c r="S16" s="6">
        <f>'a29'!AH18</f>
        <v>0.19311956808203881</v>
      </c>
      <c r="T16" s="6">
        <f>'a29'!AJ18</f>
        <v>8.4101000230541623E-2</v>
      </c>
      <c r="U16" s="225">
        <f>Q16*'4'!AC17+'8'!R16*'5'!I16+'8'!S16*'6'!U17+'8'!T16*'7'!Q17</f>
        <v>0.5169837690631941</v>
      </c>
      <c r="V16" s="6">
        <f>'a29'!AM18</f>
        <v>0.28897556338636682</v>
      </c>
      <c r="W16" s="6">
        <f>'a29'!AO18</f>
        <v>0.42795912490680638</v>
      </c>
      <c r="X16" s="6">
        <f>'a29'!AQ18</f>
        <v>0.20166840954512522</v>
      </c>
      <c r="Y16" s="6">
        <f>'a29'!AS18</f>
        <v>8.1396902161701631E-2</v>
      </c>
      <c r="Z16" s="225">
        <f>V16*'4'!AJ17+'8'!W16*'5'!K16+'8'!X16*'6'!Z17+'8'!Y16*'7'!U17</f>
        <v>0.48259042919538797</v>
      </c>
      <c r="AA16" s="6">
        <f>'a29'!AV18</f>
        <v>0.29475942705107605</v>
      </c>
      <c r="AB16" s="6">
        <f>'a29'!AX18</f>
        <v>0.42742768352992216</v>
      </c>
      <c r="AC16" s="6">
        <f>'a29'!AZ18</f>
        <v>0.18764669552130595</v>
      </c>
      <c r="AD16" s="6">
        <f>'a29'!BB18</f>
        <v>9.0166193897695798E-2</v>
      </c>
      <c r="AE16" s="225">
        <f>AA16*'4'!AQ17+'8'!AB16*'5'!M16+'8'!AC16*'6'!AE17+'8'!AD16*'7'!Y17</f>
        <v>0.54123160895228817</v>
      </c>
      <c r="AF16" s="6">
        <f>'a29'!BE18</f>
        <v>0.29226008304355744</v>
      </c>
      <c r="AG16" s="6">
        <f>'a29'!BG18</f>
        <v>0.42991954801381954</v>
      </c>
      <c r="AH16" s="6">
        <f>'a29'!BI18</f>
        <v>0.19207235746120918</v>
      </c>
      <c r="AI16" s="6">
        <f>'a29'!BK18</f>
        <v>8.5748011481413797E-2</v>
      </c>
      <c r="AJ16" s="225">
        <f>AF16*'4'!AX17+'8'!AG16*'5'!O16+'8'!AH16*'6'!AJ17+'8'!AI16*'7'!AC17</f>
        <v>0.58295543264702876</v>
      </c>
      <c r="AK16" s="6">
        <f>'a29'!BN18</f>
        <v>0.28356777349857842</v>
      </c>
      <c r="AL16" s="6">
        <f>'a29'!BP18</f>
        <v>0.43830456057593609</v>
      </c>
      <c r="AM16" s="6">
        <f>'a29'!BR18</f>
        <v>0.1967389788948804</v>
      </c>
      <c r="AN16" s="6">
        <f>'a29'!BT18</f>
        <v>8.1388687030605172E-2</v>
      </c>
      <c r="AO16" s="225">
        <f>AK16*'4'!BE17+'8'!AL16*'5'!Q16+'8'!AM16*'6'!AO17+'8'!AN16*'7'!AG17</f>
        <v>0.60018600475609418</v>
      </c>
      <c r="AP16" s="6">
        <f>'a29'!BW18</f>
        <v>0.2735156808927065</v>
      </c>
      <c r="AQ16" s="6">
        <f>'a29'!BY18</f>
        <v>0.44067002915438042</v>
      </c>
      <c r="AR16" s="6">
        <f>'a29'!CA18</f>
        <v>0.20650645717694813</v>
      </c>
      <c r="AS16" s="6">
        <f>'a29'!CC18</f>
        <v>7.9307832775965009E-2</v>
      </c>
      <c r="AT16" s="225">
        <f>AP16*'4'!BL17+'8'!AQ16*'5'!S16+'8'!AR16*'6'!AT17+'8'!AS16*'7'!AK17</f>
        <v>0.58829361281925097</v>
      </c>
      <c r="AU16" s="6">
        <f>'a29'!CF18</f>
        <v>0.29050045005038444</v>
      </c>
      <c r="AV16" s="6">
        <f>'a29'!CH18</f>
        <v>0.43120396118169879</v>
      </c>
      <c r="AW16" s="6">
        <f>'a29'!CJ18</f>
        <v>0.20282123551901679</v>
      </c>
      <c r="AX16" s="6">
        <f>'a29'!CL18</f>
        <v>7.5474353248899964E-2</v>
      </c>
      <c r="AY16" s="225">
        <f>AU16*'4'!BS17+'8'!AV16*'5'!U16+'8'!AW16*'6'!AY17+'8'!AX16*'7'!AO17</f>
        <v>0.599517891319156</v>
      </c>
      <c r="AZ16" s="6">
        <f>'a29'!CO18</f>
        <v>0.29195106400093046</v>
      </c>
      <c r="BA16" s="6">
        <f>'a29'!CQ18</f>
        <v>0.43396730964489943</v>
      </c>
      <c r="BB16" s="6">
        <f>'a29'!CS18</f>
        <v>0.18672899146369248</v>
      </c>
      <c r="BC16" s="6">
        <f>'a29'!CU18</f>
        <v>8.7352634890477496E-2</v>
      </c>
      <c r="BD16" s="225">
        <f>AZ16*'4'!BZ17+'8'!BA16*'5'!W16+'8'!BB16*'6'!BD17+'8'!BC16*'7'!AS17</f>
        <v>0.58934368566717432</v>
      </c>
    </row>
    <row r="17" spans="1:56" x14ac:dyDescent="0.2">
      <c r="A17" s="1">
        <v>1993</v>
      </c>
      <c r="B17" s="6">
        <f>'a29'!C19</f>
        <v>0.29155073072564197</v>
      </c>
      <c r="C17" s="6">
        <f>'a29'!E19</f>
        <v>0.43125106638258809</v>
      </c>
      <c r="D17" s="6">
        <f>'a29'!G19</f>
        <v>0.19012524270828809</v>
      </c>
      <c r="E17" s="6">
        <f>'a29'!I19</f>
        <v>8.7072960183481901E-2</v>
      </c>
      <c r="F17" s="225">
        <f>B17*'4'!H18+'8'!C17*'5'!C17+'8'!D17*'6'!F18+'8'!E17*'7'!E18</f>
        <v>0.56039293368372667</v>
      </c>
      <c r="G17" s="6">
        <f>'a29'!L19</f>
        <v>0.28843992045293276</v>
      </c>
      <c r="H17" s="6">
        <f>'a29'!N19</f>
        <v>0.41869023242163877</v>
      </c>
      <c r="I17" s="6">
        <f>'a29'!P19</f>
        <v>0.21484455008676037</v>
      </c>
      <c r="J17" s="6">
        <f>'a29'!R19</f>
        <v>7.8025297038668007E-2</v>
      </c>
      <c r="K17" s="225">
        <f>G17*'4'!O18+'8'!H17*'5'!E17+'8'!I17*'6'!K18+'8'!J17*'7'!I18</f>
        <v>0.47910065063498974</v>
      </c>
      <c r="L17" s="6">
        <f>'a29'!U19</f>
        <v>0.27761739578989142</v>
      </c>
      <c r="M17" s="6">
        <f>'a29'!W19</f>
        <v>0.42916697297514073</v>
      </c>
      <c r="N17" s="6">
        <f>'a29'!Y19</f>
        <v>0.20966936084281682</v>
      </c>
      <c r="O17" s="6">
        <f>'a29'!AA19</f>
        <v>8.3546270392151026E-2</v>
      </c>
      <c r="P17" s="225">
        <f>L17*'4'!V18+'8'!M17*'5'!G17+'8'!N17*'6'!P18+'8'!O17*'7'!M18</f>
        <v>0.51192962837624101</v>
      </c>
      <c r="Q17" s="6">
        <f>'a29'!AD19</f>
        <v>0.29232123834505436</v>
      </c>
      <c r="R17" s="6">
        <f>'a29'!AF19</f>
        <v>0.43456830867720092</v>
      </c>
      <c r="S17" s="6">
        <f>'a29'!AH19</f>
        <v>0.18603593147385189</v>
      </c>
      <c r="T17" s="6">
        <f>'a29'!AJ19</f>
        <v>8.7074521503892818E-2</v>
      </c>
      <c r="U17" s="225">
        <f>Q17*'4'!AC18+'8'!R17*'5'!I17+'8'!S17*'6'!U18+'8'!T17*'7'!Q18</f>
        <v>0.49053823828107779</v>
      </c>
      <c r="V17" s="6">
        <f>'a29'!AM19</f>
        <v>0.29075192151888118</v>
      </c>
      <c r="W17" s="6">
        <f>'a29'!AO19</f>
        <v>0.43005109578912987</v>
      </c>
      <c r="X17" s="6">
        <f>'a29'!AQ19</f>
        <v>0.19472901874993431</v>
      </c>
      <c r="Y17" s="6">
        <f>'a29'!AS19</f>
        <v>8.4467963942054691E-2</v>
      </c>
      <c r="Z17" s="225">
        <f>V17*'4'!AJ18+'8'!W17*'5'!K17+'8'!X17*'6'!Z18+'8'!Y17*'7'!U18</f>
        <v>0.49657074131657464</v>
      </c>
      <c r="AA17" s="6">
        <f>'a29'!AV19</f>
        <v>0.2937972738505043</v>
      </c>
      <c r="AB17" s="6">
        <f>'a29'!AX19</f>
        <v>0.42663358837353016</v>
      </c>
      <c r="AC17" s="6">
        <f>'a29'!AZ19</f>
        <v>0.18801522939143897</v>
      </c>
      <c r="AD17" s="6">
        <f>'a29'!BB19</f>
        <v>9.1553908384526553E-2</v>
      </c>
      <c r="AE17" s="225">
        <f>AA17*'4'!AQ18+'8'!AB17*'5'!M17+'8'!AC17*'6'!AE18+'8'!AD17*'7'!Y18</f>
        <v>0.51333119905276237</v>
      </c>
      <c r="AF17" s="6">
        <f>'a29'!BE19</f>
        <v>0.29290311597422319</v>
      </c>
      <c r="AG17" s="6">
        <f>'a29'!BG19</f>
        <v>0.43239915977916943</v>
      </c>
      <c r="AH17" s="6">
        <f>'a29'!BI19</f>
        <v>0.18685131355898565</v>
      </c>
      <c r="AI17" s="6">
        <f>'a29'!BK19</f>
        <v>8.7846410687621668E-2</v>
      </c>
      <c r="AJ17" s="225">
        <f>AF17*'4'!AX18+'8'!AG17*'5'!O17+'8'!AH17*'6'!AJ18+'8'!AI17*'7'!AC18</f>
        <v>0.57170215335732155</v>
      </c>
      <c r="AK17" s="6">
        <f>'a29'!BN19</f>
        <v>0.28270499155910367</v>
      </c>
      <c r="AL17" s="6">
        <f>'a29'!BP19</f>
        <v>0.43736953195843076</v>
      </c>
      <c r="AM17" s="6">
        <f>'a29'!BR19</f>
        <v>0.19722890214729236</v>
      </c>
      <c r="AN17" s="6">
        <f>'a29'!BT19</f>
        <v>8.2696574335173342E-2</v>
      </c>
      <c r="AO17" s="225">
        <f>AK17*'4'!BE18+'8'!AL17*'5'!Q17+'8'!AM17*'6'!AO18+'8'!AN17*'7'!AG18</f>
        <v>0.60015088763446889</v>
      </c>
      <c r="AP17" s="6">
        <f>'a29'!BW19</f>
        <v>0.27383644476406893</v>
      </c>
      <c r="AQ17" s="6">
        <f>'a29'!BY19</f>
        <v>0.44107677923109329</v>
      </c>
      <c r="AR17" s="6">
        <f>'a29'!CA19</f>
        <v>0.20488430768041391</v>
      </c>
      <c r="AS17" s="6">
        <f>'a29'!CC19</f>
        <v>8.020246832442389E-2</v>
      </c>
      <c r="AT17" s="225">
        <f>AP17*'4'!BL18+'8'!AQ17*'5'!S17+'8'!AR17*'6'!AT18+'8'!AS17*'7'!AK18</f>
        <v>0.57301381037301768</v>
      </c>
      <c r="AU17" s="6">
        <f>'a29'!CF19</f>
        <v>0.28867819117382371</v>
      </c>
      <c r="AV17" s="6">
        <f>'a29'!CH19</f>
        <v>0.42879268630328143</v>
      </c>
      <c r="AW17" s="6">
        <f>'a29'!CJ19</f>
        <v>0.2055315632663508</v>
      </c>
      <c r="AX17" s="6">
        <f>'a29'!CL19</f>
        <v>7.6997559256544085E-2</v>
      </c>
      <c r="AY17" s="225">
        <f>AU17*'4'!BS18+'8'!AV17*'5'!U17+'8'!AW17*'6'!AY18+'8'!AX17*'7'!AO18</f>
        <v>0.61431904561389883</v>
      </c>
      <c r="AZ17" s="6">
        <f>'a29'!CO19</f>
        <v>0.29347604170783076</v>
      </c>
      <c r="BA17" s="6">
        <f>'a29'!CQ19</f>
        <v>0.43556156973379367</v>
      </c>
      <c r="BB17" s="6">
        <f>'a29'!CS19</f>
        <v>0.18166949061298776</v>
      </c>
      <c r="BC17" s="6">
        <f>'a29'!CU19</f>
        <v>8.9292897945387875E-2</v>
      </c>
      <c r="BD17" s="225">
        <f>AZ17*'4'!BZ18+'8'!BA17*'5'!W17+'8'!BB17*'6'!BD18+'8'!BC17*'7'!AS18</f>
        <v>0.59395725839273439</v>
      </c>
    </row>
    <row r="18" spans="1:56" x14ac:dyDescent="0.2">
      <c r="A18" s="1">
        <v>1994</v>
      </c>
      <c r="B18" s="6">
        <f>'a29'!C20</f>
        <v>0.29082950487350967</v>
      </c>
      <c r="C18" s="6">
        <f>'a29'!E20</f>
        <v>0.43020475088815802</v>
      </c>
      <c r="D18" s="6">
        <f>'a29'!G20</f>
        <v>0.19039113291925219</v>
      </c>
      <c r="E18" s="6">
        <f>'a29'!I20</f>
        <v>8.8574611319080163E-2</v>
      </c>
      <c r="F18" s="225">
        <f>B18*'4'!H19+'8'!C18*'5'!C18+'8'!D18*'6'!F19+'8'!E18*'7'!E19</f>
        <v>0.56311476259099102</v>
      </c>
      <c r="G18" s="6">
        <f>'a29'!L20</f>
        <v>0.28856316252961067</v>
      </c>
      <c r="H18" s="6">
        <f>'a29'!N20</f>
        <v>0.41723228760995329</v>
      </c>
      <c r="I18" s="6">
        <f>'a29'!P20</f>
        <v>0.21305478516252932</v>
      </c>
      <c r="J18" s="6">
        <f>'a29'!R20</f>
        <v>8.1149764697906732E-2</v>
      </c>
      <c r="K18" s="225">
        <f>G18*'4'!O19+'8'!H18*'5'!E18+'8'!I18*'6'!K19+'8'!J18*'7'!I19</f>
        <v>0.4762863368441746</v>
      </c>
      <c r="L18" s="6">
        <f>'a29'!U20</f>
        <v>0.27915109644492087</v>
      </c>
      <c r="M18" s="6">
        <f>'a29'!W20</f>
        <v>0.42973102049285772</v>
      </c>
      <c r="N18" s="6">
        <f>'a29'!Y20</f>
        <v>0.20509889614431845</v>
      </c>
      <c r="O18" s="6">
        <f>'a29'!AA20</f>
        <v>8.6018986917903051E-2</v>
      </c>
      <c r="P18" s="225">
        <f>L18*'4'!V19+'8'!M18*'5'!G18+'8'!N18*'6'!P19+'8'!O18*'7'!M19</f>
        <v>0.50049624649409474</v>
      </c>
      <c r="Q18" s="6">
        <f>'a29'!AD20</f>
        <v>0.29136396306277157</v>
      </c>
      <c r="R18" s="6">
        <f>'a29'!AF20</f>
        <v>0.43266685861491483</v>
      </c>
      <c r="S18" s="6">
        <f>'a29'!AH20</f>
        <v>0.18673497346227694</v>
      </c>
      <c r="T18" s="6">
        <f>'a29'!AJ20</f>
        <v>8.9234204860036734E-2</v>
      </c>
      <c r="U18" s="225">
        <f>Q18*'4'!AC19+'8'!R18*'5'!I18+'8'!S18*'6'!U19+'8'!T18*'7'!Q19</f>
        <v>0.49038218350369833</v>
      </c>
      <c r="V18" s="6">
        <f>'a29'!AM20</f>
        <v>0.29225588506597122</v>
      </c>
      <c r="W18" s="6">
        <f>'a29'!AO20</f>
        <v>0.43135306898473386</v>
      </c>
      <c r="X18" s="6">
        <f>'a29'!AQ20</f>
        <v>0.1889008664994537</v>
      </c>
      <c r="Y18" s="6">
        <f>'a29'!AS20</f>
        <v>8.7490179449841221E-2</v>
      </c>
      <c r="Z18" s="225">
        <f>V18*'4'!AJ19+'8'!W18*'5'!K18+'8'!X18*'6'!Z19+'8'!Y18*'7'!U19</f>
        <v>0.48585698208941025</v>
      </c>
      <c r="AA18" s="6">
        <f>'a29'!AV20</f>
        <v>0.29407830219474207</v>
      </c>
      <c r="AB18" s="6">
        <f>'a29'!AX20</f>
        <v>0.42706813246182507</v>
      </c>
      <c r="AC18" s="6">
        <f>'a29'!AZ20</f>
        <v>0.18541597303055565</v>
      </c>
      <c r="AD18" s="6">
        <f>'a29'!BB20</f>
        <v>9.3437592312877196E-2</v>
      </c>
      <c r="AE18" s="225">
        <f>AA18*'4'!AQ19+'8'!AB18*'5'!M18+'8'!AC18*'6'!AE19+'8'!AD18*'7'!Y19</f>
        <v>0.52026160233143171</v>
      </c>
      <c r="AF18" s="6">
        <f>'a29'!BE20</f>
        <v>0.29096006822802745</v>
      </c>
      <c r="AG18" s="6">
        <f>'a29'!BG20</f>
        <v>0.43030567440693979</v>
      </c>
      <c r="AH18" s="6">
        <f>'a29'!BI20</f>
        <v>0.18981821271965149</v>
      </c>
      <c r="AI18" s="6">
        <f>'a29'!BK20</f>
        <v>8.8916044645381317E-2</v>
      </c>
      <c r="AJ18" s="225">
        <f>AF18*'4'!AX19+'8'!AG18*'5'!O18+'8'!AH18*'6'!AJ19+'8'!AI18*'7'!AC19</f>
        <v>0.5771039195170522</v>
      </c>
      <c r="AK18" s="6">
        <f>'a29'!BN20</f>
        <v>0.28261420885602445</v>
      </c>
      <c r="AL18" s="6">
        <f>'a29'!BP20</f>
        <v>0.43749992463033283</v>
      </c>
      <c r="AM18" s="6">
        <f>'a29'!BR20</f>
        <v>0.19568028644012062</v>
      </c>
      <c r="AN18" s="6">
        <f>'a29'!BT20</f>
        <v>8.420558007352226E-2</v>
      </c>
      <c r="AO18" s="225">
        <f>AK18*'4'!BE19+'8'!AL18*'5'!Q18+'8'!AM18*'6'!AO19+'8'!AN18*'7'!AG19</f>
        <v>0.56508880910172099</v>
      </c>
      <c r="AP18" s="6">
        <f>'a29'!BW20</f>
        <v>0.27351181949643649</v>
      </c>
      <c r="AQ18" s="6">
        <f>'a29'!BY20</f>
        <v>0.43968875720623246</v>
      </c>
      <c r="AR18" s="6">
        <f>'a29'!CA20</f>
        <v>0.20588963656899542</v>
      </c>
      <c r="AS18" s="6">
        <f>'a29'!CC20</f>
        <v>8.0909786728335639E-2</v>
      </c>
      <c r="AT18" s="225">
        <f>AP18*'4'!BL19+'8'!AQ18*'5'!S18+'8'!AR18*'6'!AT19+'8'!AS18*'7'!AK19</f>
        <v>0.56576990342631905</v>
      </c>
      <c r="AU18" s="6">
        <f>'a29'!CF20</f>
        <v>0.28855832538798937</v>
      </c>
      <c r="AV18" s="6">
        <f>'a29'!CH20</f>
        <v>0.42821852272129424</v>
      </c>
      <c r="AW18" s="6">
        <f>'a29'!CJ20</f>
        <v>0.20446907895356536</v>
      </c>
      <c r="AX18" s="6">
        <f>'a29'!CL20</f>
        <v>7.8754072937151115E-2</v>
      </c>
      <c r="AY18" s="225">
        <f>AU18*'4'!BS19+'8'!AV18*'5'!U18+'8'!AW18*'6'!AY19+'8'!AX18*'7'!AO19</f>
        <v>0.60664516087992582</v>
      </c>
      <c r="AZ18" s="6">
        <f>'a29'!CO20</f>
        <v>0.29304285826759868</v>
      </c>
      <c r="BA18" s="6">
        <f>'a29'!CQ20</f>
        <v>0.43374611961155535</v>
      </c>
      <c r="BB18" s="6">
        <f>'a29'!CS20</f>
        <v>0.18268028411423831</v>
      </c>
      <c r="BC18" s="6">
        <f>'a29'!CU20</f>
        <v>9.05307380066077E-2</v>
      </c>
      <c r="BD18" s="225">
        <f>AZ18*'4'!BZ19+'8'!BA18*'5'!W18+'8'!BB18*'6'!BD19+'8'!BC18*'7'!AS19</f>
        <v>0.61185811165346715</v>
      </c>
    </row>
    <row r="19" spans="1:56" x14ac:dyDescent="0.2">
      <c r="A19" s="1">
        <v>1995</v>
      </c>
      <c r="B19" s="6">
        <f>'a29'!C21</f>
        <v>0.29047673699559867</v>
      </c>
      <c r="C19" s="6">
        <f>'a29'!E21</f>
        <v>0.42941834335226953</v>
      </c>
      <c r="D19" s="6">
        <f>'a29'!G21</f>
        <v>0.19006353721885741</v>
      </c>
      <c r="E19" s="6">
        <f>'a29'!I21</f>
        <v>9.0041382433274419E-2</v>
      </c>
      <c r="F19" s="225">
        <f>B19*'4'!H20+'8'!C19*'5'!C19+'8'!D19*'6'!F20+'8'!E19*'7'!E20</f>
        <v>0.56355026168026179</v>
      </c>
      <c r="G19" s="6">
        <f>'a29'!L21</f>
        <v>0.28880207133273456</v>
      </c>
      <c r="H19" s="6">
        <f>'a29'!N21</f>
        <v>0.41606261519159576</v>
      </c>
      <c r="I19" s="6">
        <f>'a29'!P21</f>
        <v>0.21064570463919208</v>
      </c>
      <c r="J19" s="6">
        <f>'a29'!R21</f>
        <v>8.4489608836477548E-2</v>
      </c>
      <c r="K19" s="225">
        <f>G19*'4'!O20+'8'!H19*'5'!E19+'8'!I19*'6'!K20+'8'!J19*'7'!I20</f>
        <v>0.49283871312575439</v>
      </c>
      <c r="L19" s="6">
        <f>'a29'!U21</f>
        <v>0.27775282244282229</v>
      </c>
      <c r="M19" s="6">
        <f>'a29'!W21</f>
        <v>0.4260818701770327</v>
      </c>
      <c r="N19" s="6">
        <f>'a29'!Y21</f>
        <v>0.20823550046245956</v>
      </c>
      <c r="O19" s="6">
        <f>'a29'!AA21</f>
        <v>8.7929806917685607E-2</v>
      </c>
      <c r="P19" s="225">
        <f>L19*'4'!V20+'8'!M19*'5'!G19+'8'!N19*'6'!P20+'8'!O19*'7'!M20</f>
        <v>0.47150133127414129</v>
      </c>
      <c r="Q19" s="6">
        <f>'a29'!AD21</f>
        <v>0.29097330584879216</v>
      </c>
      <c r="R19" s="6">
        <f>'a29'!AF21</f>
        <v>0.43146826535078164</v>
      </c>
      <c r="S19" s="6">
        <f>'a29'!AH21</f>
        <v>0.1860766687599269</v>
      </c>
      <c r="T19" s="6">
        <f>'a29'!AJ21</f>
        <v>9.1481760040499308E-2</v>
      </c>
      <c r="U19" s="225">
        <f>Q19*'4'!AC20+'8'!R19*'5'!I19+'8'!S19*'6'!U20+'8'!T19*'7'!Q20</f>
        <v>0.49511133504333055</v>
      </c>
      <c r="V19" s="6">
        <f>'a29'!AM21</f>
        <v>0.2929038916575093</v>
      </c>
      <c r="W19" s="6">
        <f>'a29'!AO21</f>
        <v>0.43112367815974706</v>
      </c>
      <c r="X19" s="6">
        <f>'a29'!AQ21</f>
        <v>0.18585959385877224</v>
      </c>
      <c r="Y19" s="6">
        <f>'a29'!AS21</f>
        <v>9.0112836323971407E-2</v>
      </c>
      <c r="Z19" s="225">
        <f>V19*'4'!AJ20+'8'!W19*'5'!K19+'8'!X19*'6'!Z20+'8'!Y19*'7'!U20</f>
        <v>0.53644879708463411</v>
      </c>
      <c r="AA19" s="6">
        <f>'a29'!AV21</f>
        <v>0.29403571266982365</v>
      </c>
      <c r="AB19" s="6">
        <f>'a29'!AX21</f>
        <v>0.42663239543397002</v>
      </c>
      <c r="AC19" s="6">
        <f>'a29'!AZ21</f>
        <v>0.1842700384398733</v>
      </c>
      <c r="AD19" s="6">
        <f>'a29'!BB21</f>
        <v>9.5061853456333084E-2</v>
      </c>
      <c r="AE19" s="225">
        <f>AA19*'4'!AQ20+'8'!AB19*'5'!M19+'8'!AC19*'6'!AE20+'8'!AD19*'7'!Y20</f>
        <v>0.52260228437919232</v>
      </c>
      <c r="AF19" s="6">
        <f>'a29'!BE21</f>
        <v>0.29009507871736667</v>
      </c>
      <c r="AG19" s="6">
        <f>'a29'!BG21</f>
        <v>0.42956064602402266</v>
      </c>
      <c r="AH19" s="6">
        <f>'a29'!BI21</f>
        <v>0.1902895709701686</v>
      </c>
      <c r="AI19" s="6">
        <f>'a29'!BK21</f>
        <v>9.0054704288442075E-2</v>
      </c>
      <c r="AJ19" s="225">
        <f>AF19*'4'!AX20+'8'!AG19*'5'!O19+'8'!AH19*'6'!AJ20+'8'!AI19*'7'!AC20</f>
        <v>0.56223502333982256</v>
      </c>
      <c r="AK19" s="6">
        <f>'a29'!BN21</f>
        <v>0.28282664268688928</v>
      </c>
      <c r="AL19" s="6">
        <f>'a29'!BP21</f>
        <v>0.43781208036113223</v>
      </c>
      <c r="AM19" s="6">
        <f>'a29'!BR21</f>
        <v>0.193623934131543</v>
      </c>
      <c r="AN19" s="6">
        <f>'a29'!BT21</f>
        <v>8.5737342820435422E-2</v>
      </c>
      <c r="AO19" s="225">
        <f>AK19*'4'!BE20+'8'!AL19*'5'!Q19+'8'!AM19*'6'!AO20+'8'!AN19*'7'!AG20</f>
        <v>0.59863610877981499</v>
      </c>
      <c r="AP19" s="6">
        <f>'a29'!BW21</f>
        <v>0.27269463882786554</v>
      </c>
      <c r="AQ19" s="6">
        <f>'a29'!BY21</f>
        <v>0.43676610913795405</v>
      </c>
      <c r="AR19" s="6">
        <f>'a29'!CA21</f>
        <v>0.2090853336579406</v>
      </c>
      <c r="AS19" s="6">
        <f>'a29'!CC21</f>
        <v>8.1453918376239789E-2</v>
      </c>
      <c r="AT19" s="225">
        <f>AP19*'4'!BL20+'8'!AQ19*'5'!S19+'8'!AR19*'6'!AT20+'8'!AS19*'7'!AK20</f>
        <v>0.56250372693305839</v>
      </c>
      <c r="AU19" s="6">
        <f>'a29'!CF21</f>
        <v>0.28755121188485216</v>
      </c>
      <c r="AV19" s="6">
        <f>'a29'!CH21</f>
        <v>0.42605334395267924</v>
      </c>
      <c r="AW19" s="6">
        <f>'a29'!CJ21</f>
        <v>0.20618563620712185</v>
      </c>
      <c r="AX19" s="6">
        <f>'a29'!CL21</f>
        <v>8.0209807955346796E-2</v>
      </c>
      <c r="AY19" s="225">
        <f>AU19*'4'!BS20+'8'!AV19*'5'!U19+'8'!AW19*'6'!AY20+'8'!AX19*'7'!AO20</f>
        <v>0.61141508295850988</v>
      </c>
      <c r="AZ19" s="6">
        <f>'a29'!CO21</f>
        <v>0.29372899766903082</v>
      </c>
      <c r="BA19" s="6">
        <f>'a29'!CQ21</f>
        <v>0.4333880878241323</v>
      </c>
      <c r="BB19" s="6">
        <f>'a29'!CS21</f>
        <v>0.18071421609431848</v>
      </c>
      <c r="BC19" s="6">
        <f>'a29'!CU21</f>
        <v>9.2168698412518374E-2</v>
      </c>
      <c r="BD19" s="225">
        <f>AZ19*'4'!BZ20+'8'!BA19*'5'!W19+'8'!BB19*'6'!BD20+'8'!BC19*'7'!AS20</f>
        <v>0.6251557019556907</v>
      </c>
    </row>
    <row r="20" spans="1:56" x14ac:dyDescent="0.2">
      <c r="A20" s="1">
        <v>1996</v>
      </c>
      <c r="B20" s="6">
        <f>'a29'!C22</f>
        <v>0.29106755253315975</v>
      </c>
      <c r="C20" s="6">
        <f>'a29'!E22</f>
        <v>0.42995751761874434</v>
      </c>
      <c r="D20" s="6">
        <f>'a29'!G22</f>
        <v>0.18720006256110758</v>
      </c>
      <c r="E20" s="6">
        <f>'a29'!I22</f>
        <v>9.1774867286988429E-2</v>
      </c>
      <c r="F20" s="225">
        <f>B20*'4'!H21+'8'!C20*'5'!C20+'8'!D20*'6'!F21+'8'!E20*'7'!E21</f>
        <v>0.55193556939907018</v>
      </c>
      <c r="G20" s="6">
        <f>'a29'!L22</f>
        <v>0.29140841637524095</v>
      </c>
      <c r="H20" s="6">
        <f>'a29'!N22</f>
        <v>0.41841937144598951</v>
      </c>
      <c r="I20" s="6">
        <f>'a29'!P22</f>
        <v>0.2012071294385086</v>
      </c>
      <c r="J20" s="6">
        <f>'a29'!R22</f>
        <v>8.8965082740260881E-2</v>
      </c>
      <c r="K20" s="225">
        <f>G20*'4'!O21+'8'!H20*'5'!E20+'8'!I20*'6'!K21+'8'!J20*'7'!I21</f>
        <v>0.48457372052877118</v>
      </c>
      <c r="L20" s="6">
        <f>'a29'!U22</f>
        <v>0.28132626382753806</v>
      </c>
      <c r="M20" s="6">
        <f>'a29'!W22</f>
        <v>0.42919068788462267</v>
      </c>
      <c r="N20" s="6">
        <f>'a29'!Y22</f>
        <v>0.19858076603616867</v>
      </c>
      <c r="O20" s="6">
        <f>'a29'!AA22</f>
        <v>9.090228225167063E-2</v>
      </c>
      <c r="P20" s="225">
        <f>L20*'4'!V21+'8'!M20*'5'!G20+'8'!N20*'6'!P21+'8'!O20*'7'!M21</f>
        <v>0.46778952464082141</v>
      </c>
      <c r="Q20" s="6">
        <f>'a29'!AD22</f>
        <v>0.29279398277279184</v>
      </c>
      <c r="R20" s="6">
        <f>'a29'!AF22</f>
        <v>0.43367278416920874</v>
      </c>
      <c r="S20" s="6">
        <f>'a29'!AH22</f>
        <v>0.17921947102683322</v>
      </c>
      <c r="T20" s="6">
        <f>'a29'!AJ22</f>
        <v>9.4313762031166148E-2</v>
      </c>
      <c r="U20" s="225">
        <f>Q20*'4'!AC21+'8'!R20*'5'!I20+'8'!S20*'6'!U21+'8'!T20*'7'!Q21</f>
        <v>0.47565653540835284</v>
      </c>
      <c r="V20" s="6">
        <f>'a29'!AM22</f>
        <v>0.29247804414654943</v>
      </c>
      <c r="W20" s="6">
        <f>'a29'!AO22</f>
        <v>0.42921466073766162</v>
      </c>
      <c r="X20" s="6">
        <f>'a29'!AQ22</f>
        <v>0.18595403557844198</v>
      </c>
      <c r="Y20" s="6">
        <f>'a29'!AS22</f>
        <v>9.2353259537346896E-2</v>
      </c>
      <c r="Z20" s="225">
        <f>V20*'4'!AJ21+'8'!W20*'5'!K20+'8'!X20*'6'!Z21+'8'!Y20*'7'!U21</f>
        <v>0.53244575368561875</v>
      </c>
      <c r="AA20" s="6">
        <f>'a29'!AV22</f>
        <v>0.29425870953006822</v>
      </c>
      <c r="AB20" s="6">
        <f>'a29'!AX22</f>
        <v>0.4267385693225359</v>
      </c>
      <c r="AC20" s="6">
        <f>'a29'!AZ22</f>
        <v>0.182091116860607</v>
      </c>
      <c r="AD20" s="6">
        <f>'a29'!BB22</f>
        <v>9.6911604286788952E-2</v>
      </c>
      <c r="AE20" s="225">
        <f>AA20*'4'!AQ21+'8'!AB20*'5'!M20+'8'!AC20*'6'!AE21+'8'!AD20*'7'!Y21</f>
        <v>0.51931993170405621</v>
      </c>
      <c r="AF20" s="6">
        <f>'a29'!BE22</f>
        <v>0.29000383962813764</v>
      </c>
      <c r="AG20" s="6">
        <f>'a29'!BG22</f>
        <v>0.43010345686589224</v>
      </c>
      <c r="AH20" s="6">
        <f>'a29'!BI22</f>
        <v>0.18840311906480772</v>
      </c>
      <c r="AI20" s="6">
        <f>'a29'!BK22</f>
        <v>9.1489584441162355E-2</v>
      </c>
      <c r="AJ20" s="225">
        <f>AF20*'4'!AX21+'8'!AG20*'5'!O20+'8'!AH20*'6'!AJ21+'8'!AI20*'7'!AC21</f>
        <v>0.54228324946851814</v>
      </c>
      <c r="AK20" s="6">
        <f>'a29'!BN22</f>
        <v>0.2831004662661647</v>
      </c>
      <c r="AL20" s="6">
        <f>'a29'!BP22</f>
        <v>0.4374161060033171</v>
      </c>
      <c r="AM20" s="6">
        <f>'a29'!BR22</f>
        <v>0.19208628625052035</v>
      </c>
      <c r="AN20" s="6">
        <f>'a29'!BT22</f>
        <v>8.73971414799979E-2</v>
      </c>
      <c r="AO20" s="225">
        <f>AK20*'4'!BE21+'8'!AL20*'5'!Q20+'8'!AM20*'6'!AO21+'8'!AN20*'7'!AG21</f>
        <v>0.56349304006838707</v>
      </c>
      <c r="AP20" s="6">
        <f>'a29'!BW22</f>
        <v>0.27789297232289545</v>
      </c>
      <c r="AQ20" s="6">
        <f>'a29'!BY22</f>
        <v>0.44324136580637957</v>
      </c>
      <c r="AR20" s="6">
        <f>'a29'!CA22</f>
        <v>0.19515507694901862</v>
      </c>
      <c r="AS20" s="6">
        <f>'a29'!CC22</f>
        <v>8.3710584921706355E-2</v>
      </c>
      <c r="AT20" s="225">
        <f>AP20*'4'!BL21+'8'!AQ20*'5'!S20+'8'!AR20*'6'!AT21+'8'!AS20*'7'!AK21</f>
        <v>0.57242424817410542</v>
      </c>
      <c r="AU20" s="6">
        <f>'a29'!CF22</f>
        <v>0.28995401946628707</v>
      </c>
      <c r="AV20" s="6">
        <f>'a29'!CH22</f>
        <v>0.42831826645037802</v>
      </c>
      <c r="AW20" s="6">
        <f>'a29'!CJ22</f>
        <v>0.19936783379596948</v>
      </c>
      <c r="AX20" s="6">
        <f>'a29'!CL22</f>
        <v>8.2359880287365378E-2</v>
      </c>
      <c r="AY20" s="225">
        <f>AU20*'4'!BS21+'8'!AV20*'5'!U20+'8'!AW20*'6'!AY21+'8'!AX20*'7'!AO21</f>
        <v>0.62323662611707253</v>
      </c>
      <c r="AZ20" s="6">
        <f>'a29'!CO22</f>
        <v>0.29401256089450117</v>
      </c>
      <c r="BA20" s="6">
        <f>'a29'!CQ22</f>
        <v>0.43195898103112196</v>
      </c>
      <c r="BB20" s="6">
        <f>'a29'!CS22</f>
        <v>0.18076729214061651</v>
      </c>
      <c r="BC20" s="6">
        <f>'a29'!CU22</f>
        <v>9.3261165933760382E-2</v>
      </c>
      <c r="BD20" s="225">
        <f>AZ20*'4'!BZ21+'8'!BA20*'5'!W20+'8'!BB20*'6'!BD21+'8'!BC20*'7'!AS21</f>
        <v>0.60188364697765617</v>
      </c>
    </row>
    <row r="21" spans="1:56" x14ac:dyDescent="0.2">
      <c r="A21" s="1">
        <v>1997</v>
      </c>
      <c r="B21" s="6">
        <f>'a29'!C23</f>
        <v>0.29125876551033542</v>
      </c>
      <c r="C21" s="6">
        <f>'a29'!E23</f>
        <v>0.42963570932664463</v>
      </c>
      <c r="D21" s="6">
        <f>'a29'!G23</f>
        <v>0.18560168563171775</v>
      </c>
      <c r="E21" s="6">
        <f>'a29'!I23</f>
        <v>9.3503839531302216E-2</v>
      </c>
      <c r="F21" s="225">
        <f>B21*'4'!H22+'8'!C21*'5'!C21+'8'!D21*'6'!F22+'8'!E21*'7'!E22</f>
        <v>0.54786788610297421</v>
      </c>
      <c r="G21" s="6">
        <f>'a29'!L23</f>
        <v>0.29155235769034998</v>
      </c>
      <c r="H21" s="6">
        <f>'a29'!N23</f>
        <v>0.41708491541819898</v>
      </c>
      <c r="I21" s="6">
        <f>'a29'!P23</f>
        <v>0.19846419767111326</v>
      </c>
      <c r="J21" s="6">
        <f>'a29'!R23</f>
        <v>9.2898529220337811E-2</v>
      </c>
      <c r="K21" s="225">
        <f>G21*'4'!O22+'8'!H21*'5'!E21+'8'!I21*'6'!K22+'8'!J21*'7'!I22</f>
        <v>0.49769131429227931</v>
      </c>
      <c r="L21" s="6">
        <f>'a29'!U23</f>
        <v>0.28148184277826521</v>
      </c>
      <c r="M21" s="6">
        <f>'a29'!W23</f>
        <v>0.42764312785117226</v>
      </c>
      <c r="N21" s="6">
        <f>'a29'!Y23</f>
        <v>0.19786473079681102</v>
      </c>
      <c r="O21" s="6">
        <f>'a29'!AA23</f>
        <v>9.3010298573751413E-2</v>
      </c>
      <c r="P21" s="225">
        <f>L21*'4'!V22+'8'!M21*'5'!G21+'8'!N21*'6'!P22+'8'!O21*'7'!M22</f>
        <v>0.43716143143280639</v>
      </c>
      <c r="Q21" s="6">
        <f>'a29'!AD23</f>
        <v>0.29299877783331241</v>
      </c>
      <c r="R21" s="6">
        <f>'a29'!AF23</f>
        <v>0.43310907833324008</v>
      </c>
      <c r="S21" s="6">
        <f>'a29'!AH23</f>
        <v>0.17707221987104843</v>
      </c>
      <c r="T21" s="6">
        <f>'a29'!AJ23</f>
        <v>9.6819923962399149E-2</v>
      </c>
      <c r="U21" s="225">
        <f>Q21*'4'!AC22+'8'!R21*'5'!I21+'8'!S21*'6'!U22+'8'!T21*'7'!Q22</f>
        <v>0.44751624622356984</v>
      </c>
      <c r="V21" s="6">
        <f>'a29'!AM23</f>
        <v>0.29393103562992995</v>
      </c>
      <c r="W21" s="6">
        <f>'a29'!AO23</f>
        <v>0.43047520148712715</v>
      </c>
      <c r="X21" s="6">
        <f>'a29'!AQ23</f>
        <v>0.18029452504303961</v>
      </c>
      <c r="Y21" s="6">
        <f>'a29'!AS23</f>
        <v>9.5299237839903322E-2</v>
      </c>
      <c r="Z21" s="225">
        <f>V21*'4'!AJ22+'8'!W21*'5'!K21+'8'!X21*'6'!Z22+'8'!Y21*'7'!U22</f>
        <v>0.48353012535211476</v>
      </c>
      <c r="AA21" s="6">
        <f>'a29'!AV23</f>
        <v>0.29599656908585509</v>
      </c>
      <c r="AB21" s="6">
        <f>'a29'!AX23</f>
        <v>0.42901178164326564</v>
      </c>
      <c r="AC21" s="6">
        <f>'a29'!AZ23</f>
        <v>0.17555130820853304</v>
      </c>
      <c r="AD21" s="6">
        <f>'a29'!BB23</f>
        <v>9.944034106234638E-2</v>
      </c>
      <c r="AE21" s="225">
        <f>AA21*'4'!AQ22+'8'!AB21*'5'!M21+'8'!AC21*'6'!AE22+'8'!AD21*'7'!Y22</f>
        <v>0.50994888192964738</v>
      </c>
      <c r="AF21" s="6">
        <f>'a29'!BE23</f>
        <v>0.28889623016689986</v>
      </c>
      <c r="AG21" s="6">
        <f>'a29'!BG23</f>
        <v>0.42821762610834196</v>
      </c>
      <c r="AH21" s="6">
        <f>'a29'!BI23</f>
        <v>0.19038746044237323</v>
      </c>
      <c r="AI21" s="6">
        <f>'a29'!BK23</f>
        <v>9.2498683282384933E-2</v>
      </c>
      <c r="AJ21" s="225">
        <f>AF21*'4'!AX22+'8'!AG21*'5'!O21+'8'!AH21*'6'!AJ22+'8'!AI21*'7'!AC22</f>
        <v>0.5436669954855331</v>
      </c>
      <c r="AK21" s="6">
        <f>'a29'!BN23</f>
        <v>0.28308580068577693</v>
      </c>
      <c r="AL21" s="6">
        <f>'a29'!BP23</f>
        <v>0.43669053352694831</v>
      </c>
      <c r="AM21" s="6">
        <f>'a29'!BR23</f>
        <v>0.19112884644525291</v>
      </c>
      <c r="AN21" s="6">
        <f>'a29'!BT23</f>
        <v>8.9094819342021778E-2</v>
      </c>
      <c r="AO21" s="225">
        <f>AK21*'4'!BE22+'8'!AL21*'5'!Q21+'8'!AM21*'6'!AO22+'8'!AN21*'7'!AG22</f>
        <v>0.54338966711707104</v>
      </c>
      <c r="AP21" s="6">
        <f>'a29'!BW23</f>
        <v>0.27914380601654476</v>
      </c>
      <c r="AQ21" s="6">
        <f>'a29'!BY23</f>
        <v>0.44365911794983348</v>
      </c>
      <c r="AR21" s="6">
        <f>'a29'!CA23</f>
        <v>0.19179013953039681</v>
      </c>
      <c r="AS21" s="6">
        <f>'a29'!CC23</f>
        <v>8.5406936503225034E-2</v>
      </c>
      <c r="AT21" s="225">
        <f>AP21*'4'!BL22+'8'!AQ21*'5'!S21+'8'!AR21*'6'!AT22+'8'!AS21*'7'!AK22</f>
        <v>0.56744104689010244</v>
      </c>
      <c r="AU21" s="6">
        <f>'a29'!CF23</f>
        <v>0.28994831635935975</v>
      </c>
      <c r="AV21" s="6">
        <f>'a29'!CH23</f>
        <v>0.42660355979861292</v>
      </c>
      <c r="AW21" s="6">
        <f>'a29'!CJ23</f>
        <v>0.19975516524477568</v>
      </c>
      <c r="AX21" s="6">
        <f>'a29'!CL23</f>
        <v>8.3692958597251704E-2</v>
      </c>
      <c r="AY21" s="225">
        <f>AU21*'4'!BS22+'8'!AV21*'5'!U21+'8'!AW21*'6'!AY22+'8'!AX21*'7'!AO22</f>
        <v>0.61879708434791514</v>
      </c>
      <c r="AZ21" s="6">
        <f>'a29'!CO23</f>
        <v>0.2949191096570204</v>
      </c>
      <c r="BA21" s="6">
        <f>'a29'!CQ23</f>
        <v>0.43233246982869739</v>
      </c>
      <c r="BB21" s="6">
        <f>'a29'!CS23</f>
        <v>0.17743318608971653</v>
      </c>
      <c r="BC21" s="6">
        <f>'a29'!CU23</f>
        <v>9.5315234424565784E-2</v>
      </c>
      <c r="BD21" s="225">
        <f>AZ21*'4'!BZ22+'8'!BA21*'5'!W21+'8'!BB21*'6'!BD22+'8'!BC21*'7'!AS22</f>
        <v>0.60485368992711686</v>
      </c>
    </row>
    <row r="22" spans="1:56" x14ac:dyDescent="0.2">
      <c r="A22" s="1">
        <v>1998</v>
      </c>
      <c r="B22" s="6">
        <f>'a29'!C24</f>
        <v>0.29231333156502642</v>
      </c>
      <c r="C22" s="6">
        <f>'a29'!E24</f>
        <v>0.43056306016489387</v>
      </c>
      <c r="D22" s="6">
        <f>'a29'!G24</f>
        <v>0.18131818710676628</v>
      </c>
      <c r="E22" s="6">
        <f>'a29'!I24</f>
        <v>9.5805421163313489E-2</v>
      </c>
      <c r="F22" s="225">
        <f>B22*'4'!H23+'8'!C22*'5'!C22+'8'!D22*'6'!F23+'8'!E22*'7'!E23</f>
        <v>0.5630426210473819</v>
      </c>
      <c r="G22" s="6">
        <f>'a29'!L24</f>
        <v>0.29309511376840197</v>
      </c>
      <c r="H22" s="6">
        <f>'a29'!N24</f>
        <v>0.41822930070700465</v>
      </c>
      <c r="I22" s="6">
        <f>'a29'!P24</f>
        <v>0.19096507692659456</v>
      </c>
      <c r="J22" s="6">
        <f>'a29'!R24</f>
        <v>9.7710508597998944E-2</v>
      </c>
      <c r="K22" s="225">
        <f>G22*'4'!O23+'8'!H22*'5'!E22+'8'!I22*'6'!K23+'8'!J22*'7'!I23</f>
        <v>0.47909519131077427</v>
      </c>
      <c r="L22" s="6">
        <f>'a29'!U24</f>
        <v>0.28219852334128387</v>
      </c>
      <c r="M22" s="6">
        <f>'a29'!W24</f>
        <v>0.4274192059583074</v>
      </c>
      <c r="N22" s="6">
        <f>'a29'!Y24</f>
        <v>0.19457142957803544</v>
      </c>
      <c r="O22" s="6">
        <f>'a29'!AA24</f>
        <v>9.5810841122373369E-2</v>
      </c>
      <c r="P22" s="225">
        <f>L22*'4'!V23+'8'!M22*'5'!G22+'8'!N22*'6'!P23+'8'!O22*'7'!M23</f>
        <v>0.45669205451266304</v>
      </c>
      <c r="Q22" s="6">
        <f>'a29'!AD24</f>
        <v>0.29353916239592381</v>
      </c>
      <c r="R22" s="6">
        <f>'a29'!AF24</f>
        <v>0.43277928796385001</v>
      </c>
      <c r="S22" s="6">
        <f>'a29'!AH24</f>
        <v>0.1740681335014822</v>
      </c>
      <c r="T22" s="6">
        <f>'a29'!AJ24</f>
        <v>9.9613416138743818E-2</v>
      </c>
      <c r="U22" s="225">
        <f>Q22*'4'!AC23+'8'!R22*'5'!I22+'8'!S22*'6'!U23+'8'!T22*'7'!Q23</f>
        <v>0.45761215252996978</v>
      </c>
      <c r="V22" s="6">
        <f>'a29'!AM24</f>
        <v>0.29509349170854149</v>
      </c>
      <c r="W22" s="6">
        <f>'a29'!AO24</f>
        <v>0.43111462895297453</v>
      </c>
      <c r="X22" s="6">
        <f>'a29'!AQ24</f>
        <v>0.1751587480150936</v>
      </c>
      <c r="Y22" s="6">
        <f>'a29'!AS24</f>
        <v>9.8633131323390411E-2</v>
      </c>
      <c r="Z22" s="225">
        <f>V22*'4'!AJ23+'8'!W22*'5'!K22+'8'!X22*'6'!Z23+'8'!Y22*'7'!U23</f>
        <v>0.51539579490250542</v>
      </c>
      <c r="AA22" s="6">
        <f>'a29'!AV24</f>
        <v>0.29607552653413333</v>
      </c>
      <c r="AB22" s="6">
        <f>'a29'!AX24</f>
        <v>0.42903685565383465</v>
      </c>
      <c r="AC22" s="6">
        <f>'a29'!AZ24</f>
        <v>0.17316222595730749</v>
      </c>
      <c r="AD22" s="6">
        <f>'a29'!BB24</f>
        <v>0.10172539185472455</v>
      </c>
      <c r="AE22" s="225">
        <f>AA22*'4'!AQ23+'8'!AB22*'5'!M22+'8'!AC22*'6'!AE23+'8'!AD22*'7'!Y23</f>
        <v>0.54281297594959932</v>
      </c>
      <c r="AF22" s="6">
        <f>'a29'!BE24</f>
        <v>0.29055122423179447</v>
      </c>
      <c r="AG22" s="6">
        <f>'a29'!BG24</f>
        <v>0.4303693039156114</v>
      </c>
      <c r="AH22" s="6">
        <f>'a29'!BI24</f>
        <v>0.18448229351647394</v>
      </c>
      <c r="AI22" s="6">
        <f>'a29'!BK24</f>
        <v>9.4597178336120108E-2</v>
      </c>
      <c r="AJ22" s="225">
        <f>AF22*'4'!AX23+'8'!AG22*'5'!O22+'8'!AH22*'6'!AJ23+'8'!AI22*'7'!AC23</f>
        <v>0.56115136494338824</v>
      </c>
      <c r="AK22" s="6">
        <f>'a29'!BN24</f>
        <v>0.28333677386333544</v>
      </c>
      <c r="AL22" s="6">
        <f>'a29'!BP24</f>
        <v>0.43617872995673512</v>
      </c>
      <c r="AM22" s="6">
        <f>'a29'!BR24</f>
        <v>0.18932360215147342</v>
      </c>
      <c r="AN22" s="6">
        <f>'a29'!BT24</f>
        <v>9.1160894028456077E-2</v>
      </c>
      <c r="AO22" s="225">
        <f>AK22*'4'!BE23+'8'!AL22*'5'!Q22+'8'!AM22*'6'!AO23+'8'!AN22*'7'!AG23</f>
        <v>0.58038801357393144</v>
      </c>
      <c r="AP22" s="6">
        <f>'a29'!BW24</f>
        <v>0.28046161428974331</v>
      </c>
      <c r="AQ22" s="6">
        <f>'a29'!BY24</f>
        <v>0.4437993168373956</v>
      </c>
      <c r="AR22" s="6">
        <f>'a29'!CA24</f>
        <v>0.18827849805222843</v>
      </c>
      <c r="AS22" s="6">
        <f>'a29'!CC24</f>
        <v>8.7460570820632563E-2</v>
      </c>
      <c r="AT22" s="225">
        <f>AP22*'4'!BL23+'8'!AQ22*'5'!S22+'8'!AR22*'6'!AT23+'8'!AS22*'7'!AK23</f>
        <v>0.68060461746719514</v>
      </c>
      <c r="AU22" s="6">
        <f>'a29'!CF24</f>
        <v>0.29198972879672919</v>
      </c>
      <c r="AV22" s="6">
        <f>'a29'!CH24</f>
        <v>0.42735347770526838</v>
      </c>
      <c r="AW22" s="6">
        <f>'a29'!CJ24</f>
        <v>0.1949753300743193</v>
      </c>
      <c r="AX22" s="6">
        <f>'a29'!CL24</f>
        <v>8.5681463423683116E-2</v>
      </c>
      <c r="AY22" s="225">
        <f>AU22*'4'!BS23+'8'!AV22*'5'!U22+'8'!AW22*'6'!AY23+'8'!AX22*'7'!AO23</f>
        <v>0.63485138568446531</v>
      </c>
      <c r="AZ22" s="6">
        <f>'a29'!CO24</f>
        <v>0.29552718658321264</v>
      </c>
      <c r="BA22" s="6">
        <f>'a29'!CQ24</f>
        <v>0.43250087859520026</v>
      </c>
      <c r="BB22" s="6">
        <f>'a29'!CS24</f>
        <v>0.17395750726821874</v>
      </c>
      <c r="BC22" s="6">
        <f>'a29'!CU24</f>
        <v>9.8014427553368255E-2</v>
      </c>
      <c r="BD22" s="225">
        <f>AZ22*'4'!BZ23+'8'!BA22*'5'!W22+'8'!BB22*'6'!BD23+'8'!BC22*'7'!AS23</f>
        <v>0.56765392370149947</v>
      </c>
    </row>
    <row r="23" spans="1:56" x14ac:dyDescent="0.2">
      <c r="A23" s="1">
        <v>1999</v>
      </c>
      <c r="B23" s="6">
        <f>'a29'!C25</f>
        <v>0.29201913319563916</v>
      </c>
      <c r="C23" s="6">
        <f>'a29'!E25</f>
        <v>0.4289442356639403</v>
      </c>
      <c r="D23" s="6">
        <f>'a29'!G25</f>
        <v>0.18121861104614168</v>
      </c>
      <c r="E23" s="6">
        <f>'a29'!I25</f>
        <v>9.7818020094278715E-2</v>
      </c>
      <c r="F23" s="225">
        <f>B23*'4'!H24+'8'!C23*'5'!C23+'8'!D23*'6'!F24+'8'!E23*'7'!E24</f>
        <v>0.569797518250027</v>
      </c>
      <c r="G23" s="6">
        <f>'a29'!L25</f>
        <v>0.29558172508385566</v>
      </c>
      <c r="H23" s="6">
        <f>'a29'!N25</f>
        <v>0.42022259918229898</v>
      </c>
      <c r="I23" s="6">
        <f>'a29'!P25</f>
        <v>0.18169624764644166</v>
      </c>
      <c r="J23" s="6">
        <f>'a29'!R25</f>
        <v>0.10249942808740367</v>
      </c>
      <c r="K23" s="225">
        <f>G23*'4'!O24+'8'!H23*'5'!E23+'8'!I23*'6'!K24+'8'!J23*'7'!I24</f>
        <v>0.4952895093831825</v>
      </c>
      <c r="L23" s="6">
        <f>'a29'!U25</f>
        <v>0.28384692917194498</v>
      </c>
      <c r="M23" s="6">
        <f>'a29'!W25</f>
        <v>0.42846320297821117</v>
      </c>
      <c r="N23" s="6">
        <f>'a29'!Y25</f>
        <v>0.18865170877398849</v>
      </c>
      <c r="O23" s="6">
        <f>'a29'!AA25</f>
        <v>9.9038159075855253E-2</v>
      </c>
      <c r="P23" s="225">
        <f>L23*'4'!V24+'8'!M23*'5'!G23+'8'!N23*'6'!P24+'8'!O23*'7'!M24</f>
        <v>0.45113622706859902</v>
      </c>
      <c r="Q23" s="6">
        <f>'a29'!AD25</f>
        <v>0.29265121911982284</v>
      </c>
      <c r="R23" s="6">
        <f>'a29'!AF25</f>
        <v>0.42992130073797802</v>
      </c>
      <c r="S23" s="6">
        <f>'a29'!AH25</f>
        <v>0.17538134649730086</v>
      </c>
      <c r="T23" s="6">
        <f>'a29'!AJ25</f>
        <v>0.10204613364489826</v>
      </c>
      <c r="U23" s="225">
        <f>Q23*'4'!AC24+'8'!R23*'5'!I23+'8'!S23*'6'!U24+'8'!T23*'7'!Q24</f>
        <v>0.52930503865790346</v>
      </c>
      <c r="V23" s="6">
        <f>'a29'!AM25</f>
        <v>0.29420667183119964</v>
      </c>
      <c r="W23" s="6">
        <f>'a29'!AO25</f>
        <v>0.42818522951176913</v>
      </c>
      <c r="X23" s="6">
        <f>'a29'!AQ25</f>
        <v>0.17631156509308138</v>
      </c>
      <c r="Y23" s="6">
        <f>'a29'!AS25</f>
        <v>0.10129653356394988</v>
      </c>
      <c r="Z23" s="225">
        <f>V23*'4'!AJ24+'8'!W23*'5'!K23+'8'!X23*'6'!Z24+'8'!Y23*'7'!U24</f>
        <v>0.51282553034876455</v>
      </c>
      <c r="AA23" s="6">
        <f>'a29'!AV25</f>
        <v>0.29657414207316707</v>
      </c>
      <c r="AB23" s="6">
        <f>'a29'!AX25</f>
        <v>0.42904675450020269</v>
      </c>
      <c r="AC23" s="6">
        <f>'a29'!AZ25</f>
        <v>0.16999289074931406</v>
      </c>
      <c r="AD23" s="6">
        <f>'a29'!BB25</f>
        <v>0.1043862126773161</v>
      </c>
      <c r="AE23" s="225">
        <f>AA23*'4'!AQ24+'8'!AB23*'5'!M23+'8'!AC23*'6'!AE24+'8'!AD23*'7'!Y24</f>
        <v>0.54823082622265729</v>
      </c>
      <c r="AF23" s="6">
        <f>'a29'!BE25</f>
        <v>0.28979165457923078</v>
      </c>
      <c r="AG23" s="6">
        <f>'a29'!BG25</f>
        <v>0.42827447241884287</v>
      </c>
      <c r="AH23" s="6">
        <f>'a29'!BI25</f>
        <v>0.18597414754904273</v>
      </c>
      <c r="AI23" s="6">
        <f>'a29'!BK25</f>
        <v>9.5959725452883712E-2</v>
      </c>
      <c r="AJ23" s="225">
        <f>AF23*'4'!AX24+'8'!AG23*'5'!O23+'8'!AH23*'6'!AJ24+'8'!AI23*'7'!AC24</f>
        <v>0.56936511423894032</v>
      </c>
      <c r="AK23" s="6">
        <f>'a29'!BN25</f>
        <v>0.28298275584798466</v>
      </c>
      <c r="AL23" s="6">
        <f>'a29'!BP25</f>
        <v>0.43396501017217814</v>
      </c>
      <c r="AM23" s="6">
        <f>'a29'!BR25</f>
        <v>0.1900871899169839</v>
      </c>
      <c r="AN23" s="6">
        <f>'a29'!BT25</f>
        <v>9.2965044062853205E-2</v>
      </c>
      <c r="AO23" s="225">
        <f>AK23*'4'!BE24+'8'!AL23*'5'!Q23+'8'!AM23*'6'!AO24+'8'!AN23*'7'!AG24</f>
        <v>0.5445297077983271</v>
      </c>
      <c r="AP23" s="6">
        <f>'a29'!BW25</f>
        <v>0.27837916772657473</v>
      </c>
      <c r="AQ23" s="6">
        <f>'a29'!BY25</f>
        <v>0.43806581752936702</v>
      </c>
      <c r="AR23" s="6">
        <f>'a29'!CA25</f>
        <v>0.19454188732053113</v>
      </c>
      <c r="AS23" s="6">
        <f>'a29'!CC25</f>
        <v>8.9013127423527127E-2</v>
      </c>
      <c r="AT23" s="225">
        <f>AP23*'4'!BL24+'8'!AQ23*'5'!S23+'8'!AR23*'6'!AT24+'8'!AS23*'7'!AK24</f>
        <v>0.6038798653317291</v>
      </c>
      <c r="AU23" s="6">
        <f>'a29'!CF25</f>
        <v>0.2912240842520451</v>
      </c>
      <c r="AV23" s="6">
        <f>'a29'!CH25</f>
        <v>0.42409332759504775</v>
      </c>
      <c r="AW23" s="6">
        <f>'a29'!CJ25</f>
        <v>0.19716748206544737</v>
      </c>
      <c r="AX23" s="6">
        <f>'a29'!CL25</f>
        <v>8.7515106087459757E-2</v>
      </c>
      <c r="AY23" s="225">
        <f>AU23*'4'!BS24+'8'!AV23*'5'!U23+'8'!AW23*'6'!AY24+'8'!AX23*'7'!AO24</f>
        <v>0.65263129724967128</v>
      </c>
      <c r="AZ23" s="6">
        <f>'a29'!CO25</f>
        <v>0.29577181329918262</v>
      </c>
      <c r="BA23" s="6">
        <f>'a29'!CQ25</f>
        <v>0.43155089582668327</v>
      </c>
      <c r="BB23" s="6">
        <f>'a29'!CS25</f>
        <v>0.17211317025688622</v>
      </c>
      <c r="BC23" s="6">
        <f>'a29'!CU25</f>
        <v>0.10056412061724793</v>
      </c>
      <c r="BD23" s="225">
        <f>AZ23*'4'!BZ24+'8'!BA23*'5'!W23+'8'!BB23*'6'!BD24+'8'!BC23*'7'!AS24</f>
        <v>0.57873055913401006</v>
      </c>
    </row>
    <row r="24" spans="1:56" x14ac:dyDescent="0.2">
      <c r="A24" s="1">
        <v>2000</v>
      </c>
      <c r="B24" s="6">
        <f>'a29'!C26</f>
        <v>0.29245708610207471</v>
      </c>
      <c r="C24" s="6">
        <f>'a29'!E26</f>
        <v>0.4283454335139652</v>
      </c>
      <c r="D24" s="6">
        <f>'a29'!G26</f>
        <v>0.17912003922452727</v>
      </c>
      <c r="E24" s="6">
        <f>'a29'!I26</f>
        <v>0.10007744115943282</v>
      </c>
      <c r="F24" s="225">
        <f>B24*'4'!H25+'8'!C24*'5'!C24+'8'!D24*'6'!F25+'8'!E24*'7'!E25</f>
        <v>0.58175500525749679</v>
      </c>
      <c r="G24" s="6">
        <f>'a29'!L26</f>
        <v>0.29608165586302004</v>
      </c>
      <c r="H24" s="6">
        <f>'a29'!N26</f>
        <v>0.41966057847743915</v>
      </c>
      <c r="I24" s="6">
        <f>'a29'!P26</f>
        <v>0.17789080397887594</v>
      </c>
      <c r="J24" s="6">
        <f>'a29'!R26</f>
        <v>0.10636696168066494</v>
      </c>
      <c r="K24" s="225">
        <f>G24*'4'!O25+'8'!H24*'5'!E24+'8'!I24*'6'!K25+'8'!J24*'7'!I25</f>
        <v>0.46923023454398627</v>
      </c>
      <c r="L24" s="6">
        <f>'a29'!U26</f>
        <v>0.28393439618863836</v>
      </c>
      <c r="M24" s="6">
        <f>'a29'!W26</f>
        <v>0.42656267735073566</v>
      </c>
      <c r="N24" s="6">
        <f>'a29'!Y26</f>
        <v>0.18781491017681645</v>
      </c>
      <c r="O24" s="6">
        <f>'a29'!AA26</f>
        <v>0.10168801628380951</v>
      </c>
      <c r="P24" s="225">
        <f>L24*'4'!V25+'8'!M24*'5'!G24+'8'!N24*'6'!P25+'8'!O24*'7'!M25</f>
        <v>0.50117249380614681</v>
      </c>
      <c r="Q24" s="6">
        <f>'a29'!AD26</f>
        <v>0.29229962680284466</v>
      </c>
      <c r="R24" s="6">
        <f>'a29'!AF26</f>
        <v>0.42834090474791908</v>
      </c>
      <c r="S24" s="6">
        <f>'a29'!AH26</f>
        <v>0.17473664251017645</v>
      </c>
      <c r="T24" s="6">
        <f>'a29'!AJ26</f>
        <v>0.10462282593905965</v>
      </c>
      <c r="U24" s="225">
        <f>Q24*'4'!AC25+'8'!R24*'5'!I24+'8'!S24*'6'!U25+'8'!T24*'7'!Q25</f>
        <v>0.49761205224641142</v>
      </c>
      <c r="V24" s="6">
        <f>'a29'!AM26</f>
        <v>0.2935393483879844</v>
      </c>
      <c r="W24" s="6">
        <f>'a29'!AO26</f>
        <v>0.42566489385557732</v>
      </c>
      <c r="X24" s="6">
        <f>'a29'!AQ26</f>
        <v>0.17668008607978072</v>
      </c>
      <c r="Y24" s="6">
        <f>'a29'!AS26</f>
        <v>0.10411567167665742</v>
      </c>
      <c r="Z24" s="225">
        <f>V24*'4'!AJ25+'8'!W24*'5'!K24+'8'!X24*'6'!Z25+'8'!Y24*'7'!U25</f>
        <v>0.52663437203921559</v>
      </c>
      <c r="AA24" s="6">
        <f>'a29'!AV26</f>
        <v>0.29787011878304032</v>
      </c>
      <c r="AB24" s="6">
        <f>'a29'!AX26</f>
        <v>0.43039650206702484</v>
      </c>
      <c r="AC24" s="6">
        <f>'a29'!AZ26</f>
        <v>0.16430173029386216</v>
      </c>
      <c r="AD24" s="6">
        <f>'a29'!BB26</f>
        <v>0.10743164885607269</v>
      </c>
      <c r="AE24" s="225">
        <f>AA24*'4'!AQ25+'8'!AB24*'5'!M24+'8'!AC24*'6'!AE25+'8'!AD24*'7'!Y25</f>
        <v>0.55488379378223873</v>
      </c>
      <c r="AF24" s="6">
        <f>'a29'!BE26</f>
        <v>0.29021218179589198</v>
      </c>
      <c r="AG24" s="6">
        <f>'a29'!BG26</f>
        <v>0.42758633631900095</v>
      </c>
      <c r="AH24" s="6">
        <f>'a29'!BI26</f>
        <v>0.18465884413051528</v>
      </c>
      <c r="AI24" s="6">
        <f>'a29'!BK26</f>
        <v>9.7542637754591835E-2</v>
      </c>
      <c r="AJ24" s="225">
        <f>AF24*'4'!AX25+'8'!AG24*'5'!O24+'8'!AH24*'6'!AJ25+'8'!AI24*'7'!AC25</f>
        <v>0.58317062889522231</v>
      </c>
      <c r="AK24" s="6">
        <f>'a29'!BN26</f>
        <v>0.28335020068921196</v>
      </c>
      <c r="AL24" s="6">
        <f>'a29'!BP26</f>
        <v>0.43310059338533763</v>
      </c>
      <c r="AM24" s="6">
        <f>'a29'!BR26</f>
        <v>0.18837460753191265</v>
      </c>
      <c r="AN24" s="6">
        <f>'a29'!BT26</f>
        <v>9.5174598393537646E-2</v>
      </c>
      <c r="AO24" s="225">
        <f>AK24*'4'!BE25+'8'!AL24*'5'!Q24+'8'!AM24*'6'!AO25+'8'!AN24*'7'!AG25</f>
        <v>0.54632031438592499</v>
      </c>
      <c r="AP24" s="6">
        <f>'a29'!BW26</f>
        <v>0.28017698221371046</v>
      </c>
      <c r="AQ24" s="6">
        <f>'a29'!BY26</f>
        <v>0.43862175218444588</v>
      </c>
      <c r="AR24" s="6">
        <f>'a29'!CA26</f>
        <v>0.18891597855278905</v>
      </c>
      <c r="AS24" s="6">
        <f>'a29'!CC26</f>
        <v>9.2285287049054587E-2</v>
      </c>
      <c r="AT24" s="225">
        <f>AP24*'4'!BL25+'8'!AQ24*'5'!S24+'8'!AR24*'6'!AT25+'8'!AS24*'7'!AK25</f>
        <v>0.58724882797849154</v>
      </c>
      <c r="AU24" s="6">
        <f>'a29'!CF26</f>
        <v>0.29116678090384596</v>
      </c>
      <c r="AV24" s="6">
        <f>'a29'!CH26</f>
        <v>0.42202860903406925</v>
      </c>
      <c r="AW24" s="6">
        <f>'a29'!CJ26</f>
        <v>0.19697533517374241</v>
      </c>
      <c r="AX24" s="6">
        <f>'a29'!CL26</f>
        <v>8.98292748883424E-2</v>
      </c>
      <c r="AY24" s="225">
        <f>AU24*'4'!BS25+'8'!AV24*'5'!U24+'8'!AW24*'6'!AY25+'8'!AX24*'7'!AO25</f>
        <v>0.65094978083678234</v>
      </c>
      <c r="AZ24" s="6">
        <f>'a29'!CO26</f>
        <v>0.29520632839011662</v>
      </c>
      <c r="BA24" s="6">
        <f>'a29'!CQ26</f>
        <v>0.42926884560018336</v>
      </c>
      <c r="BB24" s="6">
        <f>'a29'!CS26</f>
        <v>0.17266558182142805</v>
      </c>
      <c r="BC24" s="6">
        <f>'a29'!CU26</f>
        <v>0.10285924418827189</v>
      </c>
      <c r="BD24" s="225">
        <f>AZ24*'4'!BZ25+'8'!BA24*'5'!W24+'8'!BB24*'6'!BD25+'8'!BC24*'7'!AS25</f>
        <v>0.61871527700861262</v>
      </c>
    </row>
    <row r="25" spans="1:56" x14ac:dyDescent="0.2">
      <c r="A25" s="1">
        <v>2001</v>
      </c>
      <c r="B25" s="6">
        <f>'a29'!C27</f>
        <v>0.29351607190617862</v>
      </c>
      <c r="C25" s="6">
        <f>'a29'!E27</f>
        <v>0.428518337956665</v>
      </c>
      <c r="D25" s="6">
        <f>'a29'!G27</f>
        <v>0.17554257035585025</v>
      </c>
      <c r="E25" s="6">
        <f>'a29'!I27</f>
        <v>0.10242301978130616</v>
      </c>
      <c r="F25" s="225">
        <f>B25*'4'!H26+'8'!C25*'5'!C25+'8'!D25*'6'!F26+'8'!E25*'7'!E26</f>
        <v>0.58168242647802593</v>
      </c>
      <c r="G25" s="6">
        <f>'a29'!L27</f>
        <v>0.29614666392268851</v>
      </c>
      <c r="H25" s="6">
        <f>'a29'!N27</f>
        <v>0.41869342980225183</v>
      </c>
      <c r="I25" s="6">
        <f>'a29'!P27</f>
        <v>0.1751344112986073</v>
      </c>
      <c r="J25" s="6">
        <f>'a29'!R27</f>
        <v>0.11002549497645236</v>
      </c>
      <c r="K25" s="225">
        <f>G25*'4'!O26+'8'!H25*'5'!E25+'8'!I25*'6'!K26+'8'!J25*'7'!I26</f>
        <v>0.51382408420261705</v>
      </c>
      <c r="L25" s="6">
        <f>'a29'!U27</f>
        <v>0.28578668663210771</v>
      </c>
      <c r="M25" s="6">
        <f>'a29'!W27</f>
        <v>0.42739628059255097</v>
      </c>
      <c r="N25" s="6">
        <f>'a29'!Y27</f>
        <v>0.18180289547593587</v>
      </c>
      <c r="O25" s="6">
        <f>'a29'!AA27</f>
        <v>0.10501413729940558</v>
      </c>
      <c r="P25" s="225">
        <f>L25*'4'!V26+'8'!M25*'5'!G25+'8'!N25*'6'!P26+'8'!O25*'7'!M26</f>
        <v>0.46686839066429037</v>
      </c>
      <c r="Q25" s="6">
        <f>'a29'!AD27</f>
        <v>0.29325054615608392</v>
      </c>
      <c r="R25" s="6">
        <f>'a29'!AF27</f>
        <v>0.42840604329830306</v>
      </c>
      <c r="S25" s="6">
        <f>'a29'!AH27</f>
        <v>0.17051221789491444</v>
      </c>
      <c r="T25" s="6">
        <f>'a29'!AJ27</f>
        <v>0.10783119265069864</v>
      </c>
      <c r="U25" s="225">
        <f>Q25*'4'!AC26+'8'!R25*'5'!I25+'8'!S25*'6'!U26+'8'!T25*'7'!Q26</f>
        <v>0.50276927756383161</v>
      </c>
      <c r="V25" s="6">
        <f>'a29'!AM27</f>
        <v>0.29550495844721092</v>
      </c>
      <c r="W25" s="6">
        <f>'a29'!AO27</f>
        <v>0.42726704035512264</v>
      </c>
      <c r="X25" s="6">
        <f>'a29'!AQ27</f>
        <v>0.16961562453658027</v>
      </c>
      <c r="Y25" s="6">
        <f>'a29'!AS27</f>
        <v>0.10761237666108617</v>
      </c>
      <c r="Z25" s="225">
        <f>V25*'4'!AJ26+'8'!W25*'5'!K25+'8'!X25*'6'!Z26+'8'!Y25*'7'!U26</f>
        <v>0.48405710445590866</v>
      </c>
      <c r="AA25" s="6">
        <f>'a29'!AV27</f>
        <v>0.29804800011429783</v>
      </c>
      <c r="AB25" s="6">
        <f>'a29'!AX27</f>
        <v>0.42999667052260049</v>
      </c>
      <c r="AC25" s="6">
        <f>'a29'!AZ27</f>
        <v>0.16207156261733099</v>
      </c>
      <c r="AD25" s="6">
        <f>'a29'!BB27</f>
        <v>0.10988376674577074</v>
      </c>
      <c r="AE25" s="225">
        <f>AA25*'4'!AQ26+'8'!AB25*'5'!M25+'8'!AC25*'6'!AE26+'8'!AD25*'7'!Y26</f>
        <v>0.57062339774571436</v>
      </c>
      <c r="AF25" s="6">
        <f>'a29'!BE27</f>
        <v>0.29132760296504623</v>
      </c>
      <c r="AG25" s="6">
        <f>'a29'!BG27</f>
        <v>0.42768246423978179</v>
      </c>
      <c r="AH25" s="6">
        <f>'a29'!BI27</f>
        <v>0.18176414065715138</v>
      </c>
      <c r="AI25" s="6">
        <f>'a29'!BK27</f>
        <v>9.9225792138020574E-2</v>
      </c>
      <c r="AJ25" s="225">
        <f>AF25*'4'!AX26+'8'!AG25*'5'!O25+'8'!AH25*'6'!AJ26+'8'!AI25*'7'!AC26</f>
        <v>0.57720798535129447</v>
      </c>
      <c r="AK25" s="6">
        <f>'a29'!BN27</f>
        <v>0.28546348347748579</v>
      </c>
      <c r="AL25" s="6">
        <f>'a29'!BP27</f>
        <v>0.43473234506644626</v>
      </c>
      <c r="AM25" s="6">
        <f>'a29'!BR27</f>
        <v>0.1818778178339214</v>
      </c>
      <c r="AN25" s="6">
        <f>'a29'!BT27</f>
        <v>9.7926353622146578E-2</v>
      </c>
      <c r="AO25" s="225">
        <f>AK25*'4'!BE26+'8'!AL25*'5'!Q25+'8'!AM25*'6'!AO26+'8'!AN25*'7'!AG26</f>
        <v>0.53635804400508413</v>
      </c>
      <c r="AP25" s="6">
        <f>'a29'!BW27</f>
        <v>0.28294406680370188</v>
      </c>
      <c r="AQ25" s="6">
        <f>'a29'!BY27</f>
        <v>0.44063782848795324</v>
      </c>
      <c r="AR25" s="6">
        <f>'a29'!CA27</f>
        <v>0.18051936844506472</v>
      </c>
      <c r="AS25" s="6">
        <f>'a29'!CC27</f>
        <v>9.5898736263280063E-2</v>
      </c>
      <c r="AT25" s="225">
        <f>AP25*'4'!BL26+'8'!AQ25*'5'!S25+'8'!AR25*'6'!AT26+'8'!AS25*'7'!AK26</f>
        <v>0.59629356278088508</v>
      </c>
      <c r="AU25" s="6">
        <f>'a29'!CF27</f>
        <v>0.29186489047562669</v>
      </c>
      <c r="AV25" s="6">
        <f>'a29'!CH27</f>
        <v>0.4210221995425083</v>
      </c>
      <c r="AW25" s="6">
        <f>'a29'!CJ27</f>
        <v>0.194738539848333</v>
      </c>
      <c r="AX25" s="6">
        <f>'a29'!CL27</f>
        <v>9.2374370133531961E-2</v>
      </c>
      <c r="AY25" s="225">
        <f>AU25*'4'!BS26+'8'!AV25*'5'!U25+'8'!AW25*'6'!AY26+'8'!AX25*'7'!AO26</f>
        <v>0.66943876642878453</v>
      </c>
      <c r="AZ25" s="6">
        <f>'a29'!CO27</f>
        <v>0.29730814782093007</v>
      </c>
      <c r="BA25" s="6">
        <f>'a29'!CQ27</f>
        <v>0.43086058004480265</v>
      </c>
      <c r="BB25" s="6">
        <f>'a29'!CS27</f>
        <v>0.16587374917345116</v>
      </c>
      <c r="BC25" s="6">
        <f>'a29'!CU27</f>
        <v>0.10595752296081599</v>
      </c>
      <c r="BD25" s="225">
        <f>AZ25*'4'!BZ26+'8'!BA25*'5'!W25+'8'!BB25*'6'!BD26+'8'!BC25*'7'!AS26</f>
        <v>0.59123507803088104</v>
      </c>
    </row>
    <row r="26" spans="1:56" x14ac:dyDescent="0.2">
      <c r="A26" s="1">
        <v>2002</v>
      </c>
      <c r="B26" s="6">
        <f>'a29'!C28</f>
        <v>0.29419969771679083</v>
      </c>
      <c r="C26" s="6">
        <f>'a29'!E28</f>
        <v>0.42823562965543843</v>
      </c>
      <c r="D26" s="6">
        <f>'a29'!G28</f>
        <v>0.17260367837342128</v>
      </c>
      <c r="E26" s="6">
        <f>'a29'!I28</f>
        <v>0.10496099425434943</v>
      </c>
      <c r="F26" s="225">
        <f>B26*'4'!H27+'8'!C26*'5'!C26+'8'!D26*'6'!F27+'8'!E26*'7'!E27</f>
        <v>0.55318411934980793</v>
      </c>
      <c r="G26" s="6">
        <f>'a29'!L28</f>
        <v>0.29848931265631096</v>
      </c>
      <c r="H26" s="6">
        <f>'a29'!N28</f>
        <v>0.42131551488538221</v>
      </c>
      <c r="I26" s="6">
        <f>'a29'!P28</f>
        <v>0.16589811697241169</v>
      </c>
      <c r="J26" s="6">
        <f>'a29'!R28</f>
        <v>0.11429705548589522</v>
      </c>
      <c r="K26" s="225">
        <f>G26*'4'!O27+'8'!H26*'5'!E26+'8'!I26*'6'!K27+'8'!J26*'7'!I27</f>
        <v>0.50584399115454137</v>
      </c>
      <c r="L26" s="6">
        <f>'a29'!U28</f>
        <v>0.28818149402145654</v>
      </c>
      <c r="M26" s="6">
        <f>'a29'!W28</f>
        <v>0.42884479110111556</v>
      </c>
      <c r="N26" s="6">
        <f>'a29'!Y28</f>
        <v>0.17471454452267671</v>
      </c>
      <c r="O26" s="6">
        <f>'a29'!AA28</f>
        <v>0.10825917035475117</v>
      </c>
      <c r="P26" s="225">
        <f>L26*'4'!V27+'8'!M26*'5'!G26+'8'!N26*'6'!P27+'8'!O26*'7'!M27</f>
        <v>0.51905468833267654</v>
      </c>
      <c r="Q26" s="6">
        <f>'a29'!AD28</f>
        <v>0.29446437548852261</v>
      </c>
      <c r="R26" s="6">
        <f>'a29'!AF28</f>
        <v>0.42830965379705016</v>
      </c>
      <c r="S26" s="6">
        <f>'a29'!AH28</f>
        <v>0.16604074684643355</v>
      </c>
      <c r="T26" s="6">
        <f>'a29'!AJ28</f>
        <v>0.1111852238679938</v>
      </c>
      <c r="U26" s="225">
        <f>Q26*'4'!AC27+'8'!R26*'5'!I26+'8'!S26*'6'!U27+'8'!T26*'7'!Q27</f>
        <v>0.45266324889481196</v>
      </c>
      <c r="V26" s="6">
        <f>'a29'!AM28</f>
        <v>0.29693300997030436</v>
      </c>
      <c r="W26" s="6">
        <f>'a29'!AO28</f>
        <v>0.42835835495169361</v>
      </c>
      <c r="X26" s="6">
        <f>'a29'!AQ28</f>
        <v>0.16312825024187783</v>
      </c>
      <c r="Y26" s="6">
        <f>'a29'!AS28</f>
        <v>0.11158038483612423</v>
      </c>
      <c r="Z26" s="225">
        <f>V26*'4'!AJ27+'8'!W26*'5'!K26+'8'!X26*'6'!Z27+'8'!Y26*'7'!U27</f>
        <v>0.50264032999732078</v>
      </c>
      <c r="AA26" s="6">
        <f>'a29'!AV28</f>
        <v>0.29861083073015238</v>
      </c>
      <c r="AB26" s="6">
        <f>'a29'!AX28</f>
        <v>0.43031727431193267</v>
      </c>
      <c r="AC26" s="6">
        <f>'a29'!AZ28</f>
        <v>0.15828643364120035</v>
      </c>
      <c r="AD26" s="6">
        <f>'a29'!BB28</f>
        <v>0.11278546131671463</v>
      </c>
      <c r="AE26" s="225">
        <f>AA26*'4'!AQ27+'8'!AB26*'5'!M26+'8'!AC26*'6'!AE27+'8'!AD26*'7'!Y27</f>
        <v>0.55722773780407586</v>
      </c>
      <c r="AF26" s="6">
        <f>'a29'!BE28</f>
        <v>0.29089412943639303</v>
      </c>
      <c r="AG26" s="6">
        <f>'a29'!BG28</f>
        <v>0.42556357351392526</v>
      </c>
      <c r="AH26" s="6">
        <f>'a29'!BI28</f>
        <v>0.18271982223436883</v>
      </c>
      <c r="AI26" s="6">
        <f>'a29'!BK28</f>
        <v>0.1008224748153129</v>
      </c>
      <c r="AJ26" s="225">
        <f>AF26*'4'!AX27+'8'!AG26*'5'!O26+'8'!AH26*'6'!AJ27+'8'!AI26*'7'!AC27</f>
        <v>0.53700145697088608</v>
      </c>
      <c r="AK26" s="6">
        <f>'a29'!BN28</f>
        <v>0.28474237514533118</v>
      </c>
      <c r="AL26" s="6">
        <f>'a29'!BP28</f>
        <v>0.43184088783212177</v>
      </c>
      <c r="AM26" s="6">
        <f>'a29'!BR28</f>
        <v>0.18342272244023641</v>
      </c>
      <c r="AN26" s="6">
        <f>'a29'!BT28</f>
        <v>9.9994014582310636E-2</v>
      </c>
      <c r="AO26" s="225">
        <f>AK26*'4'!BE27+'8'!AL26*'5'!Q26+'8'!AM26*'6'!AO27+'8'!AN26*'7'!AG27</f>
        <v>0.55359249657551679</v>
      </c>
      <c r="AP26" s="6">
        <f>'a29'!BW28</f>
        <v>0.28327609954552313</v>
      </c>
      <c r="AQ26" s="6">
        <f>'a29'!BY28</f>
        <v>0.43925116886307025</v>
      </c>
      <c r="AR26" s="6">
        <f>'a29'!CA28</f>
        <v>0.17883119941833422</v>
      </c>
      <c r="AS26" s="6">
        <f>'a29'!CC28</f>
        <v>9.8641532173072255E-2</v>
      </c>
      <c r="AT26" s="225">
        <f>AP26*'4'!BL27+'8'!AQ26*'5'!S26+'8'!AR26*'6'!AT27+'8'!AS26*'7'!AK27</f>
        <v>0.57444112460312902</v>
      </c>
      <c r="AU26" s="6">
        <f>'a29'!CF28</f>
        <v>0.29550849558534814</v>
      </c>
      <c r="AV26" s="6">
        <f>'a29'!CH28</f>
        <v>0.42414095951470937</v>
      </c>
      <c r="AW26" s="6">
        <f>'a29'!CJ28</f>
        <v>0.18451801585187161</v>
      </c>
      <c r="AX26" s="6">
        <f>'a29'!CL28</f>
        <v>9.5832529048070839E-2</v>
      </c>
      <c r="AY26" s="225">
        <f>AU26*'4'!BS27+'8'!AV26*'5'!U26+'8'!AW26*'6'!AY27+'8'!AX26*'7'!AO27</f>
        <v>0.65956784110427091</v>
      </c>
      <c r="AZ26" s="6">
        <f>'a29'!CO28</f>
        <v>0.29930086760794766</v>
      </c>
      <c r="BA26" s="6">
        <f>'a29'!CQ28</f>
        <v>0.43268050435607242</v>
      </c>
      <c r="BB26" s="6">
        <f>'a29'!CS28</f>
        <v>0.15842663531881115</v>
      </c>
      <c r="BC26" s="6">
        <f>'a29'!CU28</f>
        <v>0.10959199271716871</v>
      </c>
      <c r="BD26" s="225">
        <f>AZ26*'4'!BZ27+'8'!BA26*'5'!W26+'8'!BB26*'6'!BD27+'8'!BC26*'7'!AS27</f>
        <v>0.54531078745776251</v>
      </c>
    </row>
    <row r="27" spans="1:56" x14ac:dyDescent="0.2">
      <c r="A27" s="1">
        <v>2003</v>
      </c>
      <c r="B27" s="6">
        <f>'a29'!C29</f>
        <v>0.29448869630073493</v>
      </c>
      <c r="C27" s="6">
        <f>'a29'!E29</f>
        <v>0.42761906405285949</v>
      </c>
      <c r="D27" s="6">
        <f>'a29'!G29</f>
        <v>0.17040812797574703</v>
      </c>
      <c r="E27" s="6">
        <f>'a29'!I29</f>
        <v>0.10748411167065854</v>
      </c>
      <c r="F27" s="225">
        <f>B27*'4'!H28+'8'!C27*'5'!C27+'8'!D27*'6'!F28+'8'!E27*'7'!E28</f>
        <v>0.55540585855244273</v>
      </c>
      <c r="G27" s="6">
        <f>'a29'!L29</f>
        <v>0.30068495327238898</v>
      </c>
      <c r="H27" s="6">
        <f>'a29'!N29</f>
        <v>0.42355193796359469</v>
      </c>
      <c r="I27" s="6">
        <f>'a29'!P29</f>
        <v>0.1573899224728533</v>
      </c>
      <c r="J27" s="6">
        <f>'a29'!R29</f>
        <v>0.11837318629116295</v>
      </c>
      <c r="K27" s="225">
        <f>G27*'4'!O28+'8'!H27*'5'!E27+'8'!I27*'6'!K28+'8'!J27*'7'!I28</f>
        <v>0.48261045489248788</v>
      </c>
      <c r="L27" s="6">
        <f>'a29'!U29</f>
        <v>0.2876611233602554</v>
      </c>
      <c r="M27" s="6">
        <f>'a29'!W29</f>
        <v>0.4263714127389801</v>
      </c>
      <c r="N27" s="6">
        <f>'a29'!Y29</f>
        <v>0.17556469936310942</v>
      </c>
      <c r="O27" s="6">
        <f>'a29'!AA29</f>
        <v>0.11040276453765489</v>
      </c>
      <c r="P27" s="225">
        <f>L27*'4'!V28+'8'!M27*'5'!G27+'8'!N27*'6'!P28+'8'!O27*'7'!M28</f>
        <v>0.50421979256640026</v>
      </c>
      <c r="Q27" s="6">
        <f>'a29'!AD29</f>
        <v>0.29597140876470107</v>
      </c>
      <c r="R27" s="6">
        <f>'a29'!AF29</f>
        <v>0.42914298212756091</v>
      </c>
      <c r="S27" s="6">
        <f>'a29'!AH29</f>
        <v>0.16033913617952827</v>
      </c>
      <c r="T27" s="6">
        <f>'a29'!AJ29</f>
        <v>0.11454647292820967</v>
      </c>
      <c r="U27" s="225">
        <f>Q27*'4'!AC28+'8'!R27*'5'!I27+'8'!S27*'6'!U28+'8'!T27*'7'!Q28</f>
        <v>0.48033349911719042</v>
      </c>
      <c r="V27" s="6">
        <f>'a29'!AM29</f>
        <v>0.2971109431602022</v>
      </c>
      <c r="W27" s="6">
        <f>'a29'!AO29</f>
        <v>0.42792298525549266</v>
      </c>
      <c r="X27" s="6">
        <f>'a29'!AQ29</f>
        <v>0.16003147256815001</v>
      </c>
      <c r="Y27" s="6">
        <f>'a29'!AS29</f>
        <v>0.11493459901615513</v>
      </c>
      <c r="Z27" s="225">
        <f>V27*'4'!AJ28+'8'!W27*'5'!K27+'8'!X27*'6'!Z28+'8'!Y27*'7'!U28</f>
        <v>0.48363980902070158</v>
      </c>
      <c r="AA27" s="6">
        <f>'a29'!AV29</f>
        <v>0.29810881230231723</v>
      </c>
      <c r="AB27" s="6">
        <f>'a29'!AX29</f>
        <v>0.42931745185394177</v>
      </c>
      <c r="AC27" s="6">
        <f>'a29'!AZ29</f>
        <v>0.15728975669693085</v>
      </c>
      <c r="AD27" s="6">
        <f>'a29'!BB29</f>
        <v>0.1152839791468101</v>
      </c>
      <c r="AE27" s="225">
        <f>AA27*'4'!AQ28+'8'!AB27*'5'!M27+'8'!AC27*'6'!AE28+'8'!AD27*'7'!Y28</f>
        <v>0.55295959149736762</v>
      </c>
      <c r="AF27" s="6">
        <f>'a29'!BE29</f>
        <v>0.29147815759286078</v>
      </c>
      <c r="AG27" s="6">
        <f>'a29'!BG29</f>
        <v>0.4250743658562553</v>
      </c>
      <c r="AH27" s="6">
        <f>'a29'!BI29</f>
        <v>0.18039415972325432</v>
      </c>
      <c r="AI27" s="6">
        <f>'a29'!BK29</f>
        <v>0.10305331682762968</v>
      </c>
      <c r="AJ27" s="225">
        <f>AF27*'4'!AX28+'8'!AG27*'5'!O27+'8'!AH27*'6'!AJ28+'8'!AI27*'7'!AC28</f>
        <v>0.54348070730400067</v>
      </c>
      <c r="AK27" s="6">
        <f>'a29'!BN29</f>
        <v>0.28577438748208922</v>
      </c>
      <c r="AL27" s="6">
        <f>'a29'!BP29</f>
        <v>0.4318141322213162</v>
      </c>
      <c r="AM27" s="6">
        <f>'a29'!BR29</f>
        <v>0.17985652846649317</v>
      </c>
      <c r="AN27" s="6">
        <f>'a29'!BT29</f>
        <v>0.10255495183010138</v>
      </c>
      <c r="AO27" s="225">
        <f>AK27*'4'!BE28+'8'!AL27*'5'!Q27+'8'!AM27*'6'!AO28+'8'!AN27*'7'!AG28</f>
        <v>0.57586015513053812</v>
      </c>
      <c r="AP27" s="6">
        <f>'a29'!BW29</f>
        <v>0.2843931049098537</v>
      </c>
      <c r="AQ27" s="6">
        <f>'a29'!BY29</f>
        <v>0.43865912034675675</v>
      </c>
      <c r="AR27" s="6">
        <f>'a29'!CA29</f>
        <v>0.17546364813870269</v>
      </c>
      <c r="AS27" s="6">
        <f>'a29'!CC29</f>
        <v>0.10148412660468696</v>
      </c>
      <c r="AT27" s="225">
        <f>AP27*'4'!BL28+'8'!AQ27*'5'!S27+'8'!AR27*'6'!AT28+'8'!AS27*'7'!AK28</f>
        <v>0.5908431953656561</v>
      </c>
      <c r="AU27" s="6">
        <f>'a29'!CF29</f>
        <v>0.29653619599016556</v>
      </c>
      <c r="AV27" s="6">
        <f>'a29'!CH29</f>
        <v>0.42415891692555208</v>
      </c>
      <c r="AW27" s="6">
        <f>'a29'!CJ29</f>
        <v>0.18062466831512339</v>
      </c>
      <c r="AX27" s="6">
        <f>'a29'!CL29</f>
        <v>9.8680218769158903E-2</v>
      </c>
      <c r="AY27" s="225">
        <f>AU27*'4'!BS28+'8'!AV27*'5'!U27+'8'!AW27*'6'!AY28+'8'!AX27*'7'!AO28</f>
        <v>0.65043626361975182</v>
      </c>
      <c r="AZ27" s="6">
        <f>'a29'!CO29</f>
        <v>0.29870613743341756</v>
      </c>
      <c r="BA27" s="6">
        <f>'a29'!CQ29</f>
        <v>0.43117304226023534</v>
      </c>
      <c r="BB27" s="6">
        <f>'a29'!CS29</f>
        <v>0.15777739472337501</v>
      </c>
      <c r="BC27" s="6">
        <f>'a29'!CU29</f>
        <v>0.11234342558297211</v>
      </c>
      <c r="BD27" s="225">
        <f>AZ27*'4'!BZ28+'8'!BA27*'5'!W27+'8'!BB27*'6'!BD28+'8'!BC27*'7'!AS28</f>
        <v>0.54003208856011831</v>
      </c>
    </row>
    <row r="28" spans="1:56" x14ac:dyDescent="0.2">
      <c r="A28" s="1">
        <v>2004</v>
      </c>
      <c r="B28" s="6">
        <f>'a29'!C30</f>
        <v>0.29518255485304257</v>
      </c>
      <c r="C28" s="6">
        <f>'a29'!E30</f>
        <v>0.42751724140327985</v>
      </c>
      <c r="D28" s="6">
        <f>'a29'!G30</f>
        <v>0.16733168819896779</v>
      </c>
      <c r="E28" s="6">
        <f>'a29'!I30</f>
        <v>0.10996851554470992</v>
      </c>
      <c r="F28" s="225">
        <f>B28*'4'!H29+'8'!C28*'5'!C28+'8'!D28*'6'!F29+'8'!E28*'7'!E29</f>
        <v>0.55577594922871687</v>
      </c>
      <c r="G28" s="6">
        <f>'a29'!L30</f>
        <v>0.30003975079758605</v>
      </c>
      <c r="H28" s="6">
        <f>'a29'!N30</f>
        <v>0.42220300067152167</v>
      </c>
      <c r="I28" s="6">
        <f>'a29'!P30</f>
        <v>0.1566768947804475</v>
      </c>
      <c r="J28" s="6">
        <f>'a29'!R30</f>
        <v>0.12108035375044478</v>
      </c>
      <c r="K28" s="225">
        <f>G28*'4'!O29+'8'!H28*'5'!E28+'8'!I28*'6'!K29+'8'!J28*'7'!I29</f>
        <v>0.46221571825854274</v>
      </c>
      <c r="L28" s="6">
        <f>'a29'!U30</f>
        <v>0.28875549281912438</v>
      </c>
      <c r="M28" s="6">
        <f>'a29'!W30</f>
        <v>0.42605004353390363</v>
      </c>
      <c r="N28" s="6">
        <f>'a29'!Y30</f>
        <v>0.17229964995856401</v>
      </c>
      <c r="O28" s="6">
        <f>'a29'!AA30</f>
        <v>0.11289481368840813</v>
      </c>
      <c r="P28" s="225">
        <f>L28*'4'!V29+'8'!M28*'5'!G28+'8'!N28*'6'!P29+'8'!O28*'7'!M29</f>
        <v>0.47386944747301391</v>
      </c>
      <c r="Q28" s="6">
        <f>'a29'!AD30</f>
        <v>0.29767863092488883</v>
      </c>
      <c r="R28" s="6">
        <f>'a29'!AF30</f>
        <v>0.43029882340883568</v>
      </c>
      <c r="S28" s="6">
        <f>'a29'!AH30</f>
        <v>0.15415100706734114</v>
      </c>
      <c r="T28" s="6">
        <f>'a29'!AJ30</f>
        <v>0.11787153859893426</v>
      </c>
      <c r="U28" s="225">
        <f>Q28*'4'!AC29+'8'!R28*'5'!I28+'8'!S28*'6'!U29+'8'!T28*'7'!Q29</f>
        <v>0.49416627318377071</v>
      </c>
      <c r="V28" s="6">
        <f>'a29'!AM30</f>
        <v>0.29686960778745819</v>
      </c>
      <c r="W28" s="6">
        <f>'a29'!AO30</f>
        <v>0.42697482256787661</v>
      </c>
      <c r="X28" s="6">
        <f>'a29'!AQ30</f>
        <v>0.15850709166560897</v>
      </c>
      <c r="Y28" s="6">
        <f>'a29'!AS30</f>
        <v>0.11764847797905624</v>
      </c>
      <c r="Z28" s="225">
        <f>V28*'4'!AJ29+'8'!W28*'5'!K28+'8'!X28*'6'!Z29+'8'!Y28*'7'!U29</f>
        <v>0.48423814444042057</v>
      </c>
      <c r="AA28" s="6">
        <f>'a29'!AV30</f>
        <v>0.29792300625982376</v>
      </c>
      <c r="AB28" s="6">
        <f>'a29'!AX30</f>
        <v>0.428591126168758</v>
      </c>
      <c r="AC28" s="6">
        <f>'a29'!AZ30</f>
        <v>0.1559197945816044</v>
      </c>
      <c r="AD28" s="6">
        <f>'a29'!BB30</f>
        <v>0.11756607298981371</v>
      </c>
      <c r="AE28" s="225">
        <f>AA28*'4'!AQ29+'8'!AB28*'5'!M28+'8'!AC28*'6'!AE29+'8'!AD28*'7'!Y29</f>
        <v>0.57735028022975987</v>
      </c>
      <c r="AF28" s="6">
        <f>'a29'!BE30</f>
        <v>0.29300331495313059</v>
      </c>
      <c r="AG28" s="6">
        <f>'a29'!BG30</f>
        <v>0.42603124921346769</v>
      </c>
      <c r="AH28" s="6">
        <f>'a29'!BI30</f>
        <v>0.17537347111588197</v>
      </c>
      <c r="AI28" s="6">
        <f>'a29'!BK30</f>
        <v>0.10559196471751969</v>
      </c>
      <c r="AJ28" s="225">
        <f>AF28*'4'!AX29+'8'!AG28*'5'!O28+'8'!AH28*'6'!AJ29+'8'!AI28*'7'!AC29</f>
        <v>0.52655153221250228</v>
      </c>
      <c r="AK28" s="6">
        <f>'a29'!BN30</f>
        <v>0.28631645197021582</v>
      </c>
      <c r="AL28" s="6">
        <f>'a29'!BP30</f>
        <v>0.43058671905794449</v>
      </c>
      <c r="AM28" s="6">
        <f>'a29'!BR30</f>
        <v>0.17836347669006097</v>
      </c>
      <c r="AN28" s="6">
        <f>'a29'!BT30</f>
        <v>0.10473335228177862</v>
      </c>
      <c r="AO28" s="225">
        <f>AK28*'4'!BE29+'8'!AL28*'5'!Q28+'8'!AM28*'6'!AO29+'8'!AN28*'7'!AG29</f>
        <v>0.56564664927275154</v>
      </c>
      <c r="AP28" s="6">
        <f>'a29'!BW30</f>
        <v>0.28503515301825921</v>
      </c>
      <c r="AQ28" s="6">
        <f>'a29'!BY30</f>
        <v>0.43696408159384365</v>
      </c>
      <c r="AR28" s="6">
        <f>'a29'!CA30</f>
        <v>0.17402898487720181</v>
      </c>
      <c r="AS28" s="6">
        <f>'a29'!CC30</f>
        <v>0.10397178051069543</v>
      </c>
      <c r="AT28" s="225">
        <f>AP28*'4'!BL29+'8'!AQ28*'5'!S28+'8'!AR28*'6'!AT29+'8'!AS28*'7'!AK29</f>
        <v>0.58241876559992134</v>
      </c>
      <c r="AU28" s="6">
        <f>'a29'!CF30</f>
        <v>0.29725126259277523</v>
      </c>
      <c r="AV28" s="6">
        <f>'a29'!CH30</f>
        <v>0.423603557002876</v>
      </c>
      <c r="AW28" s="6">
        <f>'a29'!CJ30</f>
        <v>0.17783229198139905</v>
      </c>
      <c r="AX28" s="6">
        <f>'a29'!CL30</f>
        <v>0.10131288842294975</v>
      </c>
      <c r="AY28" s="225">
        <f>AU28*'4'!BS29+'8'!AV28*'5'!U28+'8'!AW28*'6'!AY29+'8'!AX28*'7'!AO29</f>
        <v>0.6536080964207579</v>
      </c>
      <c r="AZ28" s="6">
        <f>'a29'!CO30</f>
        <v>0.2985368584986447</v>
      </c>
      <c r="BA28" s="6">
        <f>'a29'!CQ30</f>
        <v>0.43006120001786063</v>
      </c>
      <c r="BB28" s="6">
        <f>'a29'!CS30</f>
        <v>0.15658638564752872</v>
      </c>
      <c r="BC28" s="6">
        <f>'a29'!CU30</f>
        <v>0.11481555583596602</v>
      </c>
      <c r="BD28" s="225">
        <f>AZ28*'4'!BZ29+'8'!BA28*'5'!W28+'8'!BB28*'6'!BD29+'8'!BC28*'7'!AS29</f>
        <v>0.54807291975150352</v>
      </c>
    </row>
    <row r="29" spans="1:56" x14ac:dyDescent="0.2">
      <c r="A29" s="1">
        <v>2005</v>
      </c>
      <c r="B29" s="6">
        <f>'a29'!C31</f>
        <v>0.29596577699801419</v>
      </c>
      <c r="C29" s="6">
        <f>'a29'!E31</f>
        <v>0.42730872672609754</v>
      </c>
      <c r="D29" s="6">
        <f>'a29'!G31</f>
        <v>0.16431509262576394</v>
      </c>
      <c r="E29" s="6">
        <f>'a29'!I31</f>
        <v>0.11241040365012424</v>
      </c>
      <c r="F29" s="225">
        <f>B29*'4'!H30+'8'!C29*'5'!C29+'8'!D29*'6'!F30+'8'!E29*'7'!E30</f>
        <v>0.5574371331465855</v>
      </c>
      <c r="G29" s="6">
        <f>'a29'!L31</f>
        <v>0.30273198138797519</v>
      </c>
      <c r="H29" s="6">
        <f>'a29'!N31</f>
        <v>0.42539879331607366</v>
      </c>
      <c r="I29" s="6">
        <f>'a29'!P31</f>
        <v>0.14654485990219071</v>
      </c>
      <c r="J29" s="6">
        <f>'a29'!R31</f>
        <v>0.12532436539376027</v>
      </c>
      <c r="K29" s="225">
        <f>G29*'4'!O30+'8'!H29*'5'!E29+'8'!I29*'6'!K30+'8'!J29*'7'!I30</f>
        <v>0.44758918224618754</v>
      </c>
      <c r="L29" s="6">
        <f>'a29'!U31</f>
        <v>0.28861898265625074</v>
      </c>
      <c r="M29" s="6">
        <f>'a29'!W31</f>
        <v>0.42443769122553493</v>
      </c>
      <c r="N29" s="6">
        <f>'a29'!Y31</f>
        <v>0.17164759571620899</v>
      </c>
      <c r="O29" s="6">
        <f>'a29'!AA31</f>
        <v>0.11529573040200544</v>
      </c>
      <c r="P29" s="225">
        <f>L29*'4'!V30+'8'!M29*'5'!G29+'8'!N29*'6'!P30+'8'!O29*'7'!M30</f>
        <v>0.50248329100549194</v>
      </c>
      <c r="Q29" s="6">
        <f>'a29'!AD31</f>
        <v>0.29608948608190583</v>
      </c>
      <c r="R29" s="6">
        <f>'a29'!AF31</f>
        <v>0.42658955670055482</v>
      </c>
      <c r="S29" s="6">
        <f>'a29'!AH31</f>
        <v>0.15721397304145859</v>
      </c>
      <c r="T29" s="6">
        <f>'a29'!AJ31</f>
        <v>0.12010698417608089</v>
      </c>
      <c r="U29" s="225">
        <f>Q29*'4'!AC30+'8'!R29*'5'!I29+'8'!S29*'6'!U30+'8'!T29*'7'!Q30</f>
        <v>0.49762846401390737</v>
      </c>
      <c r="V29" s="6">
        <f>'a29'!AM31</f>
        <v>0.29891016252406183</v>
      </c>
      <c r="W29" s="6">
        <f>'a29'!AO31</f>
        <v>0.42937416125874861</v>
      </c>
      <c r="X29" s="6">
        <f>'a29'!AQ31</f>
        <v>0.15019260784771041</v>
      </c>
      <c r="Y29" s="6">
        <f>'a29'!AS31</f>
        <v>0.1215230683694792</v>
      </c>
      <c r="Z29" s="225">
        <f>V29*'4'!AJ30+'8'!W29*'5'!K29+'8'!X29*'6'!Z30+'8'!Y29*'7'!U30</f>
        <v>0.4479001371773027</v>
      </c>
      <c r="AA29" s="6">
        <f>'a29'!AV31</f>
        <v>0.29887646794091638</v>
      </c>
      <c r="AB29" s="6">
        <f>'a29'!AX31</f>
        <v>0.42913646644734671</v>
      </c>
      <c r="AC29" s="6">
        <f>'a29'!AZ31</f>
        <v>0.15183942624902091</v>
      </c>
      <c r="AD29" s="6">
        <f>'a29'!BB31</f>
        <v>0.12014763936271605</v>
      </c>
      <c r="AE29" s="225">
        <f>AA29*'4'!AQ30+'8'!AB29*'5'!M29+'8'!AC29*'6'!AE30+'8'!AD29*'7'!Y30</f>
        <v>0.55420671009854883</v>
      </c>
      <c r="AF29" s="6">
        <f>'a29'!BE31</f>
        <v>0.29374834904447772</v>
      </c>
      <c r="AG29" s="6">
        <f>'a29'!BG31</f>
        <v>0.42563375494758487</v>
      </c>
      <c r="AH29" s="6">
        <f>'a29'!BI31</f>
        <v>0.17269608466237948</v>
      </c>
      <c r="AI29" s="6">
        <f>'a29'!BK31</f>
        <v>0.10792181134555799</v>
      </c>
      <c r="AJ29" s="225">
        <f>AF29*'4'!AX30+'8'!AG29*'5'!O29+'8'!AH29*'6'!AJ30+'8'!AI29*'7'!AC30</f>
        <v>0.52136394772896566</v>
      </c>
      <c r="AK29" s="6">
        <f>'a29'!BN31</f>
        <v>0.28790107698488282</v>
      </c>
      <c r="AL29" s="6">
        <f>'a29'!BP31</f>
        <v>0.43085826554466744</v>
      </c>
      <c r="AM29" s="6">
        <f>'a29'!BR31</f>
        <v>0.17360013980924613</v>
      </c>
      <c r="AN29" s="6">
        <f>'a29'!BT31</f>
        <v>0.10764051766120349</v>
      </c>
      <c r="AO29" s="225">
        <f>AK29*'4'!BE30+'8'!AL29*'5'!Q29+'8'!AM29*'6'!AO30+'8'!AN29*'7'!AG30</f>
        <v>0.55145842680765456</v>
      </c>
      <c r="AP29" s="6">
        <f>'a29'!BW31</f>
        <v>0.2870704521557666</v>
      </c>
      <c r="AQ29" s="6">
        <f>'a29'!BY31</f>
        <v>0.43769843620660259</v>
      </c>
      <c r="AR29" s="6">
        <f>'a29'!CA31</f>
        <v>0.16794298693579426</v>
      </c>
      <c r="AS29" s="6">
        <f>'a29'!CC31</f>
        <v>0.10728812470183643</v>
      </c>
      <c r="AT29" s="225">
        <f>AP29*'4'!BL30+'8'!AQ29*'5'!S29+'8'!AR29*'6'!AT30+'8'!AS29*'7'!AK30</f>
        <v>0.57375146543227262</v>
      </c>
      <c r="AU29" s="6">
        <f>'a29'!CF31</f>
        <v>0.2972320361442915</v>
      </c>
      <c r="AV29" s="6">
        <f>'a29'!CH31</f>
        <v>0.4216565880258305</v>
      </c>
      <c r="AW29" s="6">
        <f>'a29'!CJ31</f>
        <v>0.17803863429447936</v>
      </c>
      <c r="AX29" s="6">
        <f>'a29'!CL31</f>
        <v>0.10307274153539854</v>
      </c>
      <c r="AY29" s="225">
        <f>AU29*'4'!BS30+'8'!AV29*'5'!U29+'8'!AW29*'6'!AY30+'8'!AX29*'7'!AO30</f>
        <v>0.68280981188788292</v>
      </c>
      <c r="AZ29" s="6">
        <f>'a29'!CO31</f>
        <v>0.29923651145793151</v>
      </c>
      <c r="BA29" s="6">
        <f>'a29'!CQ31</f>
        <v>0.43003380147452885</v>
      </c>
      <c r="BB29" s="6">
        <f>'a29'!CS31</f>
        <v>0.15337665406126175</v>
      </c>
      <c r="BC29" s="6">
        <f>'a29'!CU31</f>
        <v>0.1173530330062779</v>
      </c>
      <c r="BD29" s="225">
        <f>AZ29*'4'!BZ30+'8'!BA29*'5'!W29+'8'!BB29*'6'!BD30+'8'!BC29*'7'!AS30</f>
        <v>0.60040462942313744</v>
      </c>
    </row>
    <row r="30" spans="1:56" x14ac:dyDescent="0.2">
      <c r="A30" s="1">
        <v>2006</v>
      </c>
      <c r="B30" s="6">
        <f>'a29'!C32</f>
        <v>0.2959997428033872</v>
      </c>
      <c r="C30" s="6">
        <f>'a29'!E32</f>
        <v>0.42651827611679083</v>
      </c>
      <c r="D30" s="6">
        <f>'a29'!G32</f>
        <v>0.16294634990369378</v>
      </c>
      <c r="E30" s="6">
        <f>'a29'!I32</f>
        <v>0.11453563117612821</v>
      </c>
      <c r="F30" s="225">
        <f>B30*'4'!H31+'8'!C30*'5'!C30+'8'!D30*'6'!F31+'8'!E30*'7'!E31</f>
        <v>0.54412060730073053</v>
      </c>
      <c r="G30" s="6">
        <f>'a29'!L32</f>
        <v>0.30151033862952292</v>
      </c>
      <c r="H30" s="6">
        <f>'a29'!N32</f>
        <v>0.42411496858545017</v>
      </c>
      <c r="I30" s="6">
        <f>'a29'!P32</f>
        <v>0.14615914256032447</v>
      </c>
      <c r="J30" s="6">
        <f>'a29'!R32</f>
        <v>0.12821555022470246</v>
      </c>
      <c r="K30" s="225">
        <f>G30*'4'!O31+'8'!H30*'5'!E30+'8'!I30*'6'!K31+'8'!J30*'7'!I31</f>
        <v>0.47088914259101888</v>
      </c>
      <c r="L30" s="6">
        <f>'a29'!U32</f>
        <v>0.28980115264401451</v>
      </c>
      <c r="M30" s="6">
        <f>'a29'!W32</f>
        <v>0.42560126029397338</v>
      </c>
      <c r="N30" s="6">
        <f>'a29'!Y32</f>
        <v>0.16585931467338669</v>
      </c>
      <c r="O30" s="6">
        <f>'a29'!AA32</f>
        <v>0.11873827238862537</v>
      </c>
      <c r="P30" s="225">
        <f>L30*'4'!V31+'8'!M30*'5'!G30+'8'!N30*'6'!P31+'8'!O30*'7'!M31</f>
        <v>0.45389311612701444</v>
      </c>
      <c r="Q30" s="6">
        <f>'a29'!AD32</f>
        <v>0.29716188926270298</v>
      </c>
      <c r="R30" s="6">
        <f>'a29'!AF32</f>
        <v>0.42739114447256465</v>
      </c>
      <c r="S30" s="6">
        <f>'a29'!AH32</f>
        <v>0.15203451504916118</v>
      </c>
      <c r="T30" s="6">
        <f>'a29'!AJ32</f>
        <v>0.12341245121557125</v>
      </c>
      <c r="U30" s="225">
        <f>Q30*'4'!AC31+'8'!R30*'5'!I30+'8'!S30*'6'!U31+'8'!T30*'7'!Q31</f>
        <v>0.45993294578122823</v>
      </c>
      <c r="V30" s="6">
        <f>'a29'!AM32</f>
        <v>0.295641515579533</v>
      </c>
      <c r="W30" s="6">
        <f>'a29'!AO32</f>
        <v>0.42490429187847706</v>
      </c>
      <c r="X30" s="6">
        <f>'a29'!AQ32</f>
        <v>0.15632716685985465</v>
      </c>
      <c r="Y30" s="6">
        <f>'a29'!AS32</f>
        <v>0.12312702568213527</v>
      </c>
      <c r="Z30" s="225">
        <f>V30*'4'!AJ31+'8'!W30*'5'!K30+'8'!X30*'6'!Z31+'8'!Y30*'7'!U31</f>
        <v>0.45588900616048122</v>
      </c>
      <c r="AA30" s="6">
        <f>'a29'!AV32</f>
        <v>0.29688902703912223</v>
      </c>
      <c r="AB30" s="6">
        <f>'a29'!AX32</f>
        <v>0.42596102072777653</v>
      </c>
      <c r="AC30" s="6">
        <f>'a29'!AZ32</f>
        <v>0.15585603400527934</v>
      </c>
      <c r="AD30" s="6">
        <f>'a29'!BB32</f>
        <v>0.12129391822782187</v>
      </c>
      <c r="AE30" s="225">
        <f>AA30*'4'!AQ31+'8'!AB30*'5'!M30+'8'!AC30*'6'!AE31+'8'!AD30*'7'!Y31</f>
        <v>0.55510717264898013</v>
      </c>
      <c r="AF30" s="6">
        <f>'a29'!BE32</f>
        <v>0.29522125780108005</v>
      </c>
      <c r="AG30" s="6">
        <f>'a29'!BG32</f>
        <v>0.42674243728091482</v>
      </c>
      <c r="AH30" s="6">
        <f>'a29'!BI32</f>
        <v>0.16726691000939548</v>
      </c>
      <c r="AI30" s="6">
        <f>'a29'!BK32</f>
        <v>0.11076939490860963</v>
      </c>
      <c r="AJ30" s="225">
        <f>AF30*'4'!AX31+'8'!AG30*'5'!O30+'8'!AH30*'6'!AJ31+'8'!AI30*'7'!AC31</f>
        <v>0.50253114501236507</v>
      </c>
      <c r="AK30" s="6">
        <f>'a29'!BN32</f>
        <v>0.28711904806363803</v>
      </c>
      <c r="AL30" s="6">
        <f>'a29'!BP32</f>
        <v>0.42845279393170599</v>
      </c>
      <c r="AM30" s="6">
        <f>'a29'!BR32</f>
        <v>0.17488664043212362</v>
      </c>
      <c r="AN30" s="6">
        <f>'a29'!BT32</f>
        <v>0.10954151757253233</v>
      </c>
      <c r="AO30" s="225">
        <f>AK30*'4'!BE31+'8'!AL30*'5'!Q30+'8'!AM30*'6'!AO31+'8'!AN30*'7'!AG31</f>
        <v>0.55329623999517841</v>
      </c>
      <c r="AP30" s="6">
        <f>'a29'!BW32</f>
        <v>0.28712723799718221</v>
      </c>
      <c r="AQ30" s="6">
        <f>'a29'!BY32</f>
        <v>0.43625531449615662</v>
      </c>
      <c r="AR30" s="6">
        <f>'a29'!CA32</f>
        <v>0.16702616704679316</v>
      </c>
      <c r="AS30" s="6">
        <f>'a29'!CC32</f>
        <v>0.10959128045986792</v>
      </c>
      <c r="AT30" s="225">
        <f>AP30*'4'!BL31+'8'!AQ30*'5'!S30+'8'!AR30*'6'!AT31+'8'!AS30*'7'!AK31</f>
        <v>0.56796792089868919</v>
      </c>
      <c r="AU30" s="6">
        <f>'a29'!CF32</f>
        <v>0.29722643811884714</v>
      </c>
      <c r="AV30" s="6">
        <f>'a29'!CH32</f>
        <v>0.41999010397327013</v>
      </c>
      <c r="AW30" s="6">
        <f>'a29'!CJ32</f>
        <v>0.17834344361790624</v>
      </c>
      <c r="AX30" s="6">
        <f>'a29'!CL32</f>
        <v>0.10444001428997651</v>
      </c>
      <c r="AY30" s="225">
        <f>AU30*'4'!BS31+'8'!AV30*'5'!U30+'8'!AW30*'6'!AY31+'8'!AX30*'7'!AO31</f>
        <v>0.68637147769235374</v>
      </c>
      <c r="AZ30" s="6">
        <f>'a29'!CO32</f>
        <v>0.29934736014961488</v>
      </c>
      <c r="BA30" s="6">
        <f>'a29'!CQ32</f>
        <v>0.42974741727421489</v>
      </c>
      <c r="BB30" s="6">
        <f>'a29'!CS32</f>
        <v>0.15135170098344963</v>
      </c>
      <c r="BC30" s="6">
        <f>'a29'!CU32</f>
        <v>0.11955352159272055</v>
      </c>
      <c r="BD30" s="225">
        <f>AZ30*'4'!BZ31+'8'!BA30*'5'!W30+'8'!BB30*'6'!BD31+'8'!BC30*'7'!AS31</f>
        <v>0.56797493966083223</v>
      </c>
    </row>
    <row r="31" spans="1:56" x14ac:dyDescent="0.2">
      <c r="A31" s="1">
        <v>2007</v>
      </c>
      <c r="B31" s="6">
        <f>'a29'!C33</f>
        <v>0.29663409119743744</v>
      </c>
      <c r="C31" s="6">
        <f>'a29'!E33</f>
        <v>0.42702554489969741</v>
      </c>
      <c r="D31" s="6">
        <f>'a29'!G33</f>
        <v>0.15951469496891463</v>
      </c>
      <c r="E31" s="6">
        <f>'a29'!I33</f>
        <v>0.11682566893395047</v>
      </c>
      <c r="F31" s="225">
        <f>B31*'4'!H32+'8'!C31*'5'!C31+'8'!D31*'6'!F32+'8'!E31*'7'!E32</f>
        <v>0.55139813037645402</v>
      </c>
      <c r="G31" s="6">
        <f>'a29'!L33</f>
        <v>0.30073403223720113</v>
      </c>
      <c r="H31" s="6">
        <f>'a29'!N33</f>
        <v>0.42418683698742443</v>
      </c>
      <c r="I31" s="6">
        <f>'a29'!P33</f>
        <v>0.14420665829989976</v>
      </c>
      <c r="J31" s="6">
        <f>'a29'!R33</f>
        <v>0.13087247247547468</v>
      </c>
      <c r="K31" s="225">
        <f>G31*'4'!O32+'8'!H31*'5'!E31+'8'!I31*'6'!K32+'8'!J31*'7'!I32</f>
        <v>0.48787378152585192</v>
      </c>
      <c r="L31" s="6">
        <f>'a29'!U33</f>
        <v>0.2889444462847181</v>
      </c>
      <c r="M31" s="6">
        <f>'a29'!W33</f>
        <v>0.42404487401739482</v>
      </c>
      <c r="N31" s="6">
        <f>'a29'!Y33</f>
        <v>0.16525278178619063</v>
      </c>
      <c r="O31" s="6">
        <f>'a29'!AA33</f>
        <v>0.12175789791169647</v>
      </c>
      <c r="P31" s="225">
        <f>L31*'4'!V32+'8'!M31*'5'!G31+'8'!N31*'6'!P32+'8'!O31*'7'!M32</f>
        <v>0.49306874031393633</v>
      </c>
      <c r="Q31" s="6">
        <f>'a29'!AD33</f>
        <v>0.2980019858287854</v>
      </c>
      <c r="R31" s="6">
        <f>'a29'!AF33</f>
        <v>0.42879235763723261</v>
      </c>
      <c r="S31" s="6">
        <f>'a29'!AH33</f>
        <v>0.14655527107777519</v>
      </c>
      <c r="T31" s="6">
        <f>'a29'!AJ33</f>
        <v>0.12665038545620683</v>
      </c>
      <c r="U31" s="225">
        <f>Q31*'4'!AC32+'8'!R31*'5'!I31+'8'!S31*'6'!U32+'8'!T31*'7'!Q32</f>
        <v>0.46296415206776048</v>
      </c>
      <c r="V31" s="6">
        <f>'a29'!AM33</f>
        <v>0.29744504678628342</v>
      </c>
      <c r="W31" s="6">
        <f>'a29'!AO33</f>
        <v>0.42803784778031606</v>
      </c>
      <c r="X31" s="6">
        <f>'a29'!AQ33</f>
        <v>0.148007554557509</v>
      </c>
      <c r="Y31" s="6">
        <f>'a29'!AS33</f>
        <v>0.12650955087589161</v>
      </c>
      <c r="Z31" s="225">
        <f>V31*'4'!AJ32+'8'!W31*'5'!K31+'8'!X31*'6'!Z32+'8'!Y31*'7'!U32</f>
        <v>0.49387672891292889</v>
      </c>
      <c r="AA31" s="6">
        <f>'a29'!AV33</f>
        <v>0.29723597016491676</v>
      </c>
      <c r="AB31" s="6">
        <f>'a29'!AX33</f>
        <v>0.42648862503184604</v>
      </c>
      <c r="AC31" s="6">
        <f>'a29'!AZ33</f>
        <v>0.15310715983286113</v>
      </c>
      <c r="AD31" s="6">
        <f>'a29'!BB33</f>
        <v>0.12316824497037622</v>
      </c>
      <c r="AE31" s="225">
        <f>AA31*'4'!AQ32+'8'!AB31*'5'!M31+'8'!AC31*'6'!AE32+'8'!AD31*'7'!Y32</f>
        <v>0.55349708319227497</v>
      </c>
      <c r="AF31" s="6">
        <f>'a29'!BE33</f>
        <v>0.29564216218962641</v>
      </c>
      <c r="AG31" s="6">
        <f>'a29'!BG33</f>
        <v>0.42696518282697088</v>
      </c>
      <c r="AH31" s="6">
        <f>'a29'!BI33</f>
        <v>0.16395408798451347</v>
      </c>
      <c r="AI31" s="6">
        <f>'a29'!BK33</f>
        <v>0.1134385669988892</v>
      </c>
      <c r="AJ31" s="225">
        <f>AF31*'4'!AX32+'8'!AG31*'5'!O31+'8'!AH31*'6'!AJ32+'8'!AI31*'7'!AC32</f>
        <v>0.50945721825976975</v>
      </c>
      <c r="AK31" s="6">
        <f>'a29'!BN33</f>
        <v>0.28664485459966627</v>
      </c>
      <c r="AL31" s="6">
        <f>'a29'!BP33</f>
        <v>0.42704621778402807</v>
      </c>
      <c r="AM31" s="6">
        <f>'a29'!BR33</f>
        <v>0.17520832199434874</v>
      </c>
      <c r="AN31" s="6">
        <f>'a29'!BT33</f>
        <v>0.11110060562195688</v>
      </c>
      <c r="AO31" s="225">
        <f>AK31*'4'!BE32+'8'!AL31*'5'!Q31+'8'!AM31*'6'!AO32+'8'!AN31*'7'!AG32</f>
        <v>0.55314764903893288</v>
      </c>
      <c r="AP31" s="6">
        <f>'a29'!BW33</f>
        <v>0.2865794729796361</v>
      </c>
      <c r="AQ31" s="6">
        <f>'a29'!BY33</f>
        <v>0.4339618780029828</v>
      </c>
      <c r="AR31" s="6">
        <f>'a29'!CA33</f>
        <v>0.16811970300435727</v>
      </c>
      <c r="AS31" s="6">
        <f>'a29'!CC33</f>
        <v>0.11133894601302387</v>
      </c>
      <c r="AT31" s="225">
        <f>AP31*'4'!BL32+'8'!AQ31*'5'!S31+'8'!AR31*'6'!AT32+'8'!AS31*'7'!AK32</f>
        <v>0.61263286801300731</v>
      </c>
      <c r="AU31" s="6">
        <f>'a29'!CF33</f>
        <v>0.29884390452462417</v>
      </c>
      <c r="AV31" s="6">
        <f>'a29'!CH33</f>
        <v>0.42063804339152844</v>
      </c>
      <c r="AW31" s="6">
        <f>'a29'!CJ33</f>
        <v>0.17427129128351976</v>
      </c>
      <c r="AX31" s="6">
        <f>'a29'!CL33</f>
        <v>0.10624676080032756</v>
      </c>
      <c r="AY31" s="225">
        <f>AU31*'4'!BS32+'8'!AV31*'5'!U31+'8'!AW31*'6'!AY32+'8'!AX31*'7'!AO32</f>
        <v>0.65081337397458561</v>
      </c>
      <c r="AZ31" s="6">
        <f>'a29'!CO33</f>
        <v>0.3008572000330309</v>
      </c>
      <c r="BA31" s="6">
        <f>'a29'!CQ33</f>
        <v>0.43167621239498294</v>
      </c>
      <c r="BB31" s="6">
        <f>'a29'!CS33</f>
        <v>0.14550536453103791</v>
      </c>
      <c r="BC31" s="6">
        <f>'a29'!CU33</f>
        <v>0.12196122304094831</v>
      </c>
      <c r="BD31" s="225">
        <f>AZ31*'4'!BZ32+'8'!BA31*'5'!W31+'8'!BB31*'6'!BD32+'8'!BC31*'7'!AS32</f>
        <v>0.59876366303566075</v>
      </c>
    </row>
    <row r="32" spans="1:56" x14ac:dyDescent="0.2">
      <c r="A32" s="1">
        <v>2008</v>
      </c>
      <c r="B32" s="6">
        <f>'a29'!C34</f>
        <v>0.29549937513407709</v>
      </c>
      <c r="C32" s="6">
        <f>'a29'!E34</f>
        <v>0.42549584997825435</v>
      </c>
      <c r="D32" s="6">
        <f>'a29'!G34</f>
        <v>0.16068554612764091</v>
      </c>
      <c r="E32" s="6">
        <f>'a29'!I34</f>
        <v>0.11831922876002755</v>
      </c>
      <c r="F32" s="225">
        <f>B32*'4'!H33+'8'!C32*'5'!C32+'8'!D32*'6'!F33+'8'!E32*'7'!E33</f>
        <v>0.55227160050242485</v>
      </c>
      <c r="G32" s="6">
        <f>'a29'!L34</f>
        <v>0.29879296018494145</v>
      </c>
      <c r="H32" s="6">
        <f>'a29'!N34</f>
        <v>0.42293108692206255</v>
      </c>
      <c r="I32" s="6">
        <f>'a29'!P34</f>
        <v>0.14627063282877659</v>
      </c>
      <c r="J32" s="6">
        <f>'a29'!R34</f>
        <v>0.13200532006421939</v>
      </c>
      <c r="K32" s="225">
        <f>G32*'4'!O33+'8'!H32*'5'!E32+'8'!I32*'6'!K33+'8'!J32*'7'!I33</f>
        <v>0.51500673690013732</v>
      </c>
      <c r="L32" s="6">
        <f>'a29'!U34</f>
        <v>0.29023064325770032</v>
      </c>
      <c r="M32" s="6">
        <f>'a29'!W34</f>
        <v>0.42597660431632173</v>
      </c>
      <c r="N32" s="6">
        <f>'a29'!Y34</f>
        <v>0.15857523226374018</v>
      </c>
      <c r="O32" s="6">
        <f>'a29'!AA34</f>
        <v>0.12521752016223786</v>
      </c>
      <c r="P32" s="225">
        <f>L32*'4'!V33+'8'!M32*'5'!G32+'8'!N32*'6'!P33+'8'!O32*'7'!M33</f>
        <v>0.47912694805153422</v>
      </c>
      <c r="Q32" s="6">
        <f>'a29'!AD34</f>
        <v>0.29725679558876683</v>
      </c>
      <c r="R32" s="6">
        <f>'a29'!AF34</f>
        <v>0.42833822914631653</v>
      </c>
      <c r="S32" s="6">
        <f>'a29'!AH34</f>
        <v>0.14560672475930894</v>
      </c>
      <c r="T32" s="6">
        <f>'a29'!AJ34</f>
        <v>0.12879825050560761</v>
      </c>
      <c r="U32" s="225">
        <f>Q32*'4'!AC33+'8'!R32*'5'!I32+'8'!S32*'6'!U33+'8'!T32*'7'!Q33</f>
        <v>0.44394196320560064</v>
      </c>
      <c r="V32" s="6">
        <f>'a29'!AM34</f>
        <v>0.29594486222801653</v>
      </c>
      <c r="W32" s="6">
        <f>'a29'!AO34</f>
        <v>0.42639835133812626</v>
      </c>
      <c r="X32" s="6">
        <f>'a29'!AQ34</f>
        <v>0.14938645688259872</v>
      </c>
      <c r="Y32" s="6">
        <f>'a29'!AS34</f>
        <v>0.1282703295512585</v>
      </c>
      <c r="Z32" s="225">
        <f>V32*'4'!AJ33+'8'!W32*'5'!K32+'8'!X32*'6'!Z33+'8'!Y32*'7'!U33</f>
        <v>0.47220242947581614</v>
      </c>
      <c r="AA32" s="6">
        <f>'a29'!AV34</f>
        <v>0.2962836701500175</v>
      </c>
      <c r="AB32" s="6">
        <f>'a29'!AX34</f>
        <v>0.42586712866439869</v>
      </c>
      <c r="AC32" s="6">
        <f>'a29'!AZ34</f>
        <v>0.15346161294807192</v>
      </c>
      <c r="AD32" s="6">
        <f>'a29'!BB34</f>
        <v>0.12438758823751189</v>
      </c>
      <c r="AE32" s="225">
        <f>AA32*'4'!AQ33+'8'!AB32*'5'!M32+'8'!AC32*'6'!AE33+'8'!AD32*'7'!Y33</f>
        <v>0.55522846474060983</v>
      </c>
      <c r="AF32" s="6">
        <f>'a29'!BE34</f>
        <v>0.29402758469206552</v>
      </c>
      <c r="AG32" s="6">
        <f>'a29'!BG34</f>
        <v>0.42470853304319084</v>
      </c>
      <c r="AH32" s="6">
        <f>'a29'!BI34</f>
        <v>0.16593465614925892</v>
      </c>
      <c r="AI32" s="6">
        <f>'a29'!BK34</f>
        <v>0.1153292261154848</v>
      </c>
      <c r="AJ32" s="225">
        <f>AF32*'4'!AX33+'8'!AG32*'5'!O32+'8'!AH32*'6'!AJ33+'8'!AI32*'7'!AC33</f>
        <v>0.5010806223398705</v>
      </c>
      <c r="AK32" s="6">
        <f>'a29'!BN34</f>
        <v>0.28791208843208965</v>
      </c>
      <c r="AL32" s="6">
        <f>'a29'!BP34</f>
        <v>0.42892896793220597</v>
      </c>
      <c r="AM32" s="6">
        <f>'a29'!BR34</f>
        <v>0.17011238388000649</v>
      </c>
      <c r="AN32" s="6">
        <f>'a29'!BT34</f>
        <v>0.11304655975569781</v>
      </c>
      <c r="AO32" s="225">
        <f>AK32*'4'!BE33+'8'!AL32*'5'!Q32+'8'!AM32*'6'!AO33+'8'!AN32*'7'!AG33</f>
        <v>0.56102109058736327</v>
      </c>
      <c r="AP32" s="6">
        <f>'a29'!BW34</f>
        <v>0.28690952938993924</v>
      </c>
      <c r="AQ32" s="6">
        <f>'a29'!BY34</f>
        <v>0.43301143318174889</v>
      </c>
      <c r="AR32" s="6">
        <f>'a29'!CA34</f>
        <v>0.16692772686733387</v>
      </c>
      <c r="AS32" s="6">
        <f>'a29'!CC34</f>
        <v>0.11315131056097806</v>
      </c>
      <c r="AT32" s="225">
        <f>AP32*'4'!BL33+'8'!AQ32*'5'!S32+'8'!AR32*'6'!AT33+'8'!AS32*'7'!AK33</f>
        <v>0.6623380965799377</v>
      </c>
      <c r="AU32" s="6">
        <f>'a29'!CF34</f>
        <v>0.29964600201839314</v>
      </c>
      <c r="AV32" s="6">
        <f>'a29'!CH34</f>
        <v>0.42103333620194533</v>
      </c>
      <c r="AW32" s="6">
        <f>'a29'!CJ34</f>
        <v>0.17152769738549042</v>
      </c>
      <c r="AX32" s="6">
        <f>'a29'!CL34</f>
        <v>0.10779296439417112</v>
      </c>
      <c r="AY32" s="225">
        <f>AU32*'4'!BS33+'8'!AV32*'5'!U32+'8'!AW32*'6'!AY33+'8'!AX32*'7'!AO33</f>
        <v>0.6646330235701331</v>
      </c>
      <c r="AZ32" s="6">
        <f>'a29'!CO34</f>
        <v>0.29812042357365953</v>
      </c>
      <c r="BA32" s="6">
        <f>'a29'!CQ34</f>
        <v>0.42763752633103447</v>
      </c>
      <c r="BB32" s="6">
        <f>'a29'!CS34</f>
        <v>0.15182992352688973</v>
      </c>
      <c r="BC32" s="6">
        <f>'a29'!CU34</f>
        <v>0.12241212656841621</v>
      </c>
      <c r="BD32" s="225">
        <f>AZ32*'4'!BZ33+'8'!BA32*'5'!W32+'8'!BB32*'6'!BD33+'8'!BC32*'7'!AS33</f>
        <v>0.59656687937148067</v>
      </c>
    </row>
    <row r="33" spans="1:56" x14ac:dyDescent="0.2">
      <c r="A33" s="1">
        <v>2009</v>
      </c>
      <c r="B33" s="6">
        <f>'a29'!C35</f>
        <v>0.29517575424337555</v>
      </c>
      <c r="C33" s="6">
        <f>'a29'!E35</f>
        <v>0.42532259514684356</v>
      </c>
      <c r="D33" s="6">
        <f>'a29'!G35</f>
        <v>0.15964801274480545</v>
      </c>
      <c r="E33" s="6">
        <f>'a29'!I35</f>
        <v>0.11985363786497533</v>
      </c>
      <c r="F33" s="225">
        <f>B33*'4'!H34+'8'!C33*'5'!C33+'8'!D33*'6'!F34+'8'!E33*'7'!E34</f>
        <v>0.52449821775492655</v>
      </c>
      <c r="G33" s="6">
        <f>'a29'!L35</f>
        <v>0.29710251843401431</v>
      </c>
      <c r="H33" s="6">
        <f>'a29'!N35</f>
        <v>0.4222059271837299</v>
      </c>
      <c r="I33" s="6">
        <f>'a29'!P35</f>
        <v>0.14760715032399932</v>
      </c>
      <c r="J33" s="6">
        <f>'a29'!R35</f>
        <v>0.13308440405825642</v>
      </c>
      <c r="K33" s="225">
        <f>G33*'4'!O34+'8'!H33*'5'!E33+'8'!I33*'6'!K34+'8'!J33*'7'!I34</f>
        <v>0.47941646806531862</v>
      </c>
      <c r="L33" s="6">
        <f>'a29'!U35</f>
        <v>0.28971089248304577</v>
      </c>
      <c r="M33" s="6">
        <f>'a29'!W35</f>
        <v>0.4256813032646784</v>
      </c>
      <c r="N33" s="6">
        <f>'a29'!Y35</f>
        <v>0.15731700338042459</v>
      </c>
      <c r="O33" s="6">
        <f>'a29'!AA35</f>
        <v>0.12729080087185116</v>
      </c>
      <c r="P33" s="225">
        <f>L33*'4'!V34+'8'!M33*'5'!G33+'8'!N33*'6'!P34+'8'!O33*'7'!M34</f>
        <v>0.4692490031228802</v>
      </c>
      <c r="Q33" s="6">
        <f>'a29'!AD35</f>
        <v>0.29751030448227495</v>
      </c>
      <c r="R33" s="6">
        <f>'a29'!AF35</f>
        <v>0.42937802001096148</v>
      </c>
      <c r="S33" s="6">
        <f>'a29'!AH35</f>
        <v>0.14218438820538418</v>
      </c>
      <c r="T33" s="6">
        <f>'a29'!AJ35</f>
        <v>0.13092728730137942</v>
      </c>
      <c r="U33" s="225">
        <f>Q33*'4'!AC34+'8'!R33*'5'!I33+'8'!S33*'6'!U34+'8'!T33*'7'!Q34</f>
        <v>0.40057868401438512</v>
      </c>
      <c r="V33" s="6">
        <f>'a29'!AM35</f>
        <v>0.29327701646724952</v>
      </c>
      <c r="W33" s="6">
        <f>'a29'!AO35</f>
        <v>0.42342687925787881</v>
      </c>
      <c r="X33" s="6">
        <f>'a29'!AQ35</f>
        <v>0.15413203709249707</v>
      </c>
      <c r="Y33" s="6">
        <f>'a29'!AS35</f>
        <v>0.12916406718237461</v>
      </c>
      <c r="Z33" s="225">
        <f>V33*'4'!AJ34+'8'!W33*'5'!K33+'8'!X33*'6'!Z34+'8'!Y33*'7'!U34</f>
        <v>0.43139691427517729</v>
      </c>
      <c r="AA33" s="6">
        <f>'a29'!AV35</f>
        <v>0.29653940366868942</v>
      </c>
      <c r="AB33" s="6">
        <f>'a29'!AX35</f>
        <v>0.42731517001320102</v>
      </c>
      <c r="AC33" s="6">
        <f>'a29'!AZ35</f>
        <v>0.15042024879460422</v>
      </c>
      <c r="AD33" s="6">
        <f>'a29'!BB35</f>
        <v>0.12572517752350529</v>
      </c>
      <c r="AE33" s="225">
        <f>AA33*'4'!AQ34+'8'!AB33*'5'!M33+'8'!AC33*'6'!AE34+'8'!AD33*'7'!Y34</f>
        <v>0.52264948817604773</v>
      </c>
      <c r="AF33" s="6">
        <f>'a29'!BE35</f>
        <v>0.29343278942034889</v>
      </c>
      <c r="AG33" s="6">
        <f>'a29'!BG35</f>
        <v>0.42407335763721288</v>
      </c>
      <c r="AH33" s="6">
        <f>'a29'!BI35</f>
        <v>0.16504405194013522</v>
      </c>
      <c r="AI33" s="6">
        <f>'a29'!BK35</f>
        <v>0.11744980100230304</v>
      </c>
      <c r="AJ33" s="225">
        <f>AF33*'4'!AX34+'8'!AG33*'5'!O33+'8'!AH33*'6'!AJ34+'8'!AI33*'7'!AC34</f>
        <v>0.48808440126362146</v>
      </c>
      <c r="AK33" s="6">
        <f>'a29'!BN35</f>
        <v>0.2890970741237468</v>
      </c>
      <c r="AL33" s="6">
        <f>'a29'!BP35</f>
        <v>0.43057507547316565</v>
      </c>
      <c r="AM33" s="6">
        <f>'a29'!BR35</f>
        <v>0.1657523520626788</v>
      </c>
      <c r="AN33" s="6">
        <f>'a29'!BT35</f>
        <v>0.11457549834040875</v>
      </c>
      <c r="AO33" s="225">
        <f>AK33*'4'!BE34+'8'!AL33*'5'!Q33+'8'!AM33*'6'!AO34+'8'!AN33*'7'!AG34</f>
        <v>0.53174747538266942</v>
      </c>
      <c r="AP33" s="6">
        <f>'a29'!BW35</f>
        <v>0.28887108517805521</v>
      </c>
      <c r="AQ33" s="6">
        <f>'a29'!BY35</f>
        <v>0.43431561871054886</v>
      </c>
      <c r="AR33" s="6">
        <f>'a29'!CA35</f>
        <v>0.16180385795098881</v>
      </c>
      <c r="AS33" s="6">
        <f>'a29'!CC35</f>
        <v>0.11500943816040718</v>
      </c>
      <c r="AT33" s="225">
        <f>AP33*'4'!BL34+'8'!AQ33*'5'!S33+'8'!AR33*'6'!AT34+'8'!AS33*'7'!AK34</f>
        <v>0.5952680127571095</v>
      </c>
      <c r="AU33" s="6">
        <f>'a29'!CF35</f>
        <v>0.29941255975044728</v>
      </c>
      <c r="AV33" s="6">
        <f>'a29'!CH35</f>
        <v>0.42025262326401736</v>
      </c>
      <c r="AW33" s="6">
        <f>'a29'!CJ35</f>
        <v>0.171434167726392</v>
      </c>
      <c r="AX33" s="6">
        <f>'a29'!CL35</f>
        <v>0.1089006492591434</v>
      </c>
      <c r="AY33" s="225">
        <f>AU33*'4'!BS34+'8'!AV33*'5'!U33+'8'!AW33*'6'!AY34+'8'!AX33*'7'!AO34</f>
        <v>0.64603636628852346</v>
      </c>
      <c r="AZ33" s="6">
        <f>'a29'!CO35</f>
        <v>0.29695530039653872</v>
      </c>
      <c r="BA33" s="6">
        <f>'a29'!CQ35</f>
        <v>0.42600475690771433</v>
      </c>
      <c r="BB33" s="6">
        <f>'a29'!CS35</f>
        <v>0.15402166419738561</v>
      </c>
      <c r="BC33" s="6">
        <f>'a29'!CU35</f>
        <v>0.12301827849836128</v>
      </c>
      <c r="BD33" s="225">
        <f>AZ33*'4'!BZ34+'8'!BA33*'5'!W33+'8'!BB33*'6'!BD34+'8'!BC33*'7'!AS34</f>
        <v>0.56036461197123799</v>
      </c>
    </row>
    <row r="34" spans="1:56" x14ac:dyDescent="0.2">
      <c r="A34" s="1">
        <v>2010</v>
      </c>
      <c r="B34" s="6">
        <f>'a29'!C36</f>
        <v>0.29429752630367539</v>
      </c>
      <c r="C34" s="6">
        <f>'a29'!E36</f>
        <v>0.42444462221753471</v>
      </c>
      <c r="D34" s="6">
        <f>'a29'!G36</f>
        <v>0.16041357852292107</v>
      </c>
      <c r="E34" s="6">
        <f>'a29'!I36</f>
        <v>0.12084427295586886</v>
      </c>
      <c r="F34" s="225">
        <f>B34*'4'!H35+'8'!C34*'5'!C34+'8'!D34*'6'!F35+'8'!E34*'7'!E35</f>
        <v>0.50886813682536269</v>
      </c>
      <c r="G34" s="6">
        <f>'a29'!L36</f>
        <v>0.29634274136153743</v>
      </c>
      <c r="H34" s="6">
        <f>'a29'!N36</f>
        <v>0.42249623413150067</v>
      </c>
      <c r="I34" s="6">
        <f>'a29'!P36</f>
        <v>0.14684820564958956</v>
      </c>
      <c r="J34" s="6">
        <f>'a29'!R36</f>
        <v>0.1343128188573722</v>
      </c>
      <c r="K34" s="225">
        <f>G34*'4'!O35+'8'!H34*'5'!E34+'8'!I34*'6'!K35+'8'!J34*'7'!I35</f>
        <v>0.47086251377864879</v>
      </c>
      <c r="L34" s="6">
        <f>'a29'!U36</f>
        <v>0.29105672889812145</v>
      </c>
      <c r="M34" s="6">
        <f>'a29'!W36</f>
        <v>0.42755371388913049</v>
      </c>
      <c r="N34" s="6">
        <f>'a29'!Y36</f>
        <v>0.15161479215926613</v>
      </c>
      <c r="O34" s="6">
        <f>'a29'!AA36</f>
        <v>0.12977476505348187</v>
      </c>
      <c r="P34" s="225">
        <f>L34*'4'!V35+'8'!M34*'5'!G34+'8'!N34*'6'!P35+'8'!O34*'7'!M35</f>
        <v>0.46246917564329593</v>
      </c>
      <c r="Q34" s="6">
        <f>'a29'!AD36</f>
        <v>0.29684055396342712</v>
      </c>
      <c r="R34" s="6">
        <f>'a29'!AF36</f>
        <v>0.42884433844468844</v>
      </c>
      <c r="S34" s="6">
        <f>'a29'!AH36</f>
        <v>0.14216612095048206</v>
      </c>
      <c r="T34" s="6">
        <f>'a29'!AJ36</f>
        <v>0.13214898664140223</v>
      </c>
      <c r="U34" s="225">
        <f>Q34*'4'!AC35+'8'!R34*'5'!I34+'8'!S34*'6'!U35+'8'!T34*'7'!Q35</f>
        <v>0.37380798859461994</v>
      </c>
      <c r="V34" s="6">
        <f>'a29'!AM36</f>
        <v>0.29476918503136218</v>
      </c>
      <c r="W34" s="6">
        <f>'a29'!AO36</f>
        <v>0.42648798950339756</v>
      </c>
      <c r="X34" s="6">
        <f>'a29'!AQ36</f>
        <v>0.14702458735274443</v>
      </c>
      <c r="Y34" s="6">
        <f>'a29'!AS36</f>
        <v>0.13171823811249581</v>
      </c>
      <c r="Z34" s="225">
        <f>V34*'4'!AJ35+'8'!W34*'5'!K34+'8'!X34*'6'!Z35+'8'!Y34*'7'!U35</f>
        <v>0.4312676004332564</v>
      </c>
      <c r="AA34" s="6">
        <f>'a29'!AV36</f>
        <v>0.29480411783385368</v>
      </c>
      <c r="AB34" s="6">
        <f>'a29'!AX36</f>
        <v>0.42607166851977246</v>
      </c>
      <c r="AC34" s="6">
        <f>'a29'!AZ36</f>
        <v>0.15323965039556645</v>
      </c>
      <c r="AD34" s="6">
        <f>'a29'!BB36</f>
        <v>0.12588456325080738</v>
      </c>
      <c r="AE34" s="225">
        <f>AA34*'4'!AQ35+'8'!AB34*'5'!M34+'8'!AC34*'6'!AE35+'8'!AD34*'7'!Y35</f>
        <v>0.48438068536953294</v>
      </c>
      <c r="AF34" s="6">
        <f>'a29'!BE36</f>
        <v>0.29244266616982634</v>
      </c>
      <c r="AG34" s="6">
        <f>'a29'!BG36</f>
        <v>0.42259919100004356</v>
      </c>
      <c r="AH34" s="6">
        <f>'a29'!BI36</f>
        <v>0.16607578226660671</v>
      </c>
      <c r="AI34" s="6">
        <f>'a29'!BK36</f>
        <v>0.11888236056352346</v>
      </c>
      <c r="AJ34" s="225">
        <f>AF34*'4'!AX35+'8'!AG34*'5'!O34+'8'!AH34*'6'!AJ35+'8'!AI34*'7'!AC35</f>
        <v>0.48610309590558431</v>
      </c>
      <c r="AK34" s="6">
        <f>'a29'!BN36</f>
        <v>0.29002029965104842</v>
      </c>
      <c r="AL34" s="6">
        <f>'a29'!BP36</f>
        <v>0.43179073327707806</v>
      </c>
      <c r="AM34" s="6">
        <f>'a29'!BR36</f>
        <v>0.16244095827571617</v>
      </c>
      <c r="AN34" s="6">
        <f>'a29'!BT36</f>
        <v>0.11574800879615731</v>
      </c>
      <c r="AO34" s="225">
        <f>AK34*'4'!BE35+'8'!AL34*'5'!Q34+'8'!AM34*'6'!AO35+'8'!AN34*'7'!AG35</f>
        <v>0.5115104120326418</v>
      </c>
      <c r="AP34" s="6">
        <f>'a29'!BW36</f>
        <v>0.287707873899887</v>
      </c>
      <c r="AQ34" s="6">
        <f>'a29'!BY36</f>
        <v>0.43137328971127936</v>
      </c>
      <c r="AR34" s="6">
        <f>'a29'!CA36</f>
        <v>0.16571047104762562</v>
      </c>
      <c r="AS34" s="6">
        <f>'a29'!CC36</f>
        <v>0.11520836534120799</v>
      </c>
      <c r="AT34" s="225">
        <f>AP34*'4'!BL35+'8'!AQ34*'5'!S34+'8'!AR34*'6'!AT35+'8'!AS34*'7'!AK35</f>
        <v>0.59574117290459916</v>
      </c>
      <c r="AU34" s="6">
        <f>'a29'!CF36</f>
        <v>0.29899497887373411</v>
      </c>
      <c r="AV34" s="6">
        <f>'a29'!CH36</f>
        <v>0.42042139203584461</v>
      </c>
      <c r="AW34" s="6">
        <f>'a29'!CJ36</f>
        <v>0.17018970308580214</v>
      </c>
      <c r="AX34" s="6">
        <f>'a29'!CL36</f>
        <v>0.11039392600461904</v>
      </c>
      <c r="AY34" s="225">
        <f>AU34*'4'!BS35+'8'!AV34*'5'!U34+'8'!AW34*'6'!AY35+'8'!AX34*'7'!AO35</f>
        <v>0.61854958026867379</v>
      </c>
      <c r="AZ34" s="6">
        <f>'a29'!CO36</f>
        <v>0.29663237002549131</v>
      </c>
      <c r="BA34" s="6">
        <f>'a29'!CQ36</f>
        <v>0.42568310158775224</v>
      </c>
      <c r="BB34" s="6">
        <f>'a29'!CS36</f>
        <v>0.15410979136911968</v>
      </c>
      <c r="BC34" s="6">
        <f>'a29'!CU36</f>
        <v>0.1235747370176367</v>
      </c>
      <c r="BD34" s="225">
        <f>AZ34*'4'!BZ35+'8'!BA34*'5'!W34+'8'!BB34*'6'!BD35+'8'!BC34*'7'!AS35</f>
        <v>0.53374102122373313</v>
      </c>
    </row>
    <row r="35" spans="1:56" x14ac:dyDescent="0.2">
      <c r="A35" s="1">
        <v>2011</v>
      </c>
      <c r="B35" s="6">
        <f>'a29'!C37</f>
        <v>0.29472431778971175</v>
      </c>
      <c r="C35" s="6">
        <f>'a29'!E37</f>
        <v>0.42603610190845825</v>
      </c>
      <c r="D35" s="6">
        <f>'a29'!G37</f>
        <v>0.15748203999212293</v>
      </c>
      <c r="E35" s="6">
        <f>'a29'!I37</f>
        <v>0.12175754030970719</v>
      </c>
      <c r="F35" s="225">
        <f>B35*'4'!H36+'8'!C35*'5'!C35+'8'!D35*'6'!F36+'8'!E35*'7'!E36</f>
        <v>0.51820850953120479</v>
      </c>
      <c r="G35" s="6">
        <f>'a29'!L37</f>
        <v>0.29313915603213719</v>
      </c>
      <c r="H35" s="6">
        <f>'a29'!N37</f>
        <v>0.42095652055709215</v>
      </c>
      <c r="I35" s="6">
        <f>'a29'!P37</f>
        <v>0.15196692923586147</v>
      </c>
      <c r="J35" s="6">
        <f>'a29'!R37</f>
        <v>0.13393739417490913</v>
      </c>
      <c r="K35" s="225">
        <f>G35*'4'!O36+'8'!H35*'5'!E35+'8'!I35*'6'!K36+'8'!J35*'7'!I36</f>
        <v>0.50360847301385492</v>
      </c>
      <c r="L35" s="6">
        <f>'a29'!U37</f>
        <v>0.29204028470425486</v>
      </c>
      <c r="M35" s="6">
        <f>'a29'!W37</f>
        <v>0.42929220871321122</v>
      </c>
      <c r="N35" s="6">
        <f>'a29'!Y37</f>
        <v>0.14813604385174192</v>
      </c>
      <c r="O35" s="6">
        <f>'a29'!AA37</f>
        <v>0.130531462730792</v>
      </c>
      <c r="P35" s="225">
        <f>L35*'4'!V36+'8'!M35*'5'!G35+'8'!N35*'6'!P36+'8'!O35*'7'!M36</f>
        <v>0.4111491552959663</v>
      </c>
      <c r="Q35" s="6">
        <f>'a29'!AD37</f>
        <v>0.29729838542203429</v>
      </c>
      <c r="R35" s="6">
        <f>'a29'!AF37</f>
        <v>0.43038001110920959</v>
      </c>
      <c r="S35" s="6">
        <f>'a29'!AH37</f>
        <v>0.13922675769215961</v>
      </c>
      <c r="T35" s="6">
        <f>'a29'!AJ37</f>
        <v>0.13309484577659655</v>
      </c>
      <c r="U35" s="225">
        <f>Q35*'4'!AC36+'8'!R35*'5'!I35+'8'!S35*'6'!U36+'8'!T35*'7'!Q36</f>
        <v>0.40351956092913022</v>
      </c>
      <c r="V35" s="6">
        <f>'a29'!AM37</f>
        <v>0.2959957972445702</v>
      </c>
      <c r="W35" s="6">
        <f>'a29'!AO37</f>
        <v>0.429706449762284</v>
      </c>
      <c r="X35" s="6">
        <f>'a29'!AQ37</f>
        <v>0.14069515408314895</v>
      </c>
      <c r="Y35" s="6">
        <f>'a29'!AS37</f>
        <v>0.1336025989099969</v>
      </c>
      <c r="Z35" s="225">
        <f>V35*'4'!AJ36+'8'!W35*'5'!K35+'8'!X35*'6'!Z36+'8'!Y35*'7'!U36</f>
        <v>0.45015372019903072</v>
      </c>
      <c r="AA35" s="6">
        <f>'a29'!AV37</f>
        <v>0.2953341367372958</v>
      </c>
      <c r="AB35" s="6">
        <f>'a29'!AX37</f>
        <v>0.42862461843685384</v>
      </c>
      <c r="AC35" s="6">
        <f>'a29'!AZ37</f>
        <v>0.1496111786026737</v>
      </c>
      <c r="AD35" s="6">
        <f>'a29'!BB37</f>
        <v>0.12643006622317657</v>
      </c>
      <c r="AE35" s="225">
        <f>AA35*'4'!AQ36+'8'!AB35*'5'!M35+'8'!AC35*'6'!AE36+'8'!AD35*'7'!Y36</f>
        <v>0.50604154759733544</v>
      </c>
      <c r="AF35" s="6">
        <f>'a29'!BE37</f>
        <v>0.29271729304053612</v>
      </c>
      <c r="AG35" s="6">
        <f>'a29'!BG37</f>
        <v>0.42352924088009908</v>
      </c>
      <c r="AH35" s="6">
        <f>'a29'!BI37</f>
        <v>0.16370089938837265</v>
      </c>
      <c r="AI35" s="6">
        <f>'a29'!BK37</f>
        <v>0.12005256669099222</v>
      </c>
      <c r="AJ35" s="225">
        <f>AF35*'4'!AX36+'8'!AG35*'5'!O35+'8'!AH35*'6'!AJ36+'8'!AI35*'7'!AC36</f>
        <v>0.47472403743037661</v>
      </c>
      <c r="AK35" s="6">
        <f>'a29'!BN37</f>
        <v>0.28933156528673915</v>
      </c>
      <c r="AL35" s="6">
        <f>'a29'!BP37</f>
        <v>0.43088576184093846</v>
      </c>
      <c r="AM35" s="6">
        <f>'a29'!BR37</f>
        <v>0.16423562746054785</v>
      </c>
      <c r="AN35" s="6">
        <f>'a29'!BT37</f>
        <v>0.11554704541177449</v>
      </c>
      <c r="AO35" s="225">
        <f>AK35*'4'!BE36+'8'!AL35*'5'!Q35+'8'!AM35*'6'!AO36+'8'!AN35*'7'!AG36</f>
        <v>0.53011455553705822</v>
      </c>
      <c r="AP35" s="6">
        <f>'a29'!BW37</f>
        <v>0.28828861135290085</v>
      </c>
      <c r="AQ35" s="6">
        <f>'a29'!BY37</f>
        <v>0.43159314866609211</v>
      </c>
      <c r="AR35" s="6">
        <f>'a29'!CA37</f>
        <v>0.16460159123301413</v>
      </c>
      <c r="AS35" s="6">
        <f>'a29'!CC37</f>
        <v>0.11551664874799283</v>
      </c>
      <c r="AT35" s="225">
        <f>AP35*'4'!BL36+'8'!AQ35*'5'!S35+'8'!AR35*'6'!AT36+'8'!AS35*'7'!AK36</f>
        <v>0.62489378352023273</v>
      </c>
      <c r="AU35" s="6">
        <f>'a29'!CF37</f>
        <v>0.29945654746802353</v>
      </c>
      <c r="AV35" s="6">
        <f>'a29'!CH37</f>
        <v>0.42213686916057802</v>
      </c>
      <c r="AW35" s="6">
        <f>'a29'!CJ37</f>
        <v>0.16693337503351371</v>
      </c>
      <c r="AX35" s="6">
        <f>'a29'!CL37</f>
        <v>0.11147320833788468</v>
      </c>
      <c r="AY35" s="225">
        <f>AU35*'4'!BS36+'8'!AV35*'5'!U35+'8'!AW35*'6'!AY36+'8'!AX35*'7'!AO36</f>
        <v>0.64940645046922174</v>
      </c>
      <c r="AZ35" s="6">
        <f>'a29'!CO37</f>
        <v>0.29788348102805784</v>
      </c>
      <c r="BA35" s="6">
        <f>'a29'!CQ37</f>
        <v>0.42862866117179271</v>
      </c>
      <c r="BB35" s="6">
        <f>'a29'!CS37</f>
        <v>0.14866805988718751</v>
      </c>
      <c r="BC35" s="6">
        <f>'a29'!CU37</f>
        <v>0.12481979791296205</v>
      </c>
      <c r="BD35" s="225">
        <f>AZ35*'4'!BZ36+'8'!BA35*'5'!W35+'8'!BB35*'6'!BD36+'8'!BC35*'7'!AS36</f>
        <v>0.54311568074266103</v>
      </c>
    </row>
    <row r="36" spans="1:56" x14ac:dyDescent="0.2">
      <c r="A36" s="1">
        <v>2012</v>
      </c>
      <c r="B36" s="6">
        <f>'a29'!C38</f>
        <v>0.2940832481084068</v>
      </c>
      <c r="C36" s="6">
        <f>'a29'!E38</f>
        <v>0.42715727850059143</v>
      </c>
      <c r="D36" s="6">
        <f>'a29'!G38</f>
        <v>0.15711069039189474</v>
      </c>
      <c r="E36" s="6">
        <f>'a29'!I38</f>
        <v>0.12164878299910707</v>
      </c>
      <c r="F36" s="225">
        <f>B36*'4'!H37+'8'!C36*'5'!C36+'8'!D36*'6'!F37+'8'!E36*'7'!E37</f>
        <v>0.5349957267604073</v>
      </c>
      <c r="G36" s="6">
        <f>'a29'!L38</f>
        <v>0.29568398148200203</v>
      </c>
      <c r="H36" s="6">
        <f>'a29'!N38</f>
        <v>0.4277325394271253</v>
      </c>
      <c r="I36" s="6">
        <f>'a29'!P38</f>
        <v>0.14010507071794084</v>
      </c>
      <c r="J36" s="6">
        <f>'a29'!R38</f>
        <v>0.13647840837293176</v>
      </c>
      <c r="K36" s="225">
        <f>G36*'4'!O37+'8'!H36*'5'!E36+'8'!I36*'6'!K37+'8'!J36*'7'!I37</f>
        <v>0.51090856149566932</v>
      </c>
      <c r="L36" s="6">
        <f>'a29'!U38</f>
        <v>0.2864343620535334</v>
      </c>
      <c r="M36" s="6">
        <f>'a29'!W38</f>
        <v>0.42364804125276295</v>
      </c>
      <c r="N36" s="6">
        <f>'a29'!Y38</f>
        <v>0.16110559315245912</v>
      </c>
      <c r="O36" s="6">
        <f>'a29'!AA38</f>
        <v>0.12881200354124447</v>
      </c>
      <c r="P36" s="225">
        <f>L36*'4'!V37+'8'!M36*'5'!G36+'8'!N36*'6'!P37+'8'!O36*'7'!M37</f>
        <v>0.47635477744440036</v>
      </c>
      <c r="Q36" s="6">
        <f>'a29'!AD38</f>
        <v>0.29911501327385648</v>
      </c>
      <c r="R36" s="6">
        <f>'a29'!AF38</f>
        <v>0.43641071165612733</v>
      </c>
      <c r="S36" s="6">
        <f>'a29'!AH38</f>
        <v>0.12967906015220451</v>
      </c>
      <c r="T36" s="6">
        <f>'a29'!AJ38</f>
        <v>0.13479521491781171</v>
      </c>
      <c r="U36" s="225">
        <f>Q36*'4'!AC37+'8'!R36*'5'!I36+'8'!S36*'6'!U37+'8'!T36*'7'!Q37</f>
        <v>0.42183655506040207</v>
      </c>
      <c r="V36" s="6">
        <f>'a29'!AM38</f>
        <v>0.29281495936452967</v>
      </c>
      <c r="W36" s="6">
        <f>'a29'!AO38</f>
        <v>0.4285157763432243</v>
      </c>
      <c r="X36" s="6">
        <f>'a29'!AQ38</f>
        <v>0.14536843093932272</v>
      </c>
      <c r="Y36" s="6">
        <f>'a29'!AS38</f>
        <v>0.13330083335292336</v>
      </c>
      <c r="Z36" s="225">
        <f>V36*'4'!AJ37+'8'!W36*'5'!K36+'8'!X36*'6'!Z37+'8'!Y36*'7'!U37</f>
        <v>0.4079427349303148</v>
      </c>
      <c r="AA36" s="6">
        <f>'a29'!AV38</f>
        <v>0.29443693359355588</v>
      </c>
      <c r="AB36" s="6">
        <f>'a29'!AX38</f>
        <v>0.43011814021264577</v>
      </c>
      <c r="AC36" s="6">
        <f>'a29'!AZ38</f>
        <v>0.14901645382588008</v>
      </c>
      <c r="AD36" s="6">
        <f>'a29'!BB38</f>
        <v>0.12642847236791824</v>
      </c>
      <c r="AE36" s="225">
        <f>AA36*'4'!AQ37+'8'!AB36*'5'!M36+'8'!AC36*'6'!AE37+'8'!AD36*'7'!Y37</f>
        <v>0.50303136423723038</v>
      </c>
      <c r="AF36" s="6">
        <f>'a29'!BE38</f>
        <v>0.29219565893881266</v>
      </c>
      <c r="AG36" s="6">
        <f>'a29'!BG38</f>
        <v>0.42469195040434743</v>
      </c>
      <c r="AH36" s="6">
        <f>'a29'!BI38</f>
        <v>0.16303416401679749</v>
      </c>
      <c r="AI36" s="6">
        <f>'a29'!BK38</f>
        <v>0.12007822664004242</v>
      </c>
      <c r="AJ36" s="225">
        <f>AF36*'4'!AX37+'8'!AG36*'5'!O36+'8'!AH36*'6'!AJ37+'8'!AI36*'7'!AC37</f>
        <v>0.49616117392038117</v>
      </c>
      <c r="AK36" s="6">
        <f>'a29'!BN38</f>
        <v>0.28870993628326919</v>
      </c>
      <c r="AL36" s="6">
        <f>'a29'!BP38</f>
        <v>0.43113031390614059</v>
      </c>
      <c r="AM36" s="6">
        <f>'a29'!BR38</f>
        <v>0.16553638332573656</v>
      </c>
      <c r="AN36" s="6">
        <f>'a29'!BT38</f>
        <v>0.11462336648485377</v>
      </c>
      <c r="AO36" s="225">
        <f>AK36*'4'!BE37+'8'!AL36*'5'!Q36+'8'!AM36*'6'!AO37+'8'!AN36*'7'!AG37</f>
        <v>0.54466552766723542</v>
      </c>
      <c r="AP36" s="6">
        <f>'a29'!BW38</f>
        <v>0.2894287980848434</v>
      </c>
      <c r="AQ36" s="6">
        <f>'a29'!BY38</f>
        <v>0.43392583454330674</v>
      </c>
      <c r="AR36" s="6">
        <f>'a29'!CA38</f>
        <v>0.1617088409949983</v>
      </c>
      <c r="AS36" s="6">
        <f>'a29'!CC38</f>
        <v>0.11493652637685152</v>
      </c>
      <c r="AT36" s="225">
        <f>AP36*'4'!BL37+'8'!AQ36*'5'!S36+'8'!AR36*'6'!AT37+'8'!AS36*'7'!AK37</f>
        <v>0.64237390248812298</v>
      </c>
      <c r="AU36" s="6">
        <f>'a29'!CF38</f>
        <v>0.29815874439464529</v>
      </c>
      <c r="AV36" s="6">
        <f>'a29'!CH38</f>
        <v>0.42215586036410802</v>
      </c>
      <c r="AW36" s="6">
        <f>'a29'!CJ38</f>
        <v>0.16901689911544177</v>
      </c>
      <c r="AX36" s="6">
        <f>'a29'!CL38</f>
        <v>0.11066849612580494</v>
      </c>
      <c r="AY36" s="225">
        <f>AU36*'4'!BS37+'8'!AV36*'5'!U36+'8'!AW36*'6'!AY37+'8'!AX36*'7'!AO37</f>
        <v>0.67356880436548849</v>
      </c>
      <c r="AZ36" s="6">
        <f>'a29'!CO38</f>
        <v>0.2971193897972641</v>
      </c>
      <c r="BA36" s="6">
        <f>'a29'!CQ38</f>
        <v>0.42886815188632593</v>
      </c>
      <c r="BB36" s="6">
        <f>'a29'!CS38</f>
        <v>0.14932601347587032</v>
      </c>
      <c r="BC36" s="6">
        <f>'a29'!CU38</f>
        <v>0.12468644484053962</v>
      </c>
      <c r="BD36" s="225">
        <f>AZ36*'4'!BZ37+'8'!BA36*'5'!W36+'8'!BB36*'6'!BD37+'8'!BC36*'7'!AS37</f>
        <v>0.57699403339637279</v>
      </c>
    </row>
    <row r="37" spans="1:56" x14ac:dyDescent="0.2">
      <c r="A37" s="1">
        <v>2013</v>
      </c>
      <c r="B37" s="6">
        <f>'a29'!C39</f>
        <v>0.29399961443227846</v>
      </c>
      <c r="C37" s="6">
        <f>'a29'!E39</f>
        <v>0.42927798607419954</v>
      </c>
      <c r="D37" s="6">
        <f>'a29'!G39</f>
        <v>0.15487862940377556</v>
      </c>
      <c r="E37" s="6">
        <f>'a29'!I39</f>
        <v>0.12184377008974628</v>
      </c>
      <c r="F37" s="225">
        <f>B37*'4'!H38+'8'!C37*'5'!C37+'8'!D37*'6'!F38+'8'!E37*'7'!E38</f>
        <v>0.56093772645721984</v>
      </c>
      <c r="G37" s="6">
        <f>'a29'!L39</f>
        <v>0.29512008763843289</v>
      </c>
      <c r="H37" s="6">
        <f>'a29'!N39</f>
        <v>0.42998720234338533</v>
      </c>
      <c r="I37" s="6">
        <f>'a29'!P39</f>
        <v>0.13726514536346532</v>
      </c>
      <c r="J37" s="6">
        <f>'a29'!R39</f>
        <v>0.13762756465471657</v>
      </c>
      <c r="K37" s="225">
        <f>G37*'4'!O38+'8'!H37*'5'!E37+'8'!I37*'6'!K38+'8'!J37*'7'!I38</f>
        <v>0.57086382283868442</v>
      </c>
      <c r="L37" s="6">
        <f>'a29'!U39</f>
        <v>0.28705632485507371</v>
      </c>
      <c r="M37" s="6">
        <f>'a29'!W39</f>
        <v>0.42886535520197022</v>
      </c>
      <c r="N37" s="6">
        <f>'a29'!Y39</f>
        <v>0.15402910644577802</v>
      </c>
      <c r="O37" s="6">
        <f>'a29'!AA39</f>
        <v>0.13004921349717802</v>
      </c>
      <c r="P37" s="225">
        <f>L37*'4'!V38+'8'!M37*'5'!G37+'8'!N37*'6'!P38+'8'!O37*'7'!M38</f>
        <v>0.46321163639435298</v>
      </c>
      <c r="Q37" s="6">
        <f>'a29'!AD39</f>
        <v>0.2958135800947494</v>
      </c>
      <c r="R37" s="6">
        <f>'a29'!AF39</f>
        <v>0.43531930708185679</v>
      </c>
      <c r="S37" s="6">
        <f>'a29'!AH39</f>
        <v>0.13442277504395797</v>
      </c>
      <c r="T37" s="6">
        <f>'a29'!AJ39</f>
        <v>0.13444433777943582</v>
      </c>
      <c r="U37" s="225">
        <f>Q37*'4'!AC38+'8'!R37*'5'!I37+'8'!S37*'6'!U38+'8'!T37*'7'!Q38</f>
        <v>0.43838144176748112</v>
      </c>
      <c r="V37" s="6">
        <f>'a29'!AM39</f>
        <v>0.29174568367426917</v>
      </c>
      <c r="W37" s="6">
        <f>'a29'!AO39</f>
        <v>0.43061659957240905</v>
      </c>
      <c r="X37" s="6">
        <f>'a29'!AQ39</f>
        <v>0.14353886652413633</v>
      </c>
      <c r="Y37" s="6">
        <f>'a29'!AS39</f>
        <v>0.13409885022918563</v>
      </c>
      <c r="Z37" s="225">
        <f>V37*'4'!AJ38+'8'!W37*'5'!K37+'8'!X37*'6'!Z38+'8'!Y37*'7'!U38</f>
        <v>0.45084451276814408</v>
      </c>
      <c r="AA37" s="6">
        <f>'a29'!AV39</f>
        <v>0.29526323195584298</v>
      </c>
      <c r="AB37" s="6">
        <f>'a29'!AX39</f>
        <v>0.43441295156166071</v>
      </c>
      <c r="AC37" s="6">
        <f>'a29'!AZ39</f>
        <v>0.14324122301399306</v>
      </c>
      <c r="AD37" s="6">
        <f>'a29'!BB39</f>
        <v>0.1270825934685032</v>
      </c>
      <c r="AE37" s="225">
        <f>AA37*'4'!AQ38+'8'!AB37*'5'!M37+'8'!AC37*'6'!AE38+'8'!AD37*'7'!Y38</f>
        <v>0.53293658141776823</v>
      </c>
      <c r="AF37" s="6">
        <f>'a29'!BE39</f>
        <v>0.29219324881273029</v>
      </c>
      <c r="AG37" s="6">
        <f>'a29'!BG39</f>
        <v>0.42679594325935322</v>
      </c>
      <c r="AH37" s="6">
        <f>'a29'!BI39</f>
        <v>0.16049652485345356</v>
      </c>
      <c r="AI37" s="6">
        <f>'a29'!BK39</f>
        <v>0.12051428307446301</v>
      </c>
      <c r="AJ37" s="225">
        <f>AF37*'4'!AX38+'8'!AG37*'5'!O37+'8'!AH37*'6'!AJ38+'8'!AI37*'7'!AC38</f>
        <v>0.51400266268377603</v>
      </c>
      <c r="AK37" s="6">
        <f>'a29'!BN39</f>
        <v>0.2895008765170119</v>
      </c>
      <c r="AL37" s="6">
        <f>'a29'!BP39</f>
        <v>0.43378727587128146</v>
      </c>
      <c r="AM37" s="6">
        <f>'a29'!BR39</f>
        <v>0.16230385406332573</v>
      </c>
      <c r="AN37" s="6">
        <f>'a29'!BT39</f>
        <v>0.11440799354838098</v>
      </c>
      <c r="AO37" s="225">
        <f>AK37*'4'!BE38+'8'!AL37*'5'!Q37+'8'!AM37*'6'!AO38+'8'!AN37*'7'!AG38</f>
        <v>0.58233793149587854</v>
      </c>
      <c r="AP37" s="6">
        <f>'a29'!BW39</f>
        <v>0.28763181298562185</v>
      </c>
      <c r="AQ37" s="6">
        <f>'a29'!BY39</f>
        <v>0.43206384812173371</v>
      </c>
      <c r="AR37" s="6">
        <f>'a29'!CA39</f>
        <v>0.1670479412796238</v>
      </c>
      <c r="AS37" s="6">
        <f>'a29'!CC39</f>
        <v>0.11325639761302064</v>
      </c>
      <c r="AT37" s="225">
        <f>AP37*'4'!BL38+'8'!AQ37*'5'!S37+'8'!AR37*'6'!AT38+'8'!AS37*'7'!AK38</f>
        <v>0.66331624571057879</v>
      </c>
      <c r="AU37" s="6">
        <f>'a29'!CF39</f>
        <v>0.29724163590511227</v>
      </c>
      <c r="AV37" s="6">
        <f>'a29'!CH39</f>
        <v>0.42248167657953445</v>
      </c>
      <c r="AW37" s="6">
        <f>'a29'!CJ39</f>
        <v>0.17058450586943524</v>
      </c>
      <c r="AX37" s="6">
        <f>'a29'!CL39</f>
        <v>0.10969218164591808</v>
      </c>
      <c r="AY37" s="225">
        <f>AU37*'4'!BS38+'8'!AV37*'5'!U37+'8'!AW37*'6'!AY38+'8'!AX37*'7'!AO38</f>
        <v>0.69246560633664633</v>
      </c>
      <c r="AZ37" s="6">
        <f>'a29'!CO39</f>
        <v>0.29681224908843673</v>
      </c>
      <c r="BA37" s="6">
        <f>'a29'!CQ39</f>
        <v>0.43019303578043189</v>
      </c>
      <c r="BB37" s="6">
        <f>'a29'!CS39</f>
        <v>0.14789072147968069</v>
      </c>
      <c r="BC37" s="6">
        <f>'a29'!CU39</f>
        <v>0.12510399365145072</v>
      </c>
      <c r="BD37" s="225">
        <f>AZ37*'4'!BZ38+'8'!BA37*'5'!W37+'8'!BB37*'6'!BD38+'8'!BC37*'7'!AS38</f>
        <v>0.59587389543567126</v>
      </c>
    </row>
    <row r="38" spans="1:56" x14ac:dyDescent="0.2">
      <c r="A38" s="1">
        <v>2014</v>
      </c>
      <c r="B38" s="6">
        <f>'a29'!C40</f>
        <v>0.29287988541592064</v>
      </c>
      <c r="C38" s="6">
        <f>'a29'!E40</f>
        <v>0.42985054777761034</v>
      </c>
      <c r="D38" s="6">
        <f>'a29'!G40</f>
        <v>0.15561797596018939</v>
      </c>
      <c r="E38" s="6">
        <f>'a29'!I40</f>
        <v>0.12165159084627965</v>
      </c>
      <c r="F38" s="225">
        <f>B38*'4'!H39+'8'!C38*'5'!C38+'8'!D38*'6'!F39+'8'!E38*'7'!E39</f>
        <v>0.55200009991617405</v>
      </c>
      <c r="G38" s="6">
        <f>'a29'!L40</f>
        <v>0.29255251877999722</v>
      </c>
      <c r="H38" s="6">
        <f>'a29'!N40</f>
        <v>0.42964340785322908</v>
      </c>
      <c r="I38" s="6">
        <f>'a29'!P40</f>
        <v>0.14019074728416303</v>
      </c>
      <c r="J38" s="6">
        <f>'a29'!R40</f>
        <v>0.13761332608261076</v>
      </c>
      <c r="K38" s="225">
        <f>G38*'4'!O39+'8'!H38*'5'!E38+'8'!I38*'6'!K39+'8'!J38*'7'!I39</f>
        <v>0.5162221966138909</v>
      </c>
      <c r="L38" s="6">
        <f>'a29'!U40</f>
        <v>0.28616350768233162</v>
      </c>
      <c r="M38" s="6">
        <f>'a29'!W40</f>
        <v>0.4316823592663977</v>
      </c>
      <c r="N38" s="6">
        <f>'a29'!Y40</f>
        <v>0.15200083072760481</v>
      </c>
      <c r="O38" s="6">
        <f>'a29'!AA40</f>
        <v>0.13015330232366598</v>
      </c>
      <c r="P38" s="225">
        <f>L38*'4'!V39+'8'!M38*'5'!G38+'8'!N38*'6'!P39+'8'!O38*'7'!M39</f>
        <v>0.48547454018787556</v>
      </c>
      <c r="Q38" s="6">
        <f>'a29'!AD40</f>
        <v>0.29617841397707173</v>
      </c>
      <c r="R38" s="6">
        <f>'a29'!AF40</f>
        <v>0.4394732253032847</v>
      </c>
      <c r="S38" s="6">
        <f>'a29'!AH40</f>
        <v>0.12874435895448649</v>
      </c>
      <c r="T38" s="6">
        <f>'a29'!AJ40</f>
        <v>0.13560400176515711</v>
      </c>
      <c r="U38" s="225">
        <f>Q38*'4'!AC39+'8'!R38*'5'!I38+'8'!S38*'6'!U39+'8'!T38*'7'!Q39</f>
        <v>0.38492012500927841</v>
      </c>
      <c r="V38" s="6">
        <f>'a29'!AM40</f>
        <v>0.29171105832202948</v>
      </c>
      <c r="W38" s="6">
        <f>'a29'!AO40</f>
        <v>0.4346287954858028</v>
      </c>
      <c r="X38" s="6">
        <f>'a29'!AQ40</f>
        <v>0.13837161652201069</v>
      </c>
      <c r="Y38" s="6">
        <f>'a29'!AS40</f>
        <v>0.13528852967015703</v>
      </c>
      <c r="Z38" s="225">
        <f>V38*'4'!AJ39+'8'!W38*'5'!K38+'8'!X38*'6'!Z39+'8'!Y38*'7'!U39</f>
        <v>0.44101597794871256</v>
      </c>
      <c r="AA38" s="6">
        <f>'a29'!AV40</f>
        <v>0.29131117566421993</v>
      </c>
      <c r="AB38" s="6">
        <f>'a29'!AX40</f>
        <v>0.43205787006986024</v>
      </c>
      <c r="AC38" s="6">
        <f>'a29'!AZ40</f>
        <v>0.15089621112189866</v>
      </c>
      <c r="AD38" s="6">
        <f>'a29'!BB40</f>
        <v>0.12573474314402106</v>
      </c>
      <c r="AE38" s="225">
        <f>AA38*'4'!AQ39+'8'!AB38*'5'!M38+'8'!AC38*'6'!AE39+'8'!AD38*'7'!Y39</f>
        <v>0.54156468903738308</v>
      </c>
      <c r="AF38" s="6">
        <f>'a29'!BE40</f>
        <v>0.2922983123568248</v>
      </c>
      <c r="AG38" s="6">
        <f>'a29'!BG40</f>
        <v>0.42892613787570305</v>
      </c>
      <c r="AH38" s="6">
        <f>'a29'!BI40</f>
        <v>0.15767746408729308</v>
      </c>
      <c r="AI38" s="6">
        <f>'a29'!BK40</f>
        <v>0.121098085680179</v>
      </c>
      <c r="AJ38" s="225">
        <f>AF38*'4'!AX39+'8'!AG38*'5'!O38+'8'!AH38*'6'!AJ39+'8'!AI38*'7'!AC39</f>
        <v>0.52594546381559126</v>
      </c>
      <c r="AK38" s="6">
        <f>'a29'!BN40</f>
        <v>0.28698642493947435</v>
      </c>
      <c r="AL38" s="6">
        <f>'a29'!BP40</f>
        <v>0.43127200909862934</v>
      </c>
      <c r="AM38" s="6">
        <f>'a29'!BR40</f>
        <v>0.16883687167550682</v>
      </c>
      <c r="AN38" s="6">
        <f>'a29'!BT40</f>
        <v>0.11290469428638934</v>
      </c>
      <c r="AO38" s="225">
        <f>AK38*'4'!BE39+'8'!AL38*'5'!Q38+'8'!AM38*'6'!AO39+'8'!AN38*'7'!AG39</f>
        <v>0.53206206476608664</v>
      </c>
      <c r="AP38" s="6">
        <f>'a29'!BW40</f>
        <v>0.28819417273043502</v>
      </c>
      <c r="AQ38" s="6">
        <f>'a29'!BY40</f>
        <v>0.43409950441503115</v>
      </c>
      <c r="AR38" s="6">
        <f>'a29'!CA40</f>
        <v>0.16481630273092268</v>
      </c>
      <c r="AS38" s="6">
        <f>'a29'!CC40</f>
        <v>0.1128900201236112</v>
      </c>
      <c r="AT38" s="225">
        <f>AP38*'4'!BL39+'8'!AQ38*'5'!S38+'8'!AR38*'6'!AT39+'8'!AS38*'7'!AK39</f>
        <v>0.63035223747278146</v>
      </c>
      <c r="AU38" s="6">
        <f>'a29'!CF40</f>
        <v>0.29721823467220676</v>
      </c>
      <c r="AV38" s="6">
        <f>'a29'!CH40</f>
        <v>0.42369957702241884</v>
      </c>
      <c r="AW38" s="6">
        <f>'a29'!CJ40</f>
        <v>0.17002899277320399</v>
      </c>
      <c r="AX38" s="6">
        <f>'a29'!CL40</f>
        <v>0.10905319553217048</v>
      </c>
      <c r="AY38" s="225">
        <f>AU38*'4'!BS39+'8'!AV38*'5'!U38+'8'!AW38*'6'!AY39+'8'!AX38*'7'!AO39</f>
        <v>0.65502107242548013</v>
      </c>
      <c r="AZ38" s="6">
        <f>'a29'!CO40</f>
        <v>0.29571357833407486</v>
      </c>
      <c r="BA38" s="6">
        <f>'a29'!CQ40</f>
        <v>0.43014517922201062</v>
      </c>
      <c r="BB38" s="6">
        <f>'a29'!CS40</f>
        <v>0.14901491340098305</v>
      </c>
      <c r="BC38" s="6">
        <f>'a29'!CU40</f>
        <v>0.12512632904293156</v>
      </c>
      <c r="BD38" s="225">
        <f>AZ38*'4'!BZ39+'8'!BA38*'5'!W38+'8'!BB38*'6'!BD39+'8'!BC38*'7'!AS39</f>
        <v>0.57210048869540464</v>
      </c>
    </row>
    <row r="39" spans="1:56" x14ac:dyDescent="0.2">
      <c r="A39" s="1">
        <v>2015</v>
      </c>
      <c r="B39" s="6">
        <f>'a29'!C41</f>
        <v>0.29138981917146223</v>
      </c>
      <c r="C39" s="6">
        <f>'a29'!E41</f>
        <v>0.43014829866673082</v>
      </c>
      <c r="D39" s="6">
        <f>'a29'!G41</f>
        <v>0.15693867112759069</v>
      </c>
      <c r="E39" s="6">
        <f>'a29'!I41</f>
        <v>0.1215232110342163</v>
      </c>
      <c r="F39" s="225">
        <f>B39*'4'!H40+'8'!C39*'5'!C39+'8'!D39*'6'!F40+'8'!E39*'7'!E40</f>
        <v>0.55795276171329755</v>
      </c>
      <c r="G39" s="6">
        <f>'a29'!L41</f>
        <v>0.29231510462210136</v>
      </c>
      <c r="H39" s="6">
        <f>'a29'!N41</f>
        <v>0.4328954253353085</v>
      </c>
      <c r="I39" s="6">
        <f>'a29'!P41</f>
        <v>0.13626650624758271</v>
      </c>
      <c r="J39" s="6">
        <f>'a29'!R41</f>
        <v>0.13852296379500745</v>
      </c>
      <c r="K39" s="225">
        <f>G39*'4'!O40+'8'!H39*'5'!E39+'8'!I39*'6'!K40+'8'!J39*'7'!I40</f>
        <v>0.52071850612772663</v>
      </c>
      <c r="L39" s="6">
        <f>'a29'!U41</f>
        <v>0.28662786069452406</v>
      </c>
      <c r="M39" s="6">
        <f>'a29'!W41</f>
        <v>0.43615224731368613</v>
      </c>
      <c r="N39" s="6">
        <f>'a29'!Y41</f>
        <v>0.14640075434305549</v>
      </c>
      <c r="O39" s="6">
        <f>'a29'!AA41</f>
        <v>0.13081913764873429</v>
      </c>
      <c r="P39" s="225">
        <f>L39*'4'!V40+'8'!M39*'5'!G39+'8'!N39*'6'!P40+'8'!O39*'7'!M40</f>
        <v>0.49517179237608228</v>
      </c>
      <c r="Q39" s="6">
        <f>'a29'!AD41</f>
        <v>0.29371602097089122</v>
      </c>
      <c r="R39" s="6">
        <f>'a29'!AF41</f>
        <v>0.44008602191121698</v>
      </c>
      <c r="S39" s="6">
        <f>'a29'!AH41</f>
        <v>0.13071862036966839</v>
      </c>
      <c r="T39" s="6">
        <f>'a29'!AJ41</f>
        <v>0.13547933674822338</v>
      </c>
      <c r="U39" s="225">
        <f>Q39*'4'!AC40+'8'!R39*'5'!I39+'8'!S39*'6'!U40+'8'!T39*'7'!Q40</f>
        <v>0.38998192691583256</v>
      </c>
      <c r="V39" s="6">
        <f>'a29'!AM41</f>
        <v>0.2893564937223238</v>
      </c>
      <c r="W39" s="6">
        <f>'a29'!AO41</f>
        <v>0.43512193505628016</v>
      </c>
      <c r="X39" s="6">
        <f>'a29'!AQ41</f>
        <v>0.14011399267437283</v>
      </c>
      <c r="Y39" s="6">
        <f>'a29'!AS41</f>
        <v>0.13540757854702307</v>
      </c>
      <c r="Z39" s="225">
        <f>V39*'4'!AJ40+'8'!W39*'5'!K39+'8'!X39*'6'!Z40+'8'!Y39*'7'!U40</f>
        <v>0.42332870097988434</v>
      </c>
      <c r="AA39" s="6">
        <f>'a29'!AV41</f>
        <v>0.29036206409696041</v>
      </c>
      <c r="AB39" s="6">
        <f>'a29'!AX41</f>
        <v>0.43413148726079964</v>
      </c>
      <c r="AC39" s="6">
        <f>'a29'!AZ41</f>
        <v>0.14961105039067402</v>
      </c>
      <c r="AD39" s="6">
        <f>'a29'!BB41</f>
        <v>0.12589539825156584</v>
      </c>
      <c r="AE39" s="225">
        <f>AA39*'4'!AQ40+'8'!AB39*'5'!M39+'8'!AC39*'6'!AE40+'8'!AD39*'7'!Y40</f>
        <v>0.55720534032976332</v>
      </c>
      <c r="AF39" s="6">
        <f>'a29'!BE41</f>
        <v>0.29106069713436361</v>
      </c>
      <c r="AG39" s="6">
        <f>'a29'!BG41</f>
        <v>0.42911779766554936</v>
      </c>
      <c r="AH39" s="6">
        <f>'a29'!BI41</f>
        <v>0.15864278164489901</v>
      </c>
      <c r="AI39" s="6">
        <f>'a29'!BK41</f>
        <v>0.12117872355518795</v>
      </c>
      <c r="AJ39" s="225">
        <f>AF39*'4'!AX40+'8'!AG39*'5'!O39+'8'!AH39*'6'!AJ40+'8'!AI39*'7'!AC40</f>
        <v>0.53321472741498055</v>
      </c>
      <c r="AK39" s="6">
        <f>'a29'!BN41</f>
        <v>0.28682160850409638</v>
      </c>
      <c r="AL39" s="6">
        <f>'a29'!BP41</f>
        <v>0.43338666582295754</v>
      </c>
      <c r="AM39" s="6">
        <f>'a29'!BR41</f>
        <v>0.16742862131051656</v>
      </c>
      <c r="AN39" s="6">
        <f>'a29'!BT41</f>
        <v>0.11236310436242951</v>
      </c>
      <c r="AO39" s="225">
        <f>AK39*'4'!BE40+'8'!AL39*'5'!Q39+'8'!AM39*'6'!AO40+'8'!AN39*'7'!AG40</f>
        <v>0.53241244251400444</v>
      </c>
      <c r="AP39" s="6">
        <f>'a29'!BW41</f>
        <v>0.28691932993461283</v>
      </c>
      <c r="AQ39" s="6">
        <f>'a29'!BY41</f>
        <v>0.43500911436848466</v>
      </c>
      <c r="AR39" s="6">
        <f>'a29'!CA41</f>
        <v>0.16607185562785454</v>
      </c>
      <c r="AS39" s="6">
        <f>'a29'!CC41</f>
        <v>0.11199970006904794</v>
      </c>
      <c r="AT39" s="225">
        <f>AP39*'4'!BL40+'8'!AQ39*'5'!S39+'8'!AR39*'6'!AT40+'8'!AS39*'7'!AK40</f>
        <v>0.61150056958412602</v>
      </c>
      <c r="AU39" s="6">
        <f>'a29'!CF41</f>
        <v>0.29464490389300507</v>
      </c>
      <c r="AV39" s="6">
        <f>'a29'!CH41</f>
        <v>0.42340594758647027</v>
      </c>
      <c r="AW39" s="6">
        <f>'a29'!CJ41</f>
        <v>0.17373705303179152</v>
      </c>
      <c r="AX39" s="6">
        <f>'a29'!CL41</f>
        <v>0.10821209548873315</v>
      </c>
      <c r="AY39" s="225">
        <f>AU39*'4'!BS40+'8'!AV39*'5'!U39+'8'!AW39*'6'!AY40+'8'!AX39*'7'!AO40</f>
        <v>0.6399955385634597</v>
      </c>
      <c r="AZ39" s="6">
        <f>'a29'!CO41</f>
        <v>0.29308004550033312</v>
      </c>
      <c r="BA39" s="6">
        <f>'a29'!CQ41</f>
        <v>0.42708887280814078</v>
      </c>
      <c r="BB39" s="6">
        <f>'a29'!CS41</f>
        <v>0.15503911136185933</v>
      </c>
      <c r="BC39" s="6">
        <f>'a29'!CU41</f>
        <v>0.12479197032966678</v>
      </c>
      <c r="BD39" s="225">
        <f>AZ39*'4'!BZ40+'8'!BA39*'5'!W39+'8'!BB39*'6'!BD40+'8'!BC39*'7'!AS40</f>
        <v>0.58718193295714527</v>
      </c>
    </row>
    <row r="40" spans="1:56" x14ac:dyDescent="0.2">
      <c r="A40" s="1">
        <v>2016</v>
      </c>
      <c r="B40" s="6">
        <f>'a29'!C42</f>
        <v>0.29108500200600435</v>
      </c>
      <c r="C40" s="6">
        <f>'a29'!E42</f>
        <v>0.43216071096124126</v>
      </c>
      <c r="D40" s="6">
        <f>'a29'!G42</f>
        <v>0.15534637186668027</v>
      </c>
      <c r="E40" s="6">
        <f>'a29'!I42</f>
        <v>0.12140791516607416</v>
      </c>
      <c r="F40" s="225">
        <f>B40*'4'!H41+'8'!C40*'5'!C40+'8'!D40*'6'!F41+'8'!E40*'7'!E41</f>
        <v>0.51350854976699312</v>
      </c>
      <c r="G40" s="6">
        <f>'a29'!L42</f>
        <v>0.29310653920012852</v>
      </c>
      <c r="H40" s="6">
        <f>'a29'!N42</f>
        <v>0.4380410982804005</v>
      </c>
      <c r="I40" s="6">
        <f>'a29'!P42</f>
        <v>0.12923051558463922</v>
      </c>
      <c r="J40" s="6">
        <f>'a29'!R42</f>
        <v>0.1396218469348319</v>
      </c>
      <c r="K40" s="225">
        <f>G40*'4'!O41+'8'!H40*'5'!E40+'8'!I40*'6'!K41+'8'!J40*'7'!I41</f>
        <v>0.5013532533003956</v>
      </c>
      <c r="L40" s="6">
        <f>'a29'!U42</f>
        <v>0.29027199198016285</v>
      </c>
      <c r="M40" s="6">
        <f>'a29'!W42</f>
        <v>0.44412627648516328</v>
      </c>
      <c r="N40" s="6">
        <f>'a29'!Y42</f>
        <v>0.13384627510511771</v>
      </c>
      <c r="O40" s="6">
        <f>'a29'!AA42</f>
        <v>0.13175545642955633</v>
      </c>
      <c r="P40" s="225">
        <f>L40*'4'!V41+'8'!M40*'5'!G40+'8'!N40*'6'!P41+'8'!O40*'7'!M41</f>
        <v>0.46508712109933897</v>
      </c>
      <c r="Q40" s="6">
        <f>'a29'!AD42</f>
        <v>0.29664736614009524</v>
      </c>
      <c r="R40" s="6">
        <f>'a29'!AF42</f>
        <v>0.44739213169728076</v>
      </c>
      <c r="S40" s="6">
        <f>'a29'!AH42</f>
        <v>0.11917432329054203</v>
      </c>
      <c r="T40" s="6">
        <f>'a29'!AJ42</f>
        <v>0.13678617887208194</v>
      </c>
      <c r="U40" s="225">
        <f>Q40*'4'!AC41+'8'!R40*'5'!I40+'8'!S40*'6'!U41+'8'!T40*'7'!Q41</f>
        <v>0.38967001472696927</v>
      </c>
      <c r="V40" s="6">
        <f>'a29'!AM42</f>
        <v>0.28932101430681323</v>
      </c>
      <c r="W40" s="6">
        <f>'a29'!AO42</f>
        <v>0.43889879423408179</v>
      </c>
      <c r="X40" s="6">
        <f>'a29'!AQ42</f>
        <v>0.13563808890634915</v>
      </c>
      <c r="Y40" s="6">
        <f>'a29'!AS42</f>
        <v>0.13614210255275588</v>
      </c>
      <c r="Z40" s="225">
        <f>V40*'4'!AJ41+'8'!W40*'5'!K40+'8'!X40*'6'!Z41+'8'!Y40*'7'!U41</f>
        <v>0.44129058711404934</v>
      </c>
      <c r="AA40" s="6">
        <f>'a29'!AV42</f>
        <v>0.28959792721210337</v>
      </c>
      <c r="AB40" s="6">
        <f>'a29'!AX42</f>
        <v>0.43649374985247064</v>
      </c>
      <c r="AC40" s="6">
        <f>'a29'!AZ42</f>
        <v>0.14826554003140988</v>
      </c>
      <c r="AD40" s="6">
        <f>'a29'!BB42</f>
        <v>0.12564278290401626</v>
      </c>
      <c r="AE40" s="225">
        <f>AA40*'4'!AQ41+'8'!AB40*'5'!M40+'8'!AC40*'6'!AE41+'8'!AD40*'7'!Y41</f>
        <v>0.51535468641330195</v>
      </c>
      <c r="AF40" s="6">
        <f>'a29'!BE42</f>
        <v>0.29055673914433583</v>
      </c>
      <c r="AG40" s="6">
        <f>'a29'!BG42</f>
        <v>0.43008642782008083</v>
      </c>
      <c r="AH40" s="6">
        <f>'a29'!BI42</f>
        <v>0.15846936788101806</v>
      </c>
      <c r="AI40" s="6">
        <f>'a29'!BK42</f>
        <v>0.12088746515456529</v>
      </c>
      <c r="AJ40" s="225">
        <f>AF40*'4'!AX41+'8'!AG40*'5'!O40+'8'!AH40*'6'!AJ41+'8'!AI40*'7'!AC41</f>
        <v>0.48209195246997577</v>
      </c>
      <c r="AK40" s="6">
        <f>'a29'!BN42</f>
        <v>0.28606780319168179</v>
      </c>
      <c r="AL40" s="6">
        <f>'a29'!BP42</f>
        <v>0.43277512629992815</v>
      </c>
      <c r="AM40" s="6">
        <f>'a29'!BR42</f>
        <v>0.1703066488921175</v>
      </c>
      <c r="AN40" s="6">
        <f>'a29'!BT42</f>
        <v>0.11085042161627255</v>
      </c>
      <c r="AO40" s="225">
        <f>AK40*'4'!BE41+'8'!AL40*'5'!Q40+'8'!AM40*'6'!AO41+'8'!AN40*'7'!AG41</f>
        <v>0.50219888446332739</v>
      </c>
      <c r="AP40" s="6">
        <f>'a29'!BW42</f>
        <v>0.2849848134434384</v>
      </c>
      <c r="AQ40" s="6">
        <f>'a29'!BY42</f>
        <v>0.43339496200520788</v>
      </c>
      <c r="AR40" s="6">
        <f>'a29'!CA42</f>
        <v>0.17124782206572819</v>
      </c>
      <c r="AS40" s="6">
        <f>'a29'!CC42</f>
        <v>0.11037240248562566</v>
      </c>
      <c r="AT40" s="225">
        <f>AP40*'4'!BL41+'8'!AQ40*'5'!S40+'8'!AR40*'6'!AT41+'8'!AS40*'7'!AK41</f>
        <v>0.55452141808888877</v>
      </c>
      <c r="AU40" s="6">
        <f>'a29'!CF42</f>
        <v>0.2931238735371467</v>
      </c>
      <c r="AV40" s="6">
        <f>'a29'!CH42</f>
        <v>0.42370492363757251</v>
      </c>
      <c r="AW40" s="6">
        <f>'a29'!CJ42</f>
        <v>0.17515198668132256</v>
      </c>
      <c r="AX40" s="6">
        <f>'a29'!CL42</f>
        <v>0.10801921614395828</v>
      </c>
      <c r="AY40" s="225">
        <f>AU40*'4'!BS41+'8'!AV40*'5'!U40+'8'!AW40*'6'!AY41+'8'!AX40*'7'!AO41</f>
        <v>0.55812300577348761</v>
      </c>
      <c r="AZ40" s="6">
        <f>'a29'!CO42</f>
        <v>0.29479491459680068</v>
      </c>
      <c r="BA40" s="6">
        <f>'a29'!CQ42</f>
        <v>0.43289569217645202</v>
      </c>
      <c r="BB40" s="6">
        <f>'a29'!CS42</f>
        <v>0.14645681096174046</v>
      </c>
      <c r="BC40" s="6">
        <f>'a29'!CU42</f>
        <v>0.12585258226500701</v>
      </c>
      <c r="BD40" s="225">
        <f>AZ40*'4'!BZ41+'8'!BA40*'5'!W40+'8'!BB40*'6'!BD41+'8'!BC40*'7'!AS41</f>
        <v>0.57697314754740092</v>
      </c>
    </row>
    <row r="41" spans="1:56" x14ac:dyDescent="0.2">
      <c r="A41" s="1">
        <v>2017</v>
      </c>
      <c r="B41" s="6">
        <f>'a29'!C43</f>
        <v>0.29114928148410757</v>
      </c>
      <c r="C41" s="6">
        <f>'a29'!E43</f>
        <v>0.43432162171132987</v>
      </c>
      <c r="D41" s="6">
        <f>'a29'!G43</f>
        <v>0.15369031410147024</v>
      </c>
      <c r="E41" s="6">
        <f>'a29'!I43</f>
        <v>0.12083878270309228</v>
      </c>
      <c r="F41" s="225">
        <f>B41*'4'!H42+'8'!C41*'5'!C41+'8'!D41*'6'!F42+'8'!E41*'7'!E42</f>
        <v>0.51877722197717657</v>
      </c>
      <c r="G41" s="6">
        <f>'a29'!L43</f>
        <v>0.28876983554344166</v>
      </c>
      <c r="H41" s="6">
        <f>'a29'!N43</f>
        <v>0.43688368091245644</v>
      </c>
      <c r="I41" s="6">
        <f>'a29'!P43</f>
        <v>0.1361060698227268</v>
      </c>
      <c r="J41" s="6">
        <f>'a29'!R43</f>
        <v>0.1382404137213751</v>
      </c>
      <c r="K41" s="225">
        <f>G41*'4'!O42+'8'!H41*'5'!E41+'8'!I41*'6'!K42+'8'!J41*'7'!I42</f>
        <v>0.47851314930233951</v>
      </c>
      <c r="L41" s="6">
        <f>'a29'!U43</f>
        <v>0.29143790669702724</v>
      </c>
      <c r="M41" s="6">
        <f>'a29'!W43</f>
        <v>0.44615200430217417</v>
      </c>
      <c r="N41" s="6">
        <f>'a29'!Y43</f>
        <v>0.13174958516305815</v>
      </c>
      <c r="O41" s="6">
        <f>'a29'!AA43</f>
        <v>0.13066050383774036</v>
      </c>
      <c r="P41" s="225">
        <f>L41*'4'!V42+'8'!M41*'5'!G41+'8'!N41*'6'!P42+'8'!O41*'7'!M42</f>
        <v>0.42299392974327077</v>
      </c>
      <c r="Q41" s="6">
        <f>'a29'!AD43</f>
        <v>0.29312806740289049</v>
      </c>
      <c r="R41" s="6">
        <f>'a29'!AF43</f>
        <v>0.44565383195445618</v>
      </c>
      <c r="S41" s="6">
        <f>'a29'!AH43</f>
        <v>0.12684735693075971</v>
      </c>
      <c r="T41" s="6">
        <f>'a29'!AJ43</f>
        <v>0.13437074371189359</v>
      </c>
      <c r="U41" s="225">
        <f>Q41*'4'!AC42+'8'!R41*'5'!I41+'8'!S41*'6'!U42+'8'!T41*'7'!Q42</f>
        <v>0.39564990486783302</v>
      </c>
      <c r="V41" s="6">
        <f>'a29'!AM43</f>
        <v>0.28737460810090953</v>
      </c>
      <c r="W41" s="6">
        <f>'a29'!AO43</f>
        <v>0.43964906555976085</v>
      </c>
      <c r="X41" s="6">
        <f>'a29'!AQ43</f>
        <v>0.13768579606911865</v>
      </c>
      <c r="Y41" s="6">
        <f>'a29'!AS43</f>
        <v>0.13529053027021096</v>
      </c>
      <c r="Z41" s="225">
        <f>V41*'4'!AJ42+'8'!W41*'5'!K41+'8'!X41*'6'!Z42+'8'!Y41*'7'!U42</f>
        <v>0.43587851743566819</v>
      </c>
      <c r="AA41" s="6">
        <f>'a29'!AV43</f>
        <v>0.2889041229474002</v>
      </c>
      <c r="AB41" s="6">
        <f>'a29'!AX43</f>
        <v>0.43819596215489165</v>
      </c>
      <c r="AC41" s="6">
        <f>'a29'!AZ43</f>
        <v>0.14825977954916938</v>
      </c>
      <c r="AD41" s="6">
        <f>'a29'!BB43</f>
        <v>0.12464013534853877</v>
      </c>
      <c r="AE41" s="225">
        <f>AA41*'4'!AQ42+'8'!AB41*'5'!M41+'8'!AC41*'6'!AE42+'8'!AD41*'7'!Y42</f>
        <v>0.51353181513519852</v>
      </c>
      <c r="AF41" s="6">
        <f>'a29'!BE43</f>
        <v>0.2915432976499957</v>
      </c>
      <c r="AG41" s="6">
        <f>'a29'!BG43</f>
        <v>0.4329171706835207</v>
      </c>
      <c r="AH41" s="6">
        <f>'a29'!BI43</f>
        <v>0.15494334728382186</v>
      </c>
      <c r="AI41" s="6">
        <f>'a29'!BK43</f>
        <v>0.12059618438266176</v>
      </c>
      <c r="AJ41" s="225">
        <f>AF41*'4'!AX42+'8'!AG41*'5'!O41+'8'!AH41*'6'!AJ42+'8'!AI41*'7'!AC42</f>
        <v>0.49797746622937689</v>
      </c>
      <c r="AK41" s="6">
        <f>'a29'!BN43</f>
        <v>0.28631621168553878</v>
      </c>
      <c r="AL41" s="6">
        <f>'a29'!BP43</f>
        <v>0.43428987641187278</v>
      </c>
      <c r="AM41" s="6">
        <f>'a29'!BR43</f>
        <v>0.16956337804128899</v>
      </c>
      <c r="AN41" s="6">
        <f>'a29'!BT43</f>
        <v>0.10983053386129944</v>
      </c>
      <c r="AO41" s="225">
        <f>AK41*'4'!BE42+'8'!AL41*'5'!Q41+'8'!AM41*'6'!AO42+'8'!AN41*'7'!AG42</f>
        <v>0.53642976952587296</v>
      </c>
      <c r="AP41" s="6">
        <f>'a29'!BW43</f>
        <v>0.28460657078400736</v>
      </c>
      <c r="AQ41" s="6">
        <f>'a29'!BY43</f>
        <v>0.43390488788599429</v>
      </c>
      <c r="AR41" s="6">
        <f>'a29'!CA43</f>
        <v>0.17219722192700418</v>
      </c>
      <c r="AS41" s="6">
        <f>'a29'!CC43</f>
        <v>0.10929131940299409</v>
      </c>
      <c r="AT41" s="225">
        <f>AP41*'4'!BL42+'8'!AQ41*'5'!S41+'8'!AR41*'6'!AT42+'8'!AS41*'7'!AK42</f>
        <v>0.5445679221132087</v>
      </c>
      <c r="AU41" s="6">
        <f>'a29'!CF43</f>
        <v>0.29279756176323762</v>
      </c>
      <c r="AV41" s="6">
        <f>'a29'!CH43</f>
        <v>0.42573502730772611</v>
      </c>
      <c r="AW41" s="6">
        <f>'a29'!CJ43</f>
        <v>0.1730156047049663</v>
      </c>
      <c r="AX41" s="6">
        <f>'a29'!CL43</f>
        <v>0.10845180622407014</v>
      </c>
      <c r="AY41" s="225">
        <f>AU41*'4'!BS42+'8'!AV41*'5'!U41+'8'!AW41*'6'!AY42+'8'!AX41*'7'!AO42</f>
        <v>0.5629440842835578</v>
      </c>
      <c r="AZ41" s="6">
        <f>'a29'!CO43</f>
        <v>0.29529425913764701</v>
      </c>
      <c r="BA41" s="6">
        <f>'a29'!CQ43</f>
        <v>0.43591617245557901</v>
      </c>
      <c r="BB41" s="6">
        <f>'a29'!CS43</f>
        <v>0.14373843098390099</v>
      </c>
      <c r="BC41" s="6">
        <f>'a29'!CU43</f>
        <v>0.12505113742287319</v>
      </c>
      <c r="BD41" s="225">
        <f>AZ41*'4'!BZ42+'8'!BA41*'5'!W41+'8'!BB41*'6'!BD42+'8'!BC41*'7'!AS42</f>
        <v>0.5710982981353957</v>
      </c>
    </row>
    <row r="42" spans="1:56" x14ac:dyDescent="0.2">
      <c r="A42" s="1">
        <v>2018</v>
      </c>
      <c r="B42" s="6">
        <f>'a29'!C44</f>
        <v>0.29022270086870128</v>
      </c>
      <c r="C42" s="6">
        <f>'a29'!E44</f>
        <v>0.43483672215723407</v>
      </c>
      <c r="D42" s="6">
        <f>'a29'!G44</f>
        <v>0.15561594889321276</v>
      </c>
      <c r="E42" s="6">
        <f>'a29'!I44</f>
        <v>0.11932462808085191</v>
      </c>
      <c r="F42" s="225">
        <f>B42*'4'!H43+'8'!C42*'5'!C42+'8'!D42*'6'!F43+'8'!E42*'7'!E43</f>
        <v>0.5300848146365269</v>
      </c>
      <c r="G42" s="6">
        <f>'a29'!L44</f>
        <v>0.28844780936546599</v>
      </c>
      <c r="H42" s="6">
        <f>'a29'!N44</f>
        <v>0.44209036168130267</v>
      </c>
      <c r="I42" s="6">
        <f>'a29'!P44</f>
        <v>0.13083138363102381</v>
      </c>
      <c r="J42" s="6">
        <f>'a29'!R44</f>
        <v>0.13863044532220756</v>
      </c>
      <c r="K42" s="225">
        <f>G42*'4'!O43+'8'!H42*'5'!E42+'8'!I42*'6'!K43+'8'!J42*'7'!I43</f>
        <v>0.49036990591890245</v>
      </c>
      <c r="L42" s="6">
        <f>'a29'!U44</f>
        <v>0.28710854082256937</v>
      </c>
      <c r="M42" s="6">
        <f>'a29'!W44</f>
        <v>0.43938947951657037</v>
      </c>
      <c r="N42" s="6">
        <f>'a29'!Y44</f>
        <v>0.14646315983885677</v>
      </c>
      <c r="O42" s="6">
        <f>'a29'!AA44</f>
        <v>0.12703881982200368</v>
      </c>
      <c r="P42" s="225">
        <f>L42*'4'!V43+'8'!M42*'5'!G42+'8'!N42*'6'!P43+'8'!O42*'7'!M43</f>
        <v>0.41153227982501839</v>
      </c>
      <c r="Q42" s="6">
        <f>'a29'!AD44</f>
        <v>0.29104231747509152</v>
      </c>
      <c r="R42" s="6">
        <f>'a29'!AF44</f>
        <v>0.44583731045458286</v>
      </c>
      <c r="S42" s="6">
        <f>'a29'!AH44</f>
        <v>0.13079167351665494</v>
      </c>
      <c r="T42" s="6">
        <f>'a29'!AJ44</f>
        <v>0.13232869855367069</v>
      </c>
      <c r="U42" s="225">
        <f>Q42*'4'!AC43+'8'!R42*'5'!I42+'8'!S42*'6'!U43+'8'!T42*'7'!Q43</f>
        <v>0.39779179945757859</v>
      </c>
      <c r="V42" s="6">
        <f>'a29'!AM44</f>
        <v>0.28817077650900474</v>
      </c>
      <c r="W42" s="6">
        <f>'a29'!AO44</f>
        <v>0.44469111575554354</v>
      </c>
      <c r="X42" s="6">
        <f>'a29'!AQ44</f>
        <v>0.13180430934276458</v>
      </c>
      <c r="Y42" s="6">
        <f>'a29'!AS44</f>
        <v>0.13533379839268697</v>
      </c>
      <c r="Z42" s="225">
        <f>V42*'4'!AJ43+'8'!W42*'5'!K42+'8'!X42*'6'!Z43+'8'!Y42*'7'!U43</f>
        <v>0.45828929526851148</v>
      </c>
      <c r="AA42" s="6">
        <f>'a29'!AV44</f>
        <v>0.28726723232660278</v>
      </c>
      <c r="AB42" s="6">
        <f>'a29'!AX44</f>
        <v>0.43848923475269419</v>
      </c>
      <c r="AC42" s="6">
        <f>'a29'!AZ44</f>
        <v>0.15136367022822469</v>
      </c>
      <c r="AD42" s="6">
        <f>'a29'!BB44</f>
        <v>0.12287986269247832</v>
      </c>
      <c r="AE42" s="225">
        <f>AA42*'4'!AQ43+'8'!AB42*'5'!M42+'8'!AC42*'6'!AE43+'8'!AD42*'7'!Y43</f>
        <v>0.53159910826133505</v>
      </c>
      <c r="AF42" s="6">
        <f>'a29'!BE44</f>
        <v>0.29092000966169468</v>
      </c>
      <c r="AG42" s="6">
        <f>'a29'!BG44</f>
        <v>0.43305753047715867</v>
      </c>
      <c r="AH42" s="6">
        <f>'a29'!BI44</f>
        <v>0.15713165694896269</v>
      </c>
      <c r="AI42" s="6">
        <f>'a29'!BK44</f>
        <v>0.11889080291218387</v>
      </c>
      <c r="AJ42" s="225">
        <f>AF42*'4'!AX43+'8'!AG42*'5'!O42+'8'!AH42*'6'!AJ43+'8'!AI42*'7'!AC43</f>
        <v>0.5255127622329373</v>
      </c>
      <c r="AK42" s="6">
        <f>'a29'!BN44</f>
        <v>0.28548839335457843</v>
      </c>
      <c r="AL42" s="6">
        <f>'a29'!BP44</f>
        <v>0.43457359600827861</v>
      </c>
      <c r="AM42" s="6">
        <f>'a29'!BR44</f>
        <v>0.171506246223393</v>
      </c>
      <c r="AN42" s="6">
        <f>'a29'!BT44</f>
        <v>0.10843176441374992</v>
      </c>
      <c r="AO42" s="225">
        <f>AK42*'4'!BE43+'8'!AL42*'5'!Q42+'8'!AM42*'6'!AO43+'8'!AN42*'7'!AG43</f>
        <v>0.52083153962807516</v>
      </c>
      <c r="AP42" s="6">
        <f>'a29'!BW44</f>
        <v>0.28346471336132917</v>
      </c>
      <c r="AQ42" s="6">
        <f>'a29'!BY44</f>
        <v>0.43377667221508576</v>
      </c>
      <c r="AR42" s="6">
        <f>'a29'!CA44</f>
        <v>0.17462189915337395</v>
      </c>
      <c r="AS42" s="6">
        <f>'a29'!CC44</f>
        <v>0.10813671527021113</v>
      </c>
      <c r="AT42" s="225">
        <f>AP42*'4'!BL43+'8'!AQ42*'5'!S42+'8'!AR42*'6'!AT43+'8'!AS42*'7'!AK43</f>
        <v>0.52603288257155245</v>
      </c>
      <c r="AU42" s="6">
        <f>'a29'!CF44</f>
        <v>0.29214059409338533</v>
      </c>
      <c r="AV42" s="6">
        <f>'a29'!CH44</f>
        <v>0.4269247105284909</v>
      </c>
      <c r="AW42" s="6">
        <f>'a29'!CJ44</f>
        <v>0.17268978231791501</v>
      </c>
      <c r="AX42" s="6">
        <f>'a29'!CL44</f>
        <v>0.10824491306020884</v>
      </c>
      <c r="AY42" s="225">
        <f>AU42*'4'!BS43+'8'!AV42*'5'!U42+'8'!AW42*'6'!AY43+'8'!AX42*'7'!AO43</f>
        <v>0.56631529790461654</v>
      </c>
      <c r="AZ42" s="6">
        <f>'a29'!CO44</f>
        <v>0.29441774798938464</v>
      </c>
      <c r="BA42" s="6">
        <f>'a29'!CQ44</f>
        <v>0.43664828028437669</v>
      </c>
      <c r="BB42" s="6">
        <f>'a29'!CS44</f>
        <v>0.14593526333321644</v>
      </c>
      <c r="BC42" s="6">
        <f>'a29'!CU44</f>
        <v>0.12299870839302224</v>
      </c>
      <c r="BD42" s="225">
        <f>AZ42*'4'!BZ43+'8'!BA42*'5'!W42+'8'!BB42*'6'!BD43+'8'!BC42*'7'!AS43</f>
        <v>0.5503005187577471</v>
      </c>
    </row>
    <row r="43" spans="1:56" x14ac:dyDescent="0.2">
      <c r="A43" s="1">
        <v>2019</v>
      </c>
      <c r="B43" s="6">
        <f>'a29'!C45</f>
        <v>0.29072875048126129</v>
      </c>
      <c r="C43" s="6">
        <f>'a29'!E45</f>
        <v>0.43760544922211625</v>
      </c>
      <c r="D43" s="6">
        <f>'a29'!G45</f>
        <v>0.15338943687267576</v>
      </c>
      <c r="E43" s="6">
        <f>'a29'!I45</f>
        <v>0.11827636342394671</v>
      </c>
      <c r="F43" s="225">
        <f>B43*'4'!H44+'8'!C43*'5'!C43+'8'!D43*'6'!F44+'8'!E43*'7'!E44</f>
        <v>0.53412224159070221</v>
      </c>
      <c r="G43" s="6">
        <f>'a29'!L45</f>
        <v>0.28879992184741182</v>
      </c>
      <c r="H43" s="6">
        <f>'a29'!N45</f>
        <v>0.44471725588449473</v>
      </c>
      <c r="I43" s="6">
        <f>'a29'!P45</f>
        <v>0.12755456176532021</v>
      </c>
      <c r="J43" s="6">
        <f>'a29'!R45</f>
        <v>0.13892826050277329</v>
      </c>
      <c r="K43" s="225">
        <f>G43*'4'!O44+'8'!H43*'5'!E43+'8'!I43*'6'!K44+'8'!J43*'7'!I44</f>
        <v>0.47870322069690269</v>
      </c>
      <c r="L43" s="6">
        <f>'a29'!U45</f>
        <v>0.28817503634673597</v>
      </c>
      <c r="M43" s="6">
        <f>'a29'!W45</f>
        <v>0.44557618514193104</v>
      </c>
      <c r="N43" s="6">
        <f>'a29'!Y45</f>
        <v>0.13995662225611935</v>
      </c>
      <c r="O43" s="6">
        <f>'a29'!AA45</f>
        <v>0.12629215625521367</v>
      </c>
      <c r="P43" s="225">
        <f>L43*'4'!V44+'8'!M43*'5'!G43+'8'!N43*'6'!P44+'8'!O43*'7'!M44</f>
        <v>0.47152130159485278</v>
      </c>
      <c r="Q43" s="6">
        <f>'a29'!AD45</f>
        <v>0.29087258069974381</v>
      </c>
      <c r="R43" s="6">
        <f>'a29'!AF45</f>
        <v>0.44624559721880513</v>
      </c>
      <c r="S43" s="6">
        <f>'a29'!AH45</f>
        <v>0.1320811492825216</v>
      </c>
      <c r="T43" s="6">
        <f>'a29'!AJ45</f>
        <v>0.13080067279892954</v>
      </c>
      <c r="U43" s="225">
        <f>Q43*'4'!AC44+'8'!R43*'5'!I43+'8'!S43*'6'!U44+'8'!T43*'7'!Q44</f>
        <v>0.40539220938000148</v>
      </c>
      <c r="V43" s="6">
        <f>'a29'!AM45</f>
        <v>0.28781248659931546</v>
      </c>
      <c r="W43" s="6">
        <f>'a29'!AO45</f>
        <v>0.44760691054727514</v>
      </c>
      <c r="X43" s="6">
        <f>'a29'!AQ45</f>
        <v>0.13025597925978905</v>
      </c>
      <c r="Y43" s="6">
        <f>'a29'!AS45</f>
        <v>0.13432462359362043</v>
      </c>
      <c r="Z43" s="225">
        <f>V43*'4'!AJ44+'8'!W43*'5'!K43+'8'!X43*'6'!Z44+'8'!Y43*'7'!U44</f>
        <v>0.43874195116582509</v>
      </c>
      <c r="AA43" s="6">
        <f>'a29'!AV45</f>
        <v>0.28649185478121147</v>
      </c>
      <c r="AB43" s="6">
        <f>'a29'!AX45</f>
        <v>0.44125067159813169</v>
      </c>
      <c r="AC43" s="6">
        <f>'a29'!AZ45</f>
        <v>0.15119557062645658</v>
      </c>
      <c r="AD43" s="6">
        <f>'a29'!BB45</f>
        <v>0.12106190299420028</v>
      </c>
      <c r="AE43" s="225">
        <f>AA43*'4'!AQ44+'8'!AB43*'5'!M43+'8'!AC43*'6'!AE44+'8'!AD43*'7'!Y44</f>
        <v>0.55047870355987372</v>
      </c>
      <c r="AF43" s="6">
        <f>'a29'!BE45</f>
        <v>0.29211726637960894</v>
      </c>
      <c r="AG43" s="6">
        <f>'a29'!BG45</f>
        <v>0.43557840114617852</v>
      </c>
      <c r="AH43" s="6">
        <f>'a29'!BI45</f>
        <v>0.15406407142281089</v>
      </c>
      <c r="AI43" s="6">
        <f>'a29'!BK45</f>
        <v>0.11824026105140174</v>
      </c>
      <c r="AJ43" s="225">
        <f>AF43*'4'!AX44+'8'!AG43*'5'!O43+'8'!AH43*'6'!AJ44+'8'!AI43*'7'!AC44</f>
        <v>0.52574558627636558</v>
      </c>
      <c r="AK43" s="6">
        <f>'a29'!BN45</f>
        <v>0.28615118754647595</v>
      </c>
      <c r="AL43" s="6">
        <f>'a29'!BP45</f>
        <v>0.43705254501150059</v>
      </c>
      <c r="AM43" s="6">
        <f>'a29'!BR45</f>
        <v>0.1686452755207421</v>
      </c>
      <c r="AN43" s="6">
        <f>'a29'!BT45</f>
        <v>0.10815099192128143</v>
      </c>
      <c r="AO43" s="225">
        <f>AK43*'4'!BE44+'8'!AL43*'5'!Q43+'8'!AM43*'6'!AO44+'8'!AN43*'7'!AG44</f>
        <v>0.52221801781696797</v>
      </c>
      <c r="AP43" s="6">
        <f>'a29'!BW45</f>
        <v>0.28272943531979078</v>
      </c>
      <c r="AQ43" s="6">
        <f>'a29'!BY45</f>
        <v>0.43784974210865468</v>
      </c>
      <c r="AR43" s="6">
        <f>'a29'!CA45</f>
        <v>0.17148784097093275</v>
      </c>
      <c r="AS43" s="6">
        <f>'a29'!CC45</f>
        <v>0.10793298160062177</v>
      </c>
      <c r="AT43" s="225">
        <f>AP43*'4'!BL44+'8'!AQ43*'5'!S43+'8'!AR43*'6'!AT44+'8'!AS43*'7'!AK44</f>
        <v>0.52672999261931996</v>
      </c>
      <c r="AU43" s="6">
        <f>'a29'!CF45</f>
        <v>0.2899364322263035</v>
      </c>
      <c r="AV43" s="6">
        <f>'a29'!CH45</f>
        <v>0.42700086509807866</v>
      </c>
      <c r="AW43" s="6">
        <f>'a29'!CJ45</f>
        <v>0.17519769884382957</v>
      </c>
      <c r="AX43" s="6">
        <f>'a29'!CL45</f>
        <v>0.10786500383178829</v>
      </c>
      <c r="AY43" s="225">
        <f>AU43*'4'!BS44+'8'!AV43*'5'!U43+'8'!AW43*'6'!AY44+'8'!AX43*'7'!AO44</f>
        <v>0.57159211910516339</v>
      </c>
      <c r="AZ43" s="6">
        <f>'a29'!CO45</f>
        <v>0.29797199332503943</v>
      </c>
      <c r="BA43" s="6">
        <f>'a29'!CQ45</f>
        <v>0.44272402123649168</v>
      </c>
      <c r="BB43" s="6">
        <f>'a29'!CS45</f>
        <v>0.13812918399332755</v>
      </c>
      <c r="BC43" s="6">
        <f>'a29'!CU45</f>
        <v>0.12117480144514139</v>
      </c>
      <c r="BD43" s="225">
        <f>AZ43*'4'!BZ44+'8'!BA43*'5'!W43+'8'!BB43*'6'!BD44+'8'!BC43*'7'!AS44</f>
        <v>0.55491030727305057</v>
      </c>
    </row>
    <row r="44" spans="1:56" x14ac:dyDescent="0.2">
      <c r="A44" s="1">
        <v>2020</v>
      </c>
      <c r="B44" s="6">
        <f>'a29'!C46</f>
        <v>0.29039572382963841</v>
      </c>
      <c r="C44" s="6">
        <f>'a29'!E46</f>
        <v>0.43959301981712795</v>
      </c>
      <c r="D44" s="6">
        <f>'a29'!G46</f>
        <v>0.15271233293089156</v>
      </c>
      <c r="E44" s="6">
        <f>'a29'!I46</f>
        <v>0.11729892342234208</v>
      </c>
      <c r="F44" s="225">
        <f>B44*'4'!H45+'8'!C44*'5'!C44+'8'!D44*'6'!F45+'8'!E44*'7'!E45</f>
        <v>0.53713756457198636</v>
      </c>
      <c r="G44" s="6">
        <f>'a29'!L46</f>
        <v>0.28535687780708696</v>
      </c>
      <c r="H44" s="6">
        <f>'a29'!N46</f>
        <v>0.4442270365649269</v>
      </c>
      <c r="I44" s="6">
        <f>'a29'!P46</f>
        <v>0.13309525998248783</v>
      </c>
      <c r="J44" s="6">
        <f>'a29'!R46</f>
        <v>0.13732082564549841</v>
      </c>
      <c r="K44" s="225">
        <f>G44*'4'!O45+'8'!H44*'5'!E44+'8'!I44*'6'!K45+'8'!J44*'7'!I45</f>
        <v>0.50727307764021434</v>
      </c>
      <c r="L44" s="6">
        <f>'a29'!U46</f>
        <v>0.28772263285282429</v>
      </c>
      <c r="M44" s="6">
        <f>'a29'!W46</f>
        <v>0.44473234643551046</v>
      </c>
      <c r="N44" s="6">
        <f>'a29'!Y46</f>
        <v>0.14446719533892377</v>
      </c>
      <c r="O44" s="6">
        <f>'a29'!AA46</f>
        <v>0.12307782537274158</v>
      </c>
      <c r="P44" s="225">
        <f>L44*'4'!V45+'8'!M44*'5'!G44+'8'!N44*'6'!P45+'8'!O44*'7'!M45</f>
        <v>0.51089151668435706</v>
      </c>
      <c r="Q44" s="6">
        <f>'a29'!AD46</f>
        <v>0.29087827606956346</v>
      </c>
      <c r="R44" s="6">
        <f>'a29'!AF46</f>
        <v>0.4491853654542442</v>
      </c>
      <c r="S44" s="6">
        <f>'a29'!AH46</f>
        <v>0.13069784267943871</v>
      </c>
      <c r="T44" s="6">
        <f>'a29'!AJ46</f>
        <v>0.12923851579675377</v>
      </c>
      <c r="U44" s="225">
        <f>Q44*'4'!AC45+'8'!R44*'5'!I44+'8'!S44*'6'!U45+'8'!T44*'7'!Q45</f>
        <v>0.42505503244832543</v>
      </c>
      <c r="V44" s="6">
        <f>'a29'!AM46</f>
        <v>0.28592274525684819</v>
      </c>
      <c r="W44" s="6">
        <f>'a29'!AO46</f>
        <v>0.44884948415020171</v>
      </c>
      <c r="X44" s="6">
        <f>'a29'!AQ46</f>
        <v>0.13264153621325223</v>
      </c>
      <c r="Y44" s="6">
        <f>'a29'!AS46</f>
        <v>0.13258623437969794</v>
      </c>
      <c r="Z44" s="225">
        <f>V44*'4'!AJ45+'8'!W44*'5'!K44+'8'!X44*'6'!Z45+'8'!Y44*'7'!U45</f>
        <v>0.44745590391073203</v>
      </c>
      <c r="AA44" s="6">
        <f>'a29'!AV46</f>
        <v>0.28581998957868077</v>
      </c>
      <c r="AB44" s="6">
        <f>'a29'!AX46</f>
        <v>0.44352268380933618</v>
      </c>
      <c r="AC44" s="6">
        <f>'a29'!AZ46</f>
        <v>0.15070187831678977</v>
      </c>
      <c r="AD44" s="6">
        <f>'a29'!BB46</f>
        <v>0.11995544829519321</v>
      </c>
      <c r="AE44" s="225">
        <f>AA44*'4'!AQ45+'8'!AB44*'5'!M44+'8'!AC44*'6'!AE45+'8'!AD44*'7'!Y45</f>
        <v>0.51897948621408496</v>
      </c>
      <c r="AF44" s="6">
        <f>'a29'!BE46</f>
        <v>0.29304374474716272</v>
      </c>
      <c r="AG44" s="6">
        <f>'a29'!BG46</f>
        <v>0.43861221313873339</v>
      </c>
      <c r="AH44" s="6">
        <f>'a29'!BI46</f>
        <v>0.15068904358126234</v>
      </c>
      <c r="AI44" s="6">
        <f>'a29'!BK46</f>
        <v>0.11765499853284152</v>
      </c>
      <c r="AJ44" s="225">
        <f>AF44*'4'!AX45+'8'!AG44*'5'!O44+'8'!AH44*'6'!AJ45+'8'!AI44*'7'!AC45</f>
        <v>0.5382009447735262</v>
      </c>
      <c r="AK44" s="6">
        <f>'a29'!BN46</f>
        <v>0.28448219010124393</v>
      </c>
      <c r="AL44" s="6">
        <f>'a29'!BP46</f>
        <v>0.43725586656882259</v>
      </c>
      <c r="AM44" s="6">
        <f>'a29'!BR46</f>
        <v>0.17104121813885004</v>
      </c>
      <c r="AN44" s="6">
        <f>'a29'!BT46</f>
        <v>0.10722072519108344</v>
      </c>
      <c r="AO44" s="225">
        <f>AK44*'4'!BE45+'8'!AL44*'5'!Q44+'8'!AM44*'6'!AO45+'8'!AN44*'7'!AG45</f>
        <v>0.58207265435252598</v>
      </c>
      <c r="AP44" s="6">
        <f>'a29'!BW46</f>
        <v>0.28077444710749561</v>
      </c>
      <c r="AQ44" s="6">
        <f>'a29'!BY46</f>
        <v>0.4384518828560261</v>
      </c>
      <c r="AR44" s="6">
        <f>'a29'!CA46</f>
        <v>0.17386885009807931</v>
      </c>
      <c r="AS44" s="6">
        <f>'a29'!CC46</f>
        <v>0.106904819938399</v>
      </c>
      <c r="AT44" s="225">
        <f>AP44*'4'!BL45+'8'!AQ44*'5'!S44+'8'!AR44*'6'!AT45+'8'!AS44*'7'!AK45</f>
        <v>0.56052323454232722</v>
      </c>
      <c r="AU44" s="6">
        <f>'a29'!CF46</f>
        <v>0.29058015145411586</v>
      </c>
      <c r="AV44" s="6">
        <f>'a29'!CH46</f>
        <v>0.43056902022192534</v>
      </c>
      <c r="AW44" s="6">
        <f>'a29'!CJ46</f>
        <v>0.17067779804828515</v>
      </c>
      <c r="AX44" s="6">
        <f>'a29'!CL46</f>
        <v>0.1081730302756735</v>
      </c>
      <c r="AY44" s="225">
        <f>AU44*'4'!BS45+'8'!AV44*'5'!U44+'8'!AW44*'6'!AY45+'8'!AX44*'7'!AO45</f>
        <v>0.5589200421918985</v>
      </c>
      <c r="AZ44" s="6">
        <f>'a29'!CO46</f>
        <v>0.29475990129151253</v>
      </c>
      <c r="BA44" s="6">
        <f>'a29'!CQ46</f>
        <v>0.44074776841880675</v>
      </c>
      <c r="BB44" s="6">
        <f>'a29'!CS46</f>
        <v>0.14603933615468018</v>
      </c>
      <c r="BC44" s="6">
        <f>'a29'!CU46</f>
        <v>0.11845299413500056</v>
      </c>
      <c r="BD44" s="225">
        <f>AZ44*'4'!BZ45+'8'!BA44*'5'!W44+'8'!BB44*'6'!BD45+'8'!BC44*'7'!AS45</f>
        <v>0.56427144942111218</v>
      </c>
    </row>
    <row r="45" spans="1:56" x14ac:dyDescent="0.2">
      <c r="A45" s="1">
        <v>2021</v>
      </c>
      <c r="B45" s="6">
        <f>'a29'!C47</f>
        <v>0.2885338942909611</v>
      </c>
      <c r="C45" s="6">
        <f>'a29'!E47</f>
        <v>0.43950432920258753</v>
      </c>
      <c r="D45" s="6">
        <f>'a29'!G47</f>
        <v>0.15572988042611369</v>
      </c>
      <c r="E45" s="6">
        <f>'a29'!I47</f>
        <v>0.11623189608033767</v>
      </c>
      <c r="F45" s="225">
        <f>B45*'4'!H46+'8'!C45*'5'!C45+'8'!D45*'6'!F46+'8'!E45*'7'!E46</f>
        <v>0.51890912026484448</v>
      </c>
      <c r="G45" s="6">
        <f>'a29'!L47</f>
        <v>0.28564801673122348</v>
      </c>
      <c r="H45" s="6">
        <f>'a29'!N47</f>
        <v>0.44941179259129649</v>
      </c>
      <c r="I45" s="6">
        <f>'a29'!P47</f>
        <v>0.12765393330414257</v>
      </c>
      <c r="J45" s="6">
        <f>'a29'!R47</f>
        <v>0.13728625737333736</v>
      </c>
      <c r="K45" s="225">
        <f>G45*'4'!O46+'8'!H45*'5'!E45+'8'!I45*'6'!K46+'8'!J45*'7'!I46</f>
        <v>0.51727056774110314</v>
      </c>
      <c r="L45" s="6">
        <f>'a29'!U47</f>
        <v>0.2849875079519083</v>
      </c>
      <c r="M45" s="6">
        <f>'a29'!W47</f>
        <v>0.44175992759469135</v>
      </c>
      <c r="N45" s="6">
        <f>'a29'!Y47</f>
        <v>0.15365562698945787</v>
      </c>
      <c r="O45" s="6">
        <f>'a29'!AA47</f>
        <v>0.11959693746394247</v>
      </c>
      <c r="P45" s="225">
        <f>L45*'4'!V46+'8'!M45*'5'!G45+'8'!N45*'6'!P46+'8'!O45*'7'!M46</f>
        <v>0.51846552815899161</v>
      </c>
      <c r="Q45" s="6">
        <f>'a29'!AD47</f>
        <v>0.28834670505117055</v>
      </c>
      <c r="R45" s="6">
        <f>'a29'!AF47</f>
        <v>0.44815934447768269</v>
      </c>
      <c r="S45" s="6">
        <f>'a29'!AH47</f>
        <v>0.13686025530115567</v>
      </c>
      <c r="T45" s="6">
        <f>'a29'!AJ47</f>
        <v>0.12663369516999115</v>
      </c>
      <c r="U45" s="225">
        <f>Q45*'4'!AC46+'8'!R45*'5'!I45+'8'!S45*'6'!U46+'8'!T45*'7'!Q46</f>
        <v>0.39510092492391768</v>
      </c>
      <c r="V45" s="6">
        <f>'a29'!AM47</f>
        <v>0.28515684523745782</v>
      </c>
      <c r="W45" s="6">
        <f>'a29'!AO47</f>
        <v>0.45089068082201544</v>
      </c>
      <c r="X45" s="6">
        <f>'a29'!AQ47</f>
        <v>0.13285696723047652</v>
      </c>
      <c r="Y45" s="6">
        <f>'a29'!AS47</f>
        <v>0.13109550671005016</v>
      </c>
      <c r="Z45" s="225">
        <f>V45*'4'!AJ46+'8'!W45*'5'!K45+'8'!X45*'6'!Z46+'8'!Y45*'7'!U46</f>
        <v>0.45688962962420998</v>
      </c>
      <c r="AA45" s="6">
        <f>'a29'!AV47</f>
        <v>0.28323997686312097</v>
      </c>
      <c r="AB45" s="6">
        <f>'a29'!AX47</f>
        <v>0.44302314844682716</v>
      </c>
      <c r="AC45" s="6">
        <f>'a29'!AZ47</f>
        <v>0.15500053929831112</v>
      </c>
      <c r="AD45" s="6">
        <f>'a29'!BB47</f>
        <v>0.11873633539174078</v>
      </c>
      <c r="AE45" s="225">
        <f>AA45*'4'!AQ46+'8'!AB45*'5'!M45+'8'!AC45*'6'!AE46+'8'!AD45*'7'!Y46</f>
        <v>0.52066809641958223</v>
      </c>
      <c r="AF45" s="6">
        <f>'a29'!BE47</f>
        <v>0.29145239069007628</v>
      </c>
      <c r="AG45" s="6">
        <f>'a29'!BG47</f>
        <v>0.43856101835273931</v>
      </c>
      <c r="AH45" s="6">
        <f>'a29'!BI47</f>
        <v>0.15318616636695245</v>
      </c>
      <c r="AI45" s="6">
        <f>'a29'!BK47</f>
        <v>0.11680042459023206</v>
      </c>
      <c r="AJ45" s="225">
        <f>AF45*'4'!AX46+'8'!AG45*'5'!O45+'8'!AH45*'6'!AJ46+'8'!AI45*'7'!AC46</f>
        <v>0.50432295713514741</v>
      </c>
      <c r="AK45" s="6">
        <f>'a29'!BN47</f>
        <v>0.28428137898363032</v>
      </c>
      <c r="AL45" s="6">
        <f>'a29'!BP47</f>
        <v>0.43823248048367569</v>
      </c>
      <c r="AM45" s="6">
        <f>'a29'!BR47</f>
        <v>0.17110002710242275</v>
      </c>
      <c r="AN45" s="6">
        <f>'a29'!BT47</f>
        <v>0.10638611343027127</v>
      </c>
      <c r="AO45" s="225">
        <f>AK45*'4'!BE46+'8'!AL45*'5'!Q45+'8'!AM45*'6'!AO46+'8'!AN45*'7'!AG46</f>
        <v>0.5257731359538298</v>
      </c>
      <c r="AP45" s="6">
        <f>'a29'!BW47</f>
        <v>0.27984717669527415</v>
      </c>
      <c r="AQ45" s="6">
        <f>'a29'!BY47</f>
        <v>0.44006650750704684</v>
      </c>
      <c r="AR45" s="6">
        <f>'a29'!CA47</f>
        <v>0.17371046348962374</v>
      </c>
      <c r="AS45" s="6">
        <f>'a29'!CC47</f>
        <v>0.10637585230805532</v>
      </c>
      <c r="AT45" s="225">
        <f>AP45*'4'!BL46+'8'!AQ45*'5'!S45+'8'!AR45*'6'!AT46+'8'!AS45*'7'!AK46</f>
        <v>0.52119914792361044</v>
      </c>
      <c r="AU45" s="6">
        <f>'a29'!CF47</f>
        <v>0.28629457703336081</v>
      </c>
      <c r="AV45" s="6">
        <f>'a29'!CH47</f>
        <v>0.42703865164195864</v>
      </c>
      <c r="AW45" s="6">
        <f>'a29'!CJ47</f>
        <v>0.17964670964988128</v>
      </c>
      <c r="AX45" s="6">
        <f>'a29'!CL47</f>
        <v>0.10702006167479923</v>
      </c>
      <c r="AY45" s="225">
        <f>AU45*'4'!BS46+'8'!AV45*'5'!U45+'8'!AW45*'6'!AY46+'8'!AX45*'7'!AO46</f>
        <v>0.55799011330490444</v>
      </c>
      <c r="AZ45" s="6">
        <f>'a29'!CO47</f>
        <v>0.29454938578227474</v>
      </c>
      <c r="BA45" s="6">
        <f>'a29'!CQ47</f>
        <v>0.44313989086652239</v>
      </c>
      <c r="BB45" s="6">
        <f>'a29'!CS47</f>
        <v>0.14496608411079853</v>
      </c>
      <c r="BC45" s="6">
        <f>'a29'!CU47</f>
        <v>0.11734463924040422</v>
      </c>
      <c r="BD45" s="225">
        <f>AZ45*'4'!BZ46+'8'!BA45*'5'!W45+'8'!BB45*'6'!BD46+'8'!BC45*'7'!AS46</f>
        <v>0.55349585782879807</v>
      </c>
    </row>
    <row r="46" spans="1:56" x14ac:dyDescent="0.2">
      <c r="A46" s="1">
        <v>2022</v>
      </c>
      <c r="B46" s="6">
        <f>'a29'!C48</f>
        <v>0.2890485671510386</v>
      </c>
      <c r="C46" s="6">
        <f>'a29'!E48</f>
        <v>0.44115536877390732</v>
      </c>
      <c r="D46" s="6">
        <f>'a29'!G48</f>
        <v>0.15542810837853588</v>
      </c>
      <c r="E46" s="6">
        <f>'a29'!I48</f>
        <v>0.11436795569651824</v>
      </c>
      <c r="F46" s="225">
        <f>B46*'4'!H47+'8'!C46*'5'!C46+'8'!D46*'6'!F47+'8'!E46*'7'!E47</f>
        <v>0.5303793737363568</v>
      </c>
      <c r="G46" s="6">
        <f>'a29'!L48</f>
        <v>0.28442690657697739</v>
      </c>
      <c r="H46" s="6">
        <f>'a29'!N48</f>
        <v>0.45002468993329575</v>
      </c>
      <c r="I46" s="6">
        <f>'a29'!P48</f>
        <v>0.130316029903464</v>
      </c>
      <c r="J46" s="6">
        <f>'a29'!R48</f>
        <v>0.13523237358626283</v>
      </c>
      <c r="K46" s="225">
        <f>G46*'4'!O47+'8'!H46*'5'!E46+'8'!I46*'6'!K47+'8'!J46*'7'!I47</f>
        <v>0.50379780835758681</v>
      </c>
      <c r="L46" s="6">
        <f>'a29'!U48</f>
        <v>0.28868676237957697</v>
      </c>
      <c r="M46" s="6">
        <f>'a29'!W48</f>
        <v>0.44750328726964128</v>
      </c>
      <c r="N46" s="6">
        <f>'a29'!Y48</f>
        <v>0.1455733585094014</v>
      </c>
      <c r="O46" s="6">
        <f>'a29'!AA48</f>
        <v>0.11823659184138047</v>
      </c>
      <c r="P46" s="225">
        <f>L46*'4'!V47+'8'!M46*'5'!G46+'8'!N46*'6'!P47+'8'!O46*'7'!M47</f>
        <v>0.51368460271704486</v>
      </c>
      <c r="Q46" s="6">
        <f>'a29'!AD48</f>
        <v>0.29073883072855594</v>
      </c>
      <c r="R46" s="6">
        <f>'a29'!AF48</f>
        <v>0.45299487683559758</v>
      </c>
      <c r="S46" s="6">
        <f>'a29'!AH48</f>
        <v>0.13178032780671931</v>
      </c>
      <c r="T46" s="6">
        <f>'a29'!AJ48</f>
        <v>0.12448596462912716</v>
      </c>
      <c r="U46" s="225">
        <f>Q46*'4'!AC47+'8'!R46*'5'!I46+'8'!S46*'6'!U47+'8'!T46*'7'!Q47</f>
        <v>0.36839824949949795</v>
      </c>
      <c r="V46" s="6">
        <f>'a29'!AM48</f>
        <v>0.28485689908068512</v>
      </c>
      <c r="W46" s="6">
        <f>'a29'!AO48</f>
        <v>0.45240521315276633</v>
      </c>
      <c r="X46" s="6">
        <f>'a29'!AQ48</f>
        <v>0.1343436800479027</v>
      </c>
      <c r="Y46" s="6">
        <f>'a29'!AS48</f>
        <v>0.12839420771864576</v>
      </c>
      <c r="Z46" s="225">
        <f>V46*'4'!AJ47+'8'!W46*'5'!K46+'8'!X46*'6'!Z47+'8'!Y46*'7'!U47</f>
        <v>0.42986458916878806</v>
      </c>
      <c r="AA46" s="6">
        <f>'a29'!AV48</f>
        <v>0.28367706315997032</v>
      </c>
      <c r="AB46" s="6">
        <f>'a29'!AX48</f>
        <v>0.44632675267809546</v>
      </c>
      <c r="AC46" s="6">
        <f>'a29'!AZ48</f>
        <v>0.15225286795224502</v>
      </c>
      <c r="AD46" s="6">
        <f>'a29'!BB48</f>
        <v>0.11774331620968903</v>
      </c>
      <c r="AE46" s="225">
        <f>AA46*'4'!AQ47+'8'!AB46*'5'!M46+'8'!AC46*'6'!AE47+'8'!AD46*'7'!Y47</f>
        <v>0.55660004866229629</v>
      </c>
      <c r="AF46" s="6">
        <f>'a29'!BE48</f>
        <v>0.29192411344184066</v>
      </c>
      <c r="AG46" s="6">
        <f>'a29'!BG48</f>
        <v>0.43920362541807584</v>
      </c>
      <c r="AH46" s="6">
        <f>'a29'!BI48</f>
        <v>0.15454989934310029</v>
      </c>
      <c r="AI46" s="6">
        <f>'a29'!BK48</f>
        <v>0.114322361796983</v>
      </c>
      <c r="AJ46" s="225">
        <f>AF46*'4'!AX47+'8'!AG46*'5'!O46+'8'!AH46*'6'!AJ47+'8'!AI46*'7'!AC47</f>
        <v>0.52210709782586484</v>
      </c>
      <c r="AK46" s="6">
        <f>'a29'!BN48</f>
        <v>0.28624648034992145</v>
      </c>
      <c r="AL46" s="6">
        <f>'a29'!BP48</f>
        <v>0.44184558807998037</v>
      </c>
      <c r="AM46" s="6">
        <f>'a29'!BR48</f>
        <v>0.16657545019009162</v>
      </c>
      <c r="AN46" s="6">
        <f>'a29'!BT48</f>
        <v>0.10533248138000648</v>
      </c>
      <c r="AO46" s="225">
        <f>AK46*'4'!BE47+'8'!AL46*'5'!Q46+'8'!AM46*'6'!AO47+'8'!AN46*'7'!AG47</f>
        <v>0.55298945905642294</v>
      </c>
      <c r="AP46" s="6">
        <f>'a29'!BW48</f>
        <v>0.27990858517866501</v>
      </c>
      <c r="AQ46" s="6">
        <f>'a29'!BY48</f>
        <v>0.44174893399033316</v>
      </c>
      <c r="AR46" s="6">
        <f>'a29'!CA48</f>
        <v>0.17301179386299903</v>
      </c>
      <c r="AS46" s="6">
        <f>'a29'!CC48</f>
        <v>0.10533068696800278</v>
      </c>
      <c r="AT46" s="225">
        <f>AP46*'4'!BL47+'8'!AQ46*'5'!S46+'8'!AR46*'6'!AT47+'8'!AS46*'7'!AK47</f>
        <v>0.56298393056077578</v>
      </c>
      <c r="AU46" s="6">
        <f>'a29'!CF48</f>
        <v>0.28562407725528155</v>
      </c>
      <c r="AV46" s="6">
        <f>'a29'!CH48</f>
        <v>0.42750675070296584</v>
      </c>
      <c r="AW46" s="6">
        <f>'a29'!CJ48</f>
        <v>0.18090486109925055</v>
      </c>
      <c r="AX46" s="6">
        <f>'a29'!CL48</f>
        <v>0.10596431094250199</v>
      </c>
      <c r="AY46" s="225">
        <f>AU46*'4'!BS47+'8'!AV46*'5'!U46+'8'!AW46*'6'!AY47+'8'!AX46*'7'!AO47</f>
        <v>0.5710414678219089</v>
      </c>
      <c r="AZ46" s="6">
        <f>'a29'!CO48</f>
        <v>0.29585699429988804</v>
      </c>
      <c r="BA46" s="6">
        <f>'a29'!CQ48</f>
        <v>0.4452157950767503</v>
      </c>
      <c r="BB46" s="6">
        <f>'a29'!CS48</f>
        <v>0.14397954643264388</v>
      </c>
      <c r="BC46" s="6">
        <f>'a29'!CU48</f>
        <v>0.11494766419071789</v>
      </c>
      <c r="BD46" s="225">
        <f>AZ46*'4'!BZ47+'8'!BA46*'5'!W46+'8'!BB46*'6'!BD47+'8'!BC46*'7'!AS47</f>
        <v>0.52003068075580372</v>
      </c>
    </row>
    <row r="47" spans="1:56" x14ac:dyDescent="0.2">
      <c r="A47" s="1">
        <v>2023</v>
      </c>
      <c r="B47" s="6">
        <f>'a29'!C49</f>
        <v>0.2909168496802596</v>
      </c>
      <c r="C47" s="6">
        <f>'a29'!E49</f>
        <v>0.44273176130527719</v>
      </c>
      <c r="D47" s="6">
        <f>'a29'!G49</f>
        <v>0.15454753339883673</v>
      </c>
      <c r="E47" s="6">
        <f>'a29'!I49</f>
        <v>0.1118038556156266</v>
      </c>
      <c r="F47" s="225">
        <f>B47*'4'!H48+'8'!C47*'5'!C47+'8'!D47*'6'!F48+'8'!E47*'7'!E48</f>
        <v>0.53247141794637676</v>
      </c>
      <c r="G47" s="6">
        <f>'a29'!L49</f>
        <v>0.28472053018384175</v>
      </c>
      <c r="H47" s="6">
        <f>'a29'!N49</f>
        <v>0.45167182328444949</v>
      </c>
      <c r="I47" s="6">
        <f>'a29'!P49</f>
        <v>0.13076974693187871</v>
      </c>
      <c r="J47" s="6">
        <f>'a29'!R49</f>
        <v>0.13283789959982992</v>
      </c>
      <c r="K47" s="225">
        <f>G47*'4'!O48+'8'!H47*'5'!E47+'8'!I47*'6'!K48+'8'!J47*'7'!I48</f>
        <v>0.52892449352827808</v>
      </c>
      <c r="L47" s="6">
        <f>'a29'!U49</f>
        <v>0.29100506557284683</v>
      </c>
      <c r="M47" s="6">
        <f>'a29'!W49</f>
        <v>0.44723450164871537</v>
      </c>
      <c r="N47" s="6">
        <f>'a29'!Y49</f>
        <v>0.14735472019639753</v>
      </c>
      <c r="O47" s="6">
        <f>'a29'!AA49</f>
        <v>0.11440571258204028</v>
      </c>
      <c r="P47" s="225">
        <f>L47*'4'!V48+'8'!M47*'5'!G47+'8'!N47*'6'!P48+'8'!O47*'7'!M48</f>
        <v>0.53940671924237404</v>
      </c>
      <c r="Q47" s="6">
        <f>'a29'!AD49</f>
        <v>0.29259549268331475</v>
      </c>
      <c r="R47" s="6">
        <f>'a29'!AF49</f>
        <v>0.45481275747093003</v>
      </c>
      <c r="S47" s="6">
        <f>'a29'!AH49</f>
        <v>0.13166807012161369</v>
      </c>
      <c r="T47" s="6">
        <f>'a29'!AJ49</f>
        <v>0.12092367972414156</v>
      </c>
      <c r="U47" s="225">
        <f>Q47*'4'!AC48+'8'!R47*'5'!I47+'8'!S47*'6'!U48+'8'!T47*'7'!Q48</f>
        <v>0.40218501503592397</v>
      </c>
      <c r="V47" s="6">
        <f>'a29'!AM49</f>
        <v>0.28533178463734388</v>
      </c>
      <c r="W47" s="6">
        <f>'a29'!AO49</f>
        <v>0.45368528444355299</v>
      </c>
      <c r="X47" s="6">
        <f>'a29'!AQ49</f>
        <v>0.13593776093684756</v>
      </c>
      <c r="Y47" s="6">
        <f>'a29'!AS49</f>
        <v>0.12504516998225562</v>
      </c>
      <c r="Z47" s="225">
        <f>V47*'4'!AJ48+'8'!W47*'5'!K47+'8'!X47*'6'!Z48+'8'!Y47*'7'!U48</f>
        <v>0.43751443859355177</v>
      </c>
      <c r="AA47" s="6">
        <f>'a29'!AV49</f>
        <v>0.28397002838082031</v>
      </c>
      <c r="AB47" s="6">
        <f>'a29'!AX49</f>
        <v>0.44731470098325671</v>
      </c>
      <c r="AC47" s="6">
        <f>'a29'!AZ49</f>
        <v>0.15297998168401628</v>
      </c>
      <c r="AD47" s="6">
        <f>'a29'!BB49</f>
        <v>0.11573528895190664</v>
      </c>
      <c r="AE47" s="225">
        <f>AA47*'4'!AQ48+'8'!AB47*'5'!M47+'8'!AC47*'6'!AE48+'8'!AD47*'7'!Y48</f>
        <v>0.53642287034329428</v>
      </c>
      <c r="AF47" s="6">
        <f>'a29'!BE49</f>
        <v>0.29491353616422078</v>
      </c>
      <c r="AG47" s="6">
        <f>'a29'!BG49</f>
        <v>0.44159701799222023</v>
      </c>
      <c r="AH47" s="6">
        <f>'a29'!BI49</f>
        <v>0.15200303843859631</v>
      </c>
      <c r="AI47" s="6">
        <f>'a29'!BK49</f>
        <v>0.11148640740496278</v>
      </c>
      <c r="AJ47" s="225">
        <f>AF47*'4'!AX48+'8'!AG47*'5'!O47+'8'!AH47*'6'!AJ48+'8'!AI47*'7'!AC48</f>
        <v>0.535064069190889</v>
      </c>
      <c r="AK47" s="6">
        <f>'a29'!BN49</f>
        <v>0.28750297316856055</v>
      </c>
      <c r="AL47" s="6">
        <f>'a29'!BP49</f>
        <v>0.44208502518965453</v>
      </c>
      <c r="AM47" s="6">
        <f>'a29'!BR49</f>
        <v>0.16766483918303934</v>
      </c>
      <c r="AN47" s="6">
        <f>'a29'!BT49</f>
        <v>0.1027471624587456</v>
      </c>
      <c r="AO47" s="225">
        <f>AK47*'4'!BE48+'8'!AL47*'5'!Q47+'8'!AM47*'6'!AO48+'8'!AN47*'7'!AG48</f>
        <v>0.57467916363502314</v>
      </c>
      <c r="AP47" s="6">
        <f>'a29'!BW49</f>
        <v>0.28150113541306521</v>
      </c>
      <c r="AQ47" s="6">
        <f>'a29'!BY49</f>
        <v>0.44331519322588991</v>
      </c>
      <c r="AR47" s="6">
        <f>'a29'!CA49</f>
        <v>0.17180381190761132</v>
      </c>
      <c r="AS47" s="6">
        <f>'a29'!CC49</f>
        <v>0.10337985945343368</v>
      </c>
      <c r="AT47" s="225">
        <f>AP47*'4'!BL48+'8'!AQ47*'5'!S47+'8'!AR47*'6'!AT48+'8'!AS47*'7'!AK48</f>
        <v>0.54065757980561469</v>
      </c>
      <c r="AU47" s="6">
        <f>'a29'!CF49</f>
        <v>0.28603816252686731</v>
      </c>
      <c r="AV47" s="6">
        <f>'a29'!CH49</f>
        <v>0.42735553546351002</v>
      </c>
      <c r="AW47" s="6">
        <f>'a29'!CJ49</f>
        <v>0.18289135998245984</v>
      </c>
      <c r="AX47" s="6">
        <f>'a29'!CL49</f>
        <v>0.10371494202716282</v>
      </c>
      <c r="AY47" s="225">
        <f>AU47*'4'!BS48+'8'!AV47*'5'!U47+'8'!AW47*'6'!AY48+'8'!AX47*'7'!AO48</f>
        <v>0.57444210409493845</v>
      </c>
      <c r="AZ47" s="6">
        <f>'a29'!CO49</f>
        <v>0.29900559888260969</v>
      </c>
      <c r="BA47" s="6">
        <f>'a29'!CQ49</f>
        <v>0.4477753619072426</v>
      </c>
      <c r="BB47" s="6">
        <f>'a29'!CS49</f>
        <v>0.14084278779205744</v>
      </c>
      <c r="BC47" s="6">
        <f>'a29'!CU49</f>
        <v>0.11237625141809025</v>
      </c>
      <c r="BD47" s="225">
        <f>AZ47*'4'!BZ48+'8'!BA47*'5'!W47+'8'!BB47*'6'!BD48+'8'!BC47*'7'!AS48</f>
        <v>0.50931129018450705</v>
      </c>
    </row>
    <row r="49" spans="1:56" x14ac:dyDescent="0.2">
      <c r="B49" s="37" t="s">
        <v>156</v>
      </c>
    </row>
    <row r="50" spans="1:56" x14ac:dyDescent="0.2">
      <c r="A50" s="1" t="s">
        <v>157</v>
      </c>
      <c r="B50" s="5">
        <f>(POWER(B24/B5, 1/19)-1)*100</f>
        <v>0.16146622617652095</v>
      </c>
      <c r="C50" s="5">
        <f t="shared" ref="C50:BD50" si="0">(POWER(C24/C5, 1/19)-1)*100</f>
        <v>0.15032486182304794</v>
      </c>
      <c r="D50" s="5">
        <f t="shared" si="0"/>
        <v>-1.1091575829453637</v>
      </c>
      <c r="E50" s="5">
        <f t="shared" si="0"/>
        <v>1.2742559532458397</v>
      </c>
      <c r="F50" s="5">
        <f t="shared" si="0"/>
        <v>-0.38467356017867216</v>
      </c>
      <c r="G50" s="5">
        <f t="shared" si="0"/>
        <v>0.73651568189083694</v>
      </c>
      <c r="H50" s="5">
        <f t="shared" si="0"/>
        <v>0.14843508432933472</v>
      </c>
      <c r="I50" s="5">
        <f t="shared" si="0"/>
        <v>-2.219140315008572</v>
      </c>
      <c r="J50" s="5">
        <f t="shared" si="0"/>
        <v>2.8837864154382276</v>
      </c>
      <c r="K50" s="5">
        <f t="shared" si="0"/>
        <v>1.1093829177482473</v>
      </c>
      <c r="L50" s="5">
        <f t="shared" si="0"/>
        <v>0.38276610919640852</v>
      </c>
      <c r="M50" s="5">
        <f t="shared" si="0"/>
        <v>0.10776854775087497</v>
      </c>
      <c r="N50" s="5">
        <f t="shared" si="0"/>
        <v>-1.3940170073474922</v>
      </c>
      <c r="O50" s="5">
        <f t="shared" si="0"/>
        <v>1.7747220541433739</v>
      </c>
      <c r="P50" s="5">
        <f t="shared" si="0"/>
        <v>1.2154435593423552</v>
      </c>
      <c r="Q50" s="5">
        <f t="shared" si="0"/>
        <v>0.31895700478803413</v>
      </c>
      <c r="R50" s="5">
        <f t="shared" si="0"/>
        <v>0.13077250620714409</v>
      </c>
      <c r="S50" s="5">
        <f t="shared" si="0"/>
        <v>-1.4486280108005345</v>
      </c>
      <c r="T50" s="5">
        <f t="shared" si="0"/>
        <v>1.6641312551094023</v>
      </c>
      <c r="U50" s="5">
        <f t="shared" si="0"/>
        <v>-0.61156180056786136</v>
      </c>
      <c r="V50" s="5">
        <f t="shared" si="0"/>
        <v>0.42602567712688444</v>
      </c>
      <c r="W50" s="5">
        <f t="shared" si="0"/>
        <v>0.13263287703828563</v>
      </c>
      <c r="X50" s="5">
        <f t="shared" si="0"/>
        <v>-1.6459821384197104</v>
      </c>
      <c r="Y50" s="5">
        <f t="shared" si="0"/>
        <v>1.9617160282436874</v>
      </c>
      <c r="Z50" s="5">
        <f t="shared" si="0"/>
        <v>0.25531052205105542</v>
      </c>
      <c r="AA50" s="5">
        <f t="shared" si="0"/>
        <v>0.17235726153768116</v>
      </c>
      <c r="AB50" s="5">
        <f t="shared" si="0"/>
        <v>0.21329441206792144</v>
      </c>
      <c r="AC50" s="5">
        <f t="shared" si="0"/>
        <v>-1.5099363853814163</v>
      </c>
      <c r="AD50" s="5">
        <f t="shared" si="0"/>
        <v>1.6295317910869578</v>
      </c>
      <c r="AE50" s="5">
        <f t="shared" si="0"/>
        <v>-0.11230550867479261</v>
      </c>
      <c r="AF50" s="5">
        <f t="shared" si="0"/>
        <v>0.11615712523755928</v>
      </c>
      <c r="AG50" s="5">
        <f t="shared" si="0"/>
        <v>0.16220564657689618</v>
      </c>
      <c r="AH50" s="5">
        <f t="shared" si="0"/>
        <v>-0.89144514858428003</v>
      </c>
      <c r="AI50" s="5">
        <f t="shared" si="0"/>
        <v>0.87946541204528828</v>
      </c>
      <c r="AJ50" s="5">
        <f t="shared" si="0"/>
        <v>-0.75626500898965388</v>
      </c>
      <c r="AK50" s="5">
        <f t="shared" si="0"/>
        <v>0.11522545542548279</v>
      </c>
      <c r="AL50" s="5">
        <f t="shared" si="0"/>
        <v>9.0974375918873029E-2</v>
      </c>
      <c r="AM50" s="5">
        <f t="shared" si="0"/>
        <v>-0.70849772120467058</v>
      </c>
      <c r="AN50" s="5">
        <f t="shared" si="0"/>
        <v>0.82112340502074055</v>
      </c>
      <c r="AO50" s="5">
        <f t="shared" si="0"/>
        <v>-0.53188125392775731</v>
      </c>
      <c r="AP50" s="5">
        <f t="shared" si="0"/>
        <v>0.19736844357249872</v>
      </c>
      <c r="AQ50" s="5">
        <f t="shared" si="0"/>
        <v>0.1679960947453818</v>
      </c>
      <c r="AR50" s="5">
        <f t="shared" si="0"/>
        <v>-0.91705034350317849</v>
      </c>
      <c r="AS50" s="5">
        <f t="shared" si="0"/>
        <v>0.74040951850644632</v>
      </c>
      <c r="AT50" s="5">
        <f t="shared" si="0"/>
        <v>-0.99892272501226342</v>
      </c>
      <c r="AU50" s="5">
        <f t="shared" si="0"/>
        <v>6.4469267664657437E-2</v>
      </c>
      <c r="AV50" s="5">
        <f t="shared" si="0"/>
        <v>5.4618912405746123E-2</v>
      </c>
      <c r="AW50" s="5">
        <f t="shared" si="0"/>
        <v>-0.78028242634858858</v>
      </c>
      <c r="AX50" s="5">
        <f t="shared" si="0"/>
        <v>1.6260923358906387</v>
      </c>
      <c r="AY50" s="5">
        <f t="shared" si="0"/>
        <v>-0.42338086464435154</v>
      </c>
      <c r="AZ50" s="5">
        <f t="shared" si="0"/>
        <v>0.13304615653431107</v>
      </c>
      <c r="BA50" s="5">
        <f t="shared" si="0"/>
        <v>8.6036389863308749E-2</v>
      </c>
      <c r="BB50" s="5">
        <f t="shared" si="0"/>
        <v>-0.99517295691332608</v>
      </c>
      <c r="BC50" s="5">
        <f t="shared" si="0"/>
        <v>1.2624732573352837</v>
      </c>
      <c r="BD50" s="5">
        <f t="shared" si="0"/>
        <v>0.22864552825416773</v>
      </c>
    </row>
    <row r="51" spans="1:56" x14ac:dyDescent="0.2">
      <c r="A51" s="5" t="s">
        <v>158</v>
      </c>
      <c r="B51" s="5">
        <f>(POWER(B32/B24, 1/8)-1)*100</f>
        <v>0.12944346221077652</v>
      </c>
      <c r="C51" s="5">
        <f t="shared" ref="C51:BD51" si="1">(POWER(C32/C24, 1/8)-1)*100</f>
        <v>-8.3399740916212384E-2</v>
      </c>
      <c r="D51" s="5">
        <f t="shared" si="1"/>
        <v>-1.348412186145409</v>
      </c>
      <c r="E51" s="5">
        <f t="shared" si="1"/>
        <v>2.1150824170145022</v>
      </c>
      <c r="F51" s="5">
        <f t="shared" si="1"/>
        <v>-0.64800943887812767</v>
      </c>
      <c r="G51" s="5">
        <f t="shared" si="1"/>
        <v>0.1140100922397691</v>
      </c>
      <c r="H51" s="5">
        <f t="shared" si="1"/>
        <v>9.7084754612719593E-2</v>
      </c>
      <c r="I51" s="5">
        <f t="shared" si="1"/>
        <v>-2.4167101948718184</v>
      </c>
      <c r="J51" s="5">
        <f t="shared" si="1"/>
        <v>2.7361023072964397</v>
      </c>
      <c r="K51" s="5">
        <f t="shared" si="1"/>
        <v>1.1703762885686197</v>
      </c>
      <c r="L51" s="5">
        <f t="shared" si="1"/>
        <v>0.27453511330495228</v>
      </c>
      <c r="M51" s="5">
        <f t="shared" si="1"/>
        <v>-1.7184626581323581E-2</v>
      </c>
      <c r="N51" s="5">
        <f t="shared" si="1"/>
        <v>-2.0931312628318599</v>
      </c>
      <c r="O51" s="5">
        <f t="shared" si="1"/>
        <v>2.6359284750228085</v>
      </c>
      <c r="P51" s="5">
        <f t="shared" si="1"/>
        <v>-0.56073139108792081</v>
      </c>
      <c r="Q51" s="5">
        <f t="shared" si="1"/>
        <v>0.21043361992070242</v>
      </c>
      <c r="R51" s="5">
        <f t="shared" si="1"/>
        <v>-7.8080592025298046E-5</v>
      </c>
      <c r="S51" s="5">
        <f t="shared" si="1"/>
        <v>-2.253845437117008</v>
      </c>
      <c r="T51" s="5">
        <f t="shared" si="1"/>
        <v>2.6326256701417305</v>
      </c>
      <c r="U51" s="5">
        <f t="shared" si="1"/>
        <v>-1.4164589897489477</v>
      </c>
      <c r="V51" s="5">
        <f t="shared" si="1"/>
        <v>0.10207036107097167</v>
      </c>
      <c r="W51" s="5">
        <f t="shared" si="1"/>
        <v>2.1522363325909843E-2</v>
      </c>
      <c r="X51" s="5">
        <f t="shared" si="1"/>
        <v>-2.0757051052695874</v>
      </c>
      <c r="Y51" s="5">
        <f t="shared" si="1"/>
        <v>2.6422735424840083</v>
      </c>
      <c r="Z51" s="5">
        <f t="shared" si="1"/>
        <v>-1.354477606485871</v>
      </c>
      <c r="AA51" s="5">
        <f t="shared" si="1"/>
        <v>-6.6730325187658313E-2</v>
      </c>
      <c r="AB51" s="5">
        <f t="shared" si="1"/>
        <v>-0.13215620384311455</v>
      </c>
      <c r="AC51" s="5">
        <f t="shared" si="1"/>
        <v>-0.84954701829690338</v>
      </c>
      <c r="AD51" s="5">
        <f t="shared" si="1"/>
        <v>1.8487259674440759</v>
      </c>
      <c r="AE51" s="5">
        <f t="shared" si="1"/>
        <v>7.7623759208833576E-3</v>
      </c>
      <c r="AF51" s="5">
        <f t="shared" si="1"/>
        <v>0.16339924643238302</v>
      </c>
      <c r="AG51" s="5">
        <f t="shared" si="1"/>
        <v>-8.4378072161406248E-2</v>
      </c>
      <c r="AH51" s="5">
        <f t="shared" si="1"/>
        <v>-1.3275587102061115</v>
      </c>
      <c r="AI51" s="5">
        <f t="shared" si="1"/>
        <v>2.1158390808296401</v>
      </c>
      <c r="AJ51" s="5">
        <f t="shared" si="1"/>
        <v>-1.8785413580264088</v>
      </c>
      <c r="AK51" s="5">
        <f t="shared" si="1"/>
        <v>0.19984435004818391</v>
      </c>
      <c r="AL51" s="5">
        <f t="shared" si="1"/>
        <v>-0.12091045689447411</v>
      </c>
      <c r="AM51" s="5">
        <f t="shared" si="1"/>
        <v>-1.2665764570014448</v>
      </c>
      <c r="AN51" s="5">
        <f t="shared" si="1"/>
        <v>2.1743861445586488</v>
      </c>
      <c r="AO51" s="5">
        <f t="shared" si="1"/>
        <v>0.33246443275436466</v>
      </c>
      <c r="AP51" s="5">
        <f t="shared" si="1"/>
        <v>0.29725912422815526</v>
      </c>
      <c r="AQ51" s="5">
        <f t="shared" si="1"/>
        <v>-0.16078681311777476</v>
      </c>
      <c r="AR51" s="5">
        <f t="shared" si="1"/>
        <v>-1.5348666483587237</v>
      </c>
      <c r="AS51" s="5">
        <f t="shared" si="1"/>
        <v>2.580754754627157</v>
      </c>
      <c r="AT51" s="5">
        <f t="shared" si="1"/>
        <v>1.5154623905440756</v>
      </c>
      <c r="AU51" s="5">
        <f t="shared" si="1"/>
        <v>0.35946391988690429</v>
      </c>
      <c r="AV51" s="5">
        <f t="shared" si="1"/>
        <v>-2.9509291809459715E-2</v>
      </c>
      <c r="AW51" s="5">
        <f t="shared" si="1"/>
        <v>-1.7143076749869035</v>
      </c>
      <c r="AX51" s="5">
        <f t="shared" si="1"/>
        <v>2.3049306215837895</v>
      </c>
      <c r="AY51" s="5">
        <f t="shared" si="1"/>
        <v>0.26037020620879314</v>
      </c>
      <c r="AZ51" s="5">
        <f t="shared" si="1"/>
        <v>0.12286267311816257</v>
      </c>
      <c r="BA51" s="5">
        <f t="shared" si="1"/>
        <v>-4.7582009972468864E-2</v>
      </c>
      <c r="BB51" s="5">
        <f t="shared" si="1"/>
        <v>-1.594595785435482</v>
      </c>
      <c r="BC51" s="5">
        <f t="shared" si="1"/>
        <v>2.1992336540750834</v>
      </c>
      <c r="BD51" s="5">
        <f t="shared" si="1"/>
        <v>-0.45463637872487084</v>
      </c>
    </row>
    <row r="52" spans="1:56" x14ac:dyDescent="0.2">
      <c r="A52" s="5" t="s">
        <v>159</v>
      </c>
      <c r="B52" s="5">
        <f>(POWER(B43/B32, 1/11)-1)*100</f>
        <v>-0.14785439389058963</v>
      </c>
      <c r="C52" s="5">
        <f t="shared" ref="C52:BD52" si="2">(POWER(C43/C32, 1/11)-1)*100</f>
        <v>0.25543940890488948</v>
      </c>
      <c r="D52" s="5">
        <f t="shared" si="2"/>
        <v>-0.42155711523850226</v>
      </c>
      <c r="E52" s="5">
        <f t="shared" si="2"/>
        <v>-3.29404665482258E-3</v>
      </c>
      <c r="F52" s="5">
        <f t="shared" si="2"/>
        <v>-0.30331384914561443</v>
      </c>
      <c r="G52" s="5">
        <f t="shared" si="2"/>
        <v>-0.30876557453684006</v>
      </c>
      <c r="H52" s="5">
        <f t="shared" si="2"/>
        <v>0.45767550874173946</v>
      </c>
      <c r="I52" s="5">
        <f t="shared" si="2"/>
        <v>-1.2369618284389206</v>
      </c>
      <c r="J52" s="5">
        <f t="shared" si="2"/>
        <v>0.46576736816137387</v>
      </c>
      <c r="K52" s="5">
        <f t="shared" si="2"/>
        <v>-0.66233462654194941</v>
      </c>
      <c r="L52" s="5">
        <f t="shared" si="2"/>
        <v>-6.459610812339367E-2</v>
      </c>
      <c r="M52" s="5">
        <f t="shared" si="2"/>
        <v>0.40978111061993339</v>
      </c>
      <c r="N52" s="5">
        <f t="shared" si="2"/>
        <v>-1.129002017107672</v>
      </c>
      <c r="O52" s="5">
        <f t="shared" si="2"/>
        <v>7.7716884644640771E-2</v>
      </c>
      <c r="P52" s="5">
        <f t="shared" si="2"/>
        <v>-0.14536070461548256</v>
      </c>
      <c r="Q52" s="5">
        <f t="shared" si="2"/>
        <v>-0.19717891525373732</v>
      </c>
      <c r="R52" s="5">
        <f t="shared" si="2"/>
        <v>0.37302426798608845</v>
      </c>
      <c r="S52" s="5">
        <f t="shared" si="2"/>
        <v>-0.88238231970789727</v>
      </c>
      <c r="T52" s="5">
        <f t="shared" si="2"/>
        <v>0.14034705065386621</v>
      </c>
      <c r="U52" s="5">
        <f t="shared" si="2"/>
        <v>-0.82240706465729341</v>
      </c>
      <c r="V52" s="5">
        <f t="shared" si="2"/>
        <v>-0.25298836029256089</v>
      </c>
      <c r="W52" s="5">
        <f t="shared" si="2"/>
        <v>0.44226063529222426</v>
      </c>
      <c r="X52" s="5">
        <f t="shared" si="2"/>
        <v>-1.2380453973727445</v>
      </c>
      <c r="Y52" s="5">
        <f t="shared" si="2"/>
        <v>0.42014786484436684</v>
      </c>
      <c r="Z52" s="5">
        <f t="shared" si="2"/>
        <v>-0.66592139570015307</v>
      </c>
      <c r="AA52" s="5">
        <f t="shared" si="2"/>
        <v>-0.3050540783312905</v>
      </c>
      <c r="AB52" s="5">
        <f t="shared" si="2"/>
        <v>0.32311851707149675</v>
      </c>
      <c r="AC52" s="5">
        <f t="shared" si="2"/>
        <v>-0.13514758165835694</v>
      </c>
      <c r="AD52" s="5">
        <f t="shared" si="2"/>
        <v>-0.24606397004955927</v>
      </c>
      <c r="AE52" s="5">
        <f t="shared" si="2"/>
        <v>-7.8073211004459075E-2</v>
      </c>
      <c r="AF52" s="5">
        <f t="shared" si="2"/>
        <v>-5.9239442694936084E-2</v>
      </c>
      <c r="AG52" s="5">
        <f t="shared" si="2"/>
        <v>0.23000662520091808</v>
      </c>
      <c r="AH52" s="5">
        <f t="shared" si="2"/>
        <v>-0.67250584528768531</v>
      </c>
      <c r="AI52" s="5">
        <f t="shared" si="2"/>
        <v>0.22687325028738492</v>
      </c>
      <c r="AJ52" s="5">
        <f t="shared" si="2"/>
        <v>0.43777735278363039</v>
      </c>
      <c r="AK52" s="5">
        <f t="shared" si="2"/>
        <v>-5.5756142375185114E-2</v>
      </c>
      <c r="AL52" s="5">
        <f t="shared" si="2"/>
        <v>0.17071007917679459</v>
      </c>
      <c r="AM52" s="5">
        <f t="shared" si="2"/>
        <v>-7.8712211842268953E-2</v>
      </c>
      <c r="AN52" s="5">
        <f t="shared" si="2"/>
        <v>-0.40165884807588093</v>
      </c>
      <c r="AO52" s="5">
        <f t="shared" si="2"/>
        <v>-0.64945766685048367</v>
      </c>
      <c r="AP52" s="5">
        <f t="shared" si="2"/>
        <v>-0.13333426778515678</v>
      </c>
      <c r="AQ52" s="5">
        <f t="shared" si="2"/>
        <v>0.10106617149425734</v>
      </c>
      <c r="AR52" s="5">
        <f t="shared" si="2"/>
        <v>0.24531331529369371</v>
      </c>
      <c r="AS52" s="5">
        <f t="shared" si="2"/>
        <v>-0.4283115797201531</v>
      </c>
      <c r="AT52" s="5">
        <f t="shared" si="2"/>
        <v>-2.0610821361514264</v>
      </c>
      <c r="AU52" s="5">
        <f t="shared" si="2"/>
        <v>-0.29900739715345015</v>
      </c>
      <c r="AV52" s="5">
        <f t="shared" si="2"/>
        <v>0.1280275698855915</v>
      </c>
      <c r="AW52" s="5">
        <f t="shared" si="2"/>
        <v>0.19264249593784477</v>
      </c>
      <c r="AX52" s="5">
        <f t="shared" si="2"/>
        <v>6.0737277312483684E-3</v>
      </c>
      <c r="AY52" s="5">
        <f t="shared" si="2"/>
        <v>-1.3616390881168505</v>
      </c>
      <c r="AZ52" s="5">
        <f t="shared" si="2"/>
        <v>-4.5272690651243508E-3</v>
      </c>
      <c r="BA52" s="5">
        <f t="shared" si="2"/>
        <v>0.31568508789205918</v>
      </c>
      <c r="BB52" s="5">
        <f t="shared" si="2"/>
        <v>-0.8560566704213568</v>
      </c>
      <c r="BC52" s="5">
        <f t="shared" si="2"/>
        <v>-9.2314593759723618E-2</v>
      </c>
      <c r="BD52" s="5">
        <f t="shared" si="2"/>
        <v>-0.65588383711044917</v>
      </c>
    </row>
    <row r="53" spans="1:56" x14ac:dyDescent="0.2">
      <c r="A53" s="5" t="s">
        <v>160</v>
      </c>
      <c r="B53" s="5">
        <f>(POWER(B47/B43, 1/4)-1)*100</f>
        <v>1.6170879117893833E-2</v>
      </c>
      <c r="C53" s="5">
        <f t="shared" ref="C53:BD53" si="3">(POWER(C47/C43, 1/4)-1)*100</f>
        <v>0.2915837345645933</v>
      </c>
      <c r="D53" s="5">
        <f t="shared" si="3"/>
        <v>0.18821896041421038</v>
      </c>
      <c r="E53" s="5">
        <f t="shared" si="3"/>
        <v>-1.3970963020788374</v>
      </c>
      <c r="F53" s="5">
        <f t="shared" si="3"/>
        <v>-7.7357780287112821E-2</v>
      </c>
      <c r="G53" s="5">
        <f t="shared" si="3"/>
        <v>-0.35501913861978318</v>
      </c>
      <c r="H53" s="5">
        <f t="shared" si="3"/>
        <v>0.38868244995748924</v>
      </c>
      <c r="I53" s="5">
        <f t="shared" si="3"/>
        <v>0.62428838815264953</v>
      </c>
      <c r="J53" s="5">
        <f t="shared" si="3"/>
        <v>-1.1144461107427728</v>
      </c>
      <c r="K53" s="5">
        <f t="shared" si="3"/>
        <v>2.5254849899398746</v>
      </c>
      <c r="L53" s="5">
        <f t="shared" si="3"/>
        <v>0.24461403995594821</v>
      </c>
      <c r="M53" s="5">
        <f t="shared" si="3"/>
        <v>9.2913801463101464E-2</v>
      </c>
      <c r="N53" s="5">
        <f t="shared" si="3"/>
        <v>1.2960824993791586</v>
      </c>
      <c r="O53" s="5">
        <f t="shared" si="3"/>
        <v>-2.4408892537337024</v>
      </c>
      <c r="P53" s="5">
        <f t="shared" si="3"/>
        <v>3.4198155035778388</v>
      </c>
      <c r="Q53" s="5">
        <f t="shared" si="3"/>
        <v>0.14775354403662178</v>
      </c>
      <c r="R53" s="5">
        <f t="shared" si="3"/>
        <v>0.47654049333083481</v>
      </c>
      <c r="S53" s="5">
        <f t="shared" si="3"/>
        <v>-7.8278487856409118E-2</v>
      </c>
      <c r="T53" s="5">
        <f t="shared" si="3"/>
        <v>-1.9437356020430729</v>
      </c>
      <c r="U53" s="5">
        <f t="shared" si="3"/>
        <v>-0.19837291942170765</v>
      </c>
      <c r="V53" s="5">
        <f t="shared" si="3"/>
        <v>-0.21617899847499178</v>
      </c>
      <c r="W53" s="5">
        <f t="shared" si="3"/>
        <v>0.3377775911211689</v>
      </c>
      <c r="X53" s="5">
        <f t="shared" si="3"/>
        <v>1.0731057978718761</v>
      </c>
      <c r="Y53" s="5">
        <f t="shared" si="3"/>
        <v>-1.7736916427498195</v>
      </c>
      <c r="Z53" s="5">
        <f t="shared" si="3"/>
        <v>-7.001852403212272E-2</v>
      </c>
      <c r="AA53" s="5">
        <f t="shared" si="3"/>
        <v>-0.22079107079063798</v>
      </c>
      <c r="AB53" s="5">
        <f t="shared" si="3"/>
        <v>0.34181399785684352</v>
      </c>
      <c r="AC53" s="5">
        <f t="shared" si="3"/>
        <v>0.29375325298319765</v>
      </c>
      <c r="AD53" s="5">
        <f t="shared" si="3"/>
        <v>-1.1186069948013411</v>
      </c>
      <c r="AE53" s="5">
        <f t="shared" si="3"/>
        <v>-0.64455086546831852</v>
      </c>
      <c r="AF53" s="5">
        <f t="shared" si="3"/>
        <v>0.23845627556133842</v>
      </c>
      <c r="AG53" s="5">
        <f t="shared" si="3"/>
        <v>0.34366258343334621</v>
      </c>
      <c r="AH53" s="5">
        <f t="shared" si="3"/>
        <v>-0.33613513956698426</v>
      </c>
      <c r="AI53" s="5">
        <f t="shared" si="3"/>
        <v>-1.4596421200760878</v>
      </c>
      <c r="AJ53" s="5">
        <f t="shared" si="3"/>
        <v>0.44019290951227141</v>
      </c>
      <c r="AK53" s="5">
        <f t="shared" si="3"/>
        <v>0.11789200579359616</v>
      </c>
      <c r="AL53" s="5">
        <f t="shared" si="3"/>
        <v>0.28663000282911355</v>
      </c>
      <c r="AM53" s="5">
        <f t="shared" si="3"/>
        <v>-0.14565795899819101</v>
      </c>
      <c r="AN53" s="5">
        <f t="shared" si="3"/>
        <v>-1.2732518558035033</v>
      </c>
      <c r="AO53" s="5">
        <f t="shared" si="3"/>
        <v>2.422034830557851</v>
      </c>
      <c r="AP53" s="5">
        <f t="shared" si="3"/>
        <v>-0.10878829198980311</v>
      </c>
      <c r="AQ53" s="5">
        <f t="shared" si="3"/>
        <v>0.31061183198837217</v>
      </c>
      <c r="AR53" s="5">
        <f t="shared" si="3"/>
        <v>4.6031376030053472E-2</v>
      </c>
      <c r="AS53" s="5">
        <f t="shared" si="3"/>
        <v>-1.0717240111153381</v>
      </c>
      <c r="AT53" s="5">
        <f t="shared" si="3"/>
        <v>0.65458484851554921</v>
      </c>
      <c r="AU53" s="5">
        <f t="shared" si="3"/>
        <v>-0.33783959362317928</v>
      </c>
      <c r="AV53" s="5">
        <f t="shared" si="3"/>
        <v>2.075873703555331E-2</v>
      </c>
      <c r="AW53" s="5">
        <f t="shared" si="3"/>
        <v>1.0802245283975109</v>
      </c>
      <c r="AX53" s="5">
        <f t="shared" si="3"/>
        <v>-0.97606245805864633</v>
      </c>
      <c r="AY53" s="5">
        <f t="shared" si="3"/>
        <v>0.12441877395708012</v>
      </c>
      <c r="AZ53" s="5">
        <f t="shared" si="3"/>
        <v>8.6607448040032509E-2</v>
      </c>
      <c r="BA53" s="5">
        <f t="shared" si="3"/>
        <v>0.28402968525038652</v>
      </c>
      <c r="BB53" s="5">
        <f t="shared" si="3"/>
        <v>0.48755783799749874</v>
      </c>
      <c r="BC53" s="5">
        <f t="shared" si="3"/>
        <v>-1.8668914684143223</v>
      </c>
      <c r="BD53" s="5">
        <f t="shared" si="3"/>
        <v>-2.1208638074153741</v>
      </c>
    </row>
    <row r="54" spans="1:56" x14ac:dyDescent="0.2">
      <c r="A54" s="1" t="s">
        <v>161</v>
      </c>
      <c r="B54" s="5">
        <f>(POWER(B47/B5, 1/42)-1)*100</f>
        <v>6.043107724527097E-2</v>
      </c>
      <c r="C54" s="5">
        <f t="shared" ref="C54:BD54" si="4">(POWER(C47/C5, 1/42)-1)*100</f>
        <v>0.1467132366668622</v>
      </c>
      <c r="D54" s="5">
        <f t="shared" si="4"/>
        <v>-0.85223310208266678</v>
      </c>
      <c r="E54" s="5">
        <f t="shared" si="4"/>
        <v>0.84013044939335035</v>
      </c>
      <c r="F54" s="5">
        <f t="shared" si="4"/>
        <v>-0.38437627606106028</v>
      </c>
      <c r="G54" s="5">
        <f t="shared" si="4"/>
        <v>0.2390900943164187</v>
      </c>
      <c r="H54" s="5">
        <f t="shared" si="4"/>
        <v>0.24241568321627938</v>
      </c>
      <c r="I54" s="5">
        <f t="shared" si="4"/>
        <v>-1.7327109272627927</v>
      </c>
      <c r="J54" s="5">
        <f t="shared" si="4"/>
        <v>1.8318191384853355</v>
      </c>
      <c r="K54" s="5">
        <f t="shared" si="4"/>
        <v>0.78730754764153588</v>
      </c>
      <c r="L54" s="5">
        <f t="shared" si="4"/>
        <v>0.2316588507722539</v>
      </c>
      <c r="M54" s="5">
        <f t="shared" si="4"/>
        <v>0.16153211875131746</v>
      </c>
      <c r="N54" s="5">
        <f t="shared" si="4"/>
        <v>-1.2053926672691673</v>
      </c>
      <c r="O54" s="5">
        <f t="shared" si="4"/>
        <v>1.0821984350841252</v>
      </c>
      <c r="P54" s="5">
        <f t="shared" si="4"/>
        <v>0.72418494769739272</v>
      </c>
      <c r="Q54" s="5">
        <f t="shared" si="4"/>
        <v>0.14657655138845538</v>
      </c>
      <c r="R54" s="5">
        <f t="shared" si="4"/>
        <v>0.20210150082571321</v>
      </c>
      <c r="S54" s="5">
        <f t="shared" si="4"/>
        <v>-1.3250669170303486</v>
      </c>
      <c r="T54" s="5">
        <f t="shared" si="4"/>
        <v>1.0973600487178992</v>
      </c>
      <c r="U54" s="5">
        <f t="shared" si="4"/>
        <v>-0.78136479653755364</v>
      </c>
      <c r="V54" s="5">
        <f t="shared" si="4"/>
        <v>0.12487291868847894</v>
      </c>
      <c r="W54" s="5">
        <f t="shared" si="4"/>
        <v>0.21197410649753667</v>
      </c>
      <c r="X54" s="5">
        <f t="shared" si="4"/>
        <v>-1.3655490257495684</v>
      </c>
      <c r="Y54" s="5">
        <f t="shared" si="4"/>
        <v>1.3236594814234337</v>
      </c>
      <c r="Z54" s="5">
        <f t="shared" si="4"/>
        <v>-0.32553951188244445</v>
      </c>
      <c r="AA54" s="5">
        <f t="shared" si="4"/>
        <v>-3.5872515137214123E-2</v>
      </c>
      <c r="AB54" s="5">
        <f t="shared" si="4"/>
        <v>0.18836354874312011</v>
      </c>
      <c r="AC54" s="5">
        <f t="shared" si="4"/>
        <v>-0.85459728400280044</v>
      </c>
      <c r="AD54" s="5">
        <f t="shared" si="4"/>
        <v>0.91263044876954691</v>
      </c>
      <c r="AE54" s="5">
        <f t="shared" si="4"/>
        <v>-0.13130886091419214</v>
      </c>
      <c r="AF54" s="5">
        <f t="shared" si="4"/>
        <v>9.0819655802221178E-2</v>
      </c>
      <c r="AG54" s="5">
        <f t="shared" si="4"/>
        <v>0.15019749939895188</v>
      </c>
      <c r="AH54" s="5">
        <f t="shared" si="4"/>
        <v>-0.86467703078593194</v>
      </c>
      <c r="AI54" s="5">
        <f t="shared" si="4"/>
        <v>0.71679727102471613</v>
      </c>
      <c r="AJ54" s="5">
        <f t="shared" si="4"/>
        <v>-0.54690322082229237</v>
      </c>
      <c r="AK54" s="5">
        <f t="shared" si="4"/>
        <v>8.6775351618961771E-2</v>
      </c>
      <c r="AL54" s="5">
        <f t="shared" si="4"/>
        <v>9.0063112538851797E-2</v>
      </c>
      <c r="AM54" s="5">
        <f t="shared" si="4"/>
        <v>-0.59716056533605233</v>
      </c>
      <c r="AN54" s="5">
        <f t="shared" si="4"/>
        <v>0.55375270411317512</v>
      </c>
      <c r="AO54" s="5">
        <f t="shared" si="4"/>
        <v>-0.12069067953337509</v>
      </c>
      <c r="AP54" s="5">
        <f t="shared" si="4"/>
        <v>0.10047435716666886</v>
      </c>
      <c r="AQ54" s="5">
        <f t="shared" si="4"/>
        <v>0.1013276381698569</v>
      </c>
      <c r="AR54" s="5">
        <f t="shared" si="4"/>
        <v>-0.6407776758337258</v>
      </c>
      <c r="AS54" s="5">
        <f t="shared" si="4"/>
        <v>0.60583974473991109</v>
      </c>
      <c r="AT54" s="5">
        <f t="shared" si="4"/>
        <v>-0.64886694858229399</v>
      </c>
      <c r="AU54" s="5">
        <f t="shared" si="4"/>
        <v>-1.3155757986926808E-2</v>
      </c>
      <c r="AV54" s="5">
        <f t="shared" si="4"/>
        <v>5.4581455001789791E-2</v>
      </c>
      <c r="AW54" s="5">
        <f t="shared" si="4"/>
        <v>-0.52959574125401865</v>
      </c>
      <c r="AX54" s="5">
        <f t="shared" si="4"/>
        <v>1.0776888950605912</v>
      </c>
      <c r="AY54" s="5">
        <f t="shared" si="4"/>
        <v>-0.48843733410183221</v>
      </c>
      <c r="AZ54" s="5">
        <f t="shared" si="4"/>
        <v>9.0635660906945859E-2</v>
      </c>
      <c r="BA54" s="5">
        <f t="shared" si="4"/>
        <v>0.13949760260074662</v>
      </c>
      <c r="BB54" s="5">
        <f t="shared" si="4"/>
        <v>-0.93310120575603728</v>
      </c>
      <c r="BC54" s="5">
        <f t="shared" si="4"/>
        <v>0.78127311812485889</v>
      </c>
      <c r="BD54" s="5">
        <f t="shared" si="4"/>
        <v>-0.35933553325437906</v>
      </c>
    </row>
    <row r="57" spans="1:56" x14ac:dyDescent="0.2">
      <c r="B57" s="6" t="s">
        <v>279</v>
      </c>
    </row>
    <row r="58" spans="1:56" x14ac:dyDescent="0.2">
      <c r="B58" s="6" t="s">
        <v>280</v>
      </c>
    </row>
    <row r="59" spans="1:56" x14ac:dyDescent="0.2">
      <c r="B59" s="6" t="s">
        <v>164</v>
      </c>
    </row>
  </sheetData>
  <phoneticPr fontId="19" type="noConversion"/>
  <pageMargins left="0.35433070866141736" right="0.35433070866141736" top="0.59055118110236227" bottom="0.59055118110236227" header="0.51181102362204722" footer="0.51181102362204722"/>
  <pageSetup scale="74" orientation="landscape" r:id="rId1"/>
  <headerFooter alignWithMargins="0"/>
  <colBreaks count="3" manualBreakCount="3">
    <brk id="16" max="1048575" man="1"/>
    <brk id="31" max="1048575" man="1"/>
    <brk id="46"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K64"/>
  <sheetViews>
    <sheetView workbookViewId="0">
      <pane xSplit="1" ySplit="4" topLeftCell="B5" activePane="bottomRight" state="frozen"/>
      <selection pane="topRight" activeCell="B1" sqref="B1"/>
      <selection pane="bottomLeft" activeCell="A5" sqref="A5"/>
      <selection pane="bottomRight" activeCell="D58" sqref="D58"/>
    </sheetView>
  </sheetViews>
  <sheetFormatPr defaultColWidth="8.875" defaultRowHeight="12.75" x14ac:dyDescent="0.2"/>
  <cols>
    <col min="1" max="1" width="8.875" style="1"/>
    <col min="2" max="7" width="9.875" style="6" customWidth="1"/>
    <col min="8" max="8" width="11.875" style="6" bestFit="1" customWidth="1"/>
    <col min="9" max="9" width="13.375" style="6" customWidth="1"/>
    <col min="10" max="15" width="9.875" style="6" customWidth="1"/>
    <col min="16" max="16" width="11.875" style="6" bestFit="1" customWidth="1"/>
    <col min="17" max="17" width="12.5" style="6" bestFit="1" customWidth="1"/>
    <col min="18" max="23" width="9.875" style="6" customWidth="1"/>
    <col min="24" max="24" width="11.875" style="6" bestFit="1" customWidth="1"/>
    <col min="25" max="25" width="12.5" style="6" bestFit="1" customWidth="1"/>
    <col min="26" max="31" width="9.875" style="6" customWidth="1"/>
    <col min="32" max="32" width="11.875" style="6" bestFit="1" customWidth="1"/>
    <col min="33" max="33" width="12.375" style="6" bestFit="1" customWidth="1"/>
    <col min="34" max="39" width="9.875" style="6" customWidth="1"/>
    <col min="40" max="40" width="11.875" style="6" bestFit="1" customWidth="1"/>
    <col min="41" max="41" width="12.375" style="6" bestFit="1" customWidth="1"/>
    <col min="42" max="47" width="9.875" style="6" customWidth="1"/>
    <col min="48" max="48" width="11.875" style="6" bestFit="1" customWidth="1"/>
    <col min="49" max="49" width="12.375" style="6" bestFit="1" customWidth="1"/>
    <col min="50" max="55" width="9.875" style="6" customWidth="1"/>
    <col min="56" max="56" width="11.875" style="6" bestFit="1" customWidth="1"/>
    <col min="57" max="57" width="12.375" style="6" bestFit="1" customWidth="1"/>
    <col min="58" max="63" width="9.875" style="6" customWidth="1"/>
    <col min="64" max="64" width="11.875" style="6" bestFit="1" customWidth="1"/>
    <col min="65" max="65" width="12.375" style="6" bestFit="1" customWidth="1"/>
    <col min="66" max="71" width="9.875" style="6" customWidth="1"/>
    <col min="72" max="72" width="11.875" style="6" bestFit="1" customWidth="1"/>
    <col min="73" max="73" width="12.375" style="6" bestFit="1" customWidth="1"/>
    <col min="74" max="79" width="9.875" style="6" customWidth="1"/>
    <col min="80" max="80" width="11.875" style="6" bestFit="1" customWidth="1"/>
    <col min="81" max="81" width="12.375" style="6" bestFit="1" customWidth="1"/>
    <col min="82" max="87" width="9.875" style="6" customWidth="1"/>
    <col min="88" max="88" width="11.875" style="6" bestFit="1" customWidth="1"/>
    <col min="89" max="89" width="12.375" style="6" bestFit="1" customWidth="1"/>
    <col min="90" max="16384" width="8.875" style="1"/>
  </cols>
  <sheetData>
    <row r="1" spans="1:89" x14ac:dyDescent="0.2">
      <c r="B1" s="6" t="s">
        <v>281</v>
      </c>
      <c r="R1" s="6" t="s">
        <v>282</v>
      </c>
      <c r="AH1" s="6" t="s">
        <v>283</v>
      </c>
      <c r="AX1" s="6" t="s">
        <v>284</v>
      </c>
      <c r="BN1" s="6" t="s">
        <v>285</v>
      </c>
      <c r="CD1" s="6" t="s">
        <v>286</v>
      </c>
    </row>
    <row r="3" spans="1:89" x14ac:dyDescent="0.2">
      <c r="B3" s="6" t="s">
        <v>101</v>
      </c>
      <c r="I3" s="225"/>
      <c r="J3" s="6" t="s">
        <v>102</v>
      </c>
      <c r="Q3" s="225"/>
      <c r="R3" s="6" t="s">
        <v>103</v>
      </c>
      <c r="Y3" s="225"/>
      <c r="Z3" s="6" t="s">
        <v>104</v>
      </c>
      <c r="AG3" s="225"/>
      <c r="AH3" s="6" t="s">
        <v>105</v>
      </c>
      <c r="AO3" s="225"/>
      <c r="AP3" s="6" t="s">
        <v>106</v>
      </c>
      <c r="AW3" s="225"/>
      <c r="AX3" s="6" t="s">
        <v>107</v>
      </c>
      <c r="BE3" s="225"/>
      <c r="BF3" s="6" t="s">
        <v>108</v>
      </c>
      <c r="BM3" s="225"/>
      <c r="BN3" s="6" t="s">
        <v>109</v>
      </c>
      <c r="BU3" s="225"/>
      <c r="BV3" s="6" t="s">
        <v>110</v>
      </c>
      <c r="CC3" s="225"/>
      <c r="CD3" s="6" t="s">
        <v>111</v>
      </c>
      <c r="CK3" s="225"/>
    </row>
    <row r="4" spans="1:89" s="3" customFormat="1" ht="67.5" customHeight="1" x14ac:dyDescent="0.2">
      <c r="B4" s="7" t="s">
        <v>287</v>
      </c>
      <c r="C4" s="7" t="s">
        <v>288</v>
      </c>
      <c r="D4" s="7" t="s">
        <v>289</v>
      </c>
      <c r="E4" s="7" t="s">
        <v>290</v>
      </c>
      <c r="F4" s="7" t="s">
        <v>207</v>
      </c>
      <c r="G4" s="7" t="s">
        <v>291</v>
      </c>
      <c r="H4" s="7" t="s">
        <v>292</v>
      </c>
      <c r="I4" s="226" t="s">
        <v>293</v>
      </c>
      <c r="J4" s="7" t="s">
        <v>287</v>
      </c>
      <c r="K4" s="7" t="s">
        <v>288</v>
      </c>
      <c r="L4" s="7" t="s">
        <v>289</v>
      </c>
      <c r="M4" s="7" t="s">
        <v>290</v>
      </c>
      <c r="N4" s="7" t="s">
        <v>207</v>
      </c>
      <c r="O4" s="7" t="s">
        <v>291</v>
      </c>
      <c r="P4" s="7" t="s">
        <v>292</v>
      </c>
      <c r="Q4" s="226" t="s">
        <v>293</v>
      </c>
      <c r="R4" s="7" t="s">
        <v>287</v>
      </c>
      <c r="S4" s="7" t="s">
        <v>288</v>
      </c>
      <c r="T4" s="7" t="s">
        <v>289</v>
      </c>
      <c r="U4" s="7" t="s">
        <v>290</v>
      </c>
      <c r="V4" s="7" t="s">
        <v>207</v>
      </c>
      <c r="W4" s="7" t="s">
        <v>291</v>
      </c>
      <c r="X4" s="7" t="s">
        <v>292</v>
      </c>
      <c r="Y4" s="226" t="s">
        <v>293</v>
      </c>
      <c r="Z4" s="7" t="s">
        <v>287</v>
      </c>
      <c r="AA4" s="7" t="s">
        <v>288</v>
      </c>
      <c r="AB4" s="7" t="s">
        <v>289</v>
      </c>
      <c r="AC4" s="7" t="s">
        <v>290</v>
      </c>
      <c r="AD4" s="7" t="s">
        <v>207</v>
      </c>
      <c r="AE4" s="7" t="s">
        <v>291</v>
      </c>
      <c r="AF4" s="7" t="s">
        <v>292</v>
      </c>
      <c r="AG4" s="226" t="s">
        <v>293</v>
      </c>
      <c r="AH4" s="7" t="s">
        <v>287</v>
      </c>
      <c r="AI4" s="7" t="s">
        <v>288</v>
      </c>
      <c r="AJ4" s="7" t="s">
        <v>289</v>
      </c>
      <c r="AK4" s="7" t="s">
        <v>290</v>
      </c>
      <c r="AL4" s="7" t="s">
        <v>207</v>
      </c>
      <c r="AM4" s="7" t="s">
        <v>291</v>
      </c>
      <c r="AN4" s="7" t="s">
        <v>292</v>
      </c>
      <c r="AO4" s="226" t="s">
        <v>293</v>
      </c>
      <c r="AP4" s="7" t="s">
        <v>287</v>
      </c>
      <c r="AQ4" s="7" t="s">
        <v>288</v>
      </c>
      <c r="AR4" s="7" t="s">
        <v>289</v>
      </c>
      <c r="AS4" s="7" t="s">
        <v>290</v>
      </c>
      <c r="AT4" s="7" t="s">
        <v>207</v>
      </c>
      <c r="AU4" s="7" t="s">
        <v>291</v>
      </c>
      <c r="AV4" s="7" t="s">
        <v>292</v>
      </c>
      <c r="AW4" s="226" t="s">
        <v>293</v>
      </c>
      <c r="AX4" s="7" t="s">
        <v>287</v>
      </c>
      <c r="AY4" s="7" t="s">
        <v>288</v>
      </c>
      <c r="AZ4" s="7" t="s">
        <v>289</v>
      </c>
      <c r="BA4" s="7" t="s">
        <v>290</v>
      </c>
      <c r="BB4" s="7" t="s">
        <v>207</v>
      </c>
      <c r="BC4" s="7" t="s">
        <v>291</v>
      </c>
      <c r="BD4" s="7" t="s">
        <v>292</v>
      </c>
      <c r="BE4" s="226" t="s">
        <v>293</v>
      </c>
      <c r="BF4" s="7" t="s">
        <v>287</v>
      </c>
      <c r="BG4" s="7" t="s">
        <v>288</v>
      </c>
      <c r="BH4" s="7" t="s">
        <v>289</v>
      </c>
      <c r="BI4" s="7" t="s">
        <v>290</v>
      </c>
      <c r="BJ4" s="7" t="s">
        <v>207</v>
      </c>
      <c r="BK4" s="7" t="s">
        <v>291</v>
      </c>
      <c r="BL4" s="7" t="s">
        <v>292</v>
      </c>
      <c r="BM4" s="226" t="s">
        <v>293</v>
      </c>
      <c r="BN4" s="7" t="s">
        <v>287</v>
      </c>
      <c r="BO4" s="7" t="s">
        <v>288</v>
      </c>
      <c r="BP4" s="7" t="s">
        <v>289</v>
      </c>
      <c r="BQ4" s="7" t="s">
        <v>290</v>
      </c>
      <c r="BR4" s="7" t="s">
        <v>207</v>
      </c>
      <c r="BS4" s="7" t="s">
        <v>291</v>
      </c>
      <c r="BT4" s="7" t="s">
        <v>292</v>
      </c>
      <c r="BU4" s="226" t="s">
        <v>293</v>
      </c>
      <c r="BV4" s="7" t="s">
        <v>287</v>
      </c>
      <c r="BW4" s="7" t="s">
        <v>288</v>
      </c>
      <c r="BX4" s="7" t="s">
        <v>289</v>
      </c>
      <c r="BY4" s="7" t="s">
        <v>290</v>
      </c>
      <c r="BZ4" s="7" t="s">
        <v>207</v>
      </c>
      <c r="CA4" s="7" t="s">
        <v>291</v>
      </c>
      <c r="CB4" s="7" t="s">
        <v>292</v>
      </c>
      <c r="CC4" s="226" t="s">
        <v>293</v>
      </c>
      <c r="CD4" s="7" t="s">
        <v>287</v>
      </c>
      <c r="CE4" s="7" t="s">
        <v>288</v>
      </c>
      <c r="CF4" s="7" t="s">
        <v>289</v>
      </c>
      <c r="CG4" s="7" t="s">
        <v>290</v>
      </c>
      <c r="CH4" s="7" t="s">
        <v>207</v>
      </c>
      <c r="CI4" s="7" t="s">
        <v>291</v>
      </c>
      <c r="CJ4" s="7" t="s">
        <v>292</v>
      </c>
      <c r="CK4" s="226" t="s">
        <v>293</v>
      </c>
    </row>
    <row r="5" spans="1:89" x14ac:dyDescent="0.2">
      <c r="B5" s="6" t="s">
        <v>145</v>
      </c>
      <c r="C5" s="6" t="s">
        <v>228</v>
      </c>
      <c r="D5" s="6" t="s">
        <v>146</v>
      </c>
      <c r="E5" s="6" t="s">
        <v>294</v>
      </c>
      <c r="F5" s="6" t="s">
        <v>147</v>
      </c>
      <c r="G5" s="6" t="s">
        <v>148</v>
      </c>
      <c r="H5" s="6" t="s">
        <v>295</v>
      </c>
      <c r="I5" s="225" t="s">
        <v>296</v>
      </c>
      <c r="J5" s="6" t="s">
        <v>145</v>
      </c>
      <c r="K5" s="6" t="s">
        <v>228</v>
      </c>
      <c r="L5" s="6" t="s">
        <v>146</v>
      </c>
      <c r="M5" s="6" t="s">
        <v>294</v>
      </c>
      <c r="N5" s="6" t="s">
        <v>147</v>
      </c>
      <c r="O5" s="6" t="s">
        <v>148</v>
      </c>
      <c r="P5" s="6" t="s">
        <v>295</v>
      </c>
      <c r="Q5" s="225" t="s">
        <v>296</v>
      </c>
      <c r="R5" s="6" t="s">
        <v>145</v>
      </c>
      <c r="S5" s="6" t="s">
        <v>228</v>
      </c>
      <c r="T5" s="6" t="s">
        <v>146</v>
      </c>
      <c r="U5" s="6" t="s">
        <v>294</v>
      </c>
      <c r="V5" s="6" t="s">
        <v>147</v>
      </c>
      <c r="W5" s="6" t="s">
        <v>148</v>
      </c>
      <c r="X5" s="6" t="s">
        <v>295</v>
      </c>
      <c r="Y5" s="225" t="s">
        <v>296</v>
      </c>
      <c r="Z5" s="6" t="s">
        <v>145</v>
      </c>
      <c r="AA5" s="6" t="s">
        <v>228</v>
      </c>
      <c r="AB5" s="6" t="s">
        <v>146</v>
      </c>
      <c r="AC5" s="6" t="s">
        <v>294</v>
      </c>
      <c r="AD5" s="6" t="s">
        <v>147</v>
      </c>
      <c r="AE5" s="6" t="s">
        <v>148</v>
      </c>
      <c r="AF5" s="6" t="s">
        <v>295</v>
      </c>
      <c r="AG5" s="225" t="s">
        <v>296</v>
      </c>
      <c r="AH5" s="6" t="s">
        <v>145</v>
      </c>
      <c r="AI5" s="6" t="s">
        <v>228</v>
      </c>
      <c r="AJ5" s="6" t="s">
        <v>146</v>
      </c>
      <c r="AK5" s="6" t="s">
        <v>294</v>
      </c>
      <c r="AL5" s="6" t="s">
        <v>147</v>
      </c>
      <c r="AM5" s="6" t="s">
        <v>148</v>
      </c>
      <c r="AN5" s="6" t="s">
        <v>295</v>
      </c>
      <c r="AO5" s="225" t="s">
        <v>296</v>
      </c>
      <c r="AP5" s="6" t="s">
        <v>145</v>
      </c>
      <c r="AQ5" s="6" t="s">
        <v>228</v>
      </c>
      <c r="AR5" s="6" t="s">
        <v>146</v>
      </c>
      <c r="AS5" s="6" t="s">
        <v>294</v>
      </c>
      <c r="AT5" s="6" t="s">
        <v>147</v>
      </c>
      <c r="AU5" s="6" t="s">
        <v>148</v>
      </c>
      <c r="AV5" s="6" t="s">
        <v>295</v>
      </c>
      <c r="AW5" s="225" t="s">
        <v>296</v>
      </c>
      <c r="AX5" s="6" t="s">
        <v>145</v>
      </c>
      <c r="AY5" s="6" t="s">
        <v>228</v>
      </c>
      <c r="AZ5" s="6" t="s">
        <v>146</v>
      </c>
      <c r="BA5" s="6" t="s">
        <v>294</v>
      </c>
      <c r="BB5" s="6" t="s">
        <v>147</v>
      </c>
      <c r="BC5" s="6" t="s">
        <v>148</v>
      </c>
      <c r="BD5" s="6" t="s">
        <v>295</v>
      </c>
      <c r="BE5" s="225" t="s">
        <v>296</v>
      </c>
      <c r="BF5" s="6" t="s">
        <v>145</v>
      </c>
      <c r="BG5" s="6" t="s">
        <v>228</v>
      </c>
      <c r="BH5" s="6" t="s">
        <v>146</v>
      </c>
      <c r="BI5" s="6" t="s">
        <v>294</v>
      </c>
      <c r="BJ5" s="6" t="s">
        <v>147</v>
      </c>
      <c r="BK5" s="6" t="s">
        <v>148</v>
      </c>
      <c r="BL5" s="6" t="s">
        <v>295</v>
      </c>
      <c r="BM5" s="225" t="s">
        <v>296</v>
      </c>
      <c r="BN5" s="6" t="s">
        <v>145</v>
      </c>
      <c r="BO5" s="6" t="s">
        <v>228</v>
      </c>
      <c r="BP5" s="6" t="s">
        <v>146</v>
      </c>
      <c r="BQ5" s="6" t="s">
        <v>294</v>
      </c>
      <c r="BR5" s="6" t="s">
        <v>147</v>
      </c>
      <c r="BS5" s="6" t="s">
        <v>148</v>
      </c>
      <c r="BT5" s="6" t="s">
        <v>295</v>
      </c>
      <c r="BU5" s="225" t="s">
        <v>296</v>
      </c>
      <c r="BV5" s="6" t="s">
        <v>145</v>
      </c>
      <c r="BW5" s="6" t="s">
        <v>228</v>
      </c>
      <c r="BX5" s="6" t="s">
        <v>146</v>
      </c>
      <c r="BY5" s="6" t="s">
        <v>294</v>
      </c>
      <c r="BZ5" s="6" t="s">
        <v>147</v>
      </c>
      <c r="CA5" s="6" t="s">
        <v>148</v>
      </c>
      <c r="CB5" s="6" t="s">
        <v>295</v>
      </c>
      <c r="CC5" s="225" t="s">
        <v>296</v>
      </c>
      <c r="CD5" s="6" t="s">
        <v>145</v>
      </c>
      <c r="CE5" s="6" t="s">
        <v>228</v>
      </c>
      <c r="CF5" s="6" t="s">
        <v>146</v>
      </c>
      <c r="CG5" s="6" t="s">
        <v>294</v>
      </c>
      <c r="CH5" s="6" t="s">
        <v>147</v>
      </c>
      <c r="CI5" s="6" t="s">
        <v>148</v>
      </c>
      <c r="CJ5" s="6" t="s">
        <v>295</v>
      </c>
      <c r="CK5" s="225" t="s">
        <v>296</v>
      </c>
    </row>
    <row r="6" spans="1:89" x14ac:dyDescent="0.2">
      <c r="A6" s="1">
        <v>1981</v>
      </c>
      <c r="B6" s="6">
        <f>'1'!I6</f>
        <v>0.22855622692702268</v>
      </c>
      <c r="C6" s="6">
        <f>'1'!K6</f>
        <v>0.29016975267731054</v>
      </c>
      <c r="D6" s="6">
        <f>'2'!I6</f>
        <v>0.29564977295726375</v>
      </c>
      <c r="E6" s="6">
        <f>'2'!K6</f>
        <v>0.4228996971814053</v>
      </c>
      <c r="F6" s="6">
        <f>'3'!D6</f>
        <v>0.65072478891593244</v>
      </c>
      <c r="G6" s="6">
        <f>'8'!F5</f>
        <v>0.62595489699840745</v>
      </c>
      <c r="H6" s="6">
        <f t="shared" ref="H6:H42" si="0">SUM(B6,D6,F6,G6)/4</f>
        <v>0.45022142144965654</v>
      </c>
      <c r="I6" s="225">
        <f t="shared" ref="I6:I26" si="1">SUM(C6,E6,F6,G6)/4</f>
        <v>0.49743728394326392</v>
      </c>
      <c r="J6" s="6">
        <f>'1'!S6</f>
        <v>8.3333333333333301E-2</v>
      </c>
      <c r="K6" s="6">
        <f>'1'!U6</f>
        <v>8.333333333333362E-2</v>
      </c>
      <c r="L6" s="6">
        <f>'2'!S6</f>
        <v>0.20051081416394029</v>
      </c>
      <c r="M6" s="6">
        <f>'2'!U6</f>
        <v>0.29343759595670788</v>
      </c>
      <c r="N6" s="6">
        <f>'3'!G6</f>
        <v>0.42129949123814764</v>
      </c>
      <c r="O6" s="6">
        <f>'8'!K5</f>
        <v>0.38049438369190108</v>
      </c>
      <c r="P6" s="6">
        <f t="shared" ref="P6:P26" si="2">SUM(J6,L6,N6,O6)/4</f>
        <v>0.27140950560683058</v>
      </c>
      <c r="Q6" s="225">
        <f t="shared" ref="Q6:Q26" si="3">SUM(K6,M6,N6,O6)/4</f>
        <v>0.29464120105502256</v>
      </c>
      <c r="R6" s="6">
        <f>'1'!AC6</f>
        <v>0.19355243156938678</v>
      </c>
      <c r="S6" s="6">
        <f>'1'!AE6</f>
        <v>0.24421963853166387</v>
      </c>
      <c r="T6" s="6">
        <f>'2'!AC6</f>
        <v>9.4398603876853462E-2</v>
      </c>
      <c r="U6" s="6">
        <f>'2'!AE6</f>
        <v>0.10657905997884377</v>
      </c>
      <c r="V6" s="6">
        <f>'3'!J6</f>
        <v>0.45319909866921176</v>
      </c>
      <c r="W6" s="6">
        <f>'8'!P5</f>
        <v>0.39838076070079226</v>
      </c>
      <c r="X6" s="6">
        <f t="shared" ref="X6:X26" si="4">SUM(R6,T6,V6,W6)/4</f>
        <v>0.28488272370406109</v>
      </c>
      <c r="Y6" s="225">
        <f t="shared" ref="Y6:Y26" si="5">SUM(S6,U6,V6,W6)/4</f>
        <v>0.30059463947012793</v>
      </c>
      <c r="Z6" s="6">
        <f>'1'!AM6</f>
        <v>0.23635211378115314</v>
      </c>
      <c r="AA6" s="6">
        <f>'1'!AO6</f>
        <v>0.30011226916759648</v>
      </c>
      <c r="AB6" s="6">
        <f>'2'!AM6</f>
        <v>0.171071306275657</v>
      </c>
      <c r="AC6" s="6">
        <f>'2'!AO6</f>
        <v>0.24707646382656726</v>
      </c>
      <c r="AD6" s="6">
        <f>'3'!M6</f>
        <v>0.54139369959896888</v>
      </c>
      <c r="AE6" s="6">
        <f>'8'!U5</f>
        <v>0.55912567373291999</v>
      </c>
      <c r="AF6" s="6">
        <f t="shared" ref="AF6:AF26" si="6">SUM(Z6,AB6,AD6,AE6)/4</f>
        <v>0.37698569834717477</v>
      </c>
      <c r="AG6" s="225">
        <f t="shared" ref="AG6:AG26" si="7">SUM(AA6,AC6,AD6,AE6)/4</f>
        <v>0.41192702658151314</v>
      </c>
      <c r="AH6" s="6">
        <f>'1'!AW6</f>
        <v>0.10383773555147313</v>
      </c>
      <c r="AI6" s="6">
        <f>'1'!AY6</f>
        <v>0.11536603976361244</v>
      </c>
      <c r="AJ6" s="6">
        <f>'2'!AW6</f>
        <v>0.20692964729959917</v>
      </c>
      <c r="AK6" s="6">
        <f>'2'!AY6</f>
        <v>0.30309355904629071</v>
      </c>
      <c r="AL6" s="6">
        <f>'3'!P6</f>
        <v>0.37538223427129974</v>
      </c>
      <c r="AM6" s="6">
        <f>'8'!Z5</f>
        <v>0.50172860020936871</v>
      </c>
      <c r="AN6" s="6">
        <f t="shared" ref="AN6:AN26" si="8">SUM(AH6,AJ6,AL6,AM6)/4</f>
        <v>0.29696955433293515</v>
      </c>
      <c r="AO6" s="225">
        <f t="shared" ref="AO6:AO26" si="9">SUM(AI6,AK6,AL6,AM6)/4</f>
        <v>0.32389260832264288</v>
      </c>
      <c r="AP6" s="6">
        <f>'1'!BG6</f>
        <v>0.15469501490718091</v>
      </c>
      <c r="AQ6" s="6">
        <f>'1'!BI6</f>
        <v>0.19050890576694302</v>
      </c>
      <c r="AR6" s="6">
        <f>'2'!BG6</f>
        <v>0.20974520615025102</v>
      </c>
      <c r="AS6" s="6">
        <f>'2'!BI6</f>
        <v>0.30728119615423544</v>
      </c>
      <c r="AT6" s="6">
        <f>'3'!S6</f>
        <v>0.61495347835709069</v>
      </c>
      <c r="AU6" s="6">
        <f>'8'!AE5</f>
        <v>0.56685795313967458</v>
      </c>
      <c r="AV6" s="6">
        <f t="shared" ref="AV6:AV26" si="10">SUM(AP6,AR6,AT6,AU6)/4</f>
        <v>0.38656291313854929</v>
      </c>
      <c r="AW6" s="225">
        <f t="shared" ref="AW6:AW26" si="11">SUM(AQ6,AS6,AT6,AU6)/4</f>
        <v>0.41990038335448587</v>
      </c>
      <c r="AX6" s="6">
        <f>'1'!BQ6</f>
        <v>0.22700111072672866</v>
      </c>
      <c r="AY6" s="6">
        <f>'1'!BS6</f>
        <v>0.28817411170784407</v>
      </c>
      <c r="AZ6" s="6">
        <f>'2'!BQ6</f>
        <v>0.27124185497371467</v>
      </c>
      <c r="BA6" s="6">
        <f>'2'!BS6</f>
        <v>0.39222035298893454</v>
      </c>
      <c r="BB6" s="6">
        <f>'3'!V6</f>
        <v>0.7571122641928768</v>
      </c>
      <c r="BC6" s="6">
        <f>'8'!AJ5</f>
        <v>0.67365375622020385</v>
      </c>
      <c r="BD6" s="6">
        <f t="shared" ref="BD6:BD26" si="12">SUM(AX6,AZ6,BB6,BC6)/4</f>
        <v>0.482252246528381</v>
      </c>
      <c r="BE6" s="225">
        <f t="shared" ref="BE6:BE26" si="13">SUM(AY6,BA6,BB6,BC6)/4</f>
        <v>0.52779012127746472</v>
      </c>
      <c r="BF6" s="6">
        <f>'1'!CA6</f>
        <v>0.19364386041116829</v>
      </c>
      <c r="BG6" s="6">
        <f>'1'!CC6</f>
        <v>0.24434255500133914</v>
      </c>
      <c r="BH6" s="6">
        <f>'2'!CA6</f>
        <v>0.30673406073914156</v>
      </c>
      <c r="BI6" s="6">
        <f>'2'!CC6</f>
        <v>0.43633728544058742</v>
      </c>
      <c r="BJ6" s="6">
        <f>'3'!Y6</f>
        <v>0.60661143942591811</v>
      </c>
      <c r="BK6" s="6">
        <f>'8'!AO5</f>
        <v>0.60457915712560439</v>
      </c>
      <c r="BL6" s="6">
        <f t="shared" ref="BL6:BL26" si="14">SUM(BF6,BH6,BJ6,BK6)/4</f>
        <v>0.42789212942545807</v>
      </c>
      <c r="BM6" s="225">
        <f t="shared" ref="BM6:BM26" si="15">SUM(BG6,BI6,BJ6,BK6)/4</f>
        <v>0.47296760924836223</v>
      </c>
      <c r="BN6" s="6">
        <f>'1'!CK6</f>
        <v>0.24342414883091687</v>
      </c>
      <c r="BO6" s="6">
        <f>'1'!CM6</f>
        <v>0.30904383423621173</v>
      </c>
      <c r="BP6" s="6">
        <f>'2'!CK6</f>
        <v>0.39263875713973423</v>
      </c>
      <c r="BQ6" s="6">
        <f>'2'!CM6</f>
        <v>0.53149725559357086</v>
      </c>
      <c r="BR6" s="6">
        <f>'3'!AB6</f>
        <v>0.41999611782036317</v>
      </c>
      <c r="BS6" s="6">
        <f>'8'!AT5</f>
        <v>0.71066294543826092</v>
      </c>
      <c r="BT6" s="6">
        <f t="shared" ref="BT6:BT26" si="16">SUM(BN6,BP6,BR6,BS6)/4</f>
        <v>0.44168049230731882</v>
      </c>
      <c r="BU6" s="225">
        <f t="shared" ref="BU6:BU26" si="17">SUM(BO6,BQ6,BR6,BS6)/4</f>
        <v>0.49280003827210167</v>
      </c>
      <c r="BV6" s="6">
        <f>'1'!CU6</f>
        <v>0.37154969145191169</v>
      </c>
      <c r="BW6" s="6">
        <f>'1'!CW6</f>
        <v>0.45799834761365654</v>
      </c>
      <c r="BX6" s="6">
        <f>'2'!CU6</f>
        <v>0.75711062456486744</v>
      </c>
      <c r="BY6" s="6">
        <f>'2'!CW6</f>
        <v>0.82290106045897293</v>
      </c>
      <c r="BZ6" s="6">
        <f>'3'!AE6</f>
        <v>0.71003453496516822</v>
      </c>
      <c r="CA6" s="6">
        <f>'8'!AY5</f>
        <v>0.70559797367351884</v>
      </c>
      <c r="CB6" s="6">
        <f t="shared" ref="CB6:CB26" si="18">SUM(BV6,BX6,BZ6,CA6)/4</f>
        <v>0.63607320616386653</v>
      </c>
      <c r="CC6" s="225">
        <f t="shared" ref="CC6:CC26" si="19">SUM(BW6,BY6,BZ6,CA6)/4</f>
        <v>0.67413297917782911</v>
      </c>
      <c r="CD6" s="6">
        <f>'1'!DE6</f>
        <v>0.32003882210631091</v>
      </c>
      <c r="CE6" s="6">
        <f>'1'!DG6</f>
        <v>0.40084755507281628</v>
      </c>
      <c r="CF6" s="6">
        <f>'2'!DE6</f>
        <v>0.29230393432824525</v>
      </c>
      <c r="CG6" s="6">
        <f>'2'!DG6</f>
        <v>0.41878451976792364</v>
      </c>
      <c r="CH6" s="6">
        <f>'3'!AH6</f>
        <v>0.68714473657084385</v>
      </c>
      <c r="CI6" s="6">
        <f>'8'!BD5</f>
        <v>0.5924414995737588</v>
      </c>
      <c r="CJ6" s="6">
        <f t="shared" ref="CJ6:CJ26" si="20">SUM(CD6,CF6,CH6,CI6)/4</f>
        <v>0.47298224814478973</v>
      </c>
      <c r="CK6" s="225">
        <f t="shared" ref="CK6:CK26" si="21">SUM(CE6,CG6,CH6,CI6)/4</f>
        <v>0.52480457774633571</v>
      </c>
    </row>
    <row r="7" spans="1:89" x14ac:dyDescent="0.2">
      <c r="A7" s="1">
        <v>1982</v>
      </c>
      <c r="B7" s="6">
        <f>'1'!I7</f>
        <v>0.2099339810260123</v>
      </c>
      <c r="C7" s="6">
        <f>'1'!K7</f>
        <v>0.26599668162027623</v>
      </c>
      <c r="D7" s="6">
        <f>'2'!I7</f>
        <v>0.28198541270130134</v>
      </c>
      <c r="E7" s="6">
        <f>'2'!K7</f>
        <v>0.40591527466208865</v>
      </c>
      <c r="F7" s="6">
        <f>'3'!D7</f>
        <v>0.64627866205327489</v>
      </c>
      <c r="G7" s="6">
        <f>'8'!F6</f>
        <v>0.59191032274143607</v>
      </c>
      <c r="H7" s="6">
        <f t="shared" si="0"/>
        <v>0.4325270946305062</v>
      </c>
      <c r="I7" s="225">
        <f t="shared" si="1"/>
        <v>0.47752523526926893</v>
      </c>
      <c r="J7" s="6">
        <f>'1'!S7</f>
        <v>8.576411313269626E-2</v>
      </c>
      <c r="K7" s="6">
        <f>'1'!U7</f>
        <v>8.7186822236021089E-2</v>
      </c>
      <c r="L7" s="6">
        <f>'2'!S7</f>
        <v>0.18783087017981101</v>
      </c>
      <c r="M7" s="6">
        <f>'2'!U7</f>
        <v>0.27390061304506685</v>
      </c>
      <c r="N7" s="6">
        <f>'3'!G7</f>
        <v>0.38102361691188397</v>
      </c>
      <c r="O7" s="6">
        <f>'8'!K6</f>
        <v>0.3803095512686146</v>
      </c>
      <c r="P7" s="6">
        <f t="shared" si="2"/>
        <v>0.25873203787325144</v>
      </c>
      <c r="Q7" s="225">
        <f t="shared" si="3"/>
        <v>0.28060515086539661</v>
      </c>
      <c r="R7" s="6">
        <f>'1'!AC7</f>
        <v>0.16916993190547638</v>
      </c>
      <c r="S7" s="6">
        <f>'1'!AE7</f>
        <v>0.21086796659675036</v>
      </c>
      <c r="T7" s="6">
        <f>'2'!AC7</f>
        <v>9.408328171951863E-2</v>
      </c>
      <c r="U7" s="6">
        <f>'2'!AE7</f>
        <v>0.10592877921836535</v>
      </c>
      <c r="V7" s="6">
        <f>'3'!J7</f>
        <v>0.5813585419400864</v>
      </c>
      <c r="W7" s="6">
        <f>'8'!P6</f>
        <v>0.45848296831831586</v>
      </c>
      <c r="X7" s="6">
        <f t="shared" si="4"/>
        <v>0.3257736809708493</v>
      </c>
      <c r="Y7" s="225">
        <f t="shared" si="5"/>
        <v>0.33915956401837949</v>
      </c>
      <c r="Z7" s="6">
        <f>'1'!AM7</f>
        <v>0.22052210377858314</v>
      </c>
      <c r="AA7" s="6">
        <f>'1'!AO7</f>
        <v>0.27981505505463489</v>
      </c>
      <c r="AB7" s="6">
        <f>'2'!AM7</f>
        <v>0.16225883117587694</v>
      </c>
      <c r="AC7" s="6">
        <f>'2'!AO7</f>
        <v>0.23248288245701082</v>
      </c>
      <c r="AD7" s="6">
        <f>'3'!M7</f>
        <v>0.53433471882332306</v>
      </c>
      <c r="AE7" s="6">
        <f>'8'!U6</f>
        <v>0.5758799188002075</v>
      </c>
      <c r="AF7" s="6">
        <f t="shared" si="6"/>
        <v>0.37324889314449766</v>
      </c>
      <c r="AG7" s="225">
        <f t="shared" si="7"/>
        <v>0.40562814378379408</v>
      </c>
      <c r="AH7" s="6">
        <f>'1'!AW7</f>
        <v>0.11636718437959574</v>
      </c>
      <c r="AI7" s="6">
        <f>'1'!AY7</f>
        <v>0.13442903889005384</v>
      </c>
      <c r="AJ7" s="6">
        <f>'2'!AW7</f>
        <v>0.19032654655500889</v>
      </c>
      <c r="AK7" s="6">
        <f>'2'!AY7</f>
        <v>0.27779578496921392</v>
      </c>
      <c r="AL7" s="6">
        <f>'3'!P7</f>
        <v>0.38241103058605641</v>
      </c>
      <c r="AM7" s="6">
        <f>'8'!Z6</f>
        <v>0.4592386021471625</v>
      </c>
      <c r="AN7" s="6">
        <f t="shared" si="8"/>
        <v>0.28708584091695588</v>
      </c>
      <c r="AO7" s="225">
        <f t="shared" si="9"/>
        <v>0.31346861414812166</v>
      </c>
      <c r="AP7" s="6">
        <f>'1'!BG7</f>
        <v>0.13612986867887911</v>
      </c>
      <c r="AQ7" s="6">
        <f>'1'!BI7</f>
        <v>0.16375183111253819</v>
      </c>
      <c r="AR7" s="6">
        <f>'2'!BG7</f>
        <v>0.20545007112931893</v>
      </c>
      <c r="AS7" s="6">
        <f>'2'!BI7</f>
        <v>0.3008813531070208</v>
      </c>
      <c r="AT7" s="6">
        <f>'3'!S7</f>
        <v>0.63820411894579843</v>
      </c>
      <c r="AU7" s="6">
        <f>'8'!AE6</f>
        <v>0.55724792499540998</v>
      </c>
      <c r="AV7" s="6">
        <f t="shared" si="10"/>
        <v>0.3842579959373516</v>
      </c>
      <c r="AW7" s="225">
        <f t="shared" si="11"/>
        <v>0.4150213070401918</v>
      </c>
      <c r="AX7" s="6">
        <f>'1'!BQ7</f>
        <v>0.21010471566556452</v>
      </c>
      <c r="AY7" s="6">
        <f>'1'!BS7</f>
        <v>0.26622108165240477</v>
      </c>
      <c r="AZ7" s="6">
        <f>'2'!BQ7</f>
        <v>0.26331815230825811</v>
      </c>
      <c r="BA7" s="6">
        <f>'2'!BS7</f>
        <v>0.38191875817353438</v>
      </c>
      <c r="BB7" s="6">
        <f>'3'!V7</f>
        <v>0.7374033775809552</v>
      </c>
      <c r="BC7" s="6">
        <f>'8'!AJ6</f>
        <v>0.62254807487626407</v>
      </c>
      <c r="BD7" s="6">
        <f t="shared" si="12"/>
        <v>0.45834358010776044</v>
      </c>
      <c r="BE7" s="225">
        <f t="shared" si="13"/>
        <v>0.5020228230707896</v>
      </c>
      <c r="BF7" s="6">
        <f>'1'!CA7</f>
        <v>0.20784255942598032</v>
      </c>
      <c r="BG7" s="6">
        <f>'1'!CC7</f>
        <v>0.26324363953635949</v>
      </c>
      <c r="BH7" s="6">
        <f>'2'!CA7</f>
        <v>0.29075451945128789</v>
      </c>
      <c r="BI7" s="6">
        <f>'2'!CC7</f>
        <v>0.41686936756562093</v>
      </c>
      <c r="BJ7" s="6">
        <f>'3'!Y7</f>
        <v>0.63897389897284362</v>
      </c>
      <c r="BK7" s="6">
        <f>'8'!AO6</f>
        <v>0.61713976413925464</v>
      </c>
      <c r="BL7" s="6">
        <f t="shared" si="14"/>
        <v>0.4386776854973416</v>
      </c>
      <c r="BM7" s="225">
        <f t="shared" si="15"/>
        <v>0.48405666755351967</v>
      </c>
      <c r="BN7" s="6">
        <f>'1'!CK7</f>
        <v>0.21777414894255226</v>
      </c>
      <c r="BO7" s="6">
        <f>'1'!CM7</f>
        <v>0.27624772079340393</v>
      </c>
      <c r="BP7" s="6">
        <f>'2'!CK7</f>
        <v>0.38268404680910456</v>
      </c>
      <c r="BQ7" s="6">
        <f>'2'!CM7</f>
        <v>0.52120223971094404</v>
      </c>
      <c r="BR7" s="6">
        <f>'3'!AB7</f>
        <v>0.55197358212397629</v>
      </c>
      <c r="BS7" s="6">
        <f>'8'!AT6</f>
        <v>0.75045910657978931</v>
      </c>
      <c r="BT7" s="6">
        <f t="shared" si="16"/>
        <v>0.47572272111385561</v>
      </c>
      <c r="BU7" s="225">
        <f t="shared" si="17"/>
        <v>0.52497066230202838</v>
      </c>
      <c r="BV7" s="6">
        <f>'1'!CU7</f>
        <v>0.34960238516999886</v>
      </c>
      <c r="BW7" s="6">
        <f>'1'!CW7</f>
        <v>0.43406068972667855</v>
      </c>
      <c r="BX7" s="6">
        <f>'2'!CU7</f>
        <v>0.72008214577601226</v>
      </c>
      <c r="BY7" s="6">
        <f>'2'!CW7</f>
        <v>0.79890840597417967</v>
      </c>
      <c r="BZ7" s="6">
        <f>'3'!AE7</f>
        <v>0.72570209450219292</v>
      </c>
      <c r="CA7" s="6">
        <f>'8'!AY6</f>
        <v>0.63845936057316943</v>
      </c>
      <c r="CB7" s="6">
        <f t="shared" si="18"/>
        <v>0.60846149650534342</v>
      </c>
      <c r="CC7" s="225">
        <f t="shared" si="19"/>
        <v>0.64928263769405503</v>
      </c>
      <c r="CD7" s="6">
        <f>'1'!DE7</f>
        <v>0.27078129934780187</v>
      </c>
      <c r="CE7" s="6">
        <f>'1'!DG7</f>
        <v>0.34283611392794583</v>
      </c>
      <c r="CF7" s="6">
        <f>'2'!DE7</f>
        <v>0.27284072135891796</v>
      </c>
      <c r="CG7" s="6">
        <f>'2'!DG7</f>
        <v>0.39427806311188218</v>
      </c>
      <c r="CH7" s="6">
        <f>'3'!AH7</f>
        <v>0.59448454118723393</v>
      </c>
      <c r="CI7" s="6">
        <f>'8'!BD6</f>
        <v>0.53485031364528945</v>
      </c>
      <c r="CJ7" s="6">
        <f t="shared" si="20"/>
        <v>0.41823921888481075</v>
      </c>
      <c r="CK7" s="225">
        <f t="shared" si="21"/>
        <v>0.46661225796808781</v>
      </c>
    </row>
    <row r="8" spans="1:89" x14ac:dyDescent="0.2">
      <c r="A8" s="1">
        <v>1983</v>
      </c>
      <c r="B8" s="6">
        <f>'1'!I8</f>
        <v>0.21891686840267188</v>
      </c>
      <c r="C8" s="6">
        <f>'1'!K8</f>
        <v>0.27773277635273891</v>
      </c>
      <c r="D8" s="6">
        <f>'2'!I8</f>
        <v>0.28456708024175076</v>
      </c>
      <c r="E8" s="6">
        <f>'2'!K8</f>
        <v>0.4091607388270404</v>
      </c>
      <c r="F8" s="6">
        <f>'3'!D8</f>
        <v>0.62824081680858057</v>
      </c>
      <c r="G8" s="6">
        <f>'8'!F7</f>
        <v>0.5674325610182489</v>
      </c>
      <c r="H8" s="6">
        <f t="shared" si="0"/>
        <v>0.42478933161781307</v>
      </c>
      <c r="I8" s="225">
        <f t="shared" si="1"/>
        <v>0.47064172325165221</v>
      </c>
      <c r="J8" s="6">
        <f>'1'!S8</f>
        <v>0.10280492796075918</v>
      </c>
      <c r="K8" s="6">
        <f>'1'!U8</f>
        <v>0.11377773550713685</v>
      </c>
      <c r="L8" s="6">
        <f>'2'!S8</f>
        <v>0.18029366667522784</v>
      </c>
      <c r="M8" s="6">
        <f>'2'!U8</f>
        <v>0.2619831545176991</v>
      </c>
      <c r="N8" s="6">
        <f>'3'!G8</f>
        <v>0.22352961868580279</v>
      </c>
      <c r="O8" s="6">
        <f>'8'!K7</f>
        <v>0.29444442592226522</v>
      </c>
      <c r="P8" s="6">
        <f t="shared" si="2"/>
        <v>0.20026815981101376</v>
      </c>
      <c r="Q8" s="225">
        <f t="shared" si="3"/>
        <v>0.223433733658226</v>
      </c>
      <c r="R8" s="6">
        <f>'1'!AC8</f>
        <v>0.17608864114069475</v>
      </c>
      <c r="S8" s="6">
        <f>'1'!AE8</f>
        <v>0.22044948340131162</v>
      </c>
      <c r="T8" s="6">
        <f>'2'!AC8</f>
        <v>8.9376714697314744E-2</v>
      </c>
      <c r="U8" s="6">
        <f>'2'!AE8</f>
        <v>9.6139053347163383E-2</v>
      </c>
      <c r="V8" s="6">
        <f>'3'!J8</f>
        <v>0.6880739475007781</v>
      </c>
      <c r="W8" s="6">
        <f>'8'!P7</f>
        <v>0.52607768938568011</v>
      </c>
      <c r="X8" s="6">
        <f t="shared" si="4"/>
        <v>0.36990424818111689</v>
      </c>
      <c r="Y8" s="225">
        <f t="shared" si="5"/>
        <v>0.38268504340873333</v>
      </c>
      <c r="Z8" s="6">
        <f>'1'!AM8</f>
        <v>0.21562112312133219</v>
      </c>
      <c r="AA8" s="6">
        <f>'1'!AO8</f>
        <v>0.27344346513470213</v>
      </c>
      <c r="AB8" s="6">
        <f>'2'!AM8</f>
        <v>0.15779494135760472</v>
      </c>
      <c r="AC8" s="6">
        <f>'2'!AO8</f>
        <v>0.22495492669246742</v>
      </c>
      <c r="AD8" s="6">
        <f>'3'!M8</f>
        <v>0.5728518599705501</v>
      </c>
      <c r="AE8" s="6">
        <f>'8'!U7</f>
        <v>0.56440829791004155</v>
      </c>
      <c r="AF8" s="6">
        <f t="shared" si="6"/>
        <v>0.37766905558988217</v>
      </c>
      <c r="AG8" s="225">
        <f t="shared" si="7"/>
        <v>0.40891463742694029</v>
      </c>
      <c r="AH8" s="6">
        <f>'1'!AW8</f>
        <v>0.13191197152421899</v>
      </c>
      <c r="AI8" s="6">
        <f>'1'!AY8</f>
        <v>0.15756791676011939</v>
      </c>
      <c r="AJ8" s="6">
        <f>'2'!AW8</f>
        <v>0.17865006814328241</v>
      </c>
      <c r="AK8" s="6">
        <f>'2'!AY8</f>
        <v>0.25935309451482313</v>
      </c>
      <c r="AL8" s="6">
        <f>'3'!P8</f>
        <v>0.32176351987016738</v>
      </c>
      <c r="AM8" s="6">
        <f>'8'!Z7</f>
        <v>0.38651343288977136</v>
      </c>
      <c r="AN8" s="6">
        <f t="shared" si="8"/>
        <v>0.25470974810686003</v>
      </c>
      <c r="AO8" s="225">
        <f t="shared" si="9"/>
        <v>0.28129949100872031</v>
      </c>
      <c r="AP8" s="6">
        <f>'1'!BG8</f>
        <v>0.15445664914054213</v>
      </c>
      <c r="AQ8" s="6">
        <f>'1'!BI8</f>
        <v>0.19017002096164415</v>
      </c>
      <c r="AR8" s="6">
        <f>'2'!BG8</f>
        <v>0.20379822385173746</v>
      </c>
      <c r="AS8" s="6">
        <f>'2'!BI8</f>
        <v>0.29840203768433138</v>
      </c>
      <c r="AT8" s="6">
        <f>'3'!S8</f>
        <v>0.63916433540779893</v>
      </c>
      <c r="AU8" s="6">
        <f>'8'!AE7</f>
        <v>0.56548570606449444</v>
      </c>
      <c r="AV8" s="6">
        <f t="shared" si="10"/>
        <v>0.39072622861614326</v>
      </c>
      <c r="AW8" s="225">
        <f t="shared" si="11"/>
        <v>0.42330552502956725</v>
      </c>
      <c r="AX8" s="6">
        <f>'1'!BQ8</f>
        <v>0.2198678357781356</v>
      </c>
      <c r="AY8" s="6">
        <f>'1'!BS8</f>
        <v>0.27896689440113709</v>
      </c>
      <c r="AZ8" s="6">
        <f>'2'!BQ8</f>
        <v>0.25873879680957479</v>
      </c>
      <c r="BA8" s="6">
        <f>'2'!BS8</f>
        <v>0.37588466653241709</v>
      </c>
      <c r="BB8" s="6">
        <f>'3'!V8</f>
        <v>0.6997460881611699</v>
      </c>
      <c r="BC8" s="6">
        <f>'8'!AJ7</f>
        <v>0.58701614734613494</v>
      </c>
      <c r="BD8" s="6">
        <f t="shared" si="12"/>
        <v>0.44134221702375387</v>
      </c>
      <c r="BE8" s="225">
        <f t="shared" si="13"/>
        <v>0.48540344911021471</v>
      </c>
      <c r="BF8" s="6">
        <f>'1'!CA8</f>
        <v>0.21897811831832023</v>
      </c>
      <c r="BG8" s="6">
        <f>'1'!CC8</f>
        <v>0.27781231102081372</v>
      </c>
      <c r="BH8" s="6">
        <f>'2'!CA8</f>
        <v>0.28153215416718363</v>
      </c>
      <c r="BI8" s="6">
        <f>'2'!CC8</f>
        <v>0.40534368449809127</v>
      </c>
      <c r="BJ8" s="6">
        <f>'3'!Y8</f>
        <v>0.63301146756718729</v>
      </c>
      <c r="BK8" s="6">
        <f>'8'!AO7</f>
        <v>0.52863424002318049</v>
      </c>
      <c r="BL8" s="6">
        <f t="shared" si="14"/>
        <v>0.4155389950189679</v>
      </c>
      <c r="BM8" s="225">
        <f t="shared" si="15"/>
        <v>0.46120042577731818</v>
      </c>
      <c r="BN8" s="6">
        <f>'1'!CK8</f>
        <v>0.22107953948763392</v>
      </c>
      <c r="BO8" s="6">
        <f>'1'!CM8</f>
        <v>0.28053709932212995</v>
      </c>
      <c r="BP8" s="6">
        <f>'2'!CK8</f>
        <v>0.41621240773002438</v>
      </c>
      <c r="BQ8" s="6">
        <f>'2'!CM8</f>
        <v>0.55520403937316731</v>
      </c>
      <c r="BR8" s="6">
        <f>'3'!AB8</f>
        <v>0.55825948432648453</v>
      </c>
      <c r="BS8" s="6">
        <f>'8'!AT7</f>
        <v>0.73680882694052219</v>
      </c>
      <c r="BT8" s="6">
        <f t="shared" si="16"/>
        <v>0.48309006462116627</v>
      </c>
      <c r="BU8" s="225">
        <f t="shared" si="17"/>
        <v>0.53270236249057601</v>
      </c>
      <c r="BV8" s="6">
        <f>'1'!CU8</f>
        <v>0.35321180124220747</v>
      </c>
      <c r="BW8" s="6">
        <f>'1'!CW8</f>
        <v>0.43803846820573983</v>
      </c>
      <c r="BX8" s="6">
        <f>'2'!CU8</f>
        <v>0.80544827402279584</v>
      </c>
      <c r="BY8" s="6">
        <f>'2'!CW8</f>
        <v>0.85286257679070765</v>
      </c>
      <c r="BZ8" s="6">
        <f>'3'!AE8</f>
        <v>0.59956678188762991</v>
      </c>
      <c r="CA8" s="6">
        <f>'8'!AY7</f>
        <v>0.56538274168460279</v>
      </c>
      <c r="CB8" s="6">
        <f t="shared" si="18"/>
        <v>0.58090239970930901</v>
      </c>
      <c r="CC8" s="225">
        <f t="shared" si="19"/>
        <v>0.61396264214217</v>
      </c>
      <c r="CD8" s="6">
        <f>'1'!DE8</f>
        <v>0.26385742606965473</v>
      </c>
      <c r="CE8" s="6">
        <f>'1'!DG8</f>
        <v>0.33439478543530721</v>
      </c>
      <c r="CF8" s="6">
        <f>'2'!DE8</f>
        <v>0.26698161769128126</v>
      </c>
      <c r="CG8" s="6">
        <f>'2'!DG8</f>
        <v>0.38670330366230415</v>
      </c>
      <c r="CH8" s="6">
        <f>'3'!AH8</f>
        <v>0.64937076867442678</v>
      </c>
      <c r="CI8" s="6">
        <f>'8'!BD7</f>
        <v>0.55382908720877622</v>
      </c>
      <c r="CJ8" s="6">
        <f t="shared" si="20"/>
        <v>0.43350972491103479</v>
      </c>
      <c r="CK8" s="225">
        <f t="shared" si="21"/>
        <v>0.48107448624520355</v>
      </c>
    </row>
    <row r="9" spans="1:89" x14ac:dyDescent="0.2">
      <c r="A9" s="1">
        <v>1984</v>
      </c>
      <c r="B9" s="6">
        <f>'1'!I9</f>
        <v>0.23749361818177853</v>
      </c>
      <c r="C9" s="6">
        <f>'1'!K9</f>
        <v>0.30155952983517825</v>
      </c>
      <c r="D9" s="6">
        <f>'2'!I9</f>
        <v>0.28045124753826811</v>
      </c>
      <c r="E9" s="6">
        <f>'2'!K9</f>
        <v>0.40397841670111811</v>
      </c>
      <c r="F9" s="6">
        <f>'3'!D9</f>
        <v>0.60038366838972657</v>
      </c>
      <c r="G9" s="6">
        <f>'8'!F8</f>
        <v>0.58602380078703631</v>
      </c>
      <c r="H9" s="6">
        <f t="shared" si="0"/>
        <v>0.42608808372420237</v>
      </c>
      <c r="I9" s="225">
        <f t="shared" si="1"/>
        <v>0.47298635392826482</v>
      </c>
      <c r="J9" s="6">
        <f>'1'!S9</f>
        <v>0.131387694763201</v>
      </c>
      <c r="K9" s="6">
        <f>'1'!U9</f>
        <v>0.15679649077775021</v>
      </c>
      <c r="L9" s="6">
        <f>'2'!S9</f>
        <v>0.18189933839720671</v>
      </c>
      <c r="M9" s="6">
        <f>'2'!U9</f>
        <v>0.26454159703113139</v>
      </c>
      <c r="N9" s="6">
        <f>'3'!G9</f>
        <v>0.30325804975297538</v>
      </c>
      <c r="O9" s="6">
        <f>'8'!K8</f>
        <v>0.42806555766894594</v>
      </c>
      <c r="P9" s="6">
        <f t="shared" si="2"/>
        <v>0.26115266014558225</v>
      </c>
      <c r="Q9" s="225">
        <f t="shared" si="3"/>
        <v>0.28816542380770072</v>
      </c>
      <c r="R9" s="6">
        <f>'1'!AC9</f>
        <v>0.20837555731157112</v>
      </c>
      <c r="S9" s="6">
        <f>'1'!AE9</f>
        <v>0.26394599737526775</v>
      </c>
      <c r="T9" s="6">
        <f>'2'!AC9</f>
        <v>8.7680046647793178E-2</v>
      </c>
      <c r="U9" s="6">
        <f>'2'!AE9</f>
        <v>9.2570988921706121E-2</v>
      </c>
      <c r="V9" s="6">
        <f>'3'!J9</f>
        <v>0.61833447223789395</v>
      </c>
      <c r="W9" s="6">
        <f>'8'!P8</f>
        <v>0.5497069727918662</v>
      </c>
      <c r="X9" s="6">
        <f t="shared" si="4"/>
        <v>0.36602426224728113</v>
      </c>
      <c r="Y9" s="225">
        <f t="shared" si="5"/>
        <v>0.38113960783168349</v>
      </c>
      <c r="Z9" s="6">
        <f>'1'!AM9</f>
        <v>0.25719424235011512</v>
      </c>
      <c r="AA9" s="6">
        <f>'1'!AO9</f>
        <v>0.32620094227284785</v>
      </c>
      <c r="AB9" s="6">
        <f>'2'!AM9</f>
        <v>0.15556529623708096</v>
      </c>
      <c r="AC9" s="6">
        <f>'2'!AO9</f>
        <v>0.22115967120339131</v>
      </c>
      <c r="AD9" s="6">
        <f>'3'!M9</f>
        <v>0.56256373412782568</v>
      </c>
      <c r="AE9" s="6">
        <f>'8'!U8</f>
        <v>0.53139573059602052</v>
      </c>
      <c r="AF9" s="6">
        <f t="shared" si="6"/>
        <v>0.37667975082776056</v>
      </c>
      <c r="AG9" s="225">
        <f t="shared" si="7"/>
        <v>0.41033001955002135</v>
      </c>
      <c r="AH9" s="6">
        <f>'1'!AW9</f>
        <v>0.16179211481987504</v>
      </c>
      <c r="AI9" s="6">
        <f>'1'!AY9</f>
        <v>0.20054470903084989</v>
      </c>
      <c r="AJ9" s="6">
        <f>'2'!AW9</f>
        <v>0.17286477207667914</v>
      </c>
      <c r="AK9" s="6">
        <f>'2'!AY9</f>
        <v>0.25000409442991206</v>
      </c>
      <c r="AL9" s="6">
        <f>'3'!P9</f>
        <v>0.40945515188987375</v>
      </c>
      <c r="AM9" s="6">
        <f>'8'!Z8</f>
        <v>0.45306236754045603</v>
      </c>
      <c r="AN9" s="6">
        <f t="shared" si="8"/>
        <v>0.29929360158172102</v>
      </c>
      <c r="AO9" s="225">
        <f t="shared" si="9"/>
        <v>0.32826658072277293</v>
      </c>
      <c r="AP9" s="6">
        <f>'1'!BG9</f>
        <v>0.17904426557921621</v>
      </c>
      <c r="AQ9" s="6">
        <f>'1'!BI9</f>
        <v>0.22451381019279562</v>
      </c>
      <c r="AR9" s="6">
        <f>'2'!BG9</f>
        <v>0.20420247986209655</v>
      </c>
      <c r="AS9" s="6">
        <f>'2'!BI9</f>
        <v>0.29900973367083145</v>
      </c>
      <c r="AT9" s="6">
        <f>'3'!S9</f>
        <v>0.57814907229584156</v>
      </c>
      <c r="AU9" s="6">
        <f>'8'!AE8</f>
        <v>0.58969516220265272</v>
      </c>
      <c r="AV9" s="6">
        <f t="shared" si="10"/>
        <v>0.38777274498495173</v>
      </c>
      <c r="AW9" s="225">
        <f t="shared" si="11"/>
        <v>0.42284194459053032</v>
      </c>
      <c r="AX9" s="6">
        <f>'1'!BQ9</f>
        <v>0.2414623246734042</v>
      </c>
      <c r="AY9" s="6">
        <f>'1'!BS9</f>
        <v>0.30657444115344601</v>
      </c>
      <c r="AZ9" s="6">
        <f>'2'!BQ9</f>
        <v>0.25651703685283289</v>
      </c>
      <c r="BA9" s="6">
        <f>'2'!BS9</f>
        <v>0.37293542131162222</v>
      </c>
      <c r="BB9" s="6">
        <f>'3'!V9</f>
        <v>0.70895355966813478</v>
      </c>
      <c r="BC9" s="6">
        <f>'8'!AJ8</f>
        <v>0.61546322103229911</v>
      </c>
      <c r="BD9" s="6">
        <f t="shared" si="12"/>
        <v>0.45559903555666781</v>
      </c>
      <c r="BE9" s="225">
        <f t="shared" si="13"/>
        <v>0.50098166079137552</v>
      </c>
      <c r="BF9" s="6">
        <f>'1'!CA9</f>
        <v>0.26180324782534647</v>
      </c>
      <c r="BG9" s="6">
        <f>'1'!CC9</f>
        <v>0.33187613528335425</v>
      </c>
      <c r="BH9" s="6">
        <f>'2'!CA9</f>
        <v>0.27451285036796258</v>
      </c>
      <c r="BI9" s="6">
        <f>'2'!CC9</f>
        <v>0.39642264481092865</v>
      </c>
      <c r="BJ9" s="6">
        <f>'3'!Y9</f>
        <v>0.56061805262417375</v>
      </c>
      <c r="BK9" s="6">
        <f>'8'!AO8</f>
        <v>0.625101237646004</v>
      </c>
      <c r="BL9" s="6">
        <f t="shared" si="14"/>
        <v>0.43050884711587167</v>
      </c>
      <c r="BM9" s="225">
        <f t="shared" si="15"/>
        <v>0.47850451759111512</v>
      </c>
      <c r="BN9" s="6">
        <f>'1'!CK9</f>
        <v>0.22500744087040594</v>
      </c>
      <c r="BO9" s="6">
        <f>'1'!CM9</f>
        <v>0.28560963294623609</v>
      </c>
      <c r="BP9" s="6">
        <f>'2'!CK9</f>
        <v>0.41297638877677512</v>
      </c>
      <c r="BQ9" s="6">
        <f>'2'!CM9</f>
        <v>0.55200390698243296</v>
      </c>
      <c r="BR9" s="6">
        <f>'3'!AB9</f>
        <v>0.41277339439646726</v>
      </c>
      <c r="BS9" s="6">
        <f>'8'!AT8</f>
        <v>0.68826674386632636</v>
      </c>
      <c r="BT9" s="6">
        <f t="shared" si="16"/>
        <v>0.43475599197749365</v>
      </c>
      <c r="BU9" s="225">
        <f t="shared" si="17"/>
        <v>0.48466341954786568</v>
      </c>
      <c r="BV9" s="6">
        <f>'1'!CU9</f>
        <v>0.34868719016706567</v>
      </c>
      <c r="BW9" s="6">
        <f>'1'!CW9</f>
        <v>0.43304948184004821</v>
      </c>
      <c r="BX9" s="6">
        <f>'2'!CU9</f>
        <v>0.73381512469172816</v>
      </c>
      <c r="BY9" s="6">
        <f>'2'!CW9</f>
        <v>0.80791741104735526</v>
      </c>
      <c r="BZ9" s="6">
        <f>'3'!AE9</f>
        <v>0.54125240949778541</v>
      </c>
      <c r="CA9" s="6">
        <f>'8'!AY8</f>
        <v>0.59282335999209967</v>
      </c>
      <c r="CB9" s="6">
        <f t="shared" si="18"/>
        <v>0.55414452108716972</v>
      </c>
      <c r="CC9" s="225">
        <f t="shared" si="19"/>
        <v>0.59376066559432217</v>
      </c>
      <c r="CD9" s="6">
        <f>'1'!DE9</f>
        <v>0.25941640856537362</v>
      </c>
      <c r="CE9" s="6">
        <f>'1'!DG9</f>
        <v>0.32894132343103899</v>
      </c>
      <c r="CF9" s="6">
        <f>'2'!DE9</f>
        <v>0.25639088058401693</v>
      </c>
      <c r="CG9" s="6">
        <f>'2'!DG9</f>
        <v>0.37276752735472957</v>
      </c>
      <c r="CH9" s="6">
        <f>'3'!AH9</f>
        <v>0.58704861535133601</v>
      </c>
      <c r="CI9" s="6">
        <f>'8'!BD8</f>
        <v>0.50126705365315782</v>
      </c>
      <c r="CJ9" s="6">
        <f t="shared" si="20"/>
        <v>0.40103073953847113</v>
      </c>
      <c r="CK9" s="225">
        <f t="shared" si="21"/>
        <v>0.44750612994756556</v>
      </c>
    </row>
    <row r="10" spans="1:89" x14ac:dyDescent="0.2">
      <c r="A10" s="1">
        <v>1985</v>
      </c>
      <c r="B10" s="6">
        <f>'1'!I10</f>
        <v>0.26271815140532839</v>
      </c>
      <c r="C10" s="6">
        <f>'1'!K10</f>
        <v>0.33299872060822727</v>
      </c>
      <c r="D10" s="6">
        <f>'2'!I10</f>
        <v>0.27470229473596847</v>
      </c>
      <c r="E10" s="6">
        <f>'2'!K10</f>
        <v>0.39666514000295899</v>
      </c>
      <c r="F10" s="6">
        <f>'3'!D10</f>
        <v>0.64450569216663001</v>
      </c>
      <c r="G10" s="6">
        <f>'8'!F9</f>
        <v>0.59497546033585713</v>
      </c>
      <c r="H10" s="6">
        <f t="shared" si="0"/>
        <v>0.44422539966094599</v>
      </c>
      <c r="I10" s="225">
        <f t="shared" si="1"/>
        <v>0.49228625327841835</v>
      </c>
      <c r="J10" s="6">
        <f>'1'!S10</f>
        <v>0.15951808805489884</v>
      </c>
      <c r="K10" s="6">
        <f>'1'!U10</f>
        <v>0.1973404252187729</v>
      </c>
      <c r="L10" s="6">
        <f>'2'!S10</f>
        <v>0.17794592843080842</v>
      </c>
      <c r="M10" s="6">
        <f>'2'!U10</f>
        <v>0.25822285487950708</v>
      </c>
      <c r="N10" s="6">
        <f>'3'!G10</f>
        <v>0.27915836660491916</v>
      </c>
      <c r="O10" s="6">
        <f>'8'!K9</f>
        <v>0.4384385505280925</v>
      </c>
      <c r="P10" s="6">
        <f t="shared" si="2"/>
        <v>0.26376523340467972</v>
      </c>
      <c r="Q10" s="225">
        <f t="shared" si="3"/>
        <v>0.29329004930782293</v>
      </c>
      <c r="R10" s="6">
        <f>'1'!AC10</f>
        <v>0.21645278254640563</v>
      </c>
      <c r="S10" s="6">
        <f>'1'!AE10</f>
        <v>0.2745276445290295</v>
      </c>
      <c r="T10" s="6">
        <f>'2'!AC10</f>
        <v>8.5554291336572968E-2</v>
      </c>
      <c r="U10" s="6">
        <f>'2'!AE10</f>
        <v>8.8070837881520037E-2</v>
      </c>
      <c r="V10" s="6">
        <f>'3'!J10</f>
        <v>0.68285603985098253</v>
      </c>
      <c r="W10" s="6">
        <f>'8'!P9</f>
        <v>0.51994226101213437</v>
      </c>
      <c r="X10" s="6">
        <f t="shared" si="4"/>
        <v>0.37620134368652391</v>
      </c>
      <c r="Y10" s="225">
        <f t="shared" si="5"/>
        <v>0.39134919581841665</v>
      </c>
      <c r="Z10" s="6">
        <f>'1'!AM10</f>
        <v>0.28703916942819913</v>
      </c>
      <c r="AA10" s="6">
        <f>'1'!AO10</f>
        <v>0.3623715253813421</v>
      </c>
      <c r="AB10" s="6">
        <f>'2'!AM10</f>
        <v>0.14902882941509762</v>
      </c>
      <c r="AC10" s="6">
        <f>'2'!AO10</f>
        <v>0.20989507778254923</v>
      </c>
      <c r="AD10" s="6">
        <f>'3'!M10</f>
        <v>0.57995594886475899</v>
      </c>
      <c r="AE10" s="6">
        <f>'8'!U9</f>
        <v>0.5193749268613872</v>
      </c>
      <c r="AF10" s="6">
        <f t="shared" si="6"/>
        <v>0.38384971864236073</v>
      </c>
      <c r="AG10" s="225">
        <f t="shared" si="7"/>
        <v>0.41789936972250941</v>
      </c>
      <c r="AH10" s="6">
        <f>'1'!AW10</f>
        <v>0.20443288681402019</v>
      </c>
      <c r="AI10" s="6">
        <f>'1'!AY10</f>
        <v>0.25873840588088665</v>
      </c>
      <c r="AJ10" s="6">
        <f>'2'!AW10</f>
        <v>0.16229966144323663</v>
      </c>
      <c r="AK10" s="6">
        <f>'2'!AY10</f>
        <v>0.23255131119534472</v>
      </c>
      <c r="AL10" s="6">
        <f>'3'!P10</f>
        <v>0.54141405956826394</v>
      </c>
      <c r="AM10" s="6">
        <f>'8'!Z9</f>
        <v>0.47408266936928972</v>
      </c>
      <c r="AN10" s="6">
        <f t="shared" si="8"/>
        <v>0.34555731929870259</v>
      </c>
      <c r="AO10" s="225">
        <f t="shared" si="9"/>
        <v>0.37669661150344624</v>
      </c>
      <c r="AP10" s="6">
        <f>'1'!BG10</f>
        <v>0.20901005668899877</v>
      </c>
      <c r="AQ10" s="6">
        <f>'1'!BI10</f>
        <v>0.26478144269365617</v>
      </c>
      <c r="AR10" s="6">
        <f>'2'!BG10</f>
        <v>0.20230496643520132</v>
      </c>
      <c r="AS10" s="6">
        <f>'2'!BI10</f>
        <v>0.29615203086466318</v>
      </c>
      <c r="AT10" s="6">
        <f>'3'!S10</f>
        <v>0.62790098499877445</v>
      </c>
      <c r="AU10" s="6">
        <f>'8'!AE9</f>
        <v>0.58638504904155075</v>
      </c>
      <c r="AV10" s="6">
        <f t="shared" si="10"/>
        <v>0.4064002642911313</v>
      </c>
      <c r="AW10" s="225">
        <f t="shared" si="11"/>
        <v>0.44380487689966114</v>
      </c>
      <c r="AX10" s="6">
        <f>'1'!BQ10</f>
        <v>0.26573102627312667</v>
      </c>
      <c r="AY10" s="6">
        <f>'1'!BS10</f>
        <v>0.33668630747810613</v>
      </c>
      <c r="AZ10" s="6">
        <f>'2'!BQ10</f>
        <v>0.25085628123314796</v>
      </c>
      <c r="BA10" s="6">
        <f>'2'!BS10</f>
        <v>0.36535589666762958</v>
      </c>
      <c r="BB10" s="6">
        <f>'3'!V10</f>
        <v>0.75583847513614577</v>
      </c>
      <c r="BC10" s="6">
        <f>'8'!AJ9</f>
        <v>0.63397812298252354</v>
      </c>
      <c r="BD10" s="6">
        <f t="shared" si="12"/>
        <v>0.476600976406236</v>
      </c>
      <c r="BE10" s="225">
        <f t="shared" si="13"/>
        <v>0.52296470056610123</v>
      </c>
      <c r="BF10" s="6">
        <f>'1'!CA10</f>
        <v>0.29247278191993581</v>
      </c>
      <c r="BG10" s="6">
        <f>'1'!CC10</f>
        <v>0.36881332899651714</v>
      </c>
      <c r="BH10" s="6">
        <f>'2'!CA10</f>
        <v>0.26588357702928223</v>
      </c>
      <c r="BI10" s="6">
        <f>'2'!CC10</f>
        <v>0.38527318746178779</v>
      </c>
      <c r="BJ10" s="6">
        <f>'3'!Y10</f>
        <v>0.62645982833825808</v>
      </c>
      <c r="BK10" s="6">
        <f>'8'!AO9</f>
        <v>0.61249649448368748</v>
      </c>
      <c r="BL10" s="6">
        <f t="shared" si="14"/>
        <v>0.44932817044279089</v>
      </c>
      <c r="BM10" s="225">
        <f t="shared" si="15"/>
        <v>0.49826070982006265</v>
      </c>
      <c r="BN10" s="6">
        <f>'1'!CK10</f>
        <v>0.23130059020915603</v>
      </c>
      <c r="BO10" s="6">
        <f>'1'!CM10</f>
        <v>0.29368148540697336</v>
      </c>
      <c r="BP10" s="6">
        <f>'2'!CK10</f>
        <v>0.39001866604615526</v>
      </c>
      <c r="BQ10" s="6">
        <f>'2'!CM10</f>
        <v>0.52880443460543114</v>
      </c>
      <c r="BR10" s="6">
        <f>'3'!AB10</f>
        <v>0.34321872184089608</v>
      </c>
      <c r="BS10" s="6">
        <f>'8'!AT9</f>
        <v>0.65660005404788713</v>
      </c>
      <c r="BT10" s="6">
        <f t="shared" si="16"/>
        <v>0.40528450803602362</v>
      </c>
      <c r="BU10" s="225">
        <f t="shared" si="17"/>
        <v>0.45557617397529693</v>
      </c>
      <c r="BV10" s="6">
        <f>'1'!CU10</f>
        <v>0.37778820816518593</v>
      </c>
      <c r="BW10" s="6">
        <f>'1'!CW10</f>
        <v>0.46469560549459082</v>
      </c>
      <c r="BX10" s="6">
        <f>'2'!CU10</f>
        <v>0.66573584594233481</v>
      </c>
      <c r="BY10" s="6">
        <f>'2'!CW10</f>
        <v>0.761888075042365</v>
      </c>
      <c r="BZ10" s="6">
        <f>'3'!AE10</f>
        <v>0.68350355750848046</v>
      </c>
      <c r="CA10" s="6">
        <f>'8'!AY9</f>
        <v>0.63914352802636121</v>
      </c>
      <c r="CB10" s="6">
        <f t="shared" si="18"/>
        <v>0.59154278491059065</v>
      </c>
      <c r="CC10" s="225">
        <f t="shared" si="19"/>
        <v>0.63730769151794942</v>
      </c>
      <c r="CD10" s="6">
        <f>'1'!DE10</f>
        <v>0.27202005137146473</v>
      </c>
      <c r="CE10" s="6">
        <f>'1'!DG10</f>
        <v>0.34433859617395424</v>
      </c>
      <c r="CF10" s="6">
        <f>'2'!DE10</f>
        <v>0.25103979376628549</v>
      </c>
      <c r="CG10" s="6">
        <f>'2'!DG10</f>
        <v>0.36560309864560475</v>
      </c>
      <c r="CH10" s="6">
        <f>'3'!AH10</f>
        <v>0.56923402342974871</v>
      </c>
      <c r="CI10" s="6">
        <f>'8'!BD9</f>
        <v>0.50130487552833758</v>
      </c>
      <c r="CJ10" s="6">
        <f t="shared" si="20"/>
        <v>0.39839968602395914</v>
      </c>
      <c r="CK10" s="225">
        <f t="shared" si="21"/>
        <v>0.44512014844441128</v>
      </c>
    </row>
    <row r="11" spans="1:89" x14ac:dyDescent="0.2">
      <c r="A11" s="1">
        <v>1986</v>
      </c>
      <c r="B11" s="6">
        <f>'1'!I11</f>
        <v>0.28053679957334943</v>
      </c>
      <c r="C11" s="6">
        <f>'1'!K11</f>
        <v>0.3546056960498859</v>
      </c>
      <c r="D11" s="6">
        <f>'2'!I11</f>
        <v>0.2469597114431569</v>
      </c>
      <c r="E11" s="6">
        <f>'2'!K11</f>
        <v>0.36008315389211198</v>
      </c>
      <c r="F11" s="6">
        <f>'3'!D11</f>
        <v>0.66696778009917668</v>
      </c>
      <c r="G11" s="6">
        <f>'8'!F10</f>
        <v>0.59160653321331413</v>
      </c>
      <c r="H11" s="6">
        <f t="shared" si="0"/>
        <v>0.44651770608224928</v>
      </c>
      <c r="I11" s="225">
        <f t="shared" si="1"/>
        <v>0.4933157908136222</v>
      </c>
      <c r="J11" s="6">
        <f>'1'!S11</f>
        <v>0.18966706922477111</v>
      </c>
      <c r="K11" s="6">
        <f>'1'!U11</f>
        <v>0.23898165129519369</v>
      </c>
      <c r="L11" s="6">
        <f>'2'!S11</f>
        <v>0.1759973571019991</v>
      </c>
      <c r="M11" s="6">
        <f>'2'!U11</f>
        <v>0.25508414949274333</v>
      </c>
      <c r="N11" s="6">
        <f>'3'!G11</f>
        <v>0.35885576810398434</v>
      </c>
      <c r="O11" s="6">
        <f>'8'!K10</f>
        <v>0.5052925135506805</v>
      </c>
      <c r="P11" s="6">
        <f t="shared" si="2"/>
        <v>0.30745317699535879</v>
      </c>
      <c r="Q11" s="225">
        <f t="shared" si="3"/>
        <v>0.33955352061065047</v>
      </c>
      <c r="R11" s="6">
        <f>'1'!AC11</f>
        <v>0.22204959001710717</v>
      </c>
      <c r="S11" s="6">
        <f>'1'!AE11</f>
        <v>0.28179231499070556</v>
      </c>
      <c r="T11" s="6">
        <f>'2'!AC11</f>
        <v>8.3333333333333329E-2</v>
      </c>
      <c r="U11" s="6">
        <f>'2'!AE11</f>
        <v>8.3333333333333329E-2</v>
      </c>
      <c r="V11" s="6">
        <f>'3'!J11</f>
        <v>0.72463487439073659</v>
      </c>
      <c r="W11" s="6">
        <f>'8'!P10</f>
        <v>0.56433809639844013</v>
      </c>
      <c r="X11" s="6">
        <f t="shared" si="4"/>
        <v>0.3985889735349043</v>
      </c>
      <c r="Y11" s="225">
        <f t="shared" si="5"/>
        <v>0.41352465477830391</v>
      </c>
      <c r="Z11" s="6">
        <f>'1'!AM11</f>
        <v>0.30816402908639251</v>
      </c>
      <c r="AA11" s="6">
        <f>'1'!AO11</f>
        <v>0.38717817468268684</v>
      </c>
      <c r="AB11" s="6">
        <f>'2'!AM11</f>
        <v>0.14561640690054087</v>
      </c>
      <c r="AC11" s="6">
        <f>'2'!AO11</f>
        <v>0.20393040875415355</v>
      </c>
      <c r="AD11" s="6">
        <f>'3'!M11</f>
        <v>0.56915507689127109</v>
      </c>
      <c r="AE11" s="6">
        <f>'8'!U10</f>
        <v>0.47717205063583468</v>
      </c>
      <c r="AF11" s="6">
        <f t="shared" si="6"/>
        <v>0.37502689087850982</v>
      </c>
      <c r="AG11" s="225">
        <f t="shared" si="7"/>
        <v>0.40935892774098648</v>
      </c>
      <c r="AH11" s="6">
        <f>'1'!AW11</f>
        <v>0.23581659915980763</v>
      </c>
      <c r="AI11" s="6">
        <f>'1'!AY11</f>
        <v>0.29943256606684693</v>
      </c>
      <c r="AJ11" s="6">
        <f>'2'!AW11</f>
        <v>0.15801378651927847</v>
      </c>
      <c r="AK11" s="6">
        <f>'2'!AY11</f>
        <v>0.22532616817541151</v>
      </c>
      <c r="AL11" s="6">
        <f>'3'!P11</f>
        <v>0.57590487629672427</v>
      </c>
      <c r="AM11" s="6">
        <f>'8'!Z10</f>
        <v>0.47824832143951973</v>
      </c>
      <c r="AN11" s="6">
        <f t="shared" si="8"/>
        <v>0.36199589585383252</v>
      </c>
      <c r="AO11" s="225">
        <f t="shared" si="9"/>
        <v>0.39472798299462558</v>
      </c>
      <c r="AP11" s="6">
        <f>'1'!BG11</f>
        <v>0.23271644997180169</v>
      </c>
      <c r="AQ11" s="6">
        <f>'1'!BI11</f>
        <v>0.29548825690977515</v>
      </c>
      <c r="AR11" s="6">
        <f>'2'!BG11</f>
        <v>0.20151155900776005</v>
      </c>
      <c r="AS11" s="6">
        <f>'2'!BI11</f>
        <v>0.29495315007320766</v>
      </c>
      <c r="AT11" s="6">
        <f>'3'!S11</f>
        <v>0.62316287743792742</v>
      </c>
      <c r="AU11" s="6">
        <f>'8'!AE10</f>
        <v>0.57413308672018726</v>
      </c>
      <c r="AV11" s="6">
        <f t="shared" si="10"/>
        <v>0.40788099328441907</v>
      </c>
      <c r="AW11" s="225">
        <f t="shared" si="11"/>
        <v>0.44693434278527439</v>
      </c>
      <c r="AX11" s="6">
        <f>'1'!BQ11</f>
        <v>0.28644446875238477</v>
      </c>
      <c r="AY11" s="6">
        <f>'1'!BS11</f>
        <v>0.3616638612519058</v>
      </c>
      <c r="AZ11" s="6">
        <f>'2'!BQ11</f>
        <v>0.24812451257696225</v>
      </c>
      <c r="BA11" s="6">
        <f>'2'!BS11</f>
        <v>0.3616641259914592</v>
      </c>
      <c r="BB11" s="6">
        <f>'3'!V11</f>
        <v>0.78565515991368129</v>
      </c>
      <c r="BC11" s="6">
        <f>'8'!AJ10</f>
        <v>0.64009634443617569</v>
      </c>
      <c r="BD11" s="6">
        <f t="shared" si="12"/>
        <v>0.49008012141980106</v>
      </c>
      <c r="BE11" s="225">
        <f t="shared" si="13"/>
        <v>0.53726987289830552</v>
      </c>
      <c r="BF11" s="6">
        <f>'1'!CA11</f>
        <v>0.32243853966763097</v>
      </c>
      <c r="BG11" s="6">
        <f>'1'!CC11</f>
        <v>0.40358656338715954</v>
      </c>
      <c r="BH11" s="6">
        <f>'2'!CA11</f>
        <v>0.25998808377802124</v>
      </c>
      <c r="BI11" s="6">
        <f>'2'!CC11</f>
        <v>0.37753676032042072</v>
      </c>
      <c r="BJ11" s="6">
        <f>'3'!Y11</f>
        <v>0.59479210637399771</v>
      </c>
      <c r="BK11" s="6">
        <f>'8'!AO10</f>
        <v>0.5689580126018442</v>
      </c>
      <c r="BL11" s="6">
        <f t="shared" si="14"/>
        <v>0.43654418560537356</v>
      </c>
      <c r="BM11" s="225">
        <f t="shared" si="15"/>
        <v>0.48621836067085555</v>
      </c>
      <c r="BN11" s="6">
        <f>'1'!CK11</f>
        <v>0.25112829496437578</v>
      </c>
      <c r="BO11" s="6">
        <f>'1'!CM11</f>
        <v>0.31868053223136777</v>
      </c>
      <c r="BP11" s="6">
        <f>'2'!CK11</f>
        <v>0.28142526197820072</v>
      </c>
      <c r="BQ11" s="6">
        <f>'2'!CM11</f>
        <v>0.40520880784561558</v>
      </c>
      <c r="BR11" s="6">
        <f>'3'!AB11</f>
        <v>0.30956480658651231</v>
      </c>
      <c r="BS11" s="6">
        <f>'8'!AT10</f>
        <v>0.62433400530122474</v>
      </c>
      <c r="BT11" s="6">
        <f t="shared" si="16"/>
        <v>0.36661309220757843</v>
      </c>
      <c r="BU11" s="225">
        <f t="shared" si="17"/>
        <v>0.4144470379911801</v>
      </c>
      <c r="BV11" s="6">
        <f>'1'!CU11</f>
        <v>0.37545292006540409</v>
      </c>
      <c r="BW11" s="6">
        <f>'1'!CW11</f>
        <v>0.46219403601674403</v>
      </c>
      <c r="BX11" s="6">
        <f>'2'!CU11</f>
        <v>0.40076365302031441</v>
      </c>
      <c r="BY11" s="6">
        <f>'2'!CW11</f>
        <v>0.53977273015749105</v>
      </c>
      <c r="BZ11" s="6">
        <f>'3'!AE11</f>
        <v>0.68932519651925217</v>
      </c>
      <c r="CA11" s="6">
        <f>'8'!AY10</f>
        <v>0.63339886579498172</v>
      </c>
      <c r="CB11" s="6">
        <f t="shared" si="18"/>
        <v>0.52473515884998811</v>
      </c>
      <c r="CC11" s="225">
        <f t="shared" si="19"/>
        <v>0.58117270712211722</v>
      </c>
      <c r="CD11" s="6">
        <f>'1'!DE11</f>
        <v>0.2734014352371984</v>
      </c>
      <c r="CE11" s="6">
        <f>'1'!DG11</f>
        <v>0.34601132173952304</v>
      </c>
      <c r="CF11" s="6">
        <f>'2'!DE11</f>
        <v>0.25265125537517175</v>
      </c>
      <c r="CG11" s="6">
        <f>'2'!DG11</f>
        <v>0.36776952969813587</v>
      </c>
      <c r="CH11" s="6">
        <f>'3'!AH11</f>
        <v>0.65420351237994712</v>
      </c>
      <c r="CI11" s="6">
        <f>'8'!BD10</f>
        <v>0.5095419874540178</v>
      </c>
      <c r="CJ11" s="6">
        <f t="shared" si="20"/>
        <v>0.42244954761158371</v>
      </c>
      <c r="CK11" s="225">
        <f t="shared" si="21"/>
        <v>0.46938158781790595</v>
      </c>
    </row>
    <row r="12" spans="1:89" x14ac:dyDescent="0.2">
      <c r="A12" s="1">
        <v>1987</v>
      </c>
      <c r="B12" s="6">
        <f>'1'!I12</f>
        <v>0.30327182743935249</v>
      </c>
      <c r="C12" s="6">
        <f>'1'!K12</f>
        <v>0.38148981575216023</v>
      </c>
      <c r="D12" s="6">
        <f>'2'!I12</f>
        <v>0.25913971314212919</v>
      </c>
      <c r="E12" s="6">
        <f>'2'!K12</f>
        <v>0.37641533884595907</v>
      </c>
      <c r="F12" s="6">
        <f>'3'!D12</f>
        <v>0.67570911921157939</v>
      </c>
      <c r="G12" s="6">
        <f>'8'!F11</f>
        <v>0.5767917092181597</v>
      </c>
      <c r="H12" s="6">
        <f t="shared" si="0"/>
        <v>0.45372809225280519</v>
      </c>
      <c r="I12" s="225">
        <f t="shared" si="1"/>
        <v>0.50260149575696456</v>
      </c>
      <c r="J12" s="6">
        <f>'1'!S12</f>
        <v>0.20288739147399285</v>
      </c>
      <c r="K12" s="6">
        <f>'1'!U12</f>
        <v>0.2566893782104428</v>
      </c>
      <c r="L12" s="6">
        <f>'2'!S12</f>
        <v>0.18069639166940563</v>
      </c>
      <c r="M12" s="6">
        <f>'2'!U12</f>
        <v>0.26262585886488105</v>
      </c>
      <c r="N12" s="6">
        <f>'3'!G12</f>
        <v>0.36204309542633817</v>
      </c>
      <c r="O12" s="6">
        <f>'8'!K11</f>
        <v>0.45970239124164042</v>
      </c>
      <c r="P12" s="6">
        <f t="shared" si="2"/>
        <v>0.30133231745284428</v>
      </c>
      <c r="Q12" s="225">
        <f t="shared" si="3"/>
        <v>0.33526518093582558</v>
      </c>
      <c r="R12" s="6">
        <f>'1'!AC12</f>
        <v>0.25380850287414747</v>
      </c>
      <c r="S12" s="6">
        <f>'1'!AE12</f>
        <v>0.32201061761530686</v>
      </c>
      <c r="T12" s="6">
        <f>'2'!AC12</f>
        <v>8.614357391267799E-2</v>
      </c>
      <c r="U12" s="6">
        <f>'2'!AE12</f>
        <v>8.9321665735631425E-2</v>
      </c>
      <c r="V12" s="6">
        <f>'3'!J12</f>
        <v>0.68831874000137527</v>
      </c>
      <c r="W12" s="6">
        <f>'8'!P11</f>
        <v>0.56154920998826918</v>
      </c>
      <c r="X12" s="6">
        <f t="shared" si="4"/>
        <v>0.39745500669411749</v>
      </c>
      <c r="Y12" s="225">
        <f t="shared" si="5"/>
        <v>0.41530005833514572</v>
      </c>
      <c r="Z12" s="6">
        <f>'1'!AM12</f>
        <v>0.32911118924110361</v>
      </c>
      <c r="AA12" s="6">
        <f>'1'!AO12</f>
        <v>0.41116202469835716</v>
      </c>
      <c r="AB12" s="6">
        <f>'2'!AM12</f>
        <v>0.1481466291262441</v>
      </c>
      <c r="AC12" s="6">
        <f>'2'!AO12</f>
        <v>0.20835864851528807</v>
      </c>
      <c r="AD12" s="6">
        <f>'3'!M12</f>
        <v>0.60918908310198427</v>
      </c>
      <c r="AE12" s="6">
        <f>'8'!U11</f>
        <v>0.47827757845839414</v>
      </c>
      <c r="AF12" s="6">
        <f t="shared" si="6"/>
        <v>0.39118111998193156</v>
      </c>
      <c r="AG12" s="225">
        <f t="shared" si="7"/>
        <v>0.42674683369350591</v>
      </c>
      <c r="AH12" s="6">
        <f>'1'!AW12</f>
        <v>0.25309253774466051</v>
      </c>
      <c r="AI12" s="6">
        <f>'1'!AY12</f>
        <v>0.32112217493526718</v>
      </c>
      <c r="AJ12" s="6">
        <f>'2'!AW12</f>
        <v>0.17050312315272764</v>
      </c>
      <c r="AK12" s="6">
        <f>'2'!AY12</f>
        <v>0.24614602404277383</v>
      </c>
      <c r="AL12" s="6">
        <f>'3'!P12</f>
        <v>0.53870767741187464</v>
      </c>
      <c r="AM12" s="6">
        <f>'8'!Z11</f>
        <v>0.46901303393897592</v>
      </c>
      <c r="AN12" s="6">
        <f t="shared" si="8"/>
        <v>0.35782909306205968</v>
      </c>
      <c r="AO12" s="225">
        <f t="shared" si="9"/>
        <v>0.39374722758222291</v>
      </c>
      <c r="AP12" s="6">
        <f>'1'!BG12</f>
        <v>0.24319701655164222</v>
      </c>
      <c r="AQ12" s="6">
        <f>'1'!BI12</f>
        <v>0.30875826092870656</v>
      </c>
      <c r="AR12" s="6">
        <f>'2'!BG12</f>
        <v>0.20538290895781541</v>
      </c>
      <c r="AS12" s="6">
        <f>'2'!BI12</f>
        <v>0.30078074376631131</v>
      </c>
      <c r="AT12" s="6">
        <f>'3'!S12</f>
        <v>0.6052172990251774</v>
      </c>
      <c r="AU12" s="6">
        <f>'8'!AE11</f>
        <v>0.57009840078647545</v>
      </c>
      <c r="AV12" s="6">
        <f t="shared" si="10"/>
        <v>0.40597390633027763</v>
      </c>
      <c r="AW12" s="225">
        <f t="shared" si="11"/>
        <v>0.44621367612666762</v>
      </c>
      <c r="AX12" s="6">
        <f>'1'!BQ12</f>
        <v>0.31628201011650975</v>
      </c>
      <c r="AY12" s="6">
        <f>'1'!BS12</f>
        <v>0.39654389892570147</v>
      </c>
      <c r="AZ12" s="6">
        <f>'2'!BQ12</f>
        <v>0.25001958347364139</v>
      </c>
      <c r="BA12" s="6">
        <f>'2'!BS12</f>
        <v>0.36422754234957921</v>
      </c>
      <c r="BB12" s="6">
        <f>'3'!V12</f>
        <v>0.82145807914898994</v>
      </c>
      <c r="BC12" s="6">
        <f>'8'!AJ11</f>
        <v>0.63124554828587509</v>
      </c>
      <c r="BD12" s="6">
        <f t="shared" si="12"/>
        <v>0.50475130525625411</v>
      </c>
      <c r="BE12" s="225">
        <f t="shared" si="13"/>
        <v>0.55336876717753647</v>
      </c>
      <c r="BF12" s="6">
        <f>'1'!CA12</f>
        <v>0.33214269417866266</v>
      </c>
      <c r="BG12" s="6">
        <f>'1'!CC12</f>
        <v>0.41458414051185949</v>
      </c>
      <c r="BH12" s="6">
        <f>'2'!CA12</f>
        <v>0.2620199470010795</v>
      </c>
      <c r="BI12" s="6">
        <f>'2'!CC12</f>
        <v>0.38021421514305215</v>
      </c>
      <c r="BJ12" s="6">
        <f>'3'!Y12</f>
        <v>0.59420289855072495</v>
      </c>
      <c r="BK12" s="6">
        <f>'8'!AO11</f>
        <v>0.60204190624232412</v>
      </c>
      <c r="BL12" s="6">
        <f t="shared" si="14"/>
        <v>0.44760186149319781</v>
      </c>
      <c r="BM12" s="225">
        <f t="shared" si="15"/>
        <v>0.49776079011199015</v>
      </c>
      <c r="BN12" s="6">
        <f>'1'!CK12</f>
        <v>0.26249070973115873</v>
      </c>
      <c r="BO12" s="6">
        <f>'1'!CM12</f>
        <v>0.332719771985035</v>
      </c>
      <c r="BP12" s="6">
        <f>'2'!CK12</f>
        <v>0.31100878741733884</v>
      </c>
      <c r="BQ12" s="6">
        <f>'2'!CM12</f>
        <v>0.44144133177576489</v>
      </c>
      <c r="BR12" s="6">
        <f>'3'!AB12</f>
        <v>0.52123068755664548</v>
      </c>
      <c r="BS12" s="6">
        <f>'8'!AT11</f>
        <v>0.58390388725304254</v>
      </c>
      <c r="BT12" s="6">
        <f t="shared" si="16"/>
        <v>0.41965851798954634</v>
      </c>
      <c r="BU12" s="225">
        <f t="shared" si="17"/>
        <v>0.46982391964262193</v>
      </c>
      <c r="BV12" s="6">
        <f>'1'!CU12</f>
        <v>0.40125260982595606</v>
      </c>
      <c r="BW12" s="6">
        <f>'1'!CW12</f>
        <v>0.48947719351364138</v>
      </c>
      <c r="BX12" s="6">
        <f>'2'!CU12</f>
        <v>0.39280750507317419</v>
      </c>
      <c r="BY12" s="6">
        <f>'2'!CW12</f>
        <v>0.53167028005366723</v>
      </c>
      <c r="BZ12" s="6">
        <f>'3'!AE12</f>
        <v>0.61188153637233667</v>
      </c>
      <c r="CA12" s="6">
        <f>'8'!AY11</f>
        <v>0.60507579685428947</v>
      </c>
      <c r="CB12" s="6">
        <f t="shared" si="18"/>
        <v>0.50275436203143908</v>
      </c>
      <c r="CC12" s="225">
        <f t="shared" si="19"/>
        <v>0.55952620169848366</v>
      </c>
      <c r="CD12" s="6">
        <f>'1'!DE12</f>
        <v>0.30562473446733679</v>
      </c>
      <c r="CE12" s="6">
        <f>'1'!DG12</f>
        <v>0.38422982154136132</v>
      </c>
      <c r="CF12" s="6">
        <f>'2'!DE12</f>
        <v>0.27690427939284323</v>
      </c>
      <c r="CG12" s="6">
        <f>'2'!DG12</f>
        <v>0.39947668987784724</v>
      </c>
      <c r="CH12" s="6">
        <f>'3'!AH12</f>
        <v>0.65070715335181895</v>
      </c>
      <c r="CI12" s="6">
        <f>'8'!BD11</f>
        <v>0.49157674262393486</v>
      </c>
      <c r="CJ12" s="6">
        <f t="shared" si="20"/>
        <v>0.43120322745898343</v>
      </c>
      <c r="CK12" s="225">
        <f t="shared" si="21"/>
        <v>0.48149760184874058</v>
      </c>
    </row>
    <row r="13" spans="1:89" x14ac:dyDescent="0.2">
      <c r="A13" s="1">
        <v>1988</v>
      </c>
      <c r="B13" s="6">
        <f>'1'!I13</f>
        <v>0.32703786471938706</v>
      </c>
      <c r="C13" s="6">
        <f>'1'!K13</f>
        <v>0.40881454202664597</v>
      </c>
      <c r="D13" s="6">
        <f>'2'!I13</f>
        <v>0.25650235747220435</v>
      </c>
      <c r="E13" s="6">
        <f>'2'!K13</f>
        <v>0.3729158877681516</v>
      </c>
      <c r="F13" s="6">
        <f>'3'!D13</f>
        <v>0.69825030639158703</v>
      </c>
      <c r="G13" s="6">
        <f>'8'!F12</f>
        <v>0.6074736809107637</v>
      </c>
      <c r="H13" s="6">
        <f t="shared" si="0"/>
        <v>0.47231605237348556</v>
      </c>
      <c r="I13" s="225">
        <f t="shared" si="1"/>
        <v>0.52186360427428702</v>
      </c>
      <c r="J13" s="6">
        <f>'1'!S13</f>
        <v>0.23055930278589473</v>
      </c>
      <c r="K13" s="6">
        <f>'1'!U13</f>
        <v>0.29273418105633586</v>
      </c>
      <c r="L13" s="6">
        <f>'2'!S13</f>
        <v>0.19519990979213828</v>
      </c>
      <c r="M13" s="6">
        <f>'2'!U13</f>
        <v>0.28533085536392</v>
      </c>
      <c r="N13" s="6">
        <f>'3'!G13</f>
        <v>0.47551246760111487</v>
      </c>
      <c r="O13" s="6">
        <f>'8'!K12</f>
        <v>0.5341538462246912</v>
      </c>
      <c r="P13" s="6">
        <f t="shared" si="2"/>
        <v>0.35885638160095978</v>
      </c>
      <c r="Q13" s="225">
        <f t="shared" si="3"/>
        <v>0.39693283756151543</v>
      </c>
      <c r="R13" s="6">
        <f>'1'!AC13</f>
        <v>0.29986326625723081</v>
      </c>
      <c r="S13" s="6">
        <f>'1'!AE13</f>
        <v>0.3775066274454752</v>
      </c>
      <c r="T13" s="6">
        <f>'2'!AC13</f>
        <v>9.0560287750047944E-2</v>
      </c>
      <c r="U13" s="6">
        <f>'2'!AE13</f>
        <v>9.8615760692358292E-2</v>
      </c>
      <c r="V13" s="6">
        <f>'3'!J13</f>
        <v>0.70526519545274402</v>
      </c>
      <c r="W13" s="6">
        <f>'8'!P12</f>
        <v>0.57928089106943537</v>
      </c>
      <c r="X13" s="6">
        <f t="shared" si="4"/>
        <v>0.41874241013236452</v>
      </c>
      <c r="Y13" s="225">
        <f t="shared" si="5"/>
        <v>0.44016711866500324</v>
      </c>
      <c r="Z13" s="6">
        <f>'1'!AM13</f>
        <v>0.35659064466900353</v>
      </c>
      <c r="AA13" s="6">
        <f>'1'!AO13</f>
        <v>0.44174733908812425</v>
      </c>
      <c r="AB13" s="6">
        <f>'2'!AM13</f>
        <v>0.15710302608223381</v>
      </c>
      <c r="AC13" s="6">
        <f>'2'!AO13</f>
        <v>0.22377969330645628</v>
      </c>
      <c r="AD13" s="6">
        <f>'3'!M13</f>
        <v>0.66341280037068673</v>
      </c>
      <c r="AE13" s="6">
        <f>'8'!U12</f>
        <v>0.54535133864803387</v>
      </c>
      <c r="AF13" s="6">
        <f t="shared" si="6"/>
        <v>0.43061445244248953</v>
      </c>
      <c r="AG13" s="225">
        <f t="shared" si="7"/>
        <v>0.46857279285332532</v>
      </c>
      <c r="AH13" s="6">
        <f>'1'!AW13</f>
        <v>0.2703212278339383</v>
      </c>
      <c r="AI13" s="6">
        <f>'1'!AY13</f>
        <v>0.34227749680122116</v>
      </c>
      <c r="AJ13" s="6">
        <f>'2'!AW13</f>
        <v>0.19003153649959134</v>
      </c>
      <c r="AK13" s="6">
        <f>'2'!AY13</f>
        <v>0.27733663972279565</v>
      </c>
      <c r="AL13" s="6">
        <f>'3'!P13</f>
        <v>0.58933509731726574</v>
      </c>
      <c r="AM13" s="6">
        <f>'8'!Z12</f>
        <v>0.51514869211597791</v>
      </c>
      <c r="AN13" s="6">
        <f t="shared" si="8"/>
        <v>0.39120913844169336</v>
      </c>
      <c r="AO13" s="225">
        <f t="shared" si="9"/>
        <v>0.43102448148931516</v>
      </c>
      <c r="AP13" s="6">
        <f>'1'!BG13</f>
        <v>0.26420054023989048</v>
      </c>
      <c r="AQ13" s="6">
        <f>'1'!BI13</f>
        <v>0.33481484132588707</v>
      </c>
      <c r="AR13" s="6">
        <f>'2'!BG13</f>
        <v>0.2147945627454009</v>
      </c>
      <c r="AS13" s="6">
        <f>'2'!BI13</f>
        <v>0.31471979102230829</v>
      </c>
      <c r="AT13" s="6">
        <f>'3'!S13</f>
        <v>0.65879939788216246</v>
      </c>
      <c r="AU13" s="6">
        <f>'8'!AE12</f>
        <v>0.58645337718595758</v>
      </c>
      <c r="AV13" s="6">
        <f t="shared" si="10"/>
        <v>0.43106196951335285</v>
      </c>
      <c r="AW13" s="225">
        <f t="shared" si="11"/>
        <v>0.47369685185407884</v>
      </c>
      <c r="AX13" s="6">
        <f>'1'!BQ13</f>
        <v>0.34442838468711495</v>
      </c>
      <c r="AY13" s="6">
        <f>'1'!BS13</f>
        <v>0.42832989444302638</v>
      </c>
      <c r="AZ13" s="6">
        <f>'2'!BQ13</f>
        <v>0.25705987132441721</v>
      </c>
      <c r="BA13" s="6">
        <f>'2'!BS13</f>
        <v>0.37365731988781875</v>
      </c>
      <c r="BB13" s="6">
        <f>'3'!V13</f>
        <v>0.80329252224366421</v>
      </c>
      <c r="BC13" s="6">
        <f>'8'!AJ12</f>
        <v>0.65061448012953693</v>
      </c>
      <c r="BD13" s="6">
        <f t="shared" si="12"/>
        <v>0.51384881459618337</v>
      </c>
      <c r="BE13" s="225">
        <f t="shared" si="13"/>
        <v>0.56397355417601158</v>
      </c>
      <c r="BF13" s="6">
        <f>'1'!CA13</f>
        <v>0.33817988461240056</v>
      </c>
      <c r="BG13" s="6">
        <f>'1'!CC13</f>
        <v>0.42136328092726444</v>
      </c>
      <c r="BH13" s="6">
        <f>'2'!CA13</f>
        <v>0.26841134085594182</v>
      </c>
      <c r="BI13" s="6">
        <f>'2'!CC13</f>
        <v>0.38856038985745722</v>
      </c>
      <c r="BJ13" s="6">
        <f>'3'!Y13</f>
        <v>0.67239165611369067</v>
      </c>
      <c r="BK13" s="6">
        <f>'8'!AO12</f>
        <v>0.62076186896451091</v>
      </c>
      <c r="BL13" s="6">
        <f t="shared" si="14"/>
        <v>0.47493618763663598</v>
      </c>
      <c r="BM13" s="225">
        <f t="shared" si="15"/>
        <v>0.52576929896573077</v>
      </c>
      <c r="BN13" s="6">
        <f>'1'!CK13</f>
        <v>0.26907184937012335</v>
      </c>
      <c r="BO13" s="6">
        <f>'1'!CM13</f>
        <v>0.3407588722892182</v>
      </c>
      <c r="BP13" s="6">
        <f>'2'!CK13</f>
        <v>0.28926856913894611</v>
      </c>
      <c r="BQ13" s="6">
        <f>'2'!CM13</f>
        <v>0.41502698254030301</v>
      </c>
      <c r="BR13" s="6">
        <f>'3'!AB13</f>
        <v>0.43852489087976865</v>
      </c>
      <c r="BS13" s="6">
        <f>'8'!AT12</f>
        <v>0.62003672358201067</v>
      </c>
      <c r="BT13" s="6">
        <f t="shared" si="16"/>
        <v>0.40422550824271219</v>
      </c>
      <c r="BU13" s="225">
        <f t="shared" si="17"/>
        <v>0.45358686732282516</v>
      </c>
      <c r="BV13" s="6">
        <f>'1'!CU13</f>
        <v>0.418035702587709</v>
      </c>
      <c r="BW13" s="6">
        <f>'1'!CW13</f>
        <v>0.50681989681921702</v>
      </c>
      <c r="BX13" s="6">
        <f>'2'!CU13</f>
        <v>0.31113750718762329</v>
      </c>
      <c r="BY13" s="6">
        <f>'2'!CW13</f>
        <v>0.44159436202792263</v>
      </c>
      <c r="BZ13" s="6">
        <f>'3'!AE13</f>
        <v>0.69028554710236401</v>
      </c>
      <c r="CA13" s="6">
        <f>'8'!AY12</f>
        <v>0.60805516275583027</v>
      </c>
      <c r="CB13" s="6">
        <f t="shared" si="18"/>
        <v>0.50687847990838164</v>
      </c>
      <c r="CC13" s="225">
        <f t="shared" si="19"/>
        <v>0.56168874217633347</v>
      </c>
      <c r="CD13" s="6">
        <f>'1'!DE13</f>
        <v>0.33321655380998327</v>
      </c>
      <c r="CE13" s="6">
        <f>'1'!DG13</f>
        <v>0.41579346191298477</v>
      </c>
      <c r="CF13" s="6">
        <f>'2'!DE13</f>
        <v>0.29527470567038261</v>
      </c>
      <c r="CG13" s="6">
        <f>'2'!DG13</f>
        <v>0.42243976950301376</v>
      </c>
      <c r="CH13" s="6">
        <f>'3'!AH13</f>
        <v>0.73270924075318811</v>
      </c>
      <c r="CI13" s="6">
        <f>'8'!BD12</f>
        <v>0.5629765572722456</v>
      </c>
      <c r="CJ13" s="6">
        <f t="shared" si="20"/>
        <v>0.48104426437644987</v>
      </c>
      <c r="CK13" s="225">
        <f t="shared" si="21"/>
        <v>0.53347975736035802</v>
      </c>
    </row>
    <row r="14" spans="1:89" x14ac:dyDescent="0.2">
      <c r="A14" s="1">
        <v>1989</v>
      </c>
      <c r="B14" s="6">
        <f>'1'!I14</f>
        <v>0.34686785828785199</v>
      </c>
      <c r="C14" s="6">
        <f>'1'!K14</f>
        <v>0.43103613119665274</v>
      </c>
      <c r="D14" s="6">
        <f>'2'!I14</f>
        <v>0.2512331202792773</v>
      </c>
      <c r="E14" s="6">
        <f>'2'!K14</f>
        <v>0.36586341207272649</v>
      </c>
      <c r="F14" s="6">
        <f>'3'!D14</f>
        <v>0.69958062052634307</v>
      </c>
      <c r="G14" s="6">
        <f>'8'!F13</f>
        <v>0.63172144495042759</v>
      </c>
      <c r="H14" s="6">
        <f t="shared" si="0"/>
        <v>0.48235076101097502</v>
      </c>
      <c r="I14" s="225">
        <f t="shared" si="1"/>
        <v>0.53205040218653754</v>
      </c>
      <c r="J14" s="6">
        <f>'1'!S14</f>
        <v>0.24296213691061008</v>
      </c>
      <c r="K14" s="6">
        <f>'1'!U14</f>
        <v>0.30846285793819295</v>
      </c>
      <c r="L14" s="6">
        <f>'2'!S14</f>
        <v>0.19588548160186867</v>
      </c>
      <c r="M14" s="6">
        <f>'2'!U14</f>
        <v>0.2863834242190953</v>
      </c>
      <c r="N14" s="6">
        <f>'3'!G14</f>
        <v>0.54992674077351289</v>
      </c>
      <c r="O14" s="6">
        <f>'8'!K13</f>
        <v>0.56428417863654834</v>
      </c>
      <c r="P14" s="6">
        <f t="shared" si="2"/>
        <v>0.38826463448063497</v>
      </c>
      <c r="Q14" s="225">
        <f t="shared" si="3"/>
        <v>0.42726430039183738</v>
      </c>
      <c r="R14" s="6">
        <f>'1'!AC14</f>
        <v>0.32892420100668812</v>
      </c>
      <c r="S14" s="6">
        <f>'1'!AE14</f>
        <v>0.4109505449686956</v>
      </c>
      <c r="T14" s="6">
        <f>'2'!AC14</f>
        <v>9.3219398231033229E-2</v>
      </c>
      <c r="U14" s="6">
        <f>'2'!AE14</f>
        <v>0.10414364736047821</v>
      </c>
      <c r="V14" s="6">
        <f>'3'!J14</f>
        <v>0.70167896758840964</v>
      </c>
      <c r="W14" s="6">
        <f>'8'!P13</f>
        <v>0.55599425353250509</v>
      </c>
      <c r="X14" s="6">
        <f t="shared" si="4"/>
        <v>0.41995420508965903</v>
      </c>
      <c r="Y14" s="225">
        <f t="shared" si="5"/>
        <v>0.44319185336252215</v>
      </c>
      <c r="Z14" s="6">
        <f>'1'!AM14</f>
        <v>0.370082987044898</v>
      </c>
      <c r="AA14" s="6">
        <f>'1'!AO14</f>
        <v>0.45641701813792568</v>
      </c>
      <c r="AB14" s="6">
        <f>'2'!AM14</f>
        <v>0.15834521163877516</v>
      </c>
      <c r="AC14" s="6">
        <f>'2'!AO14</f>
        <v>0.22588795571080172</v>
      </c>
      <c r="AD14" s="6">
        <f>'3'!M14</f>
        <v>0.65014492646582689</v>
      </c>
      <c r="AE14" s="6">
        <f>'8'!U13</f>
        <v>0.54767658267264674</v>
      </c>
      <c r="AF14" s="6">
        <f t="shared" si="6"/>
        <v>0.4315624269555367</v>
      </c>
      <c r="AG14" s="225">
        <f t="shared" si="7"/>
        <v>0.47003162074680027</v>
      </c>
      <c r="AH14" s="6">
        <f>'1'!AW14</f>
        <v>0.27244031047795036</v>
      </c>
      <c r="AI14" s="6">
        <f>'1'!AY14</f>
        <v>0.34484779732035498</v>
      </c>
      <c r="AJ14" s="6">
        <f>'2'!AW14</f>
        <v>0.19573145810084519</v>
      </c>
      <c r="AK14" s="6">
        <f>'2'!AY14</f>
        <v>0.2861471080684756</v>
      </c>
      <c r="AL14" s="6">
        <f>'3'!P14</f>
        <v>0.60501148897785217</v>
      </c>
      <c r="AM14" s="6">
        <f>'8'!Z13</f>
        <v>0.54452714770461574</v>
      </c>
      <c r="AN14" s="6">
        <f t="shared" si="8"/>
        <v>0.40442760131531585</v>
      </c>
      <c r="AO14" s="225">
        <f t="shared" si="9"/>
        <v>0.44513338551782466</v>
      </c>
      <c r="AP14" s="6">
        <f>'1'!BG14</f>
        <v>0.27688227055105818</v>
      </c>
      <c r="AQ14" s="6">
        <f>'1'!BI14</f>
        <v>0.35021346874596626</v>
      </c>
      <c r="AR14" s="6">
        <f>'2'!BG14</f>
        <v>0.21652468344294679</v>
      </c>
      <c r="AS14" s="6">
        <f>'2'!BI14</f>
        <v>0.31724779654185048</v>
      </c>
      <c r="AT14" s="6">
        <f>'3'!S14</f>
        <v>0.67633248641604071</v>
      </c>
      <c r="AU14" s="6">
        <f>'8'!AE13</f>
        <v>0.59583214051314959</v>
      </c>
      <c r="AV14" s="6">
        <f t="shared" si="10"/>
        <v>0.44139289523079883</v>
      </c>
      <c r="AW14" s="225">
        <f t="shared" si="11"/>
        <v>0.48490647305425172</v>
      </c>
      <c r="AX14" s="6">
        <f>'1'!BQ14</f>
        <v>0.36763920616681273</v>
      </c>
      <c r="AY14" s="6">
        <f>'1'!BS14</f>
        <v>0.45377648171379864</v>
      </c>
      <c r="AZ14" s="6">
        <f>'2'!BQ14</f>
        <v>0.25554375730329942</v>
      </c>
      <c r="BA14" s="6">
        <f>'2'!BS14</f>
        <v>0.37163893965701872</v>
      </c>
      <c r="BB14" s="6">
        <f>'3'!V14</f>
        <v>0.8109557973043775</v>
      </c>
      <c r="BC14" s="6">
        <f>'8'!AJ13</f>
        <v>0.68434375669417291</v>
      </c>
      <c r="BD14" s="6">
        <f t="shared" si="12"/>
        <v>0.52962062936716559</v>
      </c>
      <c r="BE14" s="225">
        <f t="shared" si="13"/>
        <v>0.58017874384234192</v>
      </c>
      <c r="BF14" s="6">
        <f>'1'!CA14</f>
        <v>0.35450889909273653</v>
      </c>
      <c r="BG14" s="6">
        <f>'1'!CC14</f>
        <v>0.43946394627220164</v>
      </c>
      <c r="BH14" s="6">
        <f>'2'!CA14</f>
        <v>0.26908987312225829</v>
      </c>
      <c r="BI14" s="6">
        <f>'2'!CC14</f>
        <v>0.3894397656286675</v>
      </c>
      <c r="BJ14" s="6">
        <f>'3'!Y14</f>
        <v>0.68126495004924714</v>
      </c>
      <c r="BK14" s="6">
        <f>'8'!AO13</f>
        <v>0.63355193819077626</v>
      </c>
      <c r="BL14" s="6">
        <f t="shared" si="14"/>
        <v>0.48460391511375456</v>
      </c>
      <c r="BM14" s="225">
        <f t="shared" si="15"/>
        <v>0.53593015003522315</v>
      </c>
      <c r="BN14" s="6">
        <f>'1'!CK14</f>
        <v>0.2936325319384589</v>
      </c>
      <c r="BO14" s="6">
        <f>'1'!CM14</f>
        <v>0.37018271507089351</v>
      </c>
      <c r="BP14" s="6">
        <f>'2'!CK14</f>
        <v>0.29730010280427704</v>
      </c>
      <c r="BQ14" s="6">
        <f>'2'!CM14</f>
        <v>0.42491930172056164</v>
      </c>
      <c r="BR14" s="6">
        <f>'3'!AB14</f>
        <v>0.4500472704969985</v>
      </c>
      <c r="BS14" s="6">
        <f>'8'!AT13</f>
        <v>0.60473009929889765</v>
      </c>
      <c r="BT14" s="6">
        <f t="shared" si="16"/>
        <v>0.41142750113465798</v>
      </c>
      <c r="BU14" s="225">
        <f t="shared" si="17"/>
        <v>0.46246984664683777</v>
      </c>
      <c r="BV14" s="6">
        <f>'1'!CU14</f>
        <v>0.4363756918350456</v>
      </c>
      <c r="BW14" s="6">
        <f>'1'!CW14</f>
        <v>0.52542161085309813</v>
      </c>
      <c r="BX14" s="6">
        <f>'2'!CU14</f>
        <v>0.29958661318453905</v>
      </c>
      <c r="BY14" s="6">
        <f>'2'!CW14</f>
        <v>0.42770640948241384</v>
      </c>
      <c r="BZ14" s="6">
        <f>'3'!AE14</f>
        <v>0.60581171914416521</v>
      </c>
      <c r="CA14" s="6">
        <f>'8'!AY13</f>
        <v>0.64129655184251055</v>
      </c>
      <c r="CB14" s="6">
        <f t="shared" si="18"/>
        <v>0.49576764400156514</v>
      </c>
      <c r="CC14" s="225">
        <f t="shared" si="19"/>
        <v>0.55005907283054689</v>
      </c>
      <c r="CD14" s="6">
        <f>'1'!DE14</f>
        <v>0.36267534640778637</v>
      </c>
      <c r="CE14" s="6">
        <f>'1'!DG14</f>
        <v>0.44839061647724071</v>
      </c>
      <c r="CF14" s="6">
        <f>'2'!DE14</f>
        <v>0.30751262038852661</v>
      </c>
      <c r="CG14" s="6">
        <f>'2'!DG14</f>
        <v>0.43727008319853877</v>
      </c>
      <c r="CH14" s="6">
        <f>'3'!AH14</f>
        <v>0.71164603617332722</v>
      </c>
      <c r="CI14" s="6">
        <f>'8'!BD13</f>
        <v>0.58679902104547499</v>
      </c>
      <c r="CJ14" s="6">
        <f t="shared" si="20"/>
        <v>0.49215825600377877</v>
      </c>
      <c r="CK14" s="225">
        <f t="shared" si="21"/>
        <v>0.54602643922364535</v>
      </c>
    </row>
    <row r="15" spans="1:89" x14ac:dyDescent="0.2">
      <c r="A15" s="1">
        <v>1990</v>
      </c>
      <c r="B15" s="6">
        <f>'1'!I15</f>
        <v>0.36001009368911113</v>
      </c>
      <c r="C15" s="6">
        <f>'1'!K15</f>
        <v>0.44548632202183719</v>
      </c>
      <c r="D15" s="6">
        <f>'2'!I15</f>
        <v>0.2377830068427301</v>
      </c>
      <c r="E15" s="6">
        <f>'2'!K15</f>
        <v>0.34748197733623087</v>
      </c>
      <c r="F15" s="6">
        <f>'3'!D15</f>
        <v>0.66038439262449966</v>
      </c>
      <c r="G15" s="6">
        <f>'8'!F14</f>
        <v>0.61599399002380284</v>
      </c>
      <c r="H15" s="6">
        <f t="shared" si="0"/>
        <v>0.46854287079503598</v>
      </c>
      <c r="I15" s="225">
        <f t="shared" si="1"/>
        <v>0.5173366705015926</v>
      </c>
      <c r="J15" s="6">
        <f>'1'!S15</f>
        <v>0.2417047559624414</v>
      </c>
      <c r="K15" s="6">
        <f>'1'!U15</f>
        <v>0.30687993746159042</v>
      </c>
      <c r="L15" s="6">
        <f>'2'!S15</f>
        <v>0.18568330945376757</v>
      </c>
      <c r="M15" s="6">
        <f>'2'!U15</f>
        <v>0.27052869838762417</v>
      </c>
      <c r="N15" s="6">
        <f>'3'!G15</f>
        <v>0.44685634193466994</v>
      </c>
      <c r="O15" s="6">
        <f>'8'!K14</f>
        <v>0.5284774607380649</v>
      </c>
      <c r="P15" s="6">
        <f t="shared" si="2"/>
        <v>0.35068046702223599</v>
      </c>
      <c r="Q15" s="225">
        <f t="shared" si="3"/>
        <v>0.38818560963048737</v>
      </c>
      <c r="R15" s="6">
        <f>'1'!AC15</f>
        <v>0.35073811246224396</v>
      </c>
      <c r="S15" s="6">
        <f>'1'!AE15</f>
        <v>0.43531409397358334</v>
      </c>
      <c r="T15" s="6">
        <f>'2'!AC15</f>
        <v>9.6142946095999854E-2</v>
      </c>
      <c r="U15" s="6">
        <f>'2'!AE15</f>
        <v>0.11016387382565021</v>
      </c>
      <c r="V15" s="6">
        <f>'3'!J15</f>
        <v>0.74708162780954046</v>
      </c>
      <c r="W15" s="6">
        <f>'8'!P14</f>
        <v>0.54733436859119966</v>
      </c>
      <c r="X15" s="6">
        <f t="shared" si="4"/>
        <v>0.43532426373974598</v>
      </c>
      <c r="Y15" s="225">
        <f t="shared" si="5"/>
        <v>0.45997349104999341</v>
      </c>
      <c r="Z15" s="6">
        <f>'1'!AM15</f>
        <v>0.37730431675095782</v>
      </c>
      <c r="AA15" s="6">
        <f>'1'!AO15</f>
        <v>0.46417779165833312</v>
      </c>
      <c r="AB15" s="6">
        <f>'2'!AM15</f>
        <v>0.15246731012865838</v>
      </c>
      <c r="AC15" s="6">
        <f>'2'!AO15</f>
        <v>0.21584674902548651</v>
      </c>
      <c r="AD15" s="6">
        <f>'3'!M15</f>
        <v>0.67144690572270005</v>
      </c>
      <c r="AE15" s="6">
        <f>'8'!U14</f>
        <v>0.54408322072337167</v>
      </c>
      <c r="AF15" s="6">
        <f t="shared" si="6"/>
        <v>0.43632543833142201</v>
      </c>
      <c r="AG15" s="225">
        <f t="shared" si="7"/>
        <v>0.47388866678247288</v>
      </c>
      <c r="AH15" s="6">
        <f>'1'!AW15</f>
        <v>0.28532913120491615</v>
      </c>
      <c r="AI15" s="6">
        <f>'1'!AY15</f>
        <v>0.36033526399572646</v>
      </c>
      <c r="AJ15" s="6">
        <f>'2'!AW15</f>
        <v>0.18947259830883817</v>
      </c>
      <c r="AK15" s="6">
        <f>'2'!AY15</f>
        <v>0.27646577335241018</v>
      </c>
      <c r="AL15" s="6">
        <f>'3'!P15</f>
        <v>0.59878220719633335</v>
      </c>
      <c r="AM15" s="6">
        <f>'8'!Z14</f>
        <v>0.53403050358891546</v>
      </c>
      <c r="AN15" s="6">
        <f t="shared" si="8"/>
        <v>0.40190361007475078</v>
      </c>
      <c r="AO15" s="225">
        <f t="shared" si="9"/>
        <v>0.44240343703334639</v>
      </c>
      <c r="AP15" s="6">
        <f>'1'!BG15</f>
        <v>0.28512006878770579</v>
      </c>
      <c r="AQ15" s="6">
        <f>'1'!BI15</f>
        <v>0.36008602375971349</v>
      </c>
      <c r="AR15" s="6">
        <f>'2'!BG15</f>
        <v>0.21410993022272384</v>
      </c>
      <c r="AS15" s="6">
        <f>'2'!BI15</f>
        <v>0.31371651783064503</v>
      </c>
      <c r="AT15" s="6">
        <f>'3'!S15</f>
        <v>0.65677571766126819</v>
      </c>
      <c r="AU15" s="6">
        <f>'8'!AE14</f>
        <v>0.57684621730124697</v>
      </c>
      <c r="AV15" s="6">
        <f t="shared" si="10"/>
        <v>0.43321298349323623</v>
      </c>
      <c r="AW15" s="225">
        <f t="shared" si="11"/>
        <v>0.47685611913821846</v>
      </c>
      <c r="AX15" s="6">
        <f>'1'!BQ15</f>
        <v>0.38313916859347685</v>
      </c>
      <c r="AY15" s="6">
        <f>'1'!BS15</f>
        <v>0.4704032337782883</v>
      </c>
      <c r="AZ15" s="6">
        <f>'2'!BQ15</f>
        <v>0.25076702406998191</v>
      </c>
      <c r="BA15" s="6">
        <f>'2'!BS15</f>
        <v>0.36523562581462171</v>
      </c>
      <c r="BB15" s="6">
        <f>'3'!V15</f>
        <v>0.76853343092376392</v>
      </c>
      <c r="BC15" s="6">
        <f>'8'!AJ14</f>
        <v>0.64814477449042418</v>
      </c>
      <c r="BD15" s="6">
        <f t="shared" si="12"/>
        <v>0.51264609951941176</v>
      </c>
      <c r="BE15" s="225">
        <f t="shared" si="13"/>
        <v>0.56307926625177451</v>
      </c>
      <c r="BF15" s="6">
        <f>'1'!CA15</f>
        <v>0.3673183434235831</v>
      </c>
      <c r="BG15" s="6">
        <f>'1'!CC15</f>
        <v>0.45342924808014085</v>
      </c>
      <c r="BH15" s="6">
        <f>'2'!CA15</f>
        <v>0.26237511957436904</v>
      </c>
      <c r="BI15" s="6">
        <f>'2'!CC15</f>
        <v>0.3806810311161174</v>
      </c>
      <c r="BJ15" s="6">
        <f>'3'!Y15</f>
        <v>0.6798490924440691</v>
      </c>
      <c r="BK15" s="6">
        <f>'8'!AO14</f>
        <v>0.62049935046516735</v>
      </c>
      <c r="BL15" s="6">
        <f t="shared" si="14"/>
        <v>0.48251047647679712</v>
      </c>
      <c r="BM15" s="225">
        <f t="shared" si="15"/>
        <v>0.53361468052637362</v>
      </c>
      <c r="BN15" s="6">
        <f>'1'!CK15</f>
        <v>0.31084526176511429</v>
      </c>
      <c r="BO15" s="6">
        <f>'1'!CM15</f>
        <v>0.39028158228700283</v>
      </c>
      <c r="BP15" s="6">
        <f>'2'!CK15</f>
        <v>0.28391258104024325</v>
      </c>
      <c r="BQ15" s="6">
        <f>'2'!CM15</f>
        <v>0.40833959124478336</v>
      </c>
      <c r="BR15" s="6">
        <f>'3'!AB15</f>
        <v>0.31978360495431873</v>
      </c>
      <c r="BS15" s="6">
        <f>'8'!AT14</f>
        <v>0.61142134566516015</v>
      </c>
      <c r="BT15" s="6">
        <f t="shared" si="16"/>
        <v>0.38149069835620908</v>
      </c>
      <c r="BU15" s="225">
        <f t="shared" si="17"/>
        <v>0.43245653103781623</v>
      </c>
      <c r="BV15" s="6">
        <f>'1'!CU15</f>
        <v>0.44753562655985785</v>
      </c>
      <c r="BW15" s="6">
        <f>'1'!CW15</f>
        <v>0.53656775062183437</v>
      </c>
      <c r="BX15" s="6">
        <f>'2'!CU15</f>
        <v>0.29845289378323142</v>
      </c>
      <c r="BY15" s="6">
        <f>'2'!CW15</f>
        <v>0.42632607424472418</v>
      </c>
      <c r="BZ15" s="6">
        <f>'3'!AE15</f>
        <v>0.66340456834696093</v>
      </c>
      <c r="CA15" s="6">
        <f>'8'!AY14</f>
        <v>0.63851512221687923</v>
      </c>
      <c r="CB15" s="6">
        <f t="shared" si="18"/>
        <v>0.51197705272673233</v>
      </c>
      <c r="CC15" s="225">
        <f t="shared" si="19"/>
        <v>0.56620337885759975</v>
      </c>
      <c r="CD15" s="6">
        <f>'1'!DE15</f>
        <v>0.38178246394889387</v>
      </c>
      <c r="CE15" s="6">
        <f>'1'!DG15</f>
        <v>0.46895929022378074</v>
      </c>
      <c r="CF15" s="6">
        <f>'2'!DE15</f>
        <v>0.29942769107571832</v>
      </c>
      <c r="CG15" s="6">
        <f>'2'!DG15</f>
        <v>0.42751310588925734</v>
      </c>
      <c r="CH15" s="6">
        <f>'3'!AH15</f>
        <v>0.58563282520731452</v>
      </c>
      <c r="CI15" s="6">
        <f>'8'!BD14</f>
        <v>0.61332423077192477</v>
      </c>
      <c r="CJ15" s="6">
        <f t="shared" si="20"/>
        <v>0.47004180275096286</v>
      </c>
      <c r="CK15" s="225">
        <f t="shared" si="21"/>
        <v>0.52385736302306929</v>
      </c>
    </row>
    <row r="16" spans="1:89" x14ac:dyDescent="0.2">
      <c r="A16" s="1">
        <v>1991</v>
      </c>
      <c r="B16" s="6">
        <f>'1'!I16</f>
        <v>0.36570416733519989</v>
      </c>
      <c r="C16" s="6">
        <f>'1'!K16</f>
        <v>0.45168050871117121</v>
      </c>
      <c r="D16" s="6">
        <f>'2'!I16</f>
        <v>0.22410792217749431</v>
      </c>
      <c r="E16" s="6">
        <f>'2'!K16</f>
        <v>0.32820600387493964</v>
      </c>
      <c r="F16" s="6">
        <f>'3'!D16</f>
        <v>0.66420231366730575</v>
      </c>
      <c r="G16" s="6">
        <f>'8'!F15</f>
        <v>0.58038959635557652</v>
      </c>
      <c r="H16" s="6">
        <f t="shared" si="0"/>
        <v>0.45860099988389408</v>
      </c>
      <c r="I16" s="225">
        <f t="shared" si="1"/>
        <v>0.50611960565224834</v>
      </c>
      <c r="J16" s="6">
        <f>'1'!S16</f>
        <v>0.23627842025595655</v>
      </c>
      <c r="K16" s="6">
        <f>'1'!U16</f>
        <v>0.30001876190929716</v>
      </c>
      <c r="L16" s="6">
        <f>'2'!S16</f>
        <v>0.18287739130317554</v>
      </c>
      <c r="M16" s="6">
        <f>'2'!U16</f>
        <v>0.26609475138935262</v>
      </c>
      <c r="N16" s="6">
        <f>'3'!G16</f>
        <v>0.45300966517814734</v>
      </c>
      <c r="O16" s="6">
        <f>'8'!K15</f>
        <v>0.50842325137586808</v>
      </c>
      <c r="P16" s="6">
        <f t="shared" si="2"/>
        <v>0.34514718202828687</v>
      </c>
      <c r="Q16" s="225">
        <f t="shared" si="3"/>
        <v>0.38188660746316627</v>
      </c>
      <c r="R16" s="6">
        <f>'1'!AC16</f>
        <v>0.35280757950146335</v>
      </c>
      <c r="S16" s="6">
        <f>'1'!AE16</f>
        <v>0.43759380784443275</v>
      </c>
      <c r="T16" s="6">
        <f>'2'!AC16</f>
        <v>0.10113947172352203</v>
      </c>
      <c r="U16" s="6">
        <f>'2'!AE16</f>
        <v>0.12031694809372441</v>
      </c>
      <c r="V16" s="6">
        <f>'3'!J16</f>
        <v>0.7019946358054765</v>
      </c>
      <c r="W16" s="6">
        <f>'8'!P15</f>
        <v>0.50061371305024505</v>
      </c>
      <c r="X16" s="6">
        <f t="shared" si="4"/>
        <v>0.4141388500201767</v>
      </c>
      <c r="Y16" s="225">
        <f t="shared" si="5"/>
        <v>0.44012977619846971</v>
      </c>
      <c r="Z16" s="6">
        <f>'1'!AM16</f>
        <v>0.37953909112588274</v>
      </c>
      <c r="AA16" s="6">
        <f>'1'!AO16</f>
        <v>0.4665669126009907</v>
      </c>
      <c r="AB16" s="6">
        <f>'2'!AM16</f>
        <v>0.14770498528161813</v>
      </c>
      <c r="AC16" s="6">
        <f>'2'!AO16</f>
        <v>0.20758802776963073</v>
      </c>
      <c r="AD16" s="6">
        <f>'3'!M16</f>
        <v>0.64458945632902143</v>
      </c>
      <c r="AE16" s="6">
        <f>'8'!U15</f>
        <v>0.53760752607264761</v>
      </c>
      <c r="AF16" s="6">
        <f t="shared" si="6"/>
        <v>0.42736026470229249</v>
      </c>
      <c r="AG16" s="225">
        <f t="shared" si="7"/>
        <v>0.46408798069307261</v>
      </c>
      <c r="AH16" s="6">
        <f>'1'!AW16</f>
        <v>0.28115692316132512</v>
      </c>
      <c r="AI16" s="6">
        <f>'1'!AY16</f>
        <v>0.35534901661201163</v>
      </c>
      <c r="AJ16" s="6">
        <f>'2'!AW16</f>
        <v>0.17951610461888093</v>
      </c>
      <c r="AK16" s="6">
        <f>'2'!AY16</f>
        <v>0.26074032851545287</v>
      </c>
      <c r="AL16" s="6">
        <f>'3'!P16</f>
        <v>0.59904561448937388</v>
      </c>
      <c r="AM16" s="6">
        <f>'8'!Z15</f>
        <v>0.51666891394260028</v>
      </c>
      <c r="AN16" s="6">
        <f t="shared" si="8"/>
        <v>0.39409688905304507</v>
      </c>
      <c r="AO16" s="225">
        <f t="shared" si="9"/>
        <v>0.43295096838985969</v>
      </c>
      <c r="AP16" s="6">
        <f>'1'!BG16</f>
        <v>0.28732958405434184</v>
      </c>
      <c r="AQ16" s="6">
        <f>'1'!BI16</f>
        <v>0.36271691575643866</v>
      </c>
      <c r="AR16" s="6">
        <f>'2'!BG16</f>
        <v>0.21117623064482888</v>
      </c>
      <c r="AS16" s="6">
        <f>'2'!BI16</f>
        <v>0.30939859552570942</v>
      </c>
      <c r="AT16" s="6">
        <f>'3'!S16</f>
        <v>0.62279479863241571</v>
      </c>
      <c r="AU16" s="6">
        <f>'8'!AE15</f>
        <v>0.55503004423181423</v>
      </c>
      <c r="AV16" s="6">
        <f t="shared" si="10"/>
        <v>0.41908266439085018</v>
      </c>
      <c r="AW16" s="225">
        <f t="shared" si="11"/>
        <v>0.46248508853659454</v>
      </c>
      <c r="AX16" s="6">
        <f>'1'!BQ16</f>
        <v>0.39473800141899901</v>
      </c>
      <c r="AY16" s="6">
        <f>'1'!BS16</f>
        <v>0.48266047068434498</v>
      </c>
      <c r="AZ16" s="6">
        <f>'2'!BQ16</f>
        <v>0.2492179689849372</v>
      </c>
      <c r="BA16" s="6">
        <f>'2'!BS16</f>
        <v>0.36314453509106692</v>
      </c>
      <c r="BB16" s="6">
        <f>'3'!V16</f>
        <v>0.75119255300518251</v>
      </c>
      <c r="BC16" s="6">
        <f>'8'!AJ15</f>
        <v>0.58882086816387624</v>
      </c>
      <c r="BD16" s="6">
        <f t="shared" si="12"/>
        <v>0.4959923478932487</v>
      </c>
      <c r="BE16" s="225">
        <f t="shared" si="13"/>
        <v>0.54645460673611757</v>
      </c>
      <c r="BF16" s="6">
        <f>'1'!CA16</f>
        <v>0.36456863111116977</v>
      </c>
      <c r="BG16" s="6">
        <f>'1'!CC16</f>
        <v>0.4504484083068504</v>
      </c>
      <c r="BH16" s="6">
        <f>'2'!CA16</f>
        <v>0.25818913728193854</v>
      </c>
      <c r="BI16" s="6">
        <f>'2'!CC16</f>
        <v>0.37515635769882189</v>
      </c>
      <c r="BJ16" s="6">
        <f>'3'!Y16</f>
        <v>0.61442943576755304</v>
      </c>
      <c r="BK16" s="6">
        <f>'8'!AO15</f>
        <v>0.61415416917674825</v>
      </c>
      <c r="BL16" s="6">
        <f t="shared" si="14"/>
        <v>0.46283534333435239</v>
      </c>
      <c r="BM16" s="225">
        <f t="shared" si="15"/>
        <v>0.51354709273749344</v>
      </c>
      <c r="BN16" s="6">
        <f>'1'!CK16</f>
        <v>0.30524625469132777</v>
      </c>
      <c r="BO16" s="6">
        <f>'1'!CM16</f>
        <v>0.38378959936154783</v>
      </c>
      <c r="BP16" s="6">
        <f>'2'!CK16</f>
        <v>0.25125641226713474</v>
      </c>
      <c r="BQ16" s="6">
        <f>'2'!CM16</f>
        <v>0.36589476713417063</v>
      </c>
      <c r="BR16" s="6">
        <f>'3'!AB16</f>
        <v>0.38773792966593801</v>
      </c>
      <c r="BS16" s="6">
        <f>'8'!AT15</f>
        <v>0.5880683304581138</v>
      </c>
      <c r="BT16" s="6">
        <f t="shared" si="16"/>
        <v>0.38307723177062858</v>
      </c>
      <c r="BU16" s="225">
        <f t="shared" si="17"/>
        <v>0.43137265665494257</v>
      </c>
      <c r="BV16" s="6">
        <f>'1'!CU16</f>
        <v>0.43002919251352772</v>
      </c>
      <c r="BW16" s="6">
        <f>'1'!CW16</f>
        <v>0.51902504262837446</v>
      </c>
      <c r="BX16" s="6">
        <f>'2'!CU16</f>
        <v>0.24751686008450077</v>
      </c>
      <c r="BY16" s="6">
        <f>'2'!CW16</f>
        <v>0.36083987813182056</v>
      </c>
      <c r="BZ16" s="6">
        <f>'3'!AE16</f>
        <v>0.65852211987030529</v>
      </c>
      <c r="CA16" s="6">
        <f>'8'!AY15</f>
        <v>0.61100330152809634</v>
      </c>
      <c r="CB16" s="6">
        <f t="shared" si="18"/>
        <v>0.48676786849910758</v>
      </c>
      <c r="CC16" s="225">
        <f t="shared" si="19"/>
        <v>0.53734758553964912</v>
      </c>
      <c r="CD16" s="6">
        <f>'1'!DE16</f>
        <v>0.40361454706849581</v>
      </c>
      <c r="CE16" s="6">
        <f>'1'!DG16</f>
        <v>0.49193681697566127</v>
      </c>
      <c r="CF16" s="6">
        <f>'2'!DE16</f>
        <v>0.28726627951786254</v>
      </c>
      <c r="CG16" s="6">
        <f>'2'!DG16</f>
        <v>0.41253555088265587</v>
      </c>
      <c r="CH16" s="6">
        <f>'3'!AH16</f>
        <v>0.70882257317697206</v>
      </c>
      <c r="CI16" s="6">
        <f>'8'!BD15</f>
        <v>0.60044970401301268</v>
      </c>
      <c r="CJ16" s="6">
        <f t="shared" si="20"/>
        <v>0.50003827594408579</v>
      </c>
      <c r="CK16" s="225">
        <f t="shared" si="21"/>
        <v>0.5534361612620754</v>
      </c>
    </row>
    <row r="17" spans="1:89" x14ac:dyDescent="0.2">
      <c r="A17" s="1">
        <v>1992</v>
      </c>
      <c r="B17" s="6">
        <f>'1'!I17</f>
        <v>0.38463834383762946</v>
      </c>
      <c r="C17" s="6">
        <f>'1'!K17</f>
        <v>0.47199629973261864</v>
      </c>
      <c r="D17" s="6">
        <f>'2'!I17</f>
        <v>0.21978577539755828</v>
      </c>
      <c r="E17" s="6">
        <f>'2'!K17</f>
        <v>0.32198445607739679</v>
      </c>
      <c r="F17" s="6">
        <f>'3'!D17</f>
        <v>0.65419505393671051</v>
      </c>
      <c r="G17" s="6">
        <f>'8'!F16</f>
        <v>0.56949032552992152</v>
      </c>
      <c r="H17" s="6">
        <f t="shared" si="0"/>
        <v>0.45702737467545496</v>
      </c>
      <c r="I17" s="225">
        <f t="shared" si="1"/>
        <v>0.50441653381916185</v>
      </c>
      <c r="J17" s="6">
        <f>'1'!S17</f>
        <v>0.24503878318129615</v>
      </c>
      <c r="K17" s="6">
        <f>'1'!U17</f>
        <v>0.31107148065023932</v>
      </c>
      <c r="L17" s="6">
        <f>'2'!S17</f>
        <v>0.18147875731063426</v>
      </c>
      <c r="M17" s="6">
        <f>'2'!U17</f>
        <v>0.26387249105351346</v>
      </c>
      <c r="N17" s="6">
        <f>'3'!G17</f>
        <v>0.34773515300319746</v>
      </c>
      <c r="O17" s="6">
        <f>'8'!K16</f>
        <v>0.4746356452608485</v>
      </c>
      <c r="P17" s="6">
        <f t="shared" si="2"/>
        <v>0.31222208468899409</v>
      </c>
      <c r="Q17" s="225">
        <f t="shared" si="3"/>
        <v>0.3493286924919497</v>
      </c>
      <c r="R17" s="6">
        <f>'1'!AC17</f>
        <v>0.3885489657076564</v>
      </c>
      <c r="S17" s="6">
        <f>'1'!AE17</f>
        <v>0.47613949908121356</v>
      </c>
      <c r="T17" s="6">
        <f>'2'!AC17</f>
        <v>0.10822229655547624</v>
      </c>
      <c r="U17" s="6">
        <f>'2'!AE17</f>
        <v>0.13442528653309752</v>
      </c>
      <c r="V17" s="6">
        <f>'3'!J17</f>
        <v>0.73703265577232258</v>
      </c>
      <c r="W17" s="6">
        <f>'8'!P16</f>
        <v>0.49368690573075624</v>
      </c>
      <c r="X17" s="6">
        <f t="shared" si="4"/>
        <v>0.43187270594155286</v>
      </c>
      <c r="Y17" s="225">
        <f t="shared" si="5"/>
        <v>0.46032108677934747</v>
      </c>
      <c r="Z17" s="6">
        <f>'1'!AM17</f>
        <v>0.4015290968599764</v>
      </c>
      <c r="AA17" s="6">
        <f>'1'!AO17</f>
        <v>0.48976543990031485</v>
      </c>
      <c r="AB17" s="6">
        <f>'2'!AM17</f>
        <v>0.13817522458203108</v>
      </c>
      <c r="AC17" s="6">
        <f>'2'!AO17</f>
        <v>0.1907174392498476</v>
      </c>
      <c r="AD17" s="6">
        <f>'3'!M17</f>
        <v>0.66516788503886715</v>
      </c>
      <c r="AE17" s="6">
        <f>'8'!U16</f>
        <v>0.5169837690631941</v>
      </c>
      <c r="AF17" s="6">
        <f t="shared" si="6"/>
        <v>0.43046399388601719</v>
      </c>
      <c r="AG17" s="225">
        <f t="shared" si="7"/>
        <v>0.4656586333130559</v>
      </c>
      <c r="AH17" s="6">
        <f>'1'!AW17</f>
        <v>0.28682391111528494</v>
      </c>
      <c r="AI17" s="6">
        <f>'1'!AY17</f>
        <v>0.36211543866341656</v>
      </c>
      <c r="AJ17" s="6">
        <f>'2'!AW17</f>
        <v>0.16713219856242248</v>
      </c>
      <c r="AK17" s="6">
        <f>'2'!AY17</f>
        <v>0.24059645453318293</v>
      </c>
      <c r="AL17" s="6">
        <f>'3'!P17</f>
        <v>0.61633215989763412</v>
      </c>
      <c r="AM17" s="6">
        <f>'8'!Z16</f>
        <v>0.48259042919538797</v>
      </c>
      <c r="AN17" s="6">
        <f t="shared" si="8"/>
        <v>0.38821967469268237</v>
      </c>
      <c r="AO17" s="225">
        <f t="shared" si="9"/>
        <v>0.42540862057240542</v>
      </c>
      <c r="AP17" s="6">
        <f>'1'!BG17</f>
        <v>0.30545533251030316</v>
      </c>
      <c r="AQ17" s="6">
        <f>'1'!BI17</f>
        <v>0.38403280942845397</v>
      </c>
      <c r="AR17" s="6">
        <f>'2'!BG17</f>
        <v>0.2107828781918599</v>
      </c>
      <c r="AS17" s="6">
        <f>'2'!BI17</f>
        <v>0.30881730966285487</v>
      </c>
      <c r="AT17" s="6">
        <f>'3'!S17</f>
        <v>0.66689514366254832</v>
      </c>
      <c r="AU17" s="6">
        <f>'8'!AE16</f>
        <v>0.54123160895228817</v>
      </c>
      <c r="AV17" s="6">
        <f t="shared" si="10"/>
        <v>0.43109124082924988</v>
      </c>
      <c r="AW17" s="225">
        <f t="shared" si="11"/>
        <v>0.47524421792653632</v>
      </c>
      <c r="AX17" s="6">
        <f>'1'!BQ17</f>
        <v>0.41934827895776594</v>
      </c>
      <c r="AY17" s="6">
        <f>'1'!BS17</f>
        <v>0.50816318602434052</v>
      </c>
      <c r="AZ17" s="6">
        <f>'2'!BQ17</f>
        <v>0.24485443609807361</v>
      </c>
      <c r="BA17" s="6">
        <f>'2'!BS17</f>
        <v>0.35721522608674894</v>
      </c>
      <c r="BB17" s="6">
        <f>'3'!V17</f>
        <v>0.73362903500303212</v>
      </c>
      <c r="BC17" s="6">
        <f>'8'!AJ16</f>
        <v>0.58295543264702876</v>
      </c>
      <c r="BD17" s="6">
        <f t="shared" si="12"/>
        <v>0.49519679567647512</v>
      </c>
      <c r="BE17" s="225">
        <f t="shared" si="13"/>
        <v>0.54549071994028764</v>
      </c>
      <c r="BF17" s="6">
        <f>'1'!CA17</f>
        <v>0.37409809833082502</v>
      </c>
      <c r="BG17" s="6">
        <f>'1'!CC17</f>
        <v>0.46073976723353194</v>
      </c>
      <c r="BH17" s="6">
        <f>'2'!CA17</f>
        <v>0.25164835104647537</v>
      </c>
      <c r="BI17" s="6">
        <f>'2'!CC17</f>
        <v>0.36642214268643086</v>
      </c>
      <c r="BJ17" s="6">
        <f>'3'!Y17</f>
        <v>0.66377339242999867</v>
      </c>
      <c r="BK17" s="6">
        <f>'8'!AO16</f>
        <v>0.60018600475609418</v>
      </c>
      <c r="BL17" s="6">
        <f t="shared" si="14"/>
        <v>0.47242646164084834</v>
      </c>
      <c r="BM17" s="225">
        <f t="shared" si="15"/>
        <v>0.52278032677651387</v>
      </c>
      <c r="BN17" s="6">
        <f>'1'!CK17</f>
        <v>0.30779673298191823</v>
      </c>
      <c r="BO17" s="6">
        <f>'1'!CM17</f>
        <v>0.3867522673010233</v>
      </c>
      <c r="BP17" s="6">
        <f>'2'!CK17</f>
        <v>0.23479090663295565</v>
      </c>
      <c r="BQ17" s="6">
        <f>'2'!CM17</f>
        <v>0.34331626703774154</v>
      </c>
      <c r="BR17" s="6">
        <f>'3'!AB17</f>
        <v>0.41356611426125978</v>
      </c>
      <c r="BS17" s="6">
        <f>'8'!AT16</f>
        <v>0.58829361281925097</v>
      </c>
      <c r="BT17" s="6">
        <f t="shared" si="16"/>
        <v>0.38611184167384616</v>
      </c>
      <c r="BU17" s="225">
        <f t="shared" si="17"/>
        <v>0.43298206535481887</v>
      </c>
      <c r="BV17" s="6">
        <f>'1'!CU17</f>
        <v>0.43683622662743415</v>
      </c>
      <c r="BW17" s="6">
        <f>'1'!CW17</f>
        <v>0.52588413270482048</v>
      </c>
      <c r="BX17" s="6">
        <f>'2'!CU17</f>
        <v>0.22285782481300082</v>
      </c>
      <c r="BY17" s="6">
        <f>'2'!CW17</f>
        <v>0.32641306876230369</v>
      </c>
      <c r="BZ17" s="6">
        <f>'3'!AE17</f>
        <v>0.54122902980047916</v>
      </c>
      <c r="CA17" s="6">
        <f>'8'!AY16</f>
        <v>0.599517891319156</v>
      </c>
      <c r="CB17" s="6">
        <f t="shared" si="18"/>
        <v>0.45011024314001757</v>
      </c>
      <c r="CC17" s="225">
        <f t="shared" si="19"/>
        <v>0.49826103064668981</v>
      </c>
      <c r="CD17" s="6">
        <f>'1'!DE17</f>
        <v>0.42937949494497524</v>
      </c>
      <c r="CE17" s="6">
        <f>'1'!DG17</f>
        <v>0.51836782012091387</v>
      </c>
      <c r="CF17" s="6">
        <f>'2'!DE17</f>
        <v>0.2719502481613354</v>
      </c>
      <c r="CG17" s="6">
        <f>'2'!DG17</f>
        <v>0.39313289970705156</v>
      </c>
      <c r="CH17" s="6">
        <f>'3'!AH17</f>
        <v>0.65512299031548538</v>
      </c>
      <c r="CI17" s="6">
        <f>'8'!BD16</f>
        <v>0.58934368566717432</v>
      </c>
      <c r="CJ17" s="6">
        <f t="shared" si="20"/>
        <v>0.48644910477224257</v>
      </c>
      <c r="CK17" s="225">
        <f t="shared" si="21"/>
        <v>0.53899184895265628</v>
      </c>
    </row>
    <row r="18" spans="1:89" x14ac:dyDescent="0.2">
      <c r="A18" s="1">
        <v>1993</v>
      </c>
      <c r="B18" s="6">
        <f>'1'!I18</f>
        <v>0.38602895407436583</v>
      </c>
      <c r="C18" s="6">
        <f>'1'!K18</f>
        <v>0.4734716535072348</v>
      </c>
      <c r="D18" s="6">
        <f>'2'!I18</f>
        <v>0.22763991594301061</v>
      </c>
      <c r="E18" s="6">
        <f>'2'!K18</f>
        <v>0.33324336208754068</v>
      </c>
      <c r="F18" s="6">
        <f>'3'!D18</f>
        <v>0.66321806468911237</v>
      </c>
      <c r="G18" s="6">
        <f>'8'!F17</f>
        <v>0.56039293368372667</v>
      </c>
      <c r="H18" s="6">
        <f t="shared" si="0"/>
        <v>0.45931996709755385</v>
      </c>
      <c r="I18" s="225">
        <f t="shared" si="1"/>
        <v>0.50758150349190367</v>
      </c>
      <c r="J18" s="6">
        <f>'1'!S18</f>
        <v>0.23893008250991674</v>
      </c>
      <c r="K18" s="6">
        <f>'1'!U18</f>
        <v>0.30337767704549978</v>
      </c>
      <c r="L18" s="6">
        <f>'2'!S18</f>
        <v>0.1809564236573144</v>
      </c>
      <c r="M18" s="6">
        <f>'2'!U18</f>
        <v>0.26304048076219277</v>
      </c>
      <c r="N18" s="6">
        <f>'3'!G18</f>
        <v>0.48420040375704015</v>
      </c>
      <c r="O18" s="6">
        <f>'8'!K17</f>
        <v>0.47910065063498974</v>
      </c>
      <c r="P18" s="6">
        <f t="shared" si="2"/>
        <v>0.34579689013981524</v>
      </c>
      <c r="Q18" s="225">
        <f t="shared" si="3"/>
        <v>0.38242980304993063</v>
      </c>
      <c r="R18" s="6">
        <f>'1'!AC18</f>
        <v>0.26725744067959822</v>
      </c>
      <c r="S18" s="6">
        <f>'1'!AE18</f>
        <v>0.3385491861548936</v>
      </c>
      <c r="T18" s="6">
        <f>'2'!AC18</f>
        <v>0.11664354031917816</v>
      </c>
      <c r="U18" s="6">
        <f>'2'!AE18</f>
        <v>0.15078488563573419</v>
      </c>
      <c r="V18" s="6">
        <f>'3'!J18</f>
        <v>0.83875877745919369</v>
      </c>
      <c r="W18" s="6">
        <f>'8'!P17</f>
        <v>0.51192962837624101</v>
      </c>
      <c r="X18" s="6">
        <f t="shared" si="4"/>
        <v>0.43364734670855276</v>
      </c>
      <c r="Y18" s="225">
        <f t="shared" si="5"/>
        <v>0.46000561940651563</v>
      </c>
      <c r="Z18" s="6">
        <f>'1'!AM18</f>
        <v>0.41574042208821221</v>
      </c>
      <c r="AA18" s="6">
        <f>'1'!AO18</f>
        <v>0.50446640510102481</v>
      </c>
      <c r="AB18" s="6">
        <f>'2'!AM18</f>
        <v>0.13366303259392961</v>
      </c>
      <c r="AC18" s="6">
        <f>'2'!AO18</f>
        <v>0.18256337478688386</v>
      </c>
      <c r="AD18" s="6">
        <f>'3'!M18</f>
        <v>0.62923473212121483</v>
      </c>
      <c r="AE18" s="6">
        <f>'8'!U17</f>
        <v>0.49053823828107779</v>
      </c>
      <c r="AF18" s="6">
        <f t="shared" si="6"/>
        <v>0.41729410627110863</v>
      </c>
      <c r="AG18" s="225">
        <f t="shared" si="7"/>
        <v>0.45170068757255033</v>
      </c>
      <c r="AH18" s="6">
        <f>'1'!AW18</f>
        <v>0.3068640281798416</v>
      </c>
      <c r="AI18" s="6">
        <f>'1'!AY18</f>
        <v>0.3856698804415537</v>
      </c>
      <c r="AJ18" s="6">
        <f>'2'!AW18</f>
        <v>0.15254860614832927</v>
      </c>
      <c r="AK18" s="6">
        <f>'2'!AY18</f>
        <v>0.21598676258985916</v>
      </c>
      <c r="AL18" s="6">
        <f>'3'!P18</f>
        <v>0.59732663211573533</v>
      </c>
      <c r="AM18" s="6">
        <f>'8'!Z17</f>
        <v>0.49657074131657464</v>
      </c>
      <c r="AN18" s="6">
        <f t="shared" si="8"/>
        <v>0.38832750194012022</v>
      </c>
      <c r="AO18" s="225">
        <f t="shared" si="9"/>
        <v>0.42388850411593071</v>
      </c>
      <c r="AP18" s="6">
        <f>'1'!BG18</f>
        <v>0.30660983878670134</v>
      </c>
      <c r="AQ18" s="6">
        <f>'1'!BI18</f>
        <v>0.3853746876170811</v>
      </c>
      <c r="AR18" s="6">
        <f>'2'!BG18</f>
        <v>0.210093576967853</v>
      </c>
      <c r="AS18" s="6">
        <f>'2'!BI18</f>
        <v>0.3077973378487221</v>
      </c>
      <c r="AT18" s="6">
        <f>'3'!S18</f>
        <v>0.59960644584279776</v>
      </c>
      <c r="AU18" s="6">
        <f>'8'!AE17</f>
        <v>0.51333119905276237</v>
      </c>
      <c r="AV18" s="6">
        <f t="shared" si="10"/>
        <v>0.40741026516252865</v>
      </c>
      <c r="AW18" s="225">
        <f t="shared" si="11"/>
        <v>0.45152741759034076</v>
      </c>
      <c r="AX18" s="6">
        <f>'1'!BQ18</f>
        <v>0.42046139935564208</v>
      </c>
      <c r="AY18" s="6">
        <f>'1'!BS18</f>
        <v>0.50930088848135324</v>
      </c>
      <c r="AZ18" s="6">
        <f>'2'!BQ18</f>
        <v>0.24029826556886186</v>
      </c>
      <c r="BA18" s="6">
        <f>'2'!BS18</f>
        <v>0.35096188910882792</v>
      </c>
      <c r="BB18" s="6">
        <f>'3'!V18</f>
        <v>0.76076311199328561</v>
      </c>
      <c r="BC18" s="6">
        <f>'8'!AJ17</f>
        <v>0.57170215335732155</v>
      </c>
      <c r="BD18" s="6">
        <f t="shared" si="12"/>
        <v>0.49830623256877782</v>
      </c>
      <c r="BE18" s="225">
        <f t="shared" si="13"/>
        <v>0.54818201073519712</v>
      </c>
      <c r="BF18" s="6">
        <f>'1'!CA18</f>
        <v>0.37066814945888882</v>
      </c>
      <c r="BG18" s="6">
        <f>'1'!CC18</f>
        <v>0.45704822262605427</v>
      </c>
      <c r="BH18" s="6">
        <f>'2'!CA18</f>
        <v>0.24626723207812631</v>
      </c>
      <c r="BI18" s="6">
        <f>'2'!CC18</f>
        <v>0.35914130904802533</v>
      </c>
      <c r="BJ18" s="6">
        <f>'3'!Y18</f>
        <v>0.6464137470099901</v>
      </c>
      <c r="BK18" s="6">
        <f>'8'!AO17</f>
        <v>0.60015088763446889</v>
      </c>
      <c r="BL18" s="6">
        <f t="shared" si="14"/>
        <v>0.46587500404536852</v>
      </c>
      <c r="BM18" s="225">
        <f t="shared" si="15"/>
        <v>0.51568854157963462</v>
      </c>
      <c r="BN18" s="6">
        <f>'1'!CK18</f>
        <v>0.31493491480187313</v>
      </c>
      <c r="BO18" s="6">
        <f>'1'!CM18</f>
        <v>0.39499603154279861</v>
      </c>
      <c r="BP18" s="6">
        <f>'2'!CK18</f>
        <v>0.22055190682002748</v>
      </c>
      <c r="BQ18" s="6">
        <f>'2'!CM18</f>
        <v>0.32309191726323522</v>
      </c>
      <c r="BR18" s="6">
        <f>'3'!AB18</f>
        <v>0.48590087373177226</v>
      </c>
      <c r="BS18" s="6">
        <f>'8'!AT17</f>
        <v>0.57301381037301768</v>
      </c>
      <c r="BT18" s="6">
        <f t="shared" si="16"/>
        <v>0.39860037643167268</v>
      </c>
      <c r="BU18" s="225">
        <f t="shared" si="17"/>
        <v>0.44425065822770593</v>
      </c>
      <c r="BV18" s="6">
        <f>'1'!CU18</f>
        <v>0.43928507305730141</v>
      </c>
      <c r="BW18" s="6">
        <f>'1'!CW18</f>
        <v>0.52833982779978117</v>
      </c>
      <c r="BX18" s="6">
        <f>'2'!CU18</f>
        <v>0.2371798106586494</v>
      </c>
      <c r="BY18" s="6">
        <f>'2'!CW18</f>
        <v>0.34664447703595108</v>
      </c>
      <c r="BZ18" s="6">
        <f>'3'!AE18</f>
        <v>0.65533800616669724</v>
      </c>
      <c r="CA18" s="6">
        <f>'8'!AY17</f>
        <v>0.61431904561389883</v>
      </c>
      <c r="CB18" s="6">
        <f t="shared" si="18"/>
        <v>0.48653048387413678</v>
      </c>
      <c r="CC18" s="225">
        <f t="shared" si="19"/>
        <v>0.53616033915408212</v>
      </c>
      <c r="CD18" s="6">
        <f>'1'!DE18</f>
        <v>0.42867281083278708</v>
      </c>
      <c r="CE18" s="6">
        <f>'1'!DG18</f>
        <v>0.51765244234431163</v>
      </c>
      <c r="CF18" s="6">
        <f>'2'!DE18</f>
        <v>0.26612155170066409</v>
      </c>
      <c r="CG18" s="6">
        <f>'2'!DG18</f>
        <v>0.3855834170811287</v>
      </c>
      <c r="CH18" s="6">
        <f>'3'!AH18</f>
        <v>0.67216387952805801</v>
      </c>
      <c r="CI18" s="6">
        <f>'8'!BD17</f>
        <v>0.59395725839273439</v>
      </c>
      <c r="CJ18" s="6">
        <f t="shared" si="20"/>
        <v>0.49022887511356089</v>
      </c>
      <c r="CK18" s="225">
        <f t="shared" si="21"/>
        <v>0.54233924933655819</v>
      </c>
    </row>
    <row r="19" spans="1:89" x14ac:dyDescent="0.2">
      <c r="A19" s="1">
        <v>1994</v>
      </c>
      <c r="B19" s="6">
        <f>'1'!I19</f>
        <v>0.39802564645633903</v>
      </c>
      <c r="C19" s="6">
        <f>'1'!K19</f>
        <v>0.48610659972582737</v>
      </c>
      <c r="D19" s="6">
        <f>'2'!I19</f>
        <v>0.23591845283832291</v>
      </c>
      <c r="E19" s="6">
        <f>'2'!K19</f>
        <v>0.34488942709093001</v>
      </c>
      <c r="F19" s="6">
        <f>'3'!D19</f>
        <v>0.64386903799867934</v>
      </c>
      <c r="G19" s="6">
        <f>'8'!F18</f>
        <v>0.56311476259099102</v>
      </c>
      <c r="H19" s="6">
        <f t="shared" si="0"/>
        <v>0.46023197497108304</v>
      </c>
      <c r="I19" s="225">
        <f t="shared" si="1"/>
        <v>0.50949495685160695</v>
      </c>
      <c r="J19" s="6">
        <f>'1'!S19</f>
        <v>0.24647667739675636</v>
      </c>
      <c r="K19" s="6">
        <f>'1'!U19</f>
        <v>0.31287359781144514</v>
      </c>
      <c r="L19" s="6">
        <f>'2'!S19</f>
        <v>0.19218308338623791</v>
      </c>
      <c r="M19" s="6">
        <f>'2'!U19</f>
        <v>0.28067732488649522</v>
      </c>
      <c r="N19" s="6">
        <f>'3'!G19</f>
        <v>0.45613476206743064</v>
      </c>
      <c r="O19" s="6">
        <f>'8'!K18</f>
        <v>0.4762863368441746</v>
      </c>
      <c r="P19" s="6">
        <f t="shared" si="2"/>
        <v>0.3427702149236499</v>
      </c>
      <c r="Q19" s="225">
        <f t="shared" si="3"/>
        <v>0.38149300540238634</v>
      </c>
      <c r="R19" s="6">
        <f>'1'!AC19</f>
        <v>0.26994254288573977</v>
      </c>
      <c r="S19" s="6">
        <f>'1'!AE19</f>
        <v>0.34181745614115744</v>
      </c>
      <c r="T19" s="6">
        <f>'2'!AC19</f>
        <v>0.11617963950364112</v>
      </c>
      <c r="U19" s="6">
        <f>'2'!AE19</f>
        <v>0.14989503795844519</v>
      </c>
      <c r="V19" s="6">
        <f>'3'!J19</f>
        <v>0.8461113756272135</v>
      </c>
      <c r="W19" s="6">
        <f>'8'!P18</f>
        <v>0.50049624649409474</v>
      </c>
      <c r="X19" s="6">
        <f t="shared" si="4"/>
        <v>0.43318245112767229</v>
      </c>
      <c r="Y19" s="225">
        <f t="shared" si="5"/>
        <v>0.45958002905522771</v>
      </c>
      <c r="Z19" s="6">
        <f>'1'!AM19</f>
        <v>0.41000192514869005</v>
      </c>
      <c r="AA19" s="6">
        <f>'1'!AO19</f>
        <v>0.49855713016225067</v>
      </c>
      <c r="AB19" s="6">
        <f>'2'!AM19</f>
        <v>0.13074568442955925</v>
      </c>
      <c r="AC19" s="6">
        <f>'2'!AO19</f>
        <v>0.17723263518966806</v>
      </c>
      <c r="AD19" s="6">
        <f>'3'!M19</f>
        <v>0.56942692868664424</v>
      </c>
      <c r="AE19" s="6">
        <f>'8'!U18</f>
        <v>0.49038218350369833</v>
      </c>
      <c r="AF19" s="6">
        <f t="shared" si="6"/>
        <v>0.40013918044214797</v>
      </c>
      <c r="AG19" s="225">
        <f t="shared" si="7"/>
        <v>0.43389971938556532</v>
      </c>
      <c r="AH19" s="6">
        <f>'1'!AW19</f>
        <v>0.30882482589802923</v>
      </c>
      <c r="AI19" s="6">
        <f>'1'!AY19</f>
        <v>0.38794394506333851</v>
      </c>
      <c r="AJ19" s="6">
        <f>'2'!AW19</f>
        <v>0.15144691524708259</v>
      </c>
      <c r="AK19" s="6">
        <f>'2'!AY19</f>
        <v>0.21408661053723016</v>
      </c>
      <c r="AL19" s="6">
        <f>'3'!P19</f>
        <v>0.51628363933419041</v>
      </c>
      <c r="AM19" s="6">
        <f>'8'!Z18</f>
        <v>0.48585698208941025</v>
      </c>
      <c r="AN19" s="6">
        <f t="shared" si="8"/>
        <v>0.36560309064217811</v>
      </c>
      <c r="AO19" s="225">
        <f t="shared" si="9"/>
        <v>0.40104279425604239</v>
      </c>
      <c r="AP19" s="6">
        <f>'1'!BG19</f>
        <v>0.32301582498127224</v>
      </c>
      <c r="AQ19" s="6">
        <f>'1'!BI19</f>
        <v>0.40424431111616116</v>
      </c>
      <c r="AR19" s="6">
        <f>'2'!BG19</f>
        <v>0.21124709538109651</v>
      </c>
      <c r="AS19" s="6">
        <f>'2'!BI19</f>
        <v>0.30950325857253419</v>
      </c>
      <c r="AT19" s="6">
        <f>'3'!S19</f>
        <v>0.59221481714942303</v>
      </c>
      <c r="AU19" s="6">
        <f>'8'!AE18</f>
        <v>0.52026160233143171</v>
      </c>
      <c r="AV19" s="6">
        <f t="shared" si="10"/>
        <v>0.41168483496080588</v>
      </c>
      <c r="AW19" s="225">
        <f t="shared" si="11"/>
        <v>0.45655599729238755</v>
      </c>
      <c r="AX19" s="6">
        <f>'1'!BQ19</f>
        <v>0.43602664495686377</v>
      </c>
      <c r="AY19" s="6">
        <f>'1'!BS19</f>
        <v>0.52507091017767349</v>
      </c>
      <c r="AZ19" s="6">
        <f>'2'!BQ19</f>
        <v>0.24132503797712479</v>
      </c>
      <c r="BA19" s="6">
        <f>'2'!BS19</f>
        <v>0.35237675089076231</v>
      </c>
      <c r="BB19" s="6">
        <f>'3'!V19</f>
        <v>0.72801620717972493</v>
      </c>
      <c r="BC19" s="6">
        <f>'8'!AJ18</f>
        <v>0.5771039195170522</v>
      </c>
      <c r="BD19" s="6">
        <f t="shared" si="12"/>
        <v>0.49561795240769141</v>
      </c>
      <c r="BE19" s="225">
        <f t="shared" si="13"/>
        <v>0.54564194694130319</v>
      </c>
      <c r="BF19" s="6">
        <f>'1'!CA19</f>
        <v>0.38167112378839108</v>
      </c>
      <c r="BG19" s="6">
        <f>'1'!CC19</f>
        <v>0.4688406946529915</v>
      </c>
      <c r="BH19" s="6">
        <f>'2'!CA19</f>
        <v>0.24456373702242581</v>
      </c>
      <c r="BI19" s="6">
        <f>'2'!CC19</f>
        <v>0.35681815509483411</v>
      </c>
      <c r="BJ19" s="6">
        <f>'3'!Y19</f>
        <v>0.60680491065147035</v>
      </c>
      <c r="BK19" s="6">
        <f>'8'!AO18</f>
        <v>0.56508880910172099</v>
      </c>
      <c r="BL19" s="6">
        <f t="shared" si="14"/>
        <v>0.44953214514100204</v>
      </c>
      <c r="BM19" s="225">
        <f t="shared" si="15"/>
        <v>0.49938814237525425</v>
      </c>
      <c r="BN19" s="6">
        <f>'1'!CK19</f>
        <v>0.31954108026026401</v>
      </c>
      <c r="BO19" s="6">
        <f>'1'!CM19</f>
        <v>0.40027846360989966</v>
      </c>
      <c r="BP19" s="6">
        <f>'2'!CK19</f>
        <v>0.22029481792271188</v>
      </c>
      <c r="BQ19" s="6">
        <f>'2'!CM19</f>
        <v>0.32272051373834221</v>
      </c>
      <c r="BR19" s="6">
        <f>'3'!AB19</f>
        <v>0.48677756014242546</v>
      </c>
      <c r="BS19" s="6">
        <f>'8'!AT18</f>
        <v>0.56576990342631905</v>
      </c>
      <c r="BT19" s="6">
        <f t="shared" si="16"/>
        <v>0.39809584043793012</v>
      </c>
      <c r="BU19" s="225">
        <f t="shared" si="17"/>
        <v>0.44388661022924658</v>
      </c>
      <c r="BV19" s="6">
        <f>'1'!CU19</f>
        <v>0.44014209786270914</v>
      </c>
      <c r="BW19" s="6">
        <f>'1'!CW19</f>
        <v>0.52919777504367616</v>
      </c>
      <c r="BX19" s="6">
        <f>'2'!CU19</f>
        <v>0.21522872421494349</v>
      </c>
      <c r="BY19" s="6">
        <f>'2'!CW19</f>
        <v>0.31535516349339821</v>
      </c>
      <c r="BZ19" s="6">
        <f>'3'!AE19</f>
        <v>0.63780143192608363</v>
      </c>
      <c r="CA19" s="6">
        <f>'8'!AY18</f>
        <v>0.60664516087992582</v>
      </c>
      <c r="CB19" s="6">
        <f t="shared" si="18"/>
        <v>0.47495435372091555</v>
      </c>
      <c r="CC19" s="225">
        <f t="shared" si="19"/>
        <v>0.5222498828357709</v>
      </c>
      <c r="CD19" s="6">
        <f>'1'!DE19</f>
        <v>0.44295985609242294</v>
      </c>
      <c r="CE19" s="6">
        <f>'1'!DG19</f>
        <v>0.53201320035101374</v>
      </c>
      <c r="CF19" s="6">
        <f>'2'!DE19</f>
        <v>0.27359126015796636</v>
      </c>
      <c r="CG19" s="6">
        <f>'2'!DG19</f>
        <v>0.39524159809284909</v>
      </c>
      <c r="CH19" s="6">
        <f>'3'!AH19</f>
        <v>0.65451503357865759</v>
      </c>
      <c r="CI19" s="6">
        <f>'8'!BD18</f>
        <v>0.61185811165346715</v>
      </c>
      <c r="CJ19" s="6">
        <f t="shared" si="20"/>
        <v>0.4957310653706285</v>
      </c>
      <c r="CK19" s="225">
        <f t="shared" si="21"/>
        <v>0.54840698591899684</v>
      </c>
    </row>
    <row r="20" spans="1:89" x14ac:dyDescent="0.2">
      <c r="A20" s="1">
        <v>1995</v>
      </c>
      <c r="B20" s="6">
        <f>'1'!I20</f>
        <v>0.40365221544675767</v>
      </c>
      <c r="C20" s="6">
        <f>'1'!K20</f>
        <v>0.49197599250805368</v>
      </c>
      <c r="D20" s="6">
        <f>'2'!I20</f>
        <v>0.25431277108317363</v>
      </c>
      <c r="E20" s="6">
        <f>'2'!K20</f>
        <v>0.36999520824014953</v>
      </c>
      <c r="F20" s="6">
        <f>'3'!D20</f>
        <v>0.64205961072504025</v>
      </c>
      <c r="G20" s="6">
        <f>'8'!F19</f>
        <v>0.56355026168026179</v>
      </c>
      <c r="H20" s="6">
        <f t="shared" si="0"/>
        <v>0.46589371473380836</v>
      </c>
      <c r="I20" s="225">
        <f t="shared" si="1"/>
        <v>0.51689526828837629</v>
      </c>
      <c r="J20" s="6">
        <f>'1'!S20</f>
        <v>0.25766921043978303</v>
      </c>
      <c r="K20" s="6">
        <f>'1'!U20</f>
        <v>0.32678732855982956</v>
      </c>
      <c r="L20" s="6">
        <f>'2'!S20</f>
        <v>0.21479878557092538</v>
      </c>
      <c r="M20" s="6">
        <f>'2'!U20</f>
        <v>0.31472597410051834</v>
      </c>
      <c r="N20" s="6">
        <f>'3'!G20</f>
        <v>0.40007580570086565</v>
      </c>
      <c r="O20" s="6">
        <f>'8'!K19</f>
        <v>0.49283871312575439</v>
      </c>
      <c r="P20" s="6">
        <f t="shared" si="2"/>
        <v>0.34134562870933211</v>
      </c>
      <c r="Q20" s="225">
        <f t="shared" si="3"/>
        <v>0.38360695537174194</v>
      </c>
      <c r="R20" s="6">
        <f>'1'!AC20</f>
        <v>0.27725773926214431</v>
      </c>
      <c r="S20" s="6">
        <f>'1'!AE20</f>
        <v>0.35066565182142728</v>
      </c>
      <c r="T20" s="6">
        <f>'2'!AC20</f>
        <v>0.12383643086322249</v>
      </c>
      <c r="U20" s="6">
        <f>'2'!AE20</f>
        <v>0.16441827085085775</v>
      </c>
      <c r="V20" s="6">
        <f>'3'!J20</f>
        <v>0.77278316441918649</v>
      </c>
      <c r="W20" s="6">
        <f>'8'!P19</f>
        <v>0.47150133127414129</v>
      </c>
      <c r="X20" s="6">
        <f t="shared" si="4"/>
        <v>0.4113446664546736</v>
      </c>
      <c r="Y20" s="225">
        <f t="shared" si="5"/>
        <v>0.43984210459140316</v>
      </c>
      <c r="Z20" s="6">
        <f>'1'!AM20</f>
        <v>0.41594019638795399</v>
      </c>
      <c r="AA20" s="6">
        <f>'1'!AO20</f>
        <v>0.50467147417870939</v>
      </c>
      <c r="AB20" s="6">
        <f>'2'!AM20</f>
        <v>0.13470869435767271</v>
      </c>
      <c r="AC20" s="6">
        <f>'2'!AO20</f>
        <v>0.18446275653732741</v>
      </c>
      <c r="AD20" s="6">
        <f>'3'!M20</f>
        <v>0.60337751359018954</v>
      </c>
      <c r="AE20" s="6">
        <f>'8'!U19</f>
        <v>0.49511133504333055</v>
      </c>
      <c r="AF20" s="6">
        <f t="shared" si="6"/>
        <v>0.41228443484478672</v>
      </c>
      <c r="AG20" s="225">
        <f t="shared" si="7"/>
        <v>0.44690576983738922</v>
      </c>
      <c r="AH20" s="6">
        <f>'1'!AW20</f>
        <v>0.31766077637215856</v>
      </c>
      <c r="AI20" s="6">
        <f>'1'!AY20</f>
        <v>0.3981255901141133</v>
      </c>
      <c r="AJ20" s="6">
        <f>'2'!AW20</f>
        <v>0.17402743983059354</v>
      </c>
      <c r="AK20" s="6">
        <f>'2'!AY20</f>
        <v>0.25189452260812112</v>
      </c>
      <c r="AL20" s="6">
        <f>'3'!P20</f>
        <v>0.57117764376272395</v>
      </c>
      <c r="AM20" s="6">
        <f>'8'!Z19</f>
        <v>0.53644879708463411</v>
      </c>
      <c r="AN20" s="6">
        <f t="shared" si="8"/>
        <v>0.39982866426252756</v>
      </c>
      <c r="AO20" s="225">
        <f t="shared" si="9"/>
        <v>0.43941163839239811</v>
      </c>
      <c r="AP20" s="6">
        <f>'1'!BG20</f>
        <v>0.32741948502144852</v>
      </c>
      <c r="AQ20" s="6">
        <f>'1'!BI20</f>
        <v>0.40924705355628826</v>
      </c>
      <c r="AR20" s="6">
        <f>'2'!BG20</f>
        <v>0.22469557243695215</v>
      </c>
      <c r="AS20" s="6">
        <f>'2'!BI20</f>
        <v>0.32904701185038726</v>
      </c>
      <c r="AT20" s="6">
        <f>'3'!S20</f>
        <v>0.55779325963352311</v>
      </c>
      <c r="AU20" s="6">
        <f>'8'!AE19</f>
        <v>0.52260228437919232</v>
      </c>
      <c r="AV20" s="6">
        <f t="shared" si="10"/>
        <v>0.40812765036777898</v>
      </c>
      <c r="AW20" s="225">
        <f t="shared" si="11"/>
        <v>0.45467240235484774</v>
      </c>
      <c r="AX20" s="6">
        <f>'1'!BQ20</f>
        <v>0.44734521277450129</v>
      </c>
      <c r="AY20" s="6">
        <f>'1'!BS20</f>
        <v>0.53637864801131807</v>
      </c>
      <c r="AZ20" s="6">
        <f>'2'!BQ20</f>
        <v>0.24353413587106471</v>
      </c>
      <c r="BA20" s="6">
        <f>'2'!BS20</f>
        <v>0.35540971764234752</v>
      </c>
      <c r="BB20" s="6">
        <f>'3'!V20</f>
        <v>0.74202727292326709</v>
      </c>
      <c r="BC20" s="6">
        <f>'8'!AJ19</f>
        <v>0.56223502333982256</v>
      </c>
      <c r="BD20" s="6">
        <f t="shared" si="12"/>
        <v>0.49878541122716391</v>
      </c>
      <c r="BE20" s="225">
        <f t="shared" si="13"/>
        <v>0.54901266547918881</v>
      </c>
      <c r="BF20" s="6">
        <f>'1'!CA20</f>
        <v>0.38552292960643164</v>
      </c>
      <c r="BG20" s="6">
        <f>'1'!CC20</f>
        <v>0.47293505307531614</v>
      </c>
      <c r="BH20" s="6">
        <f>'2'!CA20</f>
        <v>0.25074033129880935</v>
      </c>
      <c r="BI20" s="6">
        <f>'2'!CC20</f>
        <v>0.36519965363808332</v>
      </c>
      <c r="BJ20" s="6">
        <f>'3'!Y20</f>
        <v>0.61251231180526222</v>
      </c>
      <c r="BK20" s="6">
        <f>'8'!AO19</f>
        <v>0.59863610877981499</v>
      </c>
      <c r="BL20" s="6">
        <f t="shared" si="14"/>
        <v>0.46185292037257952</v>
      </c>
      <c r="BM20" s="225">
        <f t="shared" si="15"/>
        <v>0.51232078182461915</v>
      </c>
      <c r="BN20" s="6">
        <f>'1'!CK20</f>
        <v>0.32377550309059727</v>
      </c>
      <c r="BO20" s="6">
        <f>'1'!CM20</f>
        <v>0.40510919091923947</v>
      </c>
      <c r="BP20" s="6">
        <f>'2'!CK20</f>
        <v>0.23224517785305721</v>
      </c>
      <c r="BQ20" s="6">
        <f>'2'!CM20</f>
        <v>0.33974942466369462</v>
      </c>
      <c r="BR20" s="6">
        <f>'3'!AB20</f>
        <v>0.45924263504987045</v>
      </c>
      <c r="BS20" s="6">
        <f>'8'!AT19</f>
        <v>0.56250372693305839</v>
      </c>
      <c r="BT20" s="6">
        <f t="shared" si="16"/>
        <v>0.39444176073164583</v>
      </c>
      <c r="BU20" s="225">
        <f t="shared" si="17"/>
        <v>0.44165124439146575</v>
      </c>
      <c r="BV20" s="6">
        <f>'1'!CU20</f>
        <v>0.44192548577552193</v>
      </c>
      <c r="BW20" s="6">
        <f>'1'!CW20</f>
        <v>0.53098064059341687</v>
      </c>
      <c r="BX20" s="6">
        <f>'2'!CU20</f>
        <v>0.20357933219471189</v>
      </c>
      <c r="BY20" s="6">
        <f>'2'!CW20</f>
        <v>0.29807273643155979</v>
      </c>
      <c r="BZ20" s="6">
        <f>'3'!AE20</f>
        <v>0.63983426058484527</v>
      </c>
      <c r="CA20" s="6">
        <f>'8'!AY19</f>
        <v>0.61141508295850988</v>
      </c>
      <c r="CB20" s="6">
        <f t="shared" si="18"/>
        <v>0.47418854037839725</v>
      </c>
      <c r="CC20" s="225">
        <f t="shared" si="19"/>
        <v>0.52007568014208294</v>
      </c>
      <c r="CD20" s="6">
        <f>'1'!DE20</f>
        <v>0.44032402601146842</v>
      </c>
      <c r="CE20" s="6">
        <f>'1'!DG20</f>
        <v>0.52937980088114311</v>
      </c>
      <c r="CF20" s="6">
        <f>'2'!DE20</f>
        <v>0.28449035522947719</v>
      </c>
      <c r="CG20" s="6">
        <f>'2'!DG20</f>
        <v>0.40906453541646115</v>
      </c>
      <c r="CH20" s="6">
        <f>'3'!AH20</f>
        <v>0.65167292710684965</v>
      </c>
      <c r="CI20" s="6">
        <f>'8'!BD19</f>
        <v>0.6251557019556907</v>
      </c>
      <c r="CJ20" s="6">
        <f t="shared" si="20"/>
        <v>0.50041075257587153</v>
      </c>
      <c r="CK20" s="225">
        <f t="shared" si="21"/>
        <v>0.55381824134003621</v>
      </c>
    </row>
    <row r="21" spans="1:89" x14ac:dyDescent="0.2">
      <c r="A21" s="1">
        <v>1996</v>
      </c>
      <c r="B21" s="6">
        <f>'1'!I21</f>
        <v>0.41334808563572489</v>
      </c>
      <c r="C21" s="6">
        <f>'1'!K21</f>
        <v>0.50200727029828163</v>
      </c>
      <c r="D21" s="6">
        <f>'2'!I21</f>
        <v>0.24913310050290827</v>
      </c>
      <c r="E21" s="6">
        <f>'2'!K21</f>
        <v>0.36302976212249866</v>
      </c>
      <c r="F21" s="6">
        <f>'3'!D21</f>
        <v>0.59710342846711395</v>
      </c>
      <c r="G21" s="6">
        <f>'8'!F20</f>
        <v>0.55193556939907018</v>
      </c>
      <c r="H21" s="6">
        <f t="shared" si="0"/>
        <v>0.45288004600120429</v>
      </c>
      <c r="I21" s="225">
        <f t="shared" si="1"/>
        <v>0.50351900757174106</v>
      </c>
      <c r="J21" s="6">
        <f>'1'!S21</f>
        <v>0.26318756856556669</v>
      </c>
      <c r="K21" s="6">
        <f>'1'!U21</f>
        <v>0.33357418814813772</v>
      </c>
      <c r="L21" s="6">
        <f>'2'!S21</f>
        <v>0.22295573866399435</v>
      </c>
      <c r="M21" s="6">
        <f>'2'!U21</f>
        <v>0.32655369115792354</v>
      </c>
      <c r="N21" s="6">
        <f>'3'!G21</f>
        <v>0.39309973084069</v>
      </c>
      <c r="O21" s="6">
        <f>'8'!K20</f>
        <v>0.48457372052877118</v>
      </c>
      <c r="P21" s="6">
        <f t="shared" si="2"/>
        <v>0.34095418964975555</v>
      </c>
      <c r="Q21" s="225">
        <f t="shared" si="3"/>
        <v>0.38445033266888062</v>
      </c>
      <c r="R21" s="6">
        <f>'1'!AC21</f>
        <v>0.29483162151893749</v>
      </c>
      <c r="S21" s="6">
        <f>'1'!AE21</f>
        <v>0.37159651102085528</v>
      </c>
      <c r="T21" s="6">
        <f>'2'!AC21</f>
        <v>0.12301874364111166</v>
      </c>
      <c r="U21" s="6">
        <f>'2'!AE21</f>
        <v>0.1628837241719843</v>
      </c>
      <c r="V21" s="6">
        <f>'3'!J21</f>
        <v>0.76364815564839006</v>
      </c>
      <c r="W21" s="6">
        <f>'8'!P20</f>
        <v>0.46778952464082141</v>
      </c>
      <c r="X21" s="6">
        <f t="shared" si="4"/>
        <v>0.41232201136231517</v>
      </c>
      <c r="Y21" s="225">
        <f t="shared" si="5"/>
        <v>0.44147947887051281</v>
      </c>
      <c r="Z21" s="6">
        <f>'1'!AM21</f>
        <v>0.40791248295670945</v>
      </c>
      <c r="AA21" s="6">
        <f>'1'!AO21</f>
        <v>0.49639648578174678</v>
      </c>
      <c r="AB21" s="6">
        <f>'2'!AM21</f>
        <v>0.13544415280081629</v>
      </c>
      <c r="AC21" s="6">
        <f>'2'!AO21</f>
        <v>0.18579513104432899</v>
      </c>
      <c r="AD21" s="6">
        <f>'3'!M21</f>
        <v>0.54941572667989869</v>
      </c>
      <c r="AE21" s="6">
        <f>'8'!U20</f>
        <v>0.47565653540835284</v>
      </c>
      <c r="AF21" s="6">
        <f t="shared" si="6"/>
        <v>0.3921072244614443</v>
      </c>
      <c r="AG21" s="225">
        <f t="shared" si="7"/>
        <v>0.42681596972858182</v>
      </c>
      <c r="AH21" s="6">
        <f>'1'!AW21</f>
        <v>0.32834595293348146</v>
      </c>
      <c r="AI21" s="6">
        <f>'1'!AY21</f>
        <v>0.41029626517275619</v>
      </c>
      <c r="AJ21" s="6">
        <f>'2'!AW21</f>
        <v>0.1849861940565673</v>
      </c>
      <c r="AK21" s="6">
        <f>'2'!AY21</f>
        <v>0.26943011971140352</v>
      </c>
      <c r="AL21" s="6">
        <f>'3'!P21</f>
        <v>0.59876359785205946</v>
      </c>
      <c r="AM21" s="6">
        <f>'8'!Z20</f>
        <v>0.53244575368561875</v>
      </c>
      <c r="AN21" s="6">
        <f t="shared" si="8"/>
        <v>0.41113537463193173</v>
      </c>
      <c r="AO21" s="225">
        <f t="shared" si="9"/>
        <v>0.45273393410545948</v>
      </c>
      <c r="AP21" s="6">
        <f>'1'!BG21</f>
        <v>0.34453802403976519</v>
      </c>
      <c r="AQ21" s="6">
        <f>'1'!BI21</f>
        <v>0.42845168621598423</v>
      </c>
      <c r="AR21" s="6">
        <f>'2'!BG21</f>
        <v>0.23291878745557906</v>
      </c>
      <c r="AS21" s="6">
        <f>'2'!BI21</f>
        <v>0.34069526033817754</v>
      </c>
      <c r="AT21" s="6">
        <f>'3'!S21</f>
        <v>0.58010327233283421</v>
      </c>
      <c r="AU21" s="6">
        <f>'8'!AE20</f>
        <v>0.51931993170405621</v>
      </c>
      <c r="AV21" s="6">
        <f t="shared" si="10"/>
        <v>0.41922000388305863</v>
      </c>
      <c r="AW21" s="225">
        <f t="shared" si="11"/>
        <v>0.46714253764776309</v>
      </c>
      <c r="AX21" s="6">
        <f>'1'!BQ21</f>
        <v>0.45209725652561011</v>
      </c>
      <c r="AY21" s="6">
        <f>'1'!BS21</f>
        <v>0.54108692499688249</v>
      </c>
      <c r="AZ21" s="6">
        <f>'2'!BQ21</f>
        <v>0.24610377902363423</v>
      </c>
      <c r="BA21" s="6">
        <f>'2'!BS21</f>
        <v>0.35891878292298968</v>
      </c>
      <c r="BB21" s="6">
        <f>'3'!V21</f>
        <v>0.64632023174605147</v>
      </c>
      <c r="BC21" s="6">
        <f>'8'!AJ20</f>
        <v>0.54228324946851814</v>
      </c>
      <c r="BD21" s="6">
        <f t="shared" si="12"/>
        <v>0.47170112919095347</v>
      </c>
      <c r="BE21" s="225">
        <f t="shared" si="13"/>
        <v>0.52215229728361046</v>
      </c>
      <c r="BF21" s="6">
        <f>'1'!CA21</f>
        <v>0.39618043627507116</v>
      </c>
      <c r="BG21" s="6">
        <f>'1'!CC21</f>
        <v>0.48417395523049789</v>
      </c>
      <c r="BH21" s="6">
        <f>'2'!CA21</f>
        <v>0.25141667410573953</v>
      </c>
      <c r="BI21" s="6">
        <f>'2'!CC21</f>
        <v>0.36611046362659377</v>
      </c>
      <c r="BJ21" s="6">
        <f>'3'!Y21</f>
        <v>0.54315287744477303</v>
      </c>
      <c r="BK21" s="6">
        <f>'8'!AO20</f>
        <v>0.56349304006838707</v>
      </c>
      <c r="BL21" s="6">
        <f t="shared" si="14"/>
        <v>0.43856075697349273</v>
      </c>
      <c r="BM21" s="225">
        <f t="shared" si="15"/>
        <v>0.48923258409256298</v>
      </c>
      <c r="BN21" s="6">
        <f>'1'!CK21</f>
        <v>0.33601898541610431</v>
      </c>
      <c r="BO21" s="6">
        <f>'1'!CM21</f>
        <v>0.41894228448354026</v>
      </c>
      <c r="BP21" s="6">
        <f>'2'!CK21</f>
        <v>0.23352530310004802</v>
      </c>
      <c r="BQ21" s="6">
        <f>'2'!CM21</f>
        <v>0.34154563170871394</v>
      </c>
      <c r="BR21" s="6">
        <f>'3'!AB21</f>
        <v>0.50893290732443108</v>
      </c>
      <c r="BS21" s="6">
        <f>'8'!AT20</f>
        <v>0.57242424817410542</v>
      </c>
      <c r="BT21" s="6">
        <f t="shared" si="16"/>
        <v>0.41272536100367219</v>
      </c>
      <c r="BU21" s="225">
        <f t="shared" si="17"/>
        <v>0.4604612679226977</v>
      </c>
      <c r="BV21" s="6">
        <f>'1'!CU21</f>
        <v>0.45184118460315958</v>
      </c>
      <c r="BW21" s="6">
        <f>'1'!CW21</f>
        <v>0.54083379638217599</v>
      </c>
      <c r="BX21" s="6">
        <f>'2'!CU21</f>
        <v>0.23540316970399847</v>
      </c>
      <c r="BY21" s="6">
        <f>'2'!CW21</f>
        <v>0.34417100504085291</v>
      </c>
      <c r="BZ21" s="6">
        <f>'3'!AE21</f>
        <v>0.61334809352028663</v>
      </c>
      <c r="CA21" s="6">
        <f>'8'!AY20</f>
        <v>0.62323662611707253</v>
      </c>
      <c r="CB21" s="6">
        <f t="shared" si="18"/>
        <v>0.4809572684861293</v>
      </c>
      <c r="CC21" s="225">
        <f t="shared" si="19"/>
        <v>0.53039738026509697</v>
      </c>
      <c r="CD21" s="6">
        <f>'1'!DE21</f>
        <v>0.45619569161489026</v>
      </c>
      <c r="CE21" s="6">
        <f>'1'!DG21</f>
        <v>0.54512924086808823</v>
      </c>
      <c r="CF21" s="6">
        <f>'2'!DE21</f>
        <v>0.29465660560387691</v>
      </c>
      <c r="CG21" s="6">
        <f>'2'!DG21</f>
        <v>0.4216810628609905</v>
      </c>
      <c r="CH21" s="6">
        <f>'3'!AH21</f>
        <v>0.58157451843175578</v>
      </c>
      <c r="CI21" s="6">
        <f>'8'!BD20</f>
        <v>0.60188364697765617</v>
      </c>
      <c r="CJ21" s="6">
        <f t="shared" si="20"/>
        <v>0.48357761565704482</v>
      </c>
      <c r="CK21" s="225">
        <f t="shared" si="21"/>
        <v>0.5375671172846227</v>
      </c>
    </row>
    <row r="22" spans="1:89" x14ac:dyDescent="0.2">
      <c r="A22" s="1">
        <v>1997</v>
      </c>
      <c r="B22" s="6">
        <f>'1'!I22</f>
        <v>0.44068775514402625</v>
      </c>
      <c r="C22" s="6">
        <f>'1'!K22</f>
        <v>0.52974362238800643</v>
      </c>
      <c r="D22" s="6">
        <f>'2'!I22</f>
        <v>0.25076016358544478</v>
      </c>
      <c r="E22" s="6">
        <f>'2'!K22</f>
        <v>0.36522638057211099</v>
      </c>
      <c r="F22" s="6">
        <f>'3'!D22</f>
        <v>0.57471206818902165</v>
      </c>
      <c r="G22" s="6">
        <f>'8'!F21</f>
        <v>0.54786788610297421</v>
      </c>
      <c r="H22" s="6">
        <f t="shared" si="0"/>
        <v>0.45350696825536674</v>
      </c>
      <c r="I22" s="225">
        <f t="shared" si="1"/>
        <v>0.50438748931302835</v>
      </c>
      <c r="J22" s="6">
        <f>'1'!S22</f>
        <v>0.27901886789799601</v>
      </c>
      <c r="K22" s="6">
        <f>'1'!U22</f>
        <v>0.35278378393410137</v>
      </c>
      <c r="L22" s="6">
        <f>'2'!S22</f>
        <v>0.2350952672032767</v>
      </c>
      <c r="M22" s="6">
        <f>'2'!U22</f>
        <v>0.34374131374787303</v>
      </c>
      <c r="N22" s="6">
        <f>'3'!G22</f>
        <v>0.44899666650101655</v>
      </c>
      <c r="O22" s="6">
        <f>'8'!K21</f>
        <v>0.49769131429227931</v>
      </c>
      <c r="P22" s="6">
        <f t="shared" si="2"/>
        <v>0.36520052897364214</v>
      </c>
      <c r="Q22" s="225">
        <f t="shared" si="3"/>
        <v>0.41080326961881752</v>
      </c>
      <c r="R22" s="6">
        <f>'1'!AC22</f>
        <v>0.3321458134538175</v>
      </c>
      <c r="S22" s="6">
        <f>'1'!AE22</f>
        <v>0.41458765546328735</v>
      </c>
      <c r="T22" s="6">
        <f>'2'!AC22</f>
        <v>0.12779741690770693</v>
      </c>
      <c r="U22" s="6">
        <f>'2'!AE22</f>
        <v>0.17179754435192926</v>
      </c>
      <c r="V22" s="6">
        <f>'3'!J22</f>
        <v>0.75950728250650723</v>
      </c>
      <c r="W22" s="6">
        <f>'8'!P21</f>
        <v>0.43716143143280639</v>
      </c>
      <c r="X22" s="6">
        <f t="shared" si="4"/>
        <v>0.41415298607520956</v>
      </c>
      <c r="Y22" s="225">
        <f t="shared" si="5"/>
        <v>0.44576347843863262</v>
      </c>
      <c r="Z22" s="6">
        <f>'1'!AM22</f>
        <v>0.4262315928206602</v>
      </c>
      <c r="AA22" s="6">
        <f>'1'!AO22</f>
        <v>0.51517710319717969</v>
      </c>
      <c r="AB22" s="6">
        <f>'2'!AM22</f>
        <v>0.13607306819441331</v>
      </c>
      <c r="AC22" s="6">
        <f>'2'!AO22</f>
        <v>0.18693218073543449</v>
      </c>
      <c r="AD22" s="6">
        <f>'3'!M22</f>
        <v>0.50001032956894575</v>
      </c>
      <c r="AE22" s="6">
        <f>'8'!U21</f>
        <v>0.44751624622356984</v>
      </c>
      <c r="AF22" s="6">
        <f t="shared" si="6"/>
        <v>0.37745780920189725</v>
      </c>
      <c r="AG22" s="225">
        <f t="shared" si="7"/>
        <v>0.41240896493128243</v>
      </c>
      <c r="AH22" s="6">
        <f>'1'!AW22</f>
        <v>0.34358624974039698</v>
      </c>
      <c r="AI22" s="6">
        <f>'1'!AY22</f>
        <v>0.427393904378227</v>
      </c>
      <c r="AJ22" s="6">
        <f>'2'!AW22</f>
        <v>0.19116877917630745</v>
      </c>
      <c r="AK22" s="6">
        <f>'2'!AY22</f>
        <v>0.2791047091477214</v>
      </c>
      <c r="AL22" s="6">
        <f>'3'!P22</f>
        <v>0.55507655832380598</v>
      </c>
      <c r="AM22" s="6">
        <f>'8'!Z21</f>
        <v>0.48353012535211476</v>
      </c>
      <c r="AN22" s="6">
        <f t="shared" si="8"/>
        <v>0.39334042814815628</v>
      </c>
      <c r="AO22" s="225">
        <f t="shared" si="9"/>
        <v>0.43627632430046726</v>
      </c>
      <c r="AP22" s="6">
        <f>'1'!BG22</f>
        <v>0.36441186847499163</v>
      </c>
      <c r="AQ22" s="6">
        <f>'1'!BI22</f>
        <v>0.45027819115684375</v>
      </c>
      <c r="AR22" s="6">
        <f>'2'!BG22</f>
        <v>0.24378317094095703</v>
      </c>
      <c r="AS22" s="6">
        <f>'2'!BI22</f>
        <v>0.35575068277761551</v>
      </c>
      <c r="AT22" s="6">
        <f>'3'!S22</f>
        <v>0.53117752019824205</v>
      </c>
      <c r="AU22" s="6">
        <f>'8'!AE21</f>
        <v>0.50994888192964738</v>
      </c>
      <c r="AV22" s="6">
        <f t="shared" si="10"/>
        <v>0.41233036038595955</v>
      </c>
      <c r="AW22" s="225">
        <f t="shared" si="11"/>
        <v>0.46178881901558716</v>
      </c>
      <c r="AX22" s="6">
        <f>'1'!BQ22</f>
        <v>0.48543408195624432</v>
      </c>
      <c r="AY22" s="6">
        <f>'1'!BS22</f>
        <v>0.5734861065937823</v>
      </c>
      <c r="AZ22" s="6">
        <f>'2'!BQ22</f>
        <v>0.24965641383984072</v>
      </c>
      <c r="BA22" s="6">
        <f>'2'!BS22</f>
        <v>0.36373712709297418</v>
      </c>
      <c r="BB22" s="6">
        <f>'3'!V22</f>
        <v>0.62990543414312195</v>
      </c>
      <c r="BC22" s="6">
        <f>'8'!AJ21</f>
        <v>0.5436669954855331</v>
      </c>
      <c r="BD22" s="6">
        <f t="shared" si="12"/>
        <v>0.47716573135618501</v>
      </c>
      <c r="BE22" s="225">
        <f t="shared" si="13"/>
        <v>0.52769891582885287</v>
      </c>
      <c r="BF22" s="6">
        <f>'1'!CA22</f>
        <v>0.42262890601067427</v>
      </c>
      <c r="BG22" s="6">
        <f>'1'!CC22</f>
        <v>0.51151241988263607</v>
      </c>
      <c r="BH22" s="6">
        <f>'2'!CA22</f>
        <v>0.25706110746465133</v>
      </c>
      <c r="BI22" s="6">
        <f>'2'!CC22</f>
        <v>0.37365896281534805</v>
      </c>
      <c r="BJ22" s="6">
        <f>'3'!Y22</f>
        <v>0.53702335725341244</v>
      </c>
      <c r="BK22" s="6">
        <f>'8'!AO21</f>
        <v>0.54338966711707104</v>
      </c>
      <c r="BL22" s="6">
        <f t="shared" si="14"/>
        <v>0.44002575946145228</v>
      </c>
      <c r="BM22" s="225">
        <f t="shared" si="15"/>
        <v>0.4913961017671169</v>
      </c>
      <c r="BN22" s="6">
        <f>'1'!CK22</f>
        <v>0.36374922109847191</v>
      </c>
      <c r="BO22" s="6">
        <f>'1'!CM22</f>
        <v>0.44955833858842648</v>
      </c>
      <c r="BP22" s="6">
        <f>'2'!CK22</f>
        <v>0.22248909237947243</v>
      </c>
      <c r="BQ22" s="6">
        <f>'2'!CM22</f>
        <v>0.32588320906715057</v>
      </c>
      <c r="BR22" s="6">
        <f>'3'!AB22</f>
        <v>0.62121897796639025</v>
      </c>
      <c r="BS22" s="6">
        <f>'8'!AT21</f>
        <v>0.56744104689010244</v>
      </c>
      <c r="BT22" s="6">
        <f t="shared" si="16"/>
        <v>0.4437245845836093</v>
      </c>
      <c r="BU22" s="225">
        <f t="shared" si="17"/>
        <v>0.49102539312801741</v>
      </c>
      <c r="BV22" s="6">
        <f>'1'!CU22</f>
        <v>0.48828872635552212</v>
      </c>
      <c r="BW22" s="6">
        <f>'1'!CW22</f>
        <v>0.57621054367402591</v>
      </c>
      <c r="BX22" s="6">
        <f>'2'!CU22</f>
        <v>0.23601689144787241</v>
      </c>
      <c r="BY22" s="6">
        <f>'2'!CW22</f>
        <v>0.34502657651580809</v>
      </c>
      <c r="BZ22" s="6">
        <f>'3'!AE22</f>
        <v>0.59869268191528024</v>
      </c>
      <c r="CA22" s="6">
        <f>'8'!AY21</f>
        <v>0.61879708434791514</v>
      </c>
      <c r="CB22" s="6">
        <f t="shared" si="18"/>
        <v>0.48544884601664751</v>
      </c>
      <c r="CC22" s="225">
        <f t="shared" si="19"/>
        <v>0.53468172161325733</v>
      </c>
      <c r="CD22" s="6">
        <f>'1'!DE22</f>
        <v>0.48189884011898471</v>
      </c>
      <c r="CE22" s="6">
        <f>'1'!DG22</f>
        <v>0.57010141735249331</v>
      </c>
      <c r="CF22" s="6">
        <f>'2'!DE22</f>
        <v>0.30536409998075636</v>
      </c>
      <c r="CG22" s="6">
        <f>'2'!DG22</f>
        <v>0.43469244708377869</v>
      </c>
      <c r="CH22" s="6">
        <f>'3'!AH22</f>
        <v>0.5491207262536979</v>
      </c>
      <c r="CI22" s="6">
        <f>'8'!BD21</f>
        <v>0.60485368992711686</v>
      </c>
      <c r="CJ22" s="6">
        <f t="shared" si="20"/>
        <v>0.48530933907013896</v>
      </c>
      <c r="CK22" s="225">
        <f t="shared" si="21"/>
        <v>0.53969207015427167</v>
      </c>
    </row>
    <row r="23" spans="1:89" x14ac:dyDescent="0.2">
      <c r="A23" s="1">
        <v>1998</v>
      </c>
      <c r="B23" s="6">
        <f>'1'!I23</f>
        <v>0.47313984264323256</v>
      </c>
      <c r="C23" s="6">
        <f>'1'!K23</f>
        <v>0.56166391824143624</v>
      </c>
      <c r="D23" s="6">
        <f>'2'!I23</f>
        <v>0.23841915158686772</v>
      </c>
      <c r="E23" s="6">
        <f>'2'!K23</f>
        <v>0.34836397794412227</v>
      </c>
      <c r="F23" s="6">
        <f>'3'!D23</f>
        <v>0.55832684180744296</v>
      </c>
      <c r="G23" s="6">
        <f>'8'!F22</f>
        <v>0.5630426210473819</v>
      </c>
      <c r="H23" s="6">
        <f t="shared" si="0"/>
        <v>0.45823211427123123</v>
      </c>
      <c r="I23" s="225">
        <f t="shared" si="1"/>
        <v>0.50784933976009583</v>
      </c>
      <c r="J23" s="6">
        <f>'1'!S23</f>
        <v>0.33825247919061657</v>
      </c>
      <c r="K23" s="6">
        <f>'1'!U23</f>
        <v>0.42144450799330346</v>
      </c>
      <c r="L23" s="6">
        <f>'2'!S23</f>
        <v>0.23771758832238729</v>
      </c>
      <c r="M23" s="6">
        <f>'2'!U23</f>
        <v>0.34739120348989894</v>
      </c>
      <c r="N23" s="6">
        <f>'3'!G23</f>
        <v>0.3894433754217369</v>
      </c>
      <c r="O23" s="6">
        <f>'8'!K22</f>
        <v>0.47909519131077427</v>
      </c>
      <c r="P23" s="6">
        <f t="shared" si="2"/>
        <v>0.36112715856137878</v>
      </c>
      <c r="Q23" s="225">
        <f t="shared" si="3"/>
        <v>0.40934356955392837</v>
      </c>
      <c r="R23" s="6">
        <f>'1'!AC23</f>
        <v>0.36328917368088931</v>
      </c>
      <c r="S23" s="6">
        <f>'1'!AE23</f>
        <v>0.44905826001300175</v>
      </c>
      <c r="T23" s="6">
        <f>'2'!AC23</f>
        <v>0.12851411760097928</v>
      </c>
      <c r="U23" s="6">
        <f>'2'!AE23</f>
        <v>0.17312324401985973</v>
      </c>
      <c r="V23" s="6">
        <f>'3'!J23</f>
        <v>0.76139393982478176</v>
      </c>
      <c r="W23" s="6">
        <f>'8'!P22</f>
        <v>0.45669205451266304</v>
      </c>
      <c r="X23" s="6">
        <f t="shared" si="4"/>
        <v>0.42747232140482838</v>
      </c>
      <c r="Y23" s="225">
        <f t="shared" si="5"/>
        <v>0.46006687459257656</v>
      </c>
      <c r="Z23" s="6">
        <f>'1'!AM23</f>
        <v>0.46048189114434668</v>
      </c>
      <c r="AA23" s="6">
        <f>'1'!AO23</f>
        <v>0.54933870980120247</v>
      </c>
      <c r="AB23" s="6">
        <f>'2'!AM23</f>
        <v>0.13413100809097847</v>
      </c>
      <c r="AC23" s="6">
        <f>'2'!AO23</f>
        <v>0.18341415696105554</v>
      </c>
      <c r="AD23" s="6">
        <f>'3'!M23</f>
        <v>0.45922007946830651</v>
      </c>
      <c r="AE23" s="6">
        <f>'8'!U22</f>
        <v>0.45761215252996978</v>
      </c>
      <c r="AF23" s="6">
        <f t="shared" si="6"/>
        <v>0.37786128280840037</v>
      </c>
      <c r="AG23" s="225">
        <f t="shared" si="7"/>
        <v>0.41239627469013362</v>
      </c>
      <c r="AH23" s="6">
        <f>'1'!AW23</f>
        <v>0.37878158769528342</v>
      </c>
      <c r="AI23" s="6">
        <f>'1'!AY23</f>
        <v>0.46575775419257259</v>
      </c>
      <c r="AJ23" s="6">
        <f>'2'!AW23</f>
        <v>0.17975281535432294</v>
      </c>
      <c r="AK23" s="6">
        <f>'2'!AY23</f>
        <v>0.26111894681897579</v>
      </c>
      <c r="AL23" s="6">
        <f>'3'!P23</f>
        <v>0.5610254585597918</v>
      </c>
      <c r="AM23" s="6">
        <f>'8'!Z22</f>
        <v>0.51539579490250542</v>
      </c>
      <c r="AN23" s="6">
        <f t="shared" si="8"/>
        <v>0.40873891412797592</v>
      </c>
      <c r="AO23" s="225">
        <f t="shared" si="9"/>
        <v>0.45082448861846142</v>
      </c>
      <c r="AP23" s="6">
        <f>'1'!BG23</f>
        <v>0.3936938010873135</v>
      </c>
      <c r="AQ23" s="6">
        <f>'1'!BI23</f>
        <v>0.48156335303852893</v>
      </c>
      <c r="AR23" s="6">
        <f>'2'!BG23</f>
        <v>0.24039396521366246</v>
      </c>
      <c r="AS23" s="6">
        <f>'2'!BI23</f>
        <v>0.35109389943765829</v>
      </c>
      <c r="AT23" s="6">
        <f>'3'!S23</f>
        <v>0.55746668770659957</v>
      </c>
      <c r="AU23" s="6">
        <f>'8'!AE22</f>
        <v>0.54281297594959932</v>
      </c>
      <c r="AV23" s="6">
        <f t="shared" si="10"/>
        <v>0.43359185748929374</v>
      </c>
      <c r="AW23" s="225">
        <f t="shared" si="11"/>
        <v>0.48323422903309654</v>
      </c>
      <c r="AX23" s="6">
        <f>'1'!BQ23</f>
        <v>0.51997633307178737</v>
      </c>
      <c r="AY23" s="6">
        <f>'1'!BS23</f>
        <v>0.60594713170570236</v>
      </c>
      <c r="AZ23" s="6">
        <f>'2'!BQ23</f>
        <v>0.24502655446664384</v>
      </c>
      <c r="BA23" s="6">
        <f>'2'!BS23</f>
        <v>0.3574502035707009</v>
      </c>
      <c r="BB23" s="6">
        <f>'3'!V23</f>
        <v>0.62702888065882878</v>
      </c>
      <c r="BC23" s="6">
        <f>'8'!AJ22</f>
        <v>0.56115136494338824</v>
      </c>
      <c r="BD23" s="6">
        <f t="shared" si="12"/>
        <v>0.48829578328516199</v>
      </c>
      <c r="BE23" s="225">
        <f t="shared" si="13"/>
        <v>0.5378943952196551</v>
      </c>
      <c r="BF23" s="6">
        <f>'1'!CA23</f>
        <v>0.44734532055085902</v>
      </c>
      <c r="BG23" s="6">
        <f>'1'!CC23</f>
        <v>0.5363787550560194</v>
      </c>
      <c r="BH23" s="6">
        <f>'2'!CA23</f>
        <v>0.25396414972792142</v>
      </c>
      <c r="BI23" s="6">
        <f>'2'!CC23</f>
        <v>0.36952888770028608</v>
      </c>
      <c r="BJ23" s="6">
        <f>'3'!Y23</f>
        <v>0.49220838609821332</v>
      </c>
      <c r="BK23" s="6">
        <f>'8'!AO22</f>
        <v>0.58038801357393144</v>
      </c>
      <c r="BL23" s="6">
        <f t="shared" si="14"/>
        <v>0.44347646748773129</v>
      </c>
      <c r="BM23" s="225">
        <f t="shared" si="15"/>
        <v>0.49462601060711259</v>
      </c>
      <c r="BN23" s="6">
        <f>'1'!CK23</f>
        <v>0.39077055952775469</v>
      </c>
      <c r="BO23" s="6">
        <f>'1'!CM23</f>
        <v>0.47848531756003604</v>
      </c>
      <c r="BP23" s="6">
        <f>'2'!CK23</f>
        <v>0.18429205168673024</v>
      </c>
      <c r="BQ23" s="6">
        <f>'2'!CM23</f>
        <v>0.26833425252102594</v>
      </c>
      <c r="BR23" s="6">
        <f>'3'!AB23</f>
        <v>0.52261856176137278</v>
      </c>
      <c r="BS23" s="6">
        <f>'8'!AT22</f>
        <v>0.68060461746719514</v>
      </c>
      <c r="BT23" s="6">
        <f t="shared" si="16"/>
        <v>0.44457144761076323</v>
      </c>
      <c r="BU23" s="225">
        <f t="shared" si="17"/>
        <v>0.48751068732740749</v>
      </c>
      <c r="BV23" s="6">
        <f>'1'!CU23</f>
        <v>0.52299030948354042</v>
      </c>
      <c r="BW23" s="6">
        <f>'1'!CW23</f>
        <v>0.60872838008882213</v>
      </c>
      <c r="BX23" s="6">
        <f>'2'!CU23</f>
        <v>0.18753199108784879</v>
      </c>
      <c r="BY23" s="6">
        <f>'2'!CW23</f>
        <v>0.27343245631651858</v>
      </c>
      <c r="BZ23" s="6">
        <f>'3'!AE23</f>
        <v>0.54314183544755767</v>
      </c>
      <c r="CA23" s="6">
        <f>'8'!AY22</f>
        <v>0.63485138568446531</v>
      </c>
      <c r="CB23" s="6">
        <f t="shared" si="18"/>
        <v>0.47212888042585305</v>
      </c>
      <c r="CC23" s="225">
        <f t="shared" si="19"/>
        <v>0.51503851438434101</v>
      </c>
      <c r="CD23" s="6">
        <f>'1'!DE23</f>
        <v>0.51544815323321702</v>
      </c>
      <c r="CE23" s="6">
        <f>'1'!DG23</f>
        <v>0.60175347139827073</v>
      </c>
      <c r="CF23" s="6">
        <f>'2'!DE23</f>
        <v>0.29662211078749656</v>
      </c>
      <c r="CG23" s="6">
        <f>'2'!DG23</f>
        <v>0.42409041432600825</v>
      </c>
      <c r="CH23" s="6">
        <f>'3'!AH23</f>
        <v>0.48197990777554206</v>
      </c>
      <c r="CI23" s="6">
        <f>'8'!BD22</f>
        <v>0.56765392370149947</v>
      </c>
      <c r="CJ23" s="6">
        <f t="shared" si="20"/>
        <v>0.46542602387443877</v>
      </c>
      <c r="CK23" s="225">
        <f t="shared" si="21"/>
        <v>0.51886942930033009</v>
      </c>
    </row>
    <row r="24" spans="1:89" x14ac:dyDescent="0.2">
      <c r="A24" s="1">
        <v>1999</v>
      </c>
      <c r="B24" s="6">
        <f>'1'!I24</f>
        <v>0.49525975557772139</v>
      </c>
      <c r="C24" s="6">
        <f>'1'!K24</f>
        <v>0.58283145236816025</v>
      </c>
      <c r="D24" s="6">
        <f>'2'!I24</f>
        <v>0.25974738016694571</v>
      </c>
      <c r="E24" s="6">
        <f>'2'!K24</f>
        <v>0.37721879535903852</v>
      </c>
      <c r="F24" s="6">
        <f>'3'!D24</f>
        <v>0.55043694325012682</v>
      </c>
      <c r="G24" s="6">
        <f>'8'!F23</f>
        <v>0.569797518250027</v>
      </c>
      <c r="H24" s="6">
        <f t="shared" si="0"/>
        <v>0.46881039931120522</v>
      </c>
      <c r="I24" s="225">
        <f t="shared" si="1"/>
        <v>0.52007117730683816</v>
      </c>
      <c r="J24" s="6">
        <f>'1'!S24</f>
        <v>0.37135186465861569</v>
      </c>
      <c r="K24" s="6">
        <f>'1'!U24</f>
        <v>0.45778521152669838</v>
      </c>
      <c r="L24" s="6">
        <f>'2'!S24</f>
        <v>0.24916241286476712</v>
      </c>
      <c r="M24" s="6">
        <f>'2'!U24</f>
        <v>0.36306940551360767</v>
      </c>
      <c r="N24" s="6">
        <f>'3'!G24</f>
        <v>0.32068792512113925</v>
      </c>
      <c r="O24" s="6">
        <f>'8'!K23</f>
        <v>0.4952895093831825</v>
      </c>
      <c r="P24" s="6">
        <f t="shared" si="2"/>
        <v>0.35912292800692613</v>
      </c>
      <c r="Q24" s="225">
        <f t="shared" si="3"/>
        <v>0.40920801288615694</v>
      </c>
      <c r="R24" s="6">
        <f>'1'!AC24</f>
        <v>0.40850971714475987</v>
      </c>
      <c r="S24" s="6">
        <f>'1'!AE24</f>
        <v>0.49701456602539967</v>
      </c>
      <c r="T24" s="6">
        <f>'2'!AC24</f>
        <v>0.13358419583221479</v>
      </c>
      <c r="U24" s="6">
        <f>'2'!AE24</f>
        <v>0.18241993198028825</v>
      </c>
      <c r="V24" s="6">
        <f>'3'!J24</f>
        <v>0.59779471751878765</v>
      </c>
      <c r="W24" s="6">
        <f>'8'!P23</f>
        <v>0.45113622706859902</v>
      </c>
      <c r="X24" s="6">
        <f t="shared" si="4"/>
        <v>0.39775621439109032</v>
      </c>
      <c r="Y24" s="225">
        <f t="shared" si="5"/>
        <v>0.43209136064826864</v>
      </c>
      <c r="Z24" s="6">
        <f>'1'!AM24</f>
        <v>0.48909806591045579</v>
      </c>
      <c r="AA24" s="6">
        <f>'1'!AO24</f>
        <v>0.57698156952473112</v>
      </c>
      <c r="AB24" s="6">
        <f>'2'!AM24</f>
        <v>0.14227915035431551</v>
      </c>
      <c r="AC24" s="6">
        <f>'2'!AO24</f>
        <v>0.19804003928321431</v>
      </c>
      <c r="AD24" s="6">
        <f>'3'!M24</f>
        <v>0.51400005307029772</v>
      </c>
      <c r="AE24" s="6">
        <f>'8'!U23</f>
        <v>0.52930503865790346</v>
      </c>
      <c r="AF24" s="6">
        <f t="shared" si="6"/>
        <v>0.41867057699824312</v>
      </c>
      <c r="AG24" s="225">
        <f t="shared" si="7"/>
        <v>0.45458167513403669</v>
      </c>
      <c r="AH24" s="6">
        <f>'1'!AW24</f>
        <v>0.41012437090448017</v>
      </c>
      <c r="AI24" s="6">
        <f>'1'!AY24</f>
        <v>0.49868359855435085</v>
      </c>
      <c r="AJ24" s="6">
        <f>'2'!AW24</f>
        <v>0.20049567151921546</v>
      </c>
      <c r="AK24" s="6">
        <f>'2'!AY24</f>
        <v>0.2934146345333406</v>
      </c>
      <c r="AL24" s="6">
        <f>'3'!P24</f>
        <v>0.53267386248831206</v>
      </c>
      <c r="AM24" s="6">
        <f>'8'!Z23</f>
        <v>0.51282553034876455</v>
      </c>
      <c r="AN24" s="6">
        <f t="shared" si="8"/>
        <v>0.41402985881519305</v>
      </c>
      <c r="AO24" s="225">
        <f t="shared" si="9"/>
        <v>0.45939940648119199</v>
      </c>
      <c r="AP24" s="6">
        <f>'1'!BG24</f>
        <v>0.40962599783136378</v>
      </c>
      <c r="AQ24" s="6">
        <f>'1'!BI24</f>
        <v>0.4981687491214844</v>
      </c>
      <c r="AR24" s="6">
        <f>'2'!BG24</f>
        <v>0.25304578855339044</v>
      </c>
      <c r="AS24" s="6">
        <f>'2'!BI24</f>
        <v>0.36829876275425033</v>
      </c>
      <c r="AT24" s="6">
        <f>'3'!S24</f>
        <v>0.57993755504365674</v>
      </c>
      <c r="AU24" s="6">
        <f>'8'!AE23</f>
        <v>0.54823082622265729</v>
      </c>
      <c r="AV24" s="6">
        <f t="shared" si="10"/>
        <v>0.44771004191276709</v>
      </c>
      <c r="AW24" s="225">
        <f t="shared" si="11"/>
        <v>0.49865897328551223</v>
      </c>
      <c r="AX24" s="6">
        <f>'1'!BQ24</f>
        <v>0.54678347379625292</v>
      </c>
      <c r="AY24" s="6">
        <f>'1'!BS24</f>
        <v>0.63040731175028486</v>
      </c>
      <c r="AZ24" s="6">
        <f>'2'!BQ24</f>
        <v>0.25669535973309576</v>
      </c>
      <c r="BA24" s="6">
        <f>'2'!BS24</f>
        <v>0.3731726617750542</v>
      </c>
      <c r="BB24" s="6">
        <f>'3'!V24</f>
        <v>0.59796323757064196</v>
      </c>
      <c r="BC24" s="6">
        <f>'8'!AJ23</f>
        <v>0.56936511423894032</v>
      </c>
      <c r="BD24" s="6">
        <f t="shared" si="12"/>
        <v>0.49270179633473277</v>
      </c>
      <c r="BE24" s="225">
        <f t="shared" si="13"/>
        <v>0.54272708133373038</v>
      </c>
      <c r="BF24" s="6">
        <f>'1'!CA24</f>
        <v>0.46151835474822472</v>
      </c>
      <c r="BG24" s="6">
        <f>'1'!CC24</f>
        <v>0.5503538672251963</v>
      </c>
      <c r="BH24" s="6">
        <f>'2'!CA24</f>
        <v>0.26080249914275</v>
      </c>
      <c r="BI24" s="6">
        <f>'2'!CC24</f>
        <v>0.37861135766278003</v>
      </c>
      <c r="BJ24" s="6">
        <f>'3'!Y24</f>
        <v>0.56624630645842156</v>
      </c>
      <c r="BK24" s="6">
        <f>'8'!AO23</f>
        <v>0.5445297077983271</v>
      </c>
      <c r="BL24" s="6">
        <f t="shared" si="14"/>
        <v>0.45827421703693083</v>
      </c>
      <c r="BM24" s="225">
        <f t="shared" si="15"/>
        <v>0.50993530978618118</v>
      </c>
      <c r="BN24" s="6">
        <f>'1'!CK24</f>
        <v>0.40394845242378302</v>
      </c>
      <c r="BO24" s="6">
        <f>'1'!CM24</f>
        <v>0.49228402682549632</v>
      </c>
      <c r="BP24" s="6">
        <f>'2'!CK24</f>
        <v>0.21091551276901643</v>
      </c>
      <c r="BQ24" s="6">
        <f>'2'!CM24</f>
        <v>0.30901337557724262</v>
      </c>
      <c r="BR24" s="6">
        <f>'3'!AB24</f>
        <v>0.57729055488918257</v>
      </c>
      <c r="BS24" s="6">
        <f>'8'!AT23</f>
        <v>0.6038798653317291</v>
      </c>
      <c r="BT24" s="6">
        <f t="shared" si="16"/>
        <v>0.44900859635342771</v>
      </c>
      <c r="BU24" s="225">
        <f t="shared" si="17"/>
        <v>0.49561695565591268</v>
      </c>
      <c r="BV24" s="6">
        <f>'1'!CU24</f>
        <v>0.53858439494049026</v>
      </c>
      <c r="BW24" s="6">
        <f>'1'!CW24</f>
        <v>0.62299167317630932</v>
      </c>
      <c r="BX24" s="6">
        <f>'2'!CU24</f>
        <v>0.22880663976136384</v>
      </c>
      <c r="BY24" s="6">
        <f>'2'!CW24</f>
        <v>0.33489823477119679</v>
      </c>
      <c r="BZ24" s="6">
        <f>'3'!AE24</f>
        <v>0.58201693622683393</v>
      </c>
      <c r="CA24" s="6">
        <f>'8'!AY23</f>
        <v>0.65263129724967128</v>
      </c>
      <c r="CB24" s="6">
        <f t="shared" si="18"/>
        <v>0.50050981704458986</v>
      </c>
      <c r="CC24" s="225">
        <f t="shared" si="19"/>
        <v>0.54813453535600276</v>
      </c>
      <c r="CD24" s="6">
        <f>'1'!DE24</f>
        <v>0.53504507823985137</v>
      </c>
      <c r="CE24" s="6">
        <f>'1'!DG24</f>
        <v>0.61977284873892224</v>
      </c>
      <c r="CF24" s="6">
        <f>'2'!DE24</f>
        <v>0.32059956256315786</v>
      </c>
      <c r="CG24" s="6">
        <f>'2'!DG24</f>
        <v>0.45273938114938922</v>
      </c>
      <c r="CH24" s="6">
        <f>'3'!AH24</f>
        <v>0.44063380915311795</v>
      </c>
      <c r="CI24" s="6">
        <f>'8'!BD23</f>
        <v>0.57873055913401006</v>
      </c>
      <c r="CJ24" s="6">
        <f t="shared" si="20"/>
        <v>0.46875225227253425</v>
      </c>
      <c r="CK24" s="225">
        <f t="shared" si="21"/>
        <v>0.52296914954385987</v>
      </c>
    </row>
    <row r="25" spans="1:89" x14ac:dyDescent="0.2">
      <c r="A25" s="1">
        <v>2000</v>
      </c>
      <c r="B25" s="6">
        <f>'1'!I25</f>
        <v>0.53010355120299757</v>
      </c>
      <c r="C25" s="6">
        <f>'1'!K25</f>
        <v>0.61526074734498959</v>
      </c>
      <c r="D25" s="6">
        <f>'2'!I25</f>
        <v>0.29510830936646437</v>
      </c>
      <c r="E25" s="6">
        <f>'2'!K25</f>
        <v>0.42223561406243698</v>
      </c>
      <c r="F25" s="6">
        <f>'3'!D25</f>
        <v>0.53116888196541501</v>
      </c>
      <c r="G25" s="6">
        <f>'8'!F24</f>
        <v>0.58175500525749679</v>
      </c>
      <c r="H25" s="6">
        <f t="shared" si="0"/>
        <v>0.48453393694809344</v>
      </c>
      <c r="I25" s="225">
        <f t="shared" si="1"/>
        <v>0.53760506215758463</v>
      </c>
      <c r="J25" s="6">
        <f>'1'!S25</f>
        <v>0.40335186775601689</v>
      </c>
      <c r="K25" s="6">
        <f>'1'!U25</f>
        <v>0.49166358333558202</v>
      </c>
      <c r="L25" s="6">
        <f>'2'!S25</f>
        <v>0.33942335882627861</v>
      </c>
      <c r="M25" s="6">
        <f>'2'!U25</f>
        <v>0.47432229103171136</v>
      </c>
      <c r="N25" s="6">
        <f>'3'!G25</f>
        <v>0.35414107132705719</v>
      </c>
      <c r="O25" s="6">
        <f>'8'!K24</f>
        <v>0.46923023454398627</v>
      </c>
      <c r="P25" s="6">
        <f t="shared" si="2"/>
        <v>0.39153663311333475</v>
      </c>
      <c r="Q25" s="225">
        <f t="shared" si="3"/>
        <v>0.4473392950595842</v>
      </c>
      <c r="R25" s="6">
        <f>'1'!AC25</f>
        <v>0.43204745970480818</v>
      </c>
      <c r="S25" s="6">
        <f>'1'!AE25</f>
        <v>0.52106383491016461</v>
      </c>
      <c r="T25" s="6">
        <f>'2'!AC25</f>
        <v>0.13430052496384554</v>
      </c>
      <c r="U25" s="6">
        <f>'2'!AE25</f>
        <v>0.1837220464538924</v>
      </c>
      <c r="V25" s="6">
        <f>'3'!J25</f>
        <v>0.56901402090113151</v>
      </c>
      <c r="W25" s="6">
        <f>'8'!P24</f>
        <v>0.50117249380614681</v>
      </c>
      <c r="X25" s="6">
        <f t="shared" si="4"/>
        <v>0.40913362484398302</v>
      </c>
      <c r="Y25" s="225">
        <f t="shared" si="5"/>
        <v>0.44374309901783388</v>
      </c>
      <c r="Z25" s="6">
        <f>'1'!AM25</f>
        <v>0.51298498265490988</v>
      </c>
      <c r="AA25" s="6">
        <f>'1'!AO25</f>
        <v>0.59946458973121397</v>
      </c>
      <c r="AB25" s="6">
        <f>'2'!AM25</f>
        <v>0.16481087432527713</v>
      </c>
      <c r="AC25" s="6">
        <f>'2'!AO25</f>
        <v>0.23674521409404578</v>
      </c>
      <c r="AD25" s="6">
        <f>'3'!M25</f>
        <v>0.51827533719829288</v>
      </c>
      <c r="AE25" s="6">
        <f>'8'!U24</f>
        <v>0.49761205224641142</v>
      </c>
      <c r="AF25" s="6">
        <f t="shared" si="6"/>
        <v>0.4234208116062228</v>
      </c>
      <c r="AG25" s="225">
        <f t="shared" si="7"/>
        <v>0.46302429831749103</v>
      </c>
      <c r="AH25" s="6">
        <f>'1'!AW25</f>
        <v>0.430875641668656</v>
      </c>
      <c r="AI25" s="6">
        <f>'1'!AY25</f>
        <v>0.51988062448960048</v>
      </c>
      <c r="AJ25" s="6">
        <f>'2'!AW25</f>
        <v>0.2171545321018104</v>
      </c>
      <c r="AK25" s="6">
        <f>'2'!AY25</f>
        <v>0.31816551362516871</v>
      </c>
      <c r="AL25" s="6">
        <f>'3'!P25</f>
        <v>0.56046255722247584</v>
      </c>
      <c r="AM25" s="6">
        <f>'8'!Z24</f>
        <v>0.52663437203921559</v>
      </c>
      <c r="AN25" s="6">
        <f t="shared" si="8"/>
        <v>0.43378177575803945</v>
      </c>
      <c r="AO25" s="225">
        <f t="shared" si="9"/>
        <v>0.48128576684411517</v>
      </c>
      <c r="AP25" s="6">
        <f>'1'!BG25</f>
        <v>0.44382129621927957</v>
      </c>
      <c r="AQ25" s="6">
        <f>'1'!BI25</f>
        <v>0.53287229001787839</v>
      </c>
      <c r="AR25" s="6">
        <f>'2'!BG25</f>
        <v>0.26576230544485951</v>
      </c>
      <c r="AS25" s="6">
        <f>'2'!BI25</f>
        <v>0.38511503400910885</v>
      </c>
      <c r="AT25" s="6">
        <f>'3'!S25</f>
        <v>0.5313092510054892</v>
      </c>
      <c r="AU25" s="6">
        <f>'8'!AE24</f>
        <v>0.55488379378223873</v>
      </c>
      <c r="AV25" s="6">
        <f t="shared" si="10"/>
        <v>0.4489441616129668</v>
      </c>
      <c r="AW25" s="225">
        <f t="shared" si="11"/>
        <v>0.50104509220367877</v>
      </c>
      <c r="AX25" s="6">
        <f>'1'!BQ25</f>
        <v>0.58170432950525031</v>
      </c>
      <c r="AY25" s="6">
        <f>'1'!BS25</f>
        <v>0.6613681973346226</v>
      </c>
      <c r="AZ25" s="6">
        <f>'2'!BQ25</f>
        <v>0.26841172228435373</v>
      </c>
      <c r="BA25" s="6">
        <f>'2'!BS25</f>
        <v>0.3885608845445902</v>
      </c>
      <c r="BB25" s="6">
        <f>'3'!V25</f>
        <v>0.60059752217845297</v>
      </c>
      <c r="BC25" s="6">
        <f>'8'!AJ24</f>
        <v>0.58317062889522231</v>
      </c>
      <c r="BD25" s="6">
        <f t="shared" si="12"/>
        <v>0.50847105071581988</v>
      </c>
      <c r="BE25" s="225">
        <f t="shared" si="13"/>
        <v>0.55842430823822209</v>
      </c>
      <c r="BF25" s="6">
        <f>'1'!CA25</f>
        <v>0.48364812263298085</v>
      </c>
      <c r="BG25" s="6">
        <f>'1'!CC25</f>
        <v>0.57177768865670886</v>
      </c>
      <c r="BH25" s="6">
        <f>'2'!CA25</f>
        <v>0.27267290760506718</v>
      </c>
      <c r="BI25" s="6">
        <f>'2'!CC25</f>
        <v>0.3940624165129879</v>
      </c>
      <c r="BJ25" s="6">
        <f>'3'!Y25</f>
        <v>0.49800372871816545</v>
      </c>
      <c r="BK25" s="6">
        <f>'8'!AO24</f>
        <v>0.54632031438592499</v>
      </c>
      <c r="BL25" s="6">
        <f t="shared" si="14"/>
        <v>0.4501612683355346</v>
      </c>
      <c r="BM25" s="225">
        <f t="shared" si="15"/>
        <v>0.50254103706844677</v>
      </c>
      <c r="BN25" s="6">
        <f>'1'!CK25</f>
        <v>0.43496672020598859</v>
      </c>
      <c r="BO25" s="6">
        <f>'1'!CM25</f>
        <v>0.52400518149380793</v>
      </c>
      <c r="BP25" s="6">
        <f>'2'!CK25</f>
        <v>0.27527868316366166</v>
      </c>
      <c r="BQ25" s="6">
        <f>'2'!CM25</f>
        <v>0.39740234309835876</v>
      </c>
      <c r="BR25" s="6">
        <f>'3'!AB25</f>
        <v>0.45864448966493415</v>
      </c>
      <c r="BS25" s="6">
        <f>'8'!AT24</f>
        <v>0.58724882797849154</v>
      </c>
      <c r="BT25" s="6">
        <f t="shared" si="16"/>
        <v>0.43903468025326897</v>
      </c>
      <c r="BU25" s="225">
        <f t="shared" si="17"/>
        <v>0.49182521055889811</v>
      </c>
      <c r="BV25" s="6">
        <f>'1'!CU25</f>
        <v>0.58465409317848027</v>
      </c>
      <c r="BW25" s="6">
        <f>'1'!CW25</f>
        <v>0.66393851817021232</v>
      </c>
      <c r="BX25" s="6">
        <f>'2'!CU25</f>
        <v>0.34270408364814203</v>
      </c>
      <c r="BY25" s="6">
        <f>'2'!CW25</f>
        <v>0.47800680653364741</v>
      </c>
      <c r="BZ25" s="6">
        <f>'3'!AE25</f>
        <v>0.58353081569348775</v>
      </c>
      <c r="CA25" s="6">
        <f>'8'!AY24</f>
        <v>0.65094978083678234</v>
      </c>
      <c r="CB25" s="6">
        <f t="shared" si="18"/>
        <v>0.54045969333922317</v>
      </c>
      <c r="CC25" s="225">
        <f t="shared" si="19"/>
        <v>0.59410648030853253</v>
      </c>
      <c r="CD25" s="6">
        <f>'1'!DE25</f>
        <v>0.57268724370707602</v>
      </c>
      <c r="CE25" s="6">
        <f>'1'!DG25</f>
        <v>0.65346829411265261</v>
      </c>
      <c r="CF25" s="6">
        <f>'2'!DE25</f>
        <v>0.36358704965158911</v>
      </c>
      <c r="CG25" s="6">
        <f>'2'!DG25</f>
        <v>0.50095125847438604</v>
      </c>
      <c r="CH25" s="6">
        <f>'3'!AH25</f>
        <v>0.41463019831026393</v>
      </c>
      <c r="CI25" s="6">
        <f>'8'!BD24</f>
        <v>0.61871527700861262</v>
      </c>
      <c r="CJ25" s="6">
        <f>SUM(CD25,CF25,CH25,CI25)/4</f>
        <v>0.49240494216938541</v>
      </c>
      <c r="CK25" s="225">
        <f>SUM(CE25,CG25,CH25,CI25)/4</f>
        <v>0.54694125697647888</v>
      </c>
    </row>
    <row r="26" spans="1:89" x14ac:dyDescent="0.2">
      <c r="A26" s="1">
        <v>2001</v>
      </c>
      <c r="B26" s="6">
        <f>'1'!I26</f>
        <v>0.54863079468279319</v>
      </c>
      <c r="C26" s="6">
        <f>'1'!K26</f>
        <v>0.63207027832469254</v>
      </c>
      <c r="D26" s="6">
        <f>'2'!I26</f>
        <v>0.28491804624540162</v>
      </c>
      <c r="E26" s="6">
        <f>'2'!K26</f>
        <v>0.40960061181735424</v>
      </c>
      <c r="F26" s="6">
        <f>'3'!D26</f>
        <v>0.55127130411461889</v>
      </c>
      <c r="G26" s="6">
        <f>'8'!F25</f>
        <v>0.58168242647802593</v>
      </c>
      <c r="H26" s="6">
        <f t="shared" si="0"/>
        <v>0.49162564288020993</v>
      </c>
      <c r="I26" s="225">
        <f t="shared" si="1"/>
        <v>0.54365615518367294</v>
      </c>
      <c r="J26" s="6">
        <f>'1'!S26</f>
        <v>0.43128953658019503</v>
      </c>
      <c r="K26" s="6">
        <f>'1'!U26</f>
        <v>0.52029870904650932</v>
      </c>
      <c r="L26" s="6">
        <f>'2'!S26</f>
        <v>0.32092371791174612</v>
      </c>
      <c r="M26" s="6">
        <f>'2'!U26</f>
        <v>0.45311760038053672</v>
      </c>
      <c r="N26" s="6">
        <f>'3'!G26</f>
        <v>0.43881419139909328</v>
      </c>
      <c r="O26" s="6">
        <f>'8'!K25</f>
        <v>0.51382408420261705</v>
      </c>
      <c r="P26" s="6">
        <f t="shared" si="2"/>
        <v>0.42621288252341283</v>
      </c>
      <c r="Q26" s="225">
        <f t="shared" si="3"/>
        <v>0.48151364625718907</v>
      </c>
      <c r="R26" s="6">
        <f>'1'!AC26</f>
        <v>0.46755619385086961</v>
      </c>
      <c r="S26" s="6">
        <f>'1'!AE26</f>
        <v>0.55624644727075279</v>
      </c>
      <c r="T26" s="6">
        <f>'2'!AC26</f>
        <v>0.14744370537906232</v>
      </c>
      <c r="U26" s="6">
        <f>'2'!AE26</f>
        <v>0.20713166282977913</v>
      </c>
      <c r="V26" s="6">
        <f>'3'!J26</f>
        <v>0.61301003941610843</v>
      </c>
      <c r="W26" s="6">
        <f>'8'!P25</f>
        <v>0.46686839066429037</v>
      </c>
      <c r="X26" s="6">
        <f t="shared" si="4"/>
        <v>0.42371958232758267</v>
      </c>
      <c r="Y26" s="225">
        <f t="shared" si="5"/>
        <v>0.46081413504523266</v>
      </c>
      <c r="Z26" s="6">
        <f>'1'!AM26</f>
        <v>0.52362358412746435</v>
      </c>
      <c r="AA26" s="6">
        <f>'1'!AO26</f>
        <v>0.60931173773674163</v>
      </c>
      <c r="AB26" s="6">
        <f>'2'!AM26</f>
        <v>0.16626432597820148</v>
      </c>
      <c r="AC26" s="6">
        <f>'2'!AO26</f>
        <v>0.23915944340607101</v>
      </c>
      <c r="AD26" s="6">
        <f>'3'!M26</f>
        <v>0.51230489778481714</v>
      </c>
      <c r="AE26" s="6">
        <f>'8'!U25</f>
        <v>0.50276927756383161</v>
      </c>
      <c r="AF26" s="6">
        <f t="shared" si="6"/>
        <v>0.42624052136357871</v>
      </c>
      <c r="AG26" s="225">
        <f t="shared" si="7"/>
        <v>0.46588633912286537</v>
      </c>
      <c r="AH26" s="6">
        <f>'1'!AW26</f>
        <v>0.43701879531790488</v>
      </c>
      <c r="AI26" s="6">
        <f>'1'!AY26</f>
        <v>0.52606742776442317</v>
      </c>
      <c r="AJ26" s="6">
        <f>'2'!AW26</f>
        <v>0.20214775219034306</v>
      </c>
      <c r="AK26" s="6">
        <f>'2'!AY26</f>
        <v>0.29591465930788446</v>
      </c>
      <c r="AL26" s="6">
        <f>'3'!P26</f>
        <v>0.57508190066411968</v>
      </c>
      <c r="AM26" s="6">
        <f>'8'!Z25</f>
        <v>0.48405710445590866</v>
      </c>
      <c r="AN26" s="6">
        <f t="shared" si="8"/>
        <v>0.42457638815706911</v>
      </c>
      <c r="AO26" s="225">
        <f t="shared" si="9"/>
        <v>0.47028027304808395</v>
      </c>
      <c r="AP26" s="6">
        <f>'1'!BG26</f>
        <v>0.46659463777880944</v>
      </c>
      <c r="AQ26" s="6">
        <f>'1'!BI26</f>
        <v>0.55531043045516204</v>
      </c>
      <c r="AR26" s="6">
        <f>'2'!BG26</f>
        <v>0.26381723058412604</v>
      </c>
      <c r="AS26" s="6">
        <f>'2'!BI26</f>
        <v>0.38257277955357544</v>
      </c>
      <c r="AT26" s="6">
        <f>'3'!S26</f>
        <v>0.56314216386961891</v>
      </c>
      <c r="AU26" s="6">
        <f>'8'!AE25</f>
        <v>0.57062339774571436</v>
      </c>
      <c r="AV26" s="6">
        <f t="shared" si="10"/>
        <v>0.46604435749456719</v>
      </c>
      <c r="AW26" s="225">
        <f t="shared" si="11"/>
        <v>0.51791219290601775</v>
      </c>
      <c r="AX26" s="6">
        <f>'1'!BQ26</f>
        <v>0.59627429274534438</v>
      </c>
      <c r="AY26" s="6">
        <f>'1'!BS26</f>
        <v>0.67399785376410515</v>
      </c>
      <c r="AZ26" s="6">
        <f>'2'!BQ26</f>
        <v>0.26731651171607806</v>
      </c>
      <c r="BA26" s="6">
        <f>'2'!BS26</f>
        <v>0.3871388103435548</v>
      </c>
      <c r="BB26" s="6">
        <f>'3'!V26</f>
        <v>0.62441007173644403</v>
      </c>
      <c r="BC26" s="6">
        <f>'8'!AJ25</f>
        <v>0.57720798535129447</v>
      </c>
      <c r="BD26" s="6">
        <f t="shared" si="12"/>
        <v>0.51630221538729026</v>
      </c>
      <c r="BE26" s="225">
        <f t="shared" si="13"/>
        <v>0.56568868029884956</v>
      </c>
      <c r="BF26" s="6">
        <f>'1'!CA26</f>
        <v>0.50153733289412183</v>
      </c>
      <c r="BG26" s="6">
        <f>'1'!CC26</f>
        <v>0.58875510418832011</v>
      </c>
      <c r="BH26" s="6">
        <f>'2'!CA26</f>
        <v>0.26381165236700727</v>
      </c>
      <c r="BI26" s="6">
        <f>'2'!CC26</f>
        <v>0.38256547341348107</v>
      </c>
      <c r="BJ26" s="6">
        <f>'3'!Y26</f>
        <v>0.47543794850147769</v>
      </c>
      <c r="BK26" s="6">
        <f>'8'!AO25</f>
        <v>0.53635804400508413</v>
      </c>
      <c r="BL26" s="6">
        <f t="shared" si="14"/>
        <v>0.44428624444192272</v>
      </c>
      <c r="BM26" s="225">
        <f t="shared" si="15"/>
        <v>0.49577914252709077</v>
      </c>
      <c r="BN26" s="6">
        <f>'1'!CK26</f>
        <v>0.46401526101827745</v>
      </c>
      <c r="BO26" s="6">
        <f>'1'!CM26</f>
        <v>0.55279506833196757</v>
      </c>
      <c r="BP26" s="6">
        <f>'2'!CK26</f>
        <v>0.22284484339570415</v>
      </c>
      <c r="BQ26" s="6">
        <f>'2'!CM26</f>
        <v>0.32639442260721968</v>
      </c>
      <c r="BR26" s="6">
        <f>'3'!AB26</f>
        <v>0.53559032189059064</v>
      </c>
      <c r="BS26" s="6">
        <f>'8'!AT25</f>
        <v>0.59629356278088508</v>
      </c>
      <c r="BT26" s="6">
        <f t="shared" si="16"/>
        <v>0.45468599727136438</v>
      </c>
      <c r="BU26" s="225">
        <f t="shared" si="17"/>
        <v>0.50276834390266578</v>
      </c>
      <c r="BV26" s="6">
        <f>'1'!CU26</f>
        <v>0.61293095952381549</v>
      </c>
      <c r="BW26" s="6">
        <f>'1'!CW26</f>
        <v>0.6882366422793541</v>
      </c>
      <c r="BX26" s="6">
        <f>'2'!CU26</f>
        <v>0.33050525585370566</v>
      </c>
      <c r="BY26" s="6">
        <f>'2'!CW26</f>
        <v>0.46419234573886947</v>
      </c>
      <c r="BZ26" s="6">
        <f>'3'!AE26</f>
        <v>0.59402600209865553</v>
      </c>
      <c r="CA26" s="6">
        <f>'8'!AY25</f>
        <v>0.66943876642878453</v>
      </c>
      <c r="CB26" s="6">
        <f t="shared" si="18"/>
        <v>0.55172524597624029</v>
      </c>
      <c r="CC26" s="225">
        <f t="shared" si="19"/>
        <v>0.60397343913641588</v>
      </c>
      <c r="CD26" s="6">
        <f>'1'!DE26</f>
        <v>0.584608063298662</v>
      </c>
      <c r="CE26" s="6">
        <f>'1'!DG26</f>
        <v>0.66389846189198787</v>
      </c>
      <c r="CF26" s="6">
        <f>'2'!DE26</f>
        <v>0.34968850121202727</v>
      </c>
      <c r="CG26" s="6">
        <f>'2'!DG26</f>
        <v>0.48577735792200588</v>
      </c>
      <c r="CH26" s="6">
        <f>'3'!AH26</f>
        <v>0.37787281219431679</v>
      </c>
      <c r="CI26" s="6">
        <f>'8'!BD25</f>
        <v>0.59123507803088104</v>
      </c>
      <c r="CJ26" s="6">
        <f t="shared" si="20"/>
        <v>0.47585111368397182</v>
      </c>
      <c r="CK26" s="225">
        <f t="shared" si="21"/>
        <v>0.52969592750979788</v>
      </c>
    </row>
    <row r="27" spans="1:89" x14ac:dyDescent="0.2">
      <c r="A27" s="1">
        <v>2002</v>
      </c>
      <c r="B27" s="6">
        <f>'1'!I27</f>
        <v>0.5615283203088407</v>
      </c>
      <c r="C27" s="6">
        <f>'1'!K27</f>
        <v>0.64360150270109373</v>
      </c>
      <c r="D27" s="6">
        <f>'2'!I27</f>
        <v>0.2759263387225836</v>
      </c>
      <c r="E27" s="6">
        <f>'2'!K27</f>
        <v>0.39822963323518556</v>
      </c>
      <c r="F27" s="6">
        <f>'3'!D27</f>
        <v>0.54140550818566691</v>
      </c>
      <c r="G27" s="6">
        <f>'8'!F26</f>
        <v>0.55318411934980793</v>
      </c>
      <c r="H27" s="6">
        <f t="shared" si="0"/>
        <v>0.4830110716417248</v>
      </c>
      <c r="I27" s="225">
        <f t="shared" ref="I27:I32" si="22">SUM(C27,E27,F27,G27)/4</f>
        <v>0.53410519086793862</v>
      </c>
      <c r="J27" s="6">
        <f>'1'!S27</f>
        <v>0.45783185506329011</v>
      </c>
      <c r="K27" s="6">
        <f>'1'!U27</f>
        <v>0.54673828214335207</v>
      </c>
      <c r="L27" s="6">
        <f>'2'!S27</f>
        <v>0.36201563121381347</v>
      </c>
      <c r="M27" s="6">
        <f>'2'!U27</f>
        <v>0.49925448955843299</v>
      </c>
      <c r="N27" s="6">
        <f>'3'!G27</f>
        <v>0.35216877519539602</v>
      </c>
      <c r="O27" s="6">
        <f>'8'!K26</f>
        <v>0.50584399115454137</v>
      </c>
      <c r="P27" s="6">
        <f t="shared" ref="P27:P32" si="23">SUM(J27,L27,N27,O27)/4</f>
        <v>0.41946506315676024</v>
      </c>
      <c r="Q27" s="225">
        <f t="shared" ref="Q27:Q32" si="24">SUM(K27,M27,N27,O27)/4</f>
        <v>0.47600138451293067</v>
      </c>
      <c r="R27" s="6">
        <f>'1'!AC27</f>
        <v>0.46981227791438868</v>
      </c>
      <c r="S27" s="6">
        <f>'1'!AE27</f>
        <v>0.55843905063961841</v>
      </c>
      <c r="T27" s="6">
        <f>'2'!AC27</f>
        <v>0.15133388480182136</v>
      </c>
      <c r="U27" s="6">
        <f>'2'!AE27</f>
        <v>0.21389132424301893</v>
      </c>
      <c r="V27" s="6">
        <f>'3'!J27</f>
        <v>0.66076753225336149</v>
      </c>
      <c r="W27" s="6">
        <f>'8'!P26</f>
        <v>0.51905468833267654</v>
      </c>
      <c r="X27" s="6">
        <f t="shared" ref="X27:X32" si="25">SUM(R27,T27,V27,W27)/4</f>
        <v>0.45024209582556202</v>
      </c>
      <c r="Y27" s="225">
        <f t="shared" ref="Y27:Y32" si="26">SUM(S27,U27,V27,W27)/4</f>
        <v>0.48803814886716884</v>
      </c>
      <c r="Z27" s="6">
        <f>'1'!AM27</f>
        <v>0.5478159505742578</v>
      </c>
      <c r="AA27" s="6">
        <f>'1'!AO27</f>
        <v>0.63133710529052778</v>
      </c>
      <c r="AB27" s="6">
        <f>'2'!AM27</f>
        <v>0.15579184837557505</v>
      </c>
      <c r="AC27" s="6">
        <f>'2'!AO27</f>
        <v>0.22154638543066854</v>
      </c>
      <c r="AD27" s="6">
        <f>'3'!M27</f>
        <v>0.50361489004259674</v>
      </c>
      <c r="AE27" s="6">
        <f>'8'!U26</f>
        <v>0.45266324889481196</v>
      </c>
      <c r="AF27" s="6">
        <f t="shared" ref="AF27:AF32" si="27">SUM(Z27,AB27,AD27,AE27)/4</f>
        <v>0.41497148447181037</v>
      </c>
      <c r="AG27" s="225">
        <f t="shared" ref="AG27:AG32" si="28">SUM(AA27,AC27,AD27,AE27)/4</f>
        <v>0.45229040741465126</v>
      </c>
      <c r="AH27" s="6">
        <f>'1'!AW27</f>
        <v>0.45183495033219562</v>
      </c>
      <c r="AI27" s="6">
        <f>'1'!AY27</f>
        <v>0.54082763294015335</v>
      </c>
      <c r="AJ27" s="6">
        <f>'2'!AW27</f>
        <v>0.18606763465111401</v>
      </c>
      <c r="AK27" s="6">
        <f>'2'!AY27</f>
        <v>0.27113350662480556</v>
      </c>
      <c r="AL27" s="6">
        <f>'3'!P27</f>
        <v>0.50486928281505583</v>
      </c>
      <c r="AM27" s="6">
        <f>'8'!Z26</f>
        <v>0.50264032999732078</v>
      </c>
      <c r="AN27" s="6">
        <f t="shared" ref="AN27:AN32" si="29">SUM(AH27,AJ27,AL27,AM27)/4</f>
        <v>0.41135304944892154</v>
      </c>
      <c r="AO27" s="225">
        <f t="shared" ref="AO27:AO32" si="30">SUM(AI27,AK27,AL27,AM27)/4</f>
        <v>0.45486768809433387</v>
      </c>
      <c r="AP27" s="6">
        <f>'1'!BG27</f>
        <v>0.47836042593535666</v>
      </c>
      <c r="AQ27" s="6">
        <f>'1'!BI27</f>
        <v>0.56670175883960072</v>
      </c>
      <c r="AR27" s="6">
        <f>'2'!BG27</f>
        <v>0.26064500478459929</v>
      </c>
      <c r="AS27" s="6">
        <f>'2'!BI27</f>
        <v>0.37840369635974386</v>
      </c>
      <c r="AT27" s="6">
        <f>'3'!S27</f>
        <v>0.56106039174127564</v>
      </c>
      <c r="AU27" s="6">
        <f>'8'!AE26</f>
        <v>0.55722773780407586</v>
      </c>
      <c r="AV27" s="6">
        <f t="shared" ref="AV27:AV32" si="31">SUM(AP27,AR27,AT27,AU27)/4</f>
        <v>0.46432339006632684</v>
      </c>
      <c r="AW27" s="225">
        <f t="shared" ref="AW27:AW32" si="32">SUM(AQ27,AS27,AT27,AU27)/4</f>
        <v>0.51584839618617395</v>
      </c>
      <c r="AX27" s="6">
        <f>'1'!BQ27</f>
        <v>0.60970803449521827</v>
      </c>
      <c r="AY27" s="6">
        <f>'1'!BS27</f>
        <v>0.68549790346260597</v>
      </c>
      <c r="AZ27" s="6">
        <f>'2'!BQ27</f>
        <v>0.26714121439715138</v>
      </c>
      <c r="BA27" s="6">
        <f>'2'!BS27</f>
        <v>0.38691088708396143</v>
      </c>
      <c r="BB27" s="6">
        <f>'3'!V27</f>
        <v>0.5957566549318738</v>
      </c>
      <c r="BC27" s="6">
        <f>'8'!AJ26</f>
        <v>0.53700145697088608</v>
      </c>
      <c r="BD27" s="6">
        <f t="shared" ref="BD27:BD32" si="33">SUM(AX27,AZ27,BB27,BC27)/4</f>
        <v>0.50240184019878242</v>
      </c>
      <c r="BE27" s="225">
        <f t="shared" ref="BE27:BE32" si="34">SUM(AY27,BA27,BB27,BC27)/4</f>
        <v>0.55129172561233175</v>
      </c>
      <c r="BF27" s="6">
        <f>'1'!CA27</f>
        <v>0.51318328881263242</v>
      </c>
      <c r="BG27" s="6">
        <f>'1'!CC27</f>
        <v>0.59964906527252215</v>
      </c>
      <c r="BH27" s="6">
        <f>'2'!CA27</f>
        <v>0.26163704113233099</v>
      </c>
      <c r="BI27" s="6">
        <f>'2'!CC27</f>
        <v>0.37971054694217593</v>
      </c>
      <c r="BJ27" s="6">
        <f>'3'!Y27</f>
        <v>0.4439812860560014</v>
      </c>
      <c r="BK27" s="6">
        <f>'8'!AO26</f>
        <v>0.55359249657551679</v>
      </c>
      <c r="BL27" s="6">
        <f t="shared" ref="BL27:BL32" si="35">SUM(BF27,BH27,BJ27,BK27)/4</f>
        <v>0.44309852814412043</v>
      </c>
      <c r="BM27" s="225">
        <f t="shared" ref="BM27:BM32" si="36">SUM(BG27,BI27,BJ27,BK27)/4</f>
        <v>0.49423334871155411</v>
      </c>
      <c r="BN27" s="6">
        <f>'1'!CK27</f>
        <v>0.4792391571015866</v>
      </c>
      <c r="BO27" s="6">
        <f>'1'!CM27</f>
        <v>0.56754715011106383</v>
      </c>
      <c r="BP27" s="6">
        <f>'2'!CK27</f>
        <v>0.20936341964840291</v>
      </c>
      <c r="BQ27" s="6">
        <f>'2'!CM27</f>
        <v>0.30671504309678577</v>
      </c>
      <c r="BR27" s="6">
        <f>'3'!AB27</f>
        <v>0.53332050635558204</v>
      </c>
      <c r="BS27" s="6">
        <f>'8'!AT26</f>
        <v>0.57444112460312902</v>
      </c>
      <c r="BT27" s="6">
        <f t="shared" ref="BT27:BT32" si="37">SUM(BN27,BP27,BR27,BS27)/4</f>
        <v>0.44909105192717513</v>
      </c>
      <c r="BU27" s="225">
        <f t="shared" ref="BU27:BU32" si="38">SUM(BO27,BQ27,BR27,BS27)/4</f>
        <v>0.49550595604164016</v>
      </c>
      <c r="BV27" s="6">
        <f>'1'!CU27</f>
        <v>0.62324618403284759</v>
      </c>
      <c r="BW27" s="6">
        <f>'1'!CW27</f>
        <v>0.69695029348799165</v>
      </c>
      <c r="BX27" s="6">
        <f>'2'!CU27</f>
        <v>0.26542053581050029</v>
      </c>
      <c r="BY27" s="6">
        <f>'2'!CW27</f>
        <v>0.38466910204662702</v>
      </c>
      <c r="BZ27" s="6">
        <f>'3'!AE27</f>
        <v>0.66494586220084351</v>
      </c>
      <c r="CA27" s="6">
        <f>'8'!AY26</f>
        <v>0.65956784110427091</v>
      </c>
      <c r="CB27" s="6">
        <f t="shared" ref="CB27:CB32" si="39">SUM(BV27,BX27,BZ27,CA27)/4</f>
        <v>0.5532951057871156</v>
      </c>
      <c r="CC27" s="225">
        <f t="shared" ref="CC27:CC32" si="40">SUM(BW27,BY27,BZ27,CA27)/4</f>
        <v>0.60153327470993334</v>
      </c>
      <c r="CD27" s="6">
        <f>'1'!DE27</f>
        <v>0.59445703360976165</v>
      </c>
      <c r="CE27" s="6">
        <f>'1'!DG27</f>
        <v>0.67243159704186783</v>
      </c>
      <c r="CF27" s="6">
        <f>'2'!DE27</f>
        <v>0.32958134862597527</v>
      </c>
      <c r="CG27" s="6">
        <f>'2'!DG27</f>
        <v>0.46313319027546923</v>
      </c>
      <c r="CH27" s="6">
        <f>'3'!AH27</f>
        <v>0.3441513542212149</v>
      </c>
      <c r="CI27" s="6">
        <f>'8'!BD26</f>
        <v>0.54531078745776251</v>
      </c>
      <c r="CJ27" s="6">
        <f t="shared" ref="CJ27:CJ32" si="41">SUM(CD27,CF27,CH27,CI27)/4</f>
        <v>0.4533751309786786</v>
      </c>
      <c r="CK27" s="225">
        <f t="shared" ref="CK27:CK32" si="42">SUM(CE27,CG27,CH27,CI27)/4</f>
        <v>0.50625673224907863</v>
      </c>
    </row>
    <row r="28" spans="1:89" x14ac:dyDescent="0.2">
      <c r="A28" s="1">
        <v>2003</v>
      </c>
      <c r="B28" s="6">
        <f>'1'!I28</f>
        <v>0.57289401765474302</v>
      </c>
      <c r="C28" s="6">
        <f>'1'!K28</f>
        <v>0.65365017610410159</v>
      </c>
      <c r="D28" s="6">
        <f>'2'!I28</f>
        <v>0.28295805076078806</v>
      </c>
      <c r="E28" s="6">
        <f>'2'!K28</f>
        <v>0.40714002933048232</v>
      </c>
      <c r="F28" s="6">
        <f>'3'!D28</f>
        <v>0.54315484327248531</v>
      </c>
      <c r="G28" s="6">
        <f>'8'!F27</f>
        <v>0.55540585855244273</v>
      </c>
      <c r="H28" s="6">
        <f t="shared" si="0"/>
        <v>0.48860319256011475</v>
      </c>
      <c r="I28" s="225">
        <f t="shared" si="22"/>
        <v>0.53983772681487796</v>
      </c>
      <c r="J28" s="6">
        <f>'1'!S28</f>
        <v>0.45368670355701396</v>
      </c>
      <c r="K28" s="6">
        <f>'1'!U28</f>
        <v>0.54265661910982887</v>
      </c>
      <c r="L28" s="6">
        <f>'2'!S28</f>
        <v>0.36648118926294221</v>
      </c>
      <c r="M28" s="6">
        <f>'2'!U28</f>
        <v>0.50406393652936543</v>
      </c>
      <c r="N28" s="6">
        <f>'3'!G28</f>
        <v>0.37213341618499146</v>
      </c>
      <c r="O28" s="6">
        <f>'8'!K27</f>
        <v>0.48261045489248788</v>
      </c>
      <c r="P28" s="6">
        <f t="shared" si="23"/>
        <v>0.41872794097435889</v>
      </c>
      <c r="Q28" s="225">
        <f t="shared" si="24"/>
        <v>0.4753661066791684</v>
      </c>
      <c r="R28" s="6">
        <f>'1'!AC28</f>
        <v>0.4905978688873886</v>
      </c>
      <c r="S28" s="6">
        <f>'1'!AE28</f>
        <v>0.57840874576020407</v>
      </c>
      <c r="T28" s="6">
        <f>'2'!AC28</f>
        <v>0.1569990204038392</v>
      </c>
      <c r="U28" s="6">
        <f>'2'!AE28</f>
        <v>0.22360284101853098</v>
      </c>
      <c r="V28" s="6">
        <f>'3'!J28</f>
        <v>0.70707682378682146</v>
      </c>
      <c r="W28" s="6">
        <f>'8'!P27</f>
        <v>0.50421979256640026</v>
      </c>
      <c r="X28" s="6">
        <f t="shared" si="25"/>
        <v>0.46472337641111239</v>
      </c>
      <c r="Y28" s="225">
        <f t="shared" si="26"/>
        <v>0.50332705078298923</v>
      </c>
      <c r="Z28" s="6">
        <f>'1'!AM28</f>
        <v>0.55561838591055912</v>
      </c>
      <c r="AA28" s="6">
        <f>'1'!AO28</f>
        <v>0.63833473961596243</v>
      </c>
      <c r="AB28" s="6">
        <f>'2'!AM28</f>
        <v>0.15531537592285549</v>
      </c>
      <c r="AC28" s="6">
        <f>'2'!AO28</f>
        <v>0.22073278334993338</v>
      </c>
      <c r="AD28" s="6">
        <f>'3'!M28</f>
        <v>0.46064184481199949</v>
      </c>
      <c r="AE28" s="6">
        <f>'8'!U27</f>
        <v>0.48033349911719042</v>
      </c>
      <c r="AF28" s="6">
        <f t="shared" si="27"/>
        <v>0.41297727644065113</v>
      </c>
      <c r="AG28" s="225">
        <f t="shared" si="28"/>
        <v>0.45001071672377141</v>
      </c>
      <c r="AH28" s="6">
        <f>'1'!AW28</f>
        <v>0.45656052355231169</v>
      </c>
      <c r="AI28" s="6">
        <f>'1'!AY28</f>
        <v>0.54548825764157283</v>
      </c>
      <c r="AJ28" s="6">
        <f>'2'!AW28</f>
        <v>0.16947571682779033</v>
      </c>
      <c r="AK28" s="6">
        <f>'2'!AY28</f>
        <v>0.24445995430169962</v>
      </c>
      <c r="AL28" s="6">
        <f>'3'!P28</f>
        <v>0.45872597681299632</v>
      </c>
      <c r="AM28" s="6">
        <f>'8'!Z27</f>
        <v>0.48363980902070158</v>
      </c>
      <c r="AN28" s="6">
        <f t="shared" si="29"/>
        <v>0.39210050655344997</v>
      </c>
      <c r="AO28" s="225">
        <f t="shared" si="30"/>
        <v>0.43307849944424259</v>
      </c>
      <c r="AP28" s="6">
        <f>'1'!BG28</f>
        <v>0.49393676881682924</v>
      </c>
      <c r="AQ28" s="6">
        <f>'1'!BI28</f>
        <v>0.58157840101927716</v>
      </c>
      <c r="AR28" s="6">
        <f>'2'!BG28</f>
        <v>0.25983184792741859</v>
      </c>
      <c r="AS28" s="6">
        <f>'2'!BI28</f>
        <v>0.37733039460631224</v>
      </c>
      <c r="AT28" s="6">
        <f>'3'!S28</f>
        <v>0.58107286829918081</v>
      </c>
      <c r="AU28" s="6">
        <f>'8'!AE27</f>
        <v>0.55295959149736762</v>
      </c>
      <c r="AV28" s="6">
        <f t="shared" si="31"/>
        <v>0.47195026913519911</v>
      </c>
      <c r="AW28" s="225">
        <f t="shared" si="32"/>
        <v>0.52323531385553446</v>
      </c>
      <c r="AX28" s="6">
        <f>'1'!BQ28</f>
        <v>0.62162215048162628</v>
      </c>
      <c r="AY28" s="6">
        <f>'1'!BS28</f>
        <v>0.6955836213681823</v>
      </c>
      <c r="AZ28" s="6">
        <f>'2'!BQ28</f>
        <v>0.2689605204426519</v>
      </c>
      <c r="BA28" s="6">
        <f>'2'!BS28</f>
        <v>0.38927222292979002</v>
      </c>
      <c r="BB28" s="6">
        <f>'3'!V28</f>
        <v>0.6126941100073906</v>
      </c>
      <c r="BC28" s="6">
        <f>'8'!AJ27</f>
        <v>0.54348070730400067</v>
      </c>
      <c r="BD28" s="6">
        <f t="shared" si="33"/>
        <v>0.51168937205891729</v>
      </c>
      <c r="BE28" s="225">
        <f t="shared" si="34"/>
        <v>0.5602576654023409</v>
      </c>
      <c r="BF28" s="6">
        <f>'1'!CA28</f>
        <v>0.5238101228887746</v>
      </c>
      <c r="BG28" s="6">
        <f>'1'!CC28</f>
        <v>0.60948350560844444</v>
      </c>
      <c r="BH28" s="6">
        <f>'2'!CA28</f>
        <v>0.26216597811732856</v>
      </c>
      <c r="BI28" s="6">
        <f>'2'!CC28</f>
        <v>0.38040619238586831</v>
      </c>
      <c r="BJ28" s="6">
        <f>'3'!Y28</f>
        <v>0.4914081187561562</v>
      </c>
      <c r="BK28" s="6">
        <f>'8'!AO27</f>
        <v>0.57586015513053812</v>
      </c>
      <c r="BL28" s="6">
        <f t="shared" si="35"/>
        <v>0.46331109372319934</v>
      </c>
      <c r="BM28" s="225">
        <f t="shared" si="36"/>
        <v>0.51428949297025184</v>
      </c>
      <c r="BN28" s="6">
        <f>'1'!CK28</f>
        <v>0.48511192560023736</v>
      </c>
      <c r="BO28" s="6">
        <f>'1'!CM28</f>
        <v>0.5731781609157417</v>
      </c>
      <c r="BP28" s="6">
        <f>'2'!CK28</f>
        <v>0.21944254674778485</v>
      </c>
      <c r="BQ28" s="6">
        <f>'2'!CM28</f>
        <v>0.3214876565805912</v>
      </c>
      <c r="BR28" s="6">
        <f>'3'!AB28</f>
        <v>0.53146980871800287</v>
      </c>
      <c r="BS28" s="6">
        <f>'8'!AT27</f>
        <v>0.5908431953656561</v>
      </c>
      <c r="BT28" s="6">
        <f t="shared" si="37"/>
        <v>0.45671686910792031</v>
      </c>
      <c r="BU28" s="225">
        <f t="shared" si="38"/>
        <v>0.50424470539499799</v>
      </c>
      <c r="BV28" s="6">
        <f>'1'!CU28</f>
        <v>0.62964822650217978</v>
      </c>
      <c r="BW28" s="6">
        <f>'1'!CW28</f>
        <v>0.7023190217617219</v>
      </c>
      <c r="BX28" s="6">
        <f>'2'!CU28</f>
        <v>0.31971666601152399</v>
      </c>
      <c r="BY28" s="6">
        <f>'2'!CW28</f>
        <v>0.45170803830440309</v>
      </c>
      <c r="BZ28" s="6">
        <f>'3'!AE28</f>
        <v>0.57355760525901101</v>
      </c>
      <c r="CA28" s="6">
        <f>'8'!AY27</f>
        <v>0.65043626361975182</v>
      </c>
      <c r="CB28" s="6">
        <f t="shared" si="39"/>
        <v>0.54333969034811669</v>
      </c>
      <c r="CC28" s="225">
        <f t="shared" si="40"/>
        <v>0.59450523223622198</v>
      </c>
      <c r="CD28" s="6">
        <f>'1'!DE28</f>
        <v>0.60359494531439539</v>
      </c>
      <c r="CE28" s="6">
        <f>'1'!DG28</f>
        <v>0.68028174018481435</v>
      </c>
      <c r="CF28" s="6">
        <f>'2'!DE28</f>
        <v>0.32920998692416792</v>
      </c>
      <c r="CG28" s="6">
        <f>'2'!DG28</f>
        <v>0.46270694612734414</v>
      </c>
      <c r="CH28" s="6">
        <f>'3'!AH28</f>
        <v>0.35724853810039586</v>
      </c>
      <c r="CI28" s="6">
        <f>'8'!BD27</f>
        <v>0.54003208856011831</v>
      </c>
      <c r="CJ28" s="6">
        <f t="shared" si="41"/>
        <v>0.45752138972476941</v>
      </c>
      <c r="CK28" s="225">
        <f t="shared" si="42"/>
        <v>0.51006732824316814</v>
      </c>
    </row>
    <row r="29" spans="1:89" x14ac:dyDescent="0.2">
      <c r="A29" s="1">
        <v>2004</v>
      </c>
      <c r="B29" s="6">
        <f>'1'!I29</f>
        <v>0.59303119086240286</v>
      </c>
      <c r="C29" s="6">
        <f>'1'!K29</f>
        <v>0.67120091108214652</v>
      </c>
      <c r="D29" s="6">
        <f>'2'!I29</f>
        <v>0.30315226403518553</v>
      </c>
      <c r="E29" s="6">
        <f>'2'!K29</f>
        <v>0.43202739702867016</v>
      </c>
      <c r="F29" s="6">
        <f>'3'!D29</f>
        <v>0.51760423137088918</v>
      </c>
      <c r="G29" s="6">
        <f>'8'!F28</f>
        <v>0.55577594922871687</v>
      </c>
      <c r="H29" s="6">
        <f t="shared" si="0"/>
        <v>0.49239090887429865</v>
      </c>
      <c r="I29" s="225">
        <f t="shared" si="22"/>
        <v>0.54415212217760578</v>
      </c>
      <c r="J29" s="6">
        <f>'1'!S29</f>
        <v>0.45851956749594969</v>
      </c>
      <c r="K29" s="6">
        <f>'1'!U29</f>
        <v>0.54741379439428672</v>
      </c>
      <c r="L29" s="6">
        <f>'2'!S29</f>
        <v>0.41577352739769274</v>
      </c>
      <c r="M29" s="6">
        <f>'2'!U29</f>
        <v>0.55477101103329163</v>
      </c>
      <c r="N29" s="6">
        <f>'3'!G29</f>
        <v>0.34686425495205336</v>
      </c>
      <c r="O29" s="6">
        <f>'8'!K28</f>
        <v>0.46221571825854274</v>
      </c>
      <c r="P29" s="6">
        <f t="shared" si="23"/>
        <v>0.42084326702605962</v>
      </c>
      <c r="Q29" s="225">
        <f t="shared" si="24"/>
        <v>0.47781619465954356</v>
      </c>
      <c r="R29" s="6">
        <f>'1'!AC29</f>
        <v>0.49263435353312401</v>
      </c>
      <c r="S29" s="6">
        <f>'1'!AE29</f>
        <v>0.58034324198850029</v>
      </c>
      <c r="T29" s="6">
        <f>'2'!AC29</f>
        <v>0.16419940243201098</v>
      </c>
      <c r="U29" s="6">
        <f>'2'!AE29</f>
        <v>0.23572667120419644</v>
      </c>
      <c r="V29" s="6">
        <f>'3'!J29</f>
        <v>0.72774299702752743</v>
      </c>
      <c r="W29" s="6">
        <f>'8'!P28</f>
        <v>0.47386944747301391</v>
      </c>
      <c r="X29" s="6">
        <f t="shared" si="25"/>
        <v>0.46461155011641908</v>
      </c>
      <c r="Y29" s="225">
        <f t="shared" si="26"/>
        <v>0.50442058942330947</v>
      </c>
      <c r="Z29" s="6">
        <f>'1'!AM29</f>
        <v>0.5669204629331418</v>
      </c>
      <c r="AA29" s="6">
        <f>'1'!AO29</f>
        <v>0.64838187008668569</v>
      </c>
      <c r="AB29" s="6">
        <f>'2'!AM29</f>
        <v>0.1608946816100825</v>
      </c>
      <c r="AC29" s="6">
        <f>'2'!AO29</f>
        <v>0.23019222759661045</v>
      </c>
      <c r="AD29" s="6">
        <f>'3'!M29</f>
        <v>0.4939686407586753</v>
      </c>
      <c r="AE29" s="6">
        <f>'8'!U28</f>
        <v>0.49416627318377071</v>
      </c>
      <c r="AF29" s="6">
        <f t="shared" si="27"/>
        <v>0.4289875146214176</v>
      </c>
      <c r="AG29" s="225">
        <f t="shared" si="28"/>
        <v>0.46667725290643547</v>
      </c>
      <c r="AH29" s="6">
        <f>'1'!AW29</f>
        <v>0.48305313858889581</v>
      </c>
      <c r="AI29" s="6">
        <f>'1'!AY29</f>
        <v>0.57120786471275109</v>
      </c>
      <c r="AJ29" s="6">
        <f>'2'!AW29</f>
        <v>0.19461864063077233</v>
      </c>
      <c r="AK29" s="6">
        <f>'2'!AY29</f>
        <v>0.28443699586366022</v>
      </c>
      <c r="AL29" s="6">
        <f>'3'!P29</f>
        <v>0.48437460512789859</v>
      </c>
      <c r="AM29" s="6">
        <f>'8'!Z28</f>
        <v>0.48423814444042057</v>
      </c>
      <c r="AN29" s="6">
        <f t="shared" si="29"/>
        <v>0.41157113219699681</v>
      </c>
      <c r="AO29" s="225">
        <f t="shared" si="30"/>
        <v>0.45606440253618263</v>
      </c>
      <c r="AP29" s="6">
        <f>'1'!BG29</f>
        <v>0.50804678288775695</v>
      </c>
      <c r="AQ29" s="6">
        <f>'1'!BI29</f>
        <v>0.59485938594972165</v>
      </c>
      <c r="AR29" s="6">
        <f>'2'!BG29</f>
        <v>0.27791909921194979</v>
      </c>
      <c r="AS29" s="6">
        <f>'2'!BI29</f>
        <v>0.40076807864077596</v>
      </c>
      <c r="AT29" s="6">
        <f>'3'!S29</f>
        <v>0.61436102134173076</v>
      </c>
      <c r="AU29" s="6">
        <f>'8'!AE28</f>
        <v>0.57735028022975987</v>
      </c>
      <c r="AV29" s="6">
        <f t="shared" si="31"/>
        <v>0.49441929591779932</v>
      </c>
      <c r="AW29" s="225">
        <f t="shared" si="32"/>
        <v>0.54683469154049713</v>
      </c>
      <c r="AX29" s="6">
        <f>'1'!BQ29</f>
        <v>0.64412442644036372</v>
      </c>
      <c r="AY29" s="6">
        <f>'1'!BS29</f>
        <v>0.71434967206006861</v>
      </c>
      <c r="AZ29" s="6">
        <f>'2'!BQ29</f>
        <v>0.28149320211463136</v>
      </c>
      <c r="BA29" s="6">
        <f>'2'!BS29</f>
        <v>0.40529453822707462</v>
      </c>
      <c r="BB29" s="6">
        <f>'3'!V29</f>
        <v>0.53187154615383903</v>
      </c>
      <c r="BC29" s="6">
        <f>'8'!AJ28</f>
        <v>0.52655153221250228</v>
      </c>
      <c r="BD29" s="6">
        <f t="shared" si="33"/>
        <v>0.4960101767303341</v>
      </c>
      <c r="BE29" s="225">
        <f t="shared" si="34"/>
        <v>0.54451682216337116</v>
      </c>
      <c r="BF29" s="6">
        <f>'1'!CA29</f>
        <v>0.54533232249252073</v>
      </c>
      <c r="BG29" s="6">
        <f>'1'!CC29</f>
        <v>0.62909896562824685</v>
      </c>
      <c r="BH29" s="6">
        <f>'2'!CA29</f>
        <v>0.27399909063356265</v>
      </c>
      <c r="BI29" s="6">
        <f>'2'!CC29</f>
        <v>0.39576452831447007</v>
      </c>
      <c r="BJ29" s="6">
        <f>'3'!Y29</f>
        <v>0.46330202617138061</v>
      </c>
      <c r="BK29" s="6">
        <f>'8'!AO28</f>
        <v>0.56564664927275154</v>
      </c>
      <c r="BL29" s="6">
        <f t="shared" si="35"/>
        <v>0.46207002214255388</v>
      </c>
      <c r="BM29" s="225">
        <f t="shared" si="36"/>
        <v>0.5134530423467123</v>
      </c>
      <c r="BN29" s="6">
        <f>'1'!CK29</f>
        <v>0.49917506699421277</v>
      </c>
      <c r="BO29" s="6">
        <f>'1'!CM29</f>
        <v>0.58653028705151433</v>
      </c>
      <c r="BP29" s="6">
        <f>'2'!CK29</f>
        <v>0.2327981357414842</v>
      </c>
      <c r="BQ29" s="6">
        <f>'2'!CM29</f>
        <v>0.3405259576214037</v>
      </c>
      <c r="BR29" s="6">
        <f>'3'!AB29</f>
        <v>0.43929721359952223</v>
      </c>
      <c r="BS29" s="6">
        <f>'8'!AT28</f>
        <v>0.58241876559992134</v>
      </c>
      <c r="BT29" s="6">
        <f t="shared" si="37"/>
        <v>0.43842229548378514</v>
      </c>
      <c r="BU29" s="225">
        <f t="shared" si="38"/>
        <v>0.48719305596809037</v>
      </c>
      <c r="BV29" s="6">
        <f>'1'!CU29</f>
        <v>0.65889546017904677</v>
      </c>
      <c r="BW29" s="6">
        <f>'1'!CW29</f>
        <v>0.72647264417123758</v>
      </c>
      <c r="BX29" s="6">
        <f>'2'!CU29</f>
        <v>0.32357947019338185</v>
      </c>
      <c r="BY29" s="6">
        <f>'2'!CW29</f>
        <v>0.45620747075213552</v>
      </c>
      <c r="BZ29" s="6">
        <f>'3'!AE29</f>
        <v>0.55204217858275295</v>
      </c>
      <c r="CA29" s="6">
        <f>'8'!AY28</f>
        <v>0.6536080964207579</v>
      </c>
      <c r="CB29" s="6">
        <f t="shared" si="39"/>
        <v>0.54703130134398481</v>
      </c>
      <c r="CC29" s="225">
        <f t="shared" si="40"/>
        <v>0.59708259748172099</v>
      </c>
      <c r="CD29" s="6">
        <f>'1'!DE29</f>
        <v>0.62558013473817597</v>
      </c>
      <c r="CE29" s="6">
        <f>'1'!DG29</f>
        <v>0.69891099770900134</v>
      </c>
      <c r="CF29" s="6">
        <f>'2'!DE29</f>
        <v>0.36197140237250697</v>
      </c>
      <c r="CG29" s="6">
        <f>'2'!DG29</f>
        <v>0.49920666412101039</v>
      </c>
      <c r="CH29" s="6">
        <f>'3'!AH29</f>
        <v>0.36209232508505351</v>
      </c>
      <c r="CI29" s="6">
        <f>'8'!BD28</f>
        <v>0.54807291975150352</v>
      </c>
      <c r="CJ29" s="6">
        <f t="shared" si="41"/>
        <v>0.47442919548681001</v>
      </c>
      <c r="CK29" s="225">
        <f t="shared" si="42"/>
        <v>0.52707072666664212</v>
      </c>
    </row>
    <row r="30" spans="1:89" x14ac:dyDescent="0.2">
      <c r="A30" s="1">
        <v>2005</v>
      </c>
      <c r="B30" s="6">
        <f>'1'!I30</f>
        <v>0.61804199648925484</v>
      </c>
      <c r="C30" s="6">
        <f>'1'!K30</f>
        <v>0.69256396072451698</v>
      </c>
      <c r="D30" s="6">
        <f>'2'!I30</f>
        <v>0.31882050681064061</v>
      </c>
      <c r="E30" s="6">
        <f>'2'!K30</f>
        <v>0.45065941272936361</v>
      </c>
      <c r="F30" s="6">
        <f>'3'!D30</f>
        <v>0.5240818254909192</v>
      </c>
      <c r="G30" s="6">
        <f>'8'!F29</f>
        <v>0.5574371331465855</v>
      </c>
      <c r="H30" s="6">
        <f t="shared" si="0"/>
        <v>0.50459536548435002</v>
      </c>
      <c r="I30" s="225">
        <f t="shared" si="22"/>
        <v>0.55618558302284637</v>
      </c>
      <c r="J30" s="6">
        <f>'1'!S30</f>
        <v>0.47658134802218638</v>
      </c>
      <c r="K30" s="6">
        <f>'1'!U30</f>
        <v>0.56498790940983434</v>
      </c>
      <c r="L30" s="6">
        <f>'2'!S30</f>
        <v>0.63295872383908369</v>
      </c>
      <c r="M30" s="6">
        <f>'2'!U30</f>
        <v>0.73842092184551311</v>
      </c>
      <c r="N30" s="6">
        <f>'3'!G30</f>
        <v>0.44864797084007446</v>
      </c>
      <c r="O30" s="6">
        <f>'8'!K29</f>
        <v>0.44758918224618754</v>
      </c>
      <c r="P30" s="6">
        <f t="shared" si="23"/>
        <v>0.50144430623688308</v>
      </c>
      <c r="Q30" s="225">
        <f t="shared" si="24"/>
        <v>0.54991149608540235</v>
      </c>
      <c r="R30" s="6">
        <f>'1'!AC30</f>
        <v>0.56673632401731489</v>
      </c>
      <c r="S30" s="6">
        <f>'1'!AE30</f>
        <v>0.64821901299931928</v>
      </c>
      <c r="T30" s="6">
        <f>'2'!AC30</f>
        <v>0.1652870222930472</v>
      </c>
      <c r="U30" s="6">
        <f>'2'!AE30</f>
        <v>0.23753716611905173</v>
      </c>
      <c r="V30" s="6">
        <f>'3'!J30</f>
        <v>0.80134333211891717</v>
      </c>
      <c r="W30" s="6">
        <f>'8'!P29</f>
        <v>0.50248329100549194</v>
      </c>
      <c r="X30" s="6">
        <f t="shared" si="25"/>
        <v>0.50896249235869284</v>
      </c>
      <c r="Y30" s="225">
        <f t="shared" si="26"/>
        <v>0.54739570056069509</v>
      </c>
      <c r="Z30" s="6">
        <f>'1'!AM30</f>
        <v>0.59404922546630246</v>
      </c>
      <c r="AA30" s="6">
        <f>'1'!AO30</f>
        <v>0.67207976634259303</v>
      </c>
      <c r="AB30" s="6">
        <f>'2'!AM30</f>
        <v>0.16032215686184625</v>
      </c>
      <c r="AC30" s="6">
        <f>'2'!AO30</f>
        <v>0.22922828040891671</v>
      </c>
      <c r="AD30" s="6">
        <f>'3'!M30</f>
        <v>0.56337016895788594</v>
      </c>
      <c r="AE30" s="6">
        <f>'8'!U29</f>
        <v>0.49762846401390737</v>
      </c>
      <c r="AF30" s="6">
        <f t="shared" si="27"/>
        <v>0.45384250382498548</v>
      </c>
      <c r="AG30" s="225">
        <f t="shared" si="28"/>
        <v>0.49057666993082583</v>
      </c>
      <c r="AH30" s="6">
        <f>'1'!AW30</f>
        <v>0.50984995163910518</v>
      </c>
      <c r="AI30" s="6">
        <f>'1'!AY30</f>
        <v>0.59654351115840387</v>
      </c>
      <c r="AJ30" s="6">
        <f>'2'!AW30</f>
        <v>0.18506874913814203</v>
      </c>
      <c r="AK30" s="6">
        <f>'2'!AY30</f>
        <v>0.26956032116493522</v>
      </c>
      <c r="AL30" s="6">
        <f>'3'!P30</f>
        <v>0.46727577671686071</v>
      </c>
      <c r="AM30" s="6">
        <f>'8'!Z29</f>
        <v>0.4479001371773027</v>
      </c>
      <c r="AN30" s="6">
        <f t="shared" si="29"/>
        <v>0.4025236536678527</v>
      </c>
      <c r="AO30" s="225">
        <f t="shared" si="30"/>
        <v>0.44531993655437563</v>
      </c>
      <c r="AP30" s="6">
        <f>'1'!BG30</f>
        <v>0.52630122807947799</v>
      </c>
      <c r="AQ30" s="6">
        <f>'1'!BI30</f>
        <v>0.61177442881608857</v>
      </c>
      <c r="AR30" s="6">
        <f>'2'!BG30</f>
        <v>0.28156403522918344</v>
      </c>
      <c r="AS30" s="6">
        <f>'2'!BI30</f>
        <v>0.40538390626280352</v>
      </c>
      <c r="AT30" s="6">
        <f>'3'!S30</f>
        <v>0.5625490625281071</v>
      </c>
      <c r="AU30" s="6">
        <f>'8'!AE29</f>
        <v>0.55420671009854883</v>
      </c>
      <c r="AV30" s="6">
        <f t="shared" si="31"/>
        <v>0.48115525898382933</v>
      </c>
      <c r="AW30" s="225">
        <f t="shared" si="32"/>
        <v>0.53347852692638698</v>
      </c>
      <c r="AX30" s="6">
        <f>'1'!BQ30</f>
        <v>0.66652360437335822</v>
      </c>
      <c r="AY30" s="6">
        <f>'1'!BS30</f>
        <v>0.73267411813378869</v>
      </c>
      <c r="AZ30" s="6">
        <f>'2'!BQ30</f>
        <v>0.28494573743589185</v>
      </c>
      <c r="BA30" s="6">
        <f>'2'!BS30</f>
        <v>0.40963530423595346</v>
      </c>
      <c r="BB30" s="6">
        <f>'3'!V30</f>
        <v>0.55773611987379734</v>
      </c>
      <c r="BC30" s="6">
        <f>'8'!AJ29</f>
        <v>0.52136394772896566</v>
      </c>
      <c r="BD30" s="6">
        <f t="shared" si="33"/>
        <v>0.50764235235300326</v>
      </c>
      <c r="BE30" s="225">
        <f t="shared" si="34"/>
        <v>0.5553523724931263</v>
      </c>
      <c r="BF30" s="6">
        <f>'1'!CA30</f>
        <v>0.5709789211440699</v>
      </c>
      <c r="BG30" s="6">
        <f>'1'!CC30</f>
        <v>0.65196431032778512</v>
      </c>
      <c r="BH30" s="6">
        <f>'2'!CA30</f>
        <v>0.27665788947441317</v>
      </c>
      <c r="BI30" s="6">
        <f>'2'!CC30</f>
        <v>0.39916273749239189</v>
      </c>
      <c r="BJ30" s="6">
        <f>'3'!Y30</f>
        <v>0.47596559729843846</v>
      </c>
      <c r="BK30" s="6">
        <f>'8'!AO29</f>
        <v>0.55145842680765456</v>
      </c>
      <c r="BL30" s="6">
        <f t="shared" si="35"/>
        <v>0.46876520868114402</v>
      </c>
      <c r="BM30" s="225">
        <f t="shared" si="36"/>
        <v>0.51963776798156758</v>
      </c>
      <c r="BN30" s="6">
        <f>'1'!CK30</f>
        <v>0.5254323575629396</v>
      </c>
      <c r="BO30" s="6">
        <f>'1'!CM30</f>
        <v>0.61097599724868845</v>
      </c>
      <c r="BP30" s="6">
        <f>'2'!CK30</f>
        <v>0.27686254329814453</v>
      </c>
      <c r="BQ30" s="6">
        <f>'2'!CM30</f>
        <v>0.39942352073837339</v>
      </c>
      <c r="BR30" s="6">
        <f>'3'!AB30</f>
        <v>0.30489788721067423</v>
      </c>
      <c r="BS30" s="6">
        <f>'8'!AT29</f>
        <v>0.57375146543227262</v>
      </c>
      <c r="BT30" s="6">
        <f t="shared" si="37"/>
        <v>0.42023606337600777</v>
      </c>
      <c r="BU30" s="225">
        <f t="shared" si="38"/>
        <v>0.47226221765750215</v>
      </c>
      <c r="BV30" s="6">
        <f>'1'!CU30</f>
        <v>0.69800835932885341</v>
      </c>
      <c r="BW30" s="6">
        <f>'1'!CW30</f>
        <v>0.75785675059322621</v>
      </c>
      <c r="BX30" s="6">
        <f>'2'!CU30</f>
        <v>0.40134708425666465</v>
      </c>
      <c r="BY30" s="6">
        <f>'2'!CW30</f>
        <v>0.54036266673744615</v>
      </c>
      <c r="BZ30" s="6">
        <f>'3'!AE30</f>
        <v>0.62877325470668588</v>
      </c>
      <c r="CA30" s="6">
        <f>'8'!AY29</f>
        <v>0.68280981188788292</v>
      </c>
      <c r="CB30" s="6">
        <f t="shared" si="39"/>
        <v>0.60273462754502172</v>
      </c>
      <c r="CC30" s="225">
        <f t="shared" si="40"/>
        <v>0.65245062098131024</v>
      </c>
      <c r="CD30" s="6">
        <f>'1'!DE30</f>
        <v>0.65696421619184364</v>
      </c>
      <c r="CE30" s="6">
        <f>'1'!DG30</f>
        <v>0.7248962513659456</v>
      </c>
      <c r="CF30" s="6">
        <f>'2'!DE30</f>
        <v>0.37972641305946592</v>
      </c>
      <c r="CG30" s="6">
        <f>'2'!DG30</f>
        <v>0.51810964079046251</v>
      </c>
      <c r="CH30" s="6">
        <f>'3'!AH30</f>
        <v>0.40180010436615865</v>
      </c>
      <c r="CI30" s="6">
        <f>'8'!BD29</f>
        <v>0.60040462942313744</v>
      </c>
      <c r="CJ30" s="6">
        <f t="shared" si="41"/>
        <v>0.50972384076015143</v>
      </c>
      <c r="CK30" s="225">
        <f t="shared" si="42"/>
        <v>0.56130265648642597</v>
      </c>
    </row>
    <row r="31" spans="1:89" x14ac:dyDescent="0.2">
      <c r="A31" s="1">
        <v>2006</v>
      </c>
      <c r="B31" s="6">
        <f>'1'!I31</f>
        <v>0.66654433148612424</v>
      </c>
      <c r="C31" s="6">
        <f>'1'!K31</f>
        <v>0.73269091452720758</v>
      </c>
      <c r="D31" s="6">
        <f>'2'!I31</f>
        <v>0.32990947274854021</v>
      </c>
      <c r="E31" s="6">
        <f>'2'!K31</f>
        <v>0.46350955866556831</v>
      </c>
      <c r="F31" s="6">
        <f>'3'!D31</f>
        <v>0.52257903352971902</v>
      </c>
      <c r="G31" s="6">
        <f>'8'!F30</f>
        <v>0.54412060730073053</v>
      </c>
      <c r="H31" s="6">
        <f t="shared" si="0"/>
        <v>0.51578836126627847</v>
      </c>
      <c r="I31" s="225">
        <f t="shared" si="22"/>
        <v>0.5657250285058063</v>
      </c>
      <c r="J31" s="6">
        <f>'1'!S31</f>
        <v>0.515355163193985</v>
      </c>
      <c r="K31" s="6">
        <f>'1'!U31</f>
        <v>0.60166715970215312</v>
      </c>
      <c r="L31" s="6">
        <f>'2'!S31</f>
        <v>0.69652070020062595</v>
      </c>
      <c r="M31" s="6">
        <f>'2'!U31</f>
        <v>0.78313420525957811</v>
      </c>
      <c r="N31" s="6">
        <f>'3'!G31</f>
        <v>0.53504104706590994</v>
      </c>
      <c r="O31" s="6">
        <f>'8'!K30</f>
        <v>0.47088914259101888</v>
      </c>
      <c r="P31" s="6">
        <f t="shared" si="23"/>
        <v>0.55445151326288489</v>
      </c>
      <c r="Q31" s="225">
        <f t="shared" si="24"/>
        <v>0.59768288865466501</v>
      </c>
      <c r="R31" s="6">
        <f>'1'!AC31</f>
        <v>0.61424582274631656</v>
      </c>
      <c r="S31" s="6">
        <f>'1'!AE31</f>
        <v>0.68935174205364713</v>
      </c>
      <c r="T31" s="6">
        <f>'2'!AC31</f>
        <v>0.17613227768791742</v>
      </c>
      <c r="U31" s="6">
        <f>'2'!AE31</f>
        <v>0.25530199819307131</v>
      </c>
      <c r="V31" s="6">
        <f>'3'!J31</f>
        <v>0.76222806962279521</v>
      </c>
      <c r="W31" s="6">
        <f>'8'!P30</f>
        <v>0.45389311612701444</v>
      </c>
      <c r="X31" s="6">
        <f t="shared" si="25"/>
        <v>0.50162482154601096</v>
      </c>
      <c r="Y31" s="225">
        <f t="shared" si="26"/>
        <v>0.54019373149913208</v>
      </c>
      <c r="Z31" s="6">
        <f>'1'!AM31</f>
        <v>0.63362363059249738</v>
      </c>
      <c r="AA31" s="6">
        <f>'1'!AO31</f>
        <v>0.70563780734663639</v>
      </c>
      <c r="AB31" s="6">
        <f>'2'!AM31</f>
        <v>0.15895446334876787</v>
      </c>
      <c r="AC31" s="6">
        <f>'2'!AO31</f>
        <v>0.22691932698178821</v>
      </c>
      <c r="AD31" s="6">
        <f>'3'!M31</f>
        <v>0.54873760521270809</v>
      </c>
      <c r="AE31" s="6">
        <f>'8'!U30</f>
        <v>0.45993294578122823</v>
      </c>
      <c r="AF31" s="6">
        <f t="shared" si="27"/>
        <v>0.45031216123380036</v>
      </c>
      <c r="AG31" s="225">
        <f t="shared" si="28"/>
        <v>0.48530692133059022</v>
      </c>
      <c r="AH31" s="6">
        <f>'1'!AW31</f>
        <v>0.54911275938087489</v>
      </c>
      <c r="AI31" s="6">
        <f>'1'!AY31</f>
        <v>0.63250367405562435</v>
      </c>
      <c r="AJ31" s="6">
        <f>'2'!AW31</f>
        <v>0.20447960073731056</v>
      </c>
      <c r="AK31" s="6">
        <f>'2'!AY31</f>
        <v>0.29942596411531192</v>
      </c>
      <c r="AL31" s="6">
        <f>'3'!P31</f>
        <v>0.5644743898311142</v>
      </c>
      <c r="AM31" s="6">
        <f>'8'!Z30</f>
        <v>0.45588900616048122</v>
      </c>
      <c r="AN31" s="6">
        <f t="shared" si="29"/>
        <v>0.44348893902744518</v>
      </c>
      <c r="AO31" s="225">
        <f t="shared" si="30"/>
        <v>0.48807325854063294</v>
      </c>
      <c r="AP31" s="6">
        <f>'1'!BG31</f>
        <v>0.56637445795127739</v>
      </c>
      <c r="AQ31" s="6">
        <f>'1'!BI31</f>
        <v>0.64789888943488039</v>
      </c>
      <c r="AR31" s="6">
        <f>'2'!BG31</f>
        <v>0.29017352974456911</v>
      </c>
      <c r="AS31" s="6">
        <f>'2'!BI31</f>
        <v>0.41614967973709049</v>
      </c>
      <c r="AT31" s="6">
        <f>'3'!S31</f>
        <v>0.62012590581040139</v>
      </c>
      <c r="AU31" s="6">
        <f>'8'!AE30</f>
        <v>0.55510717264898013</v>
      </c>
      <c r="AV31" s="6">
        <f t="shared" si="31"/>
        <v>0.50794526653880701</v>
      </c>
      <c r="AW31" s="225">
        <f t="shared" si="32"/>
        <v>0.55982041190783816</v>
      </c>
      <c r="AX31" s="6">
        <f>'1'!BQ31</f>
        <v>0.71653995427914718</v>
      </c>
      <c r="AY31" s="6">
        <f>'1'!BS31</f>
        <v>0.7723773918838609</v>
      </c>
      <c r="AZ31" s="6">
        <f>'2'!BQ31</f>
        <v>0.299876788041961</v>
      </c>
      <c r="BA31" s="6">
        <f>'2'!BS31</f>
        <v>0.42805920297024219</v>
      </c>
      <c r="BB31" s="6">
        <f>'3'!V31</f>
        <v>0.50671573039978057</v>
      </c>
      <c r="BC31" s="6">
        <f>'8'!AJ30</f>
        <v>0.50253114501236507</v>
      </c>
      <c r="BD31" s="6">
        <f t="shared" si="33"/>
        <v>0.50641590443331341</v>
      </c>
      <c r="BE31" s="225">
        <f t="shared" si="34"/>
        <v>0.55242086756656217</v>
      </c>
      <c r="BF31" s="6">
        <f>'1'!CA31</f>
        <v>0.61311225430787353</v>
      </c>
      <c r="BG31" s="6">
        <f>'1'!CC31</f>
        <v>0.68839047008222776</v>
      </c>
      <c r="BH31" s="6">
        <f>'2'!CA31</f>
        <v>0.3026030151429977</v>
      </c>
      <c r="BI31" s="6">
        <f>'2'!CC31</f>
        <v>0.43136379227388805</v>
      </c>
      <c r="BJ31" s="6">
        <f>'3'!Y31</f>
        <v>0.4821390882228791</v>
      </c>
      <c r="BK31" s="6">
        <f>'8'!AO30</f>
        <v>0.55329623999517841</v>
      </c>
      <c r="BL31" s="6">
        <f t="shared" si="35"/>
        <v>0.48778764941723218</v>
      </c>
      <c r="BM31" s="225">
        <f t="shared" si="36"/>
        <v>0.5387973976435434</v>
      </c>
      <c r="BN31" s="6">
        <f>'1'!CK31</f>
        <v>0.56544854973498737</v>
      </c>
      <c r="BO31" s="6">
        <f>'1'!CM31</f>
        <v>0.64707930400956071</v>
      </c>
      <c r="BP31" s="6">
        <f>'2'!CK31</f>
        <v>0.27844393236800313</v>
      </c>
      <c r="BQ31" s="6">
        <f>'2'!CM31</f>
        <v>0.40143487127605237</v>
      </c>
      <c r="BR31" s="6">
        <f>'3'!AB31</f>
        <v>0.37577199887415447</v>
      </c>
      <c r="BS31" s="6">
        <f>'8'!AT30</f>
        <v>0.56796792089868919</v>
      </c>
      <c r="BT31" s="6">
        <f t="shared" si="37"/>
        <v>0.44690810046895857</v>
      </c>
      <c r="BU31" s="225">
        <f t="shared" si="38"/>
        <v>0.49806352376461416</v>
      </c>
      <c r="BV31" s="6">
        <f>'1'!CU31</f>
        <v>0.76252388355142053</v>
      </c>
      <c r="BW31" s="6">
        <f>'1'!CW31</f>
        <v>0.807491995399928</v>
      </c>
      <c r="BX31" s="6">
        <f>'2'!CU31</f>
        <v>0.35150160657569091</v>
      </c>
      <c r="BY31" s="6">
        <f>'2'!CW31</f>
        <v>0.4877784236813319</v>
      </c>
      <c r="BZ31" s="6">
        <f>'3'!AE31</f>
        <v>0.64184531371170905</v>
      </c>
      <c r="CA31" s="6">
        <f>'8'!AY30</f>
        <v>0.68637147769235374</v>
      </c>
      <c r="CB31" s="6">
        <f t="shared" si="39"/>
        <v>0.61056057038279354</v>
      </c>
      <c r="CC31" s="225">
        <f t="shared" si="40"/>
        <v>0.6558718026213306</v>
      </c>
      <c r="CD31" s="6">
        <f>'1'!DE31</f>
        <v>0.71210607544962823</v>
      </c>
      <c r="CE31" s="6">
        <f>'1'!DG31</f>
        <v>0.76892301280606512</v>
      </c>
      <c r="CF31" s="6">
        <f>'2'!DE31</f>
        <v>0.38197186156584539</v>
      </c>
      <c r="CG31" s="6">
        <f>'2'!DG31</f>
        <v>0.52045899046989674</v>
      </c>
      <c r="CH31" s="6">
        <f>'3'!AH31</f>
        <v>0.3918724571326303</v>
      </c>
      <c r="CI31" s="6">
        <f>'8'!BD30</f>
        <v>0.56797493966083223</v>
      </c>
      <c r="CJ31" s="6">
        <f t="shared" si="41"/>
        <v>0.51348133345223401</v>
      </c>
      <c r="CK31" s="225">
        <f t="shared" si="42"/>
        <v>0.5623073500173561</v>
      </c>
    </row>
    <row r="32" spans="1:89" x14ac:dyDescent="0.2">
      <c r="A32" s="1">
        <v>2007</v>
      </c>
      <c r="B32" s="6">
        <f>'1'!I32</f>
        <v>0.70466276646953818</v>
      </c>
      <c r="C32" s="6">
        <f>'1'!K32</f>
        <v>0.76309607011863712</v>
      </c>
      <c r="D32" s="6">
        <f>'2'!I32</f>
        <v>0.32784735651210944</v>
      </c>
      <c r="E32" s="6">
        <f>'2'!K32</f>
        <v>0.46114037459409524</v>
      </c>
      <c r="F32" s="6">
        <f>'3'!D32</f>
        <v>0.53727517516845302</v>
      </c>
      <c r="G32" s="6">
        <f>'8'!F31</f>
        <v>0.55139813037645402</v>
      </c>
      <c r="H32" s="6">
        <f t="shared" si="0"/>
        <v>0.53029585713163863</v>
      </c>
      <c r="I32" s="225">
        <f t="shared" si="22"/>
        <v>0.57822743756440986</v>
      </c>
      <c r="J32" s="6">
        <f>'1'!S32</f>
        <v>0.59161395818120843</v>
      </c>
      <c r="K32" s="6">
        <f>'1'!U32</f>
        <v>0.66997609907733402</v>
      </c>
      <c r="L32" s="6">
        <f>'2'!S32</f>
        <v>0.84293590428065279</v>
      </c>
      <c r="M32" s="6">
        <f>'2'!U32</f>
        <v>0.87512410822669917</v>
      </c>
      <c r="N32" s="6">
        <f>'3'!G32</f>
        <v>0.6037078945887262</v>
      </c>
      <c r="O32" s="6">
        <f>'8'!K31</f>
        <v>0.48787378152585192</v>
      </c>
      <c r="P32" s="6">
        <f t="shared" si="23"/>
        <v>0.63153288464410984</v>
      </c>
      <c r="Q32" s="225">
        <f t="shared" si="24"/>
        <v>0.65917047085465286</v>
      </c>
      <c r="R32" s="6">
        <f>'1'!AC32</f>
        <v>0.61935582412389223</v>
      </c>
      <c r="S32" s="6">
        <f>'1'!AE32</f>
        <v>0.69367319928135673</v>
      </c>
      <c r="T32" s="6">
        <f>'2'!AC32</f>
        <v>0.17583566003046489</v>
      </c>
      <c r="U32" s="6">
        <f>'2'!AE32</f>
        <v>0.25482296354557121</v>
      </c>
      <c r="V32" s="6">
        <f>'3'!J32</f>
        <v>0.78675690603607862</v>
      </c>
      <c r="W32" s="6">
        <f>'8'!P31</f>
        <v>0.49306874031393633</v>
      </c>
      <c r="X32" s="6">
        <f t="shared" si="25"/>
        <v>0.51875428262609302</v>
      </c>
      <c r="Y32" s="225">
        <f t="shared" si="26"/>
        <v>0.55708045229423575</v>
      </c>
      <c r="Z32" s="6">
        <f>'1'!AM32</f>
        <v>0.6759176498773265</v>
      </c>
      <c r="AA32" s="6">
        <f>'1'!AO32</f>
        <v>0.74025685349724801</v>
      </c>
      <c r="AB32" s="6">
        <f>'2'!AM32</f>
        <v>0.15206123718423703</v>
      </c>
      <c r="AC32" s="6">
        <f>'2'!AO32</f>
        <v>0.21514689980017998</v>
      </c>
      <c r="AD32" s="6">
        <f>'3'!M32</f>
        <v>0.55370009803397569</v>
      </c>
      <c r="AE32" s="6">
        <f>'8'!U31</f>
        <v>0.46296415206776048</v>
      </c>
      <c r="AF32" s="6">
        <f t="shared" si="27"/>
        <v>0.46116078429082497</v>
      </c>
      <c r="AG32" s="225">
        <f t="shared" si="28"/>
        <v>0.49301700084979105</v>
      </c>
      <c r="AH32" s="6">
        <f>'1'!AW32</f>
        <v>0.59904698578453297</v>
      </c>
      <c r="AI32" s="6">
        <f>'1'!AY32</f>
        <v>0.67638268988794503</v>
      </c>
      <c r="AJ32" s="6">
        <f>'2'!AW32</f>
        <v>0.19829987181009459</v>
      </c>
      <c r="AK32" s="6">
        <f>'2'!AY32</f>
        <v>0.2900758486141351</v>
      </c>
      <c r="AL32" s="6">
        <f>'3'!P32</f>
        <v>0.56548875196327364</v>
      </c>
      <c r="AM32" s="6">
        <f>'8'!Z31</f>
        <v>0.49387672891292889</v>
      </c>
      <c r="AN32" s="6">
        <f t="shared" si="29"/>
        <v>0.46417808461770749</v>
      </c>
      <c r="AO32" s="225">
        <f t="shared" si="30"/>
        <v>0.50645600484457065</v>
      </c>
      <c r="AP32" s="6">
        <f>'1'!BG32</f>
        <v>0.60134725318793258</v>
      </c>
      <c r="AQ32" s="6">
        <f>'1'!BI32</f>
        <v>0.67835672128680702</v>
      </c>
      <c r="AR32" s="6">
        <f>'2'!BG32</f>
        <v>0.29256740327166719</v>
      </c>
      <c r="AS32" s="6">
        <f>'2'!BI32</f>
        <v>0.41910958159202599</v>
      </c>
      <c r="AT32" s="6">
        <f>'3'!S32</f>
        <v>0.58475529064487752</v>
      </c>
      <c r="AU32" s="6">
        <f>'8'!AE31</f>
        <v>0.55349708319227497</v>
      </c>
      <c r="AV32" s="6">
        <f t="shared" si="31"/>
        <v>0.50804175757418801</v>
      </c>
      <c r="AW32" s="225">
        <f t="shared" si="32"/>
        <v>0.55892966917899634</v>
      </c>
      <c r="AX32" s="6">
        <f>'1'!BQ32</f>
        <v>0.74602346849142731</v>
      </c>
      <c r="AY32" s="6">
        <f>'1'!BS32</f>
        <v>0.79503832971402866</v>
      </c>
      <c r="AZ32" s="6">
        <f>'2'!BQ32</f>
        <v>0.30405996800552165</v>
      </c>
      <c r="BA32" s="6">
        <f>'2'!BS32</f>
        <v>0.43312250532019897</v>
      </c>
      <c r="BB32" s="6">
        <f>'3'!V32</f>
        <v>0.52484500826553959</v>
      </c>
      <c r="BC32" s="6">
        <f>'8'!AJ31</f>
        <v>0.50945721825976975</v>
      </c>
      <c r="BD32" s="6">
        <f t="shared" si="33"/>
        <v>0.52109641575556453</v>
      </c>
      <c r="BE32" s="225">
        <f t="shared" si="34"/>
        <v>0.56561576538988423</v>
      </c>
      <c r="BF32" s="6">
        <f>'1'!CA32</f>
        <v>0.65342307420171919</v>
      </c>
      <c r="BG32" s="6">
        <f>'1'!CC32</f>
        <v>0.72199905855790358</v>
      </c>
      <c r="BH32" s="6">
        <f>'2'!CA32</f>
        <v>0.31024207470837184</v>
      </c>
      <c r="BI32" s="6">
        <f>'2'!CC32</f>
        <v>0.44052901695946234</v>
      </c>
      <c r="BJ32" s="6">
        <f>'3'!Y32</f>
        <v>0.47021422541156632</v>
      </c>
      <c r="BK32" s="6">
        <f>'8'!AO31</f>
        <v>0.55314764903893288</v>
      </c>
      <c r="BL32" s="6">
        <f t="shared" si="35"/>
        <v>0.49675675584014756</v>
      </c>
      <c r="BM32" s="225">
        <f t="shared" si="36"/>
        <v>0.54647248749196631</v>
      </c>
      <c r="BN32" s="6">
        <f>'1'!CK32</f>
        <v>0.60907619977582694</v>
      </c>
      <c r="BO32" s="6">
        <f>'1'!CM32</f>
        <v>0.68496007782660628</v>
      </c>
      <c r="BP32" s="6">
        <f>'2'!CK32</f>
        <v>0.29064431394230844</v>
      </c>
      <c r="BQ32" s="6">
        <f>'2'!CM32</f>
        <v>0.41673291837141391</v>
      </c>
      <c r="BR32" s="6">
        <f>'3'!AB32</f>
        <v>0.44376194676188863</v>
      </c>
      <c r="BS32" s="6">
        <f>'8'!AT31</f>
        <v>0.61263286801300731</v>
      </c>
      <c r="BT32" s="6">
        <f t="shared" si="37"/>
        <v>0.48902883212325787</v>
      </c>
      <c r="BU32" s="225">
        <f t="shared" si="38"/>
        <v>0.53952195274322901</v>
      </c>
      <c r="BV32" s="6">
        <f>'1'!CU32</f>
        <v>0.81335104656518808</v>
      </c>
      <c r="BW32" s="6">
        <f>'1'!CW32</f>
        <v>0.84487357117136552</v>
      </c>
      <c r="BX32" s="6">
        <f>'2'!CU32</f>
        <v>0.32035699102828924</v>
      </c>
      <c r="BY32" s="6">
        <f>'2'!CW32</f>
        <v>0.45245619877855686</v>
      </c>
      <c r="BZ32" s="6">
        <f>'3'!AE32</f>
        <v>0.6435641906472459</v>
      </c>
      <c r="CA32" s="6">
        <f>'8'!AY31</f>
        <v>0.65081337397458561</v>
      </c>
      <c r="CB32" s="6">
        <f t="shared" si="39"/>
        <v>0.60702140055382725</v>
      </c>
      <c r="CC32" s="225">
        <f t="shared" si="40"/>
        <v>0.64792683364293846</v>
      </c>
      <c r="CD32" s="6">
        <f>'1'!DE32</f>
        <v>0.7627605469818981</v>
      </c>
      <c r="CE32" s="6">
        <f>'1'!DG32</f>
        <v>0.80766945259361245</v>
      </c>
      <c r="CF32" s="6">
        <f>'2'!DE32</f>
        <v>0.36913456845784348</v>
      </c>
      <c r="CG32" s="6">
        <f>'2'!DG32</f>
        <v>0.50690375474406868</v>
      </c>
      <c r="CH32" s="6">
        <f>'3'!AH32</f>
        <v>0.48770023855700673</v>
      </c>
      <c r="CI32" s="6">
        <f>'8'!BD31</f>
        <v>0.59876366303566075</v>
      </c>
      <c r="CJ32" s="6">
        <f t="shared" si="41"/>
        <v>0.5545897542581022</v>
      </c>
      <c r="CK32" s="225">
        <f t="shared" si="42"/>
        <v>0.60025927723258721</v>
      </c>
    </row>
    <row r="33" spans="1:89" x14ac:dyDescent="0.2">
      <c r="A33" s="1">
        <v>2008</v>
      </c>
      <c r="B33" s="6">
        <f>'1'!I33</f>
        <v>0.72968570795773702</v>
      </c>
      <c r="C33" s="6">
        <f>'1'!K33</f>
        <v>0.78254698389921629</v>
      </c>
      <c r="D33" s="6">
        <f>'2'!I33</f>
        <v>0.38350986591375691</v>
      </c>
      <c r="E33" s="6">
        <f>'2'!K33</f>
        <v>0.52206294446357604</v>
      </c>
      <c r="F33" s="6">
        <f>'3'!D33</f>
        <v>0.53823774539987546</v>
      </c>
      <c r="G33" s="6">
        <f>'8'!F32</f>
        <v>0.55227160050242485</v>
      </c>
      <c r="H33" s="6">
        <f t="shared" si="0"/>
        <v>0.55092622994344853</v>
      </c>
      <c r="I33" s="225">
        <f t="shared" ref="I33:I38" si="43">SUM(C33,E33,F33,G33)/4</f>
        <v>0.59877981856627316</v>
      </c>
      <c r="J33" s="6">
        <f>'1'!S33</f>
        <v>0.60877885963693579</v>
      </c>
      <c r="K33" s="6">
        <f>'1'!U33</f>
        <v>0.68470687439081601</v>
      </c>
      <c r="L33" s="6">
        <f>'2'!S33</f>
        <v>0.91666666666666663</v>
      </c>
      <c r="M33" s="6">
        <f>'2'!U33</f>
        <v>0.91666666666666663</v>
      </c>
      <c r="N33" s="6">
        <f>'3'!G33</f>
        <v>0.52733260812301752</v>
      </c>
      <c r="O33" s="6">
        <f>'8'!K32</f>
        <v>0.51500673690013732</v>
      </c>
      <c r="P33" s="6">
        <f t="shared" ref="P33:P38" si="44">SUM(J33,L33,N33,O33)/4</f>
        <v>0.64194621783168937</v>
      </c>
      <c r="Q33" s="225">
        <f t="shared" ref="Q33:Q38" si="45">SUM(K33,M33,N33,O33)/4</f>
        <v>0.6609282215201594</v>
      </c>
      <c r="R33" s="6">
        <f>'1'!AC33</f>
        <v>0.62306518247514064</v>
      </c>
      <c r="S33" s="6">
        <f>'1'!AE33</f>
        <v>0.69679807116366499</v>
      </c>
      <c r="T33" s="6">
        <f>'2'!AC33</f>
        <v>0.18375719942410385</v>
      </c>
      <c r="U33" s="6">
        <f>'2'!AE33</f>
        <v>0.26748851439401056</v>
      </c>
      <c r="V33" s="6">
        <f>'3'!J33</f>
        <v>0.70512136778654155</v>
      </c>
      <c r="W33" s="6">
        <f>'8'!P32</f>
        <v>0.47912694805153422</v>
      </c>
      <c r="X33" s="6">
        <f t="shared" ref="X33:X38" si="46">SUM(R33,T33,V33,W33)/4</f>
        <v>0.49776767443433001</v>
      </c>
      <c r="Y33" s="225">
        <f t="shared" ref="Y33:Y38" si="47">SUM(S33,U33,V33,W33)/4</f>
        <v>0.53713372534893777</v>
      </c>
      <c r="Z33" s="6">
        <f>'1'!AM33</f>
        <v>0.70610302429539773</v>
      </c>
      <c r="AA33" s="6">
        <f>'1'!AO33</f>
        <v>0.76422631530655105</v>
      </c>
      <c r="AB33" s="6">
        <f>'2'!AM33</f>
        <v>0.15962718269527756</v>
      </c>
      <c r="AC33" s="6">
        <f>'2'!AO33</f>
        <v>0.22805611288083297</v>
      </c>
      <c r="AD33" s="6">
        <f>'3'!M33</f>
        <v>0.51332790520037563</v>
      </c>
      <c r="AE33" s="6">
        <f>'8'!U32</f>
        <v>0.44394196320560064</v>
      </c>
      <c r="AF33" s="6">
        <f>SUM(Z33,AB33,AD33,AE33)/4</f>
        <v>0.45575001884916289</v>
      </c>
      <c r="AG33" s="225">
        <f t="shared" ref="AG33:AG38" si="48">SUM(AA33,AC33,AD33,AE33)/4</f>
        <v>0.48738807414834007</v>
      </c>
      <c r="AH33" s="6">
        <f>'1'!AW33</f>
        <v>0.60763532481130333</v>
      </c>
      <c r="AI33" s="6">
        <f>'1'!AY33</f>
        <v>0.68373246439078483</v>
      </c>
      <c r="AJ33" s="6">
        <f>'2'!AW33</f>
        <v>0.20431749348784942</v>
      </c>
      <c r="AK33" s="6">
        <f>'2'!AY33</f>
        <v>0.29918251656872263</v>
      </c>
      <c r="AL33" s="6">
        <f>'3'!P33</f>
        <v>0.56237867327342717</v>
      </c>
      <c r="AM33" s="6">
        <f>'8'!Z32</f>
        <v>0.47220242947581614</v>
      </c>
      <c r="AN33" s="6">
        <f t="shared" ref="AN33:AN38" si="49">SUM(AH33,AJ33,AL33,AM33)/4</f>
        <v>0.46163348026209905</v>
      </c>
      <c r="AO33" s="225">
        <f t="shared" ref="AO33:AO38" si="50">SUM(AI33,AK33,AL33,AM33)/4</f>
        <v>0.50437402092718764</v>
      </c>
      <c r="AP33" s="6">
        <f>'1'!BG33</f>
        <v>0.62629185635156615</v>
      </c>
      <c r="AQ33" s="6">
        <f>'1'!BI33</f>
        <v>0.69950810852487022</v>
      </c>
      <c r="AR33" s="6">
        <f>'2'!BG33</f>
        <v>0.30060273605532106</v>
      </c>
      <c r="AS33" s="6">
        <f>'2'!BI33</f>
        <v>0.42894091314732141</v>
      </c>
      <c r="AT33" s="6">
        <f>'3'!S33</f>
        <v>0.55514085185043704</v>
      </c>
      <c r="AU33" s="6">
        <f>'8'!AE32</f>
        <v>0.55522846474060983</v>
      </c>
      <c r="AV33" s="6">
        <f t="shared" ref="AV33:AV38" si="51">SUM(AP33,AR33,AT33,AU33)/4</f>
        <v>0.50931597724948352</v>
      </c>
      <c r="AW33" s="225">
        <f t="shared" ref="AW33:AW38" si="52">SUM(AQ33,AS33,AT33,AU33)/4</f>
        <v>0.55970458456580963</v>
      </c>
      <c r="AX33" s="6">
        <f>'1'!BQ33</f>
        <v>0.77126565990817053</v>
      </c>
      <c r="AY33" s="6">
        <f>'1'!BS33</f>
        <v>0.81402526844220435</v>
      </c>
      <c r="AZ33" s="6">
        <f>'2'!BQ33</f>
        <v>0.31338856129069909</v>
      </c>
      <c r="BA33" s="6">
        <f>'2'!BS33</f>
        <v>0.44426435731340896</v>
      </c>
      <c r="BB33" s="6">
        <f>'3'!V33</f>
        <v>0.53980822974421194</v>
      </c>
      <c r="BC33" s="6">
        <f>'8'!AJ32</f>
        <v>0.5010806223398705</v>
      </c>
      <c r="BD33" s="6">
        <f t="shared" ref="BD33:BD38" si="53">SUM(AX33,AZ33,BB33,BC33)/4</f>
        <v>0.53138576832073803</v>
      </c>
      <c r="BE33" s="225">
        <f t="shared" ref="BE33:BE38" si="54">SUM(AY33,BA33,BB33,BC33)/4</f>
        <v>0.57479461945992394</v>
      </c>
      <c r="BF33" s="6">
        <f>'1'!CA33</f>
        <v>0.69289492571549893</v>
      </c>
      <c r="BG33" s="6">
        <f>'1'!CC33</f>
        <v>0.75381128897488814</v>
      </c>
      <c r="BH33" s="6">
        <f>'2'!CA33</f>
        <v>0.31077366051735766</v>
      </c>
      <c r="BI33" s="6">
        <f>'2'!CC33</f>
        <v>0.44116169859153653</v>
      </c>
      <c r="BJ33" s="6">
        <f>'3'!Y33</f>
        <v>0.48799598986914333</v>
      </c>
      <c r="BK33" s="6">
        <f>'8'!AO32</f>
        <v>0.56102109058736327</v>
      </c>
      <c r="BL33" s="6">
        <f t="shared" ref="BL33:BL38" si="55">SUM(BF33,BH33,BJ33,BK33)/4</f>
        <v>0.51317141667234079</v>
      </c>
      <c r="BM33" s="225">
        <f t="shared" ref="BM33:BM38" si="56">SUM(BG33,BI33,BJ33,BK33)/4</f>
        <v>0.56099751700573275</v>
      </c>
      <c r="BN33" s="6">
        <f>'1'!CK33</f>
        <v>0.64746104774091806</v>
      </c>
      <c r="BO33" s="6">
        <f>'1'!CM33</f>
        <v>0.71710147302853633</v>
      </c>
      <c r="BP33" s="6">
        <f>'2'!CK33</f>
        <v>0.51432420929402611</v>
      </c>
      <c r="BQ33" s="6">
        <f>'2'!CM33</f>
        <v>0.64500984627309721</v>
      </c>
      <c r="BR33" s="6">
        <f>'3'!AB33</f>
        <v>0.53606574389470385</v>
      </c>
      <c r="BS33" s="6">
        <f>'8'!AT32</f>
        <v>0.6623380965799377</v>
      </c>
      <c r="BT33" s="6">
        <f t="shared" ref="BT33:BT38" si="57">SUM(BN33,BP33,BR33,BS33)/4</f>
        <v>0.59004727437739635</v>
      </c>
      <c r="BU33" s="225">
        <f t="shared" ref="BU33:BU38" si="58">SUM(BO33,BQ33,BR33,BS33)/4</f>
        <v>0.64012878994406885</v>
      </c>
      <c r="BV33" s="6">
        <f>'1'!CU33</f>
        <v>0.83548167427200759</v>
      </c>
      <c r="BW33" s="6">
        <f>'1'!CW33</f>
        <v>0.86070792753011749</v>
      </c>
      <c r="BX33" s="6">
        <f>'2'!CU33</f>
        <v>0.42379669292874528</v>
      </c>
      <c r="BY33" s="6">
        <f>'2'!CW33</f>
        <v>0.56263894122464841</v>
      </c>
      <c r="BZ33" s="6">
        <f>'3'!AE33</f>
        <v>0.661344741765449</v>
      </c>
      <c r="CA33" s="6">
        <f>'8'!AY32</f>
        <v>0.6646330235701331</v>
      </c>
      <c r="CB33" s="6">
        <f t="shared" ref="CB33:CB38" si="59">SUM(BV33,BX33,BZ33,CA33)/4</f>
        <v>0.64631403313408375</v>
      </c>
      <c r="CC33" s="225">
        <f t="shared" ref="CC33:CC38" si="60">SUM(BW33,BY33,BZ33,CA33)/4</f>
        <v>0.68733115852258708</v>
      </c>
      <c r="CD33" s="6">
        <f>'1'!DE33</f>
        <v>0.78409100149313493</v>
      </c>
      <c r="CE33" s="6">
        <f>'1'!DG33</f>
        <v>0.82353108007851239</v>
      </c>
      <c r="CF33" s="6">
        <f>'2'!DE33</f>
        <v>0.40616021846242423</v>
      </c>
      <c r="CG33" s="6">
        <f>'2'!DG33</f>
        <v>0.54520777526441178</v>
      </c>
      <c r="CH33" s="6">
        <f>'3'!AH33</f>
        <v>0.46248762948270034</v>
      </c>
      <c r="CI33" s="6">
        <f>'8'!BD32</f>
        <v>0.59656687937148067</v>
      </c>
      <c r="CJ33" s="6">
        <f t="shared" ref="CJ33:CJ38" si="61">SUM(CD33,CF33,CH33,CI33)/4</f>
        <v>0.56232643220243506</v>
      </c>
      <c r="CK33" s="225">
        <f t="shared" ref="CK33:CK38" si="62">SUM(CE33,CG33,CH33,CI33)/4</f>
        <v>0.6069483410492762</v>
      </c>
    </row>
    <row r="34" spans="1:89" x14ac:dyDescent="0.2">
      <c r="A34" s="1">
        <v>2009</v>
      </c>
      <c r="B34" s="6">
        <f>'1'!I34</f>
        <v>0.74363122022554373</v>
      </c>
      <c r="C34" s="6">
        <f>'1'!K34</f>
        <v>0.7932193666388978</v>
      </c>
      <c r="D34" s="6">
        <f>'2'!I34</f>
        <v>0.2979971374922511</v>
      </c>
      <c r="E34" s="6">
        <f>'2'!K34</f>
        <v>0.42577029481921747</v>
      </c>
      <c r="F34" s="6">
        <f>'3'!D34</f>
        <v>0.52813147688794126</v>
      </c>
      <c r="G34" s="6">
        <f>'8'!F33</f>
        <v>0.52449821775492655</v>
      </c>
      <c r="H34" s="6">
        <f t="shared" si="0"/>
        <v>0.52356451309016561</v>
      </c>
      <c r="I34" s="225">
        <f t="shared" si="43"/>
        <v>0.5679048390252458</v>
      </c>
      <c r="J34" s="6">
        <f>'1'!S34</f>
        <v>0.66297829740442871</v>
      </c>
      <c r="K34" s="6">
        <f>'1'!U34</f>
        <v>0.72979683709603993</v>
      </c>
      <c r="L34" s="6">
        <f>'2'!S34</f>
        <v>0.53353483380765288</v>
      </c>
      <c r="M34" s="6">
        <f>'2'!U34</f>
        <v>0.66114271519229506</v>
      </c>
      <c r="N34" s="6">
        <f>'3'!G34</f>
        <v>0.5231228393537618</v>
      </c>
      <c r="O34" s="6">
        <f>'8'!K33</f>
        <v>0.47941646806531862</v>
      </c>
      <c r="P34" s="6">
        <f t="shared" si="44"/>
        <v>0.54976310965779052</v>
      </c>
      <c r="Q34" s="225">
        <f t="shared" si="45"/>
        <v>0.59836971492685387</v>
      </c>
      <c r="R34" s="6">
        <f>'1'!AC34</f>
        <v>0.66143313095507394</v>
      </c>
      <c r="S34" s="6">
        <f>'1'!AE34</f>
        <v>0.72854012938890289</v>
      </c>
      <c r="T34" s="6">
        <f>'2'!AC34</f>
        <v>0.18494161540029358</v>
      </c>
      <c r="U34" s="6">
        <f>'2'!AE34</f>
        <v>0.26935980106010893</v>
      </c>
      <c r="V34" s="6">
        <f>'3'!J34</f>
        <v>0.77609226698064737</v>
      </c>
      <c r="W34" s="6">
        <f>'8'!P33</f>
        <v>0.4692490031228802</v>
      </c>
      <c r="X34" s="6">
        <f t="shared" si="46"/>
        <v>0.52292900411472376</v>
      </c>
      <c r="Y34" s="225">
        <f t="shared" si="47"/>
        <v>0.56081030013813482</v>
      </c>
      <c r="Z34" s="6">
        <f>'1'!AM34</f>
        <v>0.73509320240601417</v>
      </c>
      <c r="AA34" s="6">
        <f>'1'!AO34</f>
        <v>0.78669931859614728</v>
      </c>
      <c r="AB34" s="6">
        <f>'2'!AM34</f>
        <v>0.14137443809604153</v>
      </c>
      <c r="AC34" s="6">
        <f>'2'!AO34</f>
        <v>0.19643332145633985</v>
      </c>
      <c r="AD34" s="6">
        <f>'3'!M34</f>
        <v>0.51024211412924236</v>
      </c>
      <c r="AE34" s="6">
        <f>'8'!U33</f>
        <v>0.40057868401438512</v>
      </c>
      <c r="AF34" s="6">
        <f>SUM(Z34,AB34,AD34,AE34)/4</f>
        <v>0.44682210966142077</v>
      </c>
      <c r="AG34" s="225">
        <f t="shared" si="48"/>
        <v>0.47348835954902868</v>
      </c>
      <c r="AH34" s="6">
        <f>'1'!AW34</f>
        <v>0.61623416082646076</v>
      </c>
      <c r="AI34" s="6">
        <f>'1'!AY34</f>
        <v>0.69103555326289845</v>
      </c>
      <c r="AJ34" s="6">
        <f>'2'!AW34</f>
        <v>0.17005253011749938</v>
      </c>
      <c r="AK34" s="6">
        <f>'2'!AY34</f>
        <v>0.24540713372642847</v>
      </c>
      <c r="AL34" s="6">
        <f>'3'!P34</f>
        <v>0.5679820316975932</v>
      </c>
      <c r="AM34" s="6">
        <f>'8'!Z33</f>
        <v>0.43139691427517729</v>
      </c>
      <c r="AN34" s="6">
        <f t="shared" si="49"/>
        <v>0.44641640922918263</v>
      </c>
      <c r="AO34" s="225">
        <f t="shared" si="50"/>
        <v>0.48395540824052435</v>
      </c>
      <c r="AP34" s="6">
        <f>'1'!BG34</f>
        <v>0.64626693935059243</v>
      </c>
      <c r="AQ34" s="6">
        <f>'1'!BI34</f>
        <v>0.71611756143141447</v>
      </c>
      <c r="AR34" s="6">
        <f>'2'!BG34</f>
        <v>0.28795507566354139</v>
      </c>
      <c r="AS34" s="6">
        <f>'2'!BI34</f>
        <v>0.41339376512373716</v>
      </c>
      <c r="AT34" s="6">
        <f>'3'!S34</f>
        <v>0.59898321275944766</v>
      </c>
      <c r="AU34" s="6">
        <f>'8'!AE33</f>
        <v>0.52264948817604773</v>
      </c>
      <c r="AV34" s="6">
        <f t="shared" si="51"/>
        <v>0.51396367898740736</v>
      </c>
      <c r="AW34" s="225">
        <f t="shared" si="52"/>
        <v>0.56278600687266178</v>
      </c>
      <c r="AX34" s="6">
        <f>'1'!BQ34</f>
        <v>0.78549206274839567</v>
      </c>
      <c r="AY34" s="6">
        <f>'1'!BS34</f>
        <v>0.82456385859555004</v>
      </c>
      <c r="AZ34" s="6">
        <f>'2'!BQ34</f>
        <v>0.29629107832119617</v>
      </c>
      <c r="BA34" s="6">
        <f>'2'!BS34</f>
        <v>0.42368529607575456</v>
      </c>
      <c r="BB34" s="6">
        <f>'3'!V34</f>
        <v>0.53385032913237429</v>
      </c>
      <c r="BC34" s="6">
        <f>'8'!AJ33</f>
        <v>0.48808440126362146</v>
      </c>
      <c r="BD34" s="6">
        <f t="shared" si="53"/>
        <v>0.52592946786639694</v>
      </c>
      <c r="BE34" s="225">
        <f t="shared" si="54"/>
        <v>0.56754597126682516</v>
      </c>
      <c r="BF34" s="6">
        <f>'1'!CA34</f>
        <v>0.69746845137705393</v>
      </c>
      <c r="BG34" s="6">
        <f>'1'!CC34</f>
        <v>0.75743040581845</v>
      </c>
      <c r="BH34" s="6">
        <f>'2'!CA34</f>
        <v>0.28768937065828676</v>
      </c>
      <c r="BI34" s="6">
        <f>'2'!CC34</f>
        <v>0.41306284996801723</v>
      </c>
      <c r="BJ34" s="6">
        <f>'3'!Y34</f>
        <v>0.54351343745602954</v>
      </c>
      <c r="BK34" s="6">
        <f>'8'!AO33</f>
        <v>0.53174747538266942</v>
      </c>
      <c r="BL34" s="6">
        <f t="shared" si="55"/>
        <v>0.51510468371850993</v>
      </c>
      <c r="BM34" s="225">
        <f t="shared" si="56"/>
        <v>0.56143854215629152</v>
      </c>
      <c r="BN34" s="6">
        <f>'1'!CK34</f>
        <v>0.65728226932607936</v>
      </c>
      <c r="BO34" s="6">
        <f>'1'!CM34</f>
        <v>0.72515604191907856</v>
      </c>
      <c r="BP34" s="6">
        <f>'2'!CK34</f>
        <v>0.25277454801946098</v>
      </c>
      <c r="BQ34" s="6">
        <f>'2'!CM34</f>
        <v>0.36793496584158025</v>
      </c>
      <c r="BR34" s="6">
        <f>'3'!AB34</f>
        <v>0.51039506315270566</v>
      </c>
      <c r="BS34" s="6">
        <f>'8'!AT33</f>
        <v>0.5952680127571095</v>
      </c>
      <c r="BT34" s="6">
        <f t="shared" si="57"/>
        <v>0.50392997331383893</v>
      </c>
      <c r="BU34" s="225">
        <f t="shared" si="58"/>
        <v>0.54968852091761855</v>
      </c>
      <c r="BV34" s="6">
        <f>'1'!CU34</f>
        <v>0.83042201848109409</v>
      </c>
      <c r="BW34" s="6">
        <f>'1'!CW34</f>
        <v>0.85711061576253078</v>
      </c>
      <c r="BX34" s="6">
        <f>'2'!CU34</f>
        <v>0.21091306082656064</v>
      </c>
      <c r="BY34" s="6">
        <f>'2'!CW34</f>
        <v>0.30900975158747551</v>
      </c>
      <c r="BZ34" s="6">
        <f>'3'!AE34</f>
        <v>0.57316071348913711</v>
      </c>
      <c r="CA34" s="6">
        <f>'8'!AY33</f>
        <v>0.64603636628852346</v>
      </c>
      <c r="CB34" s="6">
        <f t="shared" si="59"/>
        <v>0.56513303977132889</v>
      </c>
      <c r="CC34" s="225">
        <f t="shared" si="60"/>
        <v>0.59632936178191676</v>
      </c>
      <c r="CD34" s="6">
        <f>'1'!DE34</f>
        <v>0.79366321968443054</v>
      </c>
      <c r="CE34" s="6">
        <f>'1'!DG34</f>
        <v>0.83056521979613063</v>
      </c>
      <c r="CF34" s="6">
        <f>'2'!DE34</f>
        <v>0.34314964829836431</v>
      </c>
      <c r="CG34" s="6">
        <f>'2'!DG34</f>
        <v>0.47850549529618353</v>
      </c>
      <c r="CH34" s="6">
        <f>'3'!AH34</f>
        <v>0.3966961035169313</v>
      </c>
      <c r="CI34" s="6">
        <f>'8'!BD33</f>
        <v>0.56036461197123799</v>
      </c>
      <c r="CJ34" s="6">
        <f t="shared" si="61"/>
        <v>0.52346839586774108</v>
      </c>
      <c r="CK34" s="225">
        <f t="shared" si="62"/>
        <v>0.56653285764512085</v>
      </c>
    </row>
    <row r="35" spans="1:89" x14ac:dyDescent="0.2">
      <c r="A35" s="1">
        <v>2010</v>
      </c>
      <c r="B35" s="6">
        <f>'1'!I35</f>
        <v>0.76936874631805741</v>
      </c>
      <c r="C35" s="6">
        <f>'1'!K35</f>
        <v>0.81261134061486973</v>
      </c>
      <c r="D35" s="6">
        <f>'2'!I35</f>
        <v>0.33092754444245126</v>
      </c>
      <c r="E35" s="6">
        <f>'2'!K35</f>
        <v>0.4646758389576312</v>
      </c>
      <c r="F35" s="6">
        <f>'3'!D35</f>
        <v>0.55612214391480752</v>
      </c>
      <c r="G35" s="6">
        <f>'8'!F34</f>
        <v>0.50886813682536269</v>
      </c>
      <c r="H35" s="6">
        <f t="shared" si="0"/>
        <v>0.54132164287516971</v>
      </c>
      <c r="I35" s="225">
        <f t="shared" si="43"/>
        <v>0.58556936507816781</v>
      </c>
      <c r="J35" s="6">
        <f>'1'!S35</f>
        <v>0.69298665334150988</v>
      </c>
      <c r="K35" s="6">
        <f>'1'!U35</f>
        <v>0.75388400834067115</v>
      </c>
      <c r="L35" s="6">
        <f>'2'!S35</f>
        <v>0.59155243502002253</v>
      </c>
      <c r="M35" s="6">
        <f>'2'!U35</f>
        <v>0.70742051091621794</v>
      </c>
      <c r="N35" s="6">
        <f>'3'!G35</f>
        <v>0.56079558426869891</v>
      </c>
      <c r="O35" s="6">
        <f>'8'!K34</f>
        <v>0.47086251377864879</v>
      </c>
      <c r="P35" s="6">
        <f t="shared" si="44"/>
        <v>0.57904929660222004</v>
      </c>
      <c r="Q35" s="225">
        <f t="shared" si="45"/>
        <v>0.62324065432605924</v>
      </c>
      <c r="R35" s="6">
        <f>'1'!AC35</f>
        <v>0.67432304653505426</v>
      </c>
      <c r="S35" s="6">
        <f>'1'!AE35</f>
        <v>0.73897390536565166</v>
      </c>
      <c r="T35" s="6">
        <f>'2'!AC35</f>
        <v>0.1934817562713424</v>
      </c>
      <c r="U35" s="6">
        <f>'2'!AE35</f>
        <v>0.28268492321846755</v>
      </c>
      <c r="V35" s="6">
        <f>'3'!J35</f>
        <v>0.7665069921665093</v>
      </c>
      <c r="W35" s="6">
        <f>'8'!P34</f>
        <v>0.46246917564329593</v>
      </c>
      <c r="X35" s="6">
        <f t="shared" si="46"/>
        <v>0.52419524265405049</v>
      </c>
      <c r="Y35" s="225">
        <f t="shared" si="47"/>
        <v>0.56265874909848113</v>
      </c>
      <c r="Z35" s="6">
        <f>'1'!AM35</f>
        <v>0.75443196617339514</v>
      </c>
      <c r="AA35" s="6">
        <f>'1'!AO35</f>
        <v>0.80140471675554348</v>
      </c>
      <c r="AB35" s="6">
        <f>'2'!AM35</f>
        <v>0.14943402299132269</v>
      </c>
      <c r="AC35" s="6">
        <f>'2'!AO35</f>
        <v>0.21059946034615146</v>
      </c>
      <c r="AD35" s="6">
        <f>'3'!M35</f>
        <v>0.56248920990049966</v>
      </c>
      <c r="AE35" s="6">
        <f>'8'!U34</f>
        <v>0.37380798859461994</v>
      </c>
      <c r="AF35" s="6">
        <f>SUM(Z35,AB35,AD35,AE35)/4</f>
        <v>0.46004079691495936</v>
      </c>
      <c r="AG35" s="225">
        <f t="shared" si="48"/>
        <v>0.48707534389920365</v>
      </c>
      <c r="AH35" s="6">
        <f>'1'!AW35</f>
        <v>0.65821251122994617</v>
      </c>
      <c r="AI35" s="6">
        <f>'1'!AY35</f>
        <v>0.72591547614592034</v>
      </c>
      <c r="AJ35" s="6">
        <f>'2'!AW35</f>
        <v>0.18547204212723631</v>
      </c>
      <c r="AK35" s="6">
        <f>'2'!AY35</f>
        <v>0.27019597321606992</v>
      </c>
      <c r="AL35" s="6">
        <f>'3'!P35</f>
        <v>0.61094709760338051</v>
      </c>
      <c r="AM35" s="6">
        <f>'8'!Z34</f>
        <v>0.4312676004332564</v>
      </c>
      <c r="AN35" s="6">
        <f t="shared" si="49"/>
        <v>0.47147481284845483</v>
      </c>
      <c r="AO35" s="225">
        <f t="shared" si="50"/>
        <v>0.50958153684965679</v>
      </c>
      <c r="AP35" s="6">
        <f>'1'!BG35</f>
        <v>0.66280441185264494</v>
      </c>
      <c r="AQ35" s="6">
        <f>'1'!BI35</f>
        <v>0.72965549500859883</v>
      </c>
      <c r="AR35" s="6">
        <f>'2'!BG35</f>
        <v>0.30220451800038917</v>
      </c>
      <c r="AS35" s="6">
        <f>'2'!BI35</f>
        <v>0.4308818731139995</v>
      </c>
      <c r="AT35" s="6">
        <f>'3'!S35</f>
        <v>0.59867401280138299</v>
      </c>
      <c r="AU35" s="6">
        <f>'8'!AE34</f>
        <v>0.48438068536953294</v>
      </c>
      <c r="AV35" s="6">
        <f t="shared" si="51"/>
        <v>0.51201590700598754</v>
      </c>
      <c r="AW35" s="225">
        <f t="shared" si="52"/>
        <v>0.56089801657337857</v>
      </c>
      <c r="AX35" s="6">
        <f>'1'!BQ35</f>
        <v>0.81742070672688061</v>
      </c>
      <c r="AY35" s="6">
        <f>'1'!BS35</f>
        <v>0.84780496124655125</v>
      </c>
      <c r="AZ35" s="6">
        <f>'2'!BQ35</f>
        <v>0.30389606719119466</v>
      </c>
      <c r="BA35" s="6">
        <f>'2'!BS35</f>
        <v>0.4329249112955646</v>
      </c>
      <c r="BB35" s="6">
        <f>'3'!V35</f>
        <v>0.55499887175462259</v>
      </c>
      <c r="BC35" s="6">
        <f>'8'!AJ34</f>
        <v>0.48610309590558431</v>
      </c>
      <c r="BD35" s="6">
        <f t="shared" si="53"/>
        <v>0.54060468539457052</v>
      </c>
      <c r="BE35" s="225">
        <f t="shared" si="54"/>
        <v>0.5804579600505807</v>
      </c>
      <c r="BF35" s="6">
        <f>'1'!CA35</f>
        <v>0.72405759923372548</v>
      </c>
      <c r="BG35" s="6">
        <f>'1'!CC35</f>
        <v>0.77820617892717092</v>
      </c>
      <c r="BH35" s="6">
        <f>'2'!CA35</f>
        <v>0.30564201872609637</v>
      </c>
      <c r="BI35" s="6">
        <f>'2'!CC35</f>
        <v>0.43502648879407174</v>
      </c>
      <c r="BJ35" s="6">
        <f>'3'!Y35</f>
        <v>0.54138525397495452</v>
      </c>
      <c r="BK35" s="6">
        <f>'8'!AO34</f>
        <v>0.5115104120326418</v>
      </c>
      <c r="BL35" s="6">
        <f t="shared" si="55"/>
        <v>0.5206488209918545</v>
      </c>
      <c r="BM35" s="225">
        <f t="shared" si="56"/>
        <v>0.56653208343220973</v>
      </c>
      <c r="BN35" s="6">
        <f>'1'!CK35</f>
        <v>0.67615648315028665</v>
      </c>
      <c r="BO35" s="6">
        <f>'1'!CM35</f>
        <v>0.74044886149585309</v>
      </c>
      <c r="BP35" s="6">
        <f>'2'!CK35</f>
        <v>0.31264912527209682</v>
      </c>
      <c r="BQ35" s="6">
        <f>'2'!CM35</f>
        <v>0.44338859677748388</v>
      </c>
      <c r="BR35" s="6">
        <f>'3'!AB35</f>
        <v>0.54596701333535225</v>
      </c>
      <c r="BS35" s="6">
        <f>'8'!AT34</f>
        <v>0.59574117290459916</v>
      </c>
      <c r="BT35" s="6">
        <f t="shared" si="57"/>
        <v>0.53262844866558368</v>
      </c>
      <c r="BU35" s="225">
        <f t="shared" si="58"/>
        <v>0.58138641112832212</v>
      </c>
      <c r="BV35" s="6">
        <f>'1'!CU35</f>
        <v>0.85898759754367826</v>
      </c>
      <c r="BW35" s="6">
        <f>'1'!CW35</f>
        <v>0.87724647497558106</v>
      </c>
      <c r="BX35" s="6">
        <f>'2'!CU35</f>
        <v>0.21820516998957273</v>
      </c>
      <c r="BY35" s="6">
        <f>'2'!CW35</f>
        <v>0.31969326667002085</v>
      </c>
      <c r="BZ35" s="6">
        <f>'3'!AE35</f>
        <v>0.6658893253816931</v>
      </c>
      <c r="CA35" s="6">
        <f>'8'!AY34</f>
        <v>0.61854958026867379</v>
      </c>
      <c r="CB35" s="6">
        <f t="shared" si="59"/>
        <v>0.59040791829590444</v>
      </c>
      <c r="CC35" s="225">
        <f t="shared" si="60"/>
        <v>0.62034466182399217</v>
      </c>
      <c r="CD35" s="6">
        <f>'1'!DE35</f>
        <v>0.81532629742068929</v>
      </c>
      <c r="CE35" s="6">
        <f>'1'!DG35</f>
        <v>0.84629746349259638</v>
      </c>
      <c r="CF35" s="6">
        <f>'2'!DE35</f>
        <v>0.36719902814641159</v>
      </c>
      <c r="CG35" s="6">
        <f>'2'!DG35</f>
        <v>0.50483352248147051</v>
      </c>
      <c r="CH35" s="6">
        <f>'3'!AH35</f>
        <v>0.43537389387387004</v>
      </c>
      <c r="CI35" s="6">
        <f>'8'!BD34</f>
        <v>0.53374102122373313</v>
      </c>
      <c r="CJ35" s="6">
        <f t="shared" si="61"/>
        <v>0.53791006016617604</v>
      </c>
      <c r="CK35" s="225">
        <f t="shared" si="62"/>
        <v>0.58006147526791751</v>
      </c>
    </row>
    <row r="36" spans="1:89" x14ac:dyDescent="0.2">
      <c r="A36" s="1">
        <v>2011</v>
      </c>
      <c r="B36" s="6">
        <f>'1'!I36</f>
        <v>0.76176144205501395</v>
      </c>
      <c r="C36" s="6">
        <f>'1'!K36</f>
        <v>0.80692007230175533</v>
      </c>
      <c r="D36" s="6">
        <f>'2'!I36</f>
        <v>0.35284322650613437</v>
      </c>
      <c r="E36" s="6">
        <f>'2'!K36</f>
        <v>0.4892549026861519</v>
      </c>
      <c r="F36" s="6">
        <f>'3'!D36</f>
        <v>0.55015715635625995</v>
      </c>
      <c r="G36" s="6">
        <f>'8'!F35</f>
        <v>0.51820850953120479</v>
      </c>
      <c r="H36" s="6">
        <f t="shared" si="0"/>
        <v>0.54574258361215322</v>
      </c>
      <c r="I36" s="225">
        <f>SUM(C36,E36,F36,G36)/4</f>
        <v>0.59113516021884305</v>
      </c>
      <c r="J36" s="6">
        <f>'1'!S36</f>
        <v>0.69137348337438298</v>
      </c>
      <c r="K36" s="6">
        <f>'1'!U36</f>
        <v>0.75260432747368067</v>
      </c>
      <c r="L36" s="6">
        <f>'2'!S36</f>
        <v>0.688073882328193</v>
      </c>
      <c r="M36" s="6">
        <f>'2'!U36</f>
        <v>0.77737808108844464</v>
      </c>
      <c r="N36" s="6">
        <f>'3'!G36</f>
        <v>0.65617704588702352</v>
      </c>
      <c r="O36" s="6">
        <f>'8'!K35</f>
        <v>0.50360847301385492</v>
      </c>
      <c r="P36" s="6">
        <f t="shared" si="44"/>
        <v>0.63480822115086366</v>
      </c>
      <c r="Q36" s="225">
        <f t="shared" si="45"/>
        <v>0.67244198186575099</v>
      </c>
      <c r="R36" s="6">
        <f>'1'!AC36</f>
        <v>0.67056656836267159</v>
      </c>
      <c r="S36" s="6">
        <f>'1'!AE36</f>
        <v>0.73594484688668027</v>
      </c>
      <c r="T36" s="6">
        <f>'2'!AC36</f>
        <v>0.19834090421329167</v>
      </c>
      <c r="U36" s="6">
        <f>'2'!AE36</f>
        <v>0.29013840795427914</v>
      </c>
      <c r="V36" s="6">
        <f>'3'!J36</f>
        <v>0.74519235857475863</v>
      </c>
      <c r="W36" s="6">
        <f>'8'!P35</f>
        <v>0.4111491552959663</v>
      </c>
      <c r="X36" s="6">
        <f t="shared" si="46"/>
        <v>0.50631224661167207</v>
      </c>
      <c r="Y36" s="225">
        <f t="shared" si="47"/>
        <v>0.54560619217792106</v>
      </c>
      <c r="Z36" s="6">
        <f>'1'!AM36</f>
        <v>0.75149694574604775</v>
      </c>
      <c r="AA36" s="6">
        <f>'1'!AO36</f>
        <v>0.79918727283977553</v>
      </c>
      <c r="AB36" s="6">
        <f>'2'!AM36</f>
        <v>0.14989515868096867</v>
      </c>
      <c r="AC36" s="6">
        <f>'2'!AO36</f>
        <v>0.21140010138782017</v>
      </c>
      <c r="AD36" s="6">
        <f>'3'!M36</f>
        <v>0.6195965776953426</v>
      </c>
      <c r="AE36" s="6">
        <f>'8'!U35</f>
        <v>0.40351956092913022</v>
      </c>
      <c r="AF36" s="6">
        <f>SUM(Z36,AB36,AD36,AE36)/4</f>
        <v>0.48112706076287232</v>
      </c>
      <c r="AG36" s="225">
        <f t="shared" si="48"/>
        <v>0.5084258782130171</v>
      </c>
      <c r="AH36" s="6">
        <f>'1'!AW36</f>
        <v>0.66412494425870272</v>
      </c>
      <c r="AI36" s="6">
        <f>'1'!AY36</f>
        <v>0.73072836570829514</v>
      </c>
      <c r="AJ36" s="6">
        <f>'2'!AW36</f>
        <v>0.1890982568023484</v>
      </c>
      <c r="AK36" s="6">
        <f>'2'!AY36</f>
        <v>0.27588182457638527</v>
      </c>
      <c r="AL36" s="6">
        <f>'3'!P36</f>
        <v>0.5995163374473782</v>
      </c>
      <c r="AM36" s="6">
        <f>'8'!Z35</f>
        <v>0.45015372019903072</v>
      </c>
      <c r="AN36" s="6">
        <f t="shared" si="49"/>
        <v>0.47572331467686496</v>
      </c>
      <c r="AO36" s="225">
        <f t="shared" si="50"/>
        <v>0.51407006198277239</v>
      </c>
      <c r="AP36" s="6">
        <f>'1'!BG36</f>
        <v>0.65581526484026309</v>
      </c>
      <c r="AQ36" s="6">
        <f>'1'!BI36</f>
        <v>0.72395718750724258</v>
      </c>
      <c r="AR36" s="6">
        <f>'2'!BG36</f>
        <v>0.31150159267472166</v>
      </c>
      <c r="AS36" s="6">
        <f>'2'!BI36</f>
        <v>0.44202700181547744</v>
      </c>
      <c r="AT36" s="6">
        <f>'3'!S36</f>
        <v>0.58386901385367462</v>
      </c>
      <c r="AU36" s="6">
        <f>'8'!AE35</f>
        <v>0.50604154759733544</v>
      </c>
      <c r="AV36" s="6">
        <f t="shared" si="51"/>
        <v>0.51430685474149862</v>
      </c>
      <c r="AW36" s="225">
        <f t="shared" si="52"/>
        <v>0.56397368769343248</v>
      </c>
      <c r="AX36" s="6">
        <f>'1'!BQ36</f>
        <v>0.80504989874946009</v>
      </c>
      <c r="AY36" s="6">
        <f>'1'!BS36</f>
        <v>0.83886647101856959</v>
      </c>
      <c r="AZ36" s="6">
        <f>'2'!BQ36</f>
        <v>0.31219696947086617</v>
      </c>
      <c r="BA36" s="6">
        <f>'2'!BS36</f>
        <v>0.44285245876224344</v>
      </c>
      <c r="BB36" s="6">
        <f>'3'!V36</f>
        <v>0.52533512045724373</v>
      </c>
      <c r="BC36" s="6">
        <f>'8'!AJ35</f>
        <v>0.47472403743037661</v>
      </c>
      <c r="BD36" s="6">
        <f t="shared" si="53"/>
        <v>0.52932650652698665</v>
      </c>
      <c r="BE36" s="225">
        <f t="shared" si="54"/>
        <v>0.57044452191710837</v>
      </c>
      <c r="BF36" s="6">
        <f>'1'!CA36</f>
        <v>0.72846656255885767</v>
      </c>
      <c r="BG36" s="6">
        <f>'1'!CC36</f>
        <v>0.78160834635704912</v>
      </c>
      <c r="BH36" s="6">
        <f>'2'!CA36</f>
        <v>0.31241752957900992</v>
      </c>
      <c r="BI36" s="6">
        <f>'2'!CC36</f>
        <v>0.44311404411347249</v>
      </c>
      <c r="BJ36" s="6">
        <f>'3'!Y36</f>
        <v>0.51327916139017904</v>
      </c>
      <c r="BK36" s="6">
        <f>'8'!AO35</f>
        <v>0.53011455553705822</v>
      </c>
      <c r="BL36" s="6">
        <f t="shared" si="55"/>
        <v>0.52106945226627621</v>
      </c>
      <c r="BM36" s="225">
        <f t="shared" si="56"/>
        <v>0.56702902684943968</v>
      </c>
      <c r="BN36" s="6">
        <f>'1'!CK36</f>
        <v>0.67370766435112905</v>
      </c>
      <c r="BO36" s="6">
        <f>'1'!CM36</f>
        <v>0.73847833917919936</v>
      </c>
      <c r="BP36" s="6">
        <f>'2'!CK36</f>
        <v>0.41814201856643202</v>
      </c>
      <c r="BQ36" s="6">
        <f>'2'!CM36</f>
        <v>0.55710427457377143</v>
      </c>
      <c r="BR36" s="6">
        <f>'3'!AB36</f>
        <v>0.65284536915612668</v>
      </c>
      <c r="BS36" s="6">
        <f>'8'!AT35</f>
        <v>0.62489378352023273</v>
      </c>
      <c r="BT36" s="6">
        <f t="shared" si="57"/>
        <v>0.59239720889848013</v>
      </c>
      <c r="BU36" s="225">
        <f t="shared" si="58"/>
        <v>0.64333044160733255</v>
      </c>
      <c r="BV36" s="6">
        <f>'1'!CU36</f>
        <v>0.85998583466361023</v>
      </c>
      <c r="BW36" s="6">
        <f>'1'!CW36</f>
        <v>0.87794258847591677</v>
      </c>
      <c r="BX36" s="6">
        <f>'2'!CU36</f>
        <v>0.2423623354536445</v>
      </c>
      <c r="BY36" s="6">
        <f>'2'!CW36</f>
        <v>0.35380278410622862</v>
      </c>
      <c r="BZ36" s="6">
        <f>'3'!AE36</f>
        <v>0.67151712413355558</v>
      </c>
      <c r="CA36" s="6">
        <f>'8'!AY35</f>
        <v>0.64940645046922174</v>
      </c>
      <c r="CB36" s="6">
        <f t="shared" si="59"/>
        <v>0.60581793618000801</v>
      </c>
      <c r="CC36" s="225">
        <f t="shared" si="60"/>
        <v>0.63816723679623066</v>
      </c>
      <c r="CD36" s="6">
        <f>'1'!DE36</f>
        <v>0.80470351689101649</v>
      </c>
      <c r="CE36" s="6">
        <f>'1'!DG36</f>
        <v>0.83861499812168294</v>
      </c>
      <c r="CF36" s="6">
        <f>'2'!DE36</f>
        <v>0.3901356325436518</v>
      </c>
      <c r="CG36" s="6">
        <f>'2'!DG36</f>
        <v>0.52892490230920564</v>
      </c>
      <c r="CH36" s="6">
        <f>'3'!AH36</f>
        <v>0.45725211030483248</v>
      </c>
      <c r="CI36" s="6">
        <f>'8'!BD35</f>
        <v>0.54311568074266103</v>
      </c>
      <c r="CJ36" s="6">
        <f t="shared" si="61"/>
        <v>0.54880173512054042</v>
      </c>
      <c r="CK36" s="225">
        <f t="shared" si="62"/>
        <v>0.59197692286959558</v>
      </c>
    </row>
    <row r="37" spans="1:89" x14ac:dyDescent="0.2">
      <c r="A37" s="1">
        <v>2012</v>
      </c>
      <c r="B37" s="6">
        <f>'1'!I37</f>
        <v>0.75544644389129945</v>
      </c>
      <c r="C37" s="6">
        <f>'1'!K37</f>
        <v>0.80216998341432078</v>
      </c>
      <c r="D37" s="6">
        <f>'2'!I37</f>
        <v>0.32685883603467014</v>
      </c>
      <c r="E37" s="6">
        <f>'2'!K37</f>
        <v>0.46000137621438136</v>
      </c>
      <c r="F37" s="6">
        <f>'3'!D37</f>
        <v>0.51513968319887149</v>
      </c>
      <c r="G37" s="6">
        <f>'8'!F36</f>
        <v>0.5349957267604073</v>
      </c>
      <c r="H37" s="6">
        <f t="shared" si="0"/>
        <v>0.53311017247131209</v>
      </c>
      <c r="I37" s="225">
        <f t="shared" si="43"/>
        <v>0.57807669239699522</v>
      </c>
      <c r="J37" s="6">
        <f>'1'!S37</f>
        <v>0.68363344818879845</v>
      </c>
      <c r="K37" s="6">
        <f>'1'!U37</f>
        <v>0.74644066206044113</v>
      </c>
      <c r="L37" s="6">
        <f>'2'!S37</f>
        <v>0.59822070763252744</v>
      </c>
      <c r="M37" s="6">
        <f>'2'!U37</f>
        <v>0.71252086283043414</v>
      </c>
      <c r="N37" s="6">
        <f>'3'!G37</f>
        <v>0.65269727733592542</v>
      </c>
      <c r="O37" s="6">
        <f>'8'!K36</f>
        <v>0.51090856149566932</v>
      </c>
      <c r="P37" s="6">
        <f t="shared" si="44"/>
        <v>0.61136499866323013</v>
      </c>
      <c r="Q37" s="225">
        <f t="shared" si="45"/>
        <v>0.6556418409306175</v>
      </c>
      <c r="R37" s="6">
        <f>'1'!AC37</f>
        <v>0.64384010671571101</v>
      </c>
      <c r="S37" s="6">
        <f>'1'!AE37</f>
        <v>0.71411482266572768</v>
      </c>
      <c r="T37" s="6">
        <f>'2'!AC37</f>
        <v>0.19497166132010046</v>
      </c>
      <c r="U37" s="6">
        <f>'2'!AE37</f>
        <v>0.28498001773777781</v>
      </c>
      <c r="V37" s="6">
        <f>'3'!J37</f>
        <v>0.75339599797909584</v>
      </c>
      <c r="W37" s="6">
        <f>'8'!P36</f>
        <v>0.47635477744440036</v>
      </c>
      <c r="X37" s="6">
        <f t="shared" si="46"/>
        <v>0.51714063586482695</v>
      </c>
      <c r="Y37" s="225">
        <f t="shared" si="47"/>
        <v>0.5572114039567504</v>
      </c>
      <c r="Z37" s="6">
        <f>'1'!AM37</f>
        <v>0.76151144366966528</v>
      </c>
      <c r="AA37" s="6">
        <f>'1'!AO37</f>
        <v>0.80673246952248701</v>
      </c>
      <c r="AB37" s="6">
        <f>'2'!AM37</f>
        <v>0.14534501589564613</v>
      </c>
      <c r="AC37" s="6">
        <f>'2'!AO37</f>
        <v>0.20345351812561382</v>
      </c>
      <c r="AD37" s="6">
        <f>'3'!M37</f>
        <v>0.51969206699129611</v>
      </c>
      <c r="AE37" s="6">
        <f>'8'!U36</f>
        <v>0.42183655506040207</v>
      </c>
      <c r="AF37" s="6">
        <f>SUM(Z37,AB37,AD37,AE37)/4</f>
        <v>0.46209627040425238</v>
      </c>
      <c r="AG37" s="225">
        <f t="shared" si="48"/>
        <v>0.48792865242494976</v>
      </c>
      <c r="AH37" s="6">
        <f>'1'!AW37</f>
        <v>0.63363175641768577</v>
      </c>
      <c r="AI37" s="6">
        <f>'1'!AY37</f>
        <v>0.70564457934927516</v>
      </c>
      <c r="AJ37" s="6">
        <f>'2'!AW37</f>
        <v>0.17193961084009082</v>
      </c>
      <c r="AK37" s="6">
        <f>'2'!AY37</f>
        <v>0.24849563158192434</v>
      </c>
      <c r="AL37" s="6">
        <f>'3'!P37</f>
        <v>0.52412016906620829</v>
      </c>
      <c r="AM37" s="6">
        <f>'8'!Z36</f>
        <v>0.4079427349303148</v>
      </c>
      <c r="AN37" s="6">
        <f t="shared" si="49"/>
        <v>0.4344085678135749</v>
      </c>
      <c r="AO37" s="225">
        <f t="shared" si="50"/>
        <v>0.47155077873193069</v>
      </c>
      <c r="AP37" s="6">
        <f>'1'!BG37</f>
        <v>0.64659036560507754</v>
      </c>
      <c r="AQ37" s="6">
        <f>'1'!BI37</f>
        <v>0.71638415463021621</v>
      </c>
      <c r="AR37" s="6">
        <f>'2'!BG37</f>
        <v>0.30869088787868881</v>
      </c>
      <c r="AS37" s="6">
        <f>'2'!BI37</f>
        <v>0.4386790605164288</v>
      </c>
      <c r="AT37" s="6">
        <f>'3'!S37</f>
        <v>0.51070046958246396</v>
      </c>
      <c r="AU37" s="6">
        <f>'8'!AE36</f>
        <v>0.50303136423723038</v>
      </c>
      <c r="AV37" s="6">
        <f t="shared" si="51"/>
        <v>0.49225327182586515</v>
      </c>
      <c r="AW37" s="225">
        <f t="shared" si="52"/>
        <v>0.54219876224158492</v>
      </c>
      <c r="AX37" s="6">
        <f>'1'!BQ37</f>
        <v>0.79483981571658713</v>
      </c>
      <c r="AY37" s="6">
        <f>'1'!BS37</f>
        <v>0.83142631216999185</v>
      </c>
      <c r="AZ37" s="6">
        <f>'2'!BQ37</f>
        <v>0.30481043567070354</v>
      </c>
      <c r="BA37" s="6">
        <f>'2'!BS37</f>
        <v>0.43402642880597064</v>
      </c>
      <c r="BB37" s="6">
        <f>'3'!V37</f>
        <v>0.47008879348934896</v>
      </c>
      <c r="BC37" s="6">
        <f>'8'!AJ36</f>
        <v>0.49616117392038117</v>
      </c>
      <c r="BD37" s="6">
        <f t="shared" si="53"/>
        <v>0.51647505469925514</v>
      </c>
      <c r="BE37" s="225">
        <f t="shared" si="54"/>
        <v>0.55792567709642316</v>
      </c>
      <c r="BF37" s="6">
        <f>'1'!CA37</f>
        <v>0.73859375473951816</v>
      </c>
      <c r="BG37" s="6">
        <f>'1'!CC37</f>
        <v>0.78937784304477621</v>
      </c>
      <c r="BH37" s="6">
        <f>'2'!CA37</f>
        <v>0.30103864527542812</v>
      </c>
      <c r="BI37" s="6">
        <f>'2'!CC37</f>
        <v>0.42946973962966478</v>
      </c>
      <c r="BJ37" s="6">
        <f>'3'!Y37</f>
        <v>0.4726150274377377</v>
      </c>
      <c r="BK37" s="6">
        <f>'8'!AO36</f>
        <v>0.54466552766723542</v>
      </c>
      <c r="BL37" s="6">
        <f t="shared" si="55"/>
        <v>0.51422823877997981</v>
      </c>
      <c r="BM37" s="225">
        <f t="shared" si="56"/>
        <v>0.5590320344448535</v>
      </c>
      <c r="BN37" s="6">
        <f>'1'!CK37</f>
        <v>0.67723130397161113</v>
      </c>
      <c r="BO37" s="6">
        <f>'1'!CM37</f>
        <v>0.74131248202365896</v>
      </c>
      <c r="BP37" s="6">
        <f>'2'!CK37</f>
        <v>0.3635760049782768</v>
      </c>
      <c r="BQ37" s="6">
        <f>'2'!CM37</f>
        <v>0.50093934926893879</v>
      </c>
      <c r="BR37" s="6">
        <f>'3'!AB37</f>
        <v>0.62246673118299145</v>
      </c>
      <c r="BS37" s="6">
        <f>'8'!AT36</f>
        <v>0.64237390248812298</v>
      </c>
      <c r="BT37" s="6">
        <f t="shared" si="57"/>
        <v>0.57641198565525054</v>
      </c>
      <c r="BU37" s="225">
        <f t="shared" si="58"/>
        <v>0.62677311624092802</v>
      </c>
      <c r="BV37" s="6">
        <f>'1'!CU37</f>
        <v>0.85960579913503132</v>
      </c>
      <c r="BW37" s="6">
        <f>'1'!CW37</f>
        <v>0.87767763262886833</v>
      </c>
      <c r="BX37" s="6">
        <f>'2'!CU37</f>
        <v>0.20498143386914658</v>
      </c>
      <c r="BY37" s="6">
        <f>'2'!CW37</f>
        <v>0.30017898457435471</v>
      </c>
      <c r="BZ37" s="6">
        <f>'3'!AE37</f>
        <v>0.71818065548128518</v>
      </c>
      <c r="CA37" s="6">
        <f>'8'!AY36</f>
        <v>0.67356880436548849</v>
      </c>
      <c r="CB37" s="6">
        <f t="shared" si="59"/>
        <v>0.61408417321273789</v>
      </c>
      <c r="CC37" s="225">
        <f t="shared" si="60"/>
        <v>0.64240151926249911</v>
      </c>
      <c r="CD37" s="6">
        <f>'1'!DE37</f>
        <v>0.80223120274068949</v>
      </c>
      <c r="CE37" s="6">
        <f>'1'!DG37</f>
        <v>0.83681819436597471</v>
      </c>
      <c r="CF37" s="6">
        <f>'2'!DE37</f>
        <v>0.36743496463316999</v>
      </c>
      <c r="CG37" s="6">
        <f>'2'!DG37</f>
        <v>0.50508625467624557</v>
      </c>
      <c r="CH37" s="6">
        <f>'3'!AH37</f>
        <v>0.49981049712489589</v>
      </c>
      <c r="CI37" s="6">
        <f>'8'!BD36</f>
        <v>0.57699403339637279</v>
      </c>
      <c r="CJ37" s="6">
        <f t="shared" si="61"/>
        <v>0.56161767447378208</v>
      </c>
      <c r="CK37" s="225">
        <f t="shared" si="62"/>
        <v>0.60467724489087227</v>
      </c>
    </row>
    <row r="38" spans="1:89" x14ac:dyDescent="0.2">
      <c r="A38" s="1">
        <v>2013</v>
      </c>
      <c r="B38" s="6">
        <f>'1'!I38</f>
        <v>0.74991176310770435</v>
      </c>
      <c r="C38" s="6">
        <f>'1'!K38</f>
        <v>0.7979875249345062</v>
      </c>
      <c r="D38" s="6">
        <f>'2'!I38</f>
        <v>0.32942641231037822</v>
      </c>
      <c r="E38" s="6">
        <f>'2'!K38</f>
        <v>0.46295539266775104</v>
      </c>
      <c r="F38" s="6">
        <f>'3'!D38</f>
        <v>0.50877197288702747</v>
      </c>
      <c r="G38" s="6">
        <f>'8'!F37</f>
        <v>0.56093772645721984</v>
      </c>
      <c r="H38" s="6">
        <f t="shared" si="0"/>
        <v>0.53726196869058251</v>
      </c>
      <c r="I38" s="225">
        <f t="shared" si="43"/>
        <v>0.58266315423662618</v>
      </c>
      <c r="J38" s="6">
        <f>'1'!S38</f>
        <v>0.67251202325565729</v>
      </c>
      <c r="K38" s="6">
        <f>'1'!U38</f>
        <v>0.73751476317184206</v>
      </c>
      <c r="L38" s="6">
        <f>'2'!S38</f>
        <v>0.59888801505270373</v>
      </c>
      <c r="M38" s="6">
        <f>'2'!U38</f>
        <v>0.71302892069453783</v>
      </c>
      <c r="N38" s="6">
        <f>'3'!G38</f>
        <v>0.62647784511398963</v>
      </c>
      <c r="O38" s="6">
        <f>'8'!K37</f>
        <v>0.57086382283868442</v>
      </c>
      <c r="P38" s="6">
        <f t="shared" si="44"/>
        <v>0.61718542656525877</v>
      </c>
      <c r="Q38" s="225">
        <f t="shared" si="45"/>
        <v>0.66197133795476348</v>
      </c>
      <c r="R38" s="6">
        <f>'1'!AC38</f>
        <v>0.64183423568285314</v>
      </c>
      <c r="S38" s="6">
        <f>'1'!AE38</f>
        <v>0.7124563376850116</v>
      </c>
      <c r="T38" s="6">
        <f>'2'!AC38</f>
        <v>0.19713418016346337</v>
      </c>
      <c r="U38" s="6">
        <f>'2'!AE38</f>
        <v>0.28829590576552966</v>
      </c>
      <c r="V38" s="6">
        <f>'3'!J38</f>
        <v>0.56543810209498746</v>
      </c>
      <c r="W38" s="6">
        <f>'8'!P37</f>
        <v>0.46321163639435298</v>
      </c>
      <c r="X38" s="6">
        <f t="shared" si="46"/>
        <v>0.46690453858391423</v>
      </c>
      <c r="Y38" s="225">
        <f t="shared" si="47"/>
        <v>0.50735049548497047</v>
      </c>
      <c r="Z38" s="6">
        <f>'1'!AM38</f>
        <v>0.7546712459154391</v>
      </c>
      <c r="AA38" s="6">
        <f>'1'!AO38</f>
        <v>0.80158527105058897</v>
      </c>
      <c r="AB38" s="6">
        <f>'2'!AM38</f>
        <v>0.14718258084653929</v>
      </c>
      <c r="AC38" s="6">
        <f>'2'!AO38</f>
        <v>0.20667522714690417</v>
      </c>
      <c r="AD38" s="6">
        <f>'3'!M38</f>
        <v>0.52025047166597205</v>
      </c>
      <c r="AE38" s="6">
        <f>'8'!U37</f>
        <v>0.43838144176748112</v>
      </c>
      <c r="AF38" s="6">
        <f t="shared" ref="AF38:AF43" si="63">SUM(Z38,AB38,AD38,AE38)/4</f>
        <v>0.46512143504885789</v>
      </c>
      <c r="AG38" s="225">
        <f t="shared" si="48"/>
        <v>0.49172310290773663</v>
      </c>
      <c r="AH38" s="6">
        <f>'1'!AW38</f>
        <v>0.62286376460730619</v>
      </c>
      <c r="AI38" s="6">
        <f>'1'!AY38</f>
        <v>0.6966286504826289</v>
      </c>
      <c r="AJ38" s="6">
        <f>'2'!AW38</f>
        <v>0.17015815478509083</v>
      </c>
      <c r="AK38" s="6">
        <f>'2'!AY38</f>
        <v>0.24558041940173586</v>
      </c>
      <c r="AL38" s="6">
        <f>'3'!P38</f>
        <v>0.57281753698403937</v>
      </c>
      <c r="AM38" s="6">
        <f>'8'!Z37</f>
        <v>0.45084451276814408</v>
      </c>
      <c r="AN38" s="6">
        <f t="shared" si="49"/>
        <v>0.4541709922861451</v>
      </c>
      <c r="AO38" s="225">
        <f t="shared" si="50"/>
        <v>0.49146777990913704</v>
      </c>
      <c r="AP38" s="6">
        <f>'1'!BG38</f>
        <v>0.64421561953882078</v>
      </c>
      <c r="AQ38" s="6">
        <f>'1'!BI38</f>
        <v>0.71442498587015635</v>
      </c>
      <c r="AR38" s="6">
        <f>'2'!BG38</f>
        <v>0.31162490610208249</v>
      </c>
      <c r="AS38" s="6">
        <f>'2'!BI38</f>
        <v>0.44217346445875155</v>
      </c>
      <c r="AT38" s="6">
        <f>'3'!S38</f>
        <v>0.53512501361177067</v>
      </c>
      <c r="AU38" s="6">
        <f>'8'!AE37</f>
        <v>0.53293658141776823</v>
      </c>
      <c r="AV38" s="6">
        <f t="shared" si="51"/>
        <v>0.50597553016761054</v>
      </c>
      <c r="AW38" s="225">
        <f t="shared" si="52"/>
        <v>0.55616501133961171</v>
      </c>
      <c r="AX38" s="6">
        <f>'1'!BQ38</f>
        <v>0.78814737978775662</v>
      </c>
      <c r="AY38" s="6">
        <f>'1'!BS38</f>
        <v>0.82651817147668416</v>
      </c>
      <c r="AZ38" s="6">
        <f>'2'!BQ38</f>
        <v>0.30956923098511369</v>
      </c>
      <c r="BA38" s="6">
        <f>'2'!BS38</f>
        <v>0.43972726915096277</v>
      </c>
      <c r="BB38" s="6">
        <f>'3'!V38</f>
        <v>0.4864018308251512</v>
      </c>
      <c r="BC38" s="6">
        <f>'8'!AJ37</f>
        <v>0.51400266268377603</v>
      </c>
      <c r="BD38" s="6">
        <f t="shared" si="53"/>
        <v>0.52453027607044933</v>
      </c>
      <c r="BE38" s="225">
        <f t="shared" si="54"/>
        <v>0.5666624835341435</v>
      </c>
      <c r="BF38" s="6">
        <f>'1'!CA38</f>
        <v>0.73200530888924742</v>
      </c>
      <c r="BG38" s="6">
        <f>'1'!CC38</f>
        <v>0.78433036024059377</v>
      </c>
      <c r="BH38" s="6">
        <f>'2'!CA38</f>
        <v>0.30149020629036166</v>
      </c>
      <c r="BI38" s="6">
        <f>'2'!CC38</f>
        <v>0.43001707013627299</v>
      </c>
      <c r="BJ38" s="6">
        <f>'3'!Y38</f>
        <v>0.50428274940199835</v>
      </c>
      <c r="BK38" s="6">
        <f>'8'!AO37</f>
        <v>0.58233793149587854</v>
      </c>
      <c r="BL38" s="6">
        <f t="shared" si="55"/>
        <v>0.53002904901937153</v>
      </c>
      <c r="BM38" s="225">
        <f t="shared" si="56"/>
        <v>0.57524202781868583</v>
      </c>
      <c r="BN38" s="6">
        <f>'1'!CK38</f>
        <v>0.6699726126717741</v>
      </c>
      <c r="BO38" s="6">
        <f>'1'!CM38</f>
        <v>0.73546503527536689</v>
      </c>
      <c r="BP38" s="6">
        <f>'2'!CK38</f>
        <v>0.33568435822465054</v>
      </c>
      <c r="BQ38" s="6">
        <f>'2'!CM38</f>
        <v>0.47009571941923584</v>
      </c>
      <c r="BR38" s="6">
        <f>'3'!AB38</f>
        <v>0.5719706342733436</v>
      </c>
      <c r="BS38" s="6">
        <f>'8'!AT37</f>
        <v>0.66331624571057879</v>
      </c>
      <c r="BT38" s="6">
        <f t="shared" si="57"/>
        <v>0.5602359627200868</v>
      </c>
      <c r="BU38" s="225">
        <f t="shared" si="58"/>
        <v>0.61021190866963138</v>
      </c>
      <c r="BV38" s="6">
        <f>'1'!CU38</f>
        <v>0.85686894017948212</v>
      </c>
      <c r="BW38" s="6">
        <f>'1'!CW38</f>
        <v>0.8757673781294768</v>
      </c>
      <c r="BX38" s="6">
        <f>'2'!CU38</f>
        <v>0.21880900766013889</v>
      </c>
      <c r="BY38" s="6">
        <f>'2'!CW38</f>
        <v>0.32056958664968821</v>
      </c>
      <c r="BZ38" s="6">
        <f>'3'!AE38</f>
        <v>0.67257088197866</v>
      </c>
      <c r="CA38" s="6">
        <f>'8'!AY37</f>
        <v>0.69246560633664633</v>
      </c>
      <c r="CB38" s="6">
        <f t="shared" si="59"/>
        <v>0.61017860903873178</v>
      </c>
      <c r="CC38" s="225">
        <f t="shared" si="60"/>
        <v>0.64034336327361785</v>
      </c>
      <c r="CD38" s="6">
        <f>'1'!DE38</f>
        <v>0.7911581977156239</v>
      </c>
      <c r="CE38" s="6">
        <f>'1'!DG38</f>
        <v>0.82872935430968853</v>
      </c>
      <c r="CF38" s="6">
        <f>'2'!DE38</f>
        <v>0.37452279988724857</v>
      </c>
      <c r="CG38" s="6">
        <f>'2'!DG38</f>
        <v>0.51263013543604075</v>
      </c>
      <c r="CH38" s="6">
        <f>'3'!AH38</f>
        <v>0.40506861101500335</v>
      </c>
      <c r="CI38" s="6">
        <f>'8'!BD37</f>
        <v>0.59587389543567126</v>
      </c>
      <c r="CJ38" s="6">
        <f t="shared" si="61"/>
        <v>0.54165587601338672</v>
      </c>
      <c r="CK38" s="225">
        <f t="shared" si="62"/>
        <v>0.58557549904910089</v>
      </c>
    </row>
    <row r="39" spans="1:89" x14ac:dyDescent="0.2">
      <c r="A39" s="1">
        <v>2014</v>
      </c>
      <c r="B39" s="6">
        <f>'1'!I39</f>
        <v>0.75079691385967307</v>
      </c>
      <c r="C39" s="6">
        <f>'1'!K39</f>
        <v>0.7986576365728234</v>
      </c>
      <c r="D39" s="6">
        <f>'2'!I39</f>
        <v>0.34227853554385962</v>
      </c>
      <c r="E39" s="6">
        <f>'2'!K39</f>
        <v>0.47753013910302289</v>
      </c>
      <c r="F39" s="6">
        <f>'3'!D39</f>
        <v>0.55310671995750627</v>
      </c>
      <c r="G39" s="6">
        <f>'8'!F38</f>
        <v>0.55200009991617405</v>
      </c>
      <c r="H39" s="6">
        <f t="shared" si="0"/>
        <v>0.54954556731930326</v>
      </c>
      <c r="I39" s="225">
        <f t="shared" ref="I39:I45" si="64">SUM(C39,E39,F39,G39)/4</f>
        <v>0.59532364888738165</v>
      </c>
      <c r="J39" s="6">
        <f>'1'!S39</f>
        <v>0.66797513560123489</v>
      </c>
      <c r="K39" s="6">
        <f>'1'!U39</f>
        <v>0.73384967267250834</v>
      </c>
      <c r="L39" s="6">
        <f>'2'!S39</f>
        <v>0.51708352276286307</v>
      </c>
      <c r="M39" s="6">
        <f>'2'!U39</f>
        <v>0.64735355137004613</v>
      </c>
      <c r="N39" s="6">
        <f>'3'!G39</f>
        <v>0.61884675479353735</v>
      </c>
      <c r="O39" s="6">
        <f>'8'!K38</f>
        <v>0.5162221966138909</v>
      </c>
      <c r="P39" s="6">
        <f t="shared" ref="P39:P45" si="65">SUM(J39,L39,N39,O39)/4</f>
        <v>0.58003190244288161</v>
      </c>
      <c r="Q39" s="225">
        <f t="shared" ref="Q39:Q45" si="66">SUM(K39,M39,N39,O39)/4</f>
        <v>0.62906804386249571</v>
      </c>
      <c r="R39" s="6">
        <f>'1'!AC39</f>
        <v>0.63690646533964179</v>
      </c>
      <c r="S39" s="6">
        <f>'1'!AE39</f>
        <v>0.70836983534010323</v>
      </c>
      <c r="T39" s="6">
        <f>'2'!AC39</f>
        <v>0.20025186856128679</v>
      </c>
      <c r="U39" s="6">
        <f>'2'!AE39</f>
        <v>0.293044826654696</v>
      </c>
      <c r="V39" s="6">
        <f>'3'!J39</f>
        <v>0.66901129149645333</v>
      </c>
      <c r="W39" s="6">
        <f>'8'!P38</f>
        <v>0.48547454018787556</v>
      </c>
      <c r="X39" s="6">
        <f t="shared" ref="X39:X45" si="67">SUM(R39,T39,V39,W39)/4</f>
        <v>0.49791104139631431</v>
      </c>
      <c r="Y39" s="225">
        <f t="shared" ref="Y39:Y45" si="68">SUM(S39,U39,V39,W39)/4</f>
        <v>0.53897512341978204</v>
      </c>
      <c r="Z39" s="6">
        <f>'1'!AM39</f>
        <v>0.7534370844439543</v>
      </c>
      <c r="AA39" s="6">
        <f>'1'!AO39</f>
        <v>0.80065364225204949</v>
      </c>
      <c r="AB39" s="6">
        <f>'2'!AM39</f>
        <v>0.14712565155766971</v>
      </c>
      <c r="AC39" s="6">
        <f>'2'!AO39</f>
        <v>0.20657567146876657</v>
      </c>
      <c r="AD39" s="6">
        <f>'3'!M39</f>
        <v>0.55309691709834952</v>
      </c>
      <c r="AE39" s="6">
        <f>'8'!U38</f>
        <v>0.38492012500927841</v>
      </c>
      <c r="AF39" s="6">
        <f t="shared" si="63"/>
        <v>0.45964494452731297</v>
      </c>
      <c r="AG39" s="225">
        <f t="shared" ref="AG39:AG45" si="69">SUM(AA39,AC39,AD39,AE39)/4</f>
        <v>0.48631158895711102</v>
      </c>
      <c r="AH39" s="6">
        <f>'1'!AW39</f>
        <v>0.62348581394399438</v>
      </c>
      <c r="AI39" s="6">
        <f>'1'!AY39</f>
        <v>0.69715178532311239</v>
      </c>
      <c r="AJ39" s="6">
        <f>'2'!AW39</f>
        <v>0.1678643664903737</v>
      </c>
      <c r="AK39" s="6">
        <f>'2'!AY39</f>
        <v>0.24180613500742099</v>
      </c>
      <c r="AL39" s="6">
        <f>'3'!P39</f>
        <v>0.56772498722545284</v>
      </c>
      <c r="AM39" s="6">
        <f>'8'!Z38</f>
        <v>0.44101597794871256</v>
      </c>
      <c r="AN39" s="6">
        <f t="shared" ref="AN39:AN45" si="70">SUM(AH39,AJ39,AL39,AM39)/4</f>
        <v>0.45002278640213339</v>
      </c>
      <c r="AO39" s="225">
        <f t="shared" ref="AO39:AO45" si="71">SUM(AI39,AK39,AL39,AM39)/4</f>
        <v>0.48692472137617471</v>
      </c>
      <c r="AP39" s="6">
        <f>'1'!BG39</f>
        <v>0.64600396477452993</v>
      </c>
      <c r="AQ39" s="6">
        <f>'1'!BI39</f>
        <v>0.71590074291906658</v>
      </c>
      <c r="AR39" s="6">
        <f>'2'!BG39</f>
        <v>0.31172665940020283</v>
      </c>
      <c r="AS39" s="6">
        <f>'2'!BI39</f>
        <v>0.4422942930290551</v>
      </c>
      <c r="AT39" s="6">
        <f>'3'!S39</f>
        <v>0.62037418401773392</v>
      </c>
      <c r="AU39" s="6">
        <f>'8'!AE38</f>
        <v>0.54156468903738308</v>
      </c>
      <c r="AV39" s="6">
        <f t="shared" ref="AV39:AV45" si="72">SUM(AP39,AR39,AT39,AU39)/4</f>
        <v>0.52991737430746244</v>
      </c>
      <c r="AW39" s="225">
        <f t="shared" ref="AW39:AW45" si="73">SUM(AQ39,AS39,AT39,AU39)/4</f>
        <v>0.58003347725080967</v>
      </c>
      <c r="AX39" s="6">
        <f>'1'!BQ39</f>
        <v>0.79183368309534641</v>
      </c>
      <c r="AY39" s="6">
        <f>'1'!BS39</f>
        <v>0.82922474408017932</v>
      </c>
      <c r="AZ39" s="6">
        <f>'2'!BQ39</f>
        <v>0.30812986640733647</v>
      </c>
      <c r="BA39" s="6">
        <f>'2'!BS39</f>
        <v>0.43800859538546277</v>
      </c>
      <c r="BB39" s="6">
        <f>'3'!V39</f>
        <v>0.53104653066251417</v>
      </c>
      <c r="BC39" s="6">
        <f>'8'!AJ38</f>
        <v>0.52594546381559126</v>
      </c>
      <c r="BD39" s="6">
        <f t="shared" ref="BD39:BD45" si="74">SUM(AX39,AZ39,BB39,BC39)/4</f>
        <v>0.53923888599519709</v>
      </c>
      <c r="BE39" s="225">
        <f t="shared" ref="BE39:BE45" si="75">SUM(AY39,BA39,BB39,BC39)/4</f>
        <v>0.58105633348593688</v>
      </c>
      <c r="BF39" s="6">
        <f>'1'!CA39</f>
        <v>0.7149407096473076</v>
      </c>
      <c r="BG39" s="6">
        <f>'1'!CC39</f>
        <v>0.77113286608303377</v>
      </c>
      <c r="BH39" s="6">
        <f>'2'!CA39</f>
        <v>0.30098910728520051</v>
      </c>
      <c r="BI39" s="6">
        <f>'2'!CC39</f>
        <v>0.42940966538663994</v>
      </c>
      <c r="BJ39" s="6">
        <f>'3'!Y39</f>
        <v>0.56799634163500778</v>
      </c>
      <c r="BK39" s="6">
        <f>'8'!AO38</f>
        <v>0.53206206476608664</v>
      </c>
      <c r="BL39" s="6">
        <f t="shared" ref="BL39:BL45" si="76">SUM(BF39,BH39,BJ39,BK39)/4</f>
        <v>0.52899705583340062</v>
      </c>
      <c r="BM39" s="225">
        <f t="shared" ref="BM39:BM45" si="77">SUM(BG39,BI39,BJ39,BK39)/4</f>
        <v>0.57515023446769198</v>
      </c>
      <c r="BN39" s="6">
        <f>'1'!CK39</f>
        <v>0.67175949939054591</v>
      </c>
      <c r="BO39" s="6">
        <f>'1'!CM39</f>
        <v>0.73690780478972107</v>
      </c>
      <c r="BP39" s="6">
        <f>'2'!CK39</f>
        <v>0.34002788331088346</v>
      </c>
      <c r="BQ39" s="6">
        <f>'2'!CM39</f>
        <v>0.47500289860880152</v>
      </c>
      <c r="BR39" s="6">
        <f>'3'!AB39</f>
        <v>0.60627567146976513</v>
      </c>
      <c r="BS39" s="6">
        <f>'8'!AT38</f>
        <v>0.63035223747278146</v>
      </c>
      <c r="BT39" s="6">
        <f t="shared" ref="BT39:BT45" si="78">SUM(BN39,BP39,BR39,BS39)/4</f>
        <v>0.56210382291099403</v>
      </c>
      <c r="BU39" s="225">
        <f t="shared" ref="BU39:BU45" si="79">SUM(BO39,BQ39,BR39,BS39)/4</f>
        <v>0.61213465308526738</v>
      </c>
      <c r="BV39" s="6">
        <f>'1'!CU39</f>
        <v>0.85425965659539183</v>
      </c>
      <c r="BW39" s="6">
        <f>'1'!CW39</f>
        <v>0.87394263918843862</v>
      </c>
      <c r="BX39" s="6">
        <f>'2'!CU39</f>
        <v>0.25136235294051323</v>
      </c>
      <c r="BY39" s="6">
        <f>'2'!CW39</f>
        <v>0.36603736130492442</v>
      </c>
      <c r="BZ39" s="6">
        <f>'3'!AE39</f>
        <v>0.67413661455783636</v>
      </c>
      <c r="CA39" s="6">
        <f>'8'!AY38</f>
        <v>0.65502107242548013</v>
      </c>
      <c r="CB39" s="6">
        <f t="shared" ref="CB39:CB45" si="80">SUM(BV39,BX39,BZ39,CA39)/4</f>
        <v>0.60869492412980541</v>
      </c>
      <c r="CC39" s="225">
        <f t="shared" ref="CC39:CC45" si="81">SUM(BW39,BY39,BZ39,CA39)/4</f>
        <v>0.6422844218691699</v>
      </c>
      <c r="CD39" s="6">
        <f>'1'!DE39</f>
        <v>0.79115964789268733</v>
      </c>
      <c r="CE39" s="6">
        <f>'1'!DG39</f>
        <v>0.82873041811799208</v>
      </c>
      <c r="CF39" s="6">
        <f>'2'!DE39</f>
        <v>0.37927130583766983</v>
      </c>
      <c r="CG39" s="6">
        <f>'2'!DG39</f>
        <v>0.51763236768689258</v>
      </c>
      <c r="CH39" s="6">
        <f>'3'!AH39</f>
        <v>0.46746803155847394</v>
      </c>
      <c r="CI39" s="6">
        <f>'8'!BD38</f>
        <v>0.57210048869540464</v>
      </c>
      <c r="CJ39" s="6">
        <f t="shared" ref="CJ39:CJ45" si="82">SUM(CD39,CF39,CH39,CI39)/4</f>
        <v>0.55249986849605892</v>
      </c>
      <c r="CK39" s="225">
        <f t="shared" ref="CK39:CK45" si="83">SUM(CE39,CG39,CH39,CI39)/4</f>
        <v>0.59648282651469087</v>
      </c>
    </row>
    <row r="40" spans="1:89" x14ac:dyDescent="0.2">
      <c r="A40" s="1">
        <v>2015</v>
      </c>
      <c r="B40" s="6">
        <f>'1'!I40</f>
        <v>0.75085791960538839</v>
      </c>
      <c r="C40" s="6">
        <f>'1'!K40</f>
        <v>0.79870380440190114</v>
      </c>
      <c r="D40" s="6">
        <f>'2'!I40</f>
        <v>0.31078246336955567</v>
      </c>
      <c r="E40" s="6">
        <f>'2'!K40</f>
        <v>0.44117217001755793</v>
      </c>
      <c r="F40" s="6">
        <f>'3'!D40</f>
        <v>0.51043896257886268</v>
      </c>
      <c r="G40" s="6">
        <f>'8'!F39</f>
        <v>0.55795276171329755</v>
      </c>
      <c r="H40" s="6">
        <f t="shared" si="0"/>
        <v>0.53250802681677611</v>
      </c>
      <c r="I40" s="225">
        <f t="shared" si="64"/>
        <v>0.57706692467790477</v>
      </c>
      <c r="J40" s="6">
        <f>'1'!S40</f>
        <v>0.65823316019751121</v>
      </c>
      <c r="K40" s="6">
        <f>'1'!U40</f>
        <v>0.72593232684417808</v>
      </c>
      <c r="L40" s="6">
        <f>'2'!S40</f>
        <v>0.44407202144750568</v>
      </c>
      <c r="M40" s="6">
        <f>'2'!U40</f>
        <v>0.58208020563112017</v>
      </c>
      <c r="N40" s="6">
        <f>'3'!G40</f>
        <v>0.56153523768159475</v>
      </c>
      <c r="O40" s="6">
        <f>'8'!K39</f>
        <v>0.52071850612772663</v>
      </c>
      <c r="P40" s="6">
        <f t="shared" si="65"/>
        <v>0.54613973136358451</v>
      </c>
      <c r="Q40" s="225">
        <f t="shared" si="66"/>
        <v>0.59756656907115491</v>
      </c>
      <c r="R40" s="6">
        <f>'1'!AC40</f>
        <v>0.6313426115231161</v>
      </c>
      <c r="S40" s="6">
        <f>'1'!AE40</f>
        <v>0.70373494096789402</v>
      </c>
      <c r="T40" s="6">
        <f>'2'!AC40</f>
        <v>0.20606168926290386</v>
      </c>
      <c r="U40" s="6">
        <f>'2'!AE40</f>
        <v>0.30179679630943979</v>
      </c>
      <c r="V40" s="6">
        <f>'3'!J40</f>
        <v>0.64775583912555146</v>
      </c>
      <c r="W40" s="6">
        <f>'8'!P39</f>
        <v>0.49517179237608228</v>
      </c>
      <c r="X40" s="6">
        <f t="shared" si="67"/>
        <v>0.4950829830719134</v>
      </c>
      <c r="Y40" s="225">
        <f t="shared" si="68"/>
        <v>0.53711484219474182</v>
      </c>
      <c r="Z40" s="6">
        <f>'1'!AM40</f>
        <v>0.73594995817318554</v>
      </c>
      <c r="AA40" s="6">
        <f>'1'!AO40</f>
        <v>0.78735557168652082</v>
      </c>
      <c r="AB40" s="6">
        <f>'2'!AM40</f>
        <v>0.15097245836163137</v>
      </c>
      <c r="AC40" s="6">
        <f>'2'!AO40</f>
        <v>0.21326645546763676</v>
      </c>
      <c r="AD40" s="6">
        <f>'3'!M40</f>
        <v>0.48807407848118034</v>
      </c>
      <c r="AE40" s="6">
        <f>'8'!U39</f>
        <v>0.38998192691583256</v>
      </c>
      <c r="AF40" s="6">
        <f t="shared" si="63"/>
        <v>0.44124460548295741</v>
      </c>
      <c r="AG40" s="225">
        <f t="shared" si="69"/>
        <v>0.46966950813779262</v>
      </c>
      <c r="AH40" s="6">
        <f>'1'!AW40</f>
        <v>0.61372784574868799</v>
      </c>
      <c r="AI40" s="6">
        <f>'1'!AY40</f>
        <v>0.68891261367634682</v>
      </c>
      <c r="AJ40" s="6">
        <f>'2'!AW40</f>
        <v>0.16978699530714234</v>
      </c>
      <c r="AK40" s="6">
        <f>'2'!AY40</f>
        <v>0.24497128470493043</v>
      </c>
      <c r="AL40" s="6">
        <f>'3'!P40</f>
        <v>0.49577804239387008</v>
      </c>
      <c r="AM40" s="6">
        <f>'8'!Z39</f>
        <v>0.42332870097988434</v>
      </c>
      <c r="AN40" s="6">
        <f t="shared" si="70"/>
        <v>0.42565539610739617</v>
      </c>
      <c r="AO40" s="225">
        <f t="shared" si="71"/>
        <v>0.46324766043875792</v>
      </c>
      <c r="AP40" s="6">
        <f>'1'!BG40</f>
        <v>0.63986807708523685</v>
      </c>
      <c r="AQ40" s="6">
        <f>'1'!BI40</f>
        <v>0.71082791602280748</v>
      </c>
      <c r="AR40" s="6">
        <f>'2'!BG40</f>
        <v>0.31936870640610548</v>
      </c>
      <c r="AS40" s="6">
        <f>'2'!BI40</f>
        <v>0.45130109376087035</v>
      </c>
      <c r="AT40" s="6">
        <f>'3'!S40</f>
        <v>0.5402079202707557</v>
      </c>
      <c r="AU40" s="6">
        <f>'8'!AE39</f>
        <v>0.55720534032976332</v>
      </c>
      <c r="AV40" s="6">
        <f t="shared" si="72"/>
        <v>0.51416251102296529</v>
      </c>
      <c r="AW40" s="225">
        <f t="shared" si="73"/>
        <v>0.56488556759604924</v>
      </c>
      <c r="AX40" s="6">
        <f>'1'!BQ40</f>
        <v>0.79799540011043069</v>
      </c>
      <c r="AY40" s="6">
        <f>'1'!BS40</f>
        <v>0.8337319407040692</v>
      </c>
      <c r="AZ40" s="6">
        <f>'2'!BQ40</f>
        <v>0.3216210950044236</v>
      </c>
      <c r="BA40" s="6">
        <f>'2'!BS40</f>
        <v>0.45393049291009485</v>
      </c>
      <c r="BB40" s="6">
        <f>'3'!V40</f>
        <v>0.49921291770861631</v>
      </c>
      <c r="BC40" s="6">
        <f>'8'!AJ39</f>
        <v>0.53321472741498055</v>
      </c>
      <c r="BD40" s="6">
        <f t="shared" si="74"/>
        <v>0.53801103505961279</v>
      </c>
      <c r="BE40" s="225">
        <f t="shared" si="75"/>
        <v>0.58002251968444019</v>
      </c>
      <c r="BF40" s="6">
        <f>'1'!CA40</f>
        <v>0.71157104477486555</v>
      </c>
      <c r="BG40" s="6">
        <f>'1'!CC40</f>
        <v>0.76850533964415901</v>
      </c>
      <c r="BH40" s="6">
        <f>'2'!CA40</f>
        <v>0.31519852064624831</v>
      </c>
      <c r="BI40" s="6">
        <f>'2'!CC40</f>
        <v>0.44640270394547021</v>
      </c>
      <c r="BJ40" s="6">
        <f>'3'!Y40</f>
        <v>0.53072674827634758</v>
      </c>
      <c r="BK40" s="6">
        <f>'8'!AO39</f>
        <v>0.53241244251400444</v>
      </c>
      <c r="BL40" s="6">
        <f t="shared" si="76"/>
        <v>0.52247718905286644</v>
      </c>
      <c r="BM40" s="225">
        <f t="shared" si="77"/>
        <v>0.56951180859499528</v>
      </c>
      <c r="BN40" s="6">
        <f>'1'!CK40</f>
        <v>0.67824670374225848</v>
      </c>
      <c r="BO40" s="6">
        <f>'1'!CM40</f>
        <v>0.74212764810908927</v>
      </c>
      <c r="BP40" s="6">
        <f>'2'!CK40</f>
        <v>0.18297901017496815</v>
      </c>
      <c r="BQ40" s="6">
        <f>'2'!CM40</f>
        <v>0.26625589577241776</v>
      </c>
      <c r="BR40" s="6">
        <f>'3'!AB40</f>
        <v>0.60712699649161228</v>
      </c>
      <c r="BS40" s="6">
        <f>'8'!AT39</f>
        <v>0.61150056958412602</v>
      </c>
      <c r="BT40" s="6">
        <f t="shared" si="78"/>
        <v>0.51996331999824119</v>
      </c>
      <c r="BU40" s="225">
        <f t="shared" si="79"/>
        <v>0.55675277748931129</v>
      </c>
      <c r="BV40" s="6">
        <f>'1'!CU40</f>
        <v>0.8480922586355869</v>
      </c>
      <c r="BW40" s="6">
        <f>'1'!CW40</f>
        <v>0.86961585075568248</v>
      </c>
      <c r="BX40" s="6">
        <f>'2'!CU40</f>
        <v>0.24590375573891682</v>
      </c>
      <c r="BY40" s="6">
        <f>'2'!CW40</f>
        <v>0.35864635909303427</v>
      </c>
      <c r="BZ40" s="6">
        <f>'3'!AE40</f>
        <v>0.72712001760453515</v>
      </c>
      <c r="CA40" s="6">
        <f>'8'!AY39</f>
        <v>0.6399955385634597</v>
      </c>
      <c r="CB40" s="6">
        <f t="shared" si="80"/>
        <v>0.6152778926356246</v>
      </c>
      <c r="CC40" s="225">
        <f t="shared" si="81"/>
        <v>0.64884444150417786</v>
      </c>
      <c r="CD40" s="6">
        <f>'1'!DE40</f>
        <v>0.79661545143491741</v>
      </c>
      <c r="CE40" s="6">
        <f>'1'!DG40</f>
        <v>0.8327243586954759</v>
      </c>
      <c r="CF40" s="6">
        <f>'2'!DE40</f>
        <v>0.38666851960568766</v>
      </c>
      <c r="CG40" s="6">
        <f>'2'!DG40</f>
        <v>0.52534384646759213</v>
      </c>
      <c r="CH40" s="6">
        <f>'3'!AH40</f>
        <v>0.36745469222846222</v>
      </c>
      <c r="CI40" s="6">
        <f>'8'!BD39</f>
        <v>0.58718193295714527</v>
      </c>
      <c r="CJ40" s="6">
        <f t="shared" si="82"/>
        <v>0.53448014905655317</v>
      </c>
      <c r="CK40" s="225">
        <f t="shared" si="83"/>
        <v>0.57817620758716892</v>
      </c>
    </row>
    <row r="41" spans="1:89" x14ac:dyDescent="0.2">
      <c r="A41" s="1">
        <v>2016</v>
      </c>
      <c r="B41" s="6">
        <f>'1'!I41</f>
        <v>0.74938289680268588</v>
      </c>
      <c r="C41" s="6">
        <f>'1'!K41</f>
        <v>0.79758691952548633</v>
      </c>
      <c r="D41" s="6">
        <f>'2'!I41</f>
        <v>0.30719043469345192</v>
      </c>
      <c r="E41" s="6">
        <f>'2'!K41</f>
        <v>0.4368842436321479</v>
      </c>
      <c r="F41" s="6">
        <f>'3'!D41</f>
        <v>0.57108807425535446</v>
      </c>
      <c r="G41" s="6">
        <f>'8'!F40</f>
        <v>0.51350854976699312</v>
      </c>
      <c r="H41" s="6">
        <f t="shared" si="0"/>
        <v>0.53529248887962133</v>
      </c>
      <c r="I41" s="225">
        <f t="shared" si="64"/>
        <v>0.57976694679499541</v>
      </c>
      <c r="J41" s="6">
        <f>'1'!S41</f>
        <v>0.65307763332121127</v>
      </c>
      <c r="K41" s="6">
        <f>'1'!U41</f>
        <v>0.72171596907244129</v>
      </c>
      <c r="L41" s="6">
        <f>'2'!S41</f>
        <v>0.46222208856704139</v>
      </c>
      <c r="M41" s="6">
        <f>'2'!U41</f>
        <v>0.59897206014293669</v>
      </c>
      <c r="N41" s="6">
        <f>'3'!G41</f>
        <v>0.57848130390933183</v>
      </c>
      <c r="O41" s="6">
        <f>'8'!K40</f>
        <v>0.5013532533003956</v>
      </c>
      <c r="P41" s="6">
        <f t="shared" si="65"/>
        <v>0.54878356977449505</v>
      </c>
      <c r="Q41" s="225">
        <f t="shared" si="66"/>
        <v>0.60013064660627635</v>
      </c>
      <c r="R41" s="6">
        <f>'1'!AC41</f>
        <v>0.63480883659976028</v>
      </c>
      <c r="S41" s="6">
        <f>'1'!AE41</f>
        <v>0.70662504746208965</v>
      </c>
      <c r="T41" s="6">
        <f>'2'!AC41</f>
        <v>0.20965130940571464</v>
      </c>
      <c r="U41" s="6">
        <f>'2'!AE41</f>
        <v>0.30714200503844252</v>
      </c>
      <c r="V41" s="6">
        <f>'3'!J41</f>
        <v>0.65963673120378419</v>
      </c>
      <c r="W41" s="6">
        <f>'8'!P40</f>
        <v>0.46508712109933897</v>
      </c>
      <c r="X41" s="6">
        <f t="shared" si="67"/>
        <v>0.49229599957714953</v>
      </c>
      <c r="Y41" s="225">
        <f t="shared" si="68"/>
        <v>0.53462272620091389</v>
      </c>
      <c r="Z41" s="6">
        <f>'1'!AM41</f>
        <v>0.73408175173779444</v>
      </c>
      <c r="AA41" s="6">
        <f>'1'!AO41</f>
        <v>0.78592399815796787</v>
      </c>
      <c r="AB41" s="6">
        <f>'2'!AM41</f>
        <v>0.15085372715124834</v>
      </c>
      <c r="AC41" s="6">
        <f>'2'!AO41</f>
        <v>0.21306104147535732</v>
      </c>
      <c r="AD41" s="6">
        <f>'3'!M41</f>
        <v>0.47934573870097041</v>
      </c>
      <c r="AE41" s="6">
        <f>'8'!U40</f>
        <v>0.38967001472696927</v>
      </c>
      <c r="AF41" s="6">
        <f t="shared" si="63"/>
        <v>0.43848780807924559</v>
      </c>
      <c r="AG41" s="225">
        <f t="shared" si="69"/>
        <v>0.46700019826531625</v>
      </c>
      <c r="AH41" s="6">
        <f>'1'!AW41</f>
        <v>0.62362986880360727</v>
      </c>
      <c r="AI41" s="6">
        <f>'1'!AY41</f>
        <v>0.69727289301630502</v>
      </c>
      <c r="AJ41" s="6">
        <f>'2'!AW41</f>
        <v>0.16682839485655551</v>
      </c>
      <c r="AK41" s="6">
        <f>'2'!AY41</f>
        <v>0.24009380651071521</v>
      </c>
      <c r="AL41" s="6">
        <f>'3'!P41</f>
        <v>0.62811008846450334</v>
      </c>
      <c r="AM41" s="6">
        <f>'8'!Z40</f>
        <v>0.44129058711404934</v>
      </c>
      <c r="AN41" s="6">
        <f t="shared" si="70"/>
        <v>0.46496473480967887</v>
      </c>
      <c r="AO41" s="225">
        <f t="shared" si="71"/>
        <v>0.5016918437763932</v>
      </c>
      <c r="AP41" s="6">
        <f>'1'!BG41</f>
        <v>0.6446384672618366</v>
      </c>
      <c r="AQ41" s="6">
        <f>'1'!BI41</f>
        <v>0.71477412707691645</v>
      </c>
      <c r="AR41" s="6">
        <f>'2'!BG41</f>
        <v>0.31689305630014142</v>
      </c>
      <c r="AS41" s="6">
        <f>'2'!BI41</f>
        <v>0.44839789900771632</v>
      </c>
      <c r="AT41" s="6">
        <f>'3'!S41</f>
        <v>0.60109914971714895</v>
      </c>
      <c r="AU41" s="6">
        <f>'8'!AE40</f>
        <v>0.51535468641330195</v>
      </c>
      <c r="AV41" s="6">
        <f t="shared" si="72"/>
        <v>0.51949633992310729</v>
      </c>
      <c r="AW41" s="225">
        <f t="shared" si="73"/>
        <v>0.56990646555377089</v>
      </c>
      <c r="AX41" s="6">
        <f>'1'!BQ41</f>
        <v>0.79528561982662049</v>
      </c>
      <c r="AY41" s="6">
        <f>'1'!BS41</f>
        <v>0.83175237346606279</v>
      </c>
      <c r="AZ41" s="6">
        <f>'2'!BQ41</f>
        <v>0.3224378299847655</v>
      </c>
      <c r="BA41" s="6">
        <f>'2'!BS41</f>
        <v>0.45488113589727414</v>
      </c>
      <c r="BB41" s="6">
        <f>'3'!V41</f>
        <v>0.54900320507345235</v>
      </c>
      <c r="BC41" s="6">
        <f>'8'!AJ40</f>
        <v>0.48209195246997577</v>
      </c>
      <c r="BD41" s="6">
        <f t="shared" si="74"/>
        <v>0.53720465183870347</v>
      </c>
      <c r="BE41" s="225">
        <f t="shared" si="75"/>
        <v>0.57943216672669129</v>
      </c>
      <c r="BF41" s="6">
        <f>'1'!CA41</f>
        <v>0.70148398719045513</v>
      </c>
      <c r="BG41" s="6">
        <f>'1'!CC41</f>
        <v>0.76059682074230928</v>
      </c>
      <c r="BH41" s="6">
        <f>'2'!CA41</f>
        <v>0.310518190683227</v>
      </c>
      <c r="BI41" s="6">
        <f>'2'!CC41</f>
        <v>0.44085772614432739</v>
      </c>
      <c r="BJ41" s="6">
        <f>'3'!Y41</f>
        <v>0.56485683129309172</v>
      </c>
      <c r="BK41" s="6">
        <f>'8'!AO40</f>
        <v>0.50219888446332739</v>
      </c>
      <c r="BL41" s="6">
        <f t="shared" si="76"/>
        <v>0.5197644734075253</v>
      </c>
      <c r="BM41" s="225">
        <f t="shared" si="77"/>
        <v>0.56712756566076394</v>
      </c>
      <c r="BN41" s="6">
        <f>'1'!CK41</f>
        <v>0.67669800509298594</v>
      </c>
      <c r="BO41" s="6">
        <f>'1'!CM41</f>
        <v>0.74088407200939421</v>
      </c>
      <c r="BP41" s="6">
        <f>'2'!CK41</f>
        <v>0.10811269505998947</v>
      </c>
      <c r="BQ41" s="6">
        <f>'2'!CM41</f>
        <v>0.13420944284855771</v>
      </c>
      <c r="BR41" s="6">
        <f>'3'!AB41</f>
        <v>0.70019568279775291</v>
      </c>
      <c r="BS41" s="6">
        <f>'8'!AT40</f>
        <v>0.55452141808888877</v>
      </c>
      <c r="BT41" s="6">
        <f t="shared" si="78"/>
        <v>0.50988195025990424</v>
      </c>
      <c r="BU41" s="225">
        <f t="shared" si="79"/>
        <v>0.53245265393614838</v>
      </c>
      <c r="BV41" s="6">
        <f>'1'!CU41</f>
        <v>0.8436095724786673</v>
      </c>
      <c r="BW41" s="6">
        <f>'1'!CW41</f>
        <v>0.86645876344973816</v>
      </c>
      <c r="BX41" s="6">
        <f>'2'!CU41</f>
        <v>0.23228271954401011</v>
      </c>
      <c r="BY41" s="6">
        <f>'2'!CW41</f>
        <v>0.33980217678239427</v>
      </c>
      <c r="BZ41" s="6">
        <f>'3'!AE41</f>
        <v>0.7611185992781081</v>
      </c>
      <c r="CA41" s="6">
        <f>'8'!AY40</f>
        <v>0.55812300577348761</v>
      </c>
      <c r="CB41" s="6">
        <f t="shared" si="80"/>
        <v>0.59878347426856826</v>
      </c>
      <c r="CC41" s="225">
        <f t="shared" si="81"/>
        <v>0.63137563632093208</v>
      </c>
      <c r="CD41" s="6">
        <f>'1'!DE41</f>
        <v>0.78901784097856853</v>
      </c>
      <c r="CE41" s="6">
        <f>'1'!DG41</f>
        <v>0.82715797014697456</v>
      </c>
      <c r="CF41" s="6">
        <f>'2'!DE41</f>
        <v>0.38542624837773654</v>
      </c>
      <c r="CG41" s="6">
        <f>'2'!DG41</f>
        <v>0.52405560514891136</v>
      </c>
      <c r="CH41" s="6">
        <f>'3'!AH41</f>
        <v>0.44020326035532209</v>
      </c>
      <c r="CI41" s="6">
        <f>'8'!BD40</f>
        <v>0.57697314754740092</v>
      </c>
      <c r="CJ41" s="6">
        <f t="shared" si="82"/>
        <v>0.54790512431475702</v>
      </c>
      <c r="CK41" s="225">
        <f t="shared" si="83"/>
        <v>0.59209749579965232</v>
      </c>
    </row>
    <row r="42" spans="1:89" x14ac:dyDescent="0.2">
      <c r="A42" s="1">
        <v>2017</v>
      </c>
      <c r="B42" s="6">
        <f>'1'!I42</f>
        <v>0.77319705026572383</v>
      </c>
      <c r="C42" s="6">
        <f>'1'!K42</f>
        <v>0.81546276885702584</v>
      </c>
      <c r="D42" s="6">
        <f>'2'!I42</f>
        <v>0.3310890981216858</v>
      </c>
      <c r="E42" s="6">
        <f>'2'!K42</f>
        <v>0.46486070598723023</v>
      </c>
      <c r="F42" s="6">
        <f>'3'!D42</f>
        <v>0.57331204440628802</v>
      </c>
      <c r="G42" s="6">
        <f>'8'!F41</f>
        <v>0.51877722197717657</v>
      </c>
      <c r="H42" s="6">
        <f t="shared" si="0"/>
        <v>0.54909385369271857</v>
      </c>
      <c r="I42" s="225">
        <f t="shared" si="64"/>
        <v>0.59310318530693018</v>
      </c>
      <c r="J42" s="6">
        <f>'1'!S42</f>
        <v>0.67250909026224315</v>
      </c>
      <c r="K42" s="6">
        <f>'1'!U42</f>
        <v>0.73751239826708603</v>
      </c>
      <c r="L42" s="6">
        <f>'2'!S42</f>
        <v>0.56463490119357496</v>
      </c>
      <c r="M42" s="6">
        <f>'2'!U42</f>
        <v>0.68638634213385852</v>
      </c>
      <c r="N42" s="6">
        <f>'3'!G42</f>
        <v>0.58239610942813103</v>
      </c>
      <c r="O42" s="6">
        <f>'8'!K41</f>
        <v>0.47851314930233951</v>
      </c>
      <c r="P42" s="6">
        <f t="shared" si="65"/>
        <v>0.57451331254657212</v>
      </c>
      <c r="Q42" s="225">
        <f t="shared" si="66"/>
        <v>0.62120199978285373</v>
      </c>
      <c r="R42" s="6">
        <f>'1'!AC42</f>
        <v>0.65367424397817275</v>
      </c>
      <c r="S42" s="6">
        <f>'1'!AE42</f>
        <v>0.72220484054484113</v>
      </c>
      <c r="T42" s="6">
        <f>'2'!AC42</f>
        <v>0.21556544371166833</v>
      </c>
      <c r="U42" s="6">
        <f>'2'!AE42</f>
        <v>0.31584747850512607</v>
      </c>
      <c r="V42" s="6">
        <f>'3'!J42</f>
        <v>0.64691160105041434</v>
      </c>
      <c r="W42" s="6">
        <f>'8'!P41</f>
        <v>0.42299392974327077</v>
      </c>
      <c r="X42" s="6">
        <f t="shared" si="67"/>
        <v>0.48478630462088157</v>
      </c>
      <c r="Y42" s="225">
        <f t="shared" si="68"/>
        <v>0.52698946246091305</v>
      </c>
      <c r="Z42" s="6">
        <f>'1'!AM42</f>
        <v>0.75546205049194581</v>
      </c>
      <c r="AA42" s="6">
        <f>'1'!AO42</f>
        <v>0.80218175144307624</v>
      </c>
      <c r="AB42" s="6">
        <f>'2'!AM42</f>
        <v>0.15338949984891262</v>
      </c>
      <c r="AC42" s="6">
        <f>'2'!AO42</f>
        <v>0.2174331208502831</v>
      </c>
      <c r="AD42" s="6">
        <f>'3'!M42</f>
        <v>0.43372865728029375</v>
      </c>
      <c r="AE42" s="6">
        <f>'8'!U41</f>
        <v>0.39564990486783302</v>
      </c>
      <c r="AF42" s="6">
        <f t="shared" si="63"/>
        <v>0.43455752812224629</v>
      </c>
      <c r="AG42" s="225">
        <f t="shared" si="69"/>
        <v>0.46224835861037156</v>
      </c>
      <c r="AH42" s="6">
        <f>'1'!AW42</f>
        <v>0.65151904996428767</v>
      </c>
      <c r="AI42" s="6">
        <f>'1'!AY42</f>
        <v>0.72043767306264039</v>
      </c>
      <c r="AJ42" s="6">
        <f>'2'!AW42</f>
        <v>0.17492332165534946</v>
      </c>
      <c r="AK42" s="6">
        <f>'2'!AY42</f>
        <v>0.25334717829571068</v>
      </c>
      <c r="AL42" s="6">
        <f>'3'!P42</f>
        <v>0.57190585618011625</v>
      </c>
      <c r="AM42" s="6">
        <f>'8'!Z41</f>
        <v>0.43587851743566819</v>
      </c>
      <c r="AN42" s="6">
        <f t="shared" si="70"/>
        <v>0.45855668630885538</v>
      </c>
      <c r="AO42" s="225">
        <f t="shared" si="71"/>
        <v>0.49539230624353392</v>
      </c>
      <c r="AP42" s="6">
        <f>'1'!BG42</f>
        <v>0.66960590768727712</v>
      </c>
      <c r="AQ42" s="6">
        <f>'1'!BI42</f>
        <v>0.73516868303591643</v>
      </c>
      <c r="AR42" s="6">
        <f>'2'!BG42</f>
        <v>0.32904546045558586</v>
      </c>
      <c r="AS42" s="6">
        <f>'2'!BI42</f>
        <v>0.46251800932163978</v>
      </c>
      <c r="AT42" s="6">
        <f>'3'!S42</f>
        <v>0.55857726290799348</v>
      </c>
      <c r="AU42" s="6">
        <f>'8'!AE41</f>
        <v>0.51353181513519852</v>
      </c>
      <c r="AV42" s="6">
        <f t="shared" si="72"/>
        <v>0.51769011154651379</v>
      </c>
      <c r="AW42" s="225">
        <f t="shared" si="73"/>
        <v>0.56744894260018708</v>
      </c>
      <c r="AX42" s="6">
        <f>'1'!BQ42</f>
        <v>0.82069910109608379</v>
      </c>
      <c r="AY42" s="6">
        <f>'1'!BS42</f>
        <v>0.85015993958297964</v>
      </c>
      <c r="AZ42" s="6">
        <f>'2'!BQ42</f>
        <v>0.32537613402786147</v>
      </c>
      <c r="BA42" s="6">
        <f>'2'!BS42</f>
        <v>0.45828896332650837</v>
      </c>
      <c r="BB42" s="6">
        <f>'3'!V42</f>
        <v>0.54773097435341045</v>
      </c>
      <c r="BC42" s="6">
        <f>'8'!AJ41</f>
        <v>0.49797746622937689</v>
      </c>
      <c r="BD42" s="6">
        <f t="shared" si="74"/>
        <v>0.54794591892668321</v>
      </c>
      <c r="BE42" s="225">
        <f t="shared" si="75"/>
        <v>0.58853933587306884</v>
      </c>
      <c r="BF42" s="6">
        <f>'1'!CA42</f>
        <v>0.71725985439138273</v>
      </c>
      <c r="BG42" s="6">
        <f>'1'!CC42</f>
        <v>0.77293709173329472</v>
      </c>
      <c r="BH42" s="6">
        <f>'2'!CA42</f>
        <v>0.31731867432206939</v>
      </c>
      <c r="BI42" s="6">
        <f>'2'!CC42</f>
        <v>0.44889800795962076</v>
      </c>
      <c r="BJ42" s="6">
        <f>'3'!Y42</f>
        <v>0.51635711270578333</v>
      </c>
      <c r="BK42" s="6">
        <f>'8'!AO41</f>
        <v>0.53642976952587296</v>
      </c>
      <c r="BL42" s="6">
        <f t="shared" si="76"/>
        <v>0.52184135273627708</v>
      </c>
      <c r="BM42" s="225">
        <f t="shared" si="77"/>
        <v>0.56865549548114291</v>
      </c>
      <c r="BN42" s="6">
        <f>'1'!CK42</f>
        <v>0.68746932568784325</v>
      </c>
      <c r="BO42" s="6">
        <f>'1'!CM42</f>
        <v>0.74950022962172225</v>
      </c>
      <c r="BP42" s="6">
        <f>'2'!CK42</f>
        <v>0.12668729428124484</v>
      </c>
      <c r="BQ42" s="6">
        <f>'2'!CM42</f>
        <v>0.16973840510838217</v>
      </c>
      <c r="BR42" s="6">
        <f>'3'!AB42</f>
        <v>0.60412438502634158</v>
      </c>
      <c r="BS42" s="6">
        <f>'8'!AT41</f>
        <v>0.5445679221132087</v>
      </c>
      <c r="BT42" s="6">
        <f t="shared" si="78"/>
        <v>0.49071223177715961</v>
      </c>
      <c r="BU42" s="225">
        <f t="shared" si="79"/>
        <v>0.51698273546741369</v>
      </c>
      <c r="BV42" s="6">
        <f>'1'!CU42</f>
        <v>0.86368338033009939</v>
      </c>
      <c r="BW42" s="6">
        <f>'1'!CW42</f>
        <v>0.88051667855926652</v>
      </c>
      <c r="BX42" s="6">
        <f>'2'!CU42</f>
        <v>0.2170747787937426</v>
      </c>
      <c r="BY42" s="6">
        <f>'2'!CW42</f>
        <v>0.31804938604338884</v>
      </c>
      <c r="BZ42" s="6">
        <f>'3'!AE42</f>
        <v>0.79133433426204247</v>
      </c>
      <c r="CA42" s="6">
        <f>'8'!AY41</f>
        <v>0.5629440842835578</v>
      </c>
      <c r="CB42" s="6">
        <f t="shared" si="80"/>
        <v>0.60875914441736056</v>
      </c>
      <c r="CC42" s="225">
        <f t="shared" si="81"/>
        <v>0.63821112078706388</v>
      </c>
      <c r="CD42" s="6">
        <f>'1'!DE42</f>
        <v>0.81641359097422295</v>
      </c>
      <c r="CE42" s="6">
        <f>'1'!DG42</f>
        <v>0.84708036124525732</v>
      </c>
      <c r="CF42" s="6">
        <f>'2'!DE42</f>
        <v>0.4057724400964029</v>
      </c>
      <c r="CG42" s="6">
        <f>'2'!DG42</f>
        <v>0.54481884612046072</v>
      </c>
      <c r="CH42" s="6">
        <f>'3'!AH42</f>
        <v>0.55436448450586395</v>
      </c>
      <c r="CI42" s="6">
        <f>'8'!BD41</f>
        <v>0.5710982981353957</v>
      </c>
      <c r="CJ42" s="6">
        <f t="shared" si="82"/>
        <v>0.58691220342797135</v>
      </c>
      <c r="CK42" s="225">
        <f t="shared" si="83"/>
        <v>0.62934049750174437</v>
      </c>
    </row>
    <row r="43" spans="1:89" x14ac:dyDescent="0.2">
      <c r="A43" s="1">
        <v>2018</v>
      </c>
      <c r="B43" s="6">
        <f>'1'!I43</f>
        <v>0.79082857058666389</v>
      </c>
      <c r="C43" s="6">
        <f>'1'!K43</f>
        <v>0.82848751886147121</v>
      </c>
      <c r="D43" s="6">
        <f>'2'!I43</f>
        <v>0.34499157725474694</v>
      </c>
      <c r="E43" s="6">
        <f>'2'!K43</f>
        <v>0.48056271039170695</v>
      </c>
      <c r="F43" s="6">
        <f>'3'!D43</f>
        <v>0.58727957591126345</v>
      </c>
      <c r="G43" s="6">
        <f>'8'!F42</f>
        <v>0.5300848146365269</v>
      </c>
      <c r="H43" s="6">
        <f t="shared" ref="H43:H48" si="84">SUM(B43,D43,F43,G43)/4</f>
        <v>0.56329613459730032</v>
      </c>
      <c r="I43" s="225">
        <f t="shared" si="64"/>
        <v>0.60660365495024215</v>
      </c>
      <c r="J43" s="6">
        <f>'1'!S43</f>
        <v>0.69639671508999634</v>
      </c>
      <c r="K43" s="6">
        <f>'1'!U43</f>
        <v>0.75658353784605914</v>
      </c>
      <c r="L43" s="6">
        <f>'2'!S43</f>
        <v>0.70601643922332247</v>
      </c>
      <c r="M43" s="6">
        <f>'2'!U43</f>
        <v>0.78954078590737353</v>
      </c>
      <c r="N43" s="6">
        <f>'3'!G43</f>
        <v>0.57908563537014346</v>
      </c>
      <c r="O43" s="6">
        <f>'8'!K42</f>
        <v>0.49036990591890245</v>
      </c>
      <c r="P43" s="6">
        <f t="shared" si="65"/>
        <v>0.61796717390059119</v>
      </c>
      <c r="Q43" s="225">
        <f t="shared" si="66"/>
        <v>0.6538949662606196</v>
      </c>
      <c r="R43" s="6">
        <f>'1'!AC43</f>
        <v>0.6621455936940398</v>
      </c>
      <c r="S43" s="6">
        <f>'1'!AE43</f>
        <v>0.72911978970952462</v>
      </c>
      <c r="T43" s="6">
        <f>'2'!AC43</f>
        <v>0.22332324535226916</v>
      </c>
      <c r="U43" s="6">
        <f>'2'!AE43</f>
        <v>0.32708120909606708</v>
      </c>
      <c r="V43" s="6">
        <f>'3'!J43</f>
        <v>0.52267306252398427</v>
      </c>
      <c r="W43" s="6">
        <f>'8'!P42</f>
        <v>0.41153227982501839</v>
      </c>
      <c r="X43" s="6">
        <f t="shared" si="67"/>
        <v>0.45491854534882792</v>
      </c>
      <c r="Y43" s="225">
        <f t="shared" si="68"/>
        <v>0.49760158528864862</v>
      </c>
      <c r="Z43" s="6">
        <f>'1'!AM43</f>
        <v>0.78256235429930721</v>
      </c>
      <c r="AA43" s="6">
        <f>'1'!AO43</f>
        <v>0.82240299025984231</v>
      </c>
      <c r="AB43" s="6">
        <f>'2'!AM43</f>
        <v>0.16221629041956062</v>
      </c>
      <c r="AC43" s="6">
        <f>'2'!AO43</f>
        <v>0.23241157887198799</v>
      </c>
      <c r="AD43" s="6">
        <f>'3'!M43</f>
        <v>0.52085001723044466</v>
      </c>
      <c r="AE43" s="6">
        <f>'8'!U42</f>
        <v>0.39779179945757859</v>
      </c>
      <c r="AF43" s="6">
        <f t="shared" si="63"/>
        <v>0.46585511535172275</v>
      </c>
      <c r="AG43" s="225">
        <f t="shared" si="69"/>
        <v>0.49336409645496337</v>
      </c>
      <c r="AH43" s="6">
        <f>'1'!AW43</f>
        <v>0.66967028933146966</v>
      </c>
      <c r="AI43" s="6">
        <f>'1'!AY43</f>
        <v>0.73522071958093604</v>
      </c>
      <c r="AJ43" s="6">
        <f>'2'!AW43</f>
        <v>0.18861078883124061</v>
      </c>
      <c r="AK43" s="6">
        <f>'2'!AY43</f>
        <v>0.27512056502772475</v>
      </c>
      <c r="AL43" s="6">
        <f>'3'!P43</f>
        <v>0.6238177874601023</v>
      </c>
      <c r="AM43" s="6">
        <f>'8'!Z42</f>
        <v>0.45828929526851148</v>
      </c>
      <c r="AN43" s="6">
        <f t="shared" si="70"/>
        <v>0.48509704022283107</v>
      </c>
      <c r="AO43" s="225">
        <f t="shared" si="71"/>
        <v>0.52311209183431862</v>
      </c>
      <c r="AP43" s="6">
        <f>'1'!BG43</f>
        <v>0.68554849175567489</v>
      </c>
      <c r="AQ43" s="6">
        <f>'1'!BI43</f>
        <v>0.74796934940315007</v>
      </c>
      <c r="AR43" s="6">
        <f>'2'!BG43</f>
        <v>0.34259229044648237</v>
      </c>
      <c r="AS43" s="6">
        <f>'2'!BI43</f>
        <v>0.47788162022595432</v>
      </c>
      <c r="AT43" s="6">
        <f>'3'!S43</f>
        <v>0.60118241617324153</v>
      </c>
      <c r="AU43" s="6">
        <f>'8'!AE42</f>
        <v>0.53159910826133505</v>
      </c>
      <c r="AV43" s="6">
        <f t="shared" si="72"/>
        <v>0.5402305766591835</v>
      </c>
      <c r="AW43" s="225">
        <f t="shared" si="73"/>
        <v>0.58965812351592028</v>
      </c>
      <c r="AX43" s="6">
        <f>'1'!BQ43</f>
        <v>0.83658659831263471</v>
      </c>
      <c r="AY43" s="6">
        <f>'1'!BS43</f>
        <v>0.86149172473291347</v>
      </c>
      <c r="AZ43" s="6">
        <f>'2'!BQ43</f>
        <v>0.33902856047278185</v>
      </c>
      <c r="BA43" s="6">
        <f>'2'!BS43</f>
        <v>0.47387739374219218</v>
      </c>
      <c r="BB43" s="6">
        <f>'3'!V43</f>
        <v>0.54636319652272358</v>
      </c>
      <c r="BC43" s="6">
        <f>'8'!AJ42</f>
        <v>0.5255127622329373</v>
      </c>
      <c r="BD43" s="6">
        <f t="shared" si="74"/>
        <v>0.56187277938526936</v>
      </c>
      <c r="BE43" s="225">
        <f t="shared" si="75"/>
        <v>0.60181126930769169</v>
      </c>
      <c r="BF43" s="6">
        <f>'1'!CA43</f>
        <v>0.72363834831308926</v>
      </c>
      <c r="BG43" s="6">
        <f>'1'!CC43</f>
        <v>0.77788203930127386</v>
      </c>
      <c r="BH43" s="6">
        <f>'2'!CA43</f>
        <v>0.3338950911936735</v>
      </c>
      <c r="BI43" s="6">
        <f>'2'!CC43</f>
        <v>0.46806269933095573</v>
      </c>
      <c r="BJ43" s="6">
        <f>'3'!Y43</f>
        <v>0.55105881525256817</v>
      </c>
      <c r="BK43" s="6">
        <f>'8'!AO42</f>
        <v>0.52083153962807516</v>
      </c>
      <c r="BL43" s="6">
        <f t="shared" si="76"/>
        <v>0.53235594859685154</v>
      </c>
      <c r="BM43" s="225">
        <f t="shared" si="77"/>
        <v>0.57945877337821816</v>
      </c>
      <c r="BN43" s="6">
        <f>'1'!CK43</f>
        <v>0.69084283835566263</v>
      </c>
      <c r="BO43" s="6">
        <f>'1'!CM43</f>
        <v>0.7521830109293739</v>
      </c>
      <c r="BP43" s="6">
        <f>'2'!CK43</f>
        <v>0.17768863805369195</v>
      </c>
      <c r="BQ43" s="6">
        <f>'2'!CM43</f>
        <v>0.25780934486393486</v>
      </c>
      <c r="BR43" s="6">
        <f>'3'!AB43</f>
        <v>0.56294698079719252</v>
      </c>
      <c r="BS43" s="6">
        <f>'8'!AT42</f>
        <v>0.52603288257155245</v>
      </c>
      <c r="BT43" s="6">
        <f t="shared" si="78"/>
        <v>0.48937783494452491</v>
      </c>
      <c r="BU43" s="225">
        <f t="shared" si="79"/>
        <v>0.52474305479051342</v>
      </c>
      <c r="BV43" s="6">
        <f>'1'!CU43</f>
        <v>0.86173103208853497</v>
      </c>
      <c r="BW43" s="6">
        <f>'1'!CW43</f>
        <v>0.87915838408567037</v>
      </c>
      <c r="BX43" s="6">
        <f>'2'!CU43</f>
        <v>0.21404089602736368</v>
      </c>
      <c r="BY43" s="6">
        <f>'2'!CW43</f>
        <v>0.31361526199917694</v>
      </c>
      <c r="BZ43" s="6">
        <f>'3'!AE43</f>
        <v>0.75501019186486173</v>
      </c>
      <c r="CA43" s="6">
        <f>'8'!AY42</f>
        <v>0.56631529790461654</v>
      </c>
      <c r="CB43" s="6">
        <f t="shared" si="80"/>
        <v>0.59927435447134425</v>
      </c>
      <c r="CC43" s="225">
        <f t="shared" si="81"/>
        <v>0.62852478396358136</v>
      </c>
      <c r="CD43" s="6">
        <f>'1'!DE43</f>
        <v>0.85695723215189756</v>
      </c>
      <c r="CE43" s="6">
        <f>'1'!DG43</f>
        <v>0.87582906264574623</v>
      </c>
      <c r="CF43" s="6">
        <f>'2'!DE43</f>
        <v>0.42636815320630139</v>
      </c>
      <c r="CG43" s="6">
        <f>'2'!DG43</f>
        <v>0.56513927708310507</v>
      </c>
      <c r="CH43" s="6">
        <f>'3'!AH43</f>
        <v>0.60350186212789703</v>
      </c>
      <c r="CI43" s="6">
        <f>'8'!BD42</f>
        <v>0.5503005187577471</v>
      </c>
      <c r="CJ43" s="6">
        <f t="shared" si="82"/>
        <v>0.60928194156096072</v>
      </c>
      <c r="CK43" s="225">
        <f t="shared" si="83"/>
        <v>0.6486926801536238</v>
      </c>
    </row>
    <row r="44" spans="1:89" x14ac:dyDescent="0.2">
      <c r="A44" s="1">
        <v>2019</v>
      </c>
      <c r="B44" s="6">
        <f>'1'!I44</f>
        <v>0.79639525972430314</v>
      </c>
      <c r="C44" s="6">
        <f>'1'!K44</f>
        <v>0.83256348633303845</v>
      </c>
      <c r="D44" s="6">
        <f>'2'!I44</f>
        <v>0.34144455553587327</v>
      </c>
      <c r="E44" s="6">
        <f>'2'!K44</f>
        <v>0.47659489250998155</v>
      </c>
      <c r="F44" s="6">
        <f>'3'!D44</f>
        <v>0.60736261187133256</v>
      </c>
      <c r="G44" s="6">
        <f>'8'!F43</f>
        <v>0.53412224159070221</v>
      </c>
      <c r="H44" s="6">
        <f t="shared" si="84"/>
        <v>0.56983116718055271</v>
      </c>
      <c r="I44" s="225">
        <f t="shared" si="64"/>
        <v>0.61266080807626366</v>
      </c>
      <c r="J44" s="6">
        <f>'1'!S44</f>
        <v>0.71878087820991832</v>
      </c>
      <c r="K44" s="6">
        <f>'1'!U44</f>
        <v>0.77411857358191216</v>
      </c>
      <c r="L44" s="6">
        <f>'2'!S44</f>
        <v>0.7441573378494355</v>
      </c>
      <c r="M44" s="6">
        <f>'2'!U44</f>
        <v>0.81461508334678423</v>
      </c>
      <c r="N44" s="6">
        <f>'3'!G44</f>
        <v>0.57377708748745038</v>
      </c>
      <c r="O44" s="6">
        <f>'8'!K43</f>
        <v>0.47870322069690269</v>
      </c>
      <c r="P44" s="6">
        <f t="shared" si="65"/>
        <v>0.62885463106092676</v>
      </c>
      <c r="Q44" s="225">
        <f t="shared" si="66"/>
        <v>0.66030349127826238</v>
      </c>
      <c r="R44" s="6">
        <f>'1'!AC44</f>
        <v>0.67117974884474896</v>
      </c>
      <c r="S44" s="6">
        <f>'1'!AE44</f>
        <v>0.73643993854139045</v>
      </c>
      <c r="T44" s="6">
        <f>'2'!AC44</f>
        <v>0.22345833779933735</v>
      </c>
      <c r="U44" s="6">
        <f>'2'!AE44</f>
        <v>0.32727500550829725</v>
      </c>
      <c r="V44" s="6">
        <f>'3'!J44</f>
        <v>0.55084690021094729</v>
      </c>
      <c r="W44" s="6">
        <f>'8'!P43</f>
        <v>0.47152130159485278</v>
      </c>
      <c r="X44" s="6">
        <f t="shared" si="67"/>
        <v>0.4792515721124716</v>
      </c>
      <c r="Y44" s="225">
        <f t="shared" si="68"/>
        <v>0.52152078646387201</v>
      </c>
      <c r="Z44" s="6">
        <f>'1'!AM44</f>
        <v>0.79379098745574972</v>
      </c>
      <c r="AA44" s="6">
        <f>'1'!AO44</f>
        <v>0.83065876390663007</v>
      </c>
      <c r="AB44" s="6">
        <f>'2'!AM44</f>
        <v>0.14970408657403456</v>
      </c>
      <c r="AC44" s="6">
        <f>'2'!AO44</f>
        <v>0.21106848261699462</v>
      </c>
      <c r="AD44" s="6">
        <f>'3'!M44</f>
        <v>0.57937616781671375</v>
      </c>
      <c r="AE44" s="6">
        <f>'8'!U43</f>
        <v>0.40539220938000148</v>
      </c>
      <c r="AF44" s="6">
        <f>SUM(Z44,AB44,AD44,AE44)/4</f>
        <v>0.48206586280662489</v>
      </c>
      <c r="AG44" s="225">
        <f t="shared" si="69"/>
        <v>0.50662390593008499</v>
      </c>
      <c r="AH44" s="6">
        <f>'1'!AW44</f>
        <v>0.66829560915778363</v>
      </c>
      <c r="AI44" s="6">
        <f>'1'!AY44</f>
        <v>0.73410902232469333</v>
      </c>
      <c r="AJ44" s="6">
        <f>'2'!AW44</f>
        <v>0.1654802817855513</v>
      </c>
      <c r="AK44" s="6">
        <f>'2'!AY44</f>
        <v>0.23785831077222055</v>
      </c>
      <c r="AL44" s="6">
        <f>'3'!P44</f>
        <v>0.63752837993103917</v>
      </c>
      <c r="AM44" s="6">
        <f>'8'!Z43</f>
        <v>0.43874195116582509</v>
      </c>
      <c r="AN44" s="6">
        <f t="shared" si="70"/>
        <v>0.47751155551004976</v>
      </c>
      <c r="AO44" s="225">
        <f t="shared" si="71"/>
        <v>0.51205941604844452</v>
      </c>
      <c r="AP44" s="6">
        <f>'1'!BG44</f>
        <v>0.70165552968660339</v>
      </c>
      <c r="AQ44" s="6">
        <f>'1'!BI44</f>
        <v>0.76073185786639441</v>
      </c>
      <c r="AR44" s="6">
        <f>'2'!BG44</f>
        <v>0.33751100809668172</v>
      </c>
      <c r="AS44" s="6">
        <f>'2'!BI44</f>
        <v>0.47216423391883044</v>
      </c>
      <c r="AT44" s="6">
        <f>'3'!S44</f>
        <v>0.61465864073501097</v>
      </c>
      <c r="AU44" s="6">
        <f>'8'!AE43</f>
        <v>0.55047870355987372</v>
      </c>
      <c r="AV44" s="6">
        <f t="shared" si="72"/>
        <v>0.55107597051954249</v>
      </c>
      <c r="AW44" s="225">
        <f t="shared" si="73"/>
        <v>0.59950835902002741</v>
      </c>
      <c r="AX44" s="6">
        <f>'1'!BQ44</f>
        <v>0.84025120553086796</v>
      </c>
      <c r="AY44" s="6">
        <f>'1'!BS44</f>
        <v>0.86408672932666075</v>
      </c>
      <c r="AZ44" s="6">
        <f>'2'!BQ44</f>
        <v>0.34061618802172217</v>
      </c>
      <c r="BA44" s="6">
        <f>'2'!BS44</f>
        <v>0.4756645151672319</v>
      </c>
      <c r="BB44" s="6">
        <f>'3'!V44</f>
        <v>0.60081239685798105</v>
      </c>
      <c r="BC44" s="6">
        <f>'8'!AJ43</f>
        <v>0.52574558627636558</v>
      </c>
      <c r="BD44" s="6">
        <f t="shared" si="74"/>
        <v>0.57685634417173426</v>
      </c>
      <c r="BE44" s="225">
        <f t="shared" si="75"/>
        <v>0.61657730690705981</v>
      </c>
      <c r="BF44" s="6">
        <f>'1'!CA44</f>
        <v>0.72580130065789317</v>
      </c>
      <c r="BG44" s="6">
        <f>'1'!CC44</f>
        <v>0.77955313699410134</v>
      </c>
      <c r="BH44" s="6">
        <f>'2'!CA44</f>
        <v>0.32847987043549126</v>
      </c>
      <c r="BI44" s="6">
        <f>'2'!CC44</f>
        <v>0.46186805656558633</v>
      </c>
      <c r="BJ44" s="6">
        <f>'3'!Y44</f>
        <v>0.55632650907555958</v>
      </c>
      <c r="BK44" s="6">
        <f>'8'!AO43</f>
        <v>0.52221801781696797</v>
      </c>
      <c r="BL44" s="6">
        <f t="shared" si="76"/>
        <v>0.53320642449647804</v>
      </c>
      <c r="BM44" s="225">
        <f t="shared" si="77"/>
        <v>0.57999143011305376</v>
      </c>
      <c r="BN44" s="6">
        <f>'1'!CK44</f>
        <v>0.68671223868476738</v>
      </c>
      <c r="BO44" s="6">
        <f>'1'!CM44</f>
        <v>0.74889713090404808</v>
      </c>
      <c r="BP44" s="6">
        <f>'2'!CK44</f>
        <v>0.17913042881448044</v>
      </c>
      <c r="BQ44" s="6">
        <f>'2'!CM44</f>
        <v>0.26012293599327252</v>
      </c>
      <c r="BR44" s="6">
        <f>'3'!AB44</f>
        <v>0.49384737876917417</v>
      </c>
      <c r="BS44" s="6">
        <f>'8'!AT43</f>
        <v>0.52672999261931996</v>
      </c>
      <c r="BT44" s="6">
        <f t="shared" si="78"/>
        <v>0.47160500972193553</v>
      </c>
      <c r="BU44" s="225">
        <f t="shared" si="79"/>
        <v>0.50739935957145366</v>
      </c>
      <c r="BV44" s="6">
        <f>'1'!CU44</f>
        <v>0.85209933695947659</v>
      </c>
      <c r="BW44" s="6">
        <f>'1'!CW44</f>
        <v>0.87242925635014379</v>
      </c>
      <c r="BX44" s="6">
        <f>'2'!CU44</f>
        <v>0.19421830318377828</v>
      </c>
      <c r="BY44" s="6">
        <f>'2'!CW44</f>
        <v>0.28382060384889873</v>
      </c>
      <c r="BZ44" s="6">
        <f>'3'!AE44</f>
        <v>0.7728041842579404</v>
      </c>
      <c r="CA44" s="6">
        <f>'8'!AY43</f>
        <v>0.57159211910516339</v>
      </c>
      <c r="CB44" s="6">
        <f t="shared" si="80"/>
        <v>0.59767848587658967</v>
      </c>
      <c r="CC44" s="225">
        <f t="shared" si="81"/>
        <v>0.62516154089053655</v>
      </c>
      <c r="CD44" s="6">
        <f>'1'!DE44</f>
        <v>0.87109816867011258</v>
      </c>
      <c r="CE44" s="6">
        <f>'1'!DG44</f>
        <v>0.88565796810389052</v>
      </c>
      <c r="CF44" s="6">
        <f>'2'!DE44</f>
        <v>0.41921444936369168</v>
      </c>
      <c r="CG44" s="6">
        <f>'2'!DG44</f>
        <v>0.55815781996550595</v>
      </c>
      <c r="CH44" s="6">
        <f>'3'!AH44</f>
        <v>0.57986643672340821</v>
      </c>
      <c r="CI44" s="6">
        <f>'8'!BD43</f>
        <v>0.55491030727305057</v>
      </c>
      <c r="CJ44" s="6">
        <f t="shared" si="82"/>
        <v>0.60627234050756573</v>
      </c>
      <c r="CK44" s="225">
        <f t="shared" si="83"/>
        <v>0.64464813301646384</v>
      </c>
    </row>
    <row r="45" spans="1:89" x14ac:dyDescent="0.2">
      <c r="A45" s="1">
        <v>2020</v>
      </c>
      <c r="B45" s="6">
        <f>'1'!I45</f>
        <v>0.78623790908371116</v>
      </c>
      <c r="C45" s="6">
        <f>'1'!K45</f>
        <v>0.82511320129621024</v>
      </c>
      <c r="D45" s="6">
        <f>'2'!I45</f>
        <v>0.33019593199998781</v>
      </c>
      <c r="E45" s="6">
        <f>'2'!K45</f>
        <v>0.46383794600944739</v>
      </c>
      <c r="F45" s="6">
        <f>'3'!D45</f>
        <v>0.76556955930798631</v>
      </c>
      <c r="G45" s="6">
        <f>'8'!F44</f>
        <v>0.53713756457198636</v>
      </c>
      <c r="H45" s="6">
        <f t="shared" si="84"/>
        <v>0.60478524124091793</v>
      </c>
      <c r="I45" s="225">
        <f t="shared" si="64"/>
        <v>0.64791456779640766</v>
      </c>
      <c r="J45" s="6">
        <f>'1'!S45</f>
        <v>0.70363993827725979</v>
      </c>
      <c r="K45" s="6">
        <f>'1'!U45</f>
        <v>0.76229259885626033</v>
      </c>
      <c r="L45" s="6">
        <f>'2'!S45</f>
        <v>0.57986926598132671</v>
      </c>
      <c r="M45" s="6">
        <f>'2'!U45</f>
        <v>0.69838007154152604</v>
      </c>
      <c r="N45" s="6">
        <f>'3'!G45</f>
        <v>0.77237507666119154</v>
      </c>
      <c r="O45" s="6">
        <f>'8'!K44</f>
        <v>0.50727307764021434</v>
      </c>
      <c r="P45" s="6">
        <f t="shared" si="65"/>
        <v>0.64078933963999807</v>
      </c>
      <c r="Q45" s="225">
        <f t="shared" si="66"/>
        <v>0.68508020617479803</v>
      </c>
      <c r="R45" s="6">
        <f>'1'!AC45</f>
        <v>0.6695247982495105</v>
      </c>
      <c r="S45" s="6">
        <f>'1'!AE45</f>
        <v>0.73510312223524743</v>
      </c>
      <c r="T45" s="6">
        <f>'2'!AC45</f>
        <v>0.23506302393667938</v>
      </c>
      <c r="U45" s="6">
        <f>'2'!AE45</f>
        <v>0.34369629932005147</v>
      </c>
      <c r="V45" s="6">
        <f>'3'!J45</f>
        <v>0.70414353434829935</v>
      </c>
      <c r="W45" s="6">
        <f>'8'!P44</f>
        <v>0.51089151668435706</v>
      </c>
      <c r="X45" s="6">
        <f t="shared" si="67"/>
        <v>0.52990571830471156</v>
      </c>
      <c r="Y45" s="225">
        <f t="shared" si="68"/>
        <v>0.57345861814698884</v>
      </c>
      <c r="Z45" s="6">
        <f>'1'!AM45</f>
        <v>0.80329176144054415</v>
      </c>
      <c r="AA45" s="6">
        <f>'1'!AO45</f>
        <v>0.83758938649651926</v>
      </c>
      <c r="AB45" s="6">
        <f>'2'!AM45</f>
        <v>0.15576027786403007</v>
      </c>
      <c r="AC45" s="6">
        <f>'2'!AO45</f>
        <v>0.22149251073027709</v>
      </c>
      <c r="AD45" s="6">
        <f>'3'!M45</f>
        <v>0.72437849283262046</v>
      </c>
      <c r="AE45" s="6">
        <f>'8'!U44</f>
        <v>0.42505503244832543</v>
      </c>
      <c r="AF45" s="6">
        <f>SUM(Z45,AB45,AD45,AE45)/4</f>
        <v>0.52712139114638001</v>
      </c>
      <c r="AG45" s="225">
        <f t="shared" si="69"/>
        <v>0.55212885562693559</v>
      </c>
      <c r="AH45" s="6">
        <f>'1'!AW45</f>
        <v>0.67992522659119548</v>
      </c>
      <c r="AI45" s="6">
        <f>'1'!AY45</f>
        <v>0.74347366298173301</v>
      </c>
      <c r="AJ45" s="6">
        <f>'2'!AW45</f>
        <v>0.1697331591328389</v>
      </c>
      <c r="AK45" s="6">
        <f>'2'!AY45</f>
        <v>0.24488287990573615</v>
      </c>
      <c r="AL45" s="6">
        <f>'3'!P45</f>
        <v>0.72655244029571009</v>
      </c>
      <c r="AM45" s="6">
        <f>'8'!Z44</f>
        <v>0.44745590391073203</v>
      </c>
      <c r="AN45" s="6">
        <f t="shared" si="70"/>
        <v>0.50591668248261912</v>
      </c>
      <c r="AO45" s="225">
        <f t="shared" si="71"/>
        <v>0.54059122177347785</v>
      </c>
      <c r="AP45" s="6">
        <f>'1'!BG45</f>
        <v>0.70182055454336045</v>
      </c>
      <c r="AQ45" s="6">
        <f>'1'!BI45</f>
        <v>0.76086174651320004</v>
      </c>
      <c r="AR45" s="6">
        <f>'2'!BG45</f>
        <v>0.35068005901496752</v>
      </c>
      <c r="AS45" s="6">
        <f>'2'!BI45</f>
        <v>0.48687252322591384</v>
      </c>
      <c r="AT45" s="6">
        <f>'3'!S45</f>
        <v>0.81050854089390967</v>
      </c>
      <c r="AU45" s="6">
        <f>'8'!AE44</f>
        <v>0.51897948621408496</v>
      </c>
      <c r="AV45" s="6">
        <f t="shared" si="72"/>
        <v>0.59549716016658061</v>
      </c>
      <c r="AW45" s="225">
        <f t="shared" si="73"/>
        <v>0.64430557421177714</v>
      </c>
      <c r="AX45" s="6">
        <f>'1'!BQ45</f>
        <v>0.82180009435032553</v>
      </c>
      <c r="AY45" s="6">
        <f>'1'!BS45</f>
        <v>0.85094953155587594</v>
      </c>
      <c r="AZ45" s="6">
        <f>'2'!BQ45</f>
        <v>0.34847781737109002</v>
      </c>
      <c r="BA45" s="6">
        <f>'2'!BS45</f>
        <v>0.48443749284741422</v>
      </c>
      <c r="BB45" s="6">
        <f>'3'!V45</f>
        <v>0.75395349873837203</v>
      </c>
      <c r="BC45" s="6">
        <f>'8'!AJ44</f>
        <v>0.5382009447735262</v>
      </c>
      <c r="BD45" s="6">
        <f t="shared" si="74"/>
        <v>0.6156080888083284</v>
      </c>
      <c r="BE45" s="225">
        <f t="shared" si="75"/>
        <v>0.65688536697879718</v>
      </c>
      <c r="BF45" s="6">
        <f>'1'!CA45</f>
        <v>0.71616464880193476</v>
      </c>
      <c r="BG45" s="6">
        <f>'1'!CC45</f>
        <v>0.77208547478802436</v>
      </c>
      <c r="BH45" s="6">
        <f>'2'!CA45</f>
        <v>0.32601004910294235</v>
      </c>
      <c r="BI45" s="6">
        <f>'2'!CC45</f>
        <v>0.45902167872987376</v>
      </c>
      <c r="BJ45" s="6">
        <f>'3'!Y45</f>
        <v>0.71042634022794426</v>
      </c>
      <c r="BK45" s="6">
        <f>'8'!AO44</f>
        <v>0.58207265435252598</v>
      </c>
      <c r="BL45" s="6">
        <f t="shared" si="76"/>
        <v>0.58366842312133682</v>
      </c>
      <c r="BM45" s="225">
        <f t="shared" si="77"/>
        <v>0.63090153702459206</v>
      </c>
      <c r="BN45" s="6">
        <f>'1'!CK45</f>
        <v>0.66552644075542156</v>
      </c>
      <c r="BO45" s="6">
        <f>'1'!CM45</f>
        <v>0.73186571243007104</v>
      </c>
      <c r="BP45" s="6">
        <f>'2'!CK45</f>
        <v>9.8603840442595389E-2</v>
      </c>
      <c r="BQ45" s="6">
        <f>'2'!CM45</f>
        <v>0.11518564403158246</v>
      </c>
      <c r="BR45" s="6">
        <f>'3'!AB45</f>
        <v>0.80286762608186324</v>
      </c>
      <c r="BS45" s="6">
        <f>'8'!AT44</f>
        <v>0.56052323454232722</v>
      </c>
      <c r="BT45" s="6">
        <f t="shared" si="78"/>
        <v>0.53188028545555188</v>
      </c>
      <c r="BU45" s="225">
        <f t="shared" si="79"/>
        <v>0.552610554271461</v>
      </c>
      <c r="BV45" s="6">
        <f>'1'!CU45</f>
        <v>0.83705104275754127</v>
      </c>
      <c r="BW45" s="6">
        <f>'1'!CW45</f>
        <v>0.8618209965419894</v>
      </c>
      <c r="BX45" s="6">
        <f>'2'!CU45</f>
        <v>0.18119623074465757</v>
      </c>
      <c r="BY45" s="6">
        <f>'2'!CW45</f>
        <v>0.26342260380823884</v>
      </c>
      <c r="BZ45" s="6">
        <f>'3'!AE45</f>
        <v>0.84221542141550576</v>
      </c>
      <c r="CA45" s="6">
        <f>'8'!AY44</f>
        <v>0.5589200421918985</v>
      </c>
      <c r="CB45" s="6">
        <f t="shared" si="80"/>
        <v>0.60484568427740082</v>
      </c>
      <c r="CC45" s="225">
        <f t="shared" si="81"/>
        <v>0.63159476598940811</v>
      </c>
      <c r="CD45" s="6">
        <f>'1'!DE45</f>
        <v>0.87093294078523864</v>
      </c>
      <c r="CE45" s="6">
        <f>'1'!DG45</f>
        <v>0.8855436998142997</v>
      </c>
      <c r="CF45" s="6">
        <f>'2'!DE45</f>
        <v>0.43345865422022822</v>
      </c>
      <c r="CG45" s="6">
        <f>'2'!DG45</f>
        <v>0.57198092419134283</v>
      </c>
      <c r="CH45" s="6">
        <f>'3'!AH45</f>
        <v>0.72529237629938426</v>
      </c>
      <c r="CI45" s="6">
        <f>'8'!BD44</f>
        <v>0.56427144942111218</v>
      </c>
      <c r="CJ45" s="6">
        <f t="shared" si="82"/>
        <v>0.6484888551814908</v>
      </c>
      <c r="CK45" s="225">
        <f t="shared" si="83"/>
        <v>0.68677211243153469</v>
      </c>
    </row>
    <row r="46" spans="1:89" x14ac:dyDescent="0.2">
      <c r="A46" s="1">
        <v>2021</v>
      </c>
      <c r="B46" s="6">
        <f>'1'!I46</f>
        <v>0.81293330656835328</v>
      </c>
      <c r="C46" s="6">
        <f>'1'!K46</f>
        <v>0.84457216697142157</v>
      </c>
      <c r="D46" s="6">
        <f>'2'!I46</f>
        <v>0.3808663871043686</v>
      </c>
      <c r="E46" s="6">
        <f>'2'!K46</f>
        <v>0.5193034968118555</v>
      </c>
      <c r="F46" s="6">
        <f>'3'!D46</f>
        <v>0.69404155562880809</v>
      </c>
      <c r="G46" s="6">
        <f>'8'!F45</f>
        <v>0.51890912026484448</v>
      </c>
      <c r="H46" s="6">
        <f t="shared" si="84"/>
        <v>0.60168759239159364</v>
      </c>
      <c r="I46" s="225">
        <f t="shared" ref="I46:I47" si="85">SUM(C46,E46,F46,G46)/4</f>
        <v>0.64420658491923244</v>
      </c>
      <c r="J46" s="6">
        <f>'1'!S46</f>
        <v>0.72877860466848809</v>
      </c>
      <c r="K46" s="6">
        <f>'1'!U46</f>
        <v>0.78184867902400468</v>
      </c>
      <c r="L46" s="6">
        <f>'2'!S46</f>
        <v>0.69381818734457679</v>
      </c>
      <c r="M46" s="6">
        <f>'2'!U46</f>
        <v>0.78129848025820292</v>
      </c>
      <c r="N46" s="6">
        <f>'3'!G46</f>
        <v>0.62642444680448039</v>
      </c>
      <c r="O46" s="6">
        <f>'8'!K45</f>
        <v>0.51727056774110314</v>
      </c>
      <c r="P46" s="6">
        <f t="shared" ref="P46:P47" si="86">SUM(J46,L46,N46,O46)/4</f>
        <v>0.64157295163966199</v>
      </c>
      <c r="Q46" s="225">
        <f t="shared" ref="Q46:Q47" si="87">SUM(K46,M46,N46,O46)/4</f>
        <v>0.67671054345694781</v>
      </c>
      <c r="R46" s="6">
        <f>'1'!AC46</f>
        <v>0.70657154286068047</v>
      </c>
      <c r="S46" s="6">
        <f>'1'!AE46</f>
        <v>0.76459370094665602</v>
      </c>
      <c r="T46" s="6">
        <f>'2'!AC46</f>
        <v>0.23932606347288196</v>
      </c>
      <c r="U46" s="6">
        <f>'2'!AE46</f>
        <v>0.3496191854729363</v>
      </c>
      <c r="V46" s="6">
        <f>'3'!J46</f>
        <v>0.69036945548100415</v>
      </c>
      <c r="W46" s="6">
        <f>'8'!P45</f>
        <v>0.51846552815899161</v>
      </c>
      <c r="X46" s="6">
        <f t="shared" ref="X46:X47" si="88">SUM(R46,T46,V46,W46)/4</f>
        <v>0.53868314749338952</v>
      </c>
      <c r="Y46" s="225">
        <f t="shared" ref="Y46:Y47" si="89">SUM(S46,U46,V46,W46)/4</f>
        <v>0.58076196751489706</v>
      </c>
      <c r="Z46" s="6">
        <f>'1'!AM46</f>
        <v>0.83301205684969348</v>
      </c>
      <c r="AA46" s="6">
        <f>'1'!AO46</f>
        <v>0.85895375566553822</v>
      </c>
      <c r="AB46" s="6">
        <f>'2'!AM46</f>
        <v>0.16107520283678745</v>
      </c>
      <c r="AC46" s="6">
        <f>'2'!AO46</f>
        <v>0.23049585088568372</v>
      </c>
      <c r="AD46" s="6">
        <f>'3'!M46</f>
        <v>0.66665508898620707</v>
      </c>
      <c r="AE46" s="6">
        <f>'8'!U45</f>
        <v>0.39510092492391768</v>
      </c>
      <c r="AF46" s="6">
        <f>SUM(Z46,AB46,AD46,AE46)/4</f>
        <v>0.51396081839915142</v>
      </c>
      <c r="AG46" s="225">
        <f t="shared" ref="AG46:AG47" si="90">SUM(AA46,AC46,AD46,AE46)/4</f>
        <v>0.53780140511533669</v>
      </c>
      <c r="AH46" s="6">
        <f>'1'!AW46</f>
        <v>0.69221358561010327</v>
      </c>
      <c r="AI46" s="6">
        <f>'1'!AY46</f>
        <v>0.75327096796627346</v>
      </c>
      <c r="AJ46" s="6">
        <f>'2'!AW46</f>
        <v>0.20312443499647886</v>
      </c>
      <c r="AK46" s="6">
        <f>'2'!AY46</f>
        <v>0.29738781737960102</v>
      </c>
      <c r="AL46" s="6">
        <f>'3'!P46</f>
        <v>0.71585066395379116</v>
      </c>
      <c r="AM46" s="6">
        <f>'8'!Z45</f>
        <v>0.45688962962420998</v>
      </c>
      <c r="AN46" s="6">
        <f t="shared" ref="AN46:AN47" si="91">SUM(AH46,AJ46,AL46,AM46)/4</f>
        <v>0.51701957854614577</v>
      </c>
      <c r="AO46" s="225">
        <f t="shared" ref="AO46:AO47" si="92">SUM(AI46,AK46,AL46,AM46)/4</f>
        <v>0.55584976973096889</v>
      </c>
      <c r="AP46" s="6">
        <f>'1'!BG46</f>
        <v>0.75139027914203904</v>
      </c>
      <c r="AQ46" s="6">
        <f>'1'!BI46</f>
        <v>0.79910658885827046</v>
      </c>
      <c r="AR46" s="6">
        <f>'2'!BG46</f>
        <v>0.37511272179656158</v>
      </c>
      <c r="AS46" s="6">
        <f>'2'!BI46</f>
        <v>0.51325381952519311</v>
      </c>
      <c r="AT46" s="6">
        <f>'3'!S46</f>
        <v>0.75992078189912105</v>
      </c>
      <c r="AU46" s="6">
        <f>'8'!AE45</f>
        <v>0.52066809641958223</v>
      </c>
      <c r="AV46" s="6">
        <f t="shared" ref="AV46:AV47" si="93">SUM(AP46,AR46,AT46,AU46)/4</f>
        <v>0.60177296981432593</v>
      </c>
      <c r="AW46" s="225">
        <f t="shared" ref="AW46:AW47" si="94">SUM(AQ46,AS46,AT46,AU46)/4</f>
        <v>0.64823732167554171</v>
      </c>
      <c r="AX46" s="6">
        <f>'1'!BQ46</f>
        <v>0.84062264984038793</v>
      </c>
      <c r="AY46" s="6">
        <f>'1'!BS46</f>
        <v>0.86434936962636877</v>
      </c>
      <c r="AZ46" s="6">
        <f>'2'!BQ46</f>
        <v>0.35874522326067881</v>
      </c>
      <c r="BA46" s="6">
        <f>'2'!BS46</f>
        <v>0.49570796571267017</v>
      </c>
      <c r="BB46" s="6">
        <f>'3'!V46</f>
        <v>0.68660276277388244</v>
      </c>
      <c r="BC46" s="6">
        <f>'8'!AJ45</f>
        <v>0.50432295713514741</v>
      </c>
      <c r="BD46" s="6">
        <f t="shared" ref="BD46:BD47" si="95">SUM(AX46,AZ46,BB46,BC46)/4</f>
        <v>0.59757339825252409</v>
      </c>
      <c r="BE46" s="225">
        <f t="shared" ref="BE46:BE47" si="96">SUM(AY46,BA46,BB46,BC46)/4</f>
        <v>0.6377457638120172</v>
      </c>
      <c r="BF46" s="6">
        <f>'1'!CA46</f>
        <v>0.74641267553527113</v>
      </c>
      <c r="BG46" s="6">
        <f>'1'!CC46</f>
        <v>0.79533394198639684</v>
      </c>
      <c r="BH46" s="6">
        <f>'2'!CA46</f>
        <v>0.33697439237901722</v>
      </c>
      <c r="BI46" s="6">
        <f>'2'!CC46</f>
        <v>0.47155729440258837</v>
      </c>
      <c r="BJ46" s="6">
        <f>'3'!Y46</f>
        <v>0.67406254397073306</v>
      </c>
      <c r="BK46" s="6">
        <f>'8'!AO45</f>
        <v>0.5257731359538298</v>
      </c>
      <c r="BL46" s="6">
        <f t="shared" ref="BL46:BL47" si="97">SUM(BF46,BH46,BJ46,BK46)/4</f>
        <v>0.57080568695971279</v>
      </c>
      <c r="BM46" s="225">
        <f t="shared" ref="BM46:BM47" si="98">SUM(BG46,BI46,BJ46,BK46)/4</f>
        <v>0.61668172907838703</v>
      </c>
      <c r="BN46" s="6">
        <f>'1'!CK46</f>
        <v>0.68442678124824807</v>
      </c>
      <c r="BO46" s="6">
        <f>'1'!CM46</f>
        <v>0.74707423564937714</v>
      </c>
      <c r="BP46" s="6">
        <f>'2'!CK46</f>
        <v>0.19274939663328663</v>
      </c>
      <c r="BQ46" s="6">
        <f>'2'!CM46</f>
        <v>0.28155359407425784</v>
      </c>
      <c r="BR46" s="6">
        <f>'3'!AB46</f>
        <v>0.61858652698806349</v>
      </c>
      <c r="BS46" s="6">
        <f>'8'!AT45</f>
        <v>0.52119914792361044</v>
      </c>
      <c r="BT46" s="6">
        <f t="shared" ref="BT46:BT47" si="99">SUM(BN46,BP46,BR46,BS46)/4</f>
        <v>0.50424046319830218</v>
      </c>
      <c r="BU46" s="225">
        <f t="shared" ref="BU46:BU47" si="100">SUM(BO46,BQ46,BR46,BS46)/4</f>
        <v>0.5421033761588272</v>
      </c>
      <c r="BV46" s="6">
        <f>'1'!CU46</f>
        <v>0.84283301749136208</v>
      </c>
      <c r="BW46" s="6">
        <f>'1'!CW46</f>
        <v>0.86591079625640399</v>
      </c>
      <c r="BX46" s="6">
        <f>'2'!CU46</f>
        <v>0.18270175842803213</v>
      </c>
      <c r="BY46" s="6">
        <f>'2'!CW46</f>
        <v>0.26581613702852641</v>
      </c>
      <c r="BZ46" s="6">
        <f>'3'!AE46</f>
        <v>0.73914861532390286</v>
      </c>
      <c r="CA46" s="6">
        <f>'8'!AY45</f>
        <v>0.55799011330490444</v>
      </c>
      <c r="CB46" s="6">
        <f t="shared" ref="CB46:CB47" si="101">SUM(BV46,BX46,BZ46,CA46)/4</f>
        <v>0.58066837613705036</v>
      </c>
      <c r="CC46" s="225">
        <f t="shared" ref="CC46:CC47" si="102">SUM(BW46,BY46,BZ46,CA46)/4</f>
        <v>0.60721641547843441</v>
      </c>
      <c r="CD46" s="6">
        <f>'1'!DE46</f>
        <v>0.89596146062642534</v>
      </c>
      <c r="CE46" s="6">
        <f>'1'!DG46</f>
        <v>0.90270049064969649</v>
      </c>
      <c r="CF46" s="6">
        <f>'2'!DE46</f>
        <v>0.52458252924702398</v>
      </c>
      <c r="CG46" s="6">
        <f>'2'!DG46</f>
        <v>0.65367783901802257</v>
      </c>
      <c r="CH46" s="6">
        <f>'3'!AH46</f>
        <v>0.64892274407207307</v>
      </c>
      <c r="CI46" s="6">
        <f>'8'!BD45</f>
        <v>0.55349585782879807</v>
      </c>
      <c r="CJ46" s="6">
        <f t="shared" ref="CJ46:CJ47" si="103">SUM(CD46,CF46,CH46,CI46)/4</f>
        <v>0.65574064794358011</v>
      </c>
      <c r="CK46" s="225">
        <f t="shared" ref="CK46:CK47" si="104">SUM(CE46,CG46,CH46,CI46)/4</f>
        <v>0.68969923289214752</v>
      </c>
    </row>
    <row r="47" spans="1:89" x14ac:dyDescent="0.2">
      <c r="A47" s="1">
        <v>2022</v>
      </c>
      <c r="B47" s="6">
        <f>'1'!I47</f>
        <v>0.82832367636451854</v>
      </c>
      <c r="C47" s="6">
        <f>'1'!K47</f>
        <v>0.85561479372885596</v>
      </c>
      <c r="D47" s="6">
        <f>'2'!I47</f>
        <v>0.43056498032181045</v>
      </c>
      <c r="E47" s="6">
        <f>'2'!K47</f>
        <v>0.56919809059682491</v>
      </c>
      <c r="F47" s="6">
        <f>'3'!D47</f>
        <v>0.61093206241847442</v>
      </c>
      <c r="G47" s="6">
        <f>'8'!F46</f>
        <v>0.5303793737363568</v>
      </c>
      <c r="H47" s="6">
        <f t="shared" si="84"/>
        <v>0.60005002321029011</v>
      </c>
      <c r="I47" s="225">
        <f t="shared" si="85"/>
        <v>0.64153108012012805</v>
      </c>
      <c r="J47" s="6">
        <f>'1'!S47</f>
        <v>0.72561883603201227</v>
      </c>
      <c r="K47" s="6">
        <f>'1'!U47</f>
        <v>0.7794122764984952</v>
      </c>
      <c r="L47" s="6">
        <f>'2'!S47</f>
        <v>0.82192086741816173</v>
      </c>
      <c r="M47" s="6">
        <f>'2'!U47</f>
        <v>0.86274502997528191</v>
      </c>
      <c r="N47" s="6">
        <f>'3'!G47</f>
        <v>0.59581144092217786</v>
      </c>
      <c r="O47" s="6">
        <f>'8'!K46</f>
        <v>0.50379780835758681</v>
      </c>
      <c r="P47" s="6">
        <f t="shared" si="86"/>
        <v>0.66178723818248464</v>
      </c>
      <c r="Q47" s="225">
        <f t="shared" si="87"/>
        <v>0.68544163893838539</v>
      </c>
      <c r="R47" s="6">
        <f>'1'!AC47</f>
        <v>0.70579223024890425</v>
      </c>
      <c r="S47" s="6">
        <f>'1'!AE47</f>
        <v>0.76398253106932357</v>
      </c>
      <c r="T47" s="6">
        <f>'2'!AC47</f>
        <v>0.261603660102942</v>
      </c>
      <c r="U47" s="6">
        <f>'2'!AE47</f>
        <v>0.37966661831762738</v>
      </c>
      <c r="V47" s="6">
        <f>'3'!J47</f>
        <v>0.67911886484495931</v>
      </c>
      <c r="W47" s="6">
        <f>'8'!P46</f>
        <v>0.51368460271704486</v>
      </c>
      <c r="X47" s="6">
        <f t="shared" si="88"/>
        <v>0.54004983947846263</v>
      </c>
      <c r="Y47" s="225">
        <f t="shared" si="89"/>
        <v>0.58411315423723875</v>
      </c>
      <c r="Z47" s="6">
        <f>'1'!AM47</f>
        <v>0.82040009235989464</v>
      </c>
      <c r="AA47" s="6">
        <f>'1'!AO47</f>
        <v>0.8499453898601026</v>
      </c>
      <c r="AB47" s="6">
        <f>'2'!AM47</f>
        <v>0.16814982648322455</v>
      </c>
      <c r="AC47" s="6">
        <f>'2'!AO47</f>
        <v>0.24227711850986366</v>
      </c>
      <c r="AD47" s="6">
        <f>'3'!M47</f>
        <v>0.5306778889329109</v>
      </c>
      <c r="AE47" s="6">
        <f>'8'!U46</f>
        <v>0.36839824949949795</v>
      </c>
      <c r="AF47" s="6">
        <f>SUM(Z47,AB47,AD47,AE47)/4</f>
        <v>0.47190651431888198</v>
      </c>
      <c r="AG47" s="225">
        <f t="shared" si="90"/>
        <v>0.49782466170059375</v>
      </c>
      <c r="AH47" s="6">
        <f>'1'!AW47</f>
        <v>0.67641988885896698</v>
      </c>
      <c r="AI47" s="6">
        <f>'1'!AY47</f>
        <v>0.74066057999488577</v>
      </c>
      <c r="AJ47" s="6">
        <f>'2'!AW47</f>
        <v>0.19880548467926606</v>
      </c>
      <c r="AK47" s="6">
        <f>'2'!AY47</f>
        <v>0.29084627431324334</v>
      </c>
      <c r="AL47" s="6">
        <f>'3'!P47</f>
        <v>0.57220762419415583</v>
      </c>
      <c r="AM47" s="6">
        <f>'8'!Z46</f>
        <v>0.42986458916878806</v>
      </c>
      <c r="AN47" s="6">
        <f t="shared" si="91"/>
        <v>0.46932439672529419</v>
      </c>
      <c r="AO47" s="225">
        <f t="shared" si="92"/>
        <v>0.5083947669177683</v>
      </c>
      <c r="AP47" s="6">
        <f>'1'!BG47</f>
        <v>0.75979463107860634</v>
      </c>
      <c r="AQ47" s="6">
        <f>'1'!BI47</f>
        <v>0.80544315957900348</v>
      </c>
      <c r="AR47" s="6">
        <f>'2'!BG47</f>
        <v>0.38493894425800096</v>
      </c>
      <c r="AS47" s="6">
        <f>'2'!BI47</f>
        <v>0.52354952292407886</v>
      </c>
      <c r="AT47" s="6">
        <f>'3'!S47</f>
        <v>0.73704801592450953</v>
      </c>
      <c r="AU47" s="6">
        <f>'8'!AE46</f>
        <v>0.55660004866229629</v>
      </c>
      <c r="AV47" s="6">
        <f t="shared" si="93"/>
        <v>0.60959540998085326</v>
      </c>
      <c r="AW47" s="225">
        <f t="shared" si="94"/>
        <v>0.65566018677247206</v>
      </c>
      <c r="AX47" s="6">
        <f>'1'!BQ47</f>
        <v>0.86925007299549584</v>
      </c>
      <c r="AY47" s="6">
        <f>'1'!BS47</f>
        <v>0.88437909067725617</v>
      </c>
      <c r="AZ47" s="6">
        <f>'2'!BQ47</f>
        <v>0.36745493061507706</v>
      </c>
      <c r="BA47" s="6">
        <f>'2'!BS47</f>
        <v>0.50510763716956941</v>
      </c>
      <c r="BB47" s="6">
        <f>'3'!V47</f>
        <v>0.5703662502973067</v>
      </c>
      <c r="BC47" s="6">
        <f>'8'!AJ46</f>
        <v>0.52210709782586484</v>
      </c>
      <c r="BD47" s="6">
        <f t="shared" si="95"/>
        <v>0.58229458793343614</v>
      </c>
      <c r="BE47" s="225">
        <f t="shared" si="96"/>
        <v>0.62049001899249934</v>
      </c>
      <c r="BF47" s="6">
        <f>'1'!CA47</f>
        <v>0.75932244729833787</v>
      </c>
      <c r="BG47" s="6">
        <f>'1'!CC47</f>
        <v>0.8050882517316561</v>
      </c>
      <c r="BH47" s="6">
        <f>'2'!CA47</f>
        <v>0.34848709544926371</v>
      </c>
      <c r="BI47" s="6">
        <f>'2'!CC47</f>
        <v>0.48444777212923112</v>
      </c>
      <c r="BJ47" s="6">
        <f>'3'!Y47</f>
        <v>0.62939707330800609</v>
      </c>
      <c r="BK47" s="6">
        <f>'8'!AO46</f>
        <v>0.55298945905642294</v>
      </c>
      <c r="BL47" s="6">
        <f t="shared" si="97"/>
        <v>0.57254901877800768</v>
      </c>
      <c r="BM47" s="225">
        <f t="shared" si="98"/>
        <v>0.61798063905632905</v>
      </c>
      <c r="BN47" s="6">
        <f>'1'!CK47</f>
        <v>0.70130812131245723</v>
      </c>
      <c r="BO47" s="6">
        <f>'1'!CM47</f>
        <v>0.76045836065677352</v>
      </c>
      <c r="BP47" s="6">
        <f>'2'!CK47</f>
        <v>0.27907516687737521</v>
      </c>
      <c r="BQ47" s="6">
        <f>'2'!CM47</f>
        <v>0.40223587882538092</v>
      </c>
      <c r="BR47" s="6">
        <f>'3'!AB47</f>
        <v>0.55061084993911658</v>
      </c>
      <c r="BS47" s="6">
        <f>'8'!AT46</f>
        <v>0.56298393056077578</v>
      </c>
      <c r="BT47" s="6">
        <f t="shared" si="99"/>
        <v>0.52349451717243123</v>
      </c>
      <c r="BU47" s="225">
        <f t="shared" si="100"/>
        <v>0.56907225499551162</v>
      </c>
      <c r="BV47" s="6">
        <f>'1'!CU47</f>
        <v>0.85429261308850257</v>
      </c>
      <c r="BW47" s="6">
        <f>'1'!CW47</f>
        <v>0.87396570804232843</v>
      </c>
      <c r="BX47" s="6">
        <f>'2'!CU47</f>
        <v>0.22966080533175665</v>
      </c>
      <c r="BY47" s="6">
        <f>'2'!CW47</f>
        <v>0.33610693068602276</v>
      </c>
      <c r="BZ47" s="6">
        <f>'3'!AE47</f>
        <v>0.65579282864230182</v>
      </c>
      <c r="CA47" s="6">
        <f>'8'!AY46</f>
        <v>0.5710414678219089</v>
      </c>
      <c r="CB47" s="6">
        <f t="shared" si="101"/>
        <v>0.57769692872111755</v>
      </c>
      <c r="CC47" s="225">
        <f t="shared" si="102"/>
        <v>0.60922673379814052</v>
      </c>
      <c r="CD47" s="6">
        <f>'1'!DE47</f>
        <v>0.90305910192507211</v>
      </c>
      <c r="CE47" s="6">
        <f>'1'!DG47</f>
        <v>0.90751083374058361</v>
      </c>
      <c r="CF47" s="6">
        <f>'2'!DE47</f>
        <v>0.5735563952404068</v>
      </c>
      <c r="CG47" s="6">
        <f>'2'!DG47</f>
        <v>0.69343870970778065</v>
      </c>
      <c r="CH47" s="6">
        <f>'3'!AH47</f>
        <v>0.59194636276839296</v>
      </c>
      <c r="CI47" s="6">
        <f>'8'!BD46</f>
        <v>0.52003068075580372</v>
      </c>
      <c r="CJ47" s="6">
        <f t="shared" si="103"/>
        <v>0.64714813517241887</v>
      </c>
      <c r="CK47" s="225">
        <f t="shared" si="104"/>
        <v>0.67823164674314018</v>
      </c>
    </row>
    <row r="48" spans="1:89" x14ac:dyDescent="0.2">
      <c r="A48" s="1">
        <v>2023</v>
      </c>
      <c r="B48" s="6">
        <f>'1'!I48</f>
        <v>0.82742465373680107</v>
      </c>
      <c r="C48" s="6">
        <f>'1'!K48</f>
        <v>0.85497320702558555</v>
      </c>
      <c r="D48" s="6">
        <f>'2'!I48</f>
        <v>0.37574281258957948</v>
      </c>
      <c r="E48" s="6">
        <f>'2'!K48</f>
        <v>0.51391926636308827</v>
      </c>
      <c r="F48" s="6">
        <f>'3'!D48</f>
        <v>0.60207198333828282</v>
      </c>
      <c r="G48" s="6">
        <f>'8'!F47</f>
        <v>0.53247141794637676</v>
      </c>
      <c r="H48" s="6">
        <f t="shared" si="84"/>
        <v>0.58442771690276007</v>
      </c>
      <c r="I48" s="225">
        <f t="shared" ref="I48" si="105">SUM(C48,E48,F48,G48)/4</f>
        <v>0.62585896866833335</v>
      </c>
      <c r="J48" s="6">
        <f>'1'!S48</f>
        <v>0.73738618345032603</v>
      </c>
      <c r="K48" s="6">
        <f>'1'!U48</f>
        <v>0.78845468329505397</v>
      </c>
      <c r="L48" s="6">
        <f>'2'!S48</f>
        <v>0.53320274334119533</v>
      </c>
      <c r="M48" s="6">
        <f>'2'!U48</f>
        <v>0.66086743056452069</v>
      </c>
      <c r="N48" s="6">
        <f>'3'!G48</f>
        <v>0.54917373998654362</v>
      </c>
      <c r="O48" s="6">
        <f>'8'!K47</f>
        <v>0.52892449352827808</v>
      </c>
      <c r="P48" s="6">
        <f t="shared" ref="P48" si="106">SUM(J48,L48,N48,O48)/4</f>
        <v>0.58717179007658582</v>
      </c>
      <c r="Q48" s="225">
        <f t="shared" ref="Q48" si="107">SUM(K48,M48,N48,O48)/4</f>
        <v>0.63185508684359915</v>
      </c>
      <c r="R48" s="6">
        <f>'1'!AC48</f>
        <v>0.69492458299649096</v>
      </c>
      <c r="S48" s="6">
        <f>'1'!AE48</f>
        <v>0.75541907071598791</v>
      </c>
      <c r="T48" s="6">
        <f>'2'!AC48</f>
        <v>0.25986947154756795</v>
      </c>
      <c r="U48" s="6">
        <f>'2'!AE48</f>
        <v>0.37738009654418292</v>
      </c>
      <c r="V48" s="6">
        <f>'3'!J48</f>
        <v>0.59488623359555237</v>
      </c>
      <c r="W48" s="6">
        <f>'8'!P47</f>
        <v>0.53940671924237404</v>
      </c>
      <c r="X48" s="6">
        <f t="shared" ref="X48" si="108">SUM(R48,T48,V48,W48)/4</f>
        <v>0.52227175184549635</v>
      </c>
      <c r="Y48" s="225">
        <f t="shared" ref="Y48" si="109">SUM(S48,U48,V48,W48)/4</f>
        <v>0.56677303002452439</v>
      </c>
      <c r="Z48" s="6">
        <f>'1'!AM48</f>
        <v>0.82307151516504473</v>
      </c>
      <c r="AA48" s="6">
        <f>'1'!AO48</f>
        <v>0.85186054465867256</v>
      </c>
      <c r="AB48" s="6">
        <f>'2'!AM48</f>
        <v>0.16096714919922719</v>
      </c>
      <c r="AC48" s="6">
        <f>'2'!AO48</f>
        <v>0.23031413089349334</v>
      </c>
      <c r="AD48" s="6">
        <f>'3'!M48</f>
        <v>0.53660696103707939</v>
      </c>
      <c r="AE48" s="6">
        <f>'8'!U47</f>
        <v>0.40218501503592397</v>
      </c>
      <c r="AF48" s="6">
        <f>SUM(Z48,AB48,AD48,AE48)/4</f>
        <v>0.48070766010931876</v>
      </c>
      <c r="AG48" s="225">
        <f t="shared" ref="AG48" si="110">SUM(AA48,AC48,AD48,AE48)/4</f>
        <v>0.50524166290629235</v>
      </c>
      <c r="AH48" s="6">
        <f>'1'!AW48</f>
        <v>0.68169094779130868</v>
      </c>
      <c r="AI48" s="6">
        <f>'1'!AY48</f>
        <v>0.74488757878810474</v>
      </c>
      <c r="AJ48" s="6">
        <f>'2'!AW48</f>
        <v>0.17948654662156599</v>
      </c>
      <c r="AK48" s="6">
        <f>'2'!AY48</f>
        <v>0.2606930340186196</v>
      </c>
      <c r="AL48" s="6">
        <f>'3'!P48</f>
        <v>0.54912358782455617</v>
      </c>
      <c r="AM48" s="6">
        <f>'8'!Z47</f>
        <v>0.43751443859355177</v>
      </c>
      <c r="AN48" s="6">
        <f t="shared" ref="AN48" si="111">SUM(AH48,AJ48,AL48,AM48)/4</f>
        <v>0.46195388020774564</v>
      </c>
      <c r="AO48" s="225">
        <f t="shared" ref="AO48" si="112">SUM(AI48,AK48,AL48,AM48)/4</f>
        <v>0.49805465980620811</v>
      </c>
      <c r="AP48" s="6">
        <f>'1'!BG48</f>
        <v>0.75296466492757452</v>
      </c>
      <c r="AQ48" s="6">
        <f>'1'!BI48</f>
        <v>0.80029678973444673</v>
      </c>
      <c r="AR48" s="6">
        <f>'2'!BG48</f>
        <v>0.36053715417573728</v>
      </c>
      <c r="AS48" s="6">
        <f>'2'!BI48</f>
        <v>0.49765374564276527</v>
      </c>
      <c r="AT48" s="6">
        <f>'3'!S48</f>
        <v>0.69057691920798314</v>
      </c>
      <c r="AU48" s="6">
        <f>'8'!AE47</f>
        <v>0.53642287034329428</v>
      </c>
      <c r="AV48" s="6">
        <f t="shared" ref="AV48" si="113">SUM(AP48,AR48,AT48,AU48)/4</f>
        <v>0.58512540216364728</v>
      </c>
      <c r="AW48" s="225">
        <f t="shared" ref="AW48" si="114">SUM(AQ48,AS48,AT48,AU48)/4</f>
        <v>0.63123758123212237</v>
      </c>
      <c r="AX48" s="6">
        <f>'1'!BQ48</f>
        <v>0.86207279854005237</v>
      </c>
      <c r="AY48" s="6">
        <f>'1'!BS48</f>
        <v>0.87939629714250223</v>
      </c>
      <c r="AZ48" s="6">
        <f>'2'!BQ48</f>
        <v>0.35228667810569941</v>
      </c>
      <c r="BA48" s="6">
        <f>'2'!BS48</f>
        <v>0.48864284491753107</v>
      </c>
      <c r="BB48" s="6">
        <f>'3'!V48</f>
        <v>0.57456406482145306</v>
      </c>
      <c r="BC48" s="6">
        <f>'8'!AJ47</f>
        <v>0.535064069190889</v>
      </c>
      <c r="BD48" s="6">
        <f t="shared" ref="BD48" si="115">SUM(AX48,AZ48,BB48,BC48)/4</f>
        <v>0.58099690266452342</v>
      </c>
      <c r="BE48" s="225">
        <f t="shared" ref="BE48" si="116">SUM(AY48,BA48,BB48,BC48)/4</f>
        <v>0.61941681901809376</v>
      </c>
      <c r="BF48" s="6">
        <f>'1'!CA48</f>
        <v>0.76171363272593495</v>
      </c>
      <c r="BG48" s="6">
        <f>'1'!CC48</f>
        <v>0.8068841982389241</v>
      </c>
      <c r="BH48" s="6">
        <f>'2'!CA48</f>
        <v>0.3176529735263488</v>
      </c>
      <c r="BI48" s="6">
        <f>'2'!CC48</f>
        <v>0.44929052771267319</v>
      </c>
      <c r="BJ48" s="6">
        <f>'3'!Y48</f>
        <v>0.61624982411706752</v>
      </c>
      <c r="BK48" s="6">
        <f>'8'!AO47</f>
        <v>0.57467916363502314</v>
      </c>
      <c r="BL48" s="6">
        <f t="shared" ref="BL48" si="117">SUM(BF48,BH48,BJ48,BK48)/4</f>
        <v>0.56757389850109363</v>
      </c>
      <c r="BM48" s="225">
        <f t="shared" ref="BM48" si="118">SUM(BG48,BI48,BJ48,BK48)/4</f>
        <v>0.61177592842592199</v>
      </c>
      <c r="BN48" s="6">
        <f>'1'!CK48</f>
        <v>0.70127156851413985</v>
      </c>
      <c r="BO48" s="6">
        <f>'1'!CM48</f>
        <v>0.76042957996141536</v>
      </c>
      <c r="BP48" s="6">
        <f>'2'!CK48</f>
        <v>9.4406909778227716E-2</v>
      </c>
      <c r="BQ48" s="6">
        <f>'2'!CM48</f>
        <v>0.10659617963775553</v>
      </c>
      <c r="BR48" s="6">
        <f>'3'!AB48</f>
        <v>0.47620184178148406</v>
      </c>
      <c r="BS48" s="6">
        <f>'8'!AT47</f>
        <v>0.54065757980561469</v>
      </c>
      <c r="BT48" s="6">
        <f t="shared" ref="BT48" si="119">SUM(BN48,BP48,BR48,BS48)/4</f>
        <v>0.45313447496986659</v>
      </c>
      <c r="BU48" s="225">
        <f t="shared" ref="BU48" si="120">SUM(BO48,BQ48,BR48,BS48)/4</f>
        <v>0.47097129529656734</v>
      </c>
      <c r="BV48" s="6">
        <f>'1'!CU48</f>
        <v>0.86411205081902331</v>
      </c>
      <c r="BW48" s="6">
        <f>'1'!CW48</f>
        <v>0.88081465881581344</v>
      </c>
      <c r="BX48" s="6">
        <f>'2'!CU48</f>
        <v>0.16488025508463766</v>
      </c>
      <c r="BY48" s="6">
        <f>'2'!CW48</f>
        <v>0.23686067563756028</v>
      </c>
      <c r="BZ48" s="6">
        <f>'3'!AE48</f>
        <v>0.69107864769805349</v>
      </c>
      <c r="CA48" s="6">
        <f>'8'!AY47</f>
        <v>0.57444210409493845</v>
      </c>
      <c r="CB48" s="6">
        <f t="shared" ref="CB48" si="121">SUM(BV48,BX48,BZ48,CA48)/4</f>
        <v>0.57362826442416326</v>
      </c>
      <c r="CC48" s="225">
        <f t="shared" ref="CC48" si="122">SUM(BW48,BY48,BZ48,CA48)/4</f>
        <v>0.59579902156159137</v>
      </c>
      <c r="CD48" s="6">
        <f>'1'!DE48</f>
        <v>0.91666666666666674</v>
      </c>
      <c r="CE48" s="6">
        <f>'1'!DG48</f>
        <v>0.91666666666666641</v>
      </c>
      <c r="CF48" s="6">
        <f>'2'!DE48</f>
        <v>0.4673454308993546</v>
      </c>
      <c r="CG48" s="6">
        <f>'2'!DG48</f>
        <v>0.6036566097215883</v>
      </c>
      <c r="CH48" s="6">
        <f>'3'!AH48</f>
        <v>0.56473730102025865</v>
      </c>
      <c r="CI48" s="6">
        <f>'8'!BD47</f>
        <v>0.50931129018450705</v>
      </c>
      <c r="CJ48" s="6">
        <f t="shared" ref="CJ48" si="123">SUM(CD48,CF48,CH48,CI48)/4</f>
        <v>0.61451517219269669</v>
      </c>
      <c r="CK48" s="225">
        <f t="shared" ref="CK48" si="124">SUM(CE48,CG48,CH48,CI48)/4</f>
        <v>0.64859296689825507</v>
      </c>
    </row>
    <row r="50" spans="1:89" x14ac:dyDescent="0.2">
      <c r="B50" s="1" t="s">
        <v>156</v>
      </c>
    </row>
    <row r="51" spans="1:89" x14ac:dyDescent="0.2">
      <c r="A51" s="1" t="s">
        <v>157</v>
      </c>
      <c r="B51" s="5">
        <f>(POWER(B25/B6, 1/19)-1)*100</f>
        <v>4.5273346936546277</v>
      </c>
      <c r="C51" s="5">
        <f t="shared" ref="C51:BN51" si="125">(POWER(C25/C6, 1/19)-1)*100</f>
        <v>4.0349635692349395</v>
      </c>
      <c r="D51" s="5">
        <f t="shared" si="125"/>
        <v>-9.6475081286850894E-3</v>
      </c>
      <c r="E51" s="5">
        <f t="shared" si="125"/>
        <v>-8.270937066179318E-3</v>
      </c>
      <c r="F51" s="5">
        <f t="shared" si="125"/>
        <v>-1.0627690426877723</v>
      </c>
      <c r="G51" s="5">
        <f t="shared" si="125"/>
        <v>-0.38467356017867216</v>
      </c>
      <c r="H51" s="5">
        <f t="shared" si="125"/>
        <v>0.38731637431415056</v>
      </c>
      <c r="I51" s="5">
        <f t="shared" si="125"/>
        <v>0.40954540263902217</v>
      </c>
      <c r="J51" s="5">
        <f t="shared" si="125"/>
        <v>8.6539559568390203</v>
      </c>
      <c r="K51" s="5">
        <f t="shared" si="125"/>
        <v>9.7920805910508122</v>
      </c>
      <c r="L51" s="5">
        <f t="shared" si="125"/>
        <v>2.8091540410268623</v>
      </c>
      <c r="M51" s="5">
        <f t="shared" si="125"/>
        <v>2.5596960807003466</v>
      </c>
      <c r="N51" s="5">
        <f t="shared" si="125"/>
        <v>-0.9097763725553043</v>
      </c>
      <c r="O51" s="5">
        <f t="shared" si="125"/>
        <v>1.1093829177482473</v>
      </c>
      <c r="P51" s="5">
        <f t="shared" si="125"/>
        <v>1.947405145164316</v>
      </c>
      <c r="Q51" s="5">
        <f t="shared" si="125"/>
        <v>2.2220058336031689</v>
      </c>
      <c r="R51" s="5">
        <f t="shared" si="125"/>
        <v>4.3168247181400554</v>
      </c>
      <c r="S51" s="5">
        <f t="shared" si="125"/>
        <v>4.0690517085406386</v>
      </c>
      <c r="T51" s="5">
        <f t="shared" si="125"/>
        <v>1.8728681695582505</v>
      </c>
      <c r="U51" s="5">
        <f t="shared" si="125"/>
        <v>2.9074483948368535</v>
      </c>
      <c r="V51" s="5">
        <f t="shared" si="125"/>
        <v>1.2049572614532433</v>
      </c>
      <c r="W51" s="5">
        <f t="shared" si="125"/>
        <v>1.2154435593423552</v>
      </c>
      <c r="X51" s="5">
        <f t="shared" si="125"/>
        <v>1.9233371466786053</v>
      </c>
      <c r="Y51" s="5">
        <f t="shared" si="125"/>
        <v>2.0710662752478903</v>
      </c>
      <c r="Z51" s="5">
        <f t="shared" si="125"/>
        <v>4.1628617725887551</v>
      </c>
      <c r="AA51" s="5">
        <f t="shared" si="125"/>
        <v>3.7085889833081698</v>
      </c>
      <c r="AB51" s="5">
        <f t="shared" si="125"/>
        <v>-0.19602795619410029</v>
      </c>
      <c r="AC51" s="5">
        <f t="shared" si="125"/>
        <v>-0.22455456147129071</v>
      </c>
      <c r="AD51" s="5">
        <f t="shared" si="125"/>
        <v>-0.22942116243587218</v>
      </c>
      <c r="AE51" s="5">
        <f t="shared" si="125"/>
        <v>-0.61156180056786136</v>
      </c>
      <c r="AF51" s="5">
        <f t="shared" si="125"/>
        <v>0.61323717202477201</v>
      </c>
      <c r="AG51" s="5">
        <f t="shared" si="125"/>
        <v>0.61733623586881503</v>
      </c>
      <c r="AH51" s="5">
        <f t="shared" si="125"/>
        <v>7.7770132000778203</v>
      </c>
      <c r="AI51" s="5">
        <f t="shared" si="125"/>
        <v>8.2460048054167281</v>
      </c>
      <c r="AJ51" s="5">
        <f t="shared" si="125"/>
        <v>0.25416646837694845</v>
      </c>
      <c r="AK51" s="5">
        <f t="shared" si="125"/>
        <v>0.25574856904981846</v>
      </c>
      <c r="AL51" s="5">
        <f t="shared" si="125"/>
        <v>2.1319751764840911</v>
      </c>
      <c r="AM51" s="5">
        <f t="shared" si="125"/>
        <v>0.25531052205105542</v>
      </c>
      <c r="AN51" s="5">
        <f t="shared" si="125"/>
        <v>2.0142919812031757</v>
      </c>
      <c r="AO51" s="5">
        <f t="shared" si="125"/>
        <v>2.1063462712659131</v>
      </c>
      <c r="AP51" s="5">
        <f t="shared" si="125"/>
        <v>5.7039334024208133</v>
      </c>
      <c r="AQ51" s="5">
        <f t="shared" si="125"/>
        <v>5.5628093739172435</v>
      </c>
      <c r="AR51" s="5">
        <f t="shared" si="125"/>
        <v>1.2536288157126041</v>
      </c>
      <c r="AS51" s="5">
        <f t="shared" si="125"/>
        <v>1.195397934003517</v>
      </c>
      <c r="AT51" s="5">
        <f t="shared" si="125"/>
        <v>-0.76653321664292839</v>
      </c>
      <c r="AU51" s="5">
        <f t="shared" si="125"/>
        <v>-0.11230550867479261</v>
      </c>
      <c r="AV51" s="5">
        <f t="shared" si="125"/>
        <v>0.79049693737522908</v>
      </c>
      <c r="AW51" s="5">
        <f t="shared" si="125"/>
        <v>0.93422425743217019</v>
      </c>
      <c r="AX51" s="5">
        <f t="shared" si="125"/>
        <v>5.0773652097915178</v>
      </c>
      <c r="AY51" s="5">
        <f t="shared" si="125"/>
        <v>4.4693422213321954</v>
      </c>
      <c r="AZ51" s="5">
        <f t="shared" si="125"/>
        <v>-5.5188964403618535E-2</v>
      </c>
      <c r="BA51" s="5">
        <f t="shared" si="125"/>
        <v>-4.9324317482302149E-2</v>
      </c>
      <c r="BB51" s="5">
        <f t="shared" si="125"/>
        <v>-1.2114781796522256</v>
      </c>
      <c r="BC51" s="5">
        <f t="shared" si="125"/>
        <v>-0.75626500898965388</v>
      </c>
      <c r="BD51" s="5">
        <f t="shared" si="125"/>
        <v>0.27902525241079168</v>
      </c>
      <c r="BE51" s="5">
        <f t="shared" si="125"/>
        <v>0.29739067521179496</v>
      </c>
      <c r="BF51" s="5">
        <f t="shared" si="125"/>
        <v>4.9354934701365316</v>
      </c>
      <c r="BG51" s="5">
        <f t="shared" si="125"/>
        <v>4.5762483550471522</v>
      </c>
      <c r="BH51" s="5">
        <f t="shared" si="125"/>
        <v>-0.61760171117508644</v>
      </c>
      <c r="BI51" s="5">
        <f t="shared" si="125"/>
        <v>-0.53491274801521493</v>
      </c>
      <c r="BJ51" s="5">
        <f t="shared" si="125"/>
        <v>-1.0329485299742758</v>
      </c>
      <c r="BK51" s="5">
        <f t="shared" si="125"/>
        <v>-0.53188125392775731</v>
      </c>
      <c r="BL51" s="5">
        <f t="shared" si="125"/>
        <v>0.26738189725816763</v>
      </c>
      <c r="BM51" s="5">
        <f t="shared" si="125"/>
        <v>0.31972263467587858</v>
      </c>
      <c r="BN51" s="5">
        <f t="shared" si="125"/>
        <v>3.1022206731424307</v>
      </c>
      <c r="BO51" s="5">
        <f t="shared" ref="BO51:CK51" si="126">(POWER(BO25/BO6, 1/19)-1)*100</f>
        <v>2.8180201131737137</v>
      </c>
      <c r="BP51" s="5">
        <f t="shared" si="126"/>
        <v>-1.8516219320042104</v>
      </c>
      <c r="BQ51" s="5">
        <f t="shared" si="126"/>
        <v>-1.5186079492403914</v>
      </c>
      <c r="BR51" s="5">
        <f t="shared" si="126"/>
        <v>0.46439027905185171</v>
      </c>
      <c r="BS51" s="5">
        <f t="shared" si="126"/>
        <v>-0.99892272501226342</v>
      </c>
      <c r="BT51" s="5">
        <f t="shared" si="126"/>
        <v>-3.1617865475963569E-2</v>
      </c>
      <c r="BU51" s="5">
        <f t="shared" si="126"/>
        <v>-1.0421033825680492E-2</v>
      </c>
      <c r="BV51" s="5">
        <f t="shared" si="126"/>
        <v>2.414680678303438</v>
      </c>
      <c r="BW51" s="5">
        <f t="shared" si="126"/>
        <v>1.9735588925054781</v>
      </c>
      <c r="BX51" s="5">
        <f t="shared" si="126"/>
        <v>-4.0859781702155544</v>
      </c>
      <c r="BY51" s="5">
        <f t="shared" si="126"/>
        <v>-2.818522444096816</v>
      </c>
      <c r="BZ51" s="5">
        <f t="shared" si="126"/>
        <v>-1.027403399394089</v>
      </c>
      <c r="CA51" s="5">
        <f t="shared" si="126"/>
        <v>-0.42338086464435154</v>
      </c>
      <c r="CB51" s="5">
        <f t="shared" si="126"/>
        <v>-0.85367009947439065</v>
      </c>
      <c r="CC51" s="5">
        <f t="shared" si="126"/>
        <v>-0.66289220011698236</v>
      </c>
      <c r="CD51" s="5">
        <f t="shared" si="126"/>
        <v>3.109998699662353</v>
      </c>
      <c r="CE51" s="5">
        <f t="shared" si="126"/>
        <v>2.6055385704307099</v>
      </c>
      <c r="CF51" s="5">
        <f t="shared" si="126"/>
        <v>1.1551717604836753</v>
      </c>
      <c r="CG51" s="5">
        <f t="shared" si="126"/>
        <v>0.94736617567083847</v>
      </c>
      <c r="CH51" s="5">
        <f t="shared" si="126"/>
        <v>-2.6236929135963316</v>
      </c>
      <c r="CI51" s="5">
        <f t="shared" si="126"/>
        <v>0.22864552825416773</v>
      </c>
      <c r="CJ51" s="5">
        <f t="shared" si="126"/>
        <v>0.21203275494197094</v>
      </c>
      <c r="CK51" s="5">
        <f t="shared" si="126"/>
        <v>0.21768630363465657</v>
      </c>
    </row>
    <row r="52" spans="1:89" x14ac:dyDescent="0.2">
      <c r="A52" s="5" t="s">
        <v>158</v>
      </c>
      <c r="B52" s="5">
        <f>(POWER(B33/B25, 1/8)-1)*100</f>
        <v>4.0751129286775933</v>
      </c>
      <c r="C52" s="5">
        <f t="shared" ref="C52:BN52" si="127">(POWER(C33/C25, 1/8)-1)*100</f>
        <v>3.0519944975771596</v>
      </c>
      <c r="D52" s="5">
        <f t="shared" si="127"/>
        <v>3.3295142623207319</v>
      </c>
      <c r="E52" s="5">
        <f t="shared" si="127"/>
        <v>2.688308667373529</v>
      </c>
      <c r="F52" s="5">
        <f t="shared" si="127"/>
        <v>0.16539102895596347</v>
      </c>
      <c r="G52" s="5">
        <f t="shared" si="127"/>
        <v>-0.64800943887812767</v>
      </c>
      <c r="H52" s="5">
        <f t="shared" si="127"/>
        <v>1.6181200555349662</v>
      </c>
      <c r="I52" s="5">
        <f t="shared" si="127"/>
        <v>1.3562363611032024</v>
      </c>
      <c r="J52" s="5">
        <f t="shared" si="127"/>
        <v>5.2802569704829549</v>
      </c>
      <c r="K52" s="5">
        <f t="shared" si="127"/>
        <v>4.2268423878809802</v>
      </c>
      <c r="L52" s="5">
        <f t="shared" si="127"/>
        <v>13.222753921949471</v>
      </c>
      <c r="M52" s="5">
        <f t="shared" si="127"/>
        <v>8.5843505152161335</v>
      </c>
      <c r="N52" s="5">
        <f t="shared" si="127"/>
        <v>5.1026197675272167</v>
      </c>
      <c r="O52" s="5">
        <f t="shared" si="127"/>
        <v>1.1703762885686197</v>
      </c>
      <c r="P52" s="5">
        <f t="shared" si="127"/>
        <v>6.3752956945267503</v>
      </c>
      <c r="Q52" s="5">
        <f t="shared" si="127"/>
        <v>5.00008628151698</v>
      </c>
      <c r="R52" s="5">
        <f t="shared" si="127"/>
        <v>4.6827814375698606</v>
      </c>
      <c r="S52" s="5">
        <f t="shared" si="127"/>
        <v>3.6995808629814109</v>
      </c>
      <c r="T52" s="5">
        <f t="shared" si="127"/>
        <v>3.997004846088581</v>
      </c>
      <c r="U52" s="5">
        <f t="shared" si="127"/>
        <v>4.8076499324974042</v>
      </c>
      <c r="V52" s="5">
        <f t="shared" si="127"/>
        <v>2.7170678240881596</v>
      </c>
      <c r="W52" s="5">
        <f t="shared" si="127"/>
        <v>-0.56073139108792081</v>
      </c>
      <c r="X52" s="5">
        <f t="shared" si="127"/>
        <v>2.4814329926506895</v>
      </c>
      <c r="Y52" s="5">
        <f t="shared" si="127"/>
        <v>2.416245568922859</v>
      </c>
      <c r="Z52" s="5">
        <f t="shared" si="127"/>
        <v>4.0747622630797453</v>
      </c>
      <c r="AA52" s="5">
        <f t="shared" si="127"/>
        <v>3.0818743305883745</v>
      </c>
      <c r="AB52" s="5">
        <f t="shared" si="127"/>
        <v>-0.39867333097624025</v>
      </c>
      <c r="AC52" s="5">
        <f t="shared" si="127"/>
        <v>-0.4663194518919056</v>
      </c>
      <c r="AD52" s="5">
        <f t="shared" si="127"/>
        <v>-0.11982574701124848</v>
      </c>
      <c r="AE52" s="5">
        <f t="shared" si="127"/>
        <v>-1.4164589897489477</v>
      </c>
      <c r="AF52" s="5">
        <f t="shared" si="127"/>
        <v>0.92396675889965252</v>
      </c>
      <c r="AG52" s="5">
        <f t="shared" si="127"/>
        <v>0.64307313961804446</v>
      </c>
      <c r="AH52" s="5">
        <f t="shared" si="127"/>
        <v>4.3905976055440776</v>
      </c>
      <c r="AI52" s="5">
        <f t="shared" si="127"/>
        <v>3.4839079909321002</v>
      </c>
      <c r="AJ52" s="5">
        <f t="shared" si="127"/>
        <v>-0.75878290888571343</v>
      </c>
      <c r="AK52" s="5">
        <f t="shared" si="127"/>
        <v>-0.76602495900850442</v>
      </c>
      <c r="AL52" s="5">
        <f t="shared" si="127"/>
        <v>4.2671364540236567E-2</v>
      </c>
      <c r="AM52" s="5">
        <f t="shared" si="127"/>
        <v>-1.354477606485871</v>
      </c>
      <c r="AN52" s="5">
        <f t="shared" si="127"/>
        <v>0.78090398221473123</v>
      </c>
      <c r="AO52" s="5">
        <f t="shared" si="127"/>
        <v>0.58742982054302839</v>
      </c>
      <c r="AP52" s="5">
        <f t="shared" si="127"/>
        <v>4.398937416350468</v>
      </c>
      <c r="AQ52" s="5">
        <f t="shared" si="127"/>
        <v>3.4596969627603391</v>
      </c>
      <c r="AR52" s="5">
        <f t="shared" si="127"/>
        <v>1.5517573660241091</v>
      </c>
      <c r="AS52" s="5">
        <f t="shared" si="127"/>
        <v>1.3563295466723524</v>
      </c>
      <c r="AT52" s="5">
        <f t="shared" si="127"/>
        <v>0.54997714369748874</v>
      </c>
      <c r="AU52" s="5">
        <f t="shared" si="127"/>
        <v>7.7623759208833576E-3</v>
      </c>
      <c r="AV52" s="5">
        <f t="shared" si="127"/>
        <v>1.5896283480025808</v>
      </c>
      <c r="AW52" s="5">
        <f t="shared" si="127"/>
        <v>1.3935330941010626</v>
      </c>
      <c r="AX52" s="5">
        <f t="shared" si="127"/>
        <v>3.5887785930648786</v>
      </c>
      <c r="AY52" s="5">
        <f t="shared" si="127"/>
        <v>2.6299984470248283</v>
      </c>
      <c r="AZ52" s="5">
        <f t="shared" si="127"/>
        <v>1.9553941058872093</v>
      </c>
      <c r="BA52" s="5">
        <f t="shared" si="127"/>
        <v>1.6887243016623144</v>
      </c>
      <c r="BB52" s="5">
        <f t="shared" si="127"/>
        <v>-1.3250316755196723</v>
      </c>
      <c r="BC52" s="5">
        <f t="shared" si="127"/>
        <v>-1.8785413580264088</v>
      </c>
      <c r="BD52" s="5">
        <f t="shared" si="127"/>
        <v>0.55252039927000673</v>
      </c>
      <c r="BE52" s="5">
        <f t="shared" si="127"/>
        <v>0.36182439725847004</v>
      </c>
      <c r="BF52" s="5">
        <f t="shared" si="127"/>
        <v>4.5965197184632656</v>
      </c>
      <c r="BG52" s="5">
        <f t="shared" si="127"/>
        <v>3.515272337312636</v>
      </c>
      <c r="BH52" s="5">
        <f t="shared" si="127"/>
        <v>1.6483367482291955</v>
      </c>
      <c r="BI52" s="5">
        <f t="shared" si="127"/>
        <v>1.4212824942824387</v>
      </c>
      <c r="BJ52" s="5">
        <f t="shared" si="127"/>
        <v>-0.25343301546898456</v>
      </c>
      <c r="BK52" s="5">
        <f t="shared" si="127"/>
        <v>0.33246443275436466</v>
      </c>
      <c r="BL52" s="5">
        <f t="shared" si="127"/>
        <v>1.6510318745128094</v>
      </c>
      <c r="BM52" s="5">
        <f t="shared" si="127"/>
        <v>1.3849930960982304</v>
      </c>
      <c r="BN52" s="5">
        <f t="shared" si="127"/>
        <v>5.0980606048103061</v>
      </c>
      <c r="BO52" s="5">
        <f t="shared" ref="BO52:CK52" si="128">(POWER(BO33/BO25, 1/8)-1)*100</f>
        <v>3.9993510054646686</v>
      </c>
      <c r="BP52" s="5">
        <f t="shared" si="128"/>
        <v>8.1267247700788303</v>
      </c>
      <c r="BQ52" s="5">
        <f t="shared" si="128"/>
        <v>6.2409609202853877</v>
      </c>
      <c r="BR52" s="5">
        <f t="shared" si="128"/>
        <v>1.9689000215068697</v>
      </c>
      <c r="BS52" s="5">
        <f t="shared" si="128"/>
        <v>1.5154623905440756</v>
      </c>
      <c r="BT52" s="5">
        <f t="shared" si="128"/>
        <v>3.7644283033134496</v>
      </c>
      <c r="BU52" s="5">
        <f t="shared" si="128"/>
        <v>3.3491886927550896</v>
      </c>
      <c r="BV52" s="5">
        <f t="shared" si="128"/>
        <v>4.5634109164055747</v>
      </c>
      <c r="BW52" s="5">
        <f t="shared" si="128"/>
        <v>3.2977809978224304</v>
      </c>
      <c r="BX52" s="5">
        <f t="shared" si="128"/>
        <v>2.6903858036933181</v>
      </c>
      <c r="BY52" s="5">
        <f t="shared" si="128"/>
        <v>2.0585663351936567</v>
      </c>
      <c r="BZ52" s="5">
        <f t="shared" si="128"/>
        <v>1.5770307641957526</v>
      </c>
      <c r="CA52" s="5">
        <f t="shared" si="128"/>
        <v>0.26037020620879314</v>
      </c>
      <c r="CB52" s="5">
        <f t="shared" si="128"/>
        <v>2.2609997801254833</v>
      </c>
      <c r="CC52" s="5">
        <f t="shared" si="128"/>
        <v>1.8386697569254817</v>
      </c>
      <c r="CD52" s="5">
        <f t="shared" si="128"/>
        <v>4.0054554178730495</v>
      </c>
      <c r="CE52" s="5">
        <f t="shared" si="128"/>
        <v>2.933545988013142</v>
      </c>
      <c r="CF52" s="5">
        <f t="shared" si="128"/>
        <v>1.3937352263585501</v>
      </c>
      <c r="CG52" s="5">
        <f t="shared" si="128"/>
        <v>1.0638459385660104</v>
      </c>
      <c r="CH52" s="5">
        <f t="shared" si="128"/>
        <v>1.3747739768841694</v>
      </c>
      <c r="CI52" s="5">
        <f t="shared" si="128"/>
        <v>-0.45463637872487084</v>
      </c>
      <c r="CJ52" s="5">
        <f t="shared" si="128"/>
        <v>1.6736142286079003</v>
      </c>
      <c r="CK52" s="5">
        <f t="shared" si="128"/>
        <v>1.3097819314122461</v>
      </c>
    </row>
    <row r="53" spans="1:89" x14ac:dyDescent="0.2">
      <c r="A53" s="5" t="s">
        <v>159</v>
      </c>
      <c r="B53" s="5">
        <f>(POWER(B44/B33, 1/11)-1)*100</f>
        <v>0.79845914184726308</v>
      </c>
      <c r="C53" s="5">
        <f t="shared" ref="C53:BN53" si="129">(POWER(C44/C33, 1/11)-1)*100</f>
        <v>0.5648210866588288</v>
      </c>
      <c r="D53" s="5">
        <f t="shared" si="129"/>
        <v>-1.0506241293967489</v>
      </c>
      <c r="E53" s="5">
        <f t="shared" si="129"/>
        <v>-0.82495402171609555</v>
      </c>
      <c r="F53" s="5">
        <f t="shared" si="129"/>
        <v>1.1044695222670153</v>
      </c>
      <c r="G53" s="5">
        <f t="shared" si="129"/>
        <v>-0.30331384914561443</v>
      </c>
      <c r="H53" s="5">
        <f t="shared" si="129"/>
        <v>0.30719089247934761</v>
      </c>
      <c r="I53" s="5">
        <f t="shared" si="129"/>
        <v>0.20855811607076724</v>
      </c>
      <c r="J53" s="5">
        <f t="shared" si="129"/>
        <v>1.5214716748318313</v>
      </c>
      <c r="K53" s="5">
        <f t="shared" si="129"/>
        <v>1.1220136235550848</v>
      </c>
      <c r="L53" s="5">
        <f t="shared" si="129"/>
        <v>-1.8775271783693537</v>
      </c>
      <c r="M53" s="5">
        <f t="shared" si="129"/>
        <v>-1.0672476167406519</v>
      </c>
      <c r="N53" s="5">
        <f t="shared" si="129"/>
        <v>0.77031071839144261</v>
      </c>
      <c r="O53" s="5">
        <f t="shared" si="129"/>
        <v>-0.66233462654194941</v>
      </c>
      <c r="P53" s="5">
        <f t="shared" si="129"/>
        <v>-0.18713748390121188</v>
      </c>
      <c r="Q53" s="5">
        <f t="shared" si="129"/>
        <v>-8.5967087845140178E-3</v>
      </c>
      <c r="R53" s="5">
        <f t="shared" si="129"/>
        <v>0.67852656796985045</v>
      </c>
      <c r="S53" s="5">
        <f t="shared" si="129"/>
        <v>0.50428567371947342</v>
      </c>
      <c r="T53" s="5">
        <f t="shared" si="129"/>
        <v>1.7941750905512199</v>
      </c>
      <c r="U53" s="5">
        <f t="shared" si="129"/>
        <v>1.8507746258574098</v>
      </c>
      <c r="V53" s="5">
        <f t="shared" si="129"/>
        <v>-2.2196587577292926</v>
      </c>
      <c r="W53" s="5">
        <f t="shared" si="129"/>
        <v>-0.14536070461548256</v>
      </c>
      <c r="X53" s="5">
        <f t="shared" si="129"/>
        <v>-0.3440231405187566</v>
      </c>
      <c r="Y53" s="5">
        <f t="shared" si="129"/>
        <v>-0.2678039805970811</v>
      </c>
      <c r="Z53" s="5">
        <f t="shared" si="129"/>
        <v>1.0698554876352517</v>
      </c>
      <c r="AA53" s="5">
        <f t="shared" si="129"/>
        <v>0.76065207919224775</v>
      </c>
      <c r="AB53" s="5">
        <f t="shared" si="129"/>
        <v>-0.58175935816136004</v>
      </c>
      <c r="AC53" s="5">
        <f t="shared" si="129"/>
        <v>-0.70124846858633516</v>
      </c>
      <c r="AD53" s="5">
        <f t="shared" si="129"/>
        <v>1.1064134281184135</v>
      </c>
      <c r="AE53" s="5">
        <f t="shared" si="129"/>
        <v>-0.82240706465729341</v>
      </c>
      <c r="AF53" s="5">
        <f t="shared" si="129"/>
        <v>0.51163435240648703</v>
      </c>
      <c r="AG53" s="5">
        <f t="shared" si="129"/>
        <v>0.35251307860069137</v>
      </c>
      <c r="AH53" s="5">
        <f t="shared" si="129"/>
        <v>0.86880417640902152</v>
      </c>
      <c r="AI53" s="5">
        <f t="shared" si="129"/>
        <v>0.64837328139635275</v>
      </c>
      <c r="AJ53" s="5">
        <f t="shared" si="129"/>
        <v>-1.8983239615782743</v>
      </c>
      <c r="AK53" s="5">
        <f t="shared" si="129"/>
        <v>-2.0636692098383813</v>
      </c>
      <c r="AL53" s="5">
        <f t="shared" si="129"/>
        <v>1.1467376969967136</v>
      </c>
      <c r="AM53" s="5">
        <f t="shared" si="129"/>
        <v>-0.66592139570015307</v>
      </c>
      <c r="AN53" s="5">
        <f t="shared" si="129"/>
        <v>0.3079013745060033</v>
      </c>
      <c r="AO53" s="5">
        <f t="shared" si="129"/>
        <v>0.13757242975083184</v>
      </c>
      <c r="AP53" s="5">
        <f t="shared" si="129"/>
        <v>1.0383180276754667</v>
      </c>
      <c r="AQ53" s="5">
        <f t="shared" si="129"/>
        <v>0.76567601109192029</v>
      </c>
      <c r="AR53" s="5">
        <f t="shared" si="129"/>
        <v>1.0583664653348812</v>
      </c>
      <c r="AS53" s="5">
        <f t="shared" si="129"/>
        <v>0.87661725755039388</v>
      </c>
      <c r="AT53" s="5">
        <f t="shared" si="129"/>
        <v>0.9301647494154297</v>
      </c>
      <c r="AU53" s="5">
        <f t="shared" si="129"/>
        <v>-7.8073211004459075E-2</v>
      </c>
      <c r="AV53" s="5">
        <f t="shared" si="129"/>
        <v>0.71897295016289942</v>
      </c>
      <c r="AW53" s="5">
        <f t="shared" si="129"/>
        <v>0.62650713097223143</v>
      </c>
      <c r="AX53" s="5">
        <f t="shared" si="129"/>
        <v>0.78184073447138402</v>
      </c>
      <c r="AY53" s="5">
        <f t="shared" si="129"/>
        <v>0.54403577541324299</v>
      </c>
      <c r="AZ53" s="5">
        <f t="shared" si="129"/>
        <v>0.7602614642304939</v>
      </c>
      <c r="BA53" s="5">
        <f t="shared" si="129"/>
        <v>0.6227768872551831</v>
      </c>
      <c r="BB53" s="5">
        <f t="shared" si="129"/>
        <v>0.97810509966056447</v>
      </c>
      <c r="BC53" s="5">
        <f t="shared" si="129"/>
        <v>0.43777735278363039</v>
      </c>
      <c r="BD53" s="5">
        <f t="shared" si="129"/>
        <v>0.74920179350852489</v>
      </c>
      <c r="BE53" s="5">
        <f t="shared" si="129"/>
        <v>0.63995646074157531</v>
      </c>
      <c r="BF53" s="5">
        <f t="shared" si="129"/>
        <v>0.42269011125453115</v>
      </c>
      <c r="BG53" s="5">
        <f t="shared" si="129"/>
        <v>0.3057281929543576</v>
      </c>
      <c r="BH53" s="5">
        <f t="shared" si="129"/>
        <v>0.50500442781176158</v>
      </c>
      <c r="BI53" s="5">
        <f t="shared" si="129"/>
        <v>0.41785045005999777</v>
      </c>
      <c r="BJ53" s="5">
        <f t="shared" si="129"/>
        <v>1.1984718967945396</v>
      </c>
      <c r="BK53" s="5">
        <f t="shared" si="129"/>
        <v>-0.64945766685048367</v>
      </c>
      <c r="BL53" s="5">
        <f t="shared" si="129"/>
        <v>0.34877683639285006</v>
      </c>
      <c r="BM53" s="5">
        <f t="shared" si="129"/>
        <v>0.30315721547784502</v>
      </c>
      <c r="BN53" s="5">
        <f t="shared" si="129"/>
        <v>0.53649495386287605</v>
      </c>
      <c r="BO53" s="5">
        <f t="shared" ref="BO53:CK53" si="130">(POWER(BO44/BO33, 1/11)-1)*100</f>
        <v>0.39518130966305076</v>
      </c>
      <c r="BP53" s="5">
        <f t="shared" si="130"/>
        <v>-9.1431887060623005</v>
      </c>
      <c r="BQ53" s="5">
        <f t="shared" si="130"/>
        <v>-7.9239727049789543</v>
      </c>
      <c r="BR53" s="5">
        <f t="shared" si="130"/>
        <v>-0.74295624686859796</v>
      </c>
      <c r="BS53" s="5">
        <f t="shared" si="130"/>
        <v>-2.0610821361514264</v>
      </c>
      <c r="BT53" s="5">
        <f t="shared" si="130"/>
        <v>-2.0163119702691024</v>
      </c>
      <c r="BU53" s="5">
        <f t="shared" si="130"/>
        <v>-2.0903074597541926</v>
      </c>
      <c r="BV53" s="5">
        <f t="shared" si="130"/>
        <v>0.17920309316241667</v>
      </c>
      <c r="BW53" s="5">
        <f t="shared" si="130"/>
        <v>0.12304242668399468</v>
      </c>
      <c r="BX53" s="5">
        <f t="shared" si="130"/>
        <v>-6.8476378852311726</v>
      </c>
      <c r="BY53" s="5">
        <f t="shared" si="130"/>
        <v>-6.0313250419254283</v>
      </c>
      <c r="BZ53" s="5">
        <f t="shared" si="130"/>
        <v>1.4259846890804395</v>
      </c>
      <c r="CA53" s="5">
        <f t="shared" si="130"/>
        <v>-1.3616390881168505</v>
      </c>
      <c r="CB53" s="5">
        <f t="shared" si="130"/>
        <v>-0.70868187470153332</v>
      </c>
      <c r="CC53" s="5">
        <f t="shared" si="130"/>
        <v>-0.85817042344240591</v>
      </c>
      <c r="CD53" s="5">
        <f t="shared" si="130"/>
        <v>0.96122300659102766</v>
      </c>
      <c r="CE53" s="5">
        <f t="shared" si="130"/>
        <v>0.66336828863180486</v>
      </c>
      <c r="CF53" s="5">
        <f t="shared" si="130"/>
        <v>0.28800387114249482</v>
      </c>
      <c r="CG53" s="5">
        <f t="shared" si="130"/>
        <v>0.21363508292648881</v>
      </c>
      <c r="CH53" s="5">
        <f t="shared" si="130"/>
        <v>2.0774481830451608</v>
      </c>
      <c r="CI53" s="5">
        <f t="shared" si="130"/>
        <v>-0.65588383711044917</v>
      </c>
      <c r="CJ53" s="5">
        <f t="shared" si="130"/>
        <v>0.68640659428895745</v>
      </c>
      <c r="CK53" s="5">
        <f t="shared" si="130"/>
        <v>0.54933018488028118</v>
      </c>
    </row>
    <row r="54" spans="1:89" x14ac:dyDescent="0.2">
      <c r="A54" s="5" t="s">
        <v>160</v>
      </c>
      <c r="B54" s="5">
        <f>(POWER(B48/B44, 1/4)-1)*100</f>
        <v>0.96014081297892684</v>
      </c>
      <c r="C54" s="5">
        <f t="shared" ref="C54:BN54" si="131">(POWER(C48/C44, 1/4)-1)*100</f>
        <v>0.66622579676816063</v>
      </c>
      <c r="D54" s="5">
        <f t="shared" si="131"/>
        <v>2.4218515127994111</v>
      </c>
      <c r="E54" s="5">
        <f t="shared" si="131"/>
        <v>1.9028613598002231</v>
      </c>
      <c r="F54" s="5">
        <f t="shared" si="131"/>
        <v>-0.2184855852176204</v>
      </c>
      <c r="G54" s="5">
        <f t="shared" si="131"/>
        <v>-7.7357780287112821E-2</v>
      </c>
      <c r="H54" s="5">
        <f t="shared" si="131"/>
        <v>0.63432808531675988</v>
      </c>
      <c r="I54" s="5">
        <f t="shared" si="131"/>
        <v>0.53426222497643394</v>
      </c>
      <c r="J54" s="5">
        <f t="shared" si="131"/>
        <v>0.64092510591742258</v>
      </c>
      <c r="K54" s="5">
        <f t="shared" si="131"/>
        <v>0.45980072964519891</v>
      </c>
      <c r="L54" s="5">
        <f t="shared" si="131"/>
        <v>-7.9959592478243575</v>
      </c>
      <c r="M54" s="5">
        <f t="shared" si="131"/>
        <v>-5.0946980020081583</v>
      </c>
      <c r="N54" s="5">
        <f t="shared" si="131"/>
        <v>-1.0896724317817963</v>
      </c>
      <c r="O54" s="5">
        <f t="shared" si="131"/>
        <v>2.5254849899398746</v>
      </c>
      <c r="P54" s="5">
        <f t="shared" si="131"/>
        <v>-1.6999520476702168</v>
      </c>
      <c r="Q54" s="5">
        <f t="shared" si="131"/>
        <v>-1.0949485602948283</v>
      </c>
      <c r="R54" s="5">
        <f t="shared" si="131"/>
        <v>0.87294672194742073</v>
      </c>
      <c r="S54" s="5">
        <f t="shared" si="131"/>
        <v>0.63815189468843236</v>
      </c>
      <c r="T54" s="5">
        <f t="shared" si="131"/>
        <v>3.8459765781542421</v>
      </c>
      <c r="U54" s="5">
        <f t="shared" si="131"/>
        <v>3.6254759098018452</v>
      </c>
      <c r="V54" s="5">
        <f t="shared" si="131"/>
        <v>1.9414372377424716</v>
      </c>
      <c r="W54" s="5">
        <f t="shared" si="131"/>
        <v>3.4198155035778388</v>
      </c>
      <c r="X54" s="5">
        <f t="shared" si="131"/>
        <v>2.1723182912579464</v>
      </c>
      <c r="Y54" s="5">
        <f t="shared" si="131"/>
        <v>2.1020326892717822</v>
      </c>
      <c r="Z54" s="5">
        <f t="shared" si="131"/>
        <v>0.90968536412010526</v>
      </c>
      <c r="AA54" s="5">
        <f t="shared" si="131"/>
        <v>0.63208316791349972</v>
      </c>
      <c r="AB54" s="5">
        <f t="shared" si="131"/>
        <v>1.8300364466316221</v>
      </c>
      <c r="AC54" s="5">
        <f t="shared" si="131"/>
        <v>2.2055075395424506</v>
      </c>
      <c r="AD54" s="5">
        <f t="shared" si="131"/>
        <v>-1.8988905784896537</v>
      </c>
      <c r="AE54" s="5">
        <f t="shared" si="131"/>
        <v>-0.19837291942170765</v>
      </c>
      <c r="AF54" s="5">
        <f t="shared" si="131"/>
        <v>-7.0511115409976899E-2</v>
      </c>
      <c r="AG54" s="5">
        <f t="shared" si="131"/>
        <v>-6.8278434663970877E-2</v>
      </c>
      <c r="AH54" s="5">
        <f t="shared" si="131"/>
        <v>0.49737771366498151</v>
      </c>
      <c r="AI54" s="5">
        <f t="shared" si="131"/>
        <v>0.36505863866562738</v>
      </c>
      <c r="AJ54" s="5">
        <f t="shared" si="131"/>
        <v>2.0519746466951982</v>
      </c>
      <c r="AK54" s="5">
        <f t="shared" si="131"/>
        <v>2.3181723676577448</v>
      </c>
      <c r="AL54" s="5">
        <f t="shared" si="131"/>
        <v>-3.6631050803311638</v>
      </c>
      <c r="AM54" s="5">
        <f t="shared" si="131"/>
        <v>-7.001852403212272E-2</v>
      </c>
      <c r="AN54" s="5">
        <f t="shared" si="131"/>
        <v>-0.82466333971655814</v>
      </c>
      <c r="AO54" s="5">
        <f t="shared" si="131"/>
        <v>-0.69087331182168255</v>
      </c>
      <c r="AP54" s="5">
        <f t="shared" si="131"/>
        <v>1.7800502574415233</v>
      </c>
      <c r="AQ54" s="5">
        <f t="shared" si="131"/>
        <v>1.2756100023389338</v>
      </c>
      <c r="AR54" s="5">
        <f t="shared" si="131"/>
        <v>1.6636085830609604</v>
      </c>
      <c r="AS54" s="5">
        <f t="shared" si="131"/>
        <v>1.3231184359739245</v>
      </c>
      <c r="AT54" s="5">
        <f t="shared" si="131"/>
        <v>2.9543063625215638</v>
      </c>
      <c r="AU54" s="5">
        <f t="shared" si="131"/>
        <v>-0.64455086546831852</v>
      </c>
      <c r="AV54" s="5">
        <f t="shared" si="131"/>
        <v>1.5101266469941699</v>
      </c>
      <c r="AW54" s="5">
        <f t="shared" si="131"/>
        <v>1.2976571694137684</v>
      </c>
      <c r="AX54" s="5">
        <f t="shared" si="131"/>
        <v>0.64302908242208634</v>
      </c>
      <c r="AY54" s="5">
        <f t="shared" si="131"/>
        <v>0.44002782032288579</v>
      </c>
      <c r="AZ54" s="5">
        <f t="shared" si="131"/>
        <v>0.84578107554726945</v>
      </c>
      <c r="BA54" s="5">
        <f t="shared" si="131"/>
        <v>0.67524553290356781</v>
      </c>
      <c r="BB54" s="5">
        <f t="shared" si="131"/>
        <v>-1.110565407131836</v>
      </c>
      <c r="BC54" s="5">
        <f t="shared" si="131"/>
        <v>0.44019290951227141</v>
      </c>
      <c r="BD54" s="5">
        <f t="shared" si="131"/>
        <v>0.17896396282695015</v>
      </c>
      <c r="BE54" s="5">
        <f t="shared" si="131"/>
        <v>0.11493374103304088</v>
      </c>
      <c r="BF54" s="5">
        <f t="shared" si="131"/>
        <v>1.2146777134500075</v>
      </c>
      <c r="BG54" s="5">
        <f t="shared" si="131"/>
        <v>0.86520411947190734</v>
      </c>
      <c r="BH54" s="5">
        <f t="shared" si="131"/>
        <v>-0.83440064524464841</v>
      </c>
      <c r="BI54" s="5">
        <f t="shared" si="131"/>
        <v>-0.68786145083202799</v>
      </c>
      <c r="BJ54" s="5">
        <f t="shared" si="131"/>
        <v>2.5904095163668206</v>
      </c>
      <c r="BK54" s="5">
        <f t="shared" si="131"/>
        <v>2.422034830557851</v>
      </c>
      <c r="BL54" s="5">
        <f t="shared" si="131"/>
        <v>1.5738140625042973</v>
      </c>
      <c r="BM54" s="5">
        <f t="shared" si="131"/>
        <v>1.3427539885169759</v>
      </c>
      <c r="BN54" s="5">
        <f t="shared" si="131"/>
        <v>0.52587478473000715</v>
      </c>
      <c r="BO54" s="5">
        <f t="shared" ref="BO54:CK54" si="132">(POWER(BO48/BO44, 1/4)-1)*100</f>
        <v>0.38277768510559529</v>
      </c>
      <c r="BP54" s="5">
        <f t="shared" si="132"/>
        <v>-14.796270654954647</v>
      </c>
      <c r="BQ54" s="5">
        <f t="shared" si="132"/>
        <v>-19.990648892687581</v>
      </c>
      <c r="BR54" s="5">
        <f t="shared" si="132"/>
        <v>-0.90549343828445483</v>
      </c>
      <c r="BS54" s="5">
        <f t="shared" si="132"/>
        <v>0.65458484851554921</v>
      </c>
      <c r="BT54" s="5">
        <f t="shared" si="132"/>
        <v>-0.9938497394876955</v>
      </c>
      <c r="BU54" s="5">
        <f t="shared" si="132"/>
        <v>-1.8452930041274795</v>
      </c>
      <c r="BV54" s="5">
        <f t="shared" si="132"/>
        <v>0.35059656039093667</v>
      </c>
      <c r="BW54" s="5">
        <f t="shared" si="132"/>
        <v>0.23942763736142236</v>
      </c>
      <c r="BX54" s="5">
        <f t="shared" si="132"/>
        <v>-4.0114074535163695</v>
      </c>
      <c r="BY54" s="5">
        <f t="shared" si="132"/>
        <v>-4.4210487186306384</v>
      </c>
      <c r="BZ54" s="5">
        <f t="shared" si="132"/>
        <v>-2.7556220746259852</v>
      </c>
      <c r="CA54" s="5">
        <f t="shared" si="132"/>
        <v>0.12441877395708012</v>
      </c>
      <c r="CB54" s="5">
        <f t="shared" si="132"/>
        <v>-1.0215314786094165</v>
      </c>
      <c r="CC54" s="5">
        <f t="shared" si="132"/>
        <v>-1.195463957646925</v>
      </c>
      <c r="CD54" s="5">
        <f t="shared" si="132"/>
        <v>1.2828899105025604</v>
      </c>
      <c r="CE54" s="5">
        <f t="shared" si="132"/>
        <v>0.86403810657700308</v>
      </c>
      <c r="CF54" s="5">
        <f t="shared" si="132"/>
        <v>2.7544027802401949</v>
      </c>
      <c r="CG54" s="5">
        <f t="shared" si="132"/>
        <v>1.9784100647510794</v>
      </c>
      <c r="CH54" s="5">
        <f t="shared" si="132"/>
        <v>-0.65874883460561584</v>
      </c>
      <c r="CI54" s="5">
        <f t="shared" si="132"/>
        <v>-2.1208638074153741</v>
      </c>
      <c r="CJ54" s="5">
        <f t="shared" si="132"/>
        <v>0.33817871609524985</v>
      </c>
      <c r="CK54" s="5">
        <f t="shared" si="132"/>
        <v>0.15263418181228339</v>
      </c>
    </row>
    <row r="55" spans="1:89" x14ac:dyDescent="0.2">
      <c r="A55" s="1" t="s">
        <v>161</v>
      </c>
      <c r="B55" s="5">
        <f>(POWER(B48/B6, 1/42)-1)*100</f>
        <v>3.1105785756444959</v>
      </c>
      <c r="C55" s="5">
        <f t="shared" ref="C55:BN55" si="133">(POWER(C48/C6, 1/42)-1)*100</f>
        <v>2.6062506371286931</v>
      </c>
      <c r="D55" s="5">
        <f t="shared" si="133"/>
        <v>0.5724162335426275</v>
      </c>
      <c r="E55" s="5">
        <f t="shared" si="133"/>
        <v>0.46520051189833378</v>
      </c>
      <c r="F55" s="5">
        <f t="shared" si="133"/>
        <v>-0.18485224627674546</v>
      </c>
      <c r="G55" s="5">
        <f t="shared" si="133"/>
        <v>-0.38437627606106028</v>
      </c>
      <c r="H55" s="5">
        <f t="shared" si="133"/>
        <v>0.62310852599003486</v>
      </c>
      <c r="I55" s="5">
        <f t="shared" si="133"/>
        <v>0.54829664988427229</v>
      </c>
      <c r="J55" s="5">
        <f t="shared" si="133"/>
        <v>5.3282024321168242</v>
      </c>
      <c r="K55" s="5">
        <f t="shared" si="133"/>
        <v>5.4962676079953754</v>
      </c>
      <c r="L55" s="5">
        <f t="shared" si="133"/>
        <v>2.3559760865034862</v>
      </c>
      <c r="M55" s="5">
        <f t="shared" si="133"/>
        <v>1.9518720159551028</v>
      </c>
      <c r="N55" s="5">
        <f t="shared" si="133"/>
        <v>0.63311694784631278</v>
      </c>
      <c r="O55" s="5">
        <f t="shared" si="133"/>
        <v>0.78730754764153588</v>
      </c>
      <c r="P55" s="5">
        <f t="shared" si="133"/>
        <v>1.8543371632169237</v>
      </c>
      <c r="Q55" s="5">
        <f t="shared" si="133"/>
        <v>1.8330301620858913</v>
      </c>
      <c r="R55" s="5">
        <f t="shared" si="133"/>
        <v>3.0902508207434121</v>
      </c>
      <c r="S55" s="5">
        <f t="shared" si="133"/>
        <v>2.7250510413310947</v>
      </c>
      <c r="T55" s="5">
        <f t="shared" si="133"/>
        <v>2.4403805517162036</v>
      </c>
      <c r="U55" s="5">
        <f t="shared" si="133"/>
        <v>3.0561653704917369</v>
      </c>
      <c r="V55" s="5">
        <f t="shared" si="133"/>
        <v>0.64981323878223751</v>
      </c>
      <c r="W55" s="5">
        <f t="shared" si="133"/>
        <v>0.72418494769739272</v>
      </c>
      <c r="X55" s="5">
        <f t="shared" si="133"/>
        <v>1.4535833693166245</v>
      </c>
      <c r="Y55" s="5">
        <f t="shared" si="133"/>
        <v>1.5214491064737379</v>
      </c>
      <c r="Z55" s="5">
        <f t="shared" si="133"/>
        <v>3.0153302330297116</v>
      </c>
      <c r="AA55" s="5">
        <f t="shared" si="133"/>
        <v>2.5150746350369069</v>
      </c>
      <c r="AB55" s="5">
        <f t="shared" si="133"/>
        <v>-0.14484776427173829</v>
      </c>
      <c r="AC55" s="5">
        <f t="shared" si="133"/>
        <v>-0.16713088360179595</v>
      </c>
      <c r="AD55" s="5">
        <f t="shared" si="133"/>
        <v>-2.1142596729295526E-2</v>
      </c>
      <c r="AE55" s="5">
        <f t="shared" si="133"/>
        <v>-0.78136479653755364</v>
      </c>
      <c r="AF55" s="5">
        <f t="shared" si="133"/>
        <v>0.58037305441354103</v>
      </c>
      <c r="AG55" s="5">
        <f t="shared" si="133"/>
        <v>0.48735190913056226</v>
      </c>
      <c r="AH55" s="5">
        <f t="shared" si="133"/>
        <v>4.5822334476790516</v>
      </c>
      <c r="AI55" s="5">
        <f t="shared" si="133"/>
        <v>4.5408478019875576</v>
      </c>
      <c r="AJ55" s="5">
        <f t="shared" si="133"/>
        <v>-0.33818545910260234</v>
      </c>
      <c r="AK55" s="5">
        <f t="shared" si="133"/>
        <v>-0.35816166855119347</v>
      </c>
      <c r="AL55" s="5">
        <f t="shared" si="133"/>
        <v>0.90977719063747298</v>
      </c>
      <c r="AM55" s="5">
        <f t="shared" si="133"/>
        <v>-0.32553951188244445</v>
      </c>
      <c r="AN55" s="5">
        <f t="shared" si="133"/>
        <v>1.0575419957465693</v>
      </c>
      <c r="AO55" s="5">
        <f t="shared" si="133"/>
        <v>1.0297847910042401</v>
      </c>
      <c r="AP55" s="5">
        <f t="shared" si="133"/>
        <v>3.8398960500998447</v>
      </c>
      <c r="AQ55" s="5">
        <f t="shared" si="133"/>
        <v>3.4764041504181664</v>
      </c>
      <c r="AR55" s="5">
        <f t="shared" si="133"/>
        <v>1.2981188839393365</v>
      </c>
      <c r="AS55" s="5">
        <f t="shared" si="133"/>
        <v>1.1545696948741746</v>
      </c>
      <c r="AT55" s="5">
        <f t="shared" si="133"/>
        <v>0.27652625675902431</v>
      </c>
      <c r="AU55" s="5">
        <f t="shared" si="133"/>
        <v>-0.13130886091419214</v>
      </c>
      <c r="AV55" s="5">
        <f t="shared" si="133"/>
        <v>0.99186660455337083</v>
      </c>
      <c r="AW55" s="5">
        <f t="shared" si="133"/>
        <v>0.97535638724259854</v>
      </c>
      <c r="AX55" s="5">
        <f t="shared" si="133"/>
        <v>3.2281154922687572</v>
      </c>
      <c r="AY55" s="5">
        <f t="shared" si="133"/>
        <v>2.6919547343386974</v>
      </c>
      <c r="AZ55" s="5">
        <f t="shared" si="133"/>
        <v>0.62440416852127534</v>
      </c>
      <c r="BA55" s="5">
        <f t="shared" si="133"/>
        <v>0.52472435100825443</v>
      </c>
      <c r="BB55" s="5">
        <f t="shared" si="133"/>
        <v>-0.65475171448211578</v>
      </c>
      <c r="BC55" s="5">
        <f t="shared" si="133"/>
        <v>-0.54690322082229237</v>
      </c>
      <c r="BD55" s="5">
        <f t="shared" si="133"/>
        <v>0.44450432546812024</v>
      </c>
      <c r="BE55" s="5">
        <f t="shared" si="133"/>
        <v>0.38186944617555341</v>
      </c>
      <c r="BF55" s="5">
        <f t="shared" si="133"/>
        <v>3.3145810573763423</v>
      </c>
      <c r="BG55" s="5">
        <f t="shared" si="133"/>
        <v>2.885143828884984</v>
      </c>
      <c r="BH55" s="5">
        <f t="shared" si="133"/>
        <v>8.3316565586799562E-2</v>
      </c>
      <c r="BI55" s="5">
        <f t="shared" si="133"/>
        <v>6.9677117494348906E-2</v>
      </c>
      <c r="BJ55" s="5">
        <f t="shared" si="133"/>
        <v>3.7540346060338514E-2</v>
      </c>
      <c r="BK55" s="5">
        <f t="shared" si="133"/>
        <v>-0.12069067953337509</v>
      </c>
      <c r="BL55" s="5">
        <f t="shared" si="133"/>
        <v>0.67488579928727255</v>
      </c>
      <c r="BM55" s="5">
        <f t="shared" si="133"/>
        <v>0.6145932517976016</v>
      </c>
      <c r="BN55" s="5">
        <f t="shared" si="133"/>
        <v>2.5512630455882812</v>
      </c>
      <c r="BO55" s="5">
        <f t="shared" ref="BO55:CK55" si="134">(POWER(BO48/BO6, 1/42)-1)*100</f>
        <v>2.1669551539629683</v>
      </c>
      <c r="BP55" s="5">
        <f t="shared" si="134"/>
        <v>-3.3365798022776505</v>
      </c>
      <c r="BQ55" s="5">
        <f t="shared" si="134"/>
        <v>-3.7531152939905277</v>
      </c>
      <c r="BR55" s="5">
        <f t="shared" si="134"/>
        <v>0.29948645721347145</v>
      </c>
      <c r="BS55" s="5">
        <f t="shared" si="134"/>
        <v>-0.64886694858229399</v>
      </c>
      <c r="BT55" s="5">
        <f t="shared" si="134"/>
        <v>6.0976161643555571E-2</v>
      </c>
      <c r="BU55" s="5">
        <f t="shared" si="134"/>
        <v>-0.10781408140974058</v>
      </c>
      <c r="BV55" s="5">
        <f t="shared" si="134"/>
        <v>2.0298988526383122</v>
      </c>
      <c r="BW55" s="5">
        <f t="shared" si="134"/>
        <v>1.5692851266143171</v>
      </c>
      <c r="BX55" s="5">
        <f t="shared" si="134"/>
        <v>-3.5641934925139784</v>
      </c>
      <c r="BY55" s="5">
        <f t="shared" si="134"/>
        <v>-2.9216227435497677</v>
      </c>
      <c r="BZ55" s="5">
        <f t="shared" si="134"/>
        <v>-6.4407761526141805E-2</v>
      </c>
      <c r="CA55" s="5">
        <f t="shared" si="134"/>
        <v>-0.48843733410183221</v>
      </c>
      <c r="CB55" s="5">
        <f t="shared" si="134"/>
        <v>-0.24572640000202206</v>
      </c>
      <c r="CC55" s="5">
        <f t="shared" si="134"/>
        <v>-0.29367267825911592</v>
      </c>
      <c r="CD55" s="5">
        <f t="shared" si="134"/>
        <v>2.5371309197709691</v>
      </c>
      <c r="CE55" s="5">
        <f t="shared" si="134"/>
        <v>1.9889563352516015</v>
      </c>
      <c r="CF55" s="5">
        <f t="shared" si="134"/>
        <v>1.1235856530996458</v>
      </c>
      <c r="CG55" s="5">
        <f t="shared" si="134"/>
        <v>0.87439352455340735</v>
      </c>
      <c r="CH55" s="5">
        <f t="shared" si="134"/>
        <v>-0.46601618802812883</v>
      </c>
      <c r="CI55" s="5">
        <f t="shared" si="134"/>
        <v>-0.35933553325437906</v>
      </c>
      <c r="CJ55" s="5">
        <f t="shared" si="134"/>
        <v>0.62522202701140728</v>
      </c>
      <c r="CK55" s="5">
        <f t="shared" si="134"/>
        <v>0.50551005494605672</v>
      </c>
    </row>
    <row r="58" spans="1:89" x14ac:dyDescent="0.2">
      <c r="B58" s="6" t="s">
        <v>297</v>
      </c>
    </row>
    <row r="59" spans="1:89" x14ac:dyDescent="0.2">
      <c r="B59" s="6" t="s">
        <v>298</v>
      </c>
    </row>
    <row r="60" spans="1:89" x14ac:dyDescent="0.2">
      <c r="B60" s="6" t="s">
        <v>164</v>
      </c>
    </row>
    <row r="61" spans="1:89" x14ac:dyDescent="0.2">
      <c r="B61" s="1"/>
      <c r="D61" s="1"/>
      <c r="F61" s="1"/>
      <c r="G61" s="1"/>
      <c r="H61" s="1"/>
    </row>
    <row r="62" spans="1:89" x14ac:dyDescent="0.2">
      <c r="B62" s="1"/>
      <c r="D62" s="1"/>
      <c r="F62" s="1"/>
      <c r="G62" s="1"/>
      <c r="H62" s="1"/>
    </row>
    <row r="63" spans="1:89" x14ac:dyDescent="0.2">
      <c r="B63" s="1"/>
      <c r="D63" s="1"/>
      <c r="F63" s="1"/>
      <c r="G63" s="1"/>
      <c r="H63" s="1"/>
    </row>
    <row r="64" spans="1:89" x14ac:dyDescent="0.2">
      <c r="B64" s="1"/>
      <c r="D64" s="1"/>
      <c r="F64" s="1"/>
      <c r="G64" s="1"/>
      <c r="H64" s="1"/>
    </row>
  </sheetData>
  <phoneticPr fontId="19" type="noConversion"/>
  <pageMargins left="0.35433070866141736" right="0.35433070866141736" top="0.39370078740157483" bottom="0.39370078740157483" header="0.51181102362204722" footer="0.51181102362204722"/>
  <pageSetup scale="78" orientation="landscape" r:id="rId1"/>
  <headerFooter alignWithMargins="0"/>
  <colBreaks count="5" manualBreakCount="5">
    <brk id="17" max="1048575" man="1"/>
    <brk id="33" max="1048575" man="1"/>
    <brk id="49" max="1048575" man="1"/>
    <brk id="65" max="1048575" man="1"/>
    <brk id="81"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K60"/>
  <sheetViews>
    <sheetView tabSelected="1" workbookViewId="0">
      <selection activeCell="U50" sqref="U50"/>
    </sheetView>
  </sheetViews>
  <sheetFormatPr defaultColWidth="8.875" defaultRowHeight="12.75" x14ac:dyDescent="0.2"/>
  <cols>
    <col min="1" max="1" width="8.875" style="1"/>
    <col min="2" max="7" width="8.875" style="6"/>
    <col min="8" max="9" width="8.875" style="6" customWidth="1"/>
    <col min="10" max="89" width="8.875" style="6"/>
    <col min="90" max="16384" width="8.875" style="1"/>
  </cols>
  <sheetData>
    <row r="1" spans="1:89" x14ac:dyDescent="0.2">
      <c r="B1" s="6" t="s">
        <v>299</v>
      </c>
      <c r="R1" s="6" t="s">
        <v>300</v>
      </c>
      <c r="AH1" s="6" t="s">
        <v>301</v>
      </c>
      <c r="AX1" s="6" t="s">
        <v>302</v>
      </c>
      <c r="BN1" s="6" t="s">
        <v>303</v>
      </c>
      <c r="CD1" s="6" t="s">
        <v>304</v>
      </c>
    </row>
    <row r="3" spans="1:89" x14ac:dyDescent="0.2">
      <c r="B3" s="6" t="s">
        <v>101</v>
      </c>
      <c r="I3" s="225"/>
      <c r="J3" s="6" t="s">
        <v>102</v>
      </c>
      <c r="Q3" s="225"/>
      <c r="R3" s="6" t="s">
        <v>103</v>
      </c>
      <c r="Y3" s="225"/>
      <c r="Z3" s="6" t="s">
        <v>104</v>
      </c>
      <c r="AG3" s="225"/>
      <c r="AH3" s="6" t="s">
        <v>105</v>
      </c>
      <c r="AO3" s="225"/>
      <c r="AP3" s="6" t="s">
        <v>106</v>
      </c>
      <c r="AW3" s="225"/>
      <c r="AX3" s="6" t="s">
        <v>107</v>
      </c>
      <c r="BE3" s="225"/>
      <c r="BF3" s="6" t="s">
        <v>108</v>
      </c>
      <c r="BM3" s="225"/>
      <c r="BN3" s="6" t="s">
        <v>109</v>
      </c>
      <c r="BU3" s="225"/>
      <c r="BV3" s="6" t="s">
        <v>110</v>
      </c>
      <c r="CC3" s="225"/>
      <c r="CD3" s="6" t="s">
        <v>111</v>
      </c>
      <c r="CK3" s="225"/>
    </row>
    <row r="4" spans="1:89" s="3" customFormat="1" ht="76.5" x14ac:dyDescent="0.2">
      <c r="B4" s="7" t="s">
        <v>287</v>
      </c>
      <c r="C4" s="7" t="s">
        <v>288</v>
      </c>
      <c r="D4" s="7" t="s">
        <v>289</v>
      </c>
      <c r="E4" s="7" t="s">
        <v>290</v>
      </c>
      <c r="F4" s="7" t="s">
        <v>207</v>
      </c>
      <c r="G4" s="7" t="s">
        <v>291</v>
      </c>
      <c r="H4" s="7" t="s">
        <v>292</v>
      </c>
      <c r="I4" s="226" t="s">
        <v>293</v>
      </c>
      <c r="J4" s="7" t="s">
        <v>287</v>
      </c>
      <c r="K4" s="7" t="s">
        <v>288</v>
      </c>
      <c r="L4" s="7" t="s">
        <v>289</v>
      </c>
      <c r="M4" s="7" t="s">
        <v>290</v>
      </c>
      <c r="N4" s="7" t="s">
        <v>207</v>
      </c>
      <c r="O4" s="7" t="s">
        <v>291</v>
      </c>
      <c r="P4" s="7" t="s">
        <v>292</v>
      </c>
      <c r="Q4" s="226" t="s">
        <v>293</v>
      </c>
      <c r="R4" s="7" t="s">
        <v>287</v>
      </c>
      <c r="S4" s="7" t="s">
        <v>288</v>
      </c>
      <c r="T4" s="7" t="s">
        <v>289</v>
      </c>
      <c r="U4" s="7" t="s">
        <v>290</v>
      </c>
      <c r="V4" s="7" t="s">
        <v>207</v>
      </c>
      <c r="W4" s="7" t="s">
        <v>291</v>
      </c>
      <c r="X4" s="7" t="s">
        <v>292</v>
      </c>
      <c r="Y4" s="226" t="s">
        <v>293</v>
      </c>
      <c r="Z4" s="7" t="s">
        <v>287</v>
      </c>
      <c r="AA4" s="7" t="s">
        <v>288</v>
      </c>
      <c r="AB4" s="7" t="s">
        <v>289</v>
      </c>
      <c r="AC4" s="7" t="s">
        <v>290</v>
      </c>
      <c r="AD4" s="7" t="s">
        <v>207</v>
      </c>
      <c r="AE4" s="7" t="s">
        <v>291</v>
      </c>
      <c r="AF4" s="7" t="s">
        <v>292</v>
      </c>
      <c r="AG4" s="226" t="s">
        <v>293</v>
      </c>
      <c r="AH4" s="7" t="s">
        <v>287</v>
      </c>
      <c r="AI4" s="7" t="s">
        <v>288</v>
      </c>
      <c r="AJ4" s="7" t="s">
        <v>289</v>
      </c>
      <c r="AK4" s="7" t="s">
        <v>290</v>
      </c>
      <c r="AL4" s="7" t="s">
        <v>207</v>
      </c>
      <c r="AM4" s="7" t="s">
        <v>291</v>
      </c>
      <c r="AN4" s="7" t="s">
        <v>292</v>
      </c>
      <c r="AO4" s="226" t="s">
        <v>293</v>
      </c>
      <c r="AP4" s="7" t="s">
        <v>287</v>
      </c>
      <c r="AQ4" s="7" t="s">
        <v>288</v>
      </c>
      <c r="AR4" s="7" t="s">
        <v>289</v>
      </c>
      <c r="AS4" s="7" t="s">
        <v>290</v>
      </c>
      <c r="AT4" s="7" t="s">
        <v>207</v>
      </c>
      <c r="AU4" s="7" t="s">
        <v>291</v>
      </c>
      <c r="AV4" s="7" t="s">
        <v>292</v>
      </c>
      <c r="AW4" s="226" t="s">
        <v>293</v>
      </c>
      <c r="AX4" s="7" t="s">
        <v>287</v>
      </c>
      <c r="AY4" s="7" t="s">
        <v>288</v>
      </c>
      <c r="AZ4" s="7" t="s">
        <v>289</v>
      </c>
      <c r="BA4" s="7" t="s">
        <v>290</v>
      </c>
      <c r="BB4" s="7" t="s">
        <v>207</v>
      </c>
      <c r="BC4" s="7" t="s">
        <v>291</v>
      </c>
      <c r="BD4" s="7" t="s">
        <v>292</v>
      </c>
      <c r="BE4" s="226" t="s">
        <v>293</v>
      </c>
      <c r="BF4" s="7" t="s">
        <v>287</v>
      </c>
      <c r="BG4" s="7" t="s">
        <v>288</v>
      </c>
      <c r="BH4" s="7" t="s">
        <v>289</v>
      </c>
      <c r="BI4" s="7" t="s">
        <v>290</v>
      </c>
      <c r="BJ4" s="7" t="s">
        <v>207</v>
      </c>
      <c r="BK4" s="7" t="s">
        <v>291</v>
      </c>
      <c r="BL4" s="7" t="s">
        <v>292</v>
      </c>
      <c r="BM4" s="226" t="s">
        <v>293</v>
      </c>
      <c r="BN4" s="7" t="s">
        <v>287</v>
      </c>
      <c r="BO4" s="7" t="s">
        <v>288</v>
      </c>
      <c r="BP4" s="7" t="s">
        <v>289</v>
      </c>
      <c r="BQ4" s="7" t="s">
        <v>290</v>
      </c>
      <c r="BR4" s="7" t="s">
        <v>207</v>
      </c>
      <c r="BS4" s="7" t="s">
        <v>291</v>
      </c>
      <c r="BT4" s="7" t="s">
        <v>292</v>
      </c>
      <c r="BU4" s="226" t="s">
        <v>293</v>
      </c>
      <c r="BV4" s="7" t="s">
        <v>287</v>
      </c>
      <c r="BW4" s="7" t="s">
        <v>288</v>
      </c>
      <c r="BX4" s="7" t="s">
        <v>289</v>
      </c>
      <c r="BY4" s="7" t="s">
        <v>290</v>
      </c>
      <c r="BZ4" s="7" t="s">
        <v>207</v>
      </c>
      <c r="CA4" s="7" t="s">
        <v>291</v>
      </c>
      <c r="CB4" s="7" t="s">
        <v>292</v>
      </c>
      <c r="CC4" s="226" t="s">
        <v>293</v>
      </c>
      <c r="CD4" s="7" t="s">
        <v>287</v>
      </c>
      <c r="CE4" s="7" t="s">
        <v>288</v>
      </c>
      <c r="CF4" s="7" t="s">
        <v>289</v>
      </c>
      <c r="CG4" s="7" t="s">
        <v>290</v>
      </c>
      <c r="CH4" s="7" t="s">
        <v>207</v>
      </c>
      <c r="CI4" s="7" t="s">
        <v>291</v>
      </c>
      <c r="CJ4" s="7" t="s">
        <v>292</v>
      </c>
      <c r="CK4" s="226" t="s">
        <v>293</v>
      </c>
    </row>
    <row r="5" spans="1:89" x14ac:dyDescent="0.2">
      <c r="B5" s="6" t="s">
        <v>145</v>
      </c>
      <c r="C5" s="6" t="s">
        <v>228</v>
      </c>
      <c r="D5" s="6" t="s">
        <v>146</v>
      </c>
      <c r="E5" s="6" t="s">
        <v>294</v>
      </c>
      <c r="F5" s="6" t="s">
        <v>147</v>
      </c>
      <c r="G5" s="6" t="s">
        <v>148</v>
      </c>
      <c r="H5" s="6" t="s">
        <v>305</v>
      </c>
      <c r="I5" s="225" t="s">
        <v>306</v>
      </c>
      <c r="J5" s="6" t="s">
        <v>145</v>
      </c>
      <c r="K5" s="6" t="s">
        <v>228</v>
      </c>
      <c r="L5" s="6" t="s">
        <v>146</v>
      </c>
      <c r="M5" s="6" t="s">
        <v>294</v>
      </c>
      <c r="N5" s="6" t="s">
        <v>147</v>
      </c>
      <c r="O5" s="6" t="s">
        <v>148</v>
      </c>
      <c r="P5" s="6" t="s">
        <v>305</v>
      </c>
      <c r="Q5" s="225" t="s">
        <v>306</v>
      </c>
      <c r="R5" s="6" t="s">
        <v>145</v>
      </c>
      <c r="S5" s="6" t="s">
        <v>228</v>
      </c>
      <c r="T5" s="6" t="s">
        <v>146</v>
      </c>
      <c r="U5" s="6" t="s">
        <v>294</v>
      </c>
      <c r="V5" s="6" t="s">
        <v>147</v>
      </c>
      <c r="W5" s="6" t="s">
        <v>148</v>
      </c>
      <c r="X5" s="6" t="s">
        <v>305</v>
      </c>
      <c r="Y5" s="225" t="s">
        <v>306</v>
      </c>
      <c r="Z5" s="6" t="s">
        <v>145</v>
      </c>
      <c r="AA5" s="6" t="s">
        <v>228</v>
      </c>
      <c r="AB5" s="6" t="s">
        <v>146</v>
      </c>
      <c r="AC5" s="6" t="s">
        <v>294</v>
      </c>
      <c r="AD5" s="6" t="s">
        <v>147</v>
      </c>
      <c r="AE5" s="6" t="s">
        <v>148</v>
      </c>
      <c r="AF5" s="6" t="s">
        <v>305</v>
      </c>
      <c r="AG5" s="225" t="s">
        <v>306</v>
      </c>
      <c r="AH5" s="6" t="s">
        <v>145</v>
      </c>
      <c r="AI5" s="6" t="s">
        <v>228</v>
      </c>
      <c r="AJ5" s="6" t="s">
        <v>146</v>
      </c>
      <c r="AK5" s="6" t="s">
        <v>294</v>
      </c>
      <c r="AL5" s="6" t="s">
        <v>147</v>
      </c>
      <c r="AM5" s="6" t="s">
        <v>148</v>
      </c>
      <c r="AN5" s="6" t="s">
        <v>305</v>
      </c>
      <c r="AO5" s="225" t="s">
        <v>306</v>
      </c>
      <c r="AP5" s="6" t="s">
        <v>145</v>
      </c>
      <c r="AQ5" s="6" t="s">
        <v>228</v>
      </c>
      <c r="AR5" s="6" t="s">
        <v>146</v>
      </c>
      <c r="AS5" s="6" t="s">
        <v>294</v>
      </c>
      <c r="AT5" s="6" t="s">
        <v>147</v>
      </c>
      <c r="AU5" s="6" t="s">
        <v>148</v>
      </c>
      <c r="AV5" s="6" t="s">
        <v>305</v>
      </c>
      <c r="AW5" s="225" t="s">
        <v>306</v>
      </c>
      <c r="AX5" s="6" t="s">
        <v>145</v>
      </c>
      <c r="AY5" s="6" t="s">
        <v>228</v>
      </c>
      <c r="AZ5" s="6" t="s">
        <v>146</v>
      </c>
      <c r="BA5" s="6" t="s">
        <v>294</v>
      </c>
      <c r="BB5" s="6" t="s">
        <v>147</v>
      </c>
      <c r="BC5" s="6" t="s">
        <v>148</v>
      </c>
      <c r="BD5" s="6" t="s">
        <v>305</v>
      </c>
      <c r="BE5" s="225" t="s">
        <v>306</v>
      </c>
      <c r="BF5" s="6" t="s">
        <v>145</v>
      </c>
      <c r="BG5" s="6" t="s">
        <v>228</v>
      </c>
      <c r="BH5" s="6" t="s">
        <v>146</v>
      </c>
      <c r="BI5" s="6" t="s">
        <v>294</v>
      </c>
      <c r="BJ5" s="6" t="s">
        <v>147</v>
      </c>
      <c r="BK5" s="6" t="s">
        <v>148</v>
      </c>
      <c r="BL5" s="6" t="s">
        <v>305</v>
      </c>
      <c r="BM5" s="225" t="s">
        <v>306</v>
      </c>
      <c r="BN5" s="6" t="s">
        <v>145</v>
      </c>
      <c r="BO5" s="6" t="s">
        <v>228</v>
      </c>
      <c r="BP5" s="6" t="s">
        <v>146</v>
      </c>
      <c r="BQ5" s="6" t="s">
        <v>294</v>
      </c>
      <c r="BR5" s="6" t="s">
        <v>147</v>
      </c>
      <c r="BS5" s="6" t="s">
        <v>148</v>
      </c>
      <c r="BT5" s="6" t="s">
        <v>305</v>
      </c>
      <c r="BU5" s="225" t="s">
        <v>306</v>
      </c>
      <c r="BV5" s="6" t="s">
        <v>145</v>
      </c>
      <c r="BW5" s="6" t="s">
        <v>228</v>
      </c>
      <c r="BX5" s="6" t="s">
        <v>146</v>
      </c>
      <c r="BY5" s="6" t="s">
        <v>294</v>
      </c>
      <c r="BZ5" s="6" t="s">
        <v>147</v>
      </c>
      <c r="CA5" s="6" t="s">
        <v>148</v>
      </c>
      <c r="CB5" s="6" t="s">
        <v>305</v>
      </c>
      <c r="CC5" s="225" t="s">
        <v>306</v>
      </c>
      <c r="CD5" s="6" t="s">
        <v>145</v>
      </c>
      <c r="CE5" s="6" t="s">
        <v>228</v>
      </c>
      <c r="CF5" s="6" t="s">
        <v>146</v>
      </c>
      <c r="CG5" s="6" t="s">
        <v>294</v>
      </c>
      <c r="CH5" s="6" t="s">
        <v>147</v>
      </c>
      <c r="CI5" s="6" t="s">
        <v>148</v>
      </c>
      <c r="CJ5" s="6" t="s">
        <v>305</v>
      </c>
      <c r="CK5" s="225" t="s">
        <v>306</v>
      </c>
    </row>
    <row r="6" spans="1:89" x14ac:dyDescent="0.2">
      <c r="A6" s="1">
        <v>1981</v>
      </c>
      <c r="B6" s="6">
        <f>'1'!I6</f>
        <v>0.22855622692702268</v>
      </c>
      <c r="C6" s="6">
        <f>'1'!K6</f>
        <v>0.29016975267731054</v>
      </c>
      <c r="D6" s="6">
        <f>'2'!I6</f>
        <v>0.29564977295726375</v>
      </c>
      <c r="E6" s="6">
        <f>'2'!K6</f>
        <v>0.4228996971814053</v>
      </c>
      <c r="F6" s="6">
        <f>'3'!D6</f>
        <v>0.65072478891593244</v>
      </c>
      <c r="G6" s="6">
        <f>'8'!F5</f>
        <v>0.62595489699840745</v>
      </c>
      <c r="H6" s="6">
        <f>(0.7)*B6+(0.1)*D6+(0.1)*F6+(0.1)*G6</f>
        <v>0.31722230473607627</v>
      </c>
      <c r="I6" s="225">
        <f t="shared" ref="I6:I27" si="0">(0.7)*C6+(0.1)*E6+(0.1)*F6+(0.1)*G6</f>
        <v>0.37307676518369187</v>
      </c>
      <c r="J6" s="6">
        <f>'1'!S6</f>
        <v>8.3333333333333301E-2</v>
      </c>
      <c r="K6" s="6">
        <f>'1'!U6</f>
        <v>8.333333333333362E-2</v>
      </c>
      <c r="L6" s="6">
        <f>'2'!S6</f>
        <v>0.20051081416394029</v>
      </c>
      <c r="M6" s="6">
        <f>'2'!U6</f>
        <v>0.29343759595670788</v>
      </c>
      <c r="N6" s="6">
        <f>'3'!G6</f>
        <v>0.42129949123814764</v>
      </c>
      <c r="O6" s="6">
        <f>'8'!K5</f>
        <v>0.38049438369190108</v>
      </c>
      <c r="P6" s="6">
        <f t="shared" ref="P6:P27" si="1">(0.7)*J6+(0.1)*L6+(0.1)*N6+(0.1)*O6</f>
        <v>0.1585638022427322</v>
      </c>
      <c r="Q6" s="225">
        <f t="shared" ref="Q6:Q27" si="2">(0.7)*K6+(0.1)*M6+(0.1)*N6+(0.1)*O6</f>
        <v>0.16785648042200918</v>
      </c>
      <c r="R6" s="6">
        <f>'1'!AC6</f>
        <v>0.19355243156938678</v>
      </c>
      <c r="S6" s="6">
        <f>'1'!AE6</f>
        <v>0.24421963853166387</v>
      </c>
      <c r="T6" s="6">
        <f>'2'!AC6</f>
        <v>9.4398603876853462E-2</v>
      </c>
      <c r="U6" s="6">
        <f>'2'!AE6</f>
        <v>0.10657905997884377</v>
      </c>
      <c r="V6" s="6">
        <f>'3'!J6</f>
        <v>0.45319909866921176</v>
      </c>
      <c r="W6" s="6">
        <f>'8'!P5</f>
        <v>0.39838076070079226</v>
      </c>
      <c r="X6" s="6">
        <f t="shared" ref="X6:X27" si="3">(0.7)*R6+(0.1)*T6+(0.1)*V6+(0.1)*W6</f>
        <v>0.23008454842325649</v>
      </c>
      <c r="Y6" s="225">
        <f t="shared" ref="Y6:Y27" si="4">(0.7)*S6+(0.1)*U6+(0.1)*V6+(0.1)*W6</f>
        <v>0.26676963890704947</v>
      </c>
      <c r="Z6" s="6">
        <f>'1'!AM6</f>
        <v>0.23635211378115314</v>
      </c>
      <c r="AA6" s="6">
        <f>'1'!AO6</f>
        <v>0.30011226916759648</v>
      </c>
      <c r="AB6" s="6">
        <f>'2'!AM6</f>
        <v>0.171071306275657</v>
      </c>
      <c r="AC6" s="6">
        <f>'2'!AO6</f>
        <v>0.24707646382656726</v>
      </c>
      <c r="AD6" s="6">
        <f>'3'!M6</f>
        <v>0.54139369959896888</v>
      </c>
      <c r="AE6" s="6">
        <f>'8'!U5</f>
        <v>0.55912567373291999</v>
      </c>
      <c r="AF6" s="6">
        <f t="shared" ref="AF6:AF27" si="5">(0.7)*Z6+(0.1)*AB6+(0.1)*AD6+(0.1)*AE6</f>
        <v>0.29260554760756174</v>
      </c>
      <c r="AG6" s="225">
        <f t="shared" ref="AG6:AG27" si="6">(0.7)*AA6+(0.1)*AC6+(0.1)*AD6+(0.1)*AE6</f>
        <v>0.34483817213316315</v>
      </c>
      <c r="AH6" s="6">
        <f>'1'!AW6</f>
        <v>0.10383773555147313</v>
      </c>
      <c r="AI6" s="6">
        <f>'1'!AY6</f>
        <v>0.11536603976361244</v>
      </c>
      <c r="AJ6" s="6">
        <f>'2'!AW6</f>
        <v>0.20692964729959917</v>
      </c>
      <c r="AK6" s="6">
        <f>'2'!AY6</f>
        <v>0.30309355904629071</v>
      </c>
      <c r="AL6" s="6">
        <f>'3'!P6</f>
        <v>0.37538223427129974</v>
      </c>
      <c r="AM6" s="6">
        <f>'8'!Z5</f>
        <v>0.50172860020936871</v>
      </c>
      <c r="AN6" s="6">
        <f t="shared" ref="AN6:AN27" si="7">(0.7)*AH6+(0.1)*AJ6+(0.1)*AL6+(0.1)*AM6</f>
        <v>0.18109046306405796</v>
      </c>
      <c r="AO6" s="225">
        <f t="shared" ref="AO6:AO27" si="8">(0.7)*AI6+(0.1)*AK6+(0.1)*AL6+(0.1)*AM6</f>
        <v>0.19877666718722464</v>
      </c>
      <c r="AP6" s="6">
        <f>'1'!BG6</f>
        <v>0.15469501490718091</v>
      </c>
      <c r="AQ6" s="6">
        <f>'1'!BI6</f>
        <v>0.19050890576694302</v>
      </c>
      <c r="AR6" s="6">
        <f>'2'!BG6</f>
        <v>0.20974520615025102</v>
      </c>
      <c r="AS6" s="6">
        <f>'2'!BI6</f>
        <v>0.30728119615423544</v>
      </c>
      <c r="AT6" s="6">
        <f>'3'!S6</f>
        <v>0.61495347835709069</v>
      </c>
      <c r="AU6" s="6">
        <f>'8'!AE5</f>
        <v>0.56685795313967458</v>
      </c>
      <c r="AV6" s="6">
        <f t="shared" ref="AV6:AV27" si="9">(0.7)*AP6+(0.1)*AR6+(0.1)*AT6+(0.1)*AU6</f>
        <v>0.24744217419972825</v>
      </c>
      <c r="AW6" s="225">
        <f t="shared" ref="AW6:AW27" si="10">(0.7)*AQ6+(0.1)*AS6+(0.1)*AT6+(0.1)*AU6</f>
        <v>0.28226549680196017</v>
      </c>
      <c r="AX6" s="6">
        <f>'1'!BQ6</f>
        <v>0.22700111072672866</v>
      </c>
      <c r="AY6" s="6">
        <f>'1'!BS6</f>
        <v>0.28817411170784407</v>
      </c>
      <c r="AZ6" s="6">
        <f>'2'!BQ6</f>
        <v>0.27124185497371467</v>
      </c>
      <c r="BA6" s="6">
        <f>'2'!BS6</f>
        <v>0.39222035298893454</v>
      </c>
      <c r="BB6" s="6">
        <f>'3'!V6</f>
        <v>0.7571122641928768</v>
      </c>
      <c r="BC6" s="6">
        <f>'8'!AJ5</f>
        <v>0.67365375622020385</v>
      </c>
      <c r="BD6" s="6">
        <f t="shared" ref="BD6:BD27" si="11">(0.7)*AX6+(0.1)*AZ6+(0.1)*BB6+(0.1)*BC6</f>
        <v>0.32910156504738958</v>
      </c>
      <c r="BE6" s="225">
        <f t="shared" ref="BE6:BE27" si="12">(0.7)*AY6+(0.1)*BA6+(0.1)*BB6+(0.1)*BC6</f>
        <v>0.38402051553569239</v>
      </c>
      <c r="BF6" s="6">
        <f>'1'!CA6</f>
        <v>0.19364386041116829</v>
      </c>
      <c r="BG6" s="6">
        <f>'1'!CC6</f>
        <v>0.24434255500133914</v>
      </c>
      <c r="BH6" s="6">
        <f>'2'!CA6</f>
        <v>0.30673406073914156</v>
      </c>
      <c r="BI6" s="6">
        <f>'2'!CC6</f>
        <v>0.43633728544058742</v>
      </c>
      <c r="BJ6" s="6">
        <f>'3'!Y6</f>
        <v>0.60661143942591811</v>
      </c>
      <c r="BK6" s="6">
        <f>'8'!AO5</f>
        <v>0.60457915712560439</v>
      </c>
      <c r="BL6" s="6">
        <f t="shared" ref="BL6:BL27" si="13">(0.7)*BF6+(0.1)*BH6+(0.1)*BJ6+(0.1)*BK6</f>
        <v>0.2873431680168842</v>
      </c>
      <c r="BM6" s="225">
        <f t="shared" ref="BM6:BM27" si="14">(0.7)*BG6+(0.1)*BI6+(0.1)*BJ6+(0.1)*BK6</f>
        <v>0.33579257670014839</v>
      </c>
      <c r="BN6" s="6">
        <f>'1'!CK6</f>
        <v>0.24342414883091687</v>
      </c>
      <c r="BO6" s="6">
        <f>'1'!CM6</f>
        <v>0.30904383423621173</v>
      </c>
      <c r="BP6" s="6">
        <f>'2'!CK6</f>
        <v>0.39263875713973423</v>
      </c>
      <c r="BQ6" s="6">
        <f>'2'!CM6</f>
        <v>0.53149725559357086</v>
      </c>
      <c r="BR6" s="6">
        <f>'3'!AB6</f>
        <v>0.41999611782036317</v>
      </c>
      <c r="BS6" s="6">
        <f>'8'!AT5</f>
        <v>0.71066294543826092</v>
      </c>
      <c r="BT6" s="6">
        <f t="shared" ref="BT6:BT27" si="15">(0.7)*BN6+(0.1)*BP6+(0.1)*BR6+(0.1)*BS6</f>
        <v>0.3227266862214776</v>
      </c>
      <c r="BU6" s="225">
        <f t="shared" ref="BU6:BU27" si="16">(0.7)*BO6+(0.1)*BQ6+(0.1)*BR6+(0.1)*BS6</f>
        <v>0.38254631585056775</v>
      </c>
      <c r="BV6" s="6">
        <f>'1'!CU6</f>
        <v>0.37154969145191169</v>
      </c>
      <c r="BW6" s="6">
        <f>'1'!CW6</f>
        <v>0.45799834761365654</v>
      </c>
      <c r="BX6" s="6">
        <f>'2'!CU6</f>
        <v>0.75711062456486744</v>
      </c>
      <c r="BY6" s="6">
        <f>'2'!CW6</f>
        <v>0.82290106045897293</v>
      </c>
      <c r="BZ6" s="6">
        <f>'3'!AE6</f>
        <v>0.71003453496516822</v>
      </c>
      <c r="CA6" s="6">
        <f>'8'!AY5</f>
        <v>0.70559797367351884</v>
      </c>
      <c r="CB6" s="6">
        <f t="shared" ref="CB6:CB27" si="17">(0.7)*BV6+(0.1)*BX6+(0.1)*BZ6+(0.1)*CA6</f>
        <v>0.47735909733669363</v>
      </c>
      <c r="CC6" s="225">
        <f t="shared" ref="CC6:CC27" si="18">(0.7)*BW6+(0.1)*BY6+(0.1)*BZ6+(0.1)*CA6</f>
        <v>0.54445220023932561</v>
      </c>
      <c r="CD6" s="6">
        <f>'1'!DE6</f>
        <v>0.32003882210631091</v>
      </c>
      <c r="CE6" s="6">
        <f>'1'!DG6</f>
        <v>0.40084755507281628</v>
      </c>
      <c r="CF6" s="6">
        <f>'2'!DE6</f>
        <v>0.29230393432824525</v>
      </c>
      <c r="CG6" s="6">
        <f>'2'!DG6</f>
        <v>0.41878451976792364</v>
      </c>
      <c r="CH6" s="6">
        <f>'3'!AH6</f>
        <v>0.68714473657084385</v>
      </c>
      <c r="CI6" s="6">
        <f>'8'!BD5</f>
        <v>0.5924414995737588</v>
      </c>
      <c r="CJ6" s="6">
        <f t="shared" ref="CJ6:CJ27" si="19">(0.7)*CD6+(0.1)*CF6+(0.1)*CH6+(0.1)*CI6</f>
        <v>0.38121619252170241</v>
      </c>
      <c r="CK6" s="225">
        <f t="shared" ref="CK6:CK27" si="20">(0.7)*CE6+(0.1)*CG6+(0.1)*CH6+(0.1)*CI6</f>
        <v>0.45043036414222398</v>
      </c>
    </row>
    <row r="7" spans="1:89" x14ac:dyDescent="0.2">
      <c r="A7" s="1">
        <v>1982</v>
      </c>
      <c r="B7" s="6">
        <f>'1'!I7</f>
        <v>0.2099339810260123</v>
      </c>
      <c r="C7" s="6">
        <f>'1'!K7</f>
        <v>0.26599668162027623</v>
      </c>
      <c r="D7" s="6">
        <f>'2'!I7</f>
        <v>0.28198541270130134</v>
      </c>
      <c r="E7" s="6">
        <f>'2'!K7</f>
        <v>0.40591527466208865</v>
      </c>
      <c r="F7" s="6">
        <f>'3'!D7</f>
        <v>0.64627866205327489</v>
      </c>
      <c r="G7" s="6">
        <f>'8'!F6</f>
        <v>0.59191032274143607</v>
      </c>
      <c r="H7" s="6">
        <f t="shared" ref="H7:H27" si="21">(0.7)*B7+(0.1)*D7+(0.1)*F7+(0.1)*G7</f>
        <v>0.29897122646780988</v>
      </c>
      <c r="I7" s="225">
        <f t="shared" si="0"/>
        <v>0.35060810307987333</v>
      </c>
      <c r="J7" s="6">
        <f>'1'!S7</f>
        <v>8.576411313269626E-2</v>
      </c>
      <c r="K7" s="6">
        <f>'1'!U7</f>
        <v>8.7186822236021089E-2</v>
      </c>
      <c r="L7" s="6">
        <f>'2'!S7</f>
        <v>0.18783087017981101</v>
      </c>
      <c r="M7" s="6">
        <f>'2'!U7</f>
        <v>0.27390061304506685</v>
      </c>
      <c r="N7" s="6">
        <f>'3'!G7</f>
        <v>0.38102361691188397</v>
      </c>
      <c r="O7" s="6">
        <f>'8'!K6</f>
        <v>0.3803095512686146</v>
      </c>
      <c r="P7" s="6">
        <f t="shared" si="1"/>
        <v>0.15495128302891834</v>
      </c>
      <c r="Q7" s="225">
        <f t="shared" si="2"/>
        <v>0.16455415368777132</v>
      </c>
      <c r="R7" s="6">
        <f>'1'!AC7</f>
        <v>0.16916993190547638</v>
      </c>
      <c r="S7" s="6">
        <f>'1'!AE7</f>
        <v>0.21086796659675036</v>
      </c>
      <c r="T7" s="6">
        <f>'2'!AC7</f>
        <v>9.408328171951863E-2</v>
      </c>
      <c r="U7" s="6">
        <f>'2'!AE7</f>
        <v>0.10592877921836535</v>
      </c>
      <c r="V7" s="6">
        <f>'3'!J7</f>
        <v>0.5813585419400864</v>
      </c>
      <c r="W7" s="6">
        <f>'8'!P6</f>
        <v>0.45848296831831586</v>
      </c>
      <c r="X7" s="6">
        <f t="shared" si="3"/>
        <v>0.23181143153162556</v>
      </c>
      <c r="Y7" s="225">
        <f t="shared" si="4"/>
        <v>0.26218460556540202</v>
      </c>
      <c r="Z7" s="6">
        <f>'1'!AM7</f>
        <v>0.22052210377858314</v>
      </c>
      <c r="AA7" s="6">
        <f>'1'!AO7</f>
        <v>0.27981505505463489</v>
      </c>
      <c r="AB7" s="6">
        <f>'2'!AM7</f>
        <v>0.16225883117587694</v>
      </c>
      <c r="AC7" s="6">
        <f>'2'!AO7</f>
        <v>0.23248288245701082</v>
      </c>
      <c r="AD7" s="6">
        <f>'3'!M7</f>
        <v>0.53433471882332306</v>
      </c>
      <c r="AE7" s="6">
        <f>'8'!U6</f>
        <v>0.5758799188002075</v>
      </c>
      <c r="AF7" s="6">
        <f t="shared" si="5"/>
        <v>0.28161281952494893</v>
      </c>
      <c r="AG7" s="225">
        <f t="shared" si="6"/>
        <v>0.33014029054629856</v>
      </c>
      <c r="AH7" s="6">
        <f>'1'!AW7</f>
        <v>0.11636718437959574</v>
      </c>
      <c r="AI7" s="6">
        <f>'1'!AY7</f>
        <v>0.13442903889005384</v>
      </c>
      <c r="AJ7" s="6">
        <f>'2'!AW7</f>
        <v>0.19032654655500889</v>
      </c>
      <c r="AK7" s="6">
        <f>'2'!AY7</f>
        <v>0.27779578496921392</v>
      </c>
      <c r="AL7" s="6">
        <f>'3'!P7</f>
        <v>0.38241103058605641</v>
      </c>
      <c r="AM7" s="6">
        <f>'8'!Z6</f>
        <v>0.4592386021471625</v>
      </c>
      <c r="AN7" s="6">
        <f t="shared" si="7"/>
        <v>0.18465464699453979</v>
      </c>
      <c r="AO7" s="225">
        <f t="shared" si="8"/>
        <v>0.20604486899328098</v>
      </c>
      <c r="AP7" s="6">
        <f>'1'!BG7</f>
        <v>0.13612986867887911</v>
      </c>
      <c r="AQ7" s="6">
        <f>'1'!BI7</f>
        <v>0.16375183111253819</v>
      </c>
      <c r="AR7" s="6">
        <f>'2'!BG7</f>
        <v>0.20545007112931893</v>
      </c>
      <c r="AS7" s="6">
        <f>'2'!BI7</f>
        <v>0.3008813531070208</v>
      </c>
      <c r="AT7" s="6">
        <f>'3'!S7</f>
        <v>0.63820411894579843</v>
      </c>
      <c r="AU7" s="6">
        <f>'8'!AE6</f>
        <v>0.55724792499540998</v>
      </c>
      <c r="AV7" s="6">
        <f t="shared" si="9"/>
        <v>0.23538111958226809</v>
      </c>
      <c r="AW7" s="225">
        <f t="shared" si="10"/>
        <v>0.26425962148359966</v>
      </c>
      <c r="AX7" s="6">
        <f>'1'!BQ7</f>
        <v>0.21010471566556452</v>
      </c>
      <c r="AY7" s="6">
        <f>'1'!BS7</f>
        <v>0.26622108165240477</v>
      </c>
      <c r="AZ7" s="6">
        <f>'2'!BQ7</f>
        <v>0.26331815230825811</v>
      </c>
      <c r="BA7" s="6">
        <f>'2'!BS7</f>
        <v>0.38191875817353438</v>
      </c>
      <c r="BB7" s="6">
        <f>'3'!V7</f>
        <v>0.7374033775809552</v>
      </c>
      <c r="BC7" s="6">
        <f>'8'!AJ6</f>
        <v>0.62254807487626407</v>
      </c>
      <c r="BD7" s="6">
        <f t="shared" si="11"/>
        <v>0.30940026144244293</v>
      </c>
      <c r="BE7" s="225">
        <f t="shared" si="12"/>
        <v>0.36054177821975869</v>
      </c>
      <c r="BF7" s="6">
        <f>'1'!CA7</f>
        <v>0.20784255942598032</v>
      </c>
      <c r="BG7" s="6">
        <f>'1'!CC7</f>
        <v>0.26324363953635949</v>
      </c>
      <c r="BH7" s="6">
        <f>'2'!CA7</f>
        <v>0.29075451945128789</v>
      </c>
      <c r="BI7" s="6">
        <f>'2'!CC7</f>
        <v>0.41686936756562093</v>
      </c>
      <c r="BJ7" s="6">
        <f>'3'!Y7</f>
        <v>0.63897389897284362</v>
      </c>
      <c r="BK7" s="6">
        <f>'8'!AO6</f>
        <v>0.61713976413925464</v>
      </c>
      <c r="BL7" s="6">
        <f t="shared" si="13"/>
        <v>0.30017660985452482</v>
      </c>
      <c r="BM7" s="225">
        <f t="shared" si="14"/>
        <v>0.35156885074322353</v>
      </c>
      <c r="BN7" s="6">
        <f>'1'!CK7</f>
        <v>0.21777414894255226</v>
      </c>
      <c r="BO7" s="6">
        <f>'1'!CM7</f>
        <v>0.27624772079340393</v>
      </c>
      <c r="BP7" s="6">
        <f>'2'!CK7</f>
        <v>0.38268404680910456</v>
      </c>
      <c r="BQ7" s="6">
        <f>'2'!CM7</f>
        <v>0.52120223971094404</v>
      </c>
      <c r="BR7" s="6">
        <f>'3'!AB7</f>
        <v>0.55197358212397629</v>
      </c>
      <c r="BS7" s="6">
        <f>'8'!AT6</f>
        <v>0.75045910657978931</v>
      </c>
      <c r="BT7" s="6">
        <f t="shared" si="15"/>
        <v>0.32095357781107359</v>
      </c>
      <c r="BU7" s="225">
        <f t="shared" si="16"/>
        <v>0.37573689739685373</v>
      </c>
      <c r="BV7" s="6">
        <f>'1'!CU7</f>
        <v>0.34960238516999886</v>
      </c>
      <c r="BW7" s="6">
        <f>'1'!CW7</f>
        <v>0.43406068972667855</v>
      </c>
      <c r="BX7" s="6">
        <f>'2'!CU7</f>
        <v>0.72008214577601226</v>
      </c>
      <c r="BY7" s="6">
        <f>'2'!CW7</f>
        <v>0.79890840597417967</v>
      </c>
      <c r="BZ7" s="6">
        <f>'3'!AE7</f>
        <v>0.72570209450219292</v>
      </c>
      <c r="CA7" s="6">
        <f>'8'!AY6</f>
        <v>0.63845936057316943</v>
      </c>
      <c r="CB7" s="6">
        <f t="shared" si="17"/>
        <v>0.45314602970413664</v>
      </c>
      <c r="CC7" s="225">
        <f t="shared" si="18"/>
        <v>0.52014946891362923</v>
      </c>
      <c r="CD7" s="6">
        <f>'1'!DE7</f>
        <v>0.27078129934780187</v>
      </c>
      <c r="CE7" s="6">
        <f>'1'!DG7</f>
        <v>0.34283611392794583</v>
      </c>
      <c r="CF7" s="6">
        <f>'2'!DE7</f>
        <v>0.27284072135891796</v>
      </c>
      <c r="CG7" s="6">
        <f>'2'!DG7</f>
        <v>0.39427806311188218</v>
      </c>
      <c r="CH7" s="6">
        <f>'3'!AH7</f>
        <v>0.59448454118723393</v>
      </c>
      <c r="CI7" s="6">
        <f>'8'!BD6</f>
        <v>0.53485031364528945</v>
      </c>
      <c r="CJ7" s="6">
        <f t="shared" si="19"/>
        <v>0.32976446716260543</v>
      </c>
      <c r="CK7" s="225">
        <f t="shared" si="20"/>
        <v>0.39234657154400265</v>
      </c>
    </row>
    <row r="8" spans="1:89" x14ac:dyDescent="0.2">
      <c r="A8" s="1">
        <v>1983</v>
      </c>
      <c r="B8" s="6">
        <f>'1'!I8</f>
        <v>0.21891686840267188</v>
      </c>
      <c r="C8" s="6">
        <f>'1'!K8</f>
        <v>0.27773277635273891</v>
      </c>
      <c r="D8" s="6">
        <f>'2'!I8</f>
        <v>0.28456708024175076</v>
      </c>
      <c r="E8" s="6">
        <f>'2'!K8</f>
        <v>0.4091607388270404</v>
      </c>
      <c r="F8" s="6">
        <f>'3'!D8</f>
        <v>0.62824081680858057</v>
      </c>
      <c r="G8" s="6">
        <f>'8'!F7</f>
        <v>0.5674325610182489</v>
      </c>
      <c r="H8" s="6">
        <f t="shared" si="21"/>
        <v>0.30126585368872832</v>
      </c>
      <c r="I8" s="225">
        <f t="shared" si="0"/>
        <v>0.35489635511230422</v>
      </c>
      <c r="J8" s="6">
        <f>'1'!S8</f>
        <v>0.10280492796075918</v>
      </c>
      <c r="K8" s="6">
        <f>'1'!U8</f>
        <v>0.11377773550713685</v>
      </c>
      <c r="L8" s="6">
        <f>'2'!S8</f>
        <v>0.18029366667522784</v>
      </c>
      <c r="M8" s="6">
        <f>'2'!U8</f>
        <v>0.2619831545176991</v>
      </c>
      <c r="N8" s="6">
        <f>'3'!G8</f>
        <v>0.22352961868580279</v>
      </c>
      <c r="O8" s="6">
        <f>'8'!K7</f>
        <v>0.29444442592226522</v>
      </c>
      <c r="P8" s="6">
        <f t="shared" si="1"/>
        <v>0.141790220700861</v>
      </c>
      <c r="Q8" s="225">
        <f t="shared" si="2"/>
        <v>0.15764013476757252</v>
      </c>
      <c r="R8" s="6">
        <f>'1'!AC8</f>
        <v>0.17608864114069475</v>
      </c>
      <c r="S8" s="6">
        <f>'1'!AE8</f>
        <v>0.22044948340131162</v>
      </c>
      <c r="T8" s="6">
        <f>'2'!AC8</f>
        <v>8.9376714697314744E-2</v>
      </c>
      <c r="U8" s="6">
        <f>'2'!AE8</f>
        <v>9.6139053347163383E-2</v>
      </c>
      <c r="V8" s="6">
        <f>'3'!J8</f>
        <v>0.6880739475007781</v>
      </c>
      <c r="W8" s="6">
        <f>'8'!P7</f>
        <v>0.52607768938568011</v>
      </c>
      <c r="X8" s="6">
        <f t="shared" si="3"/>
        <v>0.2536148839568636</v>
      </c>
      <c r="Y8" s="225">
        <f t="shared" si="4"/>
        <v>0.28534370740428028</v>
      </c>
      <c r="Z8" s="6">
        <f>'1'!AM8</f>
        <v>0.21562112312133219</v>
      </c>
      <c r="AA8" s="6">
        <f>'1'!AO8</f>
        <v>0.27344346513470213</v>
      </c>
      <c r="AB8" s="6">
        <f>'2'!AM8</f>
        <v>0.15779494135760472</v>
      </c>
      <c r="AC8" s="6">
        <f>'2'!AO8</f>
        <v>0.22495492669246742</v>
      </c>
      <c r="AD8" s="6">
        <f>'3'!M8</f>
        <v>0.5728518599705501</v>
      </c>
      <c r="AE8" s="6">
        <f>'8'!U7</f>
        <v>0.56440829791004155</v>
      </c>
      <c r="AF8" s="6">
        <f t="shared" si="5"/>
        <v>0.28044029610875215</v>
      </c>
      <c r="AG8" s="225">
        <f t="shared" si="6"/>
        <v>0.32763193405159741</v>
      </c>
      <c r="AH8" s="6">
        <f>'1'!AW8</f>
        <v>0.13191197152421899</v>
      </c>
      <c r="AI8" s="6">
        <f>'1'!AY8</f>
        <v>0.15756791676011939</v>
      </c>
      <c r="AJ8" s="6">
        <f>'2'!AW8</f>
        <v>0.17865006814328241</v>
      </c>
      <c r="AK8" s="6">
        <f>'2'!AY8</f>
        <v>0.25935309451482313</v>
      </c>
      <c r="AL8" s="6">
        <f>'3'!P8</f>
        <v>0.32176351987016738</v>
      </c>
      <c r="AM8" s="6">
        <f>'8'!Z7</f>
        <v>0.38651343288977136</v>
      </c>
      <c r="AN8" s="6">
        <f t="shared" si="7"/>
        <v>0.18103108215727542</v>
      </c>
      <c r="AO8" s="225">
        <f t="shared" si="8"/>
        <v>0.20706054645955974</v>
      </c>
      <c r="AP8" s="6">
        <f>'1'!BG8</f>
        <v>0.15445664914054213</v>
      </c>
      <c r="AQ8" s="6">
        <f>'1'!BI8</f>
        <v>0.19017002096164415</v>
      </c>
      <c r="AR8" s="6">
        <f>'2'!BG8</f>
        <v>0.20379822385173746</v>
      </c>
      <c r="AS8" s="6">
        <f>'2'!BI8</f>
        <v>0.29840203768433138</v>
      </c>
      <c r="AT8" s="6">
        <f>'3'!S8</f>
        <v>0.63916433540779893</v>
      </c>
      <c r="AU8" s="6">
        <f>'8'!AE7</f>
        <v>0.56548570606449444</v>
      </c>
      <c r="AV8" s="6">
        <f t="shared" si="9"/>
        <v>0.24896448093078258</v>
      </c>
      <c r="AW8" s="225">
        <f t="shared" si="10"/>
        <v>0.28342422258881339</v>
      </c>
      <c r="AX8" s="6">
        <f>'1'!BQ8</f>
        <v>0.2198678357781356</v>
      </c>
      <c r="AY8" s="6">
        <f>'1'!BS8</f>
        <v>0.27896689440113709</v>
      </c>
      <c r="AZ8" s="6">
        <f>'2'!BQ8</f>
        <v>0.25873879680957479</v>
      </c>
      <c r="BA8" s="6">
        <f>'2'!BS8</f>
        <v>0.37588466653241709</v>
      </c>
      <c r="BB8" s="6">
        <f>'3'!V8</f>
        <v>0.6997460881611699</v>
      </c>
      <c r="BC8" s="6">
        <f>'8'!AJ7</f>
        <v>0.58701614734613494</v>
      </c>
      <c r="BD8" s="6">
        <f t="shared" si="11"/>
        <v>0.30845758827638287</v>
      </c>
      <c r="BE8" s="225">
        <f t="shared" si="12"/>
        <v>0.36154151628476816</v>
      </c>
      <c r="BF8" s="6">
        <f>'1'!CA8</f>
        <v>0.21897811831832023</v>
      </c>
      <c r="BG8" s="6">
        <f>'1'!CC8</f>
        <v>0.27781231102081372</v>
      </c>
      <c r="BH8" s="6">
        <f>'2'!CA8</f>
        <v>0.28153215416718363</v>
      </c>
      <c r="BI8" s="6">
        <f>'2'!CC8</f>
        <v>0.40534368449809127</v>
      </c>
      <c r="BJ8" s="6">
        <f>'3'!Y8</f>
        <v>0.63301146756718729</v>
      </c>
      <c r="BK8" s="6">
        <f>'8'!AO7</f>
        <v>0.52863424002318049</v>
      </c>
      <c r="BL8" s="6">
        <f t="shared" si="13"/>
        <v>0.29760246899857934</v>
      </c>
      <c r="BM8" s="225">
        <f t="shared" si="14"/>
        <v>0.3511675569234155</v>
      </c>
      <c r="BN8" s="6">
        <f>'1'!CK8</f>
        <v>0.22107953948763392</v>
      </c>
      <c r="BO8" s="6">
        <f>'1'!CM8</f>
        <v>0.28053709932212995</v>
      </c>
      <c r="BP8" s="6">
        <f>'2'!CK8</f>
        <v>0.41621240773002438</v>
      </c>
      <c r="BQ8" s="6">
        <f>'2'!CM8</f>
        <v>0.55520403937316731</v>
      </c>
      <c r="BR8" s="6">
        <f>'3'!AB8</f>
        <v>0.55825948432648453</v>
      </c>
      <c r="BS8" s="6">
        <f>'8'!AT7</f>
        <v>0.73680882694052219</v>
      </c>
      <c r="BT8" s="6">
        <f t="shared" si="15"/>
        <v>0.32588374954104687</v>
      </c>
      <c r="BU8" s="225">
        <f t="shared" si="16"/>
        <v>0.38140320458950833</v>
      </c>
      <c r="BV8" s="6">
        <f>'1'!CU8</f>
        <v>0.35321180124220747</v>
      </c>
      <c r="BW8" s="6">
        <f>'1'!CW8</f>
        <v>0.43803846820573983</v>
      </c>
      <c r="BX8" s="6">
        <f>'2'!CU8</f>
        <v>0.80544827402279584</v>
      </c>
      <c r="BY8" s="6">
        <f>'2'!CW8</f>
        <v>0.85286257679070765</v>
      </c>
      <c r="BZ8" s="6">
        <f>'3'!AE8</f>
        <v>0.59956678188762991</v>
      </c>
      <c r="CA8" s="6">
        <f>'8'!AY7</f>
        <v>0.56538274168460279</v>
      </c>
      <c r="CB8" s="6">
        <f t="shared" si="17"/>
        <v>0.44428804062904809</v>
      </c>
      <c r="CC8" s="225">
        <f t="shared" si="18"/>
        <v>0.50840813778031191</v>
      </c>
      <c r="CD8" s="6">
        <f>'1'!DE8</f>
        <v>0.26385742606965473</v>
      </c>
      <c r="CE8" s="6">
        <f>'1'!DG8</f>
        <v>0.33439478543530721</v>
      </c>
      <c r="CF8" s="6">
        <f>'2'!DE8</f>
        <v>0.26698161769128126</v>
      </c>
      <c r="CG8" s="6">
        <f>'2'!DG8</f>
        <v>0.38670330366230415</v>
      </c>
      <c r="CH8" s="6">
        <f>'3'!AH8</f>
        <v>0.64937076867442678</v>
      </c>
      <c r="CI8" s="6">
        <f>'8'!BD7</f>
        <v>0.55382908720877622</v>
      </c>
      <c r="CJ8" s="6">
        <f t="shared" si="19"/>
        <v>0.33171834560620678</v>
      </c>
      <c r="CK8" s="225">
        <f t="shared" si="20"/>
        <v>0.3930666657592658</v>
      </c>
    </row>
    <row r="9" spans="1:89" x14ac:dyDescent="0.2">
      <c r="A9" s="1">
        <v>1984</v>
      </c>
      <c r="B9" s="6">
        <f>'1'!I9</f>
        <v>0.23749361818177853</v>
      </c>
      <c r="C9" s="6">
        <f>'1'!K9</f>
        <v>0.30155952983517825</v>
      </c>
      <c r="D9" s="6">
        <f>'2'!I9</f>
        <v>0.28045124753826811</v>
      </c>
      <c r="E9" s="6">
        <f>'2'!K9</f>
        <v>0.40397841670111811</v>
      </c>
      <c r="F9" s="6">
        <f>'3'!D9</f>
        <v>0.60038366838972657</v>
      </c>
      <c r="G9" s="6">
        <f>'8'!F8</f>
        <v>0.58602380078703631</v>
      </c>
      <c r="H9" s="6">
        <f t="shared" si="21"/>
        <v>0.31293140439874811</v>
      </c>
      <c r="I9" s="225">
        <f t="shared" si="0"/>
        <v>0.37013025947241296</v>
      </c>
      <c r="J9" s="6">
        <f>'1'!S9</f>
        <v>0.131387694763201</v>
      </c>
      <c r="K9" s="6">
        <f>'1'!U9</f>
        <v>0.15679649077775021</v>
      </c>
      <c r="L9" s="6">
        <f>'2'!S9</f>
        <v>0.18189933839720671</v>
      </c>
      <c r="M9" s="6">
        <f>'2'!U9</f>
        <v>0.26454159703113139</v>
      </c>
      <c r="N9" s="6">
        <f>'3'!G9</f>
        <v>0.30325804975297538</v>
      </c>
      <c r="O9" s="6">
        <f>'8'!K8</f>
        <v>0.42806555766894594</v>
      </c>
      <c r="P9" s="6">
        <f t="shared" si="1"/>
        <v>0.1832936809161535</v>
      </c>
      <c r="Q9" s="225">
        <f t="shared" si="2"/>
        <v>0.20934406398973043</v>
      </c>
      <c r="R9" s="6">
        <f>'1'!AC9</f>
        <v>0.20837555731157112</v>
      </c>
      <c r="S9" s="6">
        <f>'1'!AE9</f>
        <v>0.26394599737526775</v>
      </c>
      <c r="T9" s="6">
        <f>'2'!AC9</f>
        <v>8.7680046647793178E-2</v>
      </c>
      <c r="U9" s="6">
        <f>'2'!AE9</f>
        <v>9.2570988921706121E-2</v>
      </c>
      <c r="V9" s="6">
        <f>'3'!J9</f>
        <v>0.61833447223789395</v>
      </c>
      <c r="W9" s="6">
        <f>'8'!P8</f>
        <v>0.5497069727918662</v>
      </c>
      <c r="X9" s="6">
        <f t="shared" si="3"/>
        <v>0.27143503928585511</v>
      </c>
      <c r="Y9" s="225">
        <f t="shared" si="4"/>
        <v>0.31082344155783403</v>
      </c>
      <c r="Z9" s="6">
        <f>'1'!AM9</f>
        <v>0.25719424235011512</v>
      </c>
      <c r="AA9" s="6">
        <f>'1'!AO9</f>
        <v>0.32620094227284785</v>
      </c>
      <c r="AB9" s="6">
        <f>'2'!AM9</f>
        <v>0.15556529623708096</v>
      </c>
      <c r="AC9" s="6">
        <f>'2'!AO9</f>
        <v>0.22115967120339131</v>
      </c>
      <c r="AD9" s="6">
        <f>'3'!M9</f>
        <v>0.56256373412782568</v>
      </c>
      <c r="AE9" s="6">
        <f>'8'!U8</f>
        <v>0.53139573059602052</v>
      </c>
      <c r="AF9" s="6">
        <f t="shared" si="5"/>
        <v>0.30498844574117329</v>
      </c>
      <c r="AG9" s="225">
        <f t="shared" si="6"/>
        <v>0.35985257318371722</v>
      </c>
      <c r="AH9" s="6">
        <f>'1'!AW9</f>
        <v>0.16179211481987504</v>
      </c>
      <c r="AI9" s="6">
        <f>'1'!AY9</f>
        <v>0.20054470903084989</v>
      </c>
      <c r="AJ9" s="6">
        <f>'2'!AW9</f>
        <v>0.17286477207667914</v>
      </c>
      <c r="AK9" s="6">
        <f>'2'!AY9</f>
        <v>0.25000409442991206</v>
      </c>
      <c r="AL9" s="6">
        <f>'3'!P9</f>
        <v>0.40945515188987375</v>
      </c>
      <c r="AM9" s="6">
        <f>'8'!Z8</f>
        <v>0.45306236754045603</v>
      </c>
      <c r="AN9" s="6">
        <f t="shared" si="7"/>
        <v>0.21679270952461341</v>
      </c>
      <c r="AO9" s="225">
        <f t="shared" si="8"/>
        <v>0.25163345770761908</v>
      </c>
      <c r="AP9" s="6">
        <f>'1'!BG9</f>
        <v>0.17904426557921621</v>
      </c>
      <c r="AQ9" s="6">
        <f>'1'!BI9</f>
        <v>0.22451381019279562</v>
      </c>
      <c r="AR9" s="6">
        <f>'2'!BG9</f>
        <v>0.20420247986209655</v>
      </c>
      <c r="AS9" s="6">
        <f>'2'!BI9</f>
        <v>0.29900973367083145</v>
      </c>
      <c r="AT9" s="6">
        <f>'3'!S9</f>
        <v>0.57814907229584156</v>
      </c>
      <c r="AU9" s="6">
        <f>'8'!AE8</f>
        <v>0.58969516220265272</v>
      </c>
      <c r="AV9" s="6">
        <f t="shared" si="9"/>
        <v>0.26253565734151041</v>
      </c>
      <c r="AW9" s="225">
        <f t="shared" si="10"/>
        <v>0.30384506395188948</v>
      </c>
      <c r="AX9" s="6">
        <f>'1'!BQ9</f>
        <v>0.2414623246734042</v>
      </c>
      <c r="AY9" s="6">
        <f>'1'!BS9</f>
        <v>0.30657444115344601</v>
      </c>
      <c r="AZ9" s="6">
        <f>'2'!BQ9</f>
        <v>0.25651703685283289</v>
      </c>
      <c r="BA9" s="6">
        <f>'2'!BS9</f>
        <v>0.37293542131162222</v>
      </c>
      <c r="BB9" s="6">
        <f>'3'!V9</f>
        <v>0.70895355966813478</v>
      </c>
      <c r="BC9" s="6">
        <f>'8'!AJ8</f>
        <v>0.61546322103229911</v>
      </c>
      <c r="BD9" s="6">
        <f t="shared" si="11"/>
        <v>0.32711700902670965</v>
      </c>
      <c r="BE9" s="225">
        <f t="shared" si="12"/>
        <v>0.38433732900861778</v>
      </c>
      <c r="BF9" s="6">
        <f>'1'!CA9</f>
        <v>0.26180324782534647</v>
      </c>
      <c r="BG9" s="6">
        <f>'1'!CC9</f>
        <v>0.33187613528335425</v>
      </c>
      <c r="BH9" s="6">
        <f>'2'!CA9</f>
        <v>0.27451285036796258</v>
      </c>
      <c r="BI9" s="6">
        <f>'2'!CC9</f>
        <v>0.39642264481092865</v>
      </c>
      <c r="BJ9" s="6">
        <f>'3'!Y9</f>
        <v>0.56061805262417375</v>
      </c>
      <c r="BK9" s="6">
        <f>'8'!AO8</f>
        <v>0.625101237646004</v>
      </c>
      <c r="BL9" s="6">
        <f t="shared" si="13"/>
        <v>0.32928548754155657</v>
      </c>
      <c r="BM9" s="225">
        <f t="shared" si="14"/>
        <v>0.39052748820645861</v>
      </c>
      <c r="BN9" s="6">
        <f>'1'!CK9</f>
        <v>0.22500744087040594</v>
      </c>
      <c r="BO9" s="6">
        <f>'1'!CM9</f>
        <v>0.28560963294623609</v>
      </c>
      <c r="BP9" s="6">
        <f>'2'!CK9</f>
        <v>0.41297638877677512</v>
      </c>
      <c r="BQ9" s="6">
        <f>'2'!CM9</f>
        <v>0.55200390698243296</v>
      </c>
      <c r="BR9" s="6">
        <f>'3'!AB9</f>
        <v>0.41277339439646726</v>
      </c>
      <c r="BS9" s="6">
        <f>'8'!AT8</f>
        <v>0.68826674386632636</v>
      </c>
      <c r="BT9" s="6">
        <f t="shared" si="15"/>
        <v>0.30890686131324102</v>
      </c>
      <c r="BU9" s="225">
        <f t="shared" si="16"/>
        <v>0.36523114758688791</v>
      </c>
      <c r="BV9" s="6">
        <f>'1'!CU9</f>
        <v>0.34868719016706567</v>
      </c>
      <c r="BW9" s="6">
        <f>'1'!CW9</f>
        <v>0.43304948184004821</v>
      </c>
      <c r="BX9" s="6">
        <f>'2'!CU9</f>
        <v>0.73381512469172816</v>
      </c>
      <c r="BY9" s="6">
        <f>'2'!CW9</f>
        <v>0.80791741104735526</v>
      </c>
      <c r="BZ9" s="6">
        <f>'3'!AE9</f>
        <v>0.54125240949778541</v>
      </c>
      <c r="CA9" s="6">
        <f>'8'!AY8</f>
        <v>0.59282335999209967</v>
      </c>
      <c r="CB9" s="6">
        <f t="shared" si="17"/>
        <v>0.43087012253510726</v>
      </c>
      <c r="CC9" s="225">
        <f t="shared" si="18"/>
        <v>0.49733395534175778</v>
      </c>
      <c r="CD9" s="6">
        <f>'1'!DE9</f>
        <v>0.25941640856537362</v>
      </c>
      <c r="CE9" s="6">
        <f>'1'!DG9</f>
        <v>0.32894132343103899</v>
      </c>
      <c r="CF9" s="6">
        <f>'2'!DE9</f>
        <v>0.25639088058401693</v>
      </c>
      <c r="CG9" s="6">
        <f>'2'!DG9</f>
        <v>0.37276752735472957</v>
      </c>
      <c r="CH9" s="6">
        <f>'3'!AH9</f>
        <v>0.58704861535133601</v>
      </c>
      <c r="CI9" s="6">
        <f>'8'!BD8</f>
        <v>0.50126705365315782</v>
      </c>
      <c r="CJ9" s="6">
        <f t="shared" si="19"/>
        <v>0.3160621409546126</v>
      </c>
      <c r="CK9" s="225">
        <f t="shared" si="20"/>
        <v>0.37636724603764959</v>
      </c>
    </row>
    <row r="10" spans="1:89" x14ac:dyDescent="0.2">
      <c r="A10" s="1">
        <v>1985</v>
      </c>
      <c r="B10" s="6">
        <f>'1'!I10</f>
        <v>0.26271815140532839</v>
      </c>
      <c r="C10" s="6">
        <f>'1'!K10</f>
        <v>0.33299872060822727</v>
      </c>
      <c r="D10" s="6">
        <f>'2'!I10</f>
        <v>0.27470229473596847</v>
      </c>
      <c r="E10" s="6">
        <f>'2'!K10</f>
        <v>0.39666514000295899</v>
      </c>
      <c r="F10" s="6">
        <f>'3'!D10</f>
        <v>0.64450569216663001</v>
      </c>
      <c r="G10" s="6">
        <f>'8'!F9</f>
        <v>0.59497546033585713</v>
      </c>
      <c r="H10" s="6">
        <f t="shared" si="21"/>
        <v>0.33532105070757545</v>
      </c>
      <c r="I10" s="225">
        <f t="shared" si="0"/>
        <v>0.39671373367630369</v>
      </c>
      <c r="J10" s="6">
        <f>'1'!S10</f>
        <v>0.15951808805489884</v>
      </c>
      <c r="K10" s="6">
        <f>'1'!U10</f>
        <v>0.1973404252187729</v>
      </c>
      <c r="L10" s="6">
        <f>'2'!S10</f>
        <v>0.17794592843080842</v>
      </c>
      <c r="M10" s="6">
        <f>'2'!U10</f>
        <v>0.25822285487950708</v>
      </c>
      <c r="N10" s="6">
        <f>'3'!G10</f>
        <v>0.27915836660491916</v>
      </c>
      <c r="O10" s="6">
        <f>'8'!K9</f>
        <v>0.4384385505280925</v>
      </c>
      <c r="P10" s="6">
        <f t="shared" si="1"/>
        <v>0.20121694619481117</v>
      </c>
      <c r="Q10" s="225">
        <f t="shared" si="2"/>
        <v>0.2357202748543929</v>
      </c>
      <c r="R10" s="6">
        <f>'1'!AC10</f>
        <v>0.21645278254640563</v>
      </c>
      <c r="S10" s="6">
        <f>'1'!AE10</f>
        <v>0.2745276445290295</v>
      </c>
      <c r="T10" s="6">
        <f>'2'!AC10</f>
        <v>8.5554291336572968E-2</v>
      </c>
      <c r="U10" s="6">
        <f>'2'!AE10</f>
        <v>8.8070837881520037E-2</v>
      </c>
      <c r="V10" s="6">
        <f>'3'!J10</f>
        <v>0.68285603985098253</v>
      </c>
      <c r="W10" s="6">
        <f>'8'!P9</f>
        <v>0.51994226101213437</v>
      </c>
      <c r="X10" s="6">
        <f t="shared" si="3"/>
        <v>0.28035220700245295</v>
      </c>
      <c r="Y10" s="225">
        <f t="shared" si="4"/>
        <v>0.32125626504478438</v>
      </c>
      <c r="Z10" s="6">
        <f>'1'!AM10</f>
        <v>0.28703916942819913</v>
      </c>
      <c r="AA10" s="6">
        <f>'1'!AO10</f>
        <v>0.3623715253813421</v>
      </c>
      <c r="AB10" s="6">
        <f>'2'!AM10</f>
        <v>0.14902882941509762</v>
      </c>
      <c r="AC10" s="6">
        <f>'2'!AO10</f>
        <v>0.20989507778254923</v>
      </c>
      <c r="AD10" s="6">
        <f>'3'!M10</f>
        <v>0.57995594886475899</v>
      </c>
      <c r="AE10" s="6">
        <f>'8'!U9</f>
        <v>0.5193749268613872</v>
      </c>
      <c r="AF10" s="6">
        <f t="shared" si="5"/>
        <v>0.32576338911386377</v>
      </c>
      <c r="AG10" s="225">
        <f t="shared" si="6"/>
        <v>0.38458266311780903</v>
      </c>
      <c r="AH10" s="6">
        <f>'1'!AW10</f>
        <v>0.20443288681402019</v>
      </c>
      <c r="AI10" s="6">
        <f>'1'!AY10</f>
        <v>0.25873840588088665</v>
      </c>
      <c r="AJ10" s="6">
        <f>'2'!AW10</f>
        <v>0.16229966144323663</v>
      </c>
      <c r="AK10" s="6">
        <f>'2'!AY10</f>
        <v>0.23255131119534472</v>
      </c>
      <c r="AL10" s="6">
        <f>'3'!P10</f>
        <v>0.54141405956826394</v>
      </c>
      <c r="AM10" s="6">
        <f>'8'!Z9</f>
        <v>0.47408266936928972</v>
      </c>
      <c r="AN10" s="6">
        <f t="shared" si="7"/>
        <v>0.26088265980789316</v>
      </c>
      <c r="AO10" s="225">
        <f t="shared" si="8"/>
        <v>0.30592168812991044</v>
      </c>
      <c r="AP10" s="6">
        <f>'1'!BG10</f>
        <v>0.20901005668899877</v>
      </c>
      <c r="AQ10" s="6">
        <f>'1'!BI10</f>
        <v>0.26478144269365617</v>
      </c>
      <c r="AR10" s="6">
        <f>'2'!BG10</f>
        <v>0.20230496643520132</v>
      </c>
      <c r="AS10" s="6">
        <f>'2'!BI10</f>
        <v>0.29615203086466318</v>
      </c>
      <c r="AT10" s="6">
        <f>'3'!S10</f>
        <v>0.62790098499877445</v>
      </c>
      <c r="AU10" s="6">
        <f>'8'!AE9</f>
        <v>0.58638504904155075</v>
      </c>
      <c r="AV10" s="6">
        <f t="shared" si="9"/>
        <v>0.2879661397298518</v>
      </c>
      <c r="AW10" s="225">
        <f t="shared" si="10"/>
        <v>0.33639081637605811</v>
      </c>
      <c r="AX10" s="6">
        <f>'1'!BQ10</f>
        <v>0.26573102627312667</v>
      </c>
      <c r="AY10" s="6">
        <f>'1'!BS10</f>
        <v>0.33668630747810613</v>
      </c>
      <c r="AZ10" s="6">
        <f>'2'!BQ10</f>
        <v>0.25085628123314796</v>
      </c>
      <c r="BA10" s="6">
        <f>'2'!BS10</f>
        <v>0.36535589666762958</v>
      </c>
      <c r="BB10" s="6">
        <f>'3'!V10</f>
        <v>0.75583847513614577</v>
      </c>
      <c r="BC10" s="6">
        <f>'8'!AJ9</f>
        <v>0.63397812298252354</v>
      </c>
      <c r="BD10" s="6">
        <f t="shared" si="11"/>
        <v>0.3500790063263704</v>
      </c>
      <c r="BE10" s="225">
        <f t="shared" si="12"/>
        <v>0.41119766471330421</v>
      </c>
      <c r="BF10" s="6">
        <f>'1'!CA10</f>
        <v>0.29247278191993581</v>
      </c>
      <c r="BG10" s="6">
        <f>'1'!CC10</f>
        <v>0.36881332899651714</v>
      </c>
      <c r="BH10" s="6">
        <f>'2'!CA10</f>
        <v>0.26588357702928223</v>
      </c>
      <c r="BI10" s="6">
        <f>'2'!CC10</f>
        <v>0.38527318746178779</v>
      </c>
      <c r="BJ10" s="6">
        <f>'3'!Y10</f>
        <v>0.62645982833825808</v>
      </c>
      <c r="BK10" s="6">
        <f>'8'!AO9</f>
        <v>0.61249649448368748</v>
      </c>
      <c r="BL10" s="6">
        <f t="shared" si="13"/>
        <v>0.35521493732907783</v>
      </c>
      <c r="BM10" s="225">
        <f t="shared" si="14"/>
        <v>0.42059228132593535</v>
      </c>
      <c r="BN10" s="6">
        <f>'1'!CK10</f>
        <v>0.23130059020915603</v>
      </c>
      <c r="BO10" s="6">
        <f>'1'!CM10</f>
        <v>0.29368148540697336</v>
      </c>
      <c r="BP10" s="6">
        <f>'2'!CK10</f>
        <v>0.39001866604615526</v>
      </c>
      <c r="BQ10" s="6">
        <f>'2'!CM10</f>
        <v>0.52880443460543114</v>
      </c>
      <c r="BR10" s="6">
        <f>'3'!AB10</f>
        <v>0.34321872184089608</v>
      </c>
      <c r="BS10" s="6">
        <f>'8'!AT9</f>
        <v>0.65660005404788713</v>
      </c>
      <c r="BT10" s="6">
        <f t="shared" si="15"/>
        <v>0.30089415733990305</v>
      </c>
      <c r="BU10" s="225">
        <f t="shared" si="16"/>
        <v>0.35843936083430278</v>
      </c>
      <c r="BV10" s="6">
        <f>'1'!CU10</f>
        <v>0.37778820816518593</v>
      </c>
      <c r="BW10" s="6">
        <f>'1'!CW10</f>
        <v>0.46469560549459082</v>
      </c>
      <c r="BX10" s="6">
        <f>'2'!CU10</f>
        <v>0.66573584594233481</v>
      </c>
      <c r="BY10" s="6">
        <f>'2'!CW10</f>
        <v>0.761888075042365</v>
      </c>
      <c r="BZ10" s="6">
        <f>'3'!AE10</f>
        <v>0.68350355750848046</v>
      </c>
      <c r="CA10" s="6">
        <f>'8'!AY9</f>
        <v>0.63914352802636121</v>
      </c>
      <c r="CB10" s="6">
        <f t="shared" si="17"/>
        <v>0.46329003886334774</v>
      </c>
      <c r="CC10" s="225">
        <f t="shared" si="18"/>
        <v>0.53374043990393427</v>
      </c>
      <c r="CD10" s="6">
        <f>'1'!DE10</f>
        <v>0.27202005137146473</v>
      </c>
      <c r="CE10" s="6">
        <f>'1'!DG10</f>
        <v>0.34433859617395424</v>
      </c>
      <c r="CF10" s="6">
        <f>'2'!DE10</f>
        <v>0.25103979376628549</v>
      </c>
      <c r="CG10" s="6">
        <f>'2'!DG10</f>
        <v>0.36560309864560475</v>
      </c>
      <c r="CH10" s="6">
        <f>'3'!AH10</f>
        <v>0.56923402342974871</v>
      </c>
      <c r="CI10" s="6">
        <f>'8'!BD9</f>
        <v>0.50130487552833758</v>
      </c>
      <c r="CJ10" s="6">
        <f t="shared" si="19"/>
        <v>0.32257190523246249</v>
      </c>
      <c r="CK10" s="225">
        <f t="shared" si="20"/>
        <v>0.38465121708213706</v>
      </c>
    </row>
    <row r="11" spans="1:89" x14ac:dyDescent="0.2">
      <c r="A11" s="1">
        <v>1986</v>
      </c>
      <c r="B11" s="6">
        <f>'1'!I11</f>
        <v>0.28053679957334943</v>
      </c>
      <c r="C11" s="6">
        <f>'1'!K11</f>
        <v>0.3546056960498859</v>
      </c>
      <c r="D11" s="6">
        <f>'2'!I11</f>
        <v>0.2469597114431569</v>
      </c>
      <c r="E11" s="6">
        <f>'2'!K11</f>
        <v>0.36008315389211198</v>
      </c>
      <c r="F11" s="6">
        <f>'3'!D11</f>
        <v>0.66696778009917668</v>
      </c>
      <c r="G11" s="6">
        <f>'8'!F10</f>
        <v>0.59160653321331413</v>
      </c>
      <c r="H11" s="6">
        <f t="shared" si="21"/>
        <v>0.34692916217690933</v>
      </c>
      <c r="I11" s="225">
        <f t="shared" si="0"/>
        <v>0.4100897339553804</v>
      </c>
      <c r="J11" s="6">
        <f>'1'!S11</f>
        <v>0.18966706922477111</v>
      </c>
      <c r="K11" s="6">
        <f>'1'!U11</f>
        <v>0.23898165129519369</v>
      </c>
      <c r="L11" s="6">
        <f>'2'!S11</f>
        <v>0.1759973571019991</v>
      </c>
      <c r="M11" s="6">
        <f>'2'!U11</f>
        <v>0.25508414949274333</v>
      </c>
      <c r="N11" s="6">
        <f>'3'!G11</f>
        <v>0.35885576810398434</v>
      </c>
      <c r="O11" s="6">
        <f>'8'!K10</f>
        <v>0.5052925135506805</v>
      </c>
      <c r="P11" s="6">
        <f t="shared" si="1"/>
        <v>0.23678151233300618</v>
      </c>
      <c r="Q11" s="225">
        <f t="shared" si="2"/>
        <v>0.2792103990213764</v>
      </c>
      <c r="R11" s="6">
        <f>'1'!AC11</f>
        <v>0.22204959001710717</v>
      </c>
      <c r="S11" s="6">
        <f>'1'!AE11</f>
        <v>0.28179231499070556</v>
      </c>
      <c r="T11" s="6">
        <f>'2'!AC11</f>
        <v>8.3333333333333329E-2</v>
      </c>
      <c r="U11" s="6">
        <f>'2'!AE11</f>
        <v>8.3333333333333329E-2</v>
      </c>
      <c r="V11" s="6">
        <f>'3'!J11</f>
        <v>0.72463487439073659</v>
      </c>
      <c r="W11" s="6">
        <f>'8'!P10</f>
        <v>0.56433809639844013</v>
      </c>
      <c r="X11" s="6">
        <f t="shared" si="3"/>
        <v>0.29266534342422601</v>
      </c>
      <c r="Y11" s="225">
        <f t="shared" si="4"/>
        <v>0.33448525090574488</v>
      </c>
      <c r="Z11" s="6">
        <f>'1'!AM11</f>
        <v>0.30816402908639251</v>
      </c>
      <c r="AA11" s="6">
        <f>'1'!AO11</f>
        <v>0.38717817468268684</v>
      </c>
      <c r="AB11" s="6">
        <f>'2'!AM11</f>
        <v>0.14561640690054087</v>
      </c>
      <c r="AC11" s="6">
        <f>'2'!AO11</f>
        <v>0.20393040875415355</v>
      </c>
      <c r="AD11" s="6">
        <f>'3'!M11</f>
        <v>0.56915507689127109</v>
      </c>
      <c r="AE11" s="6">
        <f>'8'!U10</f>
        <v>0.47717205063583468</v>
      </c>
      <c r="AF11" s="6">
        <f t="shared" si="5"/>
        <v>0.33490917380323937</v>
      </c>
      <c r="AG11" s="225">
        <f t="shared" si="6"/>
        <v>0.39605047590600673</v>
      </c>
      <c r="AH11" s="6">
        <f>'1'!AW11</f>
        <v>0.23581659915980763</v>
      </c>
      <c r="AI11" s="6">
        <f>'1'!AY11</f>
        <v>0.29943256606684693</v>
      </c>
      <c r="AJ11" s="6">
        <f>'2'!AW11</f>
        <v>0.15801378651927847</v>
      </c>
      <c r="AK11" s="6">
        <f>'2'!AY11</f>
        <v>0.22532616817541151</v>
      </c>
      <c r="AL11" s="6">
        <f>'3'!P11</f>
        <v>0.57590487629672427</v>
      </c>
      <c r="AM11" s="6">
        <f>'8'!Z10</f>
        <v>0.47824832143951973</v>
      </c>
      <c r="AN11" s="6">
        <f t="shared" si="7"/>
        <v>0.28628831783741759</v>
      </c>
      <c r="AO11" s="225">
        <f t="shared" si="8"/>
        <v>0.33755073283795844</v>
      </c>
      <c r="AP11" s="6">
        <f>'1'!BG11</f>
        <v>0.23271644997180169</v>
      </c>
      <c r="AQ11" s="6">
        <f>'1'!BI11</f>
        <v>0.29548825690977515</v>
      </c>
      <c r="AR11" s="6">
        <f>'2'!BG11</f>
        <v>0.20151155900776005</v>
      </c>
      <c r="AS11" s="6">
        <f>'2'!BI11</f>
        <v>0.29495315007320766</v>
      </c>
      <c r="AT11" s="6">
        <f>'3'!S11</f>
        <v>0.62316287743792742</v>
      </c>
      <c r="AU11" s="6">
        <f>'8'!AE10</f>
        <v>0.57413308672018726</v>
      </c>
      <c r="AV11" s="6">
        <f t="shared" si="9"/>
        <v>0.30278226729684865</v>
      </c>
      <c r="AW11" s="225">
        <f t="shared" si="10"/>
        <v>0.35606669125997487</v>
      </c>
      <c r="AX11" s="6">
        <f>'1'!BQ11</f>
        <v>0.28644446875238477</v>
      </c>
      <c r="AY11" s="6">
        <f>'1'!BS11</f>
        <v>0.3616638612519058</v>
      </c>
      <c r="AZ11" s="6">
        <f>'2'!BQ11</f>
        <v>0.24812451257696225</v>
      </c>
      <c r="BA11" s="6">
        <f>'2'!BS11</f>
        <v>0.3616641259914592</v>
      </c>
      <c r="BB11" s="6">
        <f>'3'!V11</f>
        <v>0.78565515991368129</v>
      </c>
      <c r="BC11" s="6">
        <f>'8'!AJ10</f>
        <v>0.64009634443617569</v>
      </c>
      <c r="BD11" s="6">
        <f t="shared" si="11"/>
        <v>0.36789872981935123</v>
      </c>
      <c r="BE11" s="225">
        <f t="shared" si="12"/>
        <v>0.43190626591046566</v>
      </c>
      <c r="BF11" s="6">
        <f>'1'!CA11</f>
        <v>0.32243853966763097</v>
      </c>
      <c r="BG11" s="6">
        <f>'1'!CC11</f>
        <v>0.40358656338715954</v>
      </c>
      <c r="BH11" s="6">
        <f>'2'!CA11</f>
        <v>0.25998808377802124</v>
      </c>
      <c r="BI11" s="6">
        <f>'2'!CC11</f>
        <v>0.37753676032042072</v>
      </c>
      <c r="BJ11" s="6">
        <f>'3'!Y11</f>
        <v>0.59479210637399771</v>
      </c>
      <c r="BK11" s="6">
        <f>'8'!AO10</f>
        <v>0.5689580126018442</v>
      </c>
      <c r="BL11" s="6">
        <f t="shared" si="13"/>
        <v>0.36808079804272797</v>
      </c>
      <c r="BM11" s="225">
        <f t="shared" si="14"/>
        <v>0.43663928230063798</v>
      </c>
      <c r="BN11" s="6">
        <f>'1'!CK11</f>
        <v>0.25112829496437578</v>
      </c>
      <c r="BO11" s="6">
        <f>'1'!CM11</f>
        <v>0.31868053223136777</v>
      </c>
      <c r="BP11" s="6">
        <f>'2'!CK11</f>
        <v>0.28142526197820072</v>
      </c>
      <c r="BQ11" s="6">
        <f>'2'!CM11</f>
        <v>0.40520880784561558</v>
      </c>
      <c r="BR11" s="6">
        <f>'3'!AB11</f>
        <v>0.30956480658651231</v>
      </c>
      <c r="BS11" s="6">
        <f>'8'!AT10</f>
        <v>0.62433400530122474</v>
      </c>
      <c r="BT11" s="6">
        <f t="shared" si="15"/>
        <v>0.2973222138616568</v>
      </c>
      <c r="BU11" s="225">
        <f t="shared" si="16"/>
        <v>0.35698713453529268</v>
      </c>
      <c r="BV11" s="6">
        <f>'1'!CU11</f>
        <v>0.37545292006540409</v>
      </c>
      <c r="BW11" s="6">
        <f>'1'!CW11</f>
        <v>0.46219403601674403</v>
      </c>
      <c r="BX11" s="6">
        <f>'2'!CU11</f>
        <v>0.40076365302031441</v>
      </c>
      <c r="BY11" s="6">
        <f>'2'!CW11</f>
        <v>0.53977273015749105</v>
      </c>
      <c r="BZ11" s="6">
        <f>'3'!AE11</f>
        <v>0.68932519651925217</v>
      </c>
      <c r="CA11" s="6">
        <f>'8'!AY10</f>
        <v>0.63339886579498172</v>
      </c>
      <c r="CB11" s="6">
        <f t="shared" si="17"/>
        <v>0.43516581557923767</v>
      </c>
      <c r="CC11" s="225">
        <f t="shared" si="18"/>
        <v>0.50978550445889326</v>
      </c>
      <c r="CD11" s="6">
        <f>'1'!DE11</f>
        <v>0.2734014352371984</v>
      </c>
      <c r="CE11" s="6">
        <f>'1'!DG11</f>
        <v>0.34601132173952304</v>
      </c>
      <c r="CF11" s="6">
        <f>'2'!DE11</f>
        <v>0.25265125537517175</v>
      </c>
      <c r="CG11" s="6">
        <f>'2'!DG11</f>
        <v>0.36776952969813587</v>
      </c>
      <c r="CH11" s="6">
        <f>'3'!AH11</f>
        <v>0.65420351237994712</v>
      </c>
      <c r="CI11" s="6">
        <f>'8'!BD10</f>
        <v>0.5095419874540178</v>
      </c>
      <c r="CJ11" s="6">
        <f t="shared" si="19"/>
        <v>0.33302068018695252</v>
      </c>
      <c r="CK11" s="225">
        <f t="shared" si="20"/>
        <v>0.39535942817087621</v>
      </c>
    </row>
    <row r="12" spans="1:89" x14ac:dyDescent="0.2">
      <c r="A12" s="1">
        <v>1987</v>
      </c>
      <c r="B12" s="6">
        <f>'1'!I12</f>
        <v>0.30327182743935249</v>
      </c>
      <c r="C12" s="6">
        <f>'1'!K12</f>
        <v>0.38148981575216023</v>
      </c>
      <c r="D12" s="6">
        <f>'2'!I12</f>
        <v>0.25913971314212919</v>
      </c>
      <c r="E12" s="6">
        <f>'2'!K12</f>
        <v>0.37641533884595907</v>
      </c>
      <c r="F12" s="6">
        <f>'3'!D12</f>
        <v>0.67570911921157939</v>
      </c>
      <c r="G12" s="6">
        <f>'8'!F11</f>
        <v>0.5767917092181597</v>
      </c>
      <c r="H12" s="6">
        <f t="shared" si="21"/>
        <v>0.36345433336473354</v>
      </c>
      <c r="I12" s="225">
        <f t="shared" si="0"/>
        <v>0.42993448775408194</v>
      </c>
      <c r="J12" s="6">
        <f>'1'!S12</f>
        <v>0.20288739147399285</v>
      </c>
      <c r="K12" s="6">
        <f>'1'!U12</f>
        <v>0.2566893782104428</v>
      </c>
      <c r="L12" s="6">
        <f>'2'!S12</f>
        <v>0.18069639166940563</v>
      </c>
      <c r="M12" s="6">
        <f>'2'!U12</f>
        <v>0.26262585886488105</v>
      </c>
      <c r="N12" s="6">
        <f>'3'!G12</f>
        <v>0.36204309542633817</v>
      </c>
      <c r="O12" s="6">
        <f>'8'!K11</f>
        <v>0.45970239124164042</v>
      </c>
      <c r="P12" s="6">
        <f t="shared" si="1"/>
        <v>0.24226536186553341</v>
      </c>
      <c r="Q12" s="225">
        <f t="shared" si="2"/>
        <v>0.28811969930059594</v>
      </c>
      <c r="R12" s="6">
        <f>'1'!AC12</f>
        <v>0.25380850287414747</v>
      </c>
      <c r="S12" s="6">
        <f>'1'!AE12</f>
        <v>0.32201061761530686</v>
      </c>
      <c r="T12" s="6">
        <f>'2'!AC12</f>
        <v>8.614357391267799E-2</v>
      </c>
      <c r="U12" s="6">
        <f>'2'!AE12</f>
        <v>8.9321665735631425E-2</v>
      </c>
      <c r="V12" s="6">
        <f>'3'!J12</f>
        <v>0.68831874000137527</v>
      </c>
      <c r="W12" s="6">
        <f>'8'!P11</f>
        <v>0.56154920998826918</v>
      </c>
      <c r="X12" s="6">
        <f t="shared" si="3"/>
        <v>0.31126710440213545</v>
      </c>
      <c r="Y12" s="225">
        <f t="shared" si="4"/>
        <v>0.35932639390324234</v>
      </c>
      <c r="Z12" s="6">
        <f>'1'!AM12</f>
        <v>0.32911118924110361</v>
      </c>
      <c r="AA12" s="6">
        <f>'1'!AO12</f>
        <v>0.41116202469835716</v>
      </c>
      <c r="AB12" s="6">
        <f>'2'!AM12</f>
        <v>0.1481466291262441</v>
      </c>
      <c r="AC12" s="6">
        <f>'2'!AO12</f>
        <v>0.20835864851528807</v>
      </c>
      <c r="AD12" s="6">
        <f>'3'!M12</f>
        <v>0.60918908310198427</v>
      </c>
      <c r="AE12" s="6">
        <f>'8'!U11</f>
        <v>0.47827757845839414</v>
      </c>
      <c r="AF12" s="6">
        <f t="shared" si="5"/>
        <v>0.35393916153743477</v>
      </c>
      <c r="AG12" s="225">
        <f t="shared" si="6"/>
        <v>0.41739594829641669</v>
      </c>
      <c r="AH12" s="6">
        <f>'1'!AW12</f>
        <v>0.25309253774466051</v>
      </c>
      <c r="AI12" s="6">
        <f>'1'!AY12</f>
        <v>0.32112217493526718</v>
      </c>
      <c r="AJ12" s="6">
        <f>'2'!AW12</f>
        <v>0.17050312315272764</v>
      </c>
      <c r="AK12" s="6">
        <f>'2'!AY12</f>
        <v>0.24614602404277383</v>
      </c>
      <c r="AL12" s="6">
        <f>'3'!P12</f>
        <v>0.53870767741187464</v>
      </c>
      <c r="AM12" s="6">
        <f>'8'!Z11</f>
        <v>0.46901303393897592</v>
      </c>
      <c r="AN12" s="6">
        <f t="shared" si="7"/>
        <v>0.29498715987162016</v>
      </c>
      <c r="AO12" s="225">
        <f t="shared" si="8"/>
        <v>0.35017219599404942</v>
      </c>
      <c r="AP12" s="6">
        <f>'1'!BG12</f>
        <v>0.24319701655164222</v>
      </c>
      <c r="AQ12" s="6">
        <f>'1'!BI12</f>
        <v>0.30875826092870656</v>
      </c>
      <c r="AR12" s="6">
        <f>'2'!BG12</f>
        <v>0.20538290895781541</v>
      </c>
      <c r="AS12" s="6">
        <f>'2'!BI12</f>
        <v>0.30078074376631131</v>
      </c>
      <c r="AT12" s="6">
        <f>'3'!S12</f>
        <v>0.6052172990251774</v>
      </c>
      <c r="AU12" s="6">
        <f>'8'!AE11</f>
        <v>0.57009840078647545</v>
      </c>
      <c r="AV12" s="6">
        <f t="shared" si="9"/>
        <v>0.30830777246309637</v>
      </c>
      <c r="AW12" s="225">
        <f t="shared" si="10"/>
        <v>0.363740427007891</v>
      </c>
      <c r="AX12" s="6">
        <f>'1'!BQ12</f>
        <v>0.31628201011650975</v>
      </c>
      <c r="AY12" s="6">
        <f>'1'!BS12</f>
        <v>0.39654389892570147</v>
      </c>
      <c r="AZ12" s="6">
        <f>'2'!BQ12</f>
        <v>0.25001958347364139</v>
      </c>
      <c r="BA12" s="6">
        <f>'2'!BS12</f>
        <v>0.36422754234957921</v>
      </c>
      <c r="BB12" s="6">
        <f>'3'!V12</f>
        <v>0.82145807914898994</v>
      </c>
      <c r="BC12" s="6">
        <f>'8'!AJ11</f>
        <v>0.63124554828587509</v>
      </c>
      <c r="BD12" s="6">
        <f t="shared" si="11"/>
        <v>0.39166972817240747</v>
      </c>
      <c r="BE12" s="225">
        <f t="shared" si="12"/>
        <v>0.45927384622643547</v>
      </c>
      <c r="BF12" s="6">
        <f>'1'!CA12</f>
        <v>0.33214269417866266</v>
      </c>
      <c r="BG12" s="6">
        <f>'1'!CC12</f>
        <v>0.41458414051185949</v>
      </c>
      <c r="BH12" s="6">
        <f>'2'!CA12</f>
        <v>0.2620199470010795</v>
      </c>
      <c r="BI12" s="6">
        <f>'2'!CC12</f>
        <v>0.38021421514305215</v>
      </c>
      <c r="BJ12" s="6">
        <f>'3'!Y12</f>
        <v>0.59420289855072495</v>
      </c>
      <c r="BK12" s="6">
        <f>'8'!AO11</f>
        <v>0.60204190624232412</v>
      </c>
      <c r="BL12" s="6">
        <f t="shared" si="13"/>
        <v>0.3783263611044767</v>
      </c>
      <c r="BM12" s="225">
        <f t="shared" si="14"/>
        <v>0.44785480035191172</v>
      </c>
      <c r="BN12" s="6">
        <f>'1'!CK12</f>
        <v>0.26249070973115873</v>
      </c>
      <c r="BO12" s="6">
        <f>'1'!CM12</f>
        <v>0.332719771985035</v>
      </c>
      <c r="BP12" s="6">
        <f>'2'!CK12</f>
        <v>0.31100878741733884</v>
      </c>
      <c r="BQ12" s="6">
        <f>'2'!CM12</f>
        <v>0.44144133177576489</v>
      </c>
      <c r="BR12" s="6">
        <f>'3'!AB12</f>
        <v>0.52123068755664548</v>
      </c>
      <c r="BS12" s="6">
        <f>'8'!AT11</f>
        <v>0.58390388725304254</v>
      </c>
      <c r="BT12" s="6">
        <f t="shared" si="15"/>
        <v>0.32535783303451382</v>
      </c>
      <c r="BU12" s="225">
        <f t="shared" si="16"/>
        <v>0.38756143104806978</v>
      </c>
      <c r="BV12" s="6">
        <f>'1'!CU12</f>
        <v>0.40125260982595606</v>
      </c>
      <c r="BW12" s="6">
        <f>'1'!CW12</f>
        <v>0.48947719351364138</v>
      </c>
      <c r="BX12" s="6">
        <f>'2'!CU12</f>
        <v>0.39280750507317419</v>
      </c>
      <c r="BY12" s="6">
        <f>'2'!CW12</f>
        <v>0.53167028005366723</v>
      </c>
      <c r="BZ12" s="6">
        <f>'3'!AE12</f>
        <v>0.61188153637233667</v>
      </c>
      <c r="CA12" s="6">
        <f>'8'!AY11</f>
        <v>0.60507579685428947</v>
      </c>
      <c r="CB12" s="6">
        <f t="shared" si="17"/>
        <v>0.44185331070814932</v>
      </c>
      <c r="CC12" s="225">
        <f t="shared" si="18"/>
        <v>0.51749679678757832</v>
      </c>
      <c r="CD12" s="6">
        <f>'1'!DE12</f>
        <v>0.30562473446733679</v>
      </c>
      <c r="CE12" s="6">
        <f>'1'!DG12</f>
        <v>0.38422982154136132</v>
      </c>
      <c r="CF12" s="6">
        <f>'2'!DE12</f>
        <v>0.27690427939284323</v>
      </c>
      <c r="CG12" s="6">
        <f>'2'!DG12</f>
        <v>0.39947668987784724</v>
      </c>
      <c r="CH12" s="6">
        <f>'3'!AH12</f>
        <v>0.65070715335181895</v>
      </c>
      <c r="CI12" s="6">
        <f>'8'!BD11</f>
        <v>0.49157674262393486</v>
      </c>
      <c r="CJ12" s="6">
        <f t="shared" si="19"/>
        <v>0.35585613166399543</v>
      </c>
      <c r="CK12" s="225">
        <f t="shared" si="20"/>
        <v>0.42313693366431299</v>
      </c>
    </row>
    <row r="13" spans="1:89" x14ac:dyDescent="0.2">
      <c r="A13" s="1">
        <v>1988</v>
      </c>
      <c r="B13" s="6">
        <f>'1'!I13</f>
        <v>0.32703786471938706</v>
      </c>
      <c r="C13" s="6">
        <f>'1'!K13</f>
        <v>0.40881454202664597</v>
      </c>
      <c r="D13" s="6">
        <f>'2'!I13</f>
        <v>0.25650235747220435</v>
      </c>
      <c r="E13" s="6">
        <f>'2'!K13</f>
        <v>0.3729158877681516</v>
      </c>
      <c r="F13" s="6">
        <f>'3'!D13</f>
        <v>0.69825030639158703</v>
      </c>
      <c r="G13" s="6">
        <f>'8'!F12</f>
        <v>0.6074736809107637</v>
      </c>
      <c r="H13" s="6">
        <f t="shared" si="21"/>
        <v>0.38514913978102649</v>
      </c>
      <c r="I13" s="225">
        <f t="shared" si="0"/>
        <v>0.45403416692570242</v>
      </c>
      <c r="J13" s="6">
        <f>'1'!S13</f>
        <v>0.23055930278589473</v>
      </c>
      <c r="K13" s="6">
        <f>'1'!U13</f>
        <v>0.29273418105633586</v>
      </c>
      <c r="L13" s="6">
        <f>'2'!S13</f>
        <v>0.19519990979213828</v>
      </c>
      <c r="M13" s="6">
        <f>'2'!U13</f>
        <v>0.28533085536392</v>
      </c>
      <c r="N13" s="6">
        <f>'3'!G13</f>
        <v>0.47551246760111487</v>
      </c>
      <c r="O13" s="6">
        <f>'8'!K12</f>
        <v>0.5341538462246912</v>
      </c>
      <c r="P13" s="6">
        <f t="shared" si="1"/>
        <v>0.28187813431192077</v>
      </c>
      <c r="Q13" s="225">
        <f t="shared" si="2"/>
        <v>0.3344136436584077</v>
      </c>
      <c r="R13" s="6">
        <f>'1'!AC13</f>
        <v>0.29986326625723081</v>
      </c>
      <c r="S13" s="6">
        <f>'1'!AE13</f>
        <v>0.3775066274454752</v>
      </c>
      <c r="T13" s="6">
        <f>'2'!AC13</f>
        <v>9.0560287750047944E-2</v>
      </c>
      <c r="U13" s="6">
        <f>'2'!AE13</f>
        <v>9.8615760692358292E-2</v>
      </c>
      <c r="V13" s="6">
        <f>'3'!J13</f>
        <v>0.70526519545274402</v>
      </c>
      <c r="W13" s="6">
        <f>'8'!P12</f>
        <v>0.57928089106943537</v>
      </c>
      <c r="X13" s="6">
        <f t="shared" si="3"/>
        <v>0.34741492380728428</v>
      </c>
      <c r="Y13" s="225">
        <f t="shared" si="4"/>
        <v>0.40257082393328636</v>
      </c>
      <c r="Z13" s="6">
        <f>'1'!AM13</f>
        <v>0.35659064466900353</v>
      </c>
      <c r="AA13" s="6">
        <f>'1'!AO13</f>
        <v>0.44174733908812425</v>
      </c>
      <c r="AB13" s="6">
        <f>'2'!AM13</f>
        <v>0.15710302608223381</v>
      </c>
      <c r="AC13" s="6">
        <f>'2'!AO13</f>
        <v>0.22377969330645628</v>
      </c>
      <c r="AD13" s="6">
        <f>'3'!M13</f>
        <v>0.66341280037068673</v>
      </c>
      <c r="AE13" s="6">
        <f>'8'!U12</f>
        <v>0.54535133864803387</v>
      </c>
      <c r="AF13" s="6">
        <f t="shared" si="5"/>
        <v>0.38620016777839794</v>
      </c>
      <c r="AG13" s="225">
        <f t="shared" si="6"/>
        <v>0.45247752059420465</v>
      </c>
      <c r="AH13" s="6">
        <f>'1'!AW13</f>
        <v>0.2703212278339383</v>
      </c>
      <c r="AI13" s="6">
        <f>'1'!AY13</f>
        <v>0.34227749680122116</v>
      </c>
      <c r="AJ13" s="6">
        <f>'2'!AW13</f>
        <v>0.19003153649959134</v>
      </c>
      <c r="AK13" s="6">
        <f>'2'!AY13</f>
        <v>0.27733663972279565</v>
      </c>
      <c r="AL13" s="6">
        <f>'3'!P13</f>
        <v>0.58933509731726574</v>
      </c>
      <c r="AM13" s="6">
        <f>'8'!Z12</f>
        <v>0.51514869211597791</v>
      </c>
      <c r="AN13" s="6">
        <f t="shared" si="7"/>
        <v>0.31867639207704035</v>
      </c>
      <c r="AO13" s="225">
        <f t="shared" si="8"/>
        <v>0.37777629067645874</v>
      </c>
      <c r="AP13" s="6">
        <f>'1'!BG13</f>
        <v>0.26420054023989048</v>
      </c>
      <c r="AQ13" s="6">
        <f>'1'!BI13</f>
        <v>0.33481484132588707</v>
      </c>
      <c r="AR13" s="6">
        <f>'2'!BG13</f>
        <v>0.2147945627454009</v>
      </c>
      <c r="AS13" s="6">
        <f>'2'!BI13</f>
        <v>0.31471979102230829</v>
      </c>
      <c r="AT13" s="6">
        <f>'3'!S13</f>
        <v>0.65879939788216246</v>
      </c>
      <c r="AU13" s="6">
        <f>'8'!AE12</f>
        <v>0.58645337718595758</v>
      </c>
      <c r="AV13" s="6">
        <f t="shared" si="9"/>
        <v>0.33094511194927545</v>
      </c>
      <c r="AW13" s="225">
        <f t="shared" si="10"/>
        <v>0.3903676455371638</v>
      </c>
      <c r="AX13" s="6">
        <f>'1'!BQ13</f>
        <v>0.34442838468711495</v>
      </c>
      <c r="AY13" s="6">
        <f>'1'!BS13</f>
        <v>0.42832989444302638</v>
      </c>
      <c r="AZ13" s="6">
        <f>'2'!BQ13</f>
        <v>0.25705987132441721</v>
      </c>
      <c r="BA13" s="6">
        <f>'2'!BS13</f>
        <v>0.37365731988781875</v>
      </c>
      <c r="BB13" s="6">
        <f>'3'!V13</f>
        <v>0.80329252224366421</v>
      </c>
      <c r="BC13" s="6">
        <f>'8'!AJ12</f>
        <v>0.65061448012953693</v>
      </c>
      <c r="BD13" s="6">
        <f t="shared" si="11"/>
        <v>0.41219655665074234</v>
      </c>
      <c r="BE13" s="225">
        <f t="shared" si="12"/>
        <v>0.48258735833622046</v>
      </c>
      <c r="BF13" s="6">
        <f>'1'!CA13</f>
        <v>0.33817988461240056</v>
      </c>
      <c r="BG13" s="6">
        <f>'1'!CC13</f>
        <v>0.42136328092726444</v>
      </c>
      <c r="BH13" s="6">
        <f>'2'!CA13</f>
        <v>0.26841134085594182</v>
      </c>
      <c r="BI13" s="6">
        <f>'2'!CC13</f>
        <v>0.38856038985745722</v>
      </c>
      <c r="BJ13" s="6">
        <f>'3'!Y13</f>
        <v>0.67239165611369067</v>
      </c>
      <c r="BK13" s="6">
        <f>'8'!AO12</f>
        <v>0.62076186896451091</v>
      </c>
      <c r="BL13" s="6">
        <f t="shared" si="13"/>
        <v>0.39288240582209472</v>
      </c>
      <c r="BM13" s="225">
        <f t="shared" si="14"/>
        <v>0.46312568814265098</v>
      </c>
      <c r="BN13" s="6">
        <f>'1'!CK13</f>
        <v>0.26907184937012335</v>
      </c>
      <c r="BO13" s="6">
        <f>'1'!CM13</f>
        <v>0.3407588722892182</v>
      </c>
      <c r="BP13" s="6">
        <f>'2'!CK13</f>
        <v>0.28926856913894611</v>
      </c>
      <c r="BQ13" s="6">
        <f>'2'!CM13</f>
        <v>0.41502698254030301</v>
      </c>
      <c r="BR13" s="6">
        <f>'3'!AB13</f>
        <v>0.43852489087976865</v>
      </c>
      <c r="BS13" s="6">
        <f>'8'!AT12</f>
        <v>0.62003672358201067</v>
      </c>
      <c r="BT13" s="6">
        <f t="shared" si="15"/>
        <v>0.32313331291915887</v>
      </c>
      <c r="BU13" s="225">
        <f t="shared" si="16"/>
        <v>0.38589007030266104</v>
      </c>
      <c r="BV13" s="6">
        <f>'1'!CU13</f>
        <v>0.418035702587709</v>
      </c>
      <c r="BW13" s="6">
        <f>'1'!CW13</f>
        <v>0.50681989681921702</v>
      </c>
      <c r="BX13" s="6">
        <f>'2'!CU13</f>
        <v>0.31113750718762329</v>
      </c>
      <c r="BY13" s="6">
        <f>'2'!CW13</f>
        <v>0.44159436202792263</v>
      </c>
      <c r="BZ13" s="6">
        <f>'3'!AE13</f>
        <v>0.69028554710236401</v>
      </c>
      <c r="CA13" s="6">
        <f>'8'!AY12</f>
        <v>0.60805516275583027</v>
      </c>
      <c r="CB13" s="6">
        <f t="shared" si="17"/>
        <v>0.453572813515978</v>
      </c>
      <c r="CC13" s="225">
        <f t="shared" si="18"/>
        <v>0.52876743496206358</v>
      </c>
      <c r="CD13" s="6">
        <f>'1'!DE13</f>
        <v>0.33321655380998327</v>
      </c>
      <c r="CE13" s="6">
        <f>'1'!DG13</f>
        <v>0.41579346191298477</v>
      </c>
      <c r="CF13" s="6">
        <f>'2'!DE13</f>
        <v>0.29527470567038261</v>
      </c>
      <c r="CG13" s="6">
        <f>'2'!DG13</f>
        <v>0.42243976950301376</v>
      </c>
      <c r="CH13" s="6">
        <f>'3'!AH13</f>
        <v>0.73270924075318811</v>
      </c>
      <c r="CI13" s="6">
        <f>'8'!BD12</f>
        <v>0.5629765572722456</v>
      </c>
      <c r="CJ13" s="6">
        <f t="shared" si="19"/>
        <v>0.39234763803656991</v>
      </c>
      <c r="CK13" s="225">
        <f t="shared" si="20"/>
        <v>0.46286798009193414</v>
      </c>
    </row>
    <row r="14" spans="1:89" x14ac:dyDescent="0.2">
      <c r="A14" s="1">
        <v>1989</v>
      </c>
      <c r="B14" s="6">
        <f>'1'!I14</f>
        <v>0.34686785828785199</v>
      </c>
      <c r="C14" s="6">
        <f>'1'!K14</f>
        <v>0.43103613119665274</v>
      </c>
      <c r="D14" s="6">
        <f>'2'!I14</f>
        <v>0.2512331202792773</v>
      </c>
      <c r="E14" s="6">
        <f>'2'!K14</f>
        <v>0.36586341207272649</v>
      </c>
      <c r="F14" s="6">
        <f>'3'!D14</f>
        <v>0.69958062052634307</v>
      </c>
      <c r="G14" s="6">
        <f>'8'!F13</f>
        <v>0.63172144495042759</v>
      </c>
      <c r="H14" s="6">
        <f t="shared" si="21"/>
        <v>0.4010610193771012</v>
      </c>
      <c r="I14" s="225">
        <f t="shared" si="0"/>
        <v>0.47144183959260666</v>
      </c>
      <c r="J14" s="6">
        <f>'1'!S14</f>
        <v>0.24296213691061008</v>
      </c>
      <c r="K14" s="6">
        <f>'1'!U14</f>
        <v>0.30846285793819295</v>
      </c>
      <c r="L14" s="6">
        <f>'2'!S14</f>
        <v>0.19588548160186867</v>
      </c>
      <c r="M14" s="6">
        <f>'2'!U14</f>
        <v>0.2863834242190953</v>
      </c>
      <c r="N14" s="6">
        <f>'3'!G14</f>
        <v>0.54992674077351289</v>
      </c>
      <c r="O14" s="6">
        <f>'8'!K13</f>
        <v>0.56428417863654834</v>
      </c>
      <c r="P14" s="6">
        <f t="shared" si="1"/>
        <v>0.30108313593862002</v>
      </c>
      <c r="Q14" s="225">
        <f t="shared" si="2"/>
        <v>0.35598343491965073</v>
      </c>
      <c r="R14" s="6">
        <f>'1'!AC14</f>
        <v>0.32892420100668812</v>
      </c>
      <c r="S14" s="6">
        <f>'1'!AE14</f>
        <v>0.4109505449686956</v>
      </c>
      <c r="T14" s="6">
        <f>'2'!AC14</f>
        <v>9.3219398231033229E-2</v>
      </c>
      <c r="U14" s="6">
        <f>'2'!AE14</f>
        <v>0.10414364736047821</v>
      </c>
      <c r="V14" s="6">
        <f>'3'!J14</f>
        <v>0.70167896758840964</v>
      </c>
      <c r="W14" s="6">
        <f>'8'!P13</f>
        <v>0.55599425353250509</v>
      </c>
      <c r="X14" s="6">
        <f t="shared" si="3"/>
        <v>0.36533620263987648</v>
      </c>
      <c r="Y14" s="225">
        <f t="shared" si="4"/>
        <v>0.42384706832622626</v>
      </c>
      <c r="Z14" s="6">
        <f>'1'!AM14</f>
        <v>0.370082987044898</v>
      </c>
      <c r="AA14" s="6">
        <f>'1'!AO14</f>
        <v>0.45641701813792568</v>
      </c>
      <c r="AB14" s="6">
        <f>'2'!AM14</f>
        <v>0.15834521163877516</v>
      </c>
      <c r="AC14" s="6">
        <f>'2'!AO14</f>
        <v>0.22588795571080172</v>
      </c>
      <c r="AD14" s="6">
        <f>'3'!M14</f>
        <v>0.65014492646582689</v>
      </c>
      <c r="AE14" s="6">
        <f>'8'!U13</f>
        <v>0.54767658267264674</v>
      </c>
      <c r="AF14" s="6">
        <f t="shared" si="5"/>
        <v>0.3946747630091535</v>
      </c>
      <c r="AG14" s="225">
        <f t="shared" si="6"/>
        <v>0.46186285918147552</v>
      </c>
      <c r="AH14" s="6">
        <f>'1'!AW14</f>
        <v>0.27244031047795036</v>
      </c>
      <c r="AI14" s="6">
        <f>'1'!AY14</f>
        <v>0.34484779732035498</v>
      </c>
      <c r="AJ14" s="6">
        <f>'2'!AW14</f>
        <v>0.19573145810084519</v>
      </c>
      <c r="AK14" s="6">
        <f>'2'!AY14</f>
        <v>0.2861471080684756</v>
      </c>
      <c r="AL14" s="6">
        <f>'3'!P14</f>
        <v>0.60501148897785217</v>
      </c>
      <c r="AM14" s="6">
        <f>'8'!Z13</f>
        <v>0.54452714770461574</v>
      </c>
      <c r="AN14" s="6">
        <f t="shared" si="7"/>
        <v>0.32523522681289657</v>
      </c>
      <c r="AO14" s="225">
        <f t="shared" si="8"/>
        <v>0.38496203259934286</v>
      </c>
      <c r="AP14" s="6">
        <f>'1'!BG14</f>
        <v>0.27688227055105818</v>
      </c>
      <c r="AQ14" s="6">
        <f>'1'!BI14</f>
        <v>0.35021346874596626</v>
      </c>
      <c r="AR14" s="6">
        <f>'2'!BG14</f>
        <v>0.21652468344294679</v>
      </c>
      <c r="AS14" s="6">
        <f>'2'!BI14</f>
        <v>0.31724779654185048</v>
      </c>
      <c r="AT14" s="6">
        <f>'3'!S14</f>
        <v>0.67633248641604071</v>
      </c>
      <c r="AU14" s="6">
        <f>'8'!AE13</f>
        <v>0.59583214051314959</v>
      </c>
      <c r="AV14" s="6">
        <f t="shared" si="9"/>
        <v>0.34268652042295444</v>
      </c>
      <c r="AW14" s="225">
        <f t="shared" si="10"/>
        <v>0.40409067046928043</v>
      </c>
      <c r="AX14" s="6">
        <f>'1'!BQ14</f>
        <v>0.36763920616681273</v>
      </c>
      <c r="AY14" s="6">
        <f>'1'!BS14</f>
        <v>0.45377648171379864</v>
      </c>
      <c r="AZ14" s="6">
        <f>'2'!BQ14</f>
        <v>0.25554375730329942</v>
      </c>
      <c r="BA14" s="6">
        <f>'2'!BS14</f>
        <v>0.37163893965701872</v>
      </c>
      <c r="BB14" s="6">
        <f>'3'!V14</f>
        <v>0.8109557973043775</v>
      </c>
      <c r="BC14" s="6">
        <f>'8'!AJ13</f>
        <v>0.68434375669417291</v>
      </c>
      <c r="BD14" s="6">
        <f t="shared" si="11"/>
        <v>0.43243177544695383</v>
      </c>
      <c r="BE14" s="225">
        <f t="shared" si="12"/>
        <v>0.50433738656521587</v>
      </c>
      <c r="BF14" s="6">
        <f>'1'!CA14</f>
        <v>0.35450889909273653</v>
      </c>
      <c r="BG14" s="6">
        <f>'1'!CC14</f>
        <v>0.43946394627220164</v>
      </c>
      <c r="BH14" s="6">
        <f>'2'!CA14</f>
        <v>0.26908987312225829</v>
      </c>
      <c r="BI14" s="6">
        <f>'2'!CC14</f>
        <v>0.3894397656286675</v>
      </c>
      <c r="BJ14" s="6">
        <f>'3'!Y14</f>
        <v>0.68126495004924714</v>
      </c>
      <c r="BK14" s="6">
        <f>'8'!AO13</f>
        <v>0.63355193819077626</v>
      </c>
      <c r="BL14" s="6">
        <f t="shared" si="13"/>
        <v>0.40654690550114375</v>
      </c>
      <c r="BM14" s="225">
        <f t="shared" si="14"/>
        <v>0.47805042777741025</v>
      </c>
      <c r="BN14" s="6">
        <f>'1'!CK14</f>
        <v>0.2936325319384589</v>
      </c>
      <c r="BO14" s="6">
        <f>'1'!CM14</f>
        <v>0.37018271507089351</v>
      </c>
      <c r="BP14" s="6">
        <f>'2'!CK14</f>
        <v>0.29730010280427704</v>
      </c>
      <c r="BQ14" s="6">
        <f>'2'!CM14</f>
        <v>0.42491930172056164</v>
      </c>
      <c r="BR14" s="6">
        <f>'3'!AB14</f>
        <v>0.4500472704969985</v>
      </c>
      <c r="BS14" s="6">
        <f>'8'!AT13</f>
        <v>0.60473009929889765</v>
      </c>
      <c r="BT14" s="6">
        <f t="shared" si="15"/>
        <v>0.34075051961693859</v>
      </c>
      <c r="BU14" s="225">
        <f t="shared" si="16"/>
        <v>0.40709756770127126</v>
      </c>
      <c r="BV14" s="6">
        <f>'1'!CU14</f>
        <v>0.4363756918350456</v>
      </c>
      <c r="BW14" s="6">
        <f>'1'!CW14</f>
        <v>0.52542161085309813</v>
      </c>
      <c r="BX14" s="6">
        <f>'2'!CU14</f>
        <v>0.29958661318453905</v>
      </c>
      <c r="BY14" s="6">
        <f>'2'!CW14</f>
        <v>0.42770640948241384</v>
      </c>
      <c r="BZ14" s="6">
        <f>'3'!AE14</f>
        <v>0.60581171914416521</v>
      </c>
      <c r="CA14" s="6">
        <f>'8'!AY13</f>
        <v>0.64129655184251055</v>
      </c>
      <c r="CB14" s="6">
        <f t="shared" si="17"/>
        <v>0.46013247270165342</v>
      </c>
      <c r="CC14" s="225">
        <f t="shared" si="18"/>
        <v>0.53527659564407759</v>
      </c>
      <c r="CD14" s="6">
        <f>'1'!DE14</f>
        <v>0.36267534640778637</v>
      </c>
      <c r="CE14" s="6">
        <f>'1'!DG14</f>
        <v>0.44839061647724071</v>
      </c>
      <c r="CF14" s="6">
        <f>'2'!DE14</f>
        <v>0.30751262038852661</v>
      </c>
      <c r="CG14" s="6">
        <f>'2'!DG14</f>
        <v>0.43727008319853877</v>
      </c>
      <c r="CH14" s="6">
        <f>'3'!AH14</f>
        <v>0.71164603617332722</v>
      </c>
      <c r="CI14" s="6">
        <f>'8'!BD13</f>
        <v>0.58679902104547499</v>
      </c>
      <c r="CJ14" s="6">
        <f t="shared" si="19"/>
        <v>0.41446851024618331</v>
      </c>
      <c r="CK14" s="225">
        <f t="shared" si="20"/>
        <v>0.48744494557580259</v>
      </c>
    </row>
    <row r="15" spans="1:89" x14ac:dyDescent="0.2">
      <c r="A15" s="1">
        <v>1990</v>
      </c>
      <c r="B15" s="6">
        <f>'1'!I15</f>
        <v>0.36001009368911113</v>
      </c>
      <c r="C15" s="6">
        <f>'1'!K15</f>
        <v>0.44548632202183719</v>
      </c>
      <c r="D15" s="6">
        <f>'2'!I15</f>
        <v>0.2377830068427301</v>
      </c>
      <c r="E15" s="6">
        <f>'2'!K15</f>
        <v>0.34748197733623087</v>
      </c>
      <c r="F15" s="6">
        <f>'3'!D15</f>
        <v>0.66038439262449966</v>
      </c>
      <c r="G15" s="6">
        <f>'8'!F14</f>
        <v>0.61599399002380284</v>
      </c>
      <c r="H15" s="6">
        <f t="shared" si="21"/>
        <v>0.40342320453148106</v>
      </c>
      <c r="I15" s="225">
        <f t="shared" si="0"/>
        <v>0.47422646141373936</v>
      </c>
      <c r="J15" s="6">
        <f>'1'!S15</f>
        <v>0.2417047559624414</v>
      </c>
      <c r="K15" s="6">
        <f>'1'!U15</f>
        <v>0.30687993746159042</v>
      </c>
      <c r="L15" s="6">
        <f>'2'!S15</f>
        <v>0.18568330945376757</v>
      </c>
      <c r="M15" s="6">
        <f>'2'!U15</f>
        <v>0.27052869838762417</v>
      </c>
      <c r="N15" s="6">
        <f>'3'!G15</f>
        <v>0.44685634193466994</v>
      </c>
      <c r="O15" s="6">
        <f>'8'!K14</f>
        <v>0.5284774607380649</v>
      </c>
      <c r="P15" s="6">
        <f t="shared" si="1"/>
        <v>0.28529504038635922</v>
      </c>
      <c r="Q15" s="225">
        <f t="shared" si="2"/>
        <v>0.33940220632914919</v>
      </c>
      <c r="R15" s="6">
        <f>'1'!AC15</f>
        <v>0.35073811246224396</v>
      </c>
      <c r="S15" s="6">
        <f>'1'!AE15</f>
        <v>0.43531409397358334</v>
      </c>
      <c r="T15" s="6">
        <f>'2'!AC15</f>
        <v>9.6142946095999854E-2</v>
      </c>
      <c r="U15" s="6">
        <f>'2'!AE15</f>
        <v>0.11016387382565021</v>
      </c>
      <c r="V15" s="6">
        <f>'3'!J15</f>
        <v>0.74708162780954046</v>
      </c>
      <c r="W15" s="6">
        <f>'8'!P14</f>
        <v>0.54733436859119966</v>
      </c>
      <c r="X15" s="6">
        <f t="shared" si="3"/>
        <v>0.38457257297324476</v>
      </c>
      <c r="Y15" s="225">
        <f t="shared" si="4"/>
        <v>0.44517785280414734</v>
      </c>
      <c r="Z15" s="6">
        <f>'1'!AM15</f>
        <v>0.37730431675095782</v>
      </c>
      <c r="AA15" s="6">
        <f>'1'!AO15</f>
        <v>0.46417779165833312</v>
      </c>
      <c r="AB15" s="6">
        <f>'2'!AM15</f>
        <v>0.15246731012865838</v>
      </c>
      <c r="AC15" s="6">
        <f>'2'!AO15</f>
        <v>0.21584674902548651</v>
      </c>
      <c r="AD15" s="6">
        <f>'3'!M15</f>
        <v>0.67144690572270005</v>
      </c>
      <c r="AE15" s="6">
        <f>'8'!U14</f>
        <v>0.54408322072337167</v>
      </c>
      <c r="AF15" s="6">
        <f t="shared" si="5"/>
        <v>0.40091276538314347</v>
      </c>
      <c r="AG15" s="225">
        <f t="shared" si="6"/>
        <v>0.46806214170798899</v>
      </c>
      <c r="AH15" s="6">
        <f>'1'!AW15</f>
        <v>0.28532913120491615</v>
      </c>
      <c r="AI15" s="6">
        <f>'1'!AY15</f>
        <v>0.36033526399572646</v>
      </c>
      <c r="AJ15" s="6">
        <f>'2'!AW15</f>
        <v>0.18947259830883817</v>
      </c>
      <c r="AK15" s="6">
        <f>'2'!AY15</f>
        <v>0.27646577335241018</v>
      </c>
      <c r="AL15" s="6">
        <f>'3'!P15</f>
        <v>0.59878220719633335</v>
      </c>
      <c r="AM15" s="6">
        <f>'8'!Z14</f>
        <v>0.53403050358891546</v>
      </c>
      <c r="AN15" s="6">
        <f t="shared" si="7"/>
        <v>0.33195892275284999</v>
      </c>
      <c r="AO15" s="225">
        <f t="shared" si="8"/>
        <v>0.39316253321077438</v>
      </c>
      <c r="AP15" s="6">
        <f>'1'!BG15</f>
        <v>0.28512006878770579</v>
      </c>
      <c r="AQ15" s="6">
        <f>'1'!BI15</f>
        <v>0.36008602375971349</v>
      </c>
      <c r="AR15" s="6">
        <f>'2'!BG15</f>
        <v>0.21410993022272384</v>
      </c>
      <c r="AS15" s="6">
        <f>'2'!BI15</f>
        <v>0.31371651783064503</v>
      </c>
      <c r="AT15" s="6">
        <f>'3'!S15</f>
        <v>0.65677571766126819</v>
      </c>
      <c r="AU15" s="6">
        <f>'8'!AE14</f>
        <v>0.57684621730124697</v>
      </c>
      <c r="AV15" s="6">
        <f t="shared" si="9"/>
        <v>0.34435723466991797</v>
      </c>
      <c r="AW15" s="225">
        <f t="shared" si="10"/>
        <v>0.40679406191111545</v>
      </c>
      <c r="AX15" s="6">
        <f>'1'!BQ15</f>
        <v>0.38313916859347685</v>
      </c>
      <c r="AY15" s="6">
        <f>'1'!BS15</f>
        <v>0.4704032337782883</v>
      </c>
      <c r="AZ15" s="6">
        <f>'2'!BQ15</f>
        <v>0.25076702406998191</v>
      </c>
      <c r="BA15" s="6">
        <f>'2'!BS15</f>
        <v>0.36523562581462171</v>
      </c>
      <c r="BB15" s="6">
        <f>'3'!V15</f>
        <v>0.76853343092376392</v>
      </c>
      <c r="BC15" s="6">
        <f>'8'!AJ14</f>
        <v>0.64814477449042418</v>
      </c>
      <c r="BD15" s="6">
        <f t="shared" si="11"/>
        <v>0.43494194096385075</v>
      </c>
      <c r="BE15" s="225">
        <f t="shared" si="12"/>
        <v>0.50747364676768281</v>
      </c>
      <c r="BF15" s="6">
        <f>'1'!CA15</f>
        <v>0.3673183434235831</v>
      </c>
      <c r="BG15" s="6">
        <f>'1'!CC15</f>
        <v>0.45342924808014085</v>
      </c>
      <c r="BH15" s="6">
        <f>'2'!CA15</f>
        <v>0.26237511957436904</v>
      </c>
      <c r="BI15" s="6">
        <f>'2'!CC15</f>
        <v>0.3806810311161174</v>
      </c>
      <c r="BJ15" s="6">
        <f>'3'!Y15</f>
        <v>0.6798490924440691</v>
      </c>
      <c r="BK15" s="6">
        <f>'8'!AO14</f>
        <v>0.62049935046516735</v>
      </c>
      <c r="BL15" s="6">
        <f t="shared" si="13"/>
        <v>0.41339519664486873</v>
      </c>
      <c r="BM15" s="225">
        <f t="shared" si="14"/>
        <v>0.48550342105863398</v>
      </c>
      <c r="BN15" s="6">
        <f>'1'!CK15</f>
        <v>0.31084526176511429</v>
      </c>
      <c r="BO15" s="6">
        <f>'1'!CM15</f>
        <v>0.39028158228700283</v>
      </c>
      <c r="BP15" s="6">
        <f>'2'!CK15</f>
        <v>0.28391258104024325</v>
      </c>
      <c r="BQ15" s="6">
        <f>'2'!CM15</f>
        <v>0.40833959124478336</v>
      </c>
      <c r="BR15" s="6">
        <f>'3'!AB15</f>
        <v>0.31978360495431873</v>
      </c>
      <c r="BS15" s="6">
        <f>'8'!AT14</f>
        <v>0.61142134566516015</v>
      </c>
      <c r="BT15" s="6">
        <f t="shared" si="15"/>
        <v>0.33910343640155222</v>
      </c>
      <c r="BU15" s="225">
        <f t="shared" si="16"/>
        <v>0.4071515617873282</v>
      </c>
      <c r="BV15" s="6">
        <f>'1'!CU15</f>
        <v>0.44753562655985785</v>
      </c>
      <c r="BW15" s="6">
        <f>'1'!CW15</f>
        <v>0.53656775062183437</v>
      </c>
      <c r="BX15" s="6">
        <f>'2'!CU15</f>
        <v>0.29845289378323142</v>
      </c>
      <c r="BY15" s="6">
        <f>'2'!CW15</f>
        <v>0.42632607424472418</v>
      </c>
      <c r="BZ15" s="6">
        <f>'3'!AE15</f>
        <v>0.66340456834696093</v>
      </c>
      <c r="CA15" s="6">
        <f>'8'!AY14</f>
        <v>0.63851512221687923</v>
      </c>
      <c r="CB15" s="6">
        <f t="shared" si="17"/>
        <v>0.47331219702660765</v>
      </c>
      <c r="CC15" s="225">
        <f t="shared" si="18"/>
        <v>0.54842200191614043</v>
      </c>
      <c r="CD15" s="6">
        <f>'1'!DE15</f>
        <v>0.38178246394889387</v>
      </c>
      <c r="CE15" s="6">
        <f>'1'!DG15</f>
        <v>0.46895929022378074</v>
      </c>
      <c r="CF15" s="6">
        <f>'2'!DE15</f>
        <v>0.29942769107571832</v>
      </c>
      <c r="CG15" s="6">
        <f>'2'!DG15</f>
        <v>0.42751310588925734</v>
      </c>
      <c r="CH15" s="6">
        <f>'3'!AH15</f>
        <v>0.58563282520731452</v>
      </c>
      <c r="CI15" s="6">
        <f>'8'!BD14</f>
        <v>0.61332423077192477</v>
      </c>
      <c r="CJ15" s="6">
        <f t="shared" si="19"/>
        <v>0.41708619946972147</v>
      </c>
      <c r="CK15" s="225">
        <f t="shared" si="20"/>
        <v>0.49091851934349617</v>
      </c>
    </row>
    <row r="16" spans="1:89" x14ac:dyDescent="0.2">
      <c r="A16" s="1">
        <v>1991</v>
      </c>
      <c r="B16" s="6">
        <f>'1'!I16</f>
        <v>0.36570416733519989</v>
      </c>
      <c r="C16" s="6">
        <f>'1'!K16</f>
        <v>0.45168050871117121</v>
      </c>
      <c r="D16" s="6">
        <f>'2'!I16</f>
        <v>0.22410792217749431</v>
      </c>
      <c r="E16" s="6">
        <f>'2'!K16</f>
        <v>0.32820600387493964</v>
      </c>
      <c r="F16" s="6">
        <f>'3'!D16</f>
        <v>0.66420231366730575</v>
      </c>
      <c r="G16" s="6">
        <f>'8'!F15</f>
        <v>0.58038959635557652</v>
      </c>
      <c r="H16" s="6">
        <f t="shared" si="21"/>
        <v>0.40286290035467759</v>
      </c>
      <c r="I16" s="225">
        <f t="shared" si="0"/>
        <v>0.47345614748760206</v>
      </c>
      <c r="J16" s="6">
        <f>'1'!S16</f>
        <v>0.23627842025595655</v>
      </c>
      <c r="K16" s="6">
        <f>'1'!U16</f>
        <v>0.30001876190929716</v>
      </c>
      <c r="L16" s="6">
        <f>'2'!S16</f>
        <v>0.18287739130317554</v>
      </c>
      <c r="M16" s="6">
        <f>'2'!U16</f>
        <v>0.26609475138935262</v>
      </c>
      <c r="N16" s="6">
        <f>'3'!G16</f>
        <v>0.45300966517814734</v>
      </c>
      <c r="O16" s="6">
        <f>'8'!K15</f>
        <v>0.50842325137586808</v>
      </c>
      <c r="P16" s="6">
        <f t="shared" si="1"/>
        <v>0.27982592496488867</v>
      </c>
      <c r="Q16" s="225">
        <f t="shared" si="2"/>
        <v>0.33276590013084484</v>
      </c>
      <c r="R16" s="6">
        <f>'1'!AC16</f>
        <v>0.35280757950146335</v>
      </c>
      <c r="S16" s="6">
        <f>'1'!AE16</f>
        <v>0.43759380784443275</v>
      </c>
      <c r="T16" s="6">
        <f>'2'!AC16</f>
        <v>0.10113947172352203</v>
      </c>
      <c r="U16" s="6">
        <f>'2'!AE16</f>
        <v>0.12031694809372441</v>
      </c>
      <c r="V16" s="6">
        <f>'3'!J16</f>
        <v>0.7019946358054765</v>
      </c>
      <c r="W16" s="6">
        <f>'8'!P15</f>
        <v>0.50061371305024505</v>
      </c>
      <c r="X16" s="6">
        <f t="shared" si="3"/>
        <v>0.37734008770894878</v>
      </c>
      <c r="Y16" s="225">
        <f t="shared" si="4"/>
        <v>0.43860819518604754</v>
      </c>
      <c r="Z16" s="6">
        <f>'1'!AM16</f>
        <v>0.37953909112588274</v>
      </c>
      <c r="AA16" s="6">
        <f>'1'!AO16</f>
        <v>0.4665669126009907</v>
      </c>
      <c r="AB16" s="6">
        <f>'2'!AM16</f>
        <v>0.14770498528161813</v>
      </c>
      <c r="AC16" s="6">
        <f>'2'!AO16</f>
        <v>0.20758802776963073</v>
      </c>
      <c r="AD16" s="6">
        <f>'3'!M16</f>
        <v>0.64458945632902143</v>
      </c>
      <c r="AE16" s="6">
        <f>'8'!U15</f>
        <v>0.53760752607264761</v>
      </c>
      <c r="AF16" s="6">
        <f t="shared" si="5"/>
        <v>0.39866756055644664</v>
      </c>
      <c r="AG16" s="225">
        <f t="shared" si="6"/>
        <v>0.46557533983782345</v>
      </c>
      <c r="AH16" s="6">
        <f>'1'!AW16</f>
        <v>0.28115692316132512</v>
      </c>
      <c r="AI16" s="6">
        <f>'1'!AY16</f>
        <v>0.35534901661201163</v>
      </c>
      <c r="AJ16" s="6">
        <f>'2'!AW16</f>
        <v>0.17951610461888093</v>
      </c>
      <c r="AK16" s="6">
        <f>'2'!AY16</f>
        <v>0.26074032851545287</v>
      </c>
      <c r="AL16" s="6">
        <f>'3'!P16</f>
        <v>0.59904561448937388</v>
      </c>
      <c r="AM16" s="6">
        <f>'8'!Z15</f>
        <v>0.51666891394260028</v>
      </c>
      <c r="AN16" s="6">
        <f t="shared" si="7"/>
        <v>0.32633290951801308</v>
      </c>
      <c r="AO16" s="225">
        <f t="shared" si="8"/>
        <v>0.38638979732315082</v>
      </c>
      <c r="AP16" s="6">
        <f>'1'!BG16</f>
        <v>0.28732958405434184</v>
      </c>
      <c r="AQ16" s="6">
        <f>'1'!BI16</f>
        <v>0.36271691575643866</v>
      </c>
      <c r="AR16" s="6">
        <f>'2'!BG16</f>
        <v>0.21117623064482888</v>
      </c>
      <c r="AS16" s="6">
        <f>'2'!BI16</f>
        <v>0.30939859552570942</v>
      </c>
      <c r="AT16" s="6">
        <f>'3'!S16</f>
        <v>0.62279479863241571</v>
      </c>
      <c r="AU16" s="6">
        <f>'8'!AE15</f>
        <v>0.55503004423181423</v>
      </c>
      <c r="AV16" s="6">
        <f t="shared" si="9"/>
        <v>0.34003081618894515</v>
      </c>
      <c r="AW16" s="225">
        <f t="shared" si="10"/>
        <v>0.40262418486850093</v>
      </c>
      <c r="AX16" s="6">
        <f>'1'!BQ16</f>
        <v>0.39473800141899901</v>
      </c>
      <c r="AY16" s="6">
        <f>'1'!BS16</f>
        <v>0.48266047068434498</v>
      </c>
      <c r="AZ16" s="6">
        <f>'2'!BQ16</f>
        <v>0.2492179689849372</v>
      </c>
      <c r="BA16" s="6">
        <f>'2'!BS16</f>
        <v>0.36314453509106692</v>
      </c>
      <c r="BB16" s="6">
        <f>'3'!V16</f>
        <v>0.75119255300518251</v>
      </c>
      <c r="BC16" s="6">
        <f>'8'!AJ15</f>
        <v>0.58882086816387624</v>
      </c>
      <c r="BD16" s="6">
        <f t="shared" si="11"/>
        <v>0.43523974000869892</v>
      </c>
      <c r="BE16" s="225">
        <f t="shared" si="12"/>
        <v>0.50817812510505411</v>
      </c>
      <c r="BF16" s="6">
        <f>'1'!CA16</f>
        <v>0.36456863111116977</v>
      </c>
      <c r="BG16" s="6">
        <f>'1'!CC16</f>
        <v>0.4504484083068504</v>
      </c>
      <c r="BH16" s="6">
        <f>'2'!CA16</f>
        <v>0.25818913728193854</v>
      </c>
      <c r="BI16" s="6">
        <f>'2'!CC16</f>
        <v>0.37515635769882189</v>
      </c>
      <c r="BJ16" s="6">
        <f>'3'!Y16</f>
        <v>0.61442943576755304</v>
      </c>
      <c r="BK16" s="6">
        <f>'8'!AO15</f>
        <v>0.61415416917674825</v>
      </c>
      <c r="BL16" s="6">
        <f t="shared" si="13"/>
        <v>0.4038753160004428</v>
      </c>
      <c r="BM16" s="225">
        <f t="shared" si="14"/>
        <v>0.47568788207910762</v>
      </c>
      <c r="BN16" s="6">
        <f>'1'!CK16</f>
        <v>0.30524625469132777</v>
      </c>
      <c r="BO16" s="6">
        <f>'1'!CM16</f>
        <v>0.38378959936154783</v>
      </c>
      <c r="BP16" s="6">
        <f>'2'!CK16</f>
        <v>0.25125641226713474</v>
      </c>
      <c r="BQ16" s="6">
        <f>'2'!CM16</f>
        <v>0.36589476713417063</v>
      </c>
      <c r="BR16" s="6">
        <f>'3'!AB16</f>
        <v>0.38773792966593801</v>
      </c>
      <c r="BS16" s="6">
        <f>'8'!AT15</f>
        <v>0.5880683304581138</v>
      </c>
      <c r="BT16" s="6">
        <f t="shared" si="15"/>
        <v>0.33637864552304808</v>
      </c>
      <c r="BU16" s="225">
        <f t="shared" si="16"/>
        <v>0.40282282227890565</v>
      </c>
      <c r="BV16" s="6">
        <f>'1'!CU16</f>
        <v>0.43002919251352772</v>
      </c>
      <c r="BW16" s="6">
        <f>'1'!CW16</f>
        <v>0.51902504262837446</v>
      </c>
      <c r="BX16" s="6">
        <f>'2'!CU16</f>
        <v>0.24751686008450077</v>
      </c>
      <c r="BY16" s="6">
        <f>'2'!CW16</f>
        <v>0.36083987813182056</v>
      </c>
      <c r="BZ16" s="6">
        <f>'3'!AE16</f>
        <v>0.65852211987030529</v>
      </c>
      <c r="CA16" s="6">
        <f>'8'!AY15</f>
        <v>0.61100330152809634</v>
      </c>
      <c r="CB16" s="6">
        <f t="shared" si="17"/>
        <v>0.45272466290775965</v>
      </c>
      <c r="CC16" s="225">
        <f t="shared" si="18"/>
        <v>0.52635405979288441</v>
      </c>
      <c r="CD16" s="6">
        <f>'1'!DE16</f>
        <v>0.40361454706849581</v>
      </c>
      <c r="CE16" s="6">
        <f>'1'!DG16</f>
        <v>0.49193681697566127</v>
      </c>
      <c r="CF16" s="6">
        <f>'2'!DE16</f>
        <v>0.28726627951786254</v>
      </c>
      <c r="CG16" s="6">
        <f>'2'!DG16</f>
        <v>0.41253555088265587</v>
      </c>
      <c r="CH16" s="6">
        <f>'3'!AH16</f>
        <v>0.70882257317697206</v>
      </c>
      <c r="CI16" s="6">
        <f>'8'!BD15</f>
        <v>0.60044970401301268</v>
      </c>
      <c r="CJ16" s="6">
        <f t="shared" si="19"/>
        <v>0.44218403861873179</v>
      </c>
      <c r="CK16" s="225">
        <f t="shared" si="20"/>
        <v>0.51653655469022686</v>
      </c>
    </row>
    <row r="17" spans="1:89" x14ac:dyDescent="0.2">
      <c r="A17" s="1">
        <v>1992</v>
      </c>
      <c r="B17" s="6">
        <f>'1'!I17</f>
        <v>0.38463834383762946</v>
      </c>
      <c r="C17" s="6">
        <f>'1'!K17</f>
        <v>0.47199629973261864</v>
      </c>
      <c r="D17" s="6">
        <f>'2'!I17</f>
        <v>0.21978577539755828</v>
      </c>
      <c r="E17" s="6">
        <f>'2'!K17</f>
        <v>0.32198445607739679</v>
      </c>
      <c r="F17" s="6">
        <f>'3'!D17</f>
        <v>0.65419505393671051</v>
      </c>
      <c r="G17" s="6">
        <f>'8'!F16</f>
        <v>0.56949032552992152</v>
      </c>
      <c r="H17" s="6">
        <f t="shared" si="21"/>
        <v>0.41359395617275968</v>
      </c>
      <c r="I17" s="225">
        <f t="shared" si="0"/>
        <v>0.4849643933672359</v>
      </c>
      <c r="J17" s="6">
        <f>'1'!S17</f>
        <v>0.24503878318129615</v>
      </c>
      <c r="K17" s="6">
        <f>'1'!U17</f>
        <v>0.31107148065023932</v>
      </c>
      <c r="L17" s="6">
        <f>'2'!S17</f>
        <v>0.18147875731063426</v>
      </c>
      <c r="M17" s="6">
        <f>'2'!U17</f>
        <v>0.26387249105351346</v>
      </c>
      <c r="N17" s="6">
        <f>'3'!G17</f>
        <v>0.34773515300319746</v>
      </c>
      <c r="O17" s="6">
        <f>'8'!K16</f>
        <v>0.4746356452608485</v>
      </c>
      <c r="P17" s="6">
        <f t="shared" si="1"/>
        <v>0.2719121037843753</v>
      </c>
      <c r="Q17" s="225">
        <f t="shared" si="2"/>
        <v>0.32637436538692349</v>
      </c>
      <c r="R17" s="6">
        <f>'1'!AC17</f>
        <v>0.3885489657076564</v>
      </c>
      <c r="S17" s="6">
        <f>'1'!AE17</f>
        <v>0.47613949908121356</v>
      </c>
      <c r="T17" s="6">
        <f>'2'!AC17</f>
        <v>0.10822229655547624</v>
      </c>
      <c r="U17" s="6">
        <f>'2'!AE17</f>
        <v>0.13442528653309752</v>
      </c>
      <c r="V17" s="6">
        <f>'3'!J17</f>
        <v>0.73703265577232258</v>
      </c>
      <c r="W17" s="6">
        <f>'8'!P16</f>
        <v>0.49368690573075624</v>
      </c>
      <c r="X17" s="6">
        <f t="shared" si="3"/>
        <v>0.40587846180121501</v>
      </c>
      <c r="Y17" s="225">
        <f t="shared" si="4"/>
        <v>0.46981213416046713</v>
      </c>
      <c r="Z17" s="6">
        <f>'1'!AM17</f>
        <v>0.4015290968599764</v>
      </c>
      <c r="AA17" s="6">
        <f>'1'!AO17</f>
        <v>0.48976543990031485</v>
      </c>
      <c r="AB17" s="6">
        <f>'2'!AM17</f>
        <v>0.13817522458203108</v>
      </c>
      <c r="AC17" s="6">
        <f>'2'!AO17</f>
        <v>0.1907174392498476</v>
      </c>
      <c r="AD17" s="6">
        <f>'3'!M17</f>
        <v>0.66516788503886715</v>
      </c>
      <c r="AE17" s="6">
        <f>'8'!U16</f>
        <v>0.5169837690631941</v>
      </c>
      <c r="AF17" s="6">
        <f t="shared" si="5"/>
        <v>0.41310305567039268</v>
      </c>
      <c r="AG17" s="225">
        <f t="shared" si="6"/>
        <v>0.48012271726541128</v>
      </c>
      <c r="AH17" s="6">
        <f>'1'!AW17</f>
        <v>0.28682391111528494</v>
      </c>
      <c r="AI17" s="6">
        <f>'1'!AY17</f>
        <v>0.36211543866341656</v>
      </c>
      <c r="AJ17" s="6">
        <f>'2'!AW17</f>
        <v>0.16713219856242248</v>
      </c>
      <c r="AK17" s="6">
        <f>'2'!AY17</f>
        <v>0.24059645453318293</v>
      </c>
      <c r="AL17" s="6">
        <f>'3'!P17</f>
        <v>0.61633215989763412</v>
      </c>
      <c r="AM17" s="6">
        <f>'8'!Z16</f>
        <v>0.48259042919538797</v>
      </c>
      <c r="AN17" s="6">
        <f t="shared" si="7"/>
        <v>0.32738221654624389</v>
      </c>
      <c r="AO17" s="225">
        <f t="shared" si="8"/>
        <v>0.38743271142701208</v>
      </c>
      <c r="AP17" s="6">
        <f>'1'!BG17</f>
        <v>0.30545533251030316</v>
      </c>
      <c r="AQ17" s="6">
        <f>'1'!BI17</f>
        <v>0.38403280942845397</v>
      </c>
      <c r="AR17" s="6">
        <f>'2'!BG17</f>
        <v>0.2107828781918599</v>
      </c>
      <c r="AS17" s="6">
        <f>'2'!BI17</f>
        <v>0.30881730966285487</v>
      </c>
      <c r="AT17" s="6">
        <f>'3'!S17</f>
        <v>0.66689514366254832</v>
      </c>
      <c r="AU17" s="6">
        <f>'8'!AE16</f>
        <v>0.54123160895228817</v>
      </c>
      <c r="AV17" s="6">
        <f t="shared" si="9"/>
        <v>0.35570969583788187</v>
      </c>
      <c r="AW17" s="225">
        <f t="shared" si="10"/>
        <v>0.42051737282768697</v>
      </c>
      <c r="AX17" s="6">
        <f>'1'!BQ17</f>
        <v>0.41934827895776594</v>
      </c>
      <c r="AY17" s="6">
        <f>'1'!BS17</f>
        <v>0.50816318602434052</v>
      </c>
      <c r="AZ17" s="6">
        <f>'2'!BQ17</f>
        <v>0.24485443609807361</v>
      </c>
      <c r="BA17" s="6">
        <f>'2'!BS17</f>
        <v>0.35721522608674894</v>
      </c>
      <c r="BB17" s="6">
        <f>'3'!V17</f>
        <v>0.73362903500303212</v>
      </c>
      <c r="BC17" s="6">
        <f>'8'!AJ16</f>
        <v>0.58295543264702876</v>
      </c>
      <c r="BD17" s="6">
        <f t="shared" si="11"/>
        <v>0.44968768564524958</v>
      </c>
      <c r="BE17" s="225">
        <f t="shared" si="12"/>
        <v>0.52309419959071934</v>
      </c>
      <c r="BF17" s="6">
        <f>'1'!CA17</f>
        <v>0.37409809833082502</v>
      </c>
      <c r="BG17" s="6">
        <f>'1'!CC17</f>
        <v>0.46073976723353194</v>
      </c>
      <c r="BH17" s="6">
        <f>'2'!CA17</f>
        <v>0.25164835104647537</v>
      </c>
      <c r="BI17" s="6">
        <f>'2'!CC17</f>
        <v>0.36642214268643086</v>
      </c>
      <c r="BJ17" s="6">
        <f>'3'!Y17</f>
        <v>0.66377339242999867</v>
      </c>
      <c r="BK17" s="6">
        <f>'8'!AO16</f>
        <v>0.60018600475609418</v>
      </c>
      <c r="BL17" s="6">
        <f t="shared" si="13"/>
        <v>0.41342944365483436</v>
      </c>
      <c r="BM17" s="225">
        <f t="shared" si="14"/>
        <v>0.48555599105072467</v>
      </c>
      <c r="BN17" s="6">
        <f>'1'!CK17</f>
        <v>0.30779673298191823</v>
      </c>
      <c r="BO17" s="6">
        <f>'1'!CM17</f>
        <v>0.3867522673010233</v>
      </c>
      <c r="BP17" s="6">
        <f>'2'!CK17</f>
        <v>0.23479090663295565</v>
      </c>
      <c r="BQ17" s="6">
        <f>'2'!CM17</f>
        <v>0.34331626703774154</v>
      </c>
      <c r="BR17" s="6">
        <f>'3'!AB17</f>
        <v>0.41356611426125978</v>
      </c>
      <c r="BS17" s="6">
        <f>'8'!AT16</f>
        <v>0.58829361281925097</v>
      </c>
      <c r="BT17" s="6">
        <f t="shared" si="15"/>
        <v>0.33912277645868943</v>
      </c>
      <c r="BU17" s="225">
        <f t="shared" si="16"/>
        <v>0.40524418652254152</v>
      </c>
      <c r="BV17" s="6">
        <f>'1'!CU17</f>
        <v>0.43683622662743415</v>
      </c>
      <c r="BW17" s="6">
        <f>'1'!CW17</f>
        <v>0.52588413270482048</v>
      </c>
      <c r="BX17" s="6">
        <f>'2'!CU17</f>
        <v>0.22285782481300082</v>
      </c>
      <c r="BY17" s="6">
        <f>'2'!CW17</f>
        <v>0.32641306876230369</v>
      </c>
      <c r="BZ17" s="6">
        <f>'3'!AE17</f>
        <v>0.54122902980047916</v>
      </c>
      <c r="CA17" s="6">
        <f>'8'!AY16</f>
        <v>0.599517891319156</v>
      </c>
      <c r="CB17" s="6">
        <f t="shared" si="17"/>
        <v>0.44214583323246748</v>
      </c>
      <c r="CC17" s="225">
        <f t="shared" si="18"/>
        <v>0.51483489188156817</v>
      </c>
      <c r="CD17" s="6">
        <f>'1'!DE17</f>
        <v>0.42937949494497524</v>
      </c>
      <c r="CE17" s="6">
        <f>'1'!DG17</f>
        <v>0.51836782012091387</v>
      </c>
      <c r="CF17" s="6">
        <f>'2'!DE17</f>
        <v>0.2719502481613354</v>
      </c>
      <c r="CG17" s="6">
        <f>'2'!DG17</f>
        <v>0.39313289970705156</v>
      </c>
      <c r="CH17" s="6">
        <f>'3'!AH17</f>
        <v>0.65512299031548538</v>
      </c>
      <c r="CI17" s="6">
        <f>'8'!BD16</f>
        <v>0.58934368566717432</v>
      </c>
      <c r="CJ17" s="6">
        <f t="shared" si="19"/>
        <v>0.45220733887588216</v>
      </c>
      <c r="CK17" s="225">
        <f t="shared" si="20"/>
        <v>0.52661743165361086</v>
      </c>
    </row>
    <row r="18" spans="1:89" x14ac:dyDescent="0.2">
      <c r="A18" s="1">
        <v>1993</v>
      </c>
      <c r="B18" s="6">
        <f>'1'!I18</f>
        <v>0.38602895407436583</v>
      </c>
      <c r="C18" s="6">
        <f>'1'!K18</f>
        <v>0.4734716535072348</v>
      </c>
      <c r="D18" s="6">
        <f>'2'!I18</f>
        <v>0.22763991594301061</v>
      </c>
      <c r="E18" s="6">
        <f>'2'!K18</f>
        <v>0.33324336208754068</v>
      </c>
      <c r="F18" s="6">
        <f>'3'!D18</f>
        <v>0.66321806468911237</v>
      </c>
      <c r="G18" s="6">
        <f>'8'!F17</f>
        <v>0.56039293368372667</v>
      </c>
      <c r="H18" s="6">
        <f t="shared" si="21"/>
        <v>0.41534535928364097</v>
      </c>
      <c r="I18" s="225">
        <f t="shared" si="0"/>
        <v>0.48711559350110228</v>
      </c>
      <c r="J18" s="6">
        <f>'1'!S18</f>
        <v>0.23893008250991674</v>
      </c>
      <c r="K18" s="6">
        <f>'1'!U18</f>
        <v>0.30337767704549978</v>
      </c>
      <c r="L18" s="6">
        <f>'2'!S18</f>
        <v>0.1809564236573144</v>
      </c>
      <c r="M18" s="6">
        <f>'2'!U18</f>
        <v>0.26304048076219277</v>
      </c>
      <c r="N18" s="6">
        <f>'3'!G18</f>
        <v>0.48420040375704015</v>
      </c>
      <c r="O18" s="6">
        <f>'8'!K17</f>
        <v>0.47910065063498974</v>
      </c>
      <c r="P18" s="6">
        <f t="shared" si="1"/>
        <v>0.28167680556187613</v>
      </c>
      <c r="Q18" s="225">
        <f t="shared" si="2"/>
        <v>0.33499852744727215</v>
      </c>
      <c r="R18" s="6">
        <f>'1'!AC18</f>
        <v>0.26725744067959822</v>
      </c>
      <c r="S18" s="6">
        <f>'1'!AE18</f>
        <v>0.3385491861548936</v>
      </c>
      <c r="T18" s="6">
        <f>'2'!AC18</f>
        <v>0.11664354031917816</v>
      </c>
      <c r="U18" s="6">
        <f>'2'!AE18</f>
        <v>0.15078488563573419</v>
      </c>
      <c r="V18" s="6">
        <f>'3'!J18</f>
        <v>0.83875877745919369</v>
      </c>
      <c r="W18" s="6">
        <f>'8'!P17</f>
        <v>0.51192962837624101</v>
      </c>
      <c r="X18" s="6">
        <f t="shared" si="3"/>
        <v>0.33381340309118002</v>
      </c>
      <c r="Y18" s="225">
        <f t="shared" si="4"/>
        <v>0.3871317594555424</v>
      </c>
      <c r="Z18" s="6">
        <f>'1'!AM18</f>
        <v>0.41574042208821221</v>
      </c>
      <c r="AA18" s="6">
        <f>'1'!AO18</f>
        <v>0.50446640510102481</v>
      </c>
      <c r="AB18" s="6">
        <f>'2'!AM18</f>
        <v>0.13366303259392961</v>
      </c>
      <c r="AC18" s="6">
        <f>'2'!AO18</f>
        <v>0.18256337478688386</v>
      </c>
      <c r="AD18" s="6">
        <f>'3'!M18</f>
        <v>0.62923473212121483</v>
      </c>
      <c r="AE18" s="6">
        <f>'8'!U17</f>
        <v>0.49053823828107779</v>
      </c>
      <c r="AF18" s="6">
        <f t="shared" si="5"/>
        <v>0.41636189576137078</v>
      </c>
      <c r="AG18" s="225">
        <f t="shared" si="6"/>
        <v>0.48336011808963503</v>
      </c>
      <c r="AH18" s="6">
        <f>'1'!AW18</f>
        <v>0.3068640281798416</v>
      </c>
      <c r="AI18" s="6">
        <f>'1'!AY18</f>
        <v>0.3856698804415537</v>
      </c>
      <c r="AJ18" s="6">
        <f>'2'!AW18</f>
        <v>0.15254860614832927</v>
      </c>
      <c r="AK18" s="6">
        <f>'2'!AY18</f>
        <v>0.21598676258985916</v>
      </c>
      <c r="AL18" s="6">
        <f>'3'!P18</f>
        <v>0.59732663211573533</v>
      </c>
      <c r="AM18" s="6">
        <f>'8'!Z17</f>
        <v>0.49657074131657464</v>
      </c>
      <c r="AN18" s="6">
        <f t="shared" si="7"/>
        <v>0.33944941768395304</v>
      </c>
      <c r="AO18" s="225">
        <f t="shared" si="8"/>
        <v>0.40095732991130456</v>
      </c>
      <c r="AP18" s="6">
        <f>'1'!BG18</f>
        <v>0.30660983878670134</v>
      </c>
      <c r="AQ18" s="6">
        <f>'1'!BI18</f>
        <v>0.3853746876170811</v>
      </c>
      <c r="AR18" s="6">
        <f>'2'!BG18</f>
        <v>0.210093576967853</v>
      </c>
      <c r="AS18" s="6">
        <f>'2'!BI18</f>
        <v>0.3077973378487221</v>
      </c>
      <c r="AT18" s="6">
        <f>'3'!S18</f>
        <v>0.59960644584279776</v>
      </c>
      <c r="AU18" s="6">
        <f>'8'!AE17</f>
        <v>0.51333119905276237</v>
      </c>
      <c r="AV18" s="6">
        <f t="shared" si="9"/>
        <v>0.34693000933703222</v>
      </c>
      <c r="AW18" s="225">
        <f t="shared" si="10"/>
        <v>0.41183577960638496</v>
      </c>
      <c r="AX18" s="6">
        <f>'1'!BQ18</f>
        <v>0.42046139935564208</v>
      </c>
      <c r="AY18" s="6">
        <f>'1'!BS18</f>
        <v>0.50930088848135324</v>
      </c>
      <c r="AZ18" s="6">
        <f>'2'!BQ18</f>
        <v>0.24029826556886186</v>
      </c>
      <c r="BA18" s="6">
        <f>'2'!BS18</f>
        <v>0.35096188910882792</v>
      </c>
      <c r="BB18" s="6">
        <f>'3'!V18</f>
        <v>0.76076311199328561</v>
      </c>
      <c r="BC18" s="6">
        <f>'8'!AJ17</f>
        <v>0.57170215335732155</v>
      </c>
      <c r="BD18" s="6">
        <f t="shared" si="11"/>
        <v>0.45159933264089636</v>
      </c>
      <c r="BE18" s="225">
        <f t="shared" si="12"/>
        <v>0.52485333738289075</v>
      </c>
      <c r="BF18" s="6">
        <f>'1'!CA18</f>
        <v>0.37066814945888882</v>
      </c>
      <c r="BG18" s="6">
        <f>'1'!CC18</f>
        <v>0.45704822262605427</v>
      </c>
      <c r="BH18" s="6">
        <f>'2'!CA18</f>
        <v>0.24626723207812631</v>
      </c>
      <c r="BI18" s="6">
        <f>'2'!CC18</f>
        <v>0.35914130904802533</v>
      </c>
      <c r="BJ18" s="6">
        <f>'3'!Y18</f>
        <v>0.6464137470099901</v>
      </c>
      <c r="BK18" s="6">
        <f>'8'!AO17</f>
        <v>0.60015088763446889</v>
      </c>
      <c r="BL18" s="6">
        <f t="shared" si="13"/>
        <v>0.40875089129348069</v>
      </c>
      <c r="BM18" s="225">
        <f t="shared" si="14"/>
        <v>0.48050435020748644</v>
      </c>
      <c r="BN18" s="6">
        <f>'1'!CK18</f>
        <v>0.31493491480187313</v>
      </c>
      <c r="BO18" s="6">
        <f>'1'!CM18</f>
        <v>0.39499603154279861</v>
      </c>
      <c r="BP18" s="6">
        <f>'2'!CK18</f>
        <v>0.22055190682002748</v>
      </c>
      <c r="BQ18" s="6">
        <f>'2'!CM18</f>
        <v>0.32309191726323522</v>
      </c>
      <c r="BR18" s="6">
        <f>'3'!AB18</f>
        <v>0.48590087373177226</v>
      </c>
      <c r="BS18" s="6">
        <f>'8'!AT17</f>
        <v>0.57301381037301768</v>
      </c>
      <c r="BT18" s="6">
        <f t="shared" si="15"/>
        <v>0.34840109945379288</v>
      </c>
      <c r="BU18" s="225">
        <f t="shared" si="16"/>
        <v>0.41469788221676152</v>
      </c>
      <c r="BV18" s="6">
        <f>'1'!CU18</f>
        <v>0.43928507305730141</v>
      </c>
      <c r="BW18" s="6">
        <f>'1'!CW18</f>
        <v>0.52833982779978117</v>
      </c>
      <c r="BX18" s="6">
        <f>'2'!CU18</f>
        <v>0.2371798106586494</v>
      </c>
      <c r="BY18" s="6">
        <f>'2'!CW18</f>
        <v>0.34664447703595108</v>
      </c>
      <c r="BZ18" s="6">
        <f>'3'!AE18</f>
        <v>0.65533800616669724</v>
      </c>
      <c r="CA18" s="6">
        <f>'8'!AY17</f>
        <v>0.61431904561389883</v>
      </c>
      <c r="CB18" s="6">
        <f t="shared" si="17"/>
        <v>0.45818323738403555</v>
      </c>
      <c r="CC18" s="225">
        <f t="shared" si="18"/>
        <v>0.53146803234150153</v>
      </c>
      <c r="CD18" s="6">
        <f>'1'!DE18</f>
        <v>0.42867281083278708</v>
      </c>
      <c r="CE18" s="6">
        <f>'1'!DG18</f>
        <v>0.51765244234431163</v>
      </c>
      <c r="CF18" s="6">
        <f>'2'!DE18</f>
        <v>0.26612155170066409</v>
      </c>
      <c r="CG18" s="6">
        <f>'2'!DG18</f>
        <v>0.3855834170811287</v>
      </c>
      <c r="CH18" s="6">
        <f>'3'!AH18</f>
        <v>0.67216387952805801</v>
      </c>
      <c r="CI18" s="6">
        <f>'8'!BD17</f>
        <v>0.59395725839273439</v>
      </c>
      <c r="CJ18" s="6">
        <f t="shared" si="19"/>
        <v>0.45329523654509662</v>
      </c>
      <c r="CK18" s="225">
        <f t="shared" si="20"/>
        <v>0.52752716514121023</v>
      </c>
    </row>
    <row r="19" spans="1:89" x14ac:dyDescent="0.2">
      <c r="A19" s="1">
        <v>1994</v>
      </c>
      <c r="B19" s="6">
        <f>'1'!I19</f>
        <v>0.39802564645633903</v>
      </c>
      <c r="C19" s="6">
        <f>'1'!K19</f>
        <v>0.48610659972582737</v>
      </c>
      <c r="D19" s="6">
        <f>'2'!I19</f>
        <v>0.23591845283832291</v>
      </c>
      <c r="E19" s="6">
        <f>'2'!K19</f>
        <v>0.34488942709093001</v>
      </c>
      <c r="F19" s="6">
        <f>'3'!D19</f>
        <v>0.64386903799867934</v>
      </c>
      <c r="G19" s="6">
        <f>'8'!F18</f>
        <v>0.56311476259099102</v>
      </c>
      <c r="H19" s="6">
        <f t="shared" si="21"/>
        <v>0.42290817786223667</v>
      </c>
      <c r="I19" s="225">
        <f t="shared" si="0"/>
        <v>0.49546194257613918</v>
      </c>
      <c r="J19" s="6">
        <f>'1'!S19</f>
        <v>0.24647667739675636</v>
      </c>
      <c r="K19" s="6">
        <f>'1'!U19</f>
        <v>0.31287359781144514</v>
      </c>
      <c r="L19" s="6">
        <f>'2'!S19</f>
        <v>0.19218308338623791</v>
      </c>
      <c r="M19" s="6">
        <f>'2'!U19</f>
        <v>0.28067732488649522</v>
      </c>
      <c r="N19" s="6">
        <f>'3'!G19</f>
        <v>0.45613476206743064</v>
      </c>
      <c r="O19" s="6">
        <f>'8'!K18</f>
        <v>0.4762863368441746</v>
      </c>
      <c r="P19" s="6">
        <f t="shared" si="1"/>
        <v>0.28499409240751372</v>
      </c>
      <c r="Q19" s="225">
        <f t="shared" si="2"/>
        <v>0.34032136084782161</v>
      </c>
      <c r="R19" s="6">
        <f>'1'!AC19</f>
        <v>0.26994254288573977</v>
      </c>
      <c r="S19" s="6">
        <f>'1'!AE19</f>
        <v>0.34181745614115744</v>
      </c>
      <c r="T19" s="6">
        <f>'2'!AC19</f>
        <v>0.11617963950364112</v>
      </c>
      <c r="U19" s="6">
        <f>'2'!AE19</f>
        <v>0.14989503795844519</v>
      </c>
      <c r="V19" s="6">
        <f>'3'!J19</f>
        <v>0.8461113756272135</v>
      </c>
      <c r="W19" s="6">
        <f>'8'!P18</f>
        <v>0.50049624649409474</v>
      </c>
      <c r="X19" s="6">
        <f t="shared" si="3"/>
        <v>0.33523850618251277</v>
      </c>
      <c r="Y19" s="225">
        <f t="shared" si="4"/>
        <v>0.38892248530678558</v>
      </c>
      <c r="Z19" s="6">
        <f>'1'!AM19</f>
        <v>0.41000192514869005</v>
      </c>
      <c r="AA19" s="6">
        <f>'1'!AO19</f>
        <v>0.49855713016225067</v>
      </c>
      <c r="AB19" s="6">
        <f>'2'!AM19</f>
        <v>0.13074568442955925</v>
      </c>
      <c r="AC19" s="6">
        <f>'2'!AO19</f>
        <v>0.17723263518966806</v>
      </c>
      <c r="AD19" s="6">
        <f>'3'!M19</f>
        <v>0.56942692868664424</v>
      </c>
      <c r="AE19" s="6">
        <f>'8'!U18</f>
        <v>0.49038218350369833</v>
      </c>
      <c r="AF19" s="6">
        <f t="shared" si="5"/>
        <v>0.40605682726607317</v>
      </c>
      <c r="AG19" s="225">
        <f t="shared" si="6"/>
        <v>0.47269416585157653</v>
      </c>
      <c r="AH19" s="6">
        <f>'1'!AW19</f>
        <v>0.30882482589802923</v>
      </c>
      <c r="AI19" s="6">
        <f>'1'!AY19</f>
        <v>0.38794394506333851</v>
      </c>
      <c r="AJ19" s="6">
        <f>'2'!AW19</f>
        <v>0.15144691524708259</v>
      </c>
      <c r="AK19" s="6">
        <f>'2'!AY19</f>
        <v>0.21408661053723016</v>
      </c>
      <c r="AL19" s="6">
        <f>'3'!P19</f>
        <v>0.51628363933419041</v>
      </c>
      <c r="AM19" s="6">
        <f>'8'!Z18</f>
        <v>0.48585698208941025</v>
      </c>
      <c r="AN19" s="6">
        <f t="shared" si="7"/>
        <v>0.3315361317956888</v>
      </c>
      <c r="AO19" s="225">
        <f t="shared" si="8"/>
        <v>0.39318348474042003</v>
      </c>
      <c r="AP19" s="6">
        <f>'1'!BG19</f>
        <v>0.32301582498127224</v>
      </c>
      <c r="AQ19" s="6">
        <f>'1'!BI19</f>
        <v>0.40424431111616116</v>
      </c>
      <c r="AR19" s="6">
        <f>'2'!BG19</f>
        <v>0.21124709538109651</v>
      </c>
      <c r="AS19" s="6">
        <f>'2'!BI19</f>
        <v>0.30950325857253419</v>
      </c>
      <c r="AT19" s="6">
        <f>'3'!S19</f>
        <v>0.59221481714942303</v>
      </c>
      <c r="AU19" s="6">
        <f>'8'!AE18</f>
        <v>0.52026160233143171</v>
      </c>
      <c r="AV19" s="6">
        <f t="shared" si="9"/>
        <v>0.35848342897308566</v>
      </c>
      <c r="AW19" s="225">
        <f t="shared" si="10"/>
        <v>0.42516898558665167</v>
      </c>
      <c r="AX19" s="6">
        <f>'1'!BQ19</f>
        <v>0.43602664495686377</v>
      </c>
      <c r="AY19" s="6">
        <f>'1'!BS19</f>
        <v>0.52507091017767349</v>
      </c>
      <c r="AZ19" s="6">
        <f>'2'!BQ19</f>
        <v>0.24132503797712479</v>
      </c>
      <c r="BA19" s="6">
        <f>'2'!BS19</f>
        <v>0.35237675089076231</v>
      </c>
      <c r="BB19" s="6">
        <f>'3'!V19</f>
        <v>0.72801620717972493</v>
      </c>
      <c r="BC19" s="6">
        <f>'8'!AJ18</f>
        <v>0.5771039195170522</v>
      </c>
      <c r="BD19" s="6">
        <f t="shared" si="11"/>
        <v>0.45986316793719484</v>
      </c>
      <c r="BE19" s="225">
        <f t="shared" si="12"/>
        <v>0.53329932488312537</v>
      </c>
      <c r="BF19" s="6">
        <f>'1'!CA19</f>
        <v>0.38167112378839108</v>
      </c>
      <c r="BG19" s="6">
        <f>'1'!CC19</f>
        <v>0.4688406946529915</v>
      </c>
      <c r="BH19" s="6">
        <f>'2'!CA19</f>
        <v>0.24456373702242581</v>
      </c>
      <c r="BI19" s="6">
        <f>'2'!CC19</f>
        <v>0.35681815509483411</v>
      </c>
      <c r="BJ19" s="6">
        <f>'3'!Y19</f>
        <v>0.60680491065147035</v>
      </c>
      <c r="BK19" s="6">
        <f>'8'!AO18</f>
        <v>0.56508880910172099</v>
      </c>
      <c r="BL19" s="6">
        <f t="shared" si="13"/>
        <v>0.40881553232943546</v>
      </c>
      <c r="BM19" s="225">
        <f t="shared" si="14"/>
        <v>0.48105967374189657</v>
      </c>
      <c r="BN19" s="6">
        <f>'1'!CK19</f>
        <v>0.31954108026026401</v>
      </c>
      <c r="BO19" s="6">
        <f>'1'!CM19</f>
        <v>0.40027846360989966</v>
      </c>
      <c r="BP19" s="6">
        <f>'2'!CK19</f>
        <v>0.22029481792271188</v>
      </c>
      <c r="BQ19" s="6">
        <f>'2'!CM19</f>
        <v>0.32272051373834221</v>
      </c>
      <c r="BR19" s="6">
        <f>'3'!AB19</f>
        <v>0.48677756014242546</v>
      </c>
      <c r="BS19" s="6">
        <f>'8'!AT18</f>
        <v>0.56576990342631905</v>
      </c>
      <c r="BT19" s="6">
        <f t="shared" si="15"/>
        <v>0.35096298433133044</v>
      </c>
      <c r="BU19" s="225">
        <f t="shared" si="16"/>
        <v>0.41772172225763843</v>
      </c>
      <c r="BV19" s="6">
        <f>'1'!CU19</f>
        <v>0.44014209786270914</v>
      </c>
      <c r="BW19" s="6">
        <f>'1'!CW19</f>
        <v>0.52919777504367616</v>
      </c>
      <c r="BX19" s="6">
        <f>'2'!CU19</f>
        <v>0.21522872421494349</v>
      </c>
      <c r="BY19" s="6">
        <f>'2'!CW19</f>
        <v>0.31535516349339821</v>
      </c>
      <c r="BZ19" s="6">
        <f>'3'!AE19</f>
        <v>0.63780143192608363</v>
      </c>
      <c r="CA19" s="6">
        <f>'8'!AY18</f>
        <v>0.60664516087992582</v>
      </c>
      <c r="CB19" s="6">
        <f t="shared" si="17"/>
        <v>0.45406700020599167</v>
      </c>
      <c r="CC19" s="225">
        <f t="shared" si="18"/>
        <v>0.52641861816051405</v>
      </c>
      <c r="CD19" s="6">
        <f>'1'!DE19</f>
        <v>0.44295985609242294</v>
      </c>
      <c r="CE19" s="6">
        <f>'1'!DG19</f>
        <v>0.53201320035101374</v>
      </c>
      <c r="CF19" s="6">
        <f>'2'!DE19</f>
        <v>0.27359126015796636</v>
      </c>
      <c r="CG19" s="6">
        <f>'2'!DG19</f>
        <v>0.39524159809284909</v>
      </c>
      <c r="CH19" s="6">
        <f>'3'!AH19</f>
        <v>0.65451503357865759</v>
      </c>
      <c r="CI19" s="6">
        <f>'8'!BD18</f>
        <v>0.61185811165346715</v>
      </c>
      <c r="CJ19" s="6">
        <f t="shared" si="19"/>
        <v>0.46406833980370515</v>
      </c>
      <c r="CK19" s="225">
        <f t="shared" si="20"/>
        <v>0.53857071457820704</v>
      </c>
    </row>
    <row r="20" spans="1:89" x14ac:dyDescent="0.2">
      <c r="A20" s="1">
        <v>1995</v>
      </c>
      <c r="B20" s="6">
        <f>'1'!I20</f>
        <v>0.40365221544675767</v>
      </c>
      <c r="C20" s="6">
        <f>'1'!K20</f>
        <v>0.49197599250805368</v>
      </c>
      <c r="D20" s="6">
        <f>'2'!I20</f>
        <v>0.25431277108317363</v>
      </c>
      <c r="E20" s="6">
        <f>'2'!K20</f>
        <v>0.36999520824014953</v>
      </c>
      <c r="F20" s="6">
        <f>'3'!D20</f>
        <v>0.64205961072504025</v>
      </c>
      <c r="G20" s="6">
        <f>'8'!F19</f>
        <v>0.56355026168026179</v>
      </c>
      <c r="H20" s="6">
        <f t="shared" si="21"/>
        <v>0.42854881516157795</v>
      </c>
      <c r="I20" s="225">
        <f t="shared" si="0"/>
        <v>0.50194370282018275</v>
      </c>
      <c r="J20" s="6">
        <f>'1'!S20</f>
        <v>0.25766921043978303</v>
      </c>
      <c r="K20" s="6">
        <f>'1'!U20</f>
        <v>0.32678732855982956</v>
      </c>
      <c r="L20" s="6">
        <f>'2'!S20</f>
        <v>0.21479878557092538</v>
      </c>
      <c r="M20" s="6">
        <f>'2'!U20</f>
        <v>0.31472597410051834</v>
      </c>
      <c r="N20" s="6">
        <f>'3'!G20</f>
        <v>0.40007580570086565</v>
      </c>
      <c r="O20" s="6">
        <f>'8'!K19</f>
        <v>0.49283871312575439</v>
      </c>
      <c r="P20" s="6">
        <f t="shared" si="1"/>
        <v>0.29113977774760269</v>
      </c>
      <c r="Q20" s="225">
        <f t="shared" si="2"/>
        <v>0.34951517928459452</v>
      </c>
      <c r="R20" s="6">
        <f>'1'!AC20</f>
        <v>0.27725773926214431</v>
      </c>
      <c r="S20" s="6">
        <f>'1'!AE20</f>
        <v>0.35066565182142728</v>
      </c>
      <c r="T20" s="6">
        <f>'2'!AC20</f>
        <v>0.12383643086322249</v>
      </c>
      <c r="U20" s="6">
        <f>'2'!AE20</f>
        <v>0.16441827085085775</v>
      </c>
      <c r="V20" s="6">
        <f>'3'!J20</f>
        <v>0.77278316441918649</v>
      </c>
      <c r="W20" s="6">
        <f>'8'!P19</f>
        <v>0.47150133127414129</v>
      </c>
      <c r="X20" s="6">
        <f t="shared" si="3"/>
        <v>0.33089251013915599</v>
      </c>
      <c r="Y20" s="225">
        <f t="shared" si="4"/>
        <v>0.38633623292941766</v>
      </c>
      <c r="Z20" s="6">
        <f>'1'!AM20</f>
        <v>0.41594019638795399</v>
      </c>
      <c r="AA20" s="6">
        <f>'1'!AO20</f>
        <v>0.50467147417870939</v>
      </c>
      <c r="AB20" s="6">
        <f>'2'!AM20</f>
        <v>0.13470869435767271</v>
      </c>
      <c r="AC20" s="6">
        <f>'2'!AO20</f>
        <v>0.18446275653732741</v>
      </c>
      <c r="AD20" s="6">
        <f>'3'!M20</f>
        <v>0.60337751359018954</v>
      </c>
      <c r="AE20" s="6">
        <f>'8'!U19</f>
        <v>0.49511133504333055</v>
      </c>
      <c r="AF20" s="6">
        <f t="shared" si="5"/>
        <v>0.41447789177068706</v>
      </c>
      <c r="AG20" s="225">
        <f t="shared" si="6"/>
        <v>0.48156519244218132</v>
      </c>
      <c r="AH20" s="6">
        <f>'1'!AW20</f>
        <v>0.31766077637215856</v>
      </c>
      <c r="AI20" s="6">
        <f>'1'!AY20</f>
        <v>0.3981255901141133</v>
      </c>
      <c r="AJ20" s="6">
        <f>'2'!AW20</f>
        <v>0.17402743983059354</v>
      </c>
      <c r="AK20" s="6">
        <f>'2'!AY20</f>
        <v>0.25189452260812112</v>
      </c>
      <c r="AL20" s="6">
        <f>'3'!P20</f>
        <v>0.57117764376272395</v>
      </c>
      <c r="AM20" s="6">
        <f>'8'!Z19</f>
        <v>0.53644879708463411</v>
      </c>
      <c r="AN20" s="6">
        <f t="shared" si="7"/>
        <v>0.35052793152830619</v>
      </c>
      <c r="AO20" s="225">
        <f t="shared" si="8"/>
        <v>0.41464000942542723</v>
      </c>
      <c r="AP20" s="6">
        <f>'1'!BG20</f>
        <v>0.32741948502144852</v>
      </c>
      <c r="AQ20" s="6">
        <f>'1'!BI20</f>
        <v>0.40924705355628826</v>
      </c>
      <c r="AR20" s="6">
        <f>'2'!BG20</f>
        <v>0.22469557243695215</v>
      </c>
      <c r="AS20" s="6">
        <f>'2'!BI20</f>
        <v>0.32904701185038726</v>
      </c>
      <c r="AT20" s="6">
        <f>'3'!S20</f>
        <v>0.55779325963352311</v>
      </c>
      <c r="AU20" s="6">
        <f>'8'!AE19</f>
        <v>0.52260228437919232</v>
      </c>
      <c r="AV20" s="6">
        <f t="shared" si="9"/>
        <v>0.35970275115998074</v>
      </c>
      <c r="AW20" s="225">
        <f t="shared" si="10"/>
        <v>0.42741719307571208</v>
      </c>
      <c r="AX20" s="6">
        <f>'1'!BQ20</f>
        <v>0.44734521277450129</v>
      </c>
      <c r="AY20" s="6">
        <f>'1'!BS20</f>
        <v>0.53637864801131807</v>
      </c>
      <c r="AZ20" s="6">
        <f>'2'!BQ20</f>
        <v>0.24353413587106471</v>
      </c>
      <c r="BA20" s="6">
        <f>'2'!BS20</f>
        <v>0.35540971764234752</v>
      </c>
      <c r="BB20" s="6">
        <f>'3'!V20</f>
        <v>0.74202727292326709</v>
      </c>
      <c r="BC20" s="6">
        <f>'8'!AJ19</f>
        <v>0.56223502333982256</v>
      </c>
      <c r="BD20" s="6">
        <f t="shared" si="11"/>
        <v>0.46792129215556638</v>
      </c>
      <c r="BE20" s="225">
        <f t="shared" si="12"/>
        <v>0.54143225499846637</v>
      </c>
      <c r="BF20" s="6">
        <f>'1'!CA20</f>
        <v>0.38552292960643164</v>
      </c>
      <c r="BG20" s="6">
        <f>'1'!CC20</f>
        <v>0.47293505307531614</v>
      </c>
      <c r="BH20" s="6">
        <f>'2'!CA20</f>
        <v>0.25074033129880935</v>
      </c>
      <c r="BI20" s="6">
        <f>'2'!CC20</f>
        <v>0.36519965363808332</v>
      </c>
      <c r="BJ20" s="6">
        <f>'3'!Y20</f>
        <v>0.61251231180526222</v>
      </c>
      <c r="BK20" s="6">
        <f>'8'!AO19</f>
        <v>0.59863610877981499</v>
      </c>
      <c r="BL20" s="6">
        <f t="shared" si="13"/>
        <v>0.41605492591289084</v>
      </c>
      <c r="BM20" s="225">
        <f t="shared" si="14"/>
        <v>0.48868934457503732</v>
      </c>
      <c r="BN20" s="6">
        <f>'1'!CK20</f>
        <v>0.32377550309059727</v>
      </c>
      <c r="BO20" s="6">
        <f>'1'!CM20</f>
        <v>0.40510919091923947</v>
      </c>
      <c r="BP20" s="6">
        <f>'2'!CK20</f>
        <v>0.23224517785305721</v>
      </c>
      <c r="BQ20" s="6">
        <f>'2'!CM20</f>
        <v>0.33974942466369462</v>
      </c>
      <c r="BR20" s="6">
        <f>'3'!AB20</f>
        <v>0.45924263504987045</v>
      </c>
      <c r="BS20" s="6">
        <f>'8'!AT19</f>
        <v>0.56250372693305839</v>
      </c>
      <c r="BT20" s="6">
        <f t="shared" si="15"/>
        <v>0.3520420061470167</v>
      </c>
      <c r="BU20" s="225">
        <f t="shared" si="16"/>
        <v>0.41972601230812995</v>
      </c>
      <c r="BV20" s="6">
        <f>'1'!CU20</f>
        <v>0.44192548577552193</v>
      </c>
      <c r="BW20" s="6">
        <f>'1'!CW20</f>
        <v>0.53098064059341687</v>
      </c>
      <c r="BX20" s="6">
        <f>'2'!CU20</f>
        <v>0.20357933219471189</v>
      </c>
      <c r="BY20" s="6">
        <f>'2'!CW20</f>
        <v>0.29807273643155979</v>
      </c>
      <c r="BZ20" s="6">
        <f>'3'!AE20</f>
        <v>0.63983426058484527</v>
      </c>
      <c r="CA20" s="6">
        <f>'8'!AY19</f>
        <v>0.61141508295850988</v>
      </c>
      <c r="CB20" s="6">
        <f t="shared" si="17"/>
        <v>0.45483070761667199</v>
      </c>
      <c r="CC20" s="225">
        <f t="shared" si="18"/>
        <v>0.5266186564128833</v>
      </c>
      <c r="CD20" s="6">
        <f>'1'!DE20</f>
        <v>0.44032402601146842</v>
      </c>
      <c r="CE20" s="6">
        <f>'1'!DG20</f>
        <v>0.52937980088114311</v>
      </c>
      <c r="CF20" s="6">
        <f>'2'!DE20</f>
        <v>0.28449035522947719</v>
      </c>
      <c r="CG20" s="6">
        <f>'2'!DG20</f>
        <v>0.40906453541646115</v>
      </c>
      <c r="CH20" s="6">
        <f>'3'!AH20</f>
        <v>0.65167292710684965</v>
      </c>
      <c r="CI20" s="6">
        <f>'8'!BD19</f>
        <v>0.6251557019556907</v>
      </c>
      <c r="CJ20" s="6">
        <f t="shared" si="19"/>
        <v>0.46435871663722961</v>
      </c>
      <c r="CK20" s="225">
        <f t="shared" si="20"/>
        <v>0.53915517706470029</v>
      </c>
    </row>
    <row r="21" spans="1:89" x14ac:dyDescent="0.2">
      <c r="A21" s="1">
        <v>1996</v>
      </c>
      <c r="B21" s="6">
        <f>'1'!I21</f>
        <v>0.41334808563572489</v>
      </c>
      <c r="C21" s="6">
        <f>'1'!K21</f>
        <v>0.50200727029828163</v>
      </c>
      <c r="D21" s="6">
        <f>'2'!I21</f>
        <v>0.24913310050290827</v>
      </c>
      <c r="E21" s="6">
        <f>'2'!K21</f>
        <v>0.36302976212249866</v>
      </c>
      <c r="F21" s="6">
        <f>'3'!D21</f>
        <v>0.59710342846711395</v>
      </c>
      <c r="G21" s="6">
        <f>'8'!F20</f>
        <v>0.55193556939907018</v>
      </c>
      <c r="H21" s="6">
        <f t="shared" si="21"/>
        <v>0.42916086978191664</v>
      </c>
      <c r="I21" s="225">
        <f t="shared" si="0"/>
        <v>0.50261196520766538</v>
      </c>
      <c r="J21" s="6">
        <f>'1'!S21</f>
        <v>0.26318756856556669</v>
      </c>
      <c r="K21" s="6">
        <f>'1'!U21</f>
        <v>0.33357418814813772</v>
      </c>
      <c r="L21" s="6">
        <f>'2'!S21</f>
        <v>0.22295573866399435</v>
      </c>
      <c r="M21" s="6">
        <f>'2'!U21</f>
        <v>0.32655369115792354</v>
      </c>
      <c r="N21" s="6">
        <f>'3'!G21</f>
        <v>0.39309973084069</v>
      </c>
      <c r="O21" s="6">
        <f>'8'!K20</f>
        <v>0.48457372052877118</v>
      </c>
      <c r="P21" s="6">
        <f t="shared" si="1"/>
        <v>0.29429421699924219</v>
      </c>
      <c r="Q21" s="225">
        <f t="shared" si="2"/>
        <v>0.35392464595643491</v>
      </c>
      <c r="R21" s="6">
        <f>'1'!AC21</f>
        <v>0.29483162151893749</v>
      </c>
      <c r="S21" s="6">
        <f>'1'!AE21</f>
        <v>0.37159651102085528</v>
      </c>
      <c r="T21" s="6">
        <f>'2'!AC21</f>
        <v>0.12301874364111166</v>
      </c>
      <c r="U21" s="6">
        <f>'2'!AE21</f>
        <v>0.1628837241719843</v>
      </c>
      <c r="V21" s="6">
        <f>'3'!J21</f>
        <v>0.76364815564839006</v>
      </c>
      <c r="W21" s="6">
        <f>'8'!P20</f>
        <v>0.46778952464082141</v>
      </c>
      <c r="X21" s="6">
        <f t="shared" si="3"/>
        <v>0.34182777745628856</v>
      </c>
      <c r="Y21" s="225">
        <f t="shared" si="4"/>
        <v>0.39954969816071828</v>
      </c>
      <c r="Z21" s="6">
        <f>'1'!AM21</f>
        <v>0.40791248295670945</v>
      </c>
      <c r="AA21" s="6">
        <f>'1'!AO21</f>
        <v>0.49639648578174678</v>
      </c>
      <c r="AB21" s="6">
        <f>'2'!AM21</f>
        <v>0.13544415280081629</v>
      </c>
      <c r="AC21" s="6">
        <f>'2'!AO21</f>
        <v>0.18579513104432899</v>
      </c>
      <c r="AD21" s="6">
        <f>'3'!M21</f>
        <v>0.54941572667989869</v>
      </c>
      <c r="AE21" s="6">
        <f>'8'!U20</f>
        <v>0.47565653540835284</v>
      </c>
      <c r="AF21" s="6">
        <f t="shared" si="5"/>
        <v>0.40159037955860338</v>
      </c>
      <c r="AG21" s="225">
        <f t="shared" si="6"/>
        <v>0.46856427936048078</v>
      </c>
      <c r="AH21" s="6">
        <f>'1'!AW21</f>
        <v>0.32834595293348146</v>
      </c>
      <c r="AI21" s="6">
        <f>'1'!AY21</f>
        <v>0.41029626517275619</v>
      </c>
      <c r="AJ21" s="6">
        <f>'2'!AW21</f>
        <v>0.1849861940565673</v>
      </c>
      <c r="AK21" s="6">
        <f>'2'!AY21</f>
        <v>0.26943011971140352</v>
      </c>
      <c r="AL21" s="6">
        <f>'3'!P21</f>
        <v>0.59876359785205946</v>
      </c>
      <c r="AM21" s="6">
        <f>'8'!Z20</f>
        <v>0.53244575368561875</v>
      </c>
      <c r="AN21" s="6">
        <f t="shared" si="7"/>
        <v>0.3614617216128615</v>
      </c>
      <c r="AO21" s="225">
        <f t="shared" si="8"/>
        <v>0.42727133274583745</v>
      </c>
      <c r="AP21" s="6">
        <f>'1'!BG21</f>
        <v>0.34453802403976519</v>
      </c>
      <c r="AQ21" s="6">
        <f>'1'!BI21</f>
        <v>0.42845168621598423</v>
      </c>
      <c r="AR21" s="6">
        <f>'2'!BG21</f>
        <v>0.23291878745557906</v>
      </c>
      <c r="AS21" s="6">
        <f>'2'!BI21</f>
        <v>0.34069526033817754</v>
      </c>
      <c r="AT21" s="6">
        <f>'3'!S21</f>
        <v>0.58010327233283421</v>
      </c>
      <c r="AU21" s="6">
        <f>'8'!AE20</f>
        <v>0.51931993170405621</v>
      </c>
      <c r="AV21" s="6">
        <f t="shared" si="9"/>
        <v>0.37441081597708259</v>
      </c>
      <c r="AW21" s="225">
        <f t="shared" si="10"/>
        <v>0.44392802678869575</v>
      </c>
      <c r="AX21" s="6">
        <f>'1'!BQ21</f>
        <v>0.45209725652561011</v>
      </c>
      <c r="AY21" s="6">
        <f>'1'!BS21</f>
        <v>0.54108692499688249</v>
      </c>
      <c r="AZ21" s="6">
        <f>'2'!BQ21</f>
        <v>0.24610377902363423</v>
      </c>
      <c r="BA21" s="6">
        <f>'2'!BS21</f>
        <v>0.35891878292298968</v>
      </c>
      <c r="BB21" s="6">
        <f>'3'!V21</f>
        <v>0.64632023174605147</v>
      </c>
      <c r="BC21" s="6">
        <f>'8'!AJ20</f>
        <v>0.54228324946851814</v>
      </c>
      <c r="BD21" s="6">
        <f t="shared" si="11"/>
        <v>0.45993880559174743</v>
      </c>
      <c r="BE21" s="225">
        <f t="shared" si="12"/>
        <v>0.53351307391157365</v>
      </c>
      <c r="BF21" s="6">
        <f>'1'!CA21</f>
        <v>0.39618043627507116</v>
      </c>
      <c r="BG21" s="6">
        <f>'1'!CC21</f>
        <v>0.48417395523049789</v>
      </c>
      <c r="BH21" s="6">
        <f>'2'!CA21</f>
        <v>0.25141667410573953</v>
      </c>
      <c r="BI21" s="6">
        <f>'2'!CC21</f>
        <v>0.36611046362659377</v>
      </c>
      <c r="BJ21" s="6">
        <f>'3'!Y21</f>
        <v>0.54315287744477303</v>
      </c>
      <c r="BK21" s="6">
        <f>'8'!AO20</f>
        <v>0.56349304006838707</v>
      </c>
      <c r="BL21" s="6">
        <f t="shared" si="13"/>
        <v>0.4131325645544397</v>
      </c>
      <c r="BM21" s="225">
        <f t="shared" si="14"/>
        <v>0.48619740677532386</v>
      </c>
      <c r="BN21" s="6">
        <f>'1'!CK21</f>
        <v>0.33601898541610431</v>
      </c>
      <c r="BO21" s="6">
        <f>'1'!CM21</f>
        <v>0.41894228448354026</v>
      </c>
      <c r="BP21" s="6">
        <f>'2'!CK21</f>
        <v>0.23352530310004802</v>
      </c>
      <c r="BQ21" s="6">
        <f>'2'!CM21</f>
        <v>0.34154563170871394</v>
      </c>
      <c r="BR21" s="6">
        <f>'3'!AB21</f>
        <v>0.50893290732443108</v>
      </c>
      <c r="BS21" s="6">
        <f>'8'!AT20</f>
        <v>0.57242424817410542</v>
      </c>
      <c r="BT21" s="6">
        <f t="shared" si="15"/>
        <v>0.36670153565113145</v>
      </c>
      <c r="BU21" s="225">
        <f t="shared" si="16"/>
        <v>0.43554987785920324</v>
      </c>
      <c r="BV21" s="6">
        <f>'1'!CU21</f>
        <v>0.45184118460315958</v>
      </c>
      <c r="BW21" s="6">
        <f>'1'!CW21</f>
        <v>0.54083379638217599</v>
      </c>
      <c r="BX21" s="6">
        <f>'2'!CU21</f>
        <v>0.23540316970399847</v>
      </c>
      <c r="BY21" s="6">
        <f>'2'!CW21</f>
        <v>0.34417100504085291</v>
      </c>
      <c r="BZ21" s="6">
        <f>'3'!AE21</f>
        <v>0.61334809352028663</v>
      </c>
      <c r="CA21" s="6">
        <f>'8'!AY20</f>
        <v>0.62323662611707253</v>
      </c>
      <c r="CB21" s="6">
        <f t="shared" si="17"/>
        <v>0.46348761815634743</v>
      </c>
      <c r="CC21" s="225">
        <f t="shared" si="18"/>
        <v>0.53665922993534443</v>
      </c>
      <c r="CD21" s="6">
        <f>'1'!DE21</f>
        <v>0.45619569161489026</v>
      </c>
      <c r="CE21" s="6">
        <f>'1'!DG21</f>
        <v>0.54512924086808823</v>
      </c>
      <c r="CF21" s="6">
        <f>'2'!DE21</f>
        <v>0.29465660560387691</v>
      </c>
      <c r="CG21" s="6">
        <f>'2'!DG21</f>
        <v>0.4216810628609905</v>
      </c>
      <c r="CH21" s="6">
        <f>'3'!AH21</f>
        <v>0.58157451843175578</v>
      </c>
      <c r="CI21" s="6">
        <f>'8'!BD20</f>
        <v>0.60188364697765617</v>
      </c>
      <c r="CJ21" s="6">
        <f t="shared" si="19"/>
        <v>0.46714846123175208</v>
      </c>
      <c r="CK21" s="225">
        <f t="shared" si="20"/>
        <v>0.5421043914347019</v>
      </c>
    </row>
    <row r="22" spans="1:89" x14ac:dyDescent="0.2">
      <c r="A22" s="1">
        <v>1997</v>
      </c>
      <c r="B22" s="6">
        <f>'1'!I22</f>
        <v>0.44068775514402625</v>
      </c>
      <c r="C22" s="6">
        <f>'1'!K22</f>
        <v>0.52974362238800643</v>
      </c>
      <c r="D22" s="6">
        <f>'2'!I22</f>
        <v>0.25076016358544478</v>
      </c>
      <c r="E22" s="6">
        <f>'2'!K22</f>
        <v>0.36522638057211099</v>
      </c>
      <c r="F22" s="6">
        <f>'3'!D22</f>
        <v>0.57471206818902165</v>
      </c>
      <c r="G22" s="6">
        <f>'8'!F21</f>
        <v>0.54786788610297421</v>
      </c>
      <c r="H22" s="6">
        <f t="shared" si="21"/>
        <v>0.44581544038856236</v>
      </c>
      <c r="I22" s="225">
        <f t="shared" si="0"/>
        <v>0.51960116915801524</v>
      </c>
      <c r="J22" s="6">
        <f>'1'!S22</f>
        <v>0.27901886789799601</v>
      </c>
      <c r="K22" s="6">
        <f>'1'!U22</f>
        <v>0.35278378393410137</v>
      </c>
      <c r="L22" s="6">
        <f>'2'!S22</f>
        <v>0.2350952672032767</v>
      </c>
      <c r="M22" s="6">
        <f>'2'!U22</f>
        <v>0.34374131374787303</v>
      </c>
      <c r="N22" s="6">
        <f>'3'!G22</f>
        <v>0.44899666650101655</v>
      </c>
      <c r="O22" s="6">
        <f>'8'!K21</f>
        <v>0.49769131429227931</v>
      </c>
      <c r="P22" s="6">
        <f t="shared" si="1"/>
        <v>0.3134915323282545</v>
      </c>
      <c r="Q22" s="225">
        <f t="shared" si="2"/>
        <v>0.37599157820798784</v>
      </c>
      <c r="R22" s="6">
        <f>'1'!AC22</f>
        <v>0.3321458134538175</v>
      </c>
      <c r="S22" s="6">
        <f>'1'!AE22</f>
        <v>0.41458765546328735</v>
      </c>
      <c r="T22" s="6">
        <f>'2'!AC22</f>
        <v>0.12779741690770693</v>
      </c>
      <c r="U22" s="6">
        <f>'2'!AE22</f>
        <v>0.17179754435192926</v>
      </c>
      <c r="V22" s="6">
        <f>'3'!J22</f>
        <v>0.75950728250650723</v>
      </c>
      <c r="W22" s="6">
        <f>'8'!P21</f>
        <v>0.43716143143280639</v>
      </c>
      <c r="X22" s="6">
        <f t="shared" si="3"/>
        <v>0.36494868250237433</v>
      </c>
      <c r="Y22" s="225">
        <f t="shared" si="4"/>
        <v>0.42705798465342543</v>
      </c>
      <c r="Z22" s="6">
        <f>'1'!AM22</f>
        <v>0.4262315928206602</v>
      </c>
      <c r="AA22" s="6">
        <f>'1'!AO22</f>
        <v>0.51517710319717969</v>
      </c>
      <c r="AB22" s="6">
        <f>'2'!AM22</f>
        <v>0.13607306819441331</v>
      </c>
      <c r="AC22" s="6">
        <f>'2'!AO22</f>
        <v>0.18693218073543449</v>
      </c>
      <c r="AD22" s="6">
        <f>'3'!M22</f>
        <v>0.50001032956894575</v>
      </c>
      <c r="AE22" s="6">
        <f>'8'!U21</f>
        <v>0.44751624622356984</v>
      </c>
      <c r="AF22" s="6">
        <f t="shared" si="5"/>
        <v>0.40672207937315502</v>
      </c>
      <c r="AG22" s="225">
        <f t="shared" si="6"/>
        <v>0.47406984789082079</v>
      </c>
      <c r="AH22" s="6">
        <f>'1'!AW22</f>
        <v>0.34358624974039698</v>
      </c>
      <c r="AI22" s="6">
        <f>'1'!AY22</f>
        <v>0.427393904378227</v>
      </c>
      <c r="AJ22" s="6">
        <f>'2'!AW22</f>
        <v>0.19116877917630745</v>
      </c>
      <c r="AK22" s="6">
        <f>'2'!AY22</f>
        <v>0.2791047091477214</v>
      </c>
      <c r="AL22" s="6">
        <f>'3'!P22</f>
        <v>0.55507655832380598</v>
      </c>
      <c r="AM22" s="6">
        <f>'8'!Z21</f>
        <v>0.48353012535211476</v>
      </c>
      <c r="AN22" s="6">
        <f t="shared" si="7"/>
        <v>0.36348792110350064</v>
      </c>
      <c r="AO22" s="225">
        <f t="shared" si="8"/>
        <v>0.43094687234712309</v>
      </c>
      <c r="AP22" s="6">
        <f>'1'!BG22</f>
        <v>0.36441186847499163</v>
      </c>
      <c r="AQ22" s="6">
        <f>'1'!BI22</f>
        <v>0.45027819115684375</v>
      </c>
      <c r="AR22" s="6">
        <f>'2'!BG22</f>
        <v>0.24378317094095703</v>
      </c>
      <c r="AS22" s="6">
        <f>'2'!BI22</f>
        <v>0.35575068277761551</v>
      </c>
      <c r="AT22" s="6">
        <f>'3'!S22</f>
        <v>0.53117752019824205</v>
      </c>
      <c r="AU22" s="6">
        <f>'8'!AE21</f>
        <v>0.50994888192964738</v>
      </c>
      <c r="AV22" s="6">
        <f t="shared" si="9"/>
        <v>0.3835792652393788</v>
      </c>
      <c r="AW22" s="225">
        <f t="shared" si="10"/>
        <v>0.45488244230034114</v>
      </c>
      <c r="AX22" s="6">
        <f>'1'!BQ22</f>
        <v>0.48543408195624432</v>
      </c>
      <c r="AY22" s="6">
        <f>'1'!BS22</f>
        <v>0.5734861065937823</v>
      </c>
      <c r="AZ22" s="6">
        <f>'2'!BQ22</f>
        <v>0.24965641383984072</v>
      </c>
      <c r="BA22" s="6">
        <f>'2'!BS22</f>
        <v>0.36373712709297418</v>
      </c>
      <c r="BB22" s="6">
        <f>'3'!V22</f>
        <v>0.62990543414312195</v>
      </c>
      <c r="BC22" s="6">
        <f>'8'!AJ21</f>
        <v>0.5436669954855331</v>
      </c>
      <c r="BD22" s="6">
        <f t="shared" si="11"/>
        <v>0.48212674171622061</v>
      </c>
      <c r="BE22" s="225">
        <f t="shared" si="12"/>
        <v>0.55517123028781046</v>
      </c>
      <c r="BF22" s="6">
        <f>'1'!CA22</f>
        <v>0.42262890601067427</v>
      </c>
      <c r="BG22" s="6">
        <f>'1'!CC22</f>
        <v>0.51151241988263607</v>
      </c>
      <c r="BH22" s="6">
        <f>'2'!CA22</f>
        <v>0.25706110746465133</v>
      </c>
      <c r="BI22" s="6">
        <f>'2'!CC22</f>
        <v>0.37365896281534805</v>
      </c>
      <c r="BJ22" s="6">
        <f>'3'!Y22</f>
        <v>0.53702335725341244</v>
      </c>
      <c r="BK22" s="6">
        <f>'8'!AO21</f>
        <v>0.54338966711707104</v>
      </c>
      <c r="BL22" s="6">
        <f t="shared" si="13"/>
        <v>0.42958764739098543</v>
      </c>
      <c r="BM22" s="225">
        <f t="shared" si="14"/>
        <v>0.50346589263642838</v>
      </c>
      <c r="BN22" s="6">
        <f>'1'!CK22</f>
        <v>0.36374922109847191</v>
      </c>
      <c r="BO22" s="6">
        <f>'1'!CM22</f>
        <v>0.44955833858842648</v>
      </c>
      <c r="BP22" s="6">
        <f>'2'!CK22</f>
        <v>0.22248909237947243</v>
      </c>
      <c r="BQ22" s="6">
        <f>'2'!CM22</f>
        <v>0.32588320906715057</v>
      </c>
      <c r="BR22" s="6">
        <f>'3'!AB22</f>
        <v>0.62121897796639025</v>
      </c>
      <c r="BS22" s="6">
        <f>'8'!AT21</f>
        <v>0.56744104689010244</v>
      </c>
      <c r="BT22" s="6">
        <f t="shared" si="15"/>
        <v>0.39573936649252683</v>
      </c>
      <c r="BU22" s="225">
        <f t="shared" si="16"/>
        <v>0.46614516040426285</v>
      </c>
      <c r="BV22" s="6">
        <f>'1'!CU22</f>
        <v>0.48828872635552212</v>
      </c>
      <c r="BW22" s="6">
        <f>'1'!CW22</f>
        <v>0.57621054367402591</v>
      </c>
      <c r="BX22" s="6">
        <f>'2'!CU22</f>
        <v>0.23601689144787241</v>
      </c>
      <c r="BY22" s="6">
        <f>'2'!CW22</f>
        <v>0.34502657651580809</v>
      </c>
      <c r="BZ22" s="6">
        <f>'3'!AE22</f>
        <v>0.59869268191528024</v>
      </c>
      <c r="CA22" s="6">
        <f>'8'!AY21</f>
        <v>0.61879708434791514</v>
      </c>
      <c r="CB22" s="6">
        <f t="shared" si="17"/>
        <v>0.48715277421997222</v>
      </c>
      <c r="CC22" s="225">
        <f t="shared" si="18"/>
        <v>0.55959901484971852</v>
      </c>
      <c r="CD22" s="6">
        <f>'1'!DE22</f>
        <v>0.48189884011898471</v>
      </c>
      <c r="CE22" s="6">
        <f>'1'!DG22</f>
        <v>0.57010141735249331</v>
      </c>
      <c r="CF22" s="6">
        <f>'2'!DE22</f>
        <v>0.30536409998075636</v>
      </c>
      <c r="CG22" s="6">
        <f>'2'!DG22</f>
        <v>0.43469244708377869</v>
      </c>
      <c r="CH22" s="6">
        <f>'3'!AH22</f>
        <v>0.5491207262536979</v>
      </c>
      <c r="CI22" s="6">
        <f>'8'!BD21</f>
        <v>0.60485368992711686</v>
      </c>
      <c r="CJ22" s="6">
        <f t="shared" si="19"/>
        <v>0.48326303969944634</v>
      </c>
      <c r="CK22" s="225">
        <f t="shared" si="20"/>
        <v>0.55793767847320463</v>
      </c>
    </row>
    <row r="23" spans="1:89" x14ac:dyDescent="0.2">
      <c r="A23" s="1">
        <v>1998</v>
      </c>
      <c r="B23" s="6">
        <f>'1'!I23</f>
        <v>0.47313984264323256</v>
      </c>
      <c r="C23" s="6">
        <f>'1'!K23</f>
        <v>0.56166391824143624</v>
      </c>
      <c r="D23" s="6">
        <f>'2'!I23</f>
        <v>0.23841915158686772</v>
      </c>
      <c r="E23" s="6">
        <f>'2'!K23</f>
        <v>0.34836397794412227</v>
      </c>
      <c r="F23" s="6">
        <f>'3'!D23</f>
        <v>0.55832684180744296</v>
      </c>
      <c r="G23" s="6">
        <f>'8'!F22</f>
        <v>0.5630426210473819</v>
      </c>
      <c r="H23" s="6">
        <f t="shared" si="21"/>
        <v>0.46717675129443209</v>
      </c>
      <c r="I23" s="225">
        <f t="shared" si="0"/>
        <v>0.54013808684890008</v>
      </c>
      <c r="J23" s="6">
        <f>'1'!S23</f>
        <v>0.33825247919061657</v>
      </c>
      <c r="K23" s="6">
        <f>'1'!U23</f>
        <v>0.42144450799330346</v>
      </c>
      <c r="L23" s="6">
        <f>'2'!S23</f>
        <v>0.23771758832238729</v>
      </c>
      <c r="M23" s="6">
        <f>'2'!U23</f>
        <v>0.34739120348989894</v>
      </c>
      <c r="N23" s="6">
        <f>'3'!G23</f>
        <v>0.3894433754217369</v>
      </c>
      <c r="O23" s="6">
        <f>'8'!K22</f>
        <v>0.47909519131077427</v>
      </c>
      <c r="P23" s="6">
        <f t="shared" si="1"/>
        <v>0.34740235093892147</v>
      </c>
      <c r="Q23" s="225">
        <f t="shared" si="2"/>
        <v>0.41660413261755341</v>
      </c>
      <c r="R23" s="6">
        <f>'1'!AC23</f>
        <v>0.36328917368088931</v>
      </c>
      <c r="S23" s="6">
        <f>'1'!AE23</f>
        <v>0.44905826001300175</v>
      </c>
      <c r="T23" s="6">
        <f>'2'!AC23</f>
        <v>0.12851411760097928</v>
      </c>
      <c r="U23" s="6">
        <f>'2'!AE23</f>
        <v>0.17312324401985973</v>
      </c>
      <c r="V23" s="6">
        <f>'3'!J23</f>
        <v>0.76139393982478176</v>
      </c>
      <c r="W23" s="6">
        <f>'8'!P22</f>
        <v>0.45669205451266304</v>
      </c>
      <c r="X23" s="6">
        <f t="shared" si="3"/>
        <v>0.38896243277046494</v>
      </c>
      <c r="Y23" s="225">
        <f t="shared" si="4"/>
        <v>0.4534617058448317</v>
      </c>
      <c r="Z23" s="6">
        <f>'1'!AM23</f>
        <v>0.46048189114434668</v>
      </c>
      <c r="AA23" s="6">
        <f>'1'!AO23</f>
        <v>0.54933870980120247</v>
      </c>
      <c r="AB23" s="6">
        <f>'2'!AM23</f>
        <v>0.13413100809097847</v>
      </c>
      <c r="AC23" s="6">
        <f>'2'!AO23</f>
        <v>0.18341415696105554</v>
      </c>
      <c r="AD23" s="6">
        <f>'3'!M23</f>
        <v>0.45922007946830651</v>
      </c>
      <c r="AE23" s="6">
        <f>'8'!U22</f>
        <v>0.45761215252996978</v>
      </c>
      <c r="AF23" s="6">
        <f t="shared" si="5"/>
        <v>0.42743364780996812</v>
      </c>
      <c r="AG23" s="225">
        <f t="shared" si="6"/>
        <v>0.49456173575677487</v>
      </c>
      <c r="AH23" s="6">
        <f>'1'!AW23</f>
        <v>0.37878158769528342</v>
      </c>
      <c r="AI23" s="6">
        <f>'1'!AY23</f>
        <v>0.46575775419257259</v>
      </c>
      <c r="AJ23" s="6">
        <f>'2'!AW23</f>
        <v>0.17975281535432294</v>
      </c>
      <c r="AK23" s="6">
        <f>'2'!AY23</f>
        <v>0.26111894681897579</v>
      </c>
      <c r="AL23" s="6">
        <f>'3'!P23</f>
        <v>0.5610254585597918</v>
      </c>
      <c r="AM23" s="6">
        <f>'8'!Z22</f>
        <v>0.51539579490250542</v>
      </c>
      <c r="AN23" s="6">
        <f t="shared" si="7"/>
        <v>0.39076451826836045</v>
      </c>
      <c r="AO23" s="225">
        <f t="shared" si="8"/>
        <v>0.45978444796292811</v>
      </c>
      <c r="AP23" s="6">
        <f>'1'!BG23</f>
        <v>0.3936938010873135</v>
      </c>
      <c r="AQ23" s="6">
        <f>'1'!BI23</f>
        <v>0.48156335303852893</v>
      </c>
      <c r="AR23" s="6">
        <f>'2'!BG23</f>
        <v>0.24039396521366246</v>
      </c>
      <c r="AS23" s="6">
        <f>'2'!BI23</f>
        <v>0.35109389943765829</v>
      </c>
      <c r="AT23" s="6">
        <f>'3'!S23</f>
        <v>0.55746668770659957</v>
      </c>
      <c r="AU23" s="6">
        <f>'8'!AE22</f>
        <v>0.54281297594959932</v>
      </c>
      <c r="AV23" s="6">
        <f t="shared" si="9"/>
        <v>0.40965302364810557</v>
      </c>
      <c r="AW23" s="225">
        <f t="shared" si="10"/>
        <v>0.48223170343635596</v>
      </c>
      <c r="AX23" s="6">
        <f>'1'!BQ23</f>
        <v>0.51997633307178737</v>
      </c>
      <c r="AY23" s="6">
        <f>'1'!BS23</f>
        <v>0.60594713170570236</v>
      </c>
      <c r="AZ23" s="6">
        <f>'2'!BQ23</f>
        <v>0.24502655446664384</v>
      </c>
      <c r="BA23" s="6">
        <f>'2'!BS23</f>
        <v>0.3574502035707009</v>
      </c>
      <c r="BB23" s="6">
        <f>'3'!V23</f>
        <v>0.62702888065882878</v>
      </c>
      <c r="BC23" s="6">
        <f>'8'!AJ22</f>
        <v>0.56115136494338824</v>
      </c>
      <c r="BD23" s="6">
        <f t="shared" si="11"/>
        <v>0.50730411315713719</v>
      </c>
      <c r="BE23" s="225">
        <f t="shared" si="12"/>
        <v>0.57872603711128345</v>
      </c>
      <c r="BF23" s="6">
        <f>'1'!CA23</f>
        <v>0.44734532055085902</v>
      </c>
      <c r="BG23" s="6">
        <f>'1'!CC23</f>
        <v>0.5363787550560194</v>
      </c>
      <c r="BH23" s="6">
        <f>'2'!CA23</f>
        <v>0.25396414972792142</v>
      </c>
      <c r="BI23" s="6">
        <f>'2'!CC23</f>
        <v>0.36952888770028608</v>
      </c>
      <c r="BJ23" s="6">
        <f>'3'!Y23</f>
        <v>0.49220838609821332</v>
      </c>
      <c r="BK23" s="6">
        <f>'8'!AO22</f>
        <v>0.58038801357393144</v>
      </c>
      <c r="BL23" s="6">
        <f t="shared" si="13"/>
        <v>0.44579777932560793</v>
      </c>
      <c r="BM23" s="225">
        <f t="shared" si="14"/>
        <v>0.51967765727645665</v>
      </c>
      <c r="BN23" s="6">
        <f>'1'!CK23</f>
        <v>0.39077055952775469</v>
      </c>
      <c r="BO23" s="6">
        <f>'1'!CM23</f>
        <v>0.47848531756003604</v>
      </c>
      <c r="BP23" s="6">
        <f>'2'!CK23</f>
        <v>0.18429205168673024</v>
      </c>
      <c r="BQ23" s="6">
        <f>'2'!CM23</f>
        <v>0.26833425252102594</v>
      </c>
      <c r="BR23" s="6">
        <f>'3'!AB23</f>
        <v>0.52261856176137278</v>
      </c>
      <c r="BS23" s="6">
        <f>'8'!AT22</f>
        <v>0.68060461746719514</v>
      </c>
      <c r="BT23" s="6">
        <f t="shared" si="15"/>
        <v>0.41229091476095808</v>
      </c>
      <c r="BU23" s="225">
        <f t="shared" si="16"/>
        <v>0.48209546546698462</v>
      </c>
      <c r="BV23" s="6">
        <f>'1'!CU23</f>
        <v>0.52299030948354042</v>
      </c>
      <c r="BW23" s="6">
        <f>'1'!CW23</f>
        <v>0.60872838008882213</v>
      </c>
      <c r="BX23" s="6">
        <f>'2'!CU23</f>
        <v>0.18753199108784879</v>
      </c>
      <c r="BY23" s="6">
        <f>'2'!CW23</f>
        <v>0.27343245631651858</v>
      </c>
      <c r="BZ23" s="6">
        <f>'3'!AE23</f>
        <v>0.54314183544755767</v>
      </c>
      <c r="CA23" s="6">
        <f>'8'!AY22</f>
        <v>0.63485138568446531</v>
      </c>
      <c r="CB23" s="6">
        <f t="shared" si="17"/>
        <v>0.5026457378604654</v>
      </c>
      <c r="CC23" s="225">
        <f t="shared" si="18"/>
        <v>0.57125243380702961</v>
      </c>
      <c r="CD23" s="6">
        <f>'1'!DE23</f>
        <v>0.51544815323321702</v>
      </c>
      <c r="CE23" s="6">
        <f>'1'!DG23</f>
        <v>0.60175347139827073</v>
      </c>
      <c r="CF23" s="6">
        <f>'2'!DE23</f>
        <v>0.29662211078749656</v>
      </c>
      <c r="CG23" s="6">
        <f>'2'!DG23</f>
        <v>0.42409041432600825</v>
      </c>
      <c r="CH23" s="6">
        <f>'3'!AH23</f>
        <v>0.48197990777554206</v>
      </c>
      <c r="CI23" s="6">
        <f>'8'!BD22</f>
        <v>0.56765392370149947</v>
      </c>
      <c r="CJ23" s="6">
        <f t="shared" si="19"/>
        <v>0.49543930148970572</v>
      </c>
      <c r="CK23" s="225">
        <f t="shared" si="20"/>
        <v>0.56859985455909456</v>
      </c>
    </row>
    <row r="24" spans="1:89" x14ac:dyDescent="0.2">
      <c r="A24" s="1">
        <v>1999</v>
      </c>
      <c r="B24" s="6">
        <f>'1'!I24</f>
        <v>0.49525975557772139</v>
      </c>
      <c r="C24" s="6">
        <f>'1'!K24</f>
        <v>0.58283145236816025</v>
      </c>
      <c r="D24" s="6">
        <f>'2'!I24</f>
        <v>0.25974738016694571</v>
      </c>
      <c r="E24" s="6">
        <f>'2'!K24</f>
        <v>0.37721879535903852</v>
      </c>
      <c r="F24" s="6">
        <f>'3'!D24</f>
        <v>0.55043694325012682</v>
      </c>
      <c r="G24" s="6">
        <f>'8'!F23</f>
        <v>0.569797518250027</v>
      </c>
      <c r="H24" s="6">
        <f t="shared" si="21"/>
        <v>0.48468001307111497</v>
      </c>
      <c r="I24" s="225">
        <f t="shared" si="0"/>
        <v>0.55772734234363142</v>
      </c>
      <c r="J24" s="6">
        <f>'1'!S24</f>
        <v>0.37135186465861569</v>
      </c>
      <c r="K24" s="6">
        <f>'1'!U24</f>
        <v>0.45778521152669838</v>
      </c>
      <c r="L24" s="6">
        <f>'2'!S24</f>
        <v>0.24916241286476712</v>
      </c>
      <c r="M24" s="6">
        <f>'2'!U24</f>
        <v>0.36306940551360767</v>
      </c>
      <c r="N24" s="6">
        <f>'3'!G24</f>
        <v>0.32068792512113925</v>
      </c>
      <c r="O24" s="6">
        <f>'8'!K23</f>
        <v>0.4952895093831825</v>
      </c>
      <c r="P24" s="6">
        <f t="shared" si="1"/>
        <v>0.36646028999793989</v>
      </c>
      <c r="Q24" s="225">
        <f t="shared" si="2"/>
        <v>0.4383543320704818</v>
      </c>
      <c r="R24" s="6">
        <f>'1'!AC24</f>
        <v>0.40850971714475987</v>
      </c>
      <c r="S24" s="6">
        <f>'1'!AE24</f>
        <v>0.49701456602539967</v>
      </c>
      <c r="T24" s="6">
        <f>'2'!AC24</f>
        <v>0.13358419583221479</v>
      </c>
      <c r="U24" s="6">
        <f>'2'!AE24</f>
        <v>0.18241993198028825</v>
      </c>
      <c r="V24" s="6">
        <f>'3'!J24</f>
        <v>0.59779471751878765</v>
      </c>
      <c r="W24" s="6">
        <f>'8'!P23</f>
        <v>0.45113622706859902</v>
      </c>
      <c r="X24" s="6">
        <f t="shared" si="3"/>
        <v>0.40420831604329205</v>
      </c>
      <c r="Y24" s="225">
        <f t="shared" si="4"/>
        <v>0.47104528387454725</v>
      </c>
      <c r="Z24" s="6">
        <f>'1'!AM24</f>
        <v>0.48909806591045579</v>
      </c>
      <c r="AA24" s="6">
        <f>'1'!AO24</f>
        <v>0.57698156952473112</v>
      </c>
      <c r="AB24" s="6">
        <f>'2'!AM24</f>
        <v>0.14227915035431551</v>
      </c>
      <c r="AC24" s="6">
        <f>'2'!AO24</f>
        <v>0.19804003928321431</v>
      </c>
      <c r="AD24" s="6">
        <f>'3'!M24</f>
        <v>0.51400005307029772</v>
      </c>
      <c r="AE24" s="6">
        <f>'8'!U23</f>
        <v>0.52930503865790346</v>
      </c>
      <c r="AF24" s="6">
        <f t="shared" si="5"/>
        <v>0.46092707034557068</v>
      </c>
      <c r="AG24" s="225">
        <f t="shared" si="6"/>
        <v>0.5280216117684533</v>
      </c>
      <c r="AH24" s="6">
        <f>'1'!AW24</f>
        <v>0.41012437090448017</v>
      </c>
      <c r="AI24" s="6">
        <f>'1'!AY24</f>
        <v>0.49868359855435085</v>
      </c>
      <c r="AJ24" s="6">
        <f>'2'!AW24</f>
        <v>0.20049567151921546</v>
      </c>
      <c r="AK24" s="6">
        <f>'2'!AY24</f>
        <v>0.2934146345333406</v>
      </c>
      <c r="AL24" s="6">
        <f>'3'!P24</f>
        <v>0.53267386248831206</v>
      </c>
      <c r="AM24" s="6">
        <f>'8'!Z23</f>
        <v>0.51282553034876455</v>
      </c>
      <c r="AN24" s="6">
        <f t="shared" si="7"/>
        <v>0.41168656606876525</v>
      </c>
      <c r="AO24" s="225">
        <f t="shared" si="8"/>
        <v>0.48296992172508729</v>
      </c>
      <c r="AP24" s="6">
        <f>'1'!BG24</f>
        <v>0.40962599783136378</v>
      </c>
      <c r="AQ24" s="6">
        <f>'1'!BI24</f>
        <v>0.4981687491214844</v>
      </c>
      <c r="AR24" s="6">
        <f>'2'!BG24</f>
        <v>0.25304578855339044</v>
      </c>
      <c r="AS24" s="6">
        <f>'2'!BI24</f>
        <v>0.36829876275425033</v>
      </c>
      <c r="AT24" s="6">
        <f>'3'!S24</f>
        <v>0.57993755504365674</v>
      </c>
      <c r="AU24" s="6">
        <f>'8'!AE23</f>
        <v>0.54823082622265729</v>
      </c>
      <c r="AV24" s="6">
        <f t="shared" si="9"/>
        <v>0.42485961546392514</v>
      </c>
      <c r="AW24" s="225">
        <f t="shared" si="10"/>
        <v>0.49836483878709559</v>
      </c>
      <c r="AX24" s="6">
        <f>'1'!BQ24</f>
        <v>0.54678347379625292</v>
      </c>
      <c r="AY24" s="6">
        <f>'1'!BS24</f>
        <v>0.63040731175028486</v>
      </c>
      <c r="AZ24" s="6">
        <f>'2'!BQ24</f>
        <v>0.25669535973309576</v>
      </c>
      <c r="BA24" s="6">
        <f>'2'!BS24</f>
        <v>0.3731726617750542</v>
      </c>
      <c r="BB24" s="6">
        <f>'3'!V24</f>
        <v>0.59796323757064196</v>
      </c>
      <c r="BC24" s="6">
        <f>'8'!AJ23</f>
        <v>0.56936511423894032</v>
      </c>
      <c r="BD24" s="6">
        <f t="shared" si="11"/>
        <v>0.52515080281164483</v>
      </c>
      <c r="BE24" s="225">
        <f t="shared" si="12"/>
        <v>0.59533521958366298</v>
      </c>
      <c r="BF24" s="6">
        <f>'1'!CA24</f>
        <v>0.46151835474822472</v>
      </c>
      <c r="BG24" s="6">
        <f>'1'!CC24</f>
        <v>0.5503538672251963</v>
      </c>
      <c r="BH24" s="6">
        <f>'2'!CA24</f>
        <v>0.26080249914275</v>
      </c>
      <c r="BI24" s="6">
        <f>'2'!CC24</f>
        <v>0.37861135766278003</v>
      </c>
      <c r="BJ24" s="6">
        <f>'3'!Y24</f>
        <v>0.56624630645842156</v>
      </c>
      <c r="BK24" s="6">
        <f>'8'!AO23</f>
        <v>0.5445297077983271</v>
      </c>
      <c r="BL24" s="6">
        <f t="shared" si="13"/>
        <v>0.46022069966370716</v>
      </c>
      <c r="BM24" s="225">
        <f t="shared" si="14"/>
        <v>0.53418644424959028</v>
      </c>
      <c r="BN24" s="6">
        <f>'1'!CK24</f>
        <v>0.40394845242378302</v>
      </c>
      <c r="BO24" s="6">
        <f>'1'!CM24</f>
        <v>0.49228402682549632</v>
      </c>
      <c r="BP24" s="6">
        <f>'2'!CK24</f>
        <v>0.21091551276901643</v>
      </c>
      <c r="BQ24" s="6">
        <f>'2'!CM24</f>
        <v>0.30901337557724262</v>
      </c>
      <c r="BR24" s="6">
        <f>'3'!AB24</f>
        <v>0.57729055488918257</v>
      </c>
      <c r="BS24" s="6">
        <f>'8'!AT23</f>
        <v>0.6038798653317291</v>
      </c>
      <c r="BT24" s="6">
        <f t="shared" si="15"/>
        <v>0.4219725099956409</v>
      </c>
      <c r="BU24" s="225">
        <f t="shared" si="16"/>
        <v>0.49361719835766288</v>
      </c>
      <c r="BV24" s="6">
        <f>'1'!CU24</f>
        <v>0.53858439494049026</v>
      </c>
      <c r="BW24" s="6">
        <f>'1'!CW24</f>
        <v>0.62299167317630932</v>
      </c>
      <c r="BX24" s="6">
        <f>'2'!CU24</f>
        <v>0.22880663976136384</v>
      </c>
      <c r="BY24" s="6">
        <f>'2'!CW24</f>
        <v>0.33489823477119679</v>
      </c>
      <c r="BZ24" s="6">
        <f>'3'!AE24</f>
        <v>0.58201693622683393</v>
      </c>
      <c r="CA24" s="6">
        <f>'8'!AY23</f>
        <v>0.65263129724967128</v>
      </c>
      <c r="CB24" s="6">
        <f t="shared" si="17"/>
        <v>0.52335456378213008</v>
      </c>
      <c r="CC24" s="225">
        <f t="shared" si="18"/>
        <v>0.59304881804818665</v>
      </c>
      <c r="CD24" s="6">
        <f>'1'!DE24</f>
        <v>0.53504507823985137</v>
      </c>
      <c r="CE24" s="6">
        <f>'1'!DG24</f>
        <v>0.61977284873892224</v>
      </c>
      <c r="CF24" s="6">
        <f>'2'!DE24</f>
        <v>0.32059956256315786</v>
      </c>
      <c r="CG24" s="6">
        <f>'2'!DG24</f>
        <v>0.45273938114938922</v>
      </c>
      <c r="CH24" s="6">
        <f>'3'!AH24</f>
        <v>0.44063380915311795</v>
      </c>
      <c r="CI24" s="6">
        <f>'8'!BD23</f>
        <v>0.57873055913401006</v>
      </c>
      <c r="CJ24" s="6">
        <f t="shared" si="19"/>
        <v>0.50852794785292454</v>
      </c>
      <c r="CK24" s="225">
        <f t="shared" si="20"/>
        <v>0.58105136906089716</v>
      </c>
    </row>
    <row r="25" spans="1:89" x14ac:dyDescent="0.2">
      <c r="A25" s="1">
        <v>2000</v>
      </c>
      <c r="B25" s="6">
        <f>'1'!I25</f>
        <v>0.53010355120299757</v>
      </c>
      <c r="C25" s="6">
        <f>'1'!K25</f>
        <v>0.61526074734498959</v>
      </c>
      <c r="D25" s="6">
        <f>'2'!I25</f>
        <v>0.29510830936646437</v>
      </c>
      <c r="E25" s="6">
        <f>'2'!K25</f>
        <v>0.42223561406243698</v>
      </c>
      <c r="F25" s="6">
        <f>'3'!D25</f>
        <v>0.53116888196541501</v>
      </c>
      <c r="G25" s="6">
        <f>'8'!F24</f>
        <v>0.58175500525749679</v>
      </c>
      <c r="H25" s="6">
        <f t="shared" si="21"/>
        <v>0.51187570550103589</v>
      </c>
      <c r="I25" s="225">
        <f t="shared" si="0"/>
        <v>0.58419847327002761</v>
      </c>
      <c r="J25" s="6">
        <f>'1'!S25</f>
        <v>0.40335186775601689</v>
      </c>
      <c r="K25" s="6">
        <f>'1'!U25</f>
        <v>0.49166358333558202</v>
      </c>
      <c r="L25" s="6">
        <f>'2'!S25</f>
        <v>0.33942335882627861</v>
      </c>
      <c r="M25" s="6">
        <f>'2'!U25</f>
        <v>0.47432229103171136</v>
      </c>
      <c r="N25" s="6">
        <f>'3'!G25</f>
        <v>0.35414107132705719</v>
      </c>
      <c r="O25" s="6">
        <f>'8'!K24</f>
        <v>0.46923023454398627</v>
      </c>
      <c r="P25" s="6">
        <f t="shared" si="1"/>
        <v>0.39862577389894399</v>
      </c>
      <c r="Q25" s="225">
        <f t="shared" si="2"/>
        <v>0.47393386802518289</v>
      </c>
      <c r="R25" s="6">
        <f>'1'!AC25</f>
        <v>0.43204745970480818</v>
      </c>
      <c r="S25" s="6">
        <f>'1'!AE25</f>
        <v>0.52106383491016461</v>
      </c>
      <c r="T25" s="6">
        <f>'2'!AC25</f>
        <v>0.13430052496384554</v>
      </c>
      <c r="U25" s="6">
        <f>'2'!AE25</f>
        <v>0.1837220464538924</v>
      </c>
      <c r="V25" s="6">
        <f>'3'!J25</f>
        <v>0.56901402090113151</v>
      </c>
      <c r="W25" s="6">
        <f>'8'!P24</f>
        <v>0.50117249380614681</v>
      </c>
      <c r="X25" s="6">
        <f t="shared" si="3"/>
        <v>0.42288192576047812</v>
      </c>
      <c r="Y25" s="225">
        <f t="shared" si="4"/>
        <v>0.49013554055323227</v>
      </c>
      <c r="Z25" s="6">
        <f>'1'!AM25</f>
        <v>0.51298498265490988</v>
      </c>
      <c r="AA25" s="6">
        <f>'1'!AO25</f>
        <v>0.59946458973121397</v>
      </c>
      <c r="AB25" s="6">
        <f>'2'!AM25</f>
        <v>0.16481087432527713</v>
      </c>
      <c r="AC25" s="6">
        <f>'2'!AO25</f>
        <v>0.23674521409404578</v>
      </c>
      <c r="AD25" s="6">
        <f>'3'!M25</f>
        <v>0.51827533719829288</v>
      </c>
      <c r="AE25" s="6">
        <f>'8'!U24</f>
        <v>0.49761205224641142</v>
      </c>
      <c r="AF25" s="6">
        <f t="shared" si="5"/>
        <v>0.47715931423543501</v>
      </c>
      <c r="AG25" s="225">
        <f t="shared" si="6"/>
        <v>0.54488847316572475</v>
      </c>
      <c r="AH25" s="6">
        <f>'1'!AW25</f>
        <v>0.430875641668656</v>
      </c>
      <c r="AI25" s="6">
        <f>'1'!AY25</f>
        <v>0.51988062448960048</v>
      </c>
      <c r="AJ25" s="6">
        <f>'2'!AW25</f>
        <v>0.2171545321018104</v>
      </c>
      <c r="AK25" s="6">
        <f>'2'!AY25</f>
        <v>0.31816551362516871</v>
      </c>
      <c r="AL25" s="6">
        <f>'3'!P25</f>
        <v>0.56046255722247584</v>
      </c>
      <c r="AM25" s="6">
        <f>'8'!Z24</f>
        <v>0.52663437203921559</v>
      </c>
      <c r="AN25" s="6">
        <f t="shared" si="7"/>
        <v>0.4320380953044094</v>
      </c>
      <c r="AO25" s="225">
        <f t="shared" si="8"/>
        <v>0.50444268143140636</v>
      </c>
      <c r="AP25" s="6">
        <f>'1'!BG25</f>
        <v>0.44382129621927957</v>
      </c>
      <c r="AQ25" s="6">
        <f>'1'!BI25</f>
        <v>0.53287229001787839</v>
      </c>
      <c r="AR25" s="6">
        <f>'2'!BG25</f>
        <v>0.26576230544485951</v>
      </c>
      <c r="AS25" s="6">
        <f>'2'!BI25</f>
        <v>0.38511503400910885</v>
      </c>
      <c r="AT25" s="6">
        <f>'3'!S25</f>
        <v>0.5313092510054892</v>
      </c>
      <c r="AU25" s="6">
        <f>'8'!AE24</f>
        <v>0.55488379378223873</v>
      </c>
      <c r="AV25" s="6">
        <f t="shared" si="9"/>
        <v>0.44587044237675438</v>
      </c>
      <c r="AW25" s="225">
        <f t="shared" si="10"/>
        <v>0.52014141089219867</v>
      </c>
      <c r="AX25" s="6">
        <f>'1'!BQ25</f>
        <v>0.58170432950525031</v>
      </c>
      <c r="AY25" s="6">
        <f>'1'!BS25</f>
        <v>0.6613681973346226</v>
      </c>
      <c r="AZ25" s="6">
        <f>'2'!BQ25</f>
        <v>0.26841172228435373</v>
      </c>
      <c r="BA25" s="6">
        <f>'2'!BS25</f>
        <v>0.3885608845445902</v>
      </c>
      <c r="BB25" s="6">
        <f>'3'!V25</f>
        <v>0.60059752217845297</v>
      </c>
      <c r="BC25" s="6">
        <f>'8'!AJ24</f>
        <v>0.58317062889522231</v>
      </c>
      <c r="BD25" s="6">
        <f t="shared" si="11"/>
        <v>0.55241101798947811</v>
      </c>
      <c r="BE25" s="225">
        <f t="shared" si="12"/>
        <v>0.62019064169606231</v>
      </c>
      <c r="BF25" s="6">
        <f>'1'!CA25</f>
        <v>0.48364812263298085</v>
      </c>
      <c r="BG25" s="6">
        <f>'1'!CC25</f>
        <v>0.57177768865670886</v>
      </c>
      <c r="BH25" s="6">
        <f>'2'!CA25</f>
        <v>0.27267290760506718</v>
      </c>
      <c r="BI25" s="6">
        <f>'2'!CC25</f>
        <v>0.3940624165129879</v>
      </c>
      <c r="BJ25" s="6">
        <f>'3'!Y25</f>
        <v>0.49800372871816545</v>
      </c>
      <c r="BK25" s="6">
        <f>'8'!AO24</f>
        <v>0.54632031438592499</v>
      </c>
      <c r="BL25" s="6">
        <f t="shared" si="13"/>
        <v>0.47025338091400237</v>
      </c>
      <c r="BM25" s="225">
        <f t="shared" si="14"/>
        <v>0.54408302802140407</v>
      </c>
      <c r="BN25" s="6">
        <f>'1'!CK25</f>
        <v>0.43496672020598859</v>
      </c>
      <c r="BO25" s="6">
        <f>'1'!CM25</f>
        <v>0.52400518149380793</v>
      </c>
      <c r="BP25" s="6">
        <f>'2'!CK25</f>
        <v>0.27527868316366166</v>
      </c>
      <c r="BQ25" s="6">
        <f>'2'!CM25</f>
        <v>0.39740234309835876</v>
      </c>
      <c r="BR25" s="6">
        <f>'3'!AB25</f>
        <v>0.45864448966493415</v>
      </c>
      <c r="BS25" s="6">
        <f>'8'!AT24</f>
        <v>0.58724882797849154</v>
      </c>
      <c r="BT25" s="6">
        <f t="shared" si="15"/>
        <v>0.43659390422490074</v>
      </c>
      <c r="BU25" s="225">
        <f t="shared" si="16"/>
        <v>0.51113319311984395</v>
      </c>
      <c r="BV25" s="6">
        <f>'1'!CU25</f>
        <v>0.58465409317848027</v>
      </c>
      <c r="BW25" s="6">
        <f>'1'!CW25</f>
        <v>0.66393851817021232</v>
      </c>
      <c r="BX25" s="6">
        <f>'2'!CU25</f>
        <v>0.34270408364814203</v>
      </c>
      <c r="BY25" s="6">
        <f>'2'!CW25</f>
        <v>0.47800680653364741</v>
      </c>
      <c r="BZ25" s="6">
        <f>'3'!AE25</f>
        <v>0.58353081569348775</v>
      </c>
      <c r="CA25" s="6">
        <f>'8'!AY24</f>
        <v>0.65094978083678234</v>
      </c>
      <c r="CB25" s="6">
        <f t="shared" si="17"/>
        <v>0.56697633324277741</v>
      </c>
      <c r="CC25" s="225">
        <f t="shared" si="18"/>
        <v>0.63600570302554038</v>
      </c>
      <c r="CD25" s="6">
        <f>'1'!DE25</f>
        <v>0.57268724370707602</v>
      </c>
      <c r="CE25" s="6">
        <f>'1'!DG25</f>
        <v>0.65346829411265261</v>
      </c>
      <c r="CF25" s="6">
        <f>'2'!DE25</f>
        <v>0.36358704965158911</v>
      </c>
      <c r="CG25" s="6">
        <f>'2'!DG25</f>
        <v>0.50095125847438604</v>
      </c>
      <c r="CH25" s="6">
        <f>'3'!AH25</f>
        <v>0.41463019831026393</v>
      </c>
      <c r="CI25" s="6">
        <f>'8'!BD24</f>
        <v>0.61871527700861262</v>
      </c>
      <c r="CJ25" s="6">
        <f t="shared" si="19"/>
        <v>0.54057432309199982</v>
      </c>
      <c r="CK25" s="225">
        <f t="shared" si="20"/>
        <v>0.61085747925818301</v>
      </c>
    </row>
    <row r="26" spans="1:89" x14ac:dyDescent="0.2">
      <c r="A26" s="1">
        <v>2001</v>
      </c>
      <c r="B26" s="6">
        <f>'1'!I26</f>
        <v>0.54863079468279319</v>
      </c>
      <c r="C26" s="6">
        <f>'1'!K26</f>
        <v>0.63207027832469254</v>
      </c>
      <c r="D26" s="6">
        <f>'2'!I26</f>
        <v>0.28491804624540162</v>
      </c>
      <c r="E26" s="6">
        <f>'2'!K26</f>
        <v>0.40960061181735424</v>
      </c>
      <c r="F26" s="6">
        <f>'3'!D26</f>
        <v>0.55127130411461889</v>
      </c>
      <c r="G26" s="6">
        <f>'8'!F25</f>
        <v>0.58168242647802593</v>
      </c>
      <c r="H26" s="6">
        <f t="shared" si="21"/>
        <v>0.52582873396175989</v>
      </c>
      <c r="I26" s="225">
        <f t="shared" si="0"/>
        <v>0.5967046290682847</v>
      </c>
      <c r="J26" s="6">
        <f>'1'!S26</f>
        <v>0.43128953658019503</v>
      </c>
      <c r="K26" s="6">
        <f>'1'!U26</f>
        <v>0.52029870904650932</v>
      </c>
      <c r="L26" s="6">
        <f>'2'!S26</f>
        <v>0.32092371791174612</v>
      </c>
      <c r="M26" s="6">
        <f>'2'!U26</f>
        <v>0.45311760038053672</v>
      </c>
      <c r="N26" s="6">
        <f>'3'!G26</f>
        <v>0.43881419139909328</v>
      </c>
      <c r="O26" s="6">
        <f>'8'!K25</f>
        <v>0.51382408420261705</v>
      </c>
      <c r="P26" s="6">
        <f t="shared" si="1"/>
        <v>0.42925887495748216</v>
      </c>
      <c r="Q26" s="225">
        <f t="shared" si="2"/>
        <v>0.50478468393078124</v>
      </c>
      <c r="R26" s="6">
        <f>'1'!AC26</f>
        <v>0.46755619385086961</v>
      </c>
      <c r="S26" s="6">
        <f>'1'!AE26</f>
        <v>0.55624644727075279</v>
      </c>
      <c r="T26" s="6">
        <f>'2'!AC26</f>
        <v>0.14744370537906232</v>
      </c>
      <c r="U26" s="6">
        <f>'2'!AE26</f>
        <v>0.20713166282977913</v>
      </c>
      <c r="V26" s="6">
        <f>'3'!J26</f>
        <v>0.61301003941610843</v>
      </c>
      <c r="W26" s="6">
        <f>'8'!P25</f>
        <v>0.46686839066429037</v>
      </c>
      <c r="X26" s="6">
        <f t="shared" si="3"/>
        <v>0.4500215492415548</v>
      </c>
      <c r="Y26" s="225">
        <f t="shared" si="4"/>
        <v>0.51807352238054472</v>
      </c>
      <c r="Z26" s="6">
        <f>'1'!AM26</f>
        <v>0.52362358412746435</v>
      </c>
      <c r="AA26" s="6">
        <f>'1'!AO26</f>
        <v>0.60931173773674163</v>
      </c>
      <c r="AB26" s="6">
        <f>'2'!AM26</f>
        <v>0.16626432597820148</v>
      </c>
      <c r="AC26" s="6">
        <f>'2'!AO26</f>
        <v>0.23915944340607101</v>
      </c>
      <c r="AD26" s="6">
        <f>'3'!M26</f>
        <v>0.51230489778481714</v>
      </c>
      <c r="AE26" s="6">
        <f>'8'!U25</f>
        <v>0.50276927756383161</v>
      </c>
      <c r="AF26" s="6">
        <f t="shared" si="5"/>
        <v>0.48467035902191002</v>
      </c>
      <c r="AG26" s="225">
        <f t="shared" si="6"/>
        <v>0.55194157829119106</v>
      </c>
      <c r="AH26" s="6">
        <f>'1'!AW26</f>
        <v>0.43701879531790488</v>
      </c>
      <c r="AI26" s="6">
        <f>'1'!AY26</f>
        <v>0.52606742776442317</v>
      </c>
      <c r="AJ26" s="6">
        <f>'2'!AW26</f>
        <v>0.20214775219034306</v>
      </c>
      <c r="AK26" s="6">
        <f>'2'!AY26</f>
        <v>0.29591465930788446</v>
      </c>
      <c r="AL26" s="6">
        <f>'3'!P26</f>
        <v>0.57508190066411968</v>
      </c>
      <c r="AM26" s="6">
        <f>'8'!Z25</f>
        <v>0.48405710445590866</v>
      </c>
      <c r="AN26" s="6">
        <f t="shared" si="7"/>
        <v>0.43204183245357058</v>
      </c>
      <c r="AO26" s="225">
        <f t="shared" si="8"/>
        <v>0.50375256587788741</v>
      </c>
      <c r="AP26" s="6">
        <f>'1'!BG26</f>
        <v>0.46659463777880944</v>
      </c>
      <c r="AQ26" s="6">
        <f>'1'!BI26</f>
        <v>0.55531043045516204</v>
      </c>
      <c r="AR26" s="6">
        <f>'2'!BG26</f>
        <v>0.26381723058412604</v>
      </c>
      <c r="AS26" s="6">
        <f>'2'!BI26</f>
        <v>0.38257277955357544</v>
      </c>
      <c r="AT26" s="6">
        <f>'3'!S26</f>
        <v>0.56314216386961891</v>
      </c>
      <c r="AU26" s="6">
        <f>'8'!AE25</f>
        <v>0.57062339774571436</v>
      </c>
      <c r="AV26" s="6">
        <f t="shared" si="9"/>
        <v>0.4663745256651125</v>
      </c>
      <c r="AW26" s="225">
        <f t="shared" si="10"/>
        <v>0.54035113543550428</v>
      </c>
      <c r="AX26" s="6">
        <f>'1'!BQ26</f>
        <v>0.59627429274534438</v>
      </c>
      <c r="AY26" s="6">
        <f>'1'!BS26</f>
        <v>0.67399785376410515</v>
      </c>
      <c r="AZ26" s="6">
        <f>'2'!BQ26</f>
        <v>0.26731651171607806</v>
      </c>
      <c r="BA26" s="6">
        <f>'2'!BS26</f>
        <v>0.3871388103435548</v>
      </c>
      <c r="BB26" s="6">
        <f>'3'!V26</f>
        <v>0.62441007173644403</v>
      </c>
      <c r="BC26" s="6">
        <f>'8'!AJ25</f>
        <v>0.57720798535129447</v>
      </c>
      <c r="BD26" s="6">
        <f t="shared" si="11"/>
        <v>0.56428546180212269</v>
      </c>
      <c r="BE26" s="225">
        <f t="shared" si="12"/>
        <v>0.63067418437800293</v>
      </c>
      <c r="BF26" s="6">
        <f>'1'!CA26</f>
        <v>0.50153733289412183</v>
      </c>
      <c r="BG26" s="6">
        <f>'1'!CC26</f>
        <v>0.58875510418832011</v>
      </c>
      <c r="BH26" s="6">
        <f>'2'!CA26</f>
        <v>0.26381165236700727</v>
      </c>
      <c r="BI26" s="6">
        <f>'2'!CC26</f>
        <v>0.38256547341348107</v>
      </c>
      <c r="BJ26" s="6">
        <f>'3'!Y26</f>
        <v>0.47543794850147769</v>
      </c>
      <c r="BK26" s="6">
        <f>'8'!AO25</f>
        <v>0.53635804400508413</v>
      </c>
      <c r="BL26" s="6">
        <f t="shared" si="13"/>
        <v>0.47863689751324218</v>
      </c>
      <c r="BM26" s="225">
        <f t="shared" si="14"/>
        <v>0.55156471952382824</v>
      </c>
      <c r="BN26" s="6">
        <f>'1'!CK26</f>
        <v>0.46401526101827745</v>
      </c>
      <c r="BO26" s="6">
        <f>'1'!CM26</f>
        <v>0.55279506833196757</v>
      </c>
      <c r="BP26" s="6">
        <f>'2'!CK26</f>
        <v>0.22284484339570415</v>
      </c>
      <c r="BQ26" s="6">
        <f>'2'!CM26</f>
        <v>0.32639442260721968</v>
      </c>
      <c r="BR26" s="6">
        <f>'3'!AB26</f>
        <v>0.53559032189059064</v>
      </c>
      <c r="BS26" s="6">
        <f>'8'!AT25</f>
        <v>0.59629356278088508</v>
      </c>
      <c r="BT26" s="6">
        <f t="shared" si="15"/>
        <v>0.46028355551951217</v>
      </c>
      <c r="BU26" s="225">
        <f t="shared" si="16"/>
        <v>0.53278437856024674</v>
      </c>
      <c r="BV26" s="6">
        <f>'1'!CU26</f>
        <v>0.61293095952381549</v>
      </c>
      <c r="BW26" s="6">
        <f>'1'!CW26</f>
        <v>0.6882366422793541</v>
      </c>
      <c r="BX26" s="6">
        <f>'2'!CU26</f>
        <v>0.33050525585370566</v>
      </c>
      <c r="BY26" s="6">
        <f>'2'!CW26</f>
        <v>0.46419234573886947</v>
      </c>
      <c r="BZ26" s="6">
        <f>'3'!AE26</f>
        <v>0.59402600209865553</v>
      </c>
      <c r="CA26" s="6">
        <f>'8'!AY25</f>
        <v>0.66943876642878453</v>
      </c>
      <c r="CB26" s="6">
        <f t="shared" si="17"/>
        <v>0.58844867410478541</v>
      </c>
      <c r="CC26" s="225">
        <f t="shared" si="18"/>
        <v>0.65453136102217879</v>
      </c>
      <c r="CD26" s="6">
        <f>'1'!DE26</f>
        <v>0.584608063298662</v>
      </c>
      <c r="CE26" s="6">
        <f>'1'!DG26</f>
        <v>0.66389846189198787</v>
      </c>
      <c r="CF26" s="6">
        <f>'2'!DE26</f>
        <v>0.34968850121202727</v>
      </c>
      <c r="CG26" s="6">
        <f>'2'!DG26</f>
        <v>0.48577735792200588</v>
      </c>
      <c r="CH26" s="6">
        <f>'3'!AH26</f>
        <v>0.37787281219431679</v>
      </c>
      <c r="CI26" s="6">
        <f>'8'!BD25</f>
        <v>0.59123507803088104</v>
      </c>
      <c r="CJ26" s="6">
        <f t="shared" si="19"/>
        <v>0.54110528345278586</v>
      </c>
      <c r="CK26" s="225">
        <f t="shared" si="20"/>
        <v>0.61021744813911172</v>
      </c>
    </row>
    <row r="27" spans="1:89" x14ac:dyDescent="0.2">
      <c r="A27" s="1">
        <v>2002</v>
      </c>
      <c r="B27" s="6">
        <f>'1'!I27</f>
        <v>0.5615283203088407</v>
      </c>
      <c r="C27" s="6">
        <f>'1'!K27</f>
        <v>0.64360150270109373</v>
      </c>
      <c r="D27" s="6">
        <f>'2'!I27</f>
        <v>0.2759263387225836</v>
      </c>
      <c r="E27" s="6">
        <f>'2'!K27</f>
        <v>0.39822963323518556</v>
      </c>
      <c r="F27" s="6">
        <f>'3'!D27</f>
        <v>0.54140550818566691</v>
      </c>
      <c r="G27" s="6">
        <f>'8'!F26</f>
        <v>0.55318411934980793</v>
      </c>
      <c r="H27" s="6">
        <f t="shared" si="21"/>
        <v>0.53012142084199432</v>
      </c>
      <c r="I27" s="225">
        <f t="shared" si="0"/>
        <v>0.59980297796783166</v>
      </c>
      <c r="J27" s="6">
        <f>'1'!S27</f>
        <v>0.45783185506329011</v>
      </c>
      <c r="K27" s="6">
        <f>'1'!U27</f>
        <v>0.54673828214335207</v>
      </c>
      <c r="L27" s="6">
        <f>'2'!S27</f>
        <v>0.36201563121381347</v>
      </c>
      <c r="M27" s="6">
        <f>'2'!U27</f>
        <v>0.49925448955843299</v>
      </c>
      <c r="N27" s="6">
        <f>'3'!G27</f>
        <v>0.35216877519539602</v>
      </c>
      <c r="O27" s="6">
        <f>'8'!K26</f>
        <v>0.50584399115454137</v>
      </c>
      <c r="P27" s="6">
        <f t="shared" si="1"/>
        <v>0.44248513830067815</v>
      </c>
      <c r="Q27" s="225">
        <f t="shared" si="2"/>
        <v>0.51844352309118347</v>
      </c>
      <c r="R27" s="6">
        <f>'1'!AC27</f>
        <v>0.46981227791438868</v>
      </c>
      <c r="S27" s="6">
        <f>'1'!AE27</f>
        <v>0.55843905063961841</v>
      </c>
      <c r="T27" s="6">
        <f>'2'!AC27</f>
        <v>0.15133388480182136</v>
      </c>
      <c r="U27" s="6">
        <f>'2'!AE27</f>
        <v>0.21389132424301893</v>
      </c>
      <c r="V27" s="6">
        <f>'3'!J27</f>
        <v>0.66076753225336149</v>
      </c>
      <c r="W27" s="6">
        <f>'8'!P26</f>
        <v>0.51905468833267654</v>
      </c>
      <c r="X27" s="6">
        <f t="shared" si="3"/>
        <v>0.46198420507885796</v>
      </c>
      <c r="Y27" s="225">
        <f t="shared" si="4"/>
        <v>0.53027868993063854</v>
      </c>
      <c r="Z27" s="6">
        <f>'1'!AM27</f>
        <v>0.5478159505742578</v>
      </c>
      <c r="AA27" s="6">
        <f>'1'!AO27</f>
        <v>0.63133710529052778</v>
      </c>
      <c r="AB27" s="6">
        <f>'2'!AM27</f>
        <v>0.15579184837557505</v>
      </c>
      <c r="AC27" s="6">
        <f>'2'!AO27</f>
        <v>0.22154638543066854</v>
      </c>
      <c r="AD27" s="6">
        <f>'3'!M27</f>
        <v>0.50361489004259674</v>
      </c>
      <c r="AE27" s="6">
        <f>'8'!U26</f>
        <v>0.45266324889481196</v>
      </c>
      <c r="AF27" s="6">
        <f t="shared" si="5"/>
        <v>0.49467816413327881</v>
      </c>
      <c r="AG27" s="225">
        <f t="shared" si="6"/>
        <v>0.55971842614017719</v>
      </c>
      <c r="AH27" s="6">
        <f>'1'!AW27</f>
        <v>0.45183495033219562</v>
      </c>
      <c r="AI27" s="6">
        <f>'1'!AY27</f>
        <v>0.54082763294015335</v>
      </c>
      <c r="AJ27" s="6">
        <f>'2'!AW27</f>
        <v>0.18606763465111401</v>
      </c>
      <c r="AK27" s="6">
        <f>'2'!AY27</f>
        <v>0.27113350662480556</v>
      </c>
      <c r="AL27" s="6">
        <f>'3'!P27</f>
        <v>0.50486928281505583</v>
      </c>
      <c r="AM27" s="6">
        <f>'8'!Z26</f>
        <v>0.50264032999732078</v>
      </c>
      <c r="AN27" s="6">
        <f t="shared" si="7"/>
        <v>0.43564218997888599</v>
      </c>
      <c r="AO27" s="225">
        <f t="shared" si="8"/>
        <v>0.50644365500182553</v>
      </c>
      <c r="AP27" s="6">
        <f>'1'!BG27</f>
        <v>0.47836042593535666</v>
      </c>
      <c r="AQ27" s="6">
        <f>'1'!BI27</f>
        <v>0.56670175883960072</v>
      </c>
      <c r="AR27" s="6">
        <f>'2'!BG27</f>
        <v>0.26064500478459929</v>
      </c>
      <c r="AS27" s="6">
        <f>'2'!BI27</f>
        <v>0.37840369635974386</v>
      </c>
      <c r="AT27" s="6">
        <f>'3'!S27</f>
        <v>0.56106039174127564</v>
      </c>
      <c r="AU27" s="6">
        <f>'8'!AE26</f>
        <v>0.55722773780407586</v>
      </c>
      <c r="AV27" s="6">
        <f t="shared" si="9"/>
        <v>0.47274561158774475</v>
      </c>
      <c r="AW27" s="225">
        <f t="shared" si="10"/>
        <v>0.54636041377822997</v>
      </c>
      <c r="AX27" s="6">
        <f>'1'!BQ27</f>
        <v>0.60970803449521827</v>
      </c>
      <c r="AY27" s="6">
        <f>'1'!BS27</f>
        <v>0.68549790346260597</v>
      </c>
      <c r="AZ27" s="6">
        <f>'2'!BQ27</f>
        <v>0.26714121439715138</v>
      </c>
      <c r="BA27" s="6">
        <f>'2'!BS27</f>
        <v>0.38691088708396143</v>
      </c>
      <c r="BB27" s="6">
        <f>'3'!V27</f>
        <v>0.5957566549318738</v>
      </c>
      <c r="BC27" s="6">
        <f>'8'!AJ26</f>
        <v>0.53700145697088608</v>
      </c>
      <c r="BD27" s="6">
        <f t="shared" si="11"/>
        <v>0.56678555677664388</v>
      </c>
      <c r="BE27" s="225">
        <f t="shared" si="12"/>
        <v>0.63181543232249626</v>
      </c>
      <c r="BF27" s="6">
        <f>'1'!CA27</f>
        <v>0.51318328881263242</v>
      </c>
      <c r="BG27" s="6">
        <f>'1'!CC27</f>
        <v>0.59964906527252215</v>
      </c>
      <c r="BH27" s="6">
        <f>'2'!CA27</f>
        <v>0.26163704113233099</v>
      </c>
      <c r="BI27" s="6">
        <f>'2'!CC27</f>
        <v>0.37971054694217593</v>
      </c>
      <c r="BJ27" s="6">
        <f>'3'!Y27</f>
        <v>0.4439812860560014</v>
      </c>
      <c r="BK27" s="6">
        <f>'8'!AO26</f>
        <v>0.55359249657551679</v>
      </c>
      <c r="BL27" s="6">
        <f t="shared" si="13"/>
        <v>0.4851493845452276</v>
      </c>
      <c r="BM27" s="225">
        <f t="shared" si="14"/>
        <v>0.55748277864813489</v>
      </c>
      <c r="BN27" s="6">
        <f>'1'!CK27</f>
        <v>0.4792391571015866</v>
      </c>
      <c r="BO27" s="6">
        <f>'1'!CM27</f>
        <v>0.56754715011106383</v>
      </c>
      <c r="BP27" s="6">
        <f>'2'!CK27</f>
        <v>0.20936341964840291</v>
      </c>
      <c r="BQ27" s="6">
        <f>'2'!CM27</f>
        <v>0.30671504309678577</v>
      </c>
      <c r="BR27" s="6">
        <f>'3'!AB27</f>
        <v>0.53332050635558204</v>
      </c>
      <c r="BS27" s="6">
        <f>'8'!AT26</f>
        <v>0.57444112460312902</v>
      </c>
      <c r="BT27" s="6">
        <f t="shared" si="15"/>
        <v>0.46717991503182199</v>
      </c>
      <c r="BU27" s="225">
        <f t="shared" si="16"/>
        <v>0.53873067248329432</v>
      </c>
      <c r="BV27" s="6">
        <f>'1'!CU27</f>
        <v>0.62324618403284759</v>
      </c>
      <c r="BW27" s="6">
        <f>'1'!CW27</f>
        <v>0.69695029348799165</v>
      </c>
      <c r="BX27" s="6">
        <f>'2'!CU27</f>
        <v>0.26542053581050029</v>
      </c>
      <c r="BY27" s="6">
        <f>'2'!CW27</f>
        <v>0.38466910204662702</v>
      </c>
      <c r="BZ27" s="6">
        <f>'3'!AE27</f>
        <v>0.66494586220084351</v>
      </c>
      <c r="CA27" s="6">
        <f>'8'!AY26</f>
        <v>0.65956784110427091</v>
      </c>
      <c r="CB27" s="6">
        <f t="shared" si="17"/>
        <v>0.59526575273455473</v>
      </c>
      <c r="CC27" s="225">
        <f t="shared" si="18"/>
        <v>0.65878348597676817</v>
      </c>
      <c r="CD27" s="6">
        <f>'1'!DE27</f>
        <v>0.59445703360976165</v>
      </c>
      <c r="CE27" s="6">
        <f>'1'!DG27</f>
        <v>0.67243159704186783</v>
      </c>
      <c r="CF27" s="6">
        <f>'2'!DE27</f>
        <v>0.32958134862597527</v>
      </c>
      <c r="CG27" s="6">
        <f>'2'!DG27</f>
        <v>0.46313319027546923</v>
      </c>
      <c r="CH27" s="6">
        <f>'3'!AH27</f>
        <v>0.3441513542212149</v>
      </c>
      <c r="CI27" s="6">
        <f>'8'!BD26</f>
        <v>0.54531078745776251</v>
      </c>
      <c r="CJ27" s="6">
        <f t="shared" si="19"/>
        <v>0.53802427255732843</v>
      </c>
      <c r="CK27" s="225">
        <f t="shared" si="20"/>
        <v>0.60596165112475209</v>
      </c>
    </row>
    <row r="28" spans="1:89" x14ac:dyDescent="0.2">
      <c r="A28" s="1">
        <v>2003</v>
      </c>
      <c r="B28" s="6">
        <f>'1'!I28</f>
        <v>0.57289401765474302</v>
      </c>
      <c r="C28" s="6">
        <f>'1'!K28</f>
        <v>0.65365017610410159</v>
      </c>
      <c r="D28" s="6">
        <f>'2'!I28</f>
        <v>0.28295805076078806</v>
      </c>
      <c r="E28" s="6">
        <f>'2'!K28</f>
        <v>0.40714002933048232</v>
      </c>
      <c r="F28" s="6">
        <f>'3'!D28</f>
        <v>0.54315484327248531</v>
      </c>
      <c r="G28" s="6">
        <f>'8'!F27</f>
        <v>0.55540585855244273</v>
      </c>
      <c r="H28" s="6">
        <f t="shared" ref="H28:H33" si="22">(0.7)*B28+(0.1)*D28+(0.1)*F28+(0.1)*G28</f>
        <v>0.53917768761689167</v>
      </c>
      <c r="I28" s="225">
        <f t="shared" ref="I28:I33" si="23">(0.7)*C28+(0.1)*E28+(0.1)*F28+(0.1)*G28</f>
        <v>0.608125196388412</v>
      </c>
      <c r="J28" s="6">
        <f>'1'!S28</f>
        <v>0.45368670355701396</v>
      </c>
      <c r="K28" s="6">
        <f>'1'!U28</f>
        <v>0.54265661910982887</v>
      </c>
      <c r="L28" s="6">
        <f>'2'!S28</f>
        <v>0.36648118926294221</v>
      </c>
      <c r="M28" s="6">
        <f>'2'!U28</f>
        <v>0.50406393652936543</v>
      </c>
      <c r="N28" s="6">
        <f>'3'!G28</f>
        <v>0.37213341618499146</v>
      </c>
      <c r="O28" s="6">
        <f>'8'!K27</f>
        <v>0.48261045489248788</v>
      </c>
      <c r="P28" s="6">
        <f t="shared" ref="P28:P33" si="24">(0.7)*J28+(0.1)*L28+(0.1)*N28+(0.1)*O28</f>
        <v>0.43970319852395195</v>
      </c>
      <c r="Q28" s="225">
        <f t="shared" ref="Q28:Q33" si="25">(0.7)*K28+(0.1)*M28+(0.1)*N28+(0.1)*O28</f>
        <v>0.51574041413756466</v>
      </c>
      <c r="R28" s="6">
        <f>'1'!AC28</f>
        <v>0.4905978688873886</v>
      </c>
      <c r="S28" s="6">
        <f>'1'!AE28</f>
        <v>0.57840874576020407</v>
      </c>
      <c r="T28" s="6">
        <f>'2'!AC28</f>
        <v>0.1569990204038392</v>
      </c>
      <c r="U28" s="6">
        <f>'2'!AE28</f>
        <v>0.22360284101853098</v>
      </c>
      <c r="V28" s="6">
        <f>'3'!J28</f>
        <v>0.70707682378682146</v>
      </c>
      <c r="W28" s="6">
        <f>'8'!P27</f>
        <v>0.50421979256640026</v>
      </c>
      <c r="X28" s="6">
        <f t="shared" ref="X28:X33" si="26">(0.7)*R28+(0.1)*T28+(0.1)*V28+(0.1)*W28</f>
        <v>0.48024807189687807</v>
      </c>
      <c r="Y28" s="225">
        <f t="shared" ref="Y28:Y33" si="27">(0.7)*S28+(0.1)*U28+(0.1)*V28+(0.1)*W28</f>
        <v>0.54837606776931802</v>
      </c>
      <c r="Z28" s="6">
        <f>'1'!AM28</f>
        <v>0.55561838591055912</v>
      </c>
      <c r="AA28" s="6">
        <f>'1'!AO28</f>
        <v>0.63833473961596243</v>
      </c>
      <c r="AB28" s="6">
        <f>'2'!AM28</f>
        <v>0.15531537592285549</v>
      </c>
      <c r="AC28" s="6">
        <f>'2'!AO28</f>
        <v>0.22073278334993338</v>
      </c>
      <c r="AD28" s="6">
        <f>'3'!M28</f>
        <v>0.46064184481199949</v>
      </c>
      <c r="AE28" s="6">
        <f>'8'!U27</f>
        <v>0.48033349911719042</v>
      </c>
      <c r="AF28" s="6">
        <f t="shared" ref="AF28:AF33" si="28">(0.7)*Z28+(0.1)*AB28+(0.1)*AD28+(0.1)*AE28</f>
        <v>0.49856194212259586</v>
      </c>
      <c r="AG28" s="225">
        <f t="shared" ref="AG28:AG33" si="29">(0.7)*AA28+(0.1)*AC28+(0.1)*AD28+(0.1)*AE28</f>
        <v>0.56300513045908596</v>
      </c>
      <c r="AH28" s="6">
        <f>'1'!AW28</f>
        <v>0.45656052355231169</v>
      </c>
      <c r="AI28" s="6">
        <f>'1'!AY28</f>
        <v>0.54548825764157283</v>
      </c>
      <c r="AJ28" s="6">
        <f>'2'!AW28</f>
        <v>0.16947571682779033</v>
      </c>
      <c r="AK28" s="6">
        <f>'2'!AY28</f>
        <v>0.24445995430169962</v>
      </c>
      <c r="AL28" s="6">
        <f>'3'!P28</f>
        <v>0.45872597681299632</v>
      </c>
      <c r="AM28" s="6">
        <f>'8'!Z27</f>
        <v>0.48363980902070158</v>
      </c>
      <c r="AN28" s="6">
        <f t="shared" ref="AN28:AN33" si="30">(0.7)*AH28+(0.1)*AJ28+(0.1)*AL28+(0.1)*AM28</f>
        <v>0.43077651675276701</v>
      </c>
      <c r="AO28" s="225">
        <f t="shared" ref="AO28:AO33" si="31">(0.7)*AI28+(0.1)*AK28+(0.1)*AL28+(0.1)*AM28</f>
        <v>0.50052435436264064</v>
      </c>
      <c r="AP28" s="6">
        <f>'1'!BG28</f>
        <v>0.49393676881682924</v>
      </c>
      <c r="AQ28" s="6">
        <f>'1'!BI28</f>
        <v>0.58157840101927716</v>
      </c>
      <c r="AR28" s="6">
        <f>'2'!BG28</f>
        <v>0.25983184792741859</v>
      </c>
      <c r="AS28" s="6">
        <f>'2'!BI28</f>
        <v>0.37733039460631224</v>
      </c>
      <c r="AT28" s="6">
        <f>'3'!S28</f>
        <v>0.58107286829918081</v>
      </c>
      <c r="AU28" s="6">
        <f>'8'!AE27</f>
        <v>0.55295959149736762</v>
      </c>
      <c r="AV28" s="6">
        <f t="shared" ref="AV28:AV33" si="32">(0.7)*AP28+(0.1)*AR28+(0.1)*AT28+(0.1)*AU28</f>
        <v>0.48514216894417722</v>
      </c>
      <c r="AW28" s="225">
        <f t="shared" ref="AW28:AW33" si="33">(0.7)*AQ28+(0.1)*AS28+(0.1)*AT28+(0.1)*AU28</f>
        <v>0.55824116615378006</v>
      </c>
      <c r="AX28" s="6">
        <f>'1'!BQ28</f>
        <v>0.62162215048162628</v>
      </c>
      <c r="AY28" s="6">
        <f>'1'!BS28</f>
        <v>0.6955836213681823</v>
      </c>
      <c r="AZ28" s="6">
        <f>'2'!BQ28</f>
        <v>0.2689605204426519</v>
      </c>
      <c r="BA28" s="6">
        <f>'2'!BS28</f>
        <v>0.38927222292979002</v>
      </c>
      <c r="BB28" s="6">
        <f>'3'!V28</f>
        <v>0.6126941100073906</v>
      </c>
      <c r="BC28" s="6">
        <f>'8'!AJ27</f>
        <v>0.54348070730400067</v>
      </c>
      <c r="BD28" s="6">
        <f t="shared" ref="BD28:BD33" si="34">(0.7)*AX28+(0.1)*AZ28+(0.1)*BB28+(0.1)*BC28</f>
        <v>0.57764903911254262</v>
      </c>
      <c r="BE28" s="225">
        <f t="shared" ref="BE28:BE33" si="35">(0.7)*AY28+(0.1)*BA28+(0.1)*BB28+(0.1)*BC28</f>
        <v>0.64145323898184559</v>
      </c>
      <c r="BF28" s="6">
        <f>'1'!CA28</f>
        <v>0.5238101228887746</v>
      </c>
      <c r="BG28" s="6">
        <f>'1'!CC28</f>
        <v>0.60948350560844444</v>
      </c>
      <c r="BH28" s="6">
        <f>'2'!CA28</f>
        <v>0.26216597811732856</v>
      </c>
      <c r="BI28" s="6">
        <f>'2'!CC28</f>
        <v>0.38040619238586831</v>
      </c>
      <c r="BJ28" s="6">
        <f>'3'!Y28</f>
        <v>0.4914081187561562</v>
      </c>
      <c r="BK28" s="6">
        <f>'8'!AO27</f>
        <v>0.57586015513053812</v>
      </c>
      <c r="BL28" s="6">
        <f t="shared" ref="BL28:BL33" si="36">(0.7)*BF28+(0.1)*BH28+(0.1)*BJ28+(0.1)*BK28</f>
        <v>0.49961051122254452</v>
      </c>
      <c r="BM28" s="225">
        <f t="shared" ref="BM28:BM33" si="37">(0.7)*BG28+(0.1)*BI28+(0.1)*BJ28+(0.1)*BK28</f>
        <v>0.57140590055316731</v>
      </c>
      <c r="BN28" s="6">
        <f>'1'!CK28</f>
        <v>0.48511192560023736</v>
      </c>
      <c r="BO28" s="6">
        <f>'1'!CM28</f>
        <v>0.5731781609157417</v>
      </c>
      <c r="BP28" s="6">
        <f>'2'!CK28</f>
        <v>0.21944254674778485</v>
      </c>
      <c r="BQ28" s="6">
        <f>'2'!CM28</f>
        <v>0.3214876565805912</v>
      </c>
      <c r="BR28" s="6">
        <f>'3'!AB28</f>
        <v>0.53146980871800287</v>
      </c>
      <c r="BS28" s="6">
        <f>'8'!AT27</f>
        <v>0.5908431953656561</v>
      </c>
      <c r="BT28" s="6">
        <f t="shared" ref="BT28:BT33" si="38">(0.7)*BN28+(0.1)*BP28+(0.1)*BR28+(0.1)*BS28</f>
        <v>0.47375390300331055</v>
      </c>
      <c r="BU28" s="225">
        <f t="shared" ref="BU28:BU33" si="39">(0.7)*BO28+(0.1)*BQ28+(0.1)*BR28+(0.1)*BS28</f>
        <v>0.54560477870744417</v>
      </c>
      <c r="BV28" s="6">
        <f>'1'!CU28</f>
        <v>0.62964822650217978</v>
      </c>
      <c r="BW28" s="6">
        <f>'1'!CW28</f>
        <v>0.7023190217617219</v>
      </c>
      <c r="BX28" s="6">
        <f>'2'!CU28</f>
        <v>0.31971666601152399</v>
      </c>
      <c r="BY28" s="6">
        <f>'2'!CW28</f>
        <v>0.45170803830440309</v>
      </c>
      <c r="BZ28" s="6">
        <f>'3'!AE28</f>
        <v>0.57355760525901101</v>
      </c>
      <c r="CA28" s="6">
        <f>'8'!AY27</f>
        <v>0.65043626361975182</v>
      </c>
      <c r="CB28" s="6">
        <f t="shared" ref="CB28:CB33" si="40">(0.7)*BV28+(0.1)*BX28+(0.1)*BZ28+(0.1)*CA28</f>
        <v>0.59512481204055445</v>
      </c>
      <c r="CC28" s="225">
        <f t="shared" ref="CC28:CC33" si="41">(0.7)*BW28+(0.1)*BY28+(0.1)*BZ28+(0.1)*CA28</f>
        <v>0.65919350595152182</v>
      </c>
      <c r="CD28" s="6">
        <f>'1'!DE28</f>
        <v>0.60359494531439539</v>
      </c>
      <c r="CE28" s="6">
        <f>'1'!DG28</f>
        <v>0.68028174018481435</v>
      </c>
      <c r="CF28" s="6">
        <f>'2'!DE28</f>
        <v>0.32920998692416792</v>
      </c>
      <c r="CG28" s="6">
        <f>'2'!DG28</f>
        <v>0.46270694612734414</v>
      </c>
      <c r="CH28" s="6">
        <f>'3'!AH28</f>
        <v>0.35724853810039586</v>
      </c>
      <c r="CI28" s="6">
        <f>'8'!BD27</f>
        <v>0.54003208856011831</v>
      </c>
      <c r="CJ28" s="6">
        <f t="shared" ref="CJ28:CJ33" si="42">(0.7)*CD28+(0.1)*CF28+(0.1)*CH28+(0.1)*CI28</f>
        <v>0.54516552307854493</v>
      </c>
      <c r="CK28" s="225">
        <f t="shared" ref="CK28:CK33" si="43">(0.7)*CE28+(0.1)*CG28+(0.1)*CH28+(0.1)*CI28</f>
        <v>0.61219597540815573</v>
      </c>
    </row>
    <row r="29" spans="1:89" x14ac:dyDescent="0.2">
      <c r="A29" s="1">
        <v>2004</v>
      </c>
      <c r="B29" s="6">
        <f>'1'!I29</f>
        <v>0.59303119086240286</v>
      </c>
      <c r="C29" s="6">
        <f>'1'!K29</f>
        <v>0.67120091108214652</v>
      </c>
      <c r="D29" s="6">
        <f>'2'!I29</f>
        <v>0.30315226403518553</v>
      </c>
      <c r="E29" s="6">
        <f>'2'!K29</f>
        <v>0.43202739702867016</v>
      </c>
      <c r="F29" s="6">
        <f>'3'!D29</f>
        <v>0.51760423137088918</v>
      </c>
      <c r="G29" s="6">
        <f>'8'!F28</f>
        <v>0.55577594922871687</v>
      </c>
      <c r="H29" s="6">
        <f t="shared" si="22"/>
        <v>0.5527750780671612</v>
      </c>
      <c r="I29" s="225">
        <f t="shared" si="23"/>
        <v>0.62038139552033023</v>
      </c>
      <c r="J29" s="6">
        <f>'1'!S29</f>
        <v>0.45851956749594969</v>
      </c>
      <c r="K29" s="6">
        <f>'1'!U29</f>
        <v>0.54741379439428672</v>
      </c>
      <c r="L29" s="6">
        <f>'2'!S29</f>
        <v>0.41577352739769274</v>
      </c>
      <c r="M29" s="6">
        <f>'2'!U29</f>
        <v>0.55477101103329163</v>
      </c>
      <c r="N29" s="6">
        <f>'3'!G29</f>
        <v>0.34686425495205336</v>
      </c>
      <c r="O29" s="6">
        <f>'8'!K28</f>
        <v>0.46221571825854274</v>
      </c>
      <c r="P29" s="6">
        <f t="shared" si="24"/>
        <v>0.44344904730799367</v>
      </c>
      <c r="Q29" s="225">
        <f t="shared" si="25"/>
        <v>0.51957475450038948</v>
      </c>
      <c r="R29" s="6">
        <f>'1'!AC29</f>
        <v>0.49263435353312401</v>
      </c>
      <c r="S29" s="6">
        <f>'1'!AE29</f>
        <v>0.58034324198850029</v>
      </c>
      <c r="T29" s="6">
        <f>'2'!AC29</f>
        <v>0.16419940243201098</v>
      </c>
      <c r="U29" s="6">
        <f>'2'!AE29</f>
        <v>0.23572667120419644</v>
      </c>
      <c r="V29" s="6">
        <f>'3'!J29</f>
        <v>0.72774299702752743</v>
      </c>
      <c r="W29" s="6">
        <f>'8'!P28</f>
        <v>0.47386944747301391</v>
      </c>
      <c r="X29" s="6">
        <f t="shared" si="26"/>
        <v>0.48142523216644201</v>
      </c>
      <c r="Y29" s="225">
        <f t="shared" si="27"/>
        <v>0.54997418096242401</v>
      </c>
      <c r="Z29" s="6">
        <f>'1'!AM29</f>
        <v>0.5669204629331418</v>
      </c>
      <c r="AA29" s="6">
        <f>'1'!AO29</f>
        <v>0.64838187008668569</v>
      </c>
      <c r="AB29" s="6">
        <f>'2'!AM29</f>
        <v>0.1608946816100825</v>
      </c>
      <c r="AC29" s="6">
        <f>'2'!AO29</f>
        <v>0.23019222759661045</v>
      </c>
      <c r="AD29" s="6">
        <f>'3'!M29</f>
        <v>0.4939686407586753</v>
      </c>
      <c r="AE29" s="6">
        <f>'8'!U28</f>
        <v>0.49416627318377071</v>
      </c>
      <c r="AF29" s="6">
        <f t="shared" si="28"/>
        <v>0.51174728360845212</v>
      </c>
      <c r="AG29" s="225">
        <f t="shared" si="29"/>
        <v>0.57570002321458558</v>
      </c>
      <c r="AH29" s="6">
        <f>'1'!AW29</f>
        <v>0.48305313858889581</v>
      </c>
      <c r="AI29" s="6">
        <f>'1'!AY29</f>
        <v>0.57120786471275109</v>
      </c>
      <c r="AJ29" s="6">
        <f>'2'!AW29</f>
        <v>0.19461864063077233</v>
      </c>
      <c r="AK29" s="6">
        <f>'2'!AY29</f>
        <v>0.28443699586366022</v>
      </c>
      <c r="AL29" s="6">
        <f>'3'!P29</f>
        <v>0.48437460512789859</v>
      </c>
      <c r="AM29" s="6">
        <f>'8'!Z28</f>
        <v>0.48423814444042057</v>
      </c>
      <c r="AN29" s="6">
        <f t="shared" si="30"/>
        <v>0.4544603360321362</v>
      </c>
      <c r="AO29" s="225">
        <f t="shared" si="31"/>
        <v>0.52515047984212371</v>
      </c>
      <c r="AP29" s="6">
        <f>'1'!BG29</f>
        <v>0.50804678288775695</v>
      </c>
      <c r="AQ29" s="6">
        <f>'1'!BI29</f>
        <v>0.59485938594972165</v>
      </c>
      <c r="AR29" s="6">
        <f>'2'!BG29</f>
        <v>0.27791909921194979</v>
      </c>
      <c r="AS29" s="6">
        <f>'2'!BI29</f>
        <v>0.40076807864077596</v>
      </c>
      <c r="AT29" s="6">
        <f>'3'!S29</f>
        <v>0.61436102134173076</v>
      </c>
      <c r="AU29" s="6">
        <f>'8'!AE28</f>
        <v>0.57735028022975987</v>
      </c>
      <c r="AV29" s="6">
        <f t="shared" si="32"/>
        <v>0.5025957880997739</v>
      </c>
      <c r="AW29" s="225">
        <f t="shared" si="33"/>
        <v>0.57564950818603178</v>
      </c>
      <c r="AX29" s="6">
        <f>'1'!BQ29</f>
        <v>0.64412442644036372</v>
      </c>
      <c r="AY29" s="6">
        <f>'1'!BS29</f>
        <v>0.71434967206006861</v>
      </c>
      <c r="AZ29" s="6">
        <f>'2'!BQ29</f>
        <v>0.28149320211463136</v>
      </c>
      <c r="BA29" s="6">
        <f>'2'!BS29</f>
        <v>0.40529453822707462</v>
      </c>
      <c r="BB29" s="6">
        <f>'3'!V29</f>
        <v>0.53187154615383903</v>
      </c>
      <c r="BC29" s="6">
        <f>'8'!AJ28</f>
        <v>0.52655153221250228</v>
      </c>
      <c r="BD29" s="6">
        <f t="shared" si="34"/>
        <v>0.58487872655635187</v>
      </c>
      <c r="BE29" s="225">
        <f t="shared" si="35"/>
        <v>0.64641653210138961</v>
      </c>
      <c r="BF29" s="6">
        <f>'1'!CA29</f>
        <v>0.54533232249252073</v>
      </c>
      <c r="BG29" s="6">
        <f>'1'!CC29</f>
        <v>0.62909896562824685</v>
      </c>
      <c r="BH29" s="6">
        <f>'2'!CA29</f>
        <v>0.27399909063356265</v>
      </c>
      <c r="BI29" s="6">
        <f>'2'!CC29</f>
        <v>0.39576452831447007</v>
      </c>
      <c r="BJ29" s="6">
        <f>'3'!Y29</f>
        <v>0.46330202617138061</v>
      </c>
      <c r="BK29" s="6">
        <f>'8'!AO28</f>
        <v>0.56564664927275154</v>
      </c>
      <c r="BL29" s="6">
        <f t="shared" si="36"/>
        <v>0.51202740235253397</v>
      </c>
      <c r="BM29" s="225">
        <f t="shared" si="37"/>
        <v>0.58284059631563301</v>
      </c>
      <c r="BN29" s="6">
        <f>'1'!CK29</f>
        <v>0.49917506699421277</v>
      </c>
      <c r="BO29" s="6">
        <f>'1'!CM29</f>
        <v>0.58653028705151433</v>
      </c>
      <c r="BP29" s="6">
        <f>'2'!CK29</f>
        <v>0.2327981357414842</v>
      </c>
      <c r="BQ29" s="6">
        <f>'2'!CM29</f>
        <v>0.3405259576214037</v>
      </c>
      <c r="BR29" s="6">
        <f>'3'!AB29</f>
        <v>0.43929721359952223</v>
      </c>
      <c r="BS29" s="6">
        <f>'8'!AT28</f>
        <v>0.58241876559992134</v>
      </c>
      <c r="BT29" s="6">
        <f t="shared" si="38"/>
        <v>0.47487395839004171</v>
      </c>
      <c r="BU29" s="225">
        <f t="shared" si="39"/>
        <v>0.54679539461814475</v>
      </c>
      <c r="BV29" s="6">
        <f>'1'!CU29</f>
        <v>0.65889546017904677</v>
      </c>
      <c r="BW29" s="6">
        <f>'1'!CW29</f>
        <v>0.72647264417123758</v>
      </c>
      <c r="BX29" s="6">
        <f>'2'!CU29</f>
        <v>0.32357947019338185</v>
      </c>
      <c r="BY29" s="6">
        <f>'2'!CW29</f>
        <v>0.45620747075213552</v>
      </c>
      <c r="BZ29" s="6">
        <f>'3'!AE29</f>
        <v>0.55204217858275295</v>
      </c>
      <c r="CA29" s="6">
        <f>'8'!AY28</f>
        <v>0.6536080964207579</v>
      </c>
      <c r="CB29" s="6">
        <f t="shared" si="40"/>
        <v>0.61414979664502201</v>
      </c>
      <c r="CC29" s="225">
        <f t="shared" si="41"/>
        <v>0.67471662549543099</v>
      </c>
      <c r="CD29" s="6">
        <f>'1'!DE29</f>
        <v>0.62558013473817597</v>
      </c>
      <c r="CE29" s="6">
        <f>'1'!DG29</f>
        <v>0.69891099770900134</v>
      </c>
      <c r="CF29" s="6">
        <f>'2'!DE29</f>
        <v>0.36197140237250697</v>
      </c>
      <c r="CG29" s="6">
        <f>'2'!DG29</f>
        <v>0.49920666412101039</v>
      </c>
      <c r="CH29" s="6">
        <f>'3'!AH29</f>
        <v>0.36209232508505351</v>
      </c>
      <c r="CI29" s="6">
        <f>'8'!BD28</f>
        <v>0.54807291975150352</v>
      </c>
      <c r="CJ29" s="6">
        <f t="shared" si="42"/>
        <v>0.56511975903762957</v>
      </c>
      <c r="CK29" s="225">
        <f t="shared" si="43"/>
        <v>0.63017488929205767</v>
      </c>
    </row>
    <row r="30" spans="1:89" x14ac:dyDescent="0.2">
      <c r="A30" s="1">
        <v>2005</v>
      </c>
      <c r="B30" s="6">
        <f>'1'!I30</f>
        <v>0.61804199648925484</v>
      </c>
      <c r="C30" s="6">
        <f>'1'!K30</f>
        <v>0.69256396072451698</v>
      </c>
      <c r="D30" s="6">
        <f>'2'!I30</f>
        <v>0.31882050681064061</v>
      </c>
      <c r="E30" s="6">
        <f>'2'!K30</f>
        <v>0.45065941272936361</v>
      </c>
      <c r="F30" s="6">
        <f>'3'!D30</f>
        <v>0.5240818254909192</v>
      </c>
      <c r="G30" s="6">
        <f>'8'!F29</f>
        <v>0.5574371331465855</v>
      </c>
      <c r="H30" s="6">
        <f t="shared" si="22"/>
        <v>0.57266334408729291</v>
      </c>
      <c r="I30" s="225">
        <f t="shared" si="23"/>
        <v>0.63801260964384876</v>
      </c>
      <c r="J30" s="6">
        <f>'1'!S30</f>
        <v>0.47658134802218638</v>
      </c>
      <c r="K30" s="6">
        <f>'1'!U30</f>
        <v>0.56498790940983434</v>
      </c>
      <c r="L30" s="6">
        <f>'2'!S30</f>
        <v>0.63295872383908369</v>
      </c>
      <c r="M30" s="6">
        <f>'2'!U30</f>
        <v>0.73842092184551311</v>
      </c>
      <c r="N30" s="6">
        <f>'3'!G30</f>
        <v>0.44864797084007446</v>
      </c>
      <c r="O30" s="6">
        <f>'8'!K29</f>
        <v>0.44758918224618754</v>
      </c>
      <c r="P30" s="6">
        <f t="shared" si="24"/>
        <v>0.486526531308065</v>
      </c>
      <c r="Q30" s="225">
        <f t="shared" si="25"/>
        <v>0.55895734408006159</v>
      </c>
      <c r="R30" s="6">
        <f>'1'!AC30</f>
        <v>0.56673632401731489</v>
      </c>
      <c r="S30" s="6">
        <f>'1'!AE30</f>
        <v>0.64821901299931928</v>
      </c>
      <c r="T30" s="6">
        <f>'2'!AC30</f>
        <v>0.1652870222930472</v>
      </c>
      <c r="U30" s="6">
        <f>'2'!AE30</f>
        <v>0.23753716611905173</v>
      </c>
      <c r="V30" s="6">
        <f>'3'!J30</f>
        <v>0.80134333211891717</v>
      </c>
      <c r="W30" s="6">
        <f>'8'!P29</f>
        <v>0.50248329100549194</v>
      </c>
      <c r="X30" s="6">
        <f t="shared" si="26"/>
        <v>0.54362679135386605</v>
      </c>
      <c r="Y30" s="225">
        <f t="shared" si="27"/>
        <v>0.60788968802386956</v>
      </c>
      <c r="Z30" s="6">
        <f>'1'!AM30</f>
        <v>0.59404922546630246</v>
      </c>
      <c r="AA30" s="6">
        <f>'1'!AO30</f>
        <v>0.67207976634259303</v>
      </c>
      <c r="AB30" s="6">
        <f>'2'!AM30</f>
        <v>0.16032215686184625</v>
      </c>
      <c r="AC30" s="6">
        <f>'2'!AO30</f>
        <v>0.22922828040891671</v>
      </c>
      <c r="AD30" s="6">
        <f>'3'!M30</f>
        <v>0.56337016895788594</v>
      </c>
      <c r="AE30" s="6">
        <f>'8'!U29</f>
        <v>0.49762846401390737</v>
      </c>
      <c r="AF30" s="6">
        <f t="shared" si="28"/>
        <v>0.53796653680977569</v>
      </c>
      <c r="AG30" s="225">
        <f t="shared" si="29"/>
        <v>0.59947852777788613</v>
      </c>
      <c r="AH30" s="6">
        <f>'1'!AW30</f>
        <v>0.50984995163910518</v>
      </c>
      <c r="AI30" s="6">
        <f>'1'!AY30</f>
        <v>0.59654351115840387</v>
      </c>
      <c r="AJ30" s="6">
        <f>'2'!AW30</f>
        <v>0.18506874913814203</v>
      </c>
      <c r="AK30" s="6">
        <f>'2'!AY30</f>
        <v>0.26956032116493522</v>
      </c>
      <c r="AL30" s="6">
        <f>'3'!P30</f>
        <v>0.46727577671686071</v>
      </c>
      <c r="AM30" s="6">
        <f>'8'!Z29</f>
        <v>0.4479001371773027</v>
      </c>
      <c r="AN30" s="6">
        <f t="shared" si="30"/>
        <v>0.46691943245060413</v>
      </c>
      <c r="AO30" s="225">
        <f t="shared" si="31"/>
        <v>0.53605408131679255</v>
      </c>
      <c r="AP30" s="6">
        <f>'1'!BG30</f>
        <v>0.52630122807947799</v>
      </c>
      <c r="AQ30" s="6">
        <f>'1'!BI30</f>
        <v>0.61177442881608857</v>
      </c>
      <c r="AR30" s="6">
        <f>'2'!BG30</f>
        <v>0.28156403522918344</v>
      </c>
      <c r="AS30" s="6">
        <f>'2'!BI30</f>
        <v>0.40538390626280352</v>
      </c>
      <c r="AT30" s="6">
        <f>'3'!S30</f>
        <v>0.5625490625281071</v>
      </c>
      <c r="AU30" s="6">
        <f>'8'!AE29</f>
        <v>0.55420671009854883</v>
      </c>
      <c r="AV30" s="6">
        <f t="shared" si="32"/>
        <v>0.50824284044121859</v>
      </c>
      <c r="AW30" s="225">
        <f t="shared" si="33"/>
        <v>0.58045606806020789</v>
      </c>
      <c r="AX30" s="6">
        <f>'1'!BQ30</f>
        <v>0.66652360437335822</v>
      </c>
      <c r="AY30" s="6">
        <f>'1'!BS30</f>
        <v>0.73267411813378869</v>
      </c>
      <c r="AZ30" s="6">
        <f>'2'!BQ30</f>
        <v>0.28494573743589185</v>
      </c>
      <c r="BA30" s="6">
        <f>'2'!BS30</f>
        <v>0.40963530423595346</v>
      </c>
      <c r="BB30" s="6">
        <f>'3'!V30</f>
        <v>0.55773611987379734</v>
      </c>
      <c r="BC30" s="6">
        <f>'8'!AJ29</f>
        <v>0.52136394772896566</v>
      </c>
      <c r="BD30" s="6">
        <f t="shared" si="34"/>
        <v>0.60297110356521622</v>
      </c>
      <c r="BE30" s="225">
        <f t="shared" si="35"/>
        <v>0.66174541987752367</v>
      </c>
      <c r="BF30" s="6">
        <f>'1'!CA30</f>
        <v>0.5709789211440699</v>
      </c>
      <c r="BG30" s="6">
        <f>'1'!CC30</f>
        <v>0.65196431032778512</v>
      </c>
      <c r="BH30" s="6">
        <f>'2'!CA30</f>
        <v>0.27665788947441317</v>
      </c>
      <c r="BI30" s="6">
        <f>'2'!CC30</f>
        <v>0.39916273749239189</v>
      </c>
      <c r="BJ30" s="6">
        <f>'3'!Y30</f>
        <v>0.47596559729843846</v>
      </c>
      <c r="BK30" s="6">
        <f>'8'!AO29</f>
        <v>0.55145842680765456</v>
      </c>
      <c r="BL30" s="6">
        <f t="shared" si="36"/>
        <v>0.53009343615889948</v>
      </c>
      <c r="BM30" s="225">
        <f t="shared" si="37"/>
        <v>0.59903369338929813</v>
      </c>
      <c r="BN30" s="6">
        <f>'1'!CK30</f>
        <v>0.5254323575629396</v>
      </c>
      <c r="BO30" s="6">
        <f>'1'!CM30</f>
        <v>0.61097599724868845</v>
      </c>
      <c r="BP30" s="6">
        <f>'2'!CK30</f>
        <v>0.27686254329814453</v>
      </c>
      <c r="BQ30" s="6">
        <f>'2'!CM30</f>
        <v>0.39942352073837339</v>
      </c>
      <c r="BR30" s="6">
        <f>'3'!AB30</f>
        <v>0.30489788721067423</v>
      </c>
      <c r="BS30" s="6">
        <f>'8'!AT29</f>
        <v>0.57375146543227262</v>
      </c>
      <c r="BT30" s="6">
        <f t="shared" si="38"/>
        <v>0.48335383988816688</v>
      </c>
      <c r="BU30" s="225">
        <f t="shared" si="39"/>
        <v>0.55549048541221391</v>
      </c>
      <c r="BV30" s="6">
        <f>'1'!CU30</f>
        <v>0.69800835932885341</v>
      </c>
      <c r="BW30" s="6">
        <f>'1'!CW30</f>
        <v>0.75785675059322621</v>
      </c>
      <c r="BX30" s="6">
        <f>'2'!CU30</f>
        <v>0.40134708425666465</v>
      </c>
      <c r="BY30" s="6">
        <f>'2'!CW30</f>
        <v>0.54036266673744615</v>
      </c>
      <c r="BZ30" s="6">
        <f>'3'!AE30</f>
        <v>0.62877325470668588</v>
      </c>
      <c r="CA30" s="6">
        <f>'8'!AY29</f>
        <v>0.68280981188788292</v>
      </c>
      <c r="CB30" s="6">
        <f t="shared" si="40"/>
        <v>0.65989886661532082</v>
      </c>
      <c r="CC30" s="225">
        <f t="shared" si="41"/>
        <v>0.71569429874845991</v>
      </c>
      <c r="CD30" s="6">
        <f>'1'!DE30</f>
        <v>0.65696421619184364</v>
      </c>
      <c r="CE30" s="6">
        <f>'1'!DG30</f>
        <v>0.7248962513659456</v>
      </c>
      <c r="CF30" s="6">
        <f>'2'!DE30</f>
        <v>0.37972641305946592</v>
      </c>
      <c r="CG30" s="6">
        <f>'2'!DG30</f>
        <v>0.51810964079046251</v>
      </c>
      <c r="CH30" s="6">
        <f>'3'!AH30</f>
        <v>0.40180010436615865</v>
      </c>
      <c r="CI30" s="6">
        <f>'8'!BD29</f>
        <v>0.60040462942313744</v>
      </c>
      <c r="CJ30" s="6">
        <f t="shared" si="42"/>
        <v>0.59806806601916662</v>
      </c>
      <c r="CK30" s="225">
        <f t="shared" si="43"/>
        <v>0.65945881341413792</v>
      </c>
    </row>
    <row r="31" spans="1:89" x14ac:dyDescent="0.2">
      <c r="A31" s="1">
        <v>2006</v>
      </c>
      <c r="B31" s="6">
        <f>'1'!I31</f>
        <v>0.66654433148612424</v>
      </c>
      <c r="C31" s="6">
        <f>'1'!K31</f>
        <v>0.73269091452720758</v>
      </c>
      <c r="D31" s="6">
        <f>'2'!I31</f>
        <v>0.32990947274854021</v>
      </c>
      <c r="E31" s="6">
        <f>'2'!K31</f>
        <v>0.46350955866556831</v>
      </c>
      <c r="F31" s="6">
        <f>'3'!D31</f>
        <v>0.52257903352971902</v>
      </c>
      <c r="G31" s="6">
        <f>'8'!F30</f>
        <v>0.54412060730073053</v>
      </c>
      <c r="H31" s="6">
        <f t="shared" si="22"/>
        <v>0.60624194339818593</v>
      </c>
      <c r="I31" s="225">
        <f t="shared" si="23"/>
        <v>0.66590456011864707</v>
      </c>
      <c r="J31" s="6">
        <f>'1'!S31</f>
        <v>0.515355163193985</v>
      </c>
      <c r="K31" s="6">
        <f>'1'!U31</f>
        <v>0.60166715970215312</v>
      </c>
      <c r="L31" s="6">
        <f>'2'!S31</f>
        <v>0.69652070020062595</v>
      </c>
      <c r="M31" s="6">
        <f>'2'!U31</f>
        <v>0.78313420525957811</v>
      </c>
      <c r="N31" s="6">
        <f>'3'!G31</f>
        <v>0.53504104706590994</v>
      </c>
      <c r="O31" s="6">
        <f>'8'!K30</f>
        <v>0.47088914259101888</v>
      </c>
      <c r="P31" s="6">
        <f t="shared" si="24"/>
        <v>0.53099370322154504</v>
      </c>
      <c r="Q31" s="225">
        <f t="shared" si="25"/>
        <v>0.60007345128315781</v>
      </c>
      <c r="R31" s="6">
        <f>'1'!AC31</f>
        <v>0.61424582274631656</v>
      </c>
      <c r="S31" s="6">
        <f>'1'!AE31</f>
        <v>0.68935174205364713</v>
      </c>
      <c r="T31" s="6">
        <f>'2'!AC31</f>
        <v>0.17613227768791742</v>
      </c>
      <c r="U31" s="6">
        <f>'2'!AE31</f>
        <v>0.25530199819307131</v>
      </c>
      <c r="V31" s="6">
        <f>'3'!J31</f>
        <v>0.76222806962279521</v>
      </c>
      <c r="W31" s="6">
        <f>'8'!P30</f>
        <v>0.45389311612701444</v>
      </c>
      <c r="X31" s="6">
        <f t="shared" si="26"/>
        <v>0.5691974222661943</v>
      </c>
      <c r="Y31" s="225">
        <f t="shared" si="27"/>
        <v>0.62968853783184109</v>
      </c>
      <c r="Z31" s="6">
        <f>'1'!AM31</f>
        <v>0.63362363059249738</v>
      </c>
      <c r="AA31" s="6">
        <f>'1'!AO31</f>
        <v>0.70563780734663639</v>
      </c>
      <c r="AB31" s="6">
        <f>'2'!AM31</f>
        <v>0.15895446334876787</v>
      </c>
      <c r="AC31" s="6">
        <f>'2'!AO31</f>
        <v>0.22691932698178821</v>
      </c>
      <c r="AD31" s="6">
        <f>'3'!M31</f>
        <v>0.54873760521270809</v>
      </c>
      <c r="AE31" s="6">
        <f>'8'!U30</f>
        <v>0.45993294578122823</v>
      </c>
      <c r="AF31" s="6">
        <f t="shared" si="28"/>
        <v>0.56029904284901855</v>
      </c>
      <c r="AG31" s="225">
        <f t="shared" si="29"/>
        <v>0.61750545294021797</v>
      </c>
      <c r="AH31" s="6">
        <f>'1'!AW31</f>
        <v>0.54911275938087489</v>
      </c>
      <c r="AI31" s="6">
        <f>'1'!AY31</f>
        <v>0.63250367405562435</v>
      </c>
      <c r="AJ31" s="6">
        <f>'2'!AW31</f>
        <v>0.20447960073731056</v>
      </c>
      <c r="AK31" s="6">
        <f>'2'!AY31</f>
        <v>0.29942596411531192</v>
      </c>
      <c r="AL31" s="6">
        <f>'3'!P31</f>
        <v>0.5644743898311142</v>
      </c>
      <c r="AM31" s="6">
        <f>'8'!Z30</f>
        <v>0.45588900616048122</v>
      </c>
      <c r="AN31" s="6">
        <f t="shared" si="30"/>
        <v>0.50686323123950305</v>
      </c>
      <c r="AO31" s="225">
        <f t="shared" si="31"/>
        <v>0.57473150784962779</v>
      </c>
      <c r="AP31" s="6">
        <f>'1'!BG31</f>
        <v>0.56637445795127739</v>
      </c>
      <c r="AQ31" s="6">
        <f>'1'!BI31</f>
        <v>0.64789888943488039</v>
      </c>
      <c r="AR31" s="6">
        <f>'2'!BG31</f>
        <v>0.29017352974456911</v>
      </c>
      <c r="AS31" s="6">
        <f>'2'!BI31</f>
        <v>0.41614967973709049</v>
      </c>
      <c r="AT31" s="6">
        <f>'3'!S31</f>
        <v>0.62012590581040139</v>
      </c>
      <c r="AU31" s="6">
        <f>'8'!AE30</f>
        <v>0.55510717264898013</v>
      </c>
      <c r="AV31" s="6">
        <f t="shared" si="32"/>
        <v>0.54300278138628921</v>
      </c>
      <c r="AW31" s="225">
        <f t="shared" si="33"/>
        <v>0.61266749842406343</v>
      </c>
      <c r="AX31" s="6">
        <f>'1'!BQ31</f>
        <v>0.71653995427914718</v>
      </c>
      <c r="AY31" s="6">
        <f>'1'!BS31</f>
        <v>0.7723773918838609</v>
      </c>
      <c r="AZ31" s="6">
        <f>'2'!BQ31</f>
        <v>0.299876788041961</v>
      </c>
      <c r="BA31" s="6">
        <f>'2'!BS31</f>
        <v>0.42805920297024219</v>
      </c>
      <c r="BB31" s="6">
        <f>'3'!V31</f>
        <v>0.50671573039978057</v>
      </c>
      <c r="BC31" s="6">
        <f>'8'!AJ30</f>
        <v>0.50253114501236507</v>
      </c>
      <c r="BD31" s="6">
        <f t="shared" si="34"/>
        <v>0.63249033434081359</v>
      </c>
      <c r="BE31" s="225">
        <f t="shared" si="35"/>
        <v>0.68439478215694138</v>
      </c>
      <c r="BF31" s="6">
        <f>'1'!CA31</f>
        <v>0.61311225430787353</v>
      </c>
      <c r="BG31" s="6">
        <f>'1'!CC31</f>
        <v>0.68839047008222776</v>
      </c>
      <c r="BH31" s="6">
        <f>'2'!CA31</f>
        <v>0.3026030151429977</v>
      </c>
      <c r="BI31" s="6">
        <f>'2'!CC31</f>
        <v>0.43136379227388805</v>
      </c>
      <c r="BJ31" s="6">
        <f>'3'!Y31</f>
        <v>0.4821390882228791</v>
      </c>
      <c r="BK31" s="6">
        <f>'8'!AO30</f>
        <v>0.55329623999517841</v>
      </c>
      <c r="BL31" s="6">
        <f t="shared" si="36"/>
        <v>0.56298241235161695</v>
      </c>
      <c r="BM31" s="225">
        <f t="shared" si="37"/>
        <v>0.62855324110675392</v>
      </c>
      <c r="BN31" s="6">
        <f>'1'!CK31</f>
        <v>0.56544854973498737</v>
      </c>
      <c r="BO31" s="6">
        <f>'1'!CM31</f>
        <v>0.64707930400956071</v>
      </c>
      <c r="BP31" s="6">
        <f>'2'!CK31</f>
        <v>0.27844393236800313</v>
      </c>
      <c r="BQ31" s="6">
        <f>'2'!CM31</f>
        <v>0.40143487127605237</v>
      </c>
      <c r="BR31" s="6">
        <f>'3'!AB31</f>
        <v>0.37577199887415447</v>
      </c>
      <c r="BS31" s="6">
        <f>'8'!AT30</f>
        <v>0.56796792089868919</v>
      </c>
      <c r="BT31" s="6">
        <f t="shared" si="38"/>
        <v>0.51803237002857583</v>
      </c>
      <c r="BU31" s="225">
        <f t="shared" si="39"/>
        <v>0.58747299191158198</v>
      </c>
      <c r="BV31" s="6">
        <f>'1'!CU31</f>
        <v>0.76252388355142053</v>
      </c>
      <c r="BW31" s="6">
        <f>'1'!CW31</f>
        <v>0.807491995399928</v>
      </c>
      <c r="BX31" s="6">
        <f>'2'!CU31</f>
        <v>0.35150160657569091</v>
      </c>
      <c r="BY31" s="6">
        <f>'2'!CW31</f>
        <v>0.4877784236813319</v>
      </c>
      <c r="BZ31" s="6">
        <f>'3'!AE31</f>
        <v>0.64184531371170905</v>
      </c>
      <c r="CA31" s="6">
        <f>'8'!AY30</f>
        <v>0.68637147769235374</v>
      </c>
      <c r="CB31" s="6">
        <f t="shared" si="40"/>
        <v>0.70173855828396958</v>
      </c>
      <c r="CC31" s="225">
        <f t="shared" si="41"/>
        <v>0.74684391828848895</v>
      </c>
      <c r="CD31" s="6">
        <f>'1'!DE31</f>
        <v>0.71210607544962823</v>
      </c>
      <c r="CE31" s="6">
        <f>'1'!DG31</f>
        <v>0.76892301280606512</v>
      </c>
      <c r="CF31" s="6">
        <f>'2'!DE31</f>
        <v>0.38197186156584539</v>
      </c>
      <c r="CG31" s="6">
        <f>'2'!DG31</f>
        <v>0.52045899046989674</v>
      </c>
      <c r="CH31" s="6">
        <f>'3'!AH31</f>
        <v>0.3918724571326303</v>
      </c>
      <c r="CI31" s="6">
        <f>'8'!BD30</f>
        <v>0.56797493966083223</v>
      </c>
      <c r="CJ31" s="6">
        <f t="shared" si="42"/>
        <v>0.63265617865067059</v>
      </c>
      <c r="CK31" s="225">
        <f t="shared" si="43"/>
        <v>0.68627674769058145</v>
      </c>
    </row>
    <row r="32" spans="1:89" x14ac:dyDescent="0.2">
      <c r="A32" s="1">
        <v>2007</v>
      </c>
      <c r="B32" s="6">
        <f>'1'!I32</f>
        <v>0.70466276646953818</v>
      </c>
      <c r="C32" s="6">
        <f>'1'!K32</f>
        <v>0.76309607011863712</v>
      </c>
      <c r="D32" s="6">
        <f>'2'!I32</f>
        <v>0.32784735651210944</v>
      </c>
      <c r="E32" s="6">
        <f>'2'!K32</f>
        <v>0.46114037459409524</v>
      </c>
      <c r="F32" s="6">
        <f>'3'!D32</f>
        <v>0.53727517516845302</v>
      </c>
      <c r="G32" s="6">
        <f>'8'!F31</f>
        <v>0.55139813037645402</v>
      </c>
      <c r="H32" s="6">
        <f t="shared" si="22"/>
        <v>0.63491600273437832</v>
      </c>
      <c r="I32" s="225">
        <f t="shared" si="23"/>
        <v>0.68914861709694619</v>
      </c>
      <c r="J32" s="6">
        <f>'1'!S32</f>
        <v>0.59161395818120843</v>
      </c>
      <c r="K32" s="6">
        <f>'1'!U32</f>
        <v>0.66997609907733402</v>
      </c>
      <c r="L32" s="6">
        <f>'2'!S32</f>
        <v>0.84293590428065279</v>
      </c>
      <c r="M32" s="6">
        <f>'2'!U32</f>
        <v>0.87512410822669917</v>
      </c>
      <c r="N32" s="6">
        <f>'3'!G32</f>
        <v>0.6037078945887262</v>
      </c>
      <c r="O32" s="6">
        <f>'8'!K31</f>
        <v>0.48787378152585192</v>
      </c>
      <c r="P32" s="6">
        <f t="shared" si="24"/>
        <v>0.60758152876636895</v>
      </c>
      <c r="Q32" s="225">
        <f t="shared" si="25"/>
        <v>0.66565384778826153</v>
      </c>
      <c r="R32" s="6">
        <f>'1'!AC32</f>
        <v>0.61935582412389223</v>
      </c>
      <c r="S32" s="6">
        <f>'1'!AE32</f>
        <v>0.69367319928135673</v>
      </c>
      <c r="T32" s="6">
        <f>'2'!AC32</f>
        <v>0.17583566003046489</v>
      </c>
      <c r="U32" s="6">
        <f>'2'!AE32</f>
        <v>0.25482296354557121</v>
      </c>
      <c r="V32" s="6">
        <f>'3'!J32</f>
        <v>0.78675690603607862</v>
      </c>
      <c r="W32" s="6">
        <f>'8'!P31</f>
        <v>0.49306874031393633</v>
      </c>
      <c r="X32" s="6">
        <f t="shared" si="26"/>
        <v>0.57911520752477263</v>
      </c>
      <c r="Y32" s="225">
        <f t="shared" si="27"/>
        <v>0.63903610048650838</v>
      </c>
      <c r="Z32" s="6">
        <f>'1'!AM32</f>
        <v>0.6759176498773265</v>
      </c>
      <c r="AA32" s="6">
        <f>'1'!AO32</f>
        <v>0.74025685349724801</v>
      </c>
      <c r="AB32" s="6">
        <f>'2'!AM32</f>
        <v>0.15206123718423703</v>
      </c>
      <c r="AC32" s="6">
        <f>'2'!AO32</f>
        <v>0.21514689980017998</v>
      </c>
      <c r="AD32" s="6">
        <f>'3'!M32</f>
        <v>0.55370009803397569</v>
      </c>
      <c r="AE32" s="6">
        <f>'8'!U31</f>
        <v>0.46296415206776048</v>
      </c>
      <c r="AF32" s="6">
        <f t="shared" si="28"/>
        <v>0.59001490364272591</v>
      </c>
      <c r="AG32" s="225">
        <f t="shared" si="29"/>
        <v>0.64136091243826532</v>
      </c>
      <c r="AH32" s="6">
        <f>'1'!AW32</f>
        <v>0.59904698578453297</v>
      </c>
      <c r="AI32" s="6">
        <f>'1'!AY32</f>
        <v>0.67638268988794503</v>
      </c>
      <c r="AJ32" s="6">
        <f>'2'!AW32</f>
        <v>0.19829987181009459</v>
      </c>
      <c r="AK32" s="6">
        <f>'2'!AY32</f>
        <v>0.2900758486141351</v>
      </c>
      <c r="AL32" s="6">
        <f>'3'!P32</f>
        <v>0.56548875196327364</v>
      </c>
      <c r="AM32" s="6">
        <f>'8'!Z31</f>
        <v>0.49387672891292889</v>
      </c>
      <c r="AN32" s="6">
        <f t="shared" si="30"/>
        <v>0.54509942531780275</v>
      </c>
      <c r="AO32" s="225">
        <f t="shared" si="31"/>
        <v>0.60841201587059524</v>
      </c>
      <c r="AP32" s="6">
        <f>'1'!BG32</f>
        <v>0.60134725318793258</v>
      </c>
      <c r="AQ32" s="6">
        <f>'1'!BI32</f>
        <v>0.67835672128680702</v>
      </c>
      <c r="AR32" s="6">
        <f>'2'!BG32</f>
        <v>0.29256740327166719</v>
      </c>
      <c r="AS32" s="6">
        <f>'2'!BI32</f>
        <v>0.41910958159202599</v>
      </c>
      <c r="AT32" s="6">
        <f>'3'!S32</f>
        <v>0.58475529064487752</v>
      </c>
      <c r="AU32" s="6">
        <f>'8'!AE31</f>
        <v>0.55349708319227497</v>
      </c>
      <c r="AV32" s="6">
        <f t="shared" si="32"/>
        <v>0.56402505494243471</v>
      </c>
      <c r="AW32" s="225">
        <f t="shared" si="33"/>
        <v>0.63058590044368268</v>
      </c>
      <c r="AX32" s="6">
        <f>'1'!BQ32</f>
        <v>0.74602346849142731</v>
      </c>
      <c r="AY32" s="6">
        <f>'1'!BS32</f>
        <v>0.79503832971402866</v>
      </c>
      <c r="AZ32" s="6">
        <f>'2'!BQ32</f>
        <v>0.30405996800552165</v>
      </c>
      <c r="BA32" s="6">
        <f>'2'!BS32</f>
        <v>0.43312250532019897</v>
      </c>
      <c r="BB32" s="6">
        <f>'3'!V32</f>
        <v>0.52484500826553959</v>
      </c>
      <c r="BC32" s="6">
        <f>'8'!AJ31</f>
        <v>0.50945721825976975</v>
      </c>
      <c r="BD32" s="6">
        <f t="shared" si="34"/>
        <v>0.65605264739708224</v>
      </c>
      <c r="BE32" s="225">
        <f t="shared" si="35"/>
        <v>0.70326930398437093</v>
      </c>
      <c r="BF32" s="6">
        <f>'1'!CA32</f>
        <v>0.65342307420171919</v>
      </c>
      <c r="BG32" s="6">
        <f>'1'!CC32</f>
        <v>0.72199905855790358</v>
      </c>
      <c r="BH32" s="6">
        <f>'2'!CA32</f>
        <v>0.31024207470837184</v>
      </c>
      <c r="BI32" s="6">
        <f>'2'!CC32</f>
        <v>0.44052901695946234</v>
      </c>
      <c r="BJ32" s="6">
        <f>'3'!Y32</f>
        <v>0.47021422541156632</v>
      </c>
      <c r="BK32" s="6">
        <f>'8'!AO31</f>
        <v>0.55314764903893288</v>
      </c>
      <c r="BL32" s="6">
        <f t="shared" si="36"/>
        <v>0.59075654685709056</v>
      </c>
      <c r="BM32" s="225">
        <f t="shared" si="37"/>
        <v>0.65178843013152865</v>
      </c>
      <c r="BN32" s="6">
        <f>'1'!CK32</f>
        <v>0.60907619977582694</v>
      </c>
      <c r="BO32" s="6">
        <f>'1'!CM32</f>
        <v>0.68496007782660628</v>
      </c>
      <c r="BP32" s="6">
        <f>'2'!CK32</f>
        <v>0.29064431394230844</v>
      </c>
      <c r="BQ32" s="6">
        <f>'2'!CM32</f>
        <v>0.41673291837141391</v>
      </c>
      <c r="BR32" s="6">
        <f>'3'!AB32</f>
        <v>0.44376194676188863</v>
      </c>
      <c r="BS32" s="6">
        <f>'8'!AT31</f>
        <v>0.61263286801300731</v>
      </c>
      <c r="BT32" s="6">
        <f t="shared" si="38"/>
        <v>0.56105725271479923</v>
      </c>
      <c r="BU32" s="225">
        <f t="shared" si="39"/>
        <v>0.62678482779325528</v>
      </c>
      <c r="BV32" s="6">
        <f>'1'!CU32</f>
        <v>0.81335104656518808</v>
      </c>
      <c r="BW32" s="6">
        <f>'1'!CW32</f>
        <v>0.84487357117136552</v>
      </c>
      <c r="BX32" s="6">
        <f>'2'!CU32</f>
        <v>0.32035699102828924</v>
      </c>
      <c r="BY32" s="6">
        <f>'2'!CW32</f>
        <v>0.45245619877855686</v>
      </c>
      <c r="BZ32" s="6">
        <f>'3'!AE32</f>
        <v>0.6435641906472459</v>
      </c>
      <c r="CA32" s="6">
        <f>'8'!AY31</f>
        <v>0.65081337397458561</v>
      </c>
      <c r="CB32" s="6">
        <f t="shared" si="40"/>
        <v>0.73081918816064362</v>
      </c>
      <c r="CC32" s="225">
        <f t="shared" si="41"/>
        <v>0.76609487615999461</v>
      </c>
      <c r="CD32" s="6">
        <f>'1'!DE32</f>
        <v>0.7627605469818981</v>
      </c>
      <c r="CE32" s="6">
        <f>'1'!DG32</f>
        <v>0.80766945259361245</v>
      </c>
      <c r="CF32" s="6">
        <f>'2'!DE32</f>
        <v>0.36913456845784348</v>
      </c>
      <c r="CG32" s="6">
        <f>'2'!DG32</f>
        <v>0.50690375474406868</v>
      </c>
      <c r="CH32" s="6">
        <f>'3'!AH32</f>
        <v>0.48770023855700673</v>
      </c>
      <c r="CI32" s="6">
        <f>'8'!BD31</f>
        <v>0.59876366303566075</v>
      </c>
      <c r="CJ32" s="6">
        <f t="shared" si="42"/>
        <v>0.67949222989237967</v>
      </c>
      <c r="CK32" s="225">
        <f t="shared" si="43"/>
        <v>0.72470538244920235</v>
      </c>
    </row>
    <row r="33" spans="1:89" x14ac:dyDescent="0.2">
      <c r="A33" s="1">
        <v>2008</v>
      </c>
      <c r="B33" s="6">
        <f>'1'!I33</f>
        <v>0.72968570795773702</v>
      </c>
      <c r="C33" s="6">
        <f>'1'!K33</f>
        <v>0.78254698389921629</v>
      </c>
      <c r="D33" s="6">
        <f>'2'!I33</f>
        <v>0.38350986591375691</v>
      </c>
      <c r="E33" s="6">
        <f>'2'!K33</f>
        <v>0.52206294446357604</v>
      </c>
      <c r="F33" s="6">
        <f>'3'!D33</f>
        <v>0.53823774539987546</v>
      </c>
      <c r="G33" s="6">
        <f>'8'!F32</f>
        <v>0.55227160050242485</v>
      </c>
      <c r="H33" s="6">
        <f t="shared" si="22"/>
        <v>0.65818191675202165</v>
      </c>
      <c r="I33" s="225">
        <f t="shared" si="23"/>
        <v>0.70904011776603904</v>
      </c>
      <c r="J33" s="6">
        <f>'1'!S33</f>
        <v>0.60877885963693579</v>
      </c>
      <c r="K33" s="6">
        <f>'1'!U33</f>
        <v>0.68470687439081601</v>
      </c>
      <c r="L33" s="6">
        <f>'2'!S33</f>
        <v>0.91666666666666663</v>
      </c>
      <c r="M33" s="6">
        <f>'2'!U33</f>
        <v>0.91666666666666663</v>
      </c>
      <c r="N33" s="6">
        <f>'3'!G33</f>
        <v>0.52733260812301752</v>
      </c>
      <c r="O33" s="6">
        <f>'8'!K32</f>
        <v>0.51500673690013732</v>
      </c>
      <c r="P33" s="6">
        <f t="shared" si="24"/>
        <v>0.62204580291483724</v>
      </c>
      <c r="Q33" s="225">
        <f t="shared" si="25"/>
        <v>0.67519541324255339</v>
      </c>
      <c r="R33" s="6">
        <f>'1'!AC33</f>
        <v>0.62306518247514064</v>
      </c>
      <c r="S33" s="6">
        <f>'1'!AE33</f>
        <v>0.69679807116366499</v>
      </c>
      <c r="T33" s="6">
        <f>'2'!AC33</f>
        <v>0.18375719942410385</v>
      </c>
      <c r="U33" s="6">
        <f>'2'!AE33</f>
        <v>0.26748851439401056</v>
      </c>
      <c r="V33" s="6">
        <f>'3'!J33</f>
        <v>0.70512136778654155</v>
      </c>
      <c r="W33" s="6">
        <f>'8'!P32</f>
        <v>0.47912694805153422</v>
      </c>
      <c r="X33" s="6">
        <f t="shared" si="26"/>
        <v>0.57294617925881641</v>
      </c>
      <c r="Y33" s="225">
        <f t="shared" si="27"/>
        <v>0.63293233283777406</v>
      </c>
      <c r="Z33" s="6">
        <f>'1'!AM33</f>
        <v>0.70610302429539773</v>
      </c>
      <c r="AA33" s="6">
        <f>'1'!AO33</f>
        <v>0.76422631530655105</v>
      </c>
      <c r="AB33" s="6">
        <f>'2'!AM33</f>
        <v>0.15962718269527756</v>
      </c>
      <c r="AC33" s="6">
        <f>'2'!AO33</f>
        <v>0.22805611288083297</v>
      </c>
      <c r="AD33" s="6">
        <f>'3'!M33</f>
        <v>0.51332790520037563</v>
      </c>
      <c r="AE33" s="6">
        <f>'8'!U32</f>
        <v>0.44394196320560064</v>
      </c>
      <c r="AF33" s="6">
        <f t="shared" si="28"/>
        <v>0.60596182211690375</v>
      </c>
      <c r="AG33" s="225">
        <f t="shared" si="29"/>
        <v>0.65349101884326666</v>
      </c>
      <c r="AH33" s="6">
        <f>'1'!AW33</f>
        <v>0.60763532481130333</v>
      </c>
      <c r="AI33" s="6">
        <f>'1'!AY33</f>
        <v>0.68373246439078483</v>
      </c>
      <c r="AJ33" s="6">
        <f>'2'!AW33</f>
        <v>0.20431749348784942</v>
      </c>
      <c r="AK33" s="6">
        <f>'2'!AY33</f>
        <v>0.29918251656872263</v>
      </c>
      <c r="AL33" s="6">
        <f>'3'!P33</f>
        <v>0.56237867327342717</v>
      </c>
      <c r="AM33" s="6">
        <f>'8'!Z32</f>
        <v>0.47220242947581614</v>
      </c>
      <c r="AN33" s="6">
        <f t="shared" si="30"/>
        <v>0.54923458699162164</v>
      </c>
      <c r="AO33" s="225">
        <f t="shared" si="31"/>
        <v>0.61198908700534593</v>
      </c>
      <c r="AP33" s="6">
        <f>'1'!BG33</f>
        <v>0.62629185635156615</v>
      </c>
      <c r="AQ33" s="6">
        <f>'1'!BI33</f>
        <v>0.69950810852487022</v>
      </c>
      <c r="AR33" s="6">
        <f>'2'!BG33</f>
        <v>0.30060273605532106</v>
      </c>
      <c r="AS33" s="6">
        <f>'2'!BI33</f>
        <v>0.42894091314732141</v>
      </c>
      <c r="AT33" s="6">
        <f>'3'!S33</f>
        <v>0.55514085185043704</v>
      </c>
      <c r="AU33" s="6">
        <f>'8'!AE32</f>
        <v>0.55522846474060983</v>
      </c>
      <c r="AV33" s="6">
        <f t="shared" si="32"/>
        <v>0.57950150471073314</v>
      </c>
      <c r="AW33" s="225">
        <f t="shared" si="33"/>
        <v>0.64358669894124598</v>
      </c>
      <c r="AX33" s="6">
        <f>'1'!BQ33</f>
        <v>0.77126565990817053</v>
      </c>
      <c r="AY33" s="6">
        <f>'1'!BS33</f>
        <v>0.81402526844220435</v>
      </c>
      <c r="AZ33" s="6">
        <f>'2'!BQ33</f>
        <v>0.31338856129069909</v>
      </c>
      <c r="BA33" s="6">
        <f>'2'!BS33</f>
        <v>0.44426435731340896</v>
      </c>
      <c r="BB33" s="6">
        <f>'3'!V33</f>
        <v>0.53980822974421194</v>
      </c>
      <c r="BC33" s="6">
        <f>'8'!AJ32</f>
        <v>0.5010806223398705</v>
      </c>
      <c r="BD33" s="6">
        <f t="shared" si="34"/>
        <v>0.67531370327319751</v>
      </c>
      <c r="BE33" s="225">
        <f t="shared" si="35"/>
        <v>0.71833300884929208</v>
      </c>
      <c r="BF33" s="6">
        <f>'1'!CA33</f>
        <v>0.69289492571549893</v>
      </c>
      <c r="BG33" s="6">
        <f>'1'!CC33</f>
        <v>0.75381128897488814</v>
      </c>
      <c r="BH33" s="6">
        <f>'2'!CA33</f>
        <v>0.31077366051735766</v>
      </c>
      <c r="BI33" s="6">
        <f>'2'!CC33</f>
        <v>0.44116169859153653</v>
      </c>
      <c r="BJ33" s="6">
        <f>'3'!Y33</f>
        <v>0.48799598986914333</v>
      </c>
      <c r="BK33" s="6">
        <f>'8'!AO32</f>
        <v>0.56102109058736327</v>
      </c>
      <c r="BL33" s="6">
        <f t="shared" si="36"/>
        <v>0.62100552209823567</v>
      </c>
      <c r="BM33" s="225">
        <f t="shared" si="37"/>
        <v>0.67668578018722603</v>
      </c>
      <c r="BN33" s="6">
        <f>'1'!CK33</f>
        <v>0.64746104774091806</v>
      </c>
      <c r="BO33" s="6">
        <f>'1'!CM33</f>
        <v>0.71710147302853633</v>
      </c>
      <c r="BP33" s="6">
        <f>'2'!CK33</f>
        <v>0.51432420929402611</v>
      </c>
      <c r="BQ33" s="6">
        <f>'2'!CM33</f>
        <v>0.64500984627309721</v>
      </c>
      <c r="BR33" s="6">
        <f>'3'!AB33</f>
        <v>0.53606574389470385</v>
      </c>
      <c r="BS33" s="6">
        <f>'8'!AT32</f>
        <v>0.6623380965799377</v>
      </c>
      <c r="BT33" s="6">
        <f t="shared" si="38"/>
        <v>0.62449553839550931</v>
      </c>
      <c r="BU33" s="225">
        <f t="shared" si="39"/>
        <v>0.68631239979474923</v>
      </c>
      <c r="BV33" s="6">
        <f>'1'!CU33</f>
        <v>0.83548167427200759</v>
      </c>
      <c r="BW33" s="6">
        <f>'1'!CW33</f>
        <v>0.86070792753011749</v>
      </c>
      <c r="BX33" s="6">
        <f>'2'!CU33</f>
        <v>0.42379669292874528</v>
      </c>
      <c r="BY33" s="6">
        <f>'2'!CW33</f>
        <v>0.56263894122464841</v>
      </c>
      <c r="BZ33" s="6">
        <f>'3'!AE33</f>
        <v>0.661344741765449</v>
      </c>
      <c r="CA33" s="6">
        <f>'8'!AY32</f>
        <v>0.6646330235701331</v>
      </c>
      <c r="CB33" s="6">
        <f t="shared" si="40"/>
        <v>0.75981461781683812</v>
      </c>
      <c r="CC33" s="225">
        <f t="shared" si="41"/>
        <v>0.79135721992710528</v>
      </c>
      <c r="CD33" s="6">
        <f>'1'!DE33</f>
        <v>0.78409100149313493</v>
      </c>
      <c r="CE33" s="6">
        <f>'1'!DG33</f>
        <v>0.82353108007851239</v>
      </c>
      <c r="CF33" s="6">
        <f>'2'!DE33</f>
        <v>0.40616021846242423</v>
      </c>
      <c r="CG33" s="6">
        <f>'2'!DG33</f>
        <v>0.54520777526441178</v>
      </c>
      <c r="CH33" s="6">
        <f>'3'!AH33</f>
        <v>0.46248762948270034</v>
      </c>
      <c r="CI33" s="6">
        <f>'8'!BD32</f>
        <v>0.59656687937148067</v>
      </c>
      <c r="CJ33" s="6">
        <f t="shared" si="42"/>
        <v>0.69538517377685505</v>
      </c>
      <c r="CK33" s="225">
        <f t="shared" si="43"/>
        <v>0.73689798446681787</v>
      </c>
    </row>
    <row r="34" spans="1:89" x14ac:dyDescent="0.2">
      <c r="A34" s="1">
        <v>2009</v>
      </c>
      <c r="B34" s="6">
        <f>'1'!I34</f>
        <v>0.74363122022554373</v>
      </c>
      <c r="C34" s="6">
        <f>'1'!K34</f>
        <v>0.7932193666388978</v>
      </c>
      <c r="D34" s="6">
        <f>'2'!I34</f>
        <v>0.2979971374922511</v>
      </c>
      <c r="E34" s="6">
        <f>'2'!K34</f>
        <v>0.42577029481921747</v>
      </c>
      <c r="F34" s="6">
        <f>'3'!D34</f>
        <v>0.52813147688794126</v>
      </c>
      <c r="G34" s="6">
        <f>'8'!F33</f>
        <v>0.52449821775492655</v>
      </c>
      <c r="H34" s="6">
        <f t="shared" ref="H34:H39" si="44">(0.7)*B34+(0.1)*D34+(0.1)*F34+(0.1)*G34</f>
        <v>0.65560453737139235</v>
      </c>
      <c r="I34" s="225">
        <f t="shared" ref="I34:I39" si="45">(0.7)*C34+(0.1)*E34+(0.1)*F34+(0.1)*G34</f>
        <v>0.70309355559343689</v>
      </c>
      <c r="J34" s="6">
        <f>'1'!S34</f>
        <v>0.66297829740442871</v>
      </c>
      <c r="K34" s="6">
        <f>'1'!U34</f>
        <v>0.72979683709603993</v>
      </c>
      <c r="L34" s="6">
        <f>'2'!S34</f>
        <v>0.53353483380765288</v>
      </c>
      <c r="M34" s="6">
        <f>'2'!U34</f>
        <v>0.66114271519229506</v>
      </c>
      <c r="N34" s="6">
        <f>'3'!G34</f>
        <v>0.5231228393537618</v>
      </c>
      <c r="O34" s="6">
        <f>'8'!K33</f>
        <v>0.47941646806531862</v>
      </c>
      <c r="P34" s="6">
        <f t="shared" ref="P34:P39" si="46">(0.7)*J34+(0.1)*L34+(0.1)*N34+(0.1)*O34</f>
        <v>0.61769222230577348</v>
      </c>
      <c r="Q34" s="225">
        <f t="shared" ref="Q34:Q39" si="47">(0.7)*K34+(0.1)*M34+(0.1)*N34+(0.1)*O34</f>
        <v>0.67722598822836555</v>
      </c>
      <c r="R34" s="6">
        <f>'1'!AC34</f>
        <v>0.66143313095507394</v>
      </c>
      <c r="S34" s="6">
        <f>'1'!AE34</f>
        <v>0.72854012938890289</v>
      </c>
      <c r="T34" s="6">
        <f>'2'!AC34</f>
        <v>0.18494161540029358</v>
      </c>
      <c r="U34" s="6">
        <f>'2'!AE34</f>
        <v>0.26935980106010893</v>
      </c>
      <c r="V34" s="6">
        <f>'3'!J34</f>
        <v>0.77609226698064737</v>
      </c>
      <c r="W34" s="6">
        <f>'8'!P33</f>
        <v>0.4692490031228802</v>
      </c>
      <c r="X34" s="6">
        <f t="shared" ref="X34:X39" si="48">(0.7)*R34+(0.1)*T34+(0.1)*V34+(0.1)*W34</f>
        <v>0.60603148021893394</v>
      </c>
      <c r="Y34" s="225">
        <f t="shared" ref="Y34:Y39" si="49">(0.7)*S34+(0.1)*U34+(0.1)*V34+(0.1)*W34</f>
        <v>0.66144819768859575</v>
      </c>
      <c r="Z34" s="6">
        <f>'1'!AM34</f>
        <v>0.73509320240601417</v>
      </c>
      <c r="AA34" s="6">
        <f>'1'!AO34</f>
        <v>0.78669931859614728</v>
      </c>
      <c r="AB34" s="6">
        <f>'2'!AM34</f>
        <v>0.14137443809604153</v>
      </c>
      <c r="AC34" s="6">
        <f>'2'!AO34</f>
        <v>0.19643332145633985</v>
      </c>
      <c r="AD34" s="6">
        <f>'3'!M34</f>
        <v>0.51024211412924236</v>
      </c>
      <c r="AE34" s="6">
        <f>'8'!U33</f>
        <v>0.40057868401438512</v>
      </c>
      <c r="AF34" s="6">
        <f t="shared" ref="AF34:AF39" si="50">(0.7)*Z34+(0.1)*AB34+(0.1)*AD34+(0.1)*AE34</f>
        <v>0.61978476530817683</v>
      </c>
      <c r="AG34" s="225">
        <f t="shared" ref="AG34:AG39" si="51">(0.7)*AA34+(0.1)*AC34+(0.1)*AD34+(0.1)*AE34</f>
        <v>0.66141493497729975</v>
      </c>
      <c r="AH34" s="6">
        <f>'1'!AW34</f>
        <v>0.61623416082646076</v>
      </c>
      <c r="AI34" s="6">
        <f>'1'!AY34</f>
        <v>0.69103555326289845</v>
      </c>
      <c r="AJ34" s="6">
        <f>'2'!AW34</f>
        <v>0.17005253011749938</v>
      </c>
      <c r="AK34" s="6">
        <f>'2'!AY34</f>
        <v>0.24540713372642847</v>
      </c>
      <c r="AL34" s="6">
        <f>'3'!P34</f>
        <v>0.5679820316975932</v>
      </c>
      <c r="AM34" s="6">
        <f>'8'!Z33</f>
        <v>0.43139691427517729</v>
      </c>
      <c r="AN34" s="6">
        <f t="shared" ref="AN34:AN39" si="52">(0.7)*AH34+(0.1)*AJ34+(0.1)*AL34+(0.1)*AM34</f>
        <v>0.54830706018754949</v>
      </c>
      <c r="AO34" s="225">
        <f t="shared" ref="AO34:AO39" si="53">(0.7)*AI34+(0.1)*AK34+(0.1)*AL34+(0.1)*AM34</f>
        <v>0.60820349525394879</v>
      </c>
      <c r="AP34" s="6">
        <f>'1'!BG34</f>
        <v>0.64626693935059243</v>
      </c>
      <c r="AQ34" s="6">
        <f>'1'!BI34</f>
        <v>0.71611756143141447</v>
      </c>
      <c r="AR34" s="6">
        <f>'2'!BG34</f>
        <v>0.28795507566354139</v>
      </c>
      <c r="AS34" s="6">
        <f>'2'!BI34</f>
        <v>0.41339376512373716</v>
      </c>
      <c r="AT34" s="6">
        <f>'3'!S34</f>
        <v>0.59898321275944766</v>
      </c>
      <c r="AU34" s="6">
        <f>'8'!AE33</f>
        <v>0.52264948817604773</v>
      </c>
      <c r="AV34" s="6">
        <f t="shared" ref="AV34:AV39" si="54">(0.7)*AP34+(0.1)*AR34+(0.1)*AT34+(0.1)*AU34</f>
        <v>0.59334563520531836</v>
      </c>
      <c r="AW34" s="225">
        <f t="shared" ref="AW34:AW39" si="55">(0.7)*AQ34+(0.1)*AS34+(0.1)*AT34+(0.1)*AU34</f>
        <v>0.6547849396079134</v>
      </c>
      <c r="AX34" s="6">
        <f>'1'!BQ34</f>
        <v>0.78549206274839567</v>
      </c>
      <c r="AY34" s="6">
        <f>'1'!BS34</f>
        <v>0.82456385859555004</v>
      </c>
      <c r="AZ34" s="6">
        <f>'2'!BQ34</f>
        <v>0.29629107832119617</v>
      </c>
      <c r="BA34" s="6">
        <f>'2'!BS34</f>
        <v>0.42368529607575456</v>
      </c>
      <c r="BB34" s="6">
        <f>'3'!V34</f>
        <v>0.53385032913237429</v>
      </c>
      <c r="BC34" s="6">
        <f>'8'!AJ33</f>
        <v>0.48808440126362146</v>
      </c>
      <c r="BD34" s="6">
        <f t="shared" ref="BD34:BD39" si="56">(0.7)*AX34+(0.1)*AZ34+(0.1)*BB34+(0.1)*BC34</f>
        <v>0.68166702479559604</v>
      </c>
      <c r="BE34" s="225">
        <f t="shared" ref="BE34:BE39" si="57">(0.7)*AY34+(0.1)*BA34+(0.1)*BB34+(0.1)*BC34</f>
        <v>0.72175670366405997</v>
      </c>
      <c r="BF34" s="6">
        <f>'1'!CA34</f>
        <v>0.69746845137705393</v>
      </c>
      <c r="BG34" s="6">
        <f>'1'!CC34</f>
        <v>0.75743040581845</v>
      </c>
      <c r="BH34" s="6">
        <f>'2'!CA34</f>
        <v>0.28768937065828676</v>
      </c>
      <c r="BI34" s="6">
        <f>'2'!CC34</f>
        <v>0.41306284996801723</v>
      </c>
      <c r="BJ34" s="6">
        <f>'3'!Y34</f>
        <v>0.54351343745602954</v>
      </c>
      <c r="BK34" s="6">
        <f>'8'!AO33</f>
        <v>0.53174747538266942</v>
      </c>
      <c r="BL34" s="6">
        <f t="shared" ref="BL34:BL39" si="58">(0.7)*BF34+(0.1)*BH34+(0.1)*BJ34+(0.1)*BK34</f>
        <v>0.6245229443136362</v>
      </c>
      <c r="BM34" s="225">
        <f t="shared" ref="BM34:BM39" si="59">(0.7)*BG34+(0.1)*BI34+(0.1)*BJ34+(0.1)*BK34</f>
        <v>0.67903366035358648</v>
      </c>
      <c r="BN34" s="6">
        <f>'1'!CK34</f>
        <v>0.65728226932607936</v>
      </c>
      <c r="BO34" s="6">
        <f>'1'!CM34</f>
        <v>0.72515604191907856</v>
      </c>
      <c r="BP34" s="6">
        <f>'2'!CK34</f>
        <v>0.25277454801946098</v>
      </c>
      <c r="BQ34" s="6">
        <f>'2'!CM34</f>
        <v>0.36793496584158025</v>
      </c>
      <c r="BR34" s="6">
        <f>'3'!AB34</f>
        <v>0.51039506315270566</v>
      </c>
      <c r="BS34" s="6">
        <f>'8'!AT33</f>
        <v>0.5952680127571095</v>
      </c>
      <c r="BT34" s="6">
        <f t="shared" ref="BT34:BT39" si="60">(0.7)*BN34+(0.1)*BP34+(0.1)*BR34+(0.1)*BS34</f>
        <v>0.59594135092118317</v>
      </c>
      <c r="BU34" s="225">
        <f t="shared" ref="BU34:BU39" si="61">(0.7)*BO34+(0.1)*BQ34+(0.1)*BR34+(0.1)*BS34</f>
        <v>0.65496903351849445</v>
      </c>
      <c r="BV34" s="6">
        <f>'1'!CU34</f>
        <v>0.83042201848109409</v>
      </c>
      <c r="BW34" s="6">
        <f>'1'!CW34</f>
        <v>0.85711061576253078</v>
      </c>
      <c r="BX34" s="6">
        <f>'2'!CU34</f>
        <v>0.21091306082656064</v>
      </c>
      <c r="BY34" s="6">
        <f>'2'!CW34</f>
        <v>0.30900975158747551</v>
      </c>
      <c r="BZ34" s="6">
        <f>'3'!AE34</f>
        <v>0.57316071348913711</v>
      </c>
      <c r="CA34" s="6">
        <f>'8'!AY33</f>
        <v>0.64603636628852346</v>
      </c>
      <c r="CB34" s="6">
        <f t="shared" ref="CB34:CB39" si="62">(0.7)*BV34+(0.1)*BX34+(0.1)*BZ34+(0.1)*CA34</f>
        <v>0.72430642699718795</v>
      </c>
      <c r="CC34" s="225">
        <f t="shared" ref="CC34:CC39" si="63">(0.7)*BW34+(0.1)*BY34+(0.1)*BZ34+(0.1)*CA34</f>
        <v>0.75279811417028519</v>
      </c>
      <c r="CD34" s="6">
        <f>'1'!DE34</f>
        <v>0.79366321968443054</v>
      </c>
      <c r="CE34" s="6">
        <f>'1'!DG34</f>
        <v>0.83056521979613063</v>
      </c>
      <c r="CF34" s="6">
        <f>'2'!DE34</f>
        <v>0.34314964829836431</v>
      </c>
      <c r="CG34" s="6">
        <f>'2'!DG34</f>
        <v>0.47850549529618353</v>
      </c>
      <c r="CH34" s="6">
        <f>'3'!AH34</f>
        <v>0.3966961035169313</v>
      </c>
      <c r="CI34" s="6">
        <f>'8'!BD33</f>
        <v>0.56036461197123799</v>
      </c>
      <c r="CJ34" s="6">
        <f t="shared" ref="CJ34:CJ39" si="64">(0.7)*CD34+(0.1)*CF34+(0.1)*CH34+(0.1)*CI34</f>
        <v>0.68558529015775471</v>
      </c>
      <c r="CK34" s="225">
        <f t="shared" ref="CK34:CK39" si="65">(0.7)*CE34+(0.1)*CG34+(0.1)*CH34+(0.1)*CI34</f>
        <v>0.72495227493572667</v>
      </c>
    </row>
    <row r="35" spans="1:89" x14ac:dyDescent="0.2">
      <c r="A35" s="1">
        <v>2010</v>
      </c>
      <c r="B35" s="6">
        <f>'1'!I35</f>
        <v>0.76936874631805741</v>
      </c>
      <c r="C35" s="6">
        <f>'1'!K35</f>
        <v>0.81261134061486973</v>
      </c>
      <c r="D35" s="6">
        <f>'2'!I35</f>
        <v>0.33092754444245126</v>
      </c>
      <c r="E35" s="6">
        <f>'2'!K35</f>
        <v>0.4646758389576312</v>
      </c>
      <c r="F35" s="6">
        <f>'3'!D35</f>
        <v>0.55612214391480752</v>
      </c>
      <c r="G35" s="6">
        <f>'8'!F34</f>
        <v>0.50886813682536269</v>
      </c>
      <c r="H35" s="6">
        <f t="shared" si="44"/>
        <v>0.67814990494090222</v>
      </c>
      <c r="I35" s="225">
        <f t="shared" si="45"/>
        <v>0.72179455040018892</v>
      </c>
      <c r="J35" s="6">
        <f>'1'!S35</f>
        <v>0.69298665334150988</v>
      </c>
      <c r="K35" s="6">
        <f>'1'!U35</f>
        <v>0.75388400834067115</v>
      </c>
      <c r="L35" s="6">
        <f>'2'!S35</f>
        <v>0.59155243502002253</v>
      </c>
      <c r="M35" s="6">
        <f>'2'!U35</f>
        <v>0.70742051091621794</v>
      </c>
      <c r="N35" s="6">
        <f>'3'!G35</f>
        <v>0.56079558426869891</v>
      </c>
      <c r="O35" s="6">
        <f>'8'!K34</f>
        <v>0.47086251377864879</v>
      </c>
      <c r="P35" s="6">
        <f t="shared" si="46"/>
        <v>0.64741171064579395</v>
      </c>
      <c r="Q35" s="225">
        <f t="shared" si="47"/>
        <v>0.70162666673482632</v>
      </c>
      <c r="R35" s="6">
        <f>'1'!AC35</f>
        <v>0.67432304653505426</v>
      </c>
      <c r="S35" s="6">
        <f>'1'!AE35</f>
        <v>0.73897390536565166</v>
      </c>
      <c r="T35" s="6">
        <f>'2'!AC35</f>
        <v>0.1934817562713424</v>
      </c>
      <c r="U35" s="6">
        <f>'2'!AE35</f>
        <v>0.28268492321846755</v>
      </c>
      <c r="V35" s="6">
        <f>'3'!J35</f>
        <v>0.7665069921665093</v>
      </c>
      <c r="W35" s="6">
        <f>'8'!P34</f>
        <v>0.46246917564329593</v>
      </c>
      <c r="X35" s="6">
        <f t="shared" si="48"/>
        <v>0.61427192498265282</v>
      </c>
      <c r="Y35" s="225">
        <f t="shared" si="49"/>
        <v>0.66844784285878345</v>
      </c>
      <c r="Z35" s="6">
        <f>'1'!AM35</f>
        <v>0.75443196617339514</v>
      </c>
      <c r="AA35" s="6">
        <f>'1'!AO35</f>
        <v>0.80140471675554348</v>
      </c>
      <c r="AB35" s="6">
        <f>'2'!AM35</f>
        <v>0.14943402299132269</v>
      </c>
      <c r="AC35" s="6">
        <f>'2'!AO35</f>
        <v>0.21059946034615146</v>
      </c>
      <c r="AD35" s="6">
        <f>'3'!M35</f>
        <v>0.56248920990049966</v>
      </c>
      <c r="AE35" s="6">
        <f>'8'!U34</f>
        <v>0.37380798859461994</v>
      </c>
      <c r="AF35" s="6">
        <f t="shared" si="50"/>
        <v>0.63667549847002081</v>
      </c>
      <c r="AG35" s="225">
        <f t="shared" si="51"/>
        <v>0.67567296761300755</v>
      </c>
      <c r="AH35" s="6">
        <f>'1'!AW35</f>
        <v>0.65821251122994617</v>
      </c>
      <c r="AI35" s="6">
        <f>'1'!AY35</f>
        <v>0.72591547614592034</v>
      </c>
      <c r="AJ35" s="6">
        <f>'2'!AW35</f>
        <v>0.18547204212723631</v>
      </c>
      <c r="AK35" s="6">
        <f>'2'!AY35</f>
        <v>0.27019597321606992</v>
      </c>
      <c r="AL35" s="6">
        <f>'3'!P35</f>
        <v>0.61094709760338051</v>
      </c>
      <c r="AM35" s="6">
        <f>'8'!Z34</f>
        <v>0.4312676004332564</v>
      </c>
      <c r="AN35" s="6">
        <f t="shared" si="52"/>
        <v>0.58351743187734961</v>
      </c>
      <c r="AO35" s="225">
        <f t="shared" si="53"/>
        <v>0.63938190042741483</v>
      </c>
      <c r="AP35" s="6">
        <f>'1'!BG35</f>
        <v>0.66280441185264494</v>
      </c>
      <c r="AQ35" s="6">
        <f>'1'!BI35</f>
        <v>0.72965549500859883</v>
      </c>
      <c r="AR35" s="6">
        <f>'2'!BG35</f>
        <v>0.30220451800038917</v>
      </c>
      <c r="AS35" s="6">
        <f>'2'!BI35</f>
        <v>0.4308818731139995</v>
      </c>
      <c r="AT35" s="6">
        <f>'3'!S35</f>
        <v>0.59867401280138299</v>
      </c>
      <c r="AU35" s="6">
        <f>'8'!AE34</f>
        <v>0.48438068536953294</v>
      </c>
      <c r="AV35" s="6">
        <f t="shared" si="54"/>
        <v>0.60248900991398191</v>
      </c>
      <c r="AW35" s="225">
        <f t="shared" si="55"/>
        <v>0.66215250363451073</v>
      </c>
      <c r="AX35" s="6">
        <f>'1'!BQ35</f>
        <v>0.81742070672688061</v>
      </c>
      <c r="AY35" s="6">
        <f>'1'!BS35</f>
        <v>0.84780496124655125</v>
      </c>
      <c r="AZ35" s="6">
        <f>'2'!BQ35</f>
        <v>0.30389606719119466</v>
      </c>
      <c r="BA35" s="6">
        <f>'2'!BS35</f>
        <v>0.4329249112955646</v>
      </c>
      <c r="BB35" s="6">
        <f>'3'!V35</f>
        <v>0.55499887175462259</v>
      </c>
      <c r="BC35" s="6">
        <f>'8'!AJ34</f>
        <v>0.48610309590558431</v>
      </c>
      <c r="BD35" s="6">
        <f t="shared" si="56"/>
        <v>0.70669429819395657</v>
      </c>
      <c r="BE35" s="225">
        <f t="shared" si="57"/>
        <v>0.74086616076816303</v>
      </c>
      <c r="BF35" s="6">
        <f>'1'!CA35</f>
        <v>0.72405759923372548</v>
      </c>
      <c r="BG35" s="6">
        <f>'1'!CC35</f>
        <v>0.77820617892717092</v>
      </c>
      <c r="BH35" s="6">
        <f>'2'!CA35</f>
        <v>0.30564201872609637</v>
      </c>
      <c r="BI35" s="6">
        <f>'2'!CC35</f>
        <v>0.43502648879407174</v>
      </c>
      <c r="BJ35" s="6">
        <f>'3'!Y35</f>
        <v>0.54138525397495452</v>
      </c>
      <c r="BK35" s="6">
        <f>'8'!AO34</f>
        <v>0.5115104120326418</v>
      </c>
      <c r="BL35" s="6">
        <f t="shared" si="58"/>
        <v>0.64269408793697713</v>
      </c>
      <c r="BM35" s="225">
        <f t="shared" si="59"/>
        <v>0.69353654072918636</v>
      </c>
      <c r="BN35" s="6">
        <f>'1'!CK35</f>
        <v>0.67615648315028665</v>
      </c>
      <c r="BO35" s="6">
        <f>'1'!CM35</f>
        <v>0.74044886149585309</v>
      </c>
      <c r="BP35" s="6">
        <f>'2'!CK35</f>
        <v>0.31264912527209682</v>
      </c>
      <c r="BQ35" s="6">
        <f>'2'!CM35</f>
        <v>0.44338859677748388</v>
      </c>
      <c r="BR35" s="6">
        <f>'3'!AB35</f>
        <v>0.54596701333535225</v>
      </c>
      <c r="BS35" s="6">
        <f>'8'!AT34</f>
        <v>0.59574117290459916</v>
      </c>
      <c r="BT35" s="6">
        <f t="shared" si="60"/>
        <v>0.61874526935640539</v>
      </c>
      <c r="BU35" s="225">
        <f t="shared" si="61"/>
        <v>0.67682388134884075</v>
      </c>
      <c r="BV35" s="6">
        <f>'1'!CU35</f>
        <v>0.85898759754367826</v>
      </c>
      <c r="BW35" s="6">
        <f>'1'!CW35</f>
        <v>0.87724647497558106</v>
      </c>
      <c r="BX35" s="6">
        <f>'2'!CU35</f>
        <v>0.21820516998957273</v>
      </c>
      <c r="BY35" s="6">
        <f>'2'!CW35</f>
        <v>0.31969326667002085</v>
      </c>
      <c r="BZ35" s="6">
        <f>'3'!AE35</f>
        <v>0.6658893253816931</v>
      </c>
      <c r="CA35" s="6">
        <f>'8'!AY34</f>
        <v>0.61854958026867379</v>
      </c>
      <c r="CB35" s="6">
        <f t="shared" si="62"/>
        <v>0.75155572584456865</v>
      </c>
      <c r="CC35" s="225">
        <f t="shared" si="63"/>
        <v>0.77448574971494555</v>
      </c>
      <c r="CD35" s="6">
        <f>'1'!DE35</f>
        <v>0.81532629742068929</v>
      </c>
      <c r="CE35" s="6">
        <f>'1'!DG35</f>
        <v>0.84629746349259638</v>
      </c>
      <c r="CF35" s="6">
        <f>'2'!DE35</f>
        <v>0.36719902814641159</v>
      </c>
      <c r="CG35" s="6">
        <f>'2'!DG35</f>
        <v>0.50483352248147051</v>
      </c>
      <c r="CH35" s="6">
        <f>'3'!AH35</f>
        <v>0.43537389387387004</v>
      </c>
      <c r="CI35" s="6">
        <f>'8'!BD34</f>
        <v>0.53374102122373313</v>
      </c>
      <c r="CJ35" s="6">
        <f t="shared" si="64"/>
        <v>0.70435980251888397</v>
      </c>
      <c r="CK35" s="225">
        <f t="shared" si="65"/>
        <v>0.73980306820272479</v>
      </c>
    </row>
    <row r="36" spans="1:89" x14ac:dyDescent="0.2">
      <c r="A36" s="1">
        <v>2011</v>
      </c>
      <c r="B36" s="6">
        <f>'1'!I36</f>
        <v>0.76176144205501395</v>
      </c>
      <c r="C36" s="6">
        <f>'1'!K36</f>
        <v>0.80692007230175533</v>
      </c>
      <c r="D36" s="6">
        <f>'2'!I36</f>
        <v>0.35284322650613437</v>
      </c>
      <c r="E36" s="6">
        <f>'2'!K36</f>
        <v>0.4892549026861519</v>
      </c>
      <c r="F36" s="6">
        <f>'3'!D36</f>
        <v>0.55015715635625995</v>
      </c>
      <c r="G36" s="6">
        <f>'8'!F35</f>
        <v>0.51820850953120479</v>
      </c>
      <c r="H36" s="6">
        <f t="shared" si="44"/>
        <v>0.67535389867786966</v>
      </c>
      <c r="I36" s="225">
        <f t="shared" si="45"/>
        <v>0.72060610746859033</v>
      </c>
      <c r="J36" s="6">
        <f>'1'!S36</f>
        <v>0.69137348337438298</v>
      </c>
      <c r="K36" s="6">
        <f>'1'!U36</f>
        <v>0.75260432747368067</v>
      </c>
      <c r="L36" s="6">
        <f>'2'!S36</f>
        <v>0.688073882328193</v>
      </c>
      <c r="M36" s="6">
        <f>'2'!U36</f>
        <v>0.77737808108844464</v>
      </c>
      <c r="N36" s="6">
        <f>'3'!G36</f>
        <v>0.65617704588702352</v>
      </c>
      <c r="O36" s="6">
        <f>'8'!K35</f>
        <v>0.50360847301385492</v>
      </c>
      <c r="P36" s="6">
        <f t="shared" si="46"/>
        <v>0.66874737848497512</v>
      </c>
      <c r="Q36" s="225">
        <f t="shared" si="47"/>
        <v>0.72053938923050864</v>
      </c>
      <c r="R36" s="6">
        <f>'1'!AC36</f>
        <v>0.67056656836267159</v>
      </c>
      <c r="S36" s="6">
        <f>'1'!AE36</f>
        <v>0.73594484688668027</v>
      </c>
      <c r="T36" s="6">
        <f>'2'!AC36</f>
        <v>0.19834090421329167</v>
      </c>
      <c r="U36" s="6">
        <f>'2'!AE36</f>
        <v>0.29013840795427914</v>
      </c>
      <c r="V36" s="6">
        <f>'3'!J36</f>
        <v>0.74519235857475863</v>
      </c>
      <c r="W36" s="6">
        <f>'8'!P35</f>
        <v>0.4111491552959663</v>
      </c>
      <c r="X36" s="6">
        <f t="shared" si="48"/>
        <v>0.60486483966227178</v>
      </c>
      <c r="Y36" s="225">
        <f t="shared" si="49"/>
        <v>0.65980938500317665</v>
      </c>
      <c r="Z36" s="6">
        <f>'1'!AM36</f>
        <v>0.75149694574604775</v>
      </c>
      <c r="AA36" s="6">
        <f>'1'!AO36</f>
        <v>0.79918727283977553</v>
      </c>
      <c r="AB36" s="6">
        <f>'2'!AM36</f>
        <v>0.14989515868096867</v>
      </c>
      <c r="AC36" s="6">
        <f>'2'!AO36</f>
        <v>0.21140010138782017</v>
      </c>
      <c r="AD36" s="6">
        <f>'3'!M36</f>
        <v>0.6195965776953426</v>
      </c>
      <c r="AE36" s="6">
        <f>'8'!U35</f>
        <v>0.40351956092913022</v>
      </c>
      <c r="AF36" s="6">
        <f t="shared" si="50"/>
        <v>0.64334899175277749</v>
      </c>
      <c r="AG36" s="225">
        <f t="shared" si="51"/>
        <v>0.68288271498907205</v>
      </c>
      <c r="AH36" s="6">
        <f>'1'!AW36</f>
        <v>0.66412494425870272</v>
      </c>
      <c r="AI36" s="6">
        <f>'1'!AY36</f>
        <v>0.73072836570829514</v>
      </c>
      <c r="AJ36" s="6">
        <f>'2'!AW36</f>
        <v>0.1890982568023484</v>
      </c>
      <c r="AK36" s="6">
        <f>'2'!AY36</f>
        <v>0.27588182457638527</v>
      </c>
      <c r="AL36" s="6">
        <f>'3'!P36</f>
        <v>0.5995163374473782</v>
      </c>
      <c r="AM36" s="6">
        <f>'8'!Z35</f>
        <v>0.45015372019903072</v>
      </c>
      <c r="AN36" s="6">
        <f t="shared" si="52"/>
        <v>0.58876429242596751</v>
      </c>
      <c r="AO36" s="225">
        <f t="shared" si="53"/>
        <v>0.64406504421808597</v>
      </c>
      <c r="AP36" s="6">
        <f>'1'!BG36</f>
        <v>0.65581526484026309</v>
      </c>
      <c r="AQ36" s="6">
        <f>'1'!BI36</f>
        <v>0.72395718750724258</v>
      </c>
      <c r="AR36" s="6">
        <f>'2'!BG36</f>
        <v>0.31150159267472166</v>
      </c>
      <c r="AS36" s="6">
        <f>'2'!BI36</f>
        <v>0.44202700181547744</v>
      </c>
      <c r="AT36" s="6">
        <f>'3'!S36</f>
        <v>0.58386901385367462</v>
      </c>
      <c r="AU36" s="6">
        <f>'8'!AE35</f>
        <v>0.50604154759733544</v>
      </c>
      <c r="AV36" s="6">
        <f t="shared" si="54"/>
        <v>0.59921190080075737</v>
      </c>
      <c r="AW36" s="225">
        <f t="shared" si="55"/>
        <v>0.65996378758171859</v>
      </c>
      <c r="AX36" s="6">
        <f>'1'!BQ36</f>
        <v>0.80504989874946009</v>
      </c>
      <c r="AY36" s="6">
        <f>'1'!BS36</f>
        <v>0.83886647101856959</v>
      </c>
      <c r="AZ36" s="6">
        <f>'2'!BQ36</f>
        <v>0.31219696947086617</v>
      </c>
      <c r="BA36" s="6">
        <f>'2'!BS36</f>
        <v>0.44285245876224344</v>
      </c>
      <c r="BB36" s="6">
        <f>'3'!V36</f>
        <v>0.52533512045724373</v>
      </c>
      <c r="BC36" s="6">
        <f>'8'!AJ35</f>
        <v>0.47472403743037661</v>
      </c>
      <c r="BD36" s="6">
        <f t="shared" si="56"/>
        <v>0.69476054186047054</v>
      </c>
      <c r="BE36" s="225">
        <f t="shared" si="57"/>
        <v>0.73149769137798515</v>
      </c>
      <c r="BF36" s="6">
        <f>'1'!CA36</f>
        <v>0.72846656255885767</v>
      </c>
      <c r="BG36" s="6">
        <f>'1'!CC36</f>
        <v>0.78160834635704912</v>
      </c>
      <c r="BH36" s="6">
        <f>'2'!CA36</f>
        <v>0.31241752957900992</v>
      </c>
      <c r="BI36" s="6">
        <f>'2'!CC36</f>
        <v>0.44311404411347249</v>
      </c>
      <c r="BJ36" s="6">
        <f>'3'!Y36</f>
        <v>0.51327916139017904</v>
      </c>
      <c r="BK36" s="6">
        <f>'8'!AO35</f>
        <v>0.53011455553705822</v>
      </c>
      <c r="BL36" s="6">
        <f t="shared" si="58"/>
        <v>0.64550771844182497</v>
      </c>
      <c r="BM36" s="225">
        <f t="shared" si="59"/>
        <v>0.6957766185540053</v>
      </c>
      <c r="BN36" s="6">
        <f>'1'!CK36</f>
        <v>0.67370766435112905</v>
      </c>
      <c r="BO36" s="6">
        <f>'1'!CM36</f>
        <v>0.73847833917919936</v>
      </c>
      <c r="BP36" s="6">
        <f>'2'!CK36</f>
        <v>0.41814201856643202</v>
      </c>
      <c r="BQ36" s="6">
        <f>'2'!CM36</f>
        <v>0.55710427457377143</v>
      </c>
      <c r="BR36" s="6">
        <f>'3'!AB36</f>
        <v>0.65284536915612668</v>
      </c>
      <c r="BS36" s="6">
        <f>'8'!AT35</f>
        <v>0.62489378352023273</v>
      </c>
      <c r="BT36" s="6">
        <f t="shared" si="60"/>
        <v>0.64118348217006949</v>
      </c>
      <c r="BU36" s="225">
        <f t="shared" si="61"/>
        <v>0.70041918015045257</v>
      </c>
      <c r="BV36" s="6">
        <f>'1'!CU36</f>
        <v>0.85998583466361023</v>
      </c>
      <c r="BW36" s="6">
        <f>'1'!CW36</f>
        <v>0.87794258847591677</v>
      </c>
      <c r="BX36" s="6">
        <f>'2'!CU36</f>
        <v>0.2423623354536445</v>
      </c>
      <c r="BY36" s="6">
        <f>'2'!CW36</f>
        <v>0.35380278410622862</v>
      </c>
      <c r="BZ36" s="6">
        <f>'3'!AE36</f>
        <v>0.67151712413355558</v>
      </c>
      <c r="CA36" s="6">
        <f>'8'!AY35</f>
        <v>0.64940645046922174</v>
      </c>
      <c r="CB36" s="6">
        <f t="shared" si="62"/>
        <v>0.75831867527016938</v>
      </c>
      <c r="CC36" s="225">
        <f t="shared" si="63"/>
        <v>0.78203244780404235</v>
      </c>
      <c r="CD36" s="6">
        <f>'1'!DE36</f>
        <v>0.80470351689101649</v>
      </c>
      <c r="CE36" s="6">
        <f>'1'!DG36</f>
        <v>0.83861499812168294</v>
      </c>
      <c r="CF36" s="6">
        <f>'2'!DE36</f>
        <v>0.3901356325436518</v>
      </c>
      <c r="CG36" s="6">
        <f>'2'!DG36</f>
        <v>0.52892490230920564</v>
      </c>
      <c r="CH36" s="6">
        <f>'3'!AH36</f>
        <v>0.45725211030483248</v>
      </c>
      <c r="CI36" s="6">
        <f>'8'!BD35</f>
        <v>0.54311568074266103</v>
      </c>
      <c r="CJ36" s="6">
        <f t="shared" si="64"/>
        <v>0.70234280418282602</v>
      </c>
      <c r="CK36" s="225">
        <f t="shared" si="65"/>
        <v>0.73995976802084784</v>
      </c>
    </row>
    <row r="37" spans="1:89" x14ac:dyDescent="0.2">
      <c r="A37" s="1">
        <v>2012</v>
      </c>
      <c r="B37" s="6">
        <f>'1'!I37</f>
        <v>0.75544644389129945</v>
      </c>
      <c r="C37" s="6">
        <f>'1'!K37</f>
        <v>0.80216998341432078</v>
      </c>
      <c r="D37" s="6">
        <f>'2'!I37</f>
        <v>0.32685883603467014</v>
      </c>
      <c r="E37" s="6">
        <f>'2'!K37</f>
        <v>0.46000137621438136</v>
      </c>
      <c r="F37" s="6">
        <f>'3'!D37</f>
        <v>0.51513968319887149</v>
      </c>
      <c r="G37" s="6">
        <f>'8'!F36</f>
        <v>0.5349957267604073</v>
      </c>
      <c r="H37" s="6">
        <f t="shared" si="44"/>
        <v>0.66651193532330455</v>
      </c>
      <c r="I37" s="225">
        <f t="shared" si="45"/>
        <v>0.7125326670073906</v>
      </c>
      <c r="J37" s="6">
        <f>'1'!S37</f>
        <v>0.68363344818879845</v>
      </c>
      <c r="K37" s="6">
        <f>'1'!U37</f>
        <v>0.74644066206044113</v>
      </c>
      <c r="L37" s="6">
        <f>'2'!S37</f>
        <v>0.59822070763252744</v>
      </c>
      <c r="M37" s="6">
        <f>'2'!U37</f>
        <v>0.71252086283043414</v>
      </c>
      <c r="N37" s="6">
        <f>'3'!G37</f>
        <v>0.65269727733592542</v>
      </c>
      <c r="O37" s="6">
        <f>'8'!K36</f>
        <v>0.51090856149566932</v>
      </c>
      <c r="P37" s="6">
        <f t="shared" si="46"/>
        <v>0.65472606837857095</v>
      </c>
      <c r="Q37" s="225">
        <f t="shared" si="47"/>
        <v>0.71012113360851159</v>
      </c>
      <c r="R37" s="6">
        <f>'1'!AC37</f>
        <v>0.64384010671571101</v>
      </c>
      <c r="S37" s="6">
        <f>'1'!AE37</f>
        <v>0.71411482266572768</v>
      </c>
      <c r="T37" s="6">
        <f>'2'!AC37</f>
        <v>0.19497166132010046</v>
      </c>
      <c r="U37" s="6">
        <f>'2'!AE37</f>
        <v>0.28498001773777781</v>
      </c>
      <c r="V37" s="6">
        <f>'3'!J37</f>
        <v>0.75339599797909584</v>
      </c>
      <c r="W37" s="6">
        <f>'8'!P36</f>
        <v>0.47635477744440036</v>
      </c>
      <c r="X37" s="6">
        <f t="shared" si="48"/>
        <v>0.59316031837535732</v>
      </c>
      <c r="Y37" s="225">
        <f t="shared" si="49"/>
        <v>0.65135345518213672</v>
      </c>
      <c r="Z37" s="6">
        <f>'1'!AM37</f>
        <v>0.76151144366966528</v>
      </c>
      <c r="AA37" s="6">
        <f>'1'!AO37</f>
        <v>0.80673246952248701</v>
      </c>
      <c r="AB37" s="6">
        <f>'2'!AM37</f>
        <v>0.14534501589564613</v>
      </c>
      <c r="AC37" s="6">
        <f>'2'!AO37</f>
        <v>0.20345351812561382</v>
      </c>
      <c r="AD37" s="6">
        <f>'3'!M37</f>
        <v>0.51969206699129611</v>
      </c>
      <c r="AE37" s="6">
        <f>'8'!U36</f>
        <v>0.42183655506040207</v>
      </c>
      <c r="AF37" s="6">
        <f t="shared" si="50"/>
        <v>0.6417453743635001</v>
      </c>
      <c r="AG37" s="225">
        <f t="shared" si="51"/>
        <v>0.67921094268347204</v>
      </c>
      <c r="AH37" s="6">
        <f>'1'!AW37</f>
        <v>0.63363175641768577</v>
      </c>
      <c r="AI37" s="6">
        <f>'1'!AY37</f>
        <v>0.70564457934927516</v>
      </c>
      <c r="AJ37" s="6">
        <f>'2'!AW37</f>
        <v>0.17193961084009082</v>
      </c>
      <c r="AK37" s="6">
        <f>'2'!AY37</f>
        <v>0.24849563158192434</v>
      </c>
      <c r="AL37" s="6">
        <f>'3'!P37</f>
        <v>0.52412016906620829</v>
      </c>
      <c r="AM37" s="6">
        <f>'8'!Z36</f>
        <v>0.4079427349303148</v>
      </c>
      <c r="AN37" s="6">
        <f t="shared" si="52"/>
        <v>0.55394248097604126</v>
      </c>
      <c r="AO37" s="225">
        <f t="shared" si="53"/>
        <v>0.61200705910233721</v>
      </c>
      <c r="AP37" s="6">
        <f>'1'!BG37</f>
        <v>0.64659036560507754</v>
      </c>
      <c r="AQ37" s="6">
        <f>'1'!BI37</f>
        <v>0.71638415463021621</v>
      </c>
      <c r="AR37" s="6">
        <f>'2'!BG37</f>
        <v>0.30869088787868881</v>
      </c>
      <c r="AS37" s="6">
        <f>'2'!BI37</f>
        <v>0.4386790605164288</v>
      </c>
      <c r="AT37" s="6">
        <f>'3'!S37</f>
        <v>0.51070046958246396</v>
      </c>
      <c r="AU37" s="6">
        <f>'8'!AE36</f>
        <v>0.50303136423723038</v>
      </c>
      <c r="AV37" s="6">
        <f t="shared" si="54"/>
        <v>0.58485552809339258</v>
      </c>
      <c r="AW37" s="225">
        <f t="shared" si="55"/>
        <v>0.64670999767476367</v>
      </c>
      <c r="AX37" s="6">
        <f>'1'!BQ37</f>
        <v>0.79483981571658713</v>
      </c>
      <c r="AY37" s="6">
        <f>'1'!BS37</f>
        <v>0.83142631216999185</v>
      </c>
      <c r="AZ37" s="6">
        <f>'2'!BQ37</f>
        <v>0.30481043567070354</v>
      </c>
      <c r="BA37" s="6">
        <f>'2'!BS37</f>
        <v>0.43402642880597064</v>
      </c>
      <c r="BB37" s="6">
        <f>'3'!V37</f>
        <v>0.47008879348934896</v>
      </c>
      <c r="BC37" s="6">
        <f>'8'!AJ36</f>
        <v>0.49616117392038117</v>
      </c>
      <c r="BD37" s="6">
        <f t="shared" si="56"/>
        <v>0.68349391130965431</v>
      </c>
      <c r="BE37" s="225">
        <f t="shared" si="57"/>
        <v>0.72202605814056431</v>
      </c>
      <c r="BF37" s="6">
        <f>'1'!CA37</f>
        <v>0.73859375473951816</v>
      </c>
      <c r="BG37" s="6">
        <f>'1'!CC37</f>
        <v>0.78937784304477621</v>
      </c>
      <c r="BH37" s="6">
        <f>'2'!CA37</f>
        <v>0.30103864527542812</v>
      </c>
      <c r="BI37" s="6">
        <f>'2'!CC37</f>
        <v>0.42946973962966478</v>
      </c>
      <c r="BJ37" s="6">
        <f>'3'!Y37</f>
        <v>0.4726150274377377</v>
      </c>
      <c r="BK37" s="6">
        <f>'8'!AO36</f>
        <v>0.54466552766723542</v>
      </c>
      <c r="BL37" s="6">
        <f t="shared" si="58"/>
        <v>0.64884754835570269</v>
      </c>
      <c r="BM37" s="225">
        <f t="shared" si="59"/>
        <v>0.69723951960480701</v>
      </c>
      <c r="BN37" s="6">
        <f>'1'!CK37</f>
        <v>0.67723130397161113</v>
      </c>
      <c r="BO37" s="6">
        <f>'1'!CM37</f>
        <v>0.74131248202365896</v>
      </c>
      <c r="BP37" s="6">
        <f>'2'!CK37</f>
        <v>0.3635760049782768</v>
      </c>
      <c r="BQ37" s="6">
        <f>'2'!CM37</f>
        <v>0.50093934926893879</v>
      </c>
      <c r="BR37" s="6">
        <f>'3'!AB37</f>
        <v>0.62246673118299145</v>
      </c>
      <c r="BS37" s="6">
        <f>'8'!AT36</f>
        <v>0.64237390248812298</v>
      </c>
      <c r="BT37" s="6">
        <f t="shared" si="60"/>
        <v>0.6369035766450668</v>
      </c>
      <c r="BU37" s="225">
        <f t="shared" si="61"/>
        <v>0.69549673571056647</v>
      </c>
      <c r="BV37" s="6">
        <f>'1'!CU37</f>
        <v>0.85960579913503132</v>
      </c>
      <c r="BW37" s="6">
        <f>'1'!CW37</f>
        <v>0.87767763262886833</v>
      </c>
      <c r="BX37" s="6">
        <f>'2'!CU37</f>
        <v>0.20498143386914658</v>
      </c>
      <c r="BY37" s="6">
        <f>'2'!CW37</f>
        <v>0.30017898457435471</v>
      </c>
      <c r="BZ37" s="6">
        <f>'3'!AE37</f>
        <v>0.71818065548128518</v>
      </c>
      <c r="CA37" s="6">
        <f>'8'!AY36</f>
        <v>0.67356880436548849</v>
      </c>
      <c r="CB37" s="6">
        <f t="shared" si="62"/>
        <v>0.76139714876611397</v>
      </c>
      <c r="CC37" s="225">
        <f t="shared" si="63"/>
        <v>0.78356718728232067</v>
      </c>
      <c r="CD37" s="6">
        <f>'1'!DE37</f>
        <v>0.80223120274068949</v>
      </c>
      <c r="CE37" s="6">
        <f>'1'!DG37</f>
        <v>0.83681819436597471</v>
      </c>
      <c r="CF37" s="6">
        <f>'2'!DE37</f>
        <v>0.36743496463316999</v>
      </c>
      <c r="CG37" s="6">
        <f>'2'!DG37</f>
        <v>0.50508625467624557</v>
      </c>
      <c r="CH37" s="6">
        <f>'3'!AH37</f>
        <v>0.49981049712489589</v>
      </c>
      <c r="CI37" s="6">
        <f>'8'!BD36</f>
        <v>0.57699403339637279</v>
      </c>
      <c r="CJ37" s="6">
        <f t="shared" si="64"/>
        <v>0.70598579143392648</v>
      </c>
      <c r="CK37" s="225">
        <f t="shared" si="65"/>
        <v>0.7439618145759338</v>
      </c>
    </row>
    <row r="38" spans="1:89" x14ac:dyDescent="0.2">
      <c r="A38" s="1">
        <v>2013</v>
      </c>
      <c r="B38" s="6">
        <f>'1'!I38</f>
        <v>0.74991176310770435</v>
      </c>
      <c r="C38" s="6">
        <f>'1'!K38</f>
        <v>0.7979875249345062</v>
      </c>
      <c r="D38" s="6">
        <f>'2'!I38</f>
        <v>0.32942641231037822</v>
      </c>
      <c r="E38" s="6">
        <f>'2'!K38</f>
        <v>0.46295539266775104</v>
      </c>
      <c r="F38" s="6">
        <f>'3'!D38</f>
        <v>0.50877197288702747</v>
      </c>
      <c r="G38" s="6">
        <f>'8'!F37</f>
        <v>0.56093772645721984</v>
      </c>
      <c r="H38" s="6">
        <f t="shared" si="44"/>
        <v>0.66485184534085562</v>
      </c>
      <c r="I38" s="225">
        <f t="shared" si="45"/>
        <v>0.71185777665535421</v>
      </c>
      <c r="J38" s="6">
        <f>'1'!S38</f>
        <v>0.67251202325565729</v>
      </c>
      <c r="K38" s="6">
        <f>'1'!U38</f>
        <v>0.73751476317184206</v>
      </c>
      <c r="L38" s="6">
        <f>'2'!S38</f>
        <v>0.59888801505270373</v>
      </c>
      <c r="M38" s="6">
        <f>'2'!U38</f>
        <v>0.71302892069453783</v>
      </c>
      <c r="N38" s="6">
        <f>'3'!G38</f>
        <v>0.62647784511398963</v>
      </c>
      <c r="O38" s="6">
        <f>'8'!K37</f>
        <v>0.57086382283868442</v>
      </c>
      <c r="P38" s="6">
        <f t="shared" si="46"/>
        <v>0.6503813845794979</v>
      </c>
      <c r="Q38" s="225">
        <f t="shared" si="47"/>
        <v>0.70729739308501061</v>
      </c>
      <c r="R38" s="6">
        <f>'1'!AC38</f>
        <v>0.64183423568285314</v>
      </c>
      <c r="S38" s="6">
        <f>'1'!AE38</f>
        <v>0.7124563376850116</v>
      </c>
      <c r="T38" s="6">
        <f>'2'!AC38</f>
        <v>0.19713418016346337</v>
      </c>
      <c r="U38" s="6">
        <f>'2'!AE38</f>
        <v>0.28829590576552966</v>
      </c>
      <c r="V38" s="6">
        <f>'3'!J38</f>
        <v>0.56543810209498746</v>
      </c>
      <c r="W38" s="6">
        <f>'8'!P37</f>
        <v>0.46321163639435298</v>
      </c>
      <c r="X38" s="6">
        <f t="shared" si="48"/>
        <v>0.57186235684327758</v>
      </c>
      <c r="Y38" s="225">
        <f t="shared" si="49"/>
        <v>0.6304140008049951</v>
      </c>
      <c r="Z38" s="6">
        <f>'1'!AM38</f>
        <v>0.7546712459154391</v>
      </c>
      <c r="AA38" s="6">
        <f>'1'!AO38</f>
        <v>0.80158527105058897</v>
      </c>
      <c r="AB38" s="6">
        <f>'2'!AM38</f>
        <v>0.14718258084653929</v>
      </c>
      <c r="AC38" s="6">
        <f>'2'!AO38</f>
        <v>0.20667522714690417</v>
      </c>
      <c r="AD38" s="6">
        <f>'3'!M38</f>
        <v>0.52025047166597205</v>
      </c>
      <c r="AE38" s="6">
        <f>'8'!U37</f>
        <v>0.43838144176748112</v>
      </c>
      <c r="AF38" s="6">
        <f t="shared" si="50"/>
        <v>0.63885132156880653</v>
      </c>
      <c r="AG38" s="225">
        <f t="shared" si="51"/>
        <v>0.67764040379344792</v>
      </c>
      <c r="AH38" s="6">
        <f>'1'!AW38</f>
        <v>0.62286376460730619</v>
      </c>
      <c r="AI38" s="6">
        <f>'1'!AY38</f>
        <v>0.6966286504826289</v>
      </c>
      <c r="AJ38" s="6">
        <f>'2'!AW38</f>
        <v>0.17015815478509083</v>
      </c>
      <c r="AK38" s="6">
        <f>'2'!AY38</f>
        <v>0.24558041940173586</v>
      </c>
      <c r="AL38" s="6">
        <f>'3'!P38</f>
        <v>0.57281753698403937</v>
      </c>
      <c r="AM38" s="6">
        <f>'8'!Z37</f>
        <v>0.45084451276814408</v>
      </c>
      <c r="AN38" s="6">
        <f t="shared" si="52"/>
        <v>0.55538665567884171</v>
      </c>
      <c r="AO38" s="225">
        <f t="shared" si="53"/>
        <v>0.61456430225323211</v>
      </c>
      <c r="AP38" s="6">
        <f>'1'!BG38</f>
        <v>0.64421561953882078</v>
      </c>
      <c r="AQ38" s="6">
        <f>'1'!BI38</f>
        <v>0.71442498587015635</v>
      </c>
      <c r="AR38" s="6">
        <f>'2'!BG38</f>
        <v>0.31162490610208249</v>
      </c>
      <c r="AS38" s="6">
        <f>'2'!BI38</f>
        <v>0.44217346445875155</v>
      </c>
      <c r="AT38" s="6">
        <f>'3'!S38</f>
        <v>0.53512501361177067</v>
      </c>
      <c r="AU38" s="6">
        <f>'8'!AE37</f>
        <v>0.53293658141776823</v>
      </c>
      <c r="AV38" s="6">
        <f t="shared" si="54"/>
        <v>0.5889195837903366</v>
      </c>
      <c r="AW38" s="225">
        <f t="shared" si="55"/>
        <v>0.65112099605793838</v>
      </c>
      <c r="AX38" s="6">
        <f>'1'!BQ38</f>
        <v>0.78814737978775662</v>
      </c>
      <c r="AY38" s="6">
        <f>'1'!BS38</f>
        <v>0.82651817147668416</v>
      </c>
      <c r="AZ38" s="6">
        <f>'2'!BQ38</f>
        <v>0.30956923098511369</v>
      </c>
      <c r="BA38" s="6">
        <f>'2'!BS38</f>
        <v>0.43972726915096277</v>
      </c>
      <c r="BB38" s="6">
        <f>'3'!V38</f>
        <v>0.4864018308251512</v>
      </c>
      <c r="BC38" s="6">
        <f>'8'!AJ37</f>
        <v>0.51400266268377603</v>
      </c>
      <c r="BD38" s="6">
        <f t="shared" si="56"/>
        <v>0.68270053830083377</v>
      </c>
      <c r="BE38" s="225">
        <f t="shared" si="57"/>
        <v>0.7225758962996679</v>
      </c>
      <c r="BF38" s="6">
        <f>'1'!CA38</f>
        <v>0.73200530888924742</v>
      </c>
      <c r="BG38" s="6">
        <f>'1'!CC38</f>
        <v>0.78433036024059377</v>
      </c>
      <c r="BH38" s="6">
        <f>'2'!CA38</f>
        <v>0.30149020629036166</v>
      </c>
      <c r="BI38" s="6">
        <f>'2'!CC38</f>
        <v>0.43001707013627299</v>
      </c>
      <c r="BJ38" s="6">
        <f>'3'!Y38</f>
        <v>0.50428274940199835</v>
      </c>
      <c r="BK38" s="6">
        <f>'8'!AO37</f>
        <v>0.58233793149587854</v>
      </c>
      <c r="BL38" s="6">
        <f t="shared" si="58"/>
        <v>0.65121480494129702</v>
      </c>
      <c r="BM38" s="225">
        <f t="shared" si="59"/>
        <v>0.70069502727183064</v>
      </c>
      <c r="BN38" s="6">
        <f>'1'!CK38</f>
        <v>0.6699726126717741</v>
      </c>
      <c r="BO38" s="6">
        <f>'1'!CM38</f>
        <v>0.73546503527536689</v>
      </c>
      <c r="BP38" s="6">
        <f>'2'!CK38</f>
        <v>0.33568435822465054</v>
      </c>
      <c r="BQ38" s="6">
        <f>'2'!CM38</f>
        <v>0.47009571941923584</v>
      </c>
      <c r="BR38" s="6">
        <f>'3'!AB38</f>
        <v>0.5719706342733436</v>
      </c>
      <c r="BS38" s="6">
        <f>'8'!AT37</f>
        <v>0.66331624571057879</v>
      </c>
      <c r="BT38" s="6">
        <f t="shared" si="60"/>
        <v>0.62607795269109912</v>
      </c>
      <c r="BU38" s="225">
        <f t="shared" si="61"/>
        <v>0.68536378463307257</v>
      </c>
      <c r="BV38" s="6">
        <f>'1'!CU38</f>
        <v>0.85686894017948212</v>
      </c>
      <c r="BW38" s="6">
        <f>'1'!CW38</f>
        <v>0.8757673781294768</v>
      </c>
      <c r="BX38" s="6">
        <f>'2'!CU38</f>
        <v>0.21880900766013889</v>
      </c>
      <c r="BY38" s="6">
        <f>'2'!CW38</f>
        <v>0.32056958664968821</v>
      </c>
      <c r="BZ38" s="6">
        <f>'3'!AE38</f>
        <v>0.67257088197866</v>
      </c>
      <c r="CA38" s="6">
        <f>'8'!AY37</f>
        <v>0.69246560633664633</v>
      </c>
      <c r="CB38" s="6">
        <f t="shared" si="62"/>
        <v>0.75819280772318198</v>
      </c>
      <c r="CC38" s="225">
        <f t="shared" si="63"/>
        <v>0.78159777218713322</v>
      </c>
      <c r="CD38" s="6">
        <f>'1'!DE38</f>
        <v>0.7911581977156239</v>
      </c>
      <c r="CE38" s="6">
        <f>'1'!DG38</f>
        <v>0.82872935430968853</v>
      </c>
      <c r="CF38" s="6">
        <f>'2'!DE38</f>
        <v>0.37452279988724857</v>
      </c>
      <c r="CG38" s="6">
        <f>'2'!DG38</f>
        <v>0.51263013543604075</v>
      </c>
      <c r="CH38" s="6">
        <f>'3'!AH38</f>
        <v>0.40506861101500335</v>
      </c>
      <c r="CI38" s="6">
        <f>'8'!BD37</f>
        <v>0.59587389543567126</v>
      </c>
      <c r="CJ38" s="6">
        <f t="shared" si="64"/>
        <v>0.69135726903472894</v>
      </c>
      <c r="CK38" s="225">
        <f t="shared" si="65"/>
        <v>0.73146781220545354</v>
      </c>
    </row>
    <row r="39" spans="1:89" x14ac:dyDescent="0.2">
      <c r="A39" s="1">
        <v>2014</v>
      </c>
      <c r="B39" s="6">
        <f>'1'!I39</f>
        <v>0.75079691385967307</v>
      </c>
      <c r="C39" s="6">
        <f>'1'!K39</f>
        <v>0.7986576365728234</v>
      </c>
      <c r="D39" s="6">
        <f>'2'!I39</f>
        <v>0.34227853554385962</v>
      </c>
      <c r="E39" s="6">
        <f>'2'!K39</f>
        <v>0.47753013910302289</v>
      </c>
      <c r="F39" s="6">
        <f>'3'!D39</f>
        <v>0.55310671995750627</v>
      </c>
      <c r="G39" s="6">
        <f>'8'!F38</f>
        <v>0.55200009991617405</v>
      </c>
      <c r="H39" s="6">
        <f t="shared" si="44"/>
        <v>0.67029637524352514</v>
      </c>
      <c r="I39" s="225">
        <f t="shared" si="45"/>
        <v>0.71732404149864681</v>
      </c>
      <c r="J39" s="6">
        <f>'1'!S39</f>
        <v>0.66797513560123489</v>
      </c>
      <c r="K39" s="6">
        <f>'1'!U39</f>
        <v>0.73384967267250834</v>
      </c>
      <c r="L39" s="6">
        <f>'2'!S39</f>
        <v>0.51708352276286307</v>
      </c>
      <c r="M39" s="6">
        <f>'2'!U39</f>
        <v>0.64735355137004613</v>
      </c>
      <c r="N39" s="6">
        <f>'3'!G39</f>
        <v>0.61884675479353735</v>
      </c>
      <c r="O39" s="6">
        <f>'8'!K38</f>
        <v>0.5162221966138909</v>
      </c>
      <c r="P39" s="6">
        <f t="shared" si="46"/>
        <v>0.6327978423378936</v>
      </c>
      <c r="Q39" s="225">
        <f t="shared" si="47"/>
        <v>0.6919370211485032</v>
      </c>
      <c r="R39" s="6">
        <f>'1'!AC39</f>
        <v>0.63690646533964179</v>
      </c>
      <c r="S39" s="6">
        <f>'1'!AE39</f>
        <v>0.70836983534010323</v>
      </c>
      <c r="T39" s="6">
        <f>'2'!AC39</f>
        <v>0.20025186856128679</v>
      </c>
      <c r="U39" s="6">
        <f>'2'!AE39</f>
        <v>0.293044826654696</v>
      </c>
      <c r="V39" s="6">
        <f>'3'!J39</f>
        <v>0.66901129149645333</v>
      </c>
      <c r="W39" s="6">
        <f>'8'!P38</f>
        <v>0.48547454018787556</v>
      </c>
      <c r="X39" s="6">
        <f t="shared" si="48"/>
        <v>0.5813082957623108</v>
      </c>
      <c r="Y39" s="225">
        <f t="shared" si="49"/>
        <v>0.64061195057197473</v>
      </c>
      <c r="Z39" s="6">
        <f>'1'!AM39</f>
        <v>0.7534370844439543</v>
      </c>
      <c r="AA39" s="6">
        <f>'1'!AO39</f>
        <v>0.80065364225204949</v>
      </c>
      <c r="AB39" s="6">
        <f>'2'!AM39</f>
        <v>0.14712565155766971</v>
      </c>
      <c r="AC39" s="6">
        <f>'2'!AO39</f>
        <v>0.20657567146876657</v>
      </c>
      <c r="AD39" s="6">
        <f>'3'!M39</f>
        <v>0.55309691709834952</v>
      </c>
      <c r="AE39" s="6">
        <f>'8'!U38</f>
        <v>0.38492012500927841</v>
      </c>
      <c r="AF39" s="6">
        <f t="shared" si="50"/>
        <v>0.63592022847729768</v>
      </c>
      <c r="AG39" s="225">
        <f t="shared" si="51"/>
        <v>0.6749168209340739</v>
      </c>
      <c r="AH39" s="6">
        <f>'1'!AW39</f>
        <v>0.62348581394399438</v>
      </c>
      <c r="AI39" s="6">
        <f>'1'!AY39</f>
        <v>0.69715178532311239</v>
      </c>
      <c r="AJ39" s="6">
        <f>'2'!AW39</f>
        <v>0.1678643664903737</v>
      </c>
      <c r="AK39" s="6">
        <f>'2'!AY39</f>
        <v>0.24180613500742099</v>
      </c>
      <c r="AL39" s="6">
        <f>'3'!P39</f>
        <v>0.56772498722545284</v>
      </c>
      <c r="AM39" s="6">
        <f>'8'!Z38</f>
        <v>0.44101597794871256</v>
      </c>
      <c r="AN39" s="6">
        <f t="shared" si="52"/>
        <v>0.55410060292724994</v>
      </c>
      <c r="AO39" s="225">
        <f t="shared" si="53"/>
        <v>0.61306095974433727</v>
      </c>
      <c r="AP39" s="6">
        <f>'1'!BG39</f>
        <v>0.64600396477452993</v>
      </c>
      <c r="AQ39" s="6">
        <f>'1'!BI39</f>
        <v>0.71590074291906658</v>
      </c>
      <c r="AR39" s="6">
        <f>'2'!BG39</f>
        <v>0.31172665940020283</v>
      </c>
      <c r="AS39" s="6">
        <f>'2'!BI39</f>
        <v>0.4422942930290551</v>
      </c>
      <c r="AT39" s="6">
        <f>'3'!S39</f>
        <v>0.62037418401773392</v>
      </c>
      <c r="AU39" s="6">
        <f>'8'!AE38</f>
        <v>0.54156468903738308</v>
      </c>
      <c r="AV39" s="6">
        <f t="shared" si="54"/>
        <v>0.59956932858770284</v>
      </c>
      <c r="AW39" s="225">
        <f t="shared" si="55"/>
        <v>0.6615538366517637</v>
      </c>
      <c r="AX39" s="6">
        <f>'1'!BQ39</f>
        <v>0.79183368309534641</v>
      </c>
      <c r="AY39" s="6">
        <f>'1'!BS39</f>
        <v>0.82922474408017932</v>
      </c>
      <c r="AZ39" s="6">
        <f>'2'!BQ39</f>
        <v>0.30812986640733647</v>
      </c>
      <c r="BA39" s="6">
        <f>'2'!BS39</f>
        <v>0.43800859538546277</v>
      </c>
      <c r="BB39" s="6">
        <f>'3'!V39</f>
        <v>0.53104653066251417</v>
      </c>
      <c r="BC39" s="6">
        <f>'8'!AJ38</f>
        <v>0.52594546381559126</v>
      </c>
      <c r="BD39" s="6">
        <f t="shared" si="56"/>
        <v>0.69079576425528666</v>
      </c>
      <c r="BE39" s="225">
        <f t="shared" si="57"/>
        <v>0.72995737984248232</v>
      </c>
      <c r="BF39" s="6">
        <f>'1'!CA39</f>
        <v>0.7149407096473076</v>
      </c>
      <c r="BG39" s="6">
        <f>'1'!CC39</f>
        <v>0.77113286608303377</v>
      </c>
      <c r="BH39" s="6">
        <f>'2'!CA39</f>
        <v>0.30098910728520051</v>
      </c>
      <c r="BI39" s="6">
        <f>'2'!CC39</f>
        <v>0.42940966538663994</v>
      </c>
      <c r="BJ39" s="6">
        <f>'3'!Y39</f>
        <v>0.56799634163500778</v>
      </c>
      <c r="BK39" s="6">
        <f>'8'!AO38</f>
        <v>0.53206206476608664</v>
      </c>
      <c r="BL39" s="6">
        <f t="shared" si="58"/>
        <v>0.6405632481217447</v>
      </c>
      <c r="BM39" s="225">
        <f t="shared" si="59"/>
        <v>0.69273981343689706</v>
      </c>
      <c r="BN39" s="6">
        <f>'1'!CK39</f>
        <v>0.67175949939054591</v>
      </c>
      <c r="BO39" s="6">
        <f>'1'!CM39</f>
        <v>0.73690780478972107</v>
      </c>
      <c r="BP39" s="6">
        <f>'2'!CK39</f>
        <v>0.34002788331088346</v>
      </c>
      <c r="BQ39" s="6">
        <f>'2'!CM39</f>
        <v>0.47500289860880152</v>
      </c>
      <c r="BR39" s="6">
        <f>'3'!AB39</f>
        <v>0.60627567146976513</v>
      </c>
      <c r="BS39" s="6">
        <f>'8'!AT38</f>
        <v>0.63035223747278146</v>
      </c>
      <c r="BT39" s="6">
        <f t="shared" si="60"/>
        <v>0.627897228798725</v>
      </c>
      <c r="BU39" s="225">
        <f t="shared" si="61"/>
        <v>0.68699854410793948</v>
      </c>
      <c r="BV39" s="6">
        <f>'1'!CU39</f>
        <v>0.85425965659539183</v>
      </c>
      <c r="BW39" s="6">
        <f>'1'!CW39</f>
        <v>0.87394263918843862</v>
      </c>
      <c r="BX39" s="6">
        <f>'2'!CU39</f>
        <v>0.25136235294051323</v>
      </c>
      <c r="BY39" s="6">
        <f>'2'!CW39</f>
        <v>0.36603736130492442</v>
      </c>
      <c r="BZ39" s="6">
        <f>'3'!AE39</f>
        <v>0.67413661455783636</v>
      </c>
      <c r="CA39" s="6">
        <f>'8'!AY38</f>
        <v>0.65502107242548013</v>
      </c>
      <c r="CB39" s="6">
        <f t="shared" si="62"/>
        <v>0.75603376360915719</v>
      </c>
      <c r="CC39" s="225">
        <f t="shared" si="63"/>
        <v>0.78127935226073109</v>
      </c>
      <c r="CD39" s="6">
        <f>'1'!DE39</f>
        <v>0.79115964789268733</v>
      </c>
      <c r="CE39" s="6">
        <f>'1'!DG39</f>
        <v>0.82873041811799208</v>
      </c>
      <c r="CF39" s="6">
        <f>'2'!DE39</f>
        <v>0.37927130583766983</v>
      </c>
      <c r="CG39" s="6">
        <f>'2'!DG39</f>
        <v>0.51763236768689258</v>
      </c>
      <c r="CH39" s="6">
        <f>'3'!AH39</f>
        <v>0.46746803155847394</v>
      </c>
      <c r="CI39" s="6">
        <f>'8'!BD38</f>
        <v>0.57210048869540464</v>
      </c>
      <c r="CJ39" s="6">
        <f t="shared" si="64"/>
        <v>0.69569573613403601</v>
      </c>
      <c r="CK39" s="225">
        <f t="shared" si="65"/>
        <v>0.7358313814766716</v>
      </c>
    </row>
    <row r="40" spans="1:89" x14ac:dyDescent="0.2">
      <c r="A40" s="1">
        <v>2015</v>
      </c>
      <c r="B40" s="6">
        <f>'1'!I40</f>
        <v>0.75085791960538839</v>
      </c>
      <c r="C40" s="6">
        <f>'1'!K40</f>
        <v>0.79870380440190114</v>
      </c>
      <c r="D40" s="6">
        <f>'2'!I40</f>
        <v>0.31078246336955567</v>
      </c>
      <c r="E40" s="6">
        <f>'2'!K40</f>
        <v>0.44117217001755793</v>
      </c>
      <c r="F40" s="6">
        <f>'3'!D40</f>
        <v>0.51043896257886268</v>
      </c>
      <c r="G40" s="6">
        <f>'8'!F39</f>
        <v>0.55795276171329755</v>
      </c>
      <c r="H40" s="6">
        <f t="shared" ref="H40:H45" si="66">(0.7)*B40+(0.1)*D40+(0.1)*F40+(0.1)*G40</f>
        <v>0.66351796248994344</v>
      </c>
      <c r="I40" s="225">
        <f t="shared" ref="I40:I45" si="67">(0.7)*C40+(0.1)*E40+(0.1)*F40+(0.1)*G40</f>
        <v>0.71004905251230255</v>
      </c>
      <c r="J40" s="6">
        <f>'1'!S40</f>
        <v>0.65823316019751121</v>
      </c>
      <c r="K40" s="6">
        <f>'1'!U40</f>
        <v>0.72593232684417808</v>
      </c>
      <c r="L40" s="6">
        <f>'2'!S40</f>
        <v>0.44407202144750568</v>
      </c>
      <c r="M40" s="6">
        <f>'2'!U40</f>
        <v>0.58208020563112017</v>
      </c>
      <c r="N40" s="6">
        <f>'3'!G40</f>
        <v>0.56153523768159475</v>
      </c>
      <c r="O40" s="6">
        <f>'8'!K39</f>
        <v>0.52071850612772663</v>
      </c>
      <c r="P40" s="6">
        <f t="shared" ref="P40:P45" si="68">(0.7)*J40+(0.1)*L40+(0.1)*N40+(0.1)*O40</f>
        <v>0.61339578866394051</v>
      </c>
      <c r="Q40" s="225">
        <f t="shared" ref="Q40:Q45" si="69">(0.7)*K40+(0.1)*M40+(0.1)*N40+(0.1)*O40</f>
        <v>0.67458602373496879</v>
      </c>
      <c r="R40" s="6">
        <f>'1'!AC40</f>
        <v>0.6313426115231161</v>
      </c>
      <c r="S40" s="6">
        <f>'1'!AE40</f>
        <v>0.70373494096789402</v>
      </c>
      <c r="T40" s="6">
        <f>'2'!AC40</f>
        <v>0.20606168926290386</v>
      </c>
      <c r="U40" s="6">
        <f>'2'!AE40</f>
        <v>0.30179679630943979</v>
      </c>
      <c r="V40" s="6">
        <f>'3'!J40</f>
        <v>0.64775583912555146</v>
      </c>
      <c r="W40" s="6">
        <f>'8'!P39</f>
        <v>0.49517179237608228</v>
      </c>
      <c r="X40" s="6">
        <f t="shared" ref="X40:X45" si="70">(0.7)*R40+(0.1)*T40+(0.1)*V40+(0.1)*W40</f>
        <v>0.57683876014263502</v>
      </c>
      <c r="Y40" s="225">
        <f t="shared" ref="Y40:Y45" si="71">(0.7)*S40+(0.1)*U40+(0.1)*V40+(0.1)*W40</f>
        <v>0.63708690145863311</v>
      </c>
      <c r="Z40" s="6">
        <f>'1'!AM40</f>
        <v>0.73594995817318554</v>
      </c>
      <c r="AA40" s="6">
        <f>'1'!AO40</f>
        <v>0.78735557168652082</v>
      </c>
      <c r="AB40" s="6">
        <f>'2'!AM40</f>
        <v>0.15097245836163137</v>
      </c>
      <c r="AC40" s="6">
        <f>'2'!AO40</f>
        <v>0.21326645546763676</v>
      </c>
      <c r="AD40" s="6">
        <f>'3'!M40</f>
        <v>0.48807407848118034</v>
      </c>
      <c r="AE40" s="6">
        <f>'8'!U39</f>
        <v>0.38998192691583256</v>
      </c>
      <c r="AF40" s="6">
        <f t="shared" ref="AF40:AF45" si="72">(0.7)*Z40+(0.1)*AB40+(0.1)*AD40+(0.1)*AE40</f>
        <v>0.61806781709709413</v>
      </c>
      <c r="AG40" s="225">
        <f t="shared" ref="AG40:AG45" si="73">(0.7)*AA40+(0.1)*AC40+(0.1)*AD40+(0.1)*AE40</f>
        <v>0.66028114626702938</v>
      </c>
      <c r="AH40" s="6">
        <f>'1'!AW40</f>
        <v>0.61372784574868799</v>
      </c>
      <c r="AI40" s="6">
        <f>'1'!AY40</f>
        <v>0.68891261367634682</v>
      </c>
      <c r="AJ40" s="6">
        <f>'2'!AW40</f>
        <v>0.16978699530714234</v>
      </c>
      <c r="AK40" s="6">
        <f>'2'!AY40</f>
        <v>0.24497128470493043</v>
      </c>
      <c r="AL40" s="6">
        <f>'3'!P40</f>
        <v>0.49577804239387008</v>
      </c>
      <c r="AM40" s="6">
        <f>'8'!Z39</f>
        <v>0.42332870097988434</v>
      </c>
      <c r="AN40" s="6">
        <f t="shared" ref="AN40:AN45" si="74">(0.7)*AH40+(0.1)*AJ40+(0.1)*AL40+(0.1)*AM40</f>
        <v>0.53849886589217122</v>
      </c>
      <c r="AO40" s="225">
        <f t="shared" ref="AO40:AO45" si="75">(0.7)*AI40+(0.1)*AK40+(0.1)*AL40+(0.1)*AM40</f>
        <v>0.59864663238131122</v>
      </c>
      <c r="AP40" s="6">
        <f>'1'!BG40</f>
        <v>0.63986807708523685</v>
      </c>
      <c r="AQ40" s="6">
        <f>'1'!BI40</f>
        <v>0.71082791602280748</v>
      </c>
      <c r="AR40" s="6">
        <f>'2'!BG40</f>
        <v>0.31936870640610548</v>
      </c>
      <c r="AS40" s="6">
        <f>'2'!BI40</f>
        <v>0.45130109376087035</v>
      </c>
      <c r="AT40" s="6">
        <f>'3'!S40</f>
        <v>0.5402079202707557</v>
      </c>
      <c r="AU40" s="6">
        <f>'8'!AE39</f>
        <v>0.55720534032976332</v>
      </c>
      <c r="AV40" s="6">
        <f t="shared" ref="AV40:AV45" si="76">(0.7)*AP40+(0.1)*AR40+(0.1)*AT40+(0.1)*AU40</f>
        <v>0.5895858506603282</v>
      </c>
      <c r="AW40" s="225">
        <f t="shared" ref="AW40:AW45" si="77">(0.7)*AQ40+(0.1)*AS40+(0.1)*AT40+(0.1)*AU40</f>
        <v>0.65245097665210405</v>
      </c>
      <c r="AX40" s="6">
        <f>'1'!BQ40</f>
        <v>0.79799540011043069</v>
      </c>
      <c r="AY40" s="6">
        <f>'1'!BS40</f>
        <v>0.8337319407040692</v>
      </c>
      <c r="AZ40" s="6">
        <f>'2'!BQ40</f>
        <v>0.3216210950044236</v>
      </c>
      <c r="BA40" s="6">
        <f>'2'!BS40</f>
        <v>0.45393049291009485</v>
      </c>
      <c r="BB40" s="6">
        <f>'3'!V40</f>
        <v>0.49921291770861631</v>
      </c>
      <c r="BC40" s="6">
        <f>'8'!AJ39</f>
        <v>0.53321472741498055</v>
      </c>
      <c r="BD40" s="6">
        <f t="shared" ref="BD40:BD45" si="78">(0.7)*AX40+(0.1)*AZ40+(0.1)*BB40+(0.1)*BC40</f>
        <v>0.69400165409010339</v>
      </c>
      <c r="BE40" s="225">
        <f t="shared" ref="BE40:BE45" si="79">(0.7)*AY40+(0.1)*BA40+(0.1)*BB40+(0.1)*BC40</f>
        <v>0.73224817229621764</v>
      </c>
      <c r="BF40" s="6">
        <f>'1'!CA40</f>
        <v>0.71157104477486555</v>
      </c>
      <c r="BG40" s="6">
        <f>'1'!CC40</f>
        <v>0.76850533964415901</v>
      </c>
      <c r="BH40" s="6">
        <f>'2'!CA40</f>
        <v>0.31519852064624831</v>
      </c>
      <c r="BI40" s="6">
        <f>'2'!CC40</f>
        <v>0.44640270394547021</v>
      </c>
      <c r="BJ40" s="6">
        <f>'3'!Y40</f>
        <v>0.53072674827634758</v>
      </c>
      <c r="BK40" s="6">
        <f>'8'!AO39</f>
        <v>0.53241244251400444</v>
      </c>
      <c r="BL40" s="6">
        <f t="shared" ref="BL40:BL45" si="80">(0.7)*BF40+(0.1)*BH40+(0.1)*BJ40+(0.1)*BK40</f>
        <v>0.63593350248606595</v>
      </c>
      <c r="BM40" s="225">
        <f t="shared" ref="BM40:BM45" si="81">(0.7)*BG40+(0.1)*BI40+(0.1)*BJ40+(0.1)*BK40</f>
        <v>0.68890792722449345</v>
      </c>
      <c r="BN40" s="6">
        <f>'1'!CK40</f>
        <v>0.67824670374225848</v>
      </c>
      <c r="BO40" s="6">
        <f>'1'!CM40</f>
        <v>0.74212764810908927</v>
      </c>
      <c r="BP40" s="6">
        <f>'2'!CK40</f>
        <v>0.18297901017496815</v>
      </c>
      <c r="BQ40" s="6">
        <f>'2'!CM40</f>
        <v>0.26625589577241776</v>
      </c>
      <c r="BR40" s="6">
        <f>'3'!AB40</f>
        <v>0.60712699649161228</v>
      </c>
      <c r="BS40" s="6">
        <f>'8'!AT39</f>
        <v>0.61150056958412602</v>
      </c>
      <c r="BT40" s="6">
        <f t="shared" ref="BT40:BT45" si="82">(0.7)*BN40+(0.1)*BP40+(0.1)*BR40+(0.1)*BS40</f>
        <v>0.61493335024465157</v>
      </c>
      <c r="BU40" s="225">
        <f t="shared" ref="BU40:BU45" si="83">(0.7)*BO40+(0.1)*BQ40+(0.1)*BR40+(0.1)*BS40</f>
        <v>0.66797769986117816</v>
      </c>
      <c r="BV40" s="6">
        <f>'1'!CU40</f>
        <v>0.8480922586355869</v>
      </c>
      <c r="BW40" s="6">
        <f>'1'!CW40</f>
        <v>0.86961585075568248</v>
      </c>
      <c r="BX40" s="6">
        <f>'2'!CU40</f>
        <v>0.24590375573891682</v>
      </c>
      <c r="BY40" s="6">
        <f>'2'!CW40</f>
        <v>0.35864635909303427</v>
      </c>
      <c r="BZ40" s="6">
        <f>'3'!AE40</f>
        <v>0.72712001760453515</v>
      </c>
      <c r="CA40" s="6">
        <f>'8'!AY39</f>
        <v>0.6399955385634597</v>
      </c>
      <c r="CB40" s="6">
        <f t="shared" ref="CB40:CB45" si="84">(0.7)*BV40+(0.1)*BX40+(0.1)*BZ40+(0.1)*CA40</f>
        <v>0.75496651223560196</v>
      </c>
      <c r="CC40" s="225">
        <f t="shared" ref="CC40:CC45" si="85">(0.7)*BW40+(0.1)*BY40+(0.1)*BZ40+(0.1)*CA40</f>
        <v>0.78130728705508068</v>
      </c>
      <c r="CD40" s="6">
        <f>'1'!DE40</f>
        <v>0.79661545143491741</v>
      </c>
      <c r="CE40" s="6">
        <f>'1'!DG40</f>
        <v>0.8327243586954759</v>
      </c>
      <c r="CF40" s="6">
        <f>'2'!DE40</f>
        <v>0.38666851960568766</v>
      </c>
      <c r="CG40" s="6">
        <f>'2'!DG40</f>
        <v>0.52534384646759213</v>
      </c>
      <c r="CH40" s="6">
        <f>'3'!AH40</f>
        <v>0.36745469222846222</v>
      </c>
      <c r="CI40" s="6">
        <f>'8'!BD39</f>
        <v>0.58718193295714527</v>
      </c>
      <c r="CJ40" s="6">
        <f t="shared" ref="CJ40:CJ45" si="86">(0.7)*CD40+(0.1)*CF40+(0.1)*CH40+(0.1)*CI40</f>
        <v>0.69176133048357169</v>
      </c>
      <c r="CK40" s="225">
        <f t="shared" ref="CK40:CK45" si="87">(0.7)*CE40+(0.1)*CG40+(0.1)*CH40+(0.1)*CI40</f>
        <v>0.730905098252153</v>
      </c>
    </row>
    <row r="41" spans="1:89" x14ac:dyDescent="0.2">
      <c r="A41" s="1">
        <v>2016</v>
      </c>
      <c r="B41" s="6">
        <f>'1'!I41</f>
        <v>0.74938289680268588</v>
      </c>
      <c r="C41" s="6">
        <f>'1'!K41</f>
        <v>0.79758691952548633</v>
      </c>
      <c r="D41" s="6">
        <f>'2'!I41</f>
        <v>0.30719043469345192</v>
      </c>
      <c r="E41" s="6">
        <f>'2'!K41</f>
        <v>0.4368842436321479</v>
      </c>
      <c r="F41" s="6">
        <f>'3'!D41</f>
        <v>0.57108807425535446</v>
      </c>
      <c r="G41" s="6">
        <f>'8'!F40</f>
        <v>0.51350854976699312</v>
      </c>
      <c r="H41" s="6">
        <f t="shared" si="66"/>
        <v>0.66374673363346004</v>
      </c>
      <c r="I41" s="225">
        <f t="shared" si="67"/>
        <v>0.71045893043328989</v>
      </c>
      <c r="J41" s="6">
        <f>'1'!S41</f>
        <v>0.65307763332121127</v>
      </c>
      <c r="K41" s="6">
        <f>'1'!U41</f>
        <v>0.72171596907244129</v>
      </c>
      <c r="L41" s="6">
        <f>'2'!S41</f>
        <v>0.46222208856704139</v>
      </c>
      <c r="M41" s="6">
        <f>'2'!U41</f>
        <v>0.59897206014293669</v>
      </c>
      <c r="N41" s="6">
        <f>'3'!G41</f>
        <v>0.57848130390933183</v>
      </c>
      <c r="O41" s="6">
        <f>'8'!K40</f>
        <v>0.5013532533003956</v>
      </c>
      <c r="P41" s="6">
        <f t="shared" si="68"/>
        <v>0.61136000790252476</v>
      </c>
      <c r="Q41" s="225">
        <f t="shared" si="69"/>
        <v>0.67308184008597527</v>
      </c>
      <c r="R41" s="6">
        <f>'1'!AC41</f>
        <v>0.63480883659976028</v>
      </c>
      <c r="S41" s="6">
        <f>'1'!AE41</f>
        <v>0.70662504746208965</v>
      </c>
      <c r="T41" s="6">
        <f>'2'!AC41</f>
        <v>0.20965130940571464</v>
      </c>
      <c r="U41" s="6">
        <f>'2'!AE41</f>
        <v>0.30714200503844252</v>
      </c>
      <c r="V41" s="6">
        <f>'3'!J41</f>
        <v>0.65963673120378419</v>
      </c>
      <c r="W41" s="6">
        <f>'8'!P40</f>
        <v>0.46508712109933897</v>
      </c>
      <c r="X41" s="6">
        <f t="shared" si="70"/>
        <v>0.57780370179071594</v>
      </c>
      <c r="Y41" s="225">
        <f t="shared" si="71"/>
        <v>0.63782411895761926</v>
      </c>
      <c r="Z41" s="6">
        <f>'1'!AM41</f>
        <v>0.73408175173779444</v>
      </c>
      <c r="AA41" s="6">
        <f>'1'!AO41</f>
        <v>0.78592399815796787</v>
      </c>
      <c r="AB41" s="6">
        <f>'2'!AM41</f>
        <v>0.15085372715124834</v>
      </c>
      <c r="AC41" s="6">
        <f>'2'!AO41</f>
        <v>0.21306104147535732</v>
      </c>
      <c r="AD41" s="6">
        <f>'3'!M41</f>
        <v>0.47934573870097041</v>
      </c>
      <c r="AE41" s="6">
        <f>'8'!U40</f>
        <v>0.38967001472696927</v>
      </c>
      <c r="AF41" s="6">
        <f t="shared" si="72"/>
        <v>0.61584417427437499</v>
      </c>
      <c r="AG41" s="225">
        <f t="shared" si="73"/>
        <v>0.6583544782009072</v>
      </c>
      <c r="AH41" s="6">
        <f>'1'!AW41</f>
        <v>0.62362986880360727</v>
      </c>
      <c r="AI41" s="6">
        <f>'1'!AY41</f>
        <v>0.69727289301630502</v>
      </c>
      <c r="AJ41" s="6">
        <f>'2'!AW41</f>
        <v>0.16682839485655551</v>
      </c>
      <c r="AK41" s="6">
        <f>'2'!AY41</f>
        <v>0.24009380651071521</v>
      </c>
      <c r="AL41" s="6">
        <f>'3'!P41</f>
        <v>0.62811008846450334</v>
      </c>
      <c r="AM41" s="6">
        <f>'8'!Z40</f>
        <v>0.44129058711404934</v>
      </c>
      <c r="AN41" s="6">
        <f t="shared" si="74"/>
        <v>0.56016381520603586</v>
      </c>
      <c r="AO41" s="225">
        <f t="shared" si="75"/>
        <v>0.61904047332034029</v>
      </c>
      <c r="AP41" s="6">
        <f>'1'!BG41</f>
        <v>0.6446384672618366</v>
      </c>
      <c r="AQ41" s="6">
        <f>'1'!BI41</f>
        <v>0.71477412707691645</v>
      </c>
      <c r="AR41" s="6">
        <f>'2'!BG41</f>
        <v>0.31689305630014142</v>
      </c>
      <c r="AS41" s="6">
        <f>'2'!BI41</f>
        <v>0.44839789900771632</v>
      </c>
      <c r="AT41" s="6">
        <f>'3'!S41</f>
        <v>0.60109914971714895</v>
      </c>
      <c r="AU41" s="6">
        <f>'8'!AE40</f>
        <v>0.51535468641330195</v>
      </c>
      <c r="AV41" s="6">
        <f t="shared" si="76"/>
        <v>0.59458161632634476</v>
      </c>
      <c r="AW41" s="225">
        <f t="shared" si="77"/>
        <v>0.65682706246765821</v>
      </c>
      <c r="AX41" s="6">
        <f>'1'!BQ41</f>
        <v>0.79528561982662049</v>
      </c>
      <c r="AY41" s="6">
        <f>'1'!BS41</f>
        <v>0.83175237346606279</v>
      </c>
      <c r="AZ41" s="6">
        <f>'2'!BQ41</f>
        <v>0.3224378299847655</v>
      </c>
      <c r="BA41" s="6">
        <f>'2'!BS41</f>
        <v>0.45488113589727414</v>
      </c>
      <c r="BB41" s="6">
        <f>'3'!V41</f>
        <v>0.54900320507345235</v>
      </c>
      <c r="BC41" s="6">
        <f>'8'!AJ40</f>
        <v>0.48209195246997577</v>
      </c>
      <c r="BD41" s="6">
        <f t="shared" si="78"/>
        <v>0.69205323263145369</v>
      </c>
      <c r="BE41" s="225">
        <f t="shared" si="79"/>
        <v>0.73082429077031419</v>
      </c>
      <c r="BF41" s="6">
        <f>'1'!CA41</f>
        <v>0.70148398719045513</v>
      </c>
      <c r="BG41" s="6">
        <f>'1'!CC41</f>
        <v>0.76059682074230928</v>
      </c>
      <c r="BH41" s="6">
        <f>'2'!CA41</f>
        <v>0.310518190683227</v>
      </c>
      <c r="BI41" s="6">
        <f>'2'!CC41</f>
        <v>0.44085772614432739</v>
      </c>
      <c r="BJ41" s="6">
        <f>'3'!Y41</f>
        <v>0.56485683129309172</v>
      </c>
      <c r="BK41" s="6">
        <f>'8'!AO40</f>
        <v>0.50219888446332739</v>
      </c>
      <c r="BL41" s="6">
        <f t="shared" si="80"/>
        <v>0.62879618167728313</v>
      </c>
      <c r="BM41" s="225">
        <f t="shared" si="81"/>
        <v>0.68320911870969103</v>
      </c>
      <c r="BN41" s="6">
        <f>'1'!CK41</f>
        <v>0.67669800509298594</v>
      </c>
      <c r="BO41" s="6">
        <f>'1'!CM41</f>
        <v>0.74088407200939421</v>
      </c>
      <c r="BP41" s="6">
        <f>'2'!CK41</f>
        <v>0.10811269505998947</v>
      </c>
      <c r="BQ41" s="6">
        <f>'2'!CM41</f>
        <v>0.13420944284855771</v>
      </c>
      <c r="BR41" s="6">
        <f>'3'!AB41</f>
        <v>0.70019568279775291</v>
      </c>
      <c r="BS41" s="6">
        <f>'8'!AT40</f>
        <v>0.55452141808888877</v>
      </c>
      <c r="BT41" s="6">
        <f t="shared" si="82"/>
        <v>0.60997158315975319</v>
      </c>
      <c r="BU41" s="225">
        <f t="shared" si="83"/>
        <v>0.6575115047800959</v>
      </c>
      <c r="BV41" s="6">
        <f>'1'!CU41</f>
        <v>0.8436095724786673</v>
      </c>
      <c r="BW41" s="6">
        <f>'1'!CW41</f>
        <v>0.86645876344973816</v>
      </c>
      <c r="BX41" s="6">
        <f>'2'!CU41</f>
        <v>0.23228271954401011</v>
      </c>
      <c r="BY41" s="6">
        <f>'2'!CW41</f>
        <v>0.33980217678239427</v>
      </c>
      <c r="BZ41" s="6">
        <f>'3'!AE41</f>
        <v>0.7611185992781081</v>
      </c>
      <c r="CA41" s="6">
        <f>'8'!AY40</f>
        <v>0.55812300577348761</v>
      </c>
      <c r="CB41" s="6">
        <f t="shared" si="84"/>
        <v>0.74567913319462764</v>
      </c>
      <c r="CC41" s="225">
        <f t="shared" si="85"/>
        <v>0.77242551259821568</v>
      </c>
      <c r="CD41" s="6">
        <f>'1'!DE41</f>
        <v>0.78901784097856853</v>
      </c>
      <c r="CE41" s="6">
        <f>'1'!DG41</f>
        <v>0.82715797014697456</v>
      </c>
      <c r="CF41" s="6">
        <f>'2'!DE41</f>
        <v>0.38542624837773654</v>
      </c>
      <c r="CG41" s="6">
        <f>'2'!DG41</f>
        <v>0.52405560514891136</v>
      </c>
      <c r="CH41" s="6">
        <f>'3'!AH41</f>
        <v>0.44020326035532209</v>
      </c>
      <c r="CI41" s="6">
        <f>'8'!BD40</f>
        <v>0.57697314754740092</v>
      </c>
      <c r="CJ41" s="6">
        <f t="shared" si="86"/>
        <v>0.69257275431304377</v>
      </c>
      <c r="CK41" s="225">
        <f t="shared" si="87"/>
        <v>0.73313378040804544</v>
      </c>
    </row>
    <row r="42" spans="1:89" x14ac:dyDescent="0.2">
      <c r="A42" s="1">
        <v>2017</v>
      </c>
      <c r="B42" s="6">
        <f>'1'!I42</f>
        <v>0.77319705026572383</v>
      </c>
      <c r="C42" s="6">
        <f>'1'!K42</f>
        <v>0.81546276885702584</v>
      </c>
      <c r="D42" s="6">
        <f>'2'!I42</f>
        <v>0.3310890981216858</v>
      </c>
      <c r="E42" s="6">
        <f>'2'!K42</f>
        <v>0.46486070598723023</v>
      </c>
      <c r="F42" s="6">
        <f>'3'!D42</f>
        <v>0.57331204440628802</v>
      </c>
      <c r="G42" s="6">
        <f>'8'!F41</f>
        <v>0.51877722197717657</v>
      </c>
      <c r="H42" s="6">
        <f t="shared" si="66"/>
        <v>0.6835557716365217</v>
      </c>
      <c r="I42" s="225">
        <f t="shared" si="67"/>
        <v>0.72651893543698753</v>
      </c>
      <c r="J42" s="6">
        <f>'1'!S42</f>
        <v>0.67250909026224315</v>
      </c>
      <c r="K42" s="6">
        <f>'1'!U42</f>
        <v>0.73751239826708603</v>
      </c>
      <c r="L42" s="6">
        <f>'2'!S42</f>
        <v>0.56463490119357496</v>
      </c>
      <c r="M42" s="6">
        <f>'2'!U42</f>
        <v>0.68638634213385852</v>
      </c>
      <c r="N42" s="6">
        <f>'3'!G42</f>
        <v>0.58239610942813103</v>
      </c>
      <c r="O42" s="6">
        <f>'8'!K41</f>
        <v>0.47851314930233951</v>
      </c>
      <c r="P42" s="6">
        <f t="shared" si="68"/>
        <v>0.63331077917597467</v>
      </c>
      <c r="Q42" s="225">
        <f t="shared" si="69"/>
        <v>0.69098823887339322</v>
      </c>
      <c r="R42" s="6">
        <f>'1'!AC42</f>
        <v>0.65367424397817275</v>
      </c>
      <c r="S42" s="6">
        <f>'1'!AE42</f>
        <v>0.72220484054484113</v>
      </c>
      <c r="T42" s="6">
        <f>'2'!AC42</f>
        <v>0.21556544371166833</v>
      </c>
      <c r="U42" s="6">
        <f>'2'!AE42</f>
        <v>0.31584747850512607</v>
      </c>
      <c r="V42" s="6">
        <f>'3'!J42</f>
        <v>0.64691160105041434</v>
      </c>
      <c r="W42" s="6">
        <f>'8'!P41</f>
        <v>0.42299392974327077</v>
      </c>
      <c r="X42" s="6">
        <f t="shared" si="70"/>
        <v>0.58611906823525617</v>
      </c>
      <c r="Y42" s="225">
        <f t="shared" si="71"/>
        <v>0.64411868931126981</v>
      </c>
      <c r="Z42" s="6">
        <f>'1'!AM42</f>
        <v>0.75546205049194581</v>
      </c>
      <c r="AA42" s="6">
        <f>'1'!AO42</f>
        <v>0.80218175144307624</v>
      </c>
      <c r="AB42" s="6">
        <f>'2'!AM42</f>
        <v>0.15338949984891262</v>
      </c>
      <c r="AC42" s="6">
        <f>'2'!AO42</f>
        <v>0.2174331208502831</v>
      </c>
      <c r="AD42" s="6">
        <f>'3'!M42</f>
        <v>0.43372865728029375</v>
      </c>
      <c r="AE42" s="6">
        <f>'8'!U41</f>
        <v>0.39564990486783302</v>
      </c>
      <c r="AF42" s="6">
        <f t="shared" si="72"/>
        <v>0.62710024154406596</v>
      </c>
      <c r="AG42" s="225">
        <f t="shared" si="73"/>
        <v>0.66620839430999435</v>
      </c>
      <c r="AH42" s="6">
        <f>'1'!AW42</f>
        <v>0.65151904996428767</v>
      </c>
      <c r="AI42" s="6">
        <f>'1'!AY42</f>
        <v>0.72043767306264039</v>
      </c>
      <c r="AJ42" s="6">
        <f>'2'!AW42</f>
        <v>0.17492332165534946</v>
      </c>
      <c r="AK42" s="6">
        <f>'2'!AY42</f>
        <v>0.25334717829571068</v>
      </c>
      <c r="AL42" s="6">
        <f>'3'!P42</f>
        <v>0.57190585618011625</v>
      </c>
      <c r="AM42" s="6">
        <f>'8'!Z41</f>
        <v>0.43587851743566819</v>
      </c>
      <c r="AN42" s="6">
        <f t="shared" si="74"/>
        <v>0.57433410450211475</v>
      </c>
      <c r="AO42" s="225">
        <f t="shared" si="75"/>
        <v>0.63041952633499776</v>
      </c>
      <c r="AP42" s="6">
        <f>'1'!BG42</f>
        <v>0.66960590768727712</v>
      </c>
      <c r="AQ42" s="6">
        <f>'1'!BI42</f>
        <v>0.73516868303591643</v>
      </c>
      <c r="AR42" s="6">
        <f>'2'!BG42</f>
        <v>0.32904546045558586</v>
      </c>
      <c r="AS42" s="6">
        <f>'2'!BI42</f>
        <v>0.46251800932163978</v>
      </c>
      <c r="AT42" s="6">
        <f>'3'!S42</f>
        <v>0.55857726290799348</v>
      </c>
      <c r="AU42" s="6">
        <f>'8'!AE41</f>
        <v>0.51353181513519852</v>
      </c>
      <c r="AV42" s="6">
        <f t="shared" si="76"/>
        <v>0.6088395892309717</v>
      </c>
      <c r="AW42" s="225">
        <f t="shared" si="77"/>
        <v>0.66808078686162464</v>
      </c>
      <c r="AX42" s="6">
        <f>'1'!BQ42</f>
        <v>0.82069910109608379</v>
      </c>
      <c r="AY42" s="6">
        <f>'1'!BS42</f>
        <v>0.85015993958297964</v>
      </c>
      <c r="AZ42" s="6">
        <f>'2'!BQ42</f>
        <v>0.32537613402786147</v>
      </c>
      <c r="BA42" s="6">
        <f>'2'!BS42</f>
        <v>0.45828896332650837</v>
      </c>
      <c r="BB42" s="6">
        <f>'3'!V42</f>
        <v>0.54773097435341045</v>
      </c>
      <c r="BC42" s="6">
        <f>'8'!AJ41</f>
        <v>0.49797746622937689</v>
      </c>
      <c r="BD42" s="6">
        <f t="shared" si="78"/>
        <v>0.71159782822832351</v>
      </c>
      <c r="BE42" s="225">
        <f t="shared" si="79"/>
        <v>0.7455116980990153</v>
      </c>
      <c r="BF42" s="6">
        <f>'1'!CA42</f>
        <v>0.71725985439138273</v>
      </c>
      <c r="BG42" s="6">
        <f>'1'!CC42</f>
        <v>0.77293709173329472</v>
      </c>
      <c r="BH42" s="6">
        <f>'2'!CA42</f>
        <v>0.31731867432206939</v>
      </c>
      <c r="BI42" s="6">
        <f>'2'!CC42</f>
        <v>0.44889800795962076</v>
      </c>
      <c r="BJ42" s="6">
        <f>'3'!Y42</f>
        <v>0.51635711270578333</v>
      </c>
      <c r="BK42" s="6">
        <f>'8'!AO41</f>
        <v>0.53642976952587296</v>
      </c>
      <c r="BL42" s="6">
        <f t="shared" si="80"/>
        <v>0.63909245372934032</v>
      </c>
      <c r="BM42" s="225">
        <f t="shared" si="81"/>
        <v>0.69122445323243387</v>
      </c>
      <c r="BN42" s="6">
        <f>'1'!CK42</f>
        <v>0.68746932568784325</v>
      </c>
      <c r="BO42" s="6">
        <f>'1'!CM42</f>
        <v>0.74950022962172225</v>
      </c>
      <c r="BP42" s="6">
        <f>'2'!CK42</f>
        <v>0.12668729428124484</v>
      </c>
      <c r="BQ42" s="6">
        <f>'2'!CM42</f>
        <v>0.16973840510838217</v>
      </c>
      <c r="BR42" s="6">
        <f>'3'!AB42</f>
        <v>0.60412438502634158</v>
      </c>
      <c r="BS42" s="6">
        <f>'8'!AT41</f>
        <v>0.5445679221132087</v>
      </c>
      <c r="BT42" s="6">
        <f t="shared" si="82"/>
        <v>0.6087664881235697</v>
      </c>
      <c r="BU42" s="225">
        <f t="shared" si="83"/>
        <v>0.65649323195999865</v>
      </c>
      <c r="BV42" s="6">
        <f>'1'!CU42</f>
        <v>0.86368338033009939</v>
      </c>
      <c r="BW42" s="6">
        <f>'1'!CW42</f>
        <v>0.88051667855926652</v>
      </c>
      <c r="BX42" s="6">
        <f>'2'!CU42</f>
        <v>0.2170747787937426</v>
      </c>
      <c r="BY42" s="6">
        <f>'2'!CW42</f>
        <v>0.31804938604338884</v>
      </c>
      <c r="BZ42" s="6">
        <f>'3'!AE42</f>
        <v>0.79133433426204247</v>
      </c>
      <c r="CA42" s="6">
        <f>'8'!AY41</f>
        <v>0.5629440842835578</v>
      </c>
      <c r="CB42" s="6">
        <f t="shared" si="84"/>
        <v>0.76171368596500377</v>
      </c>
      <c r="CC42" s="225">
        <f t="shared" si="85"/>
        <v>0.78359445545038542</v>
      </c>
      <c r="CD42" s="6">
        <f>'1'!DE42</f>
        <v>0.81641359097422295</v>
      </c>
      <c r="CE42" s="6">
        <f>'1'!DG42</f>
        <v>0.84708036124525732</v>
      </c>
      <c r="CF42" s="6">
        <f>'2'!DE42</f>
        <v>0.4057724400964029</v>
      </c>
      <c r="CG42" s="6">
        <f>'2'!DG42</f>
        <v>0.54481884612046072</v>
      </c>
      <c r="CH42" s="6">
        <f>'3'!AH42</f>
        <v>0.55436448450586395</v>
      </c>
      <c r="CI42" s="6">
        <f>'8'!BD41</f>
        <v>0.5710982981353957</v>
      </c>
      <c r="CJ42" s="6">
        <f t="shared" si="86"/>
        <v>0.72461303595572213</v>
      </c>
      <c r="CK42" s="225">
        <f t="shared" si="87"/>
        <v>0.75998441574785214</v>
      </c>
    </row>
    <row r="43" spans="1:89" x14ac:dyDescent="0.2">
      <c r="A43" s="1">
        <v>2018</v>
      </c>
      <c r="B43" s="6">
        <f>'1'!I43</f>
        <v>0.79082857058666389</v>
      </c>
      <c r="C43" s="6">
        <f>'1'!K43</f>
        <v>0.82848751886147121</v>
      </c>
      <c r="D43" s="6">
        <f>'2'!I43</f>
        <v>0.34499157725474694</v>
      </c>
      <c r="E43" s="6">
        <f>'2'!K43</f>
        <v>0.48056271039170695</v>
      </c>
      <c r="F43" s="6">
        <f>'3'!D43</f>
        <v>0.58727957591126345</v>
      </c>
      <c r="G43" s="6">
        <f>'8'!F42</f>
        <v>0.5300848146365269</v>
      </c>
      <c r="H43" s="6">
        <f t="shared" si="66"/>
        <v>0.69981559619091849</v>
      </c>
      <c r="I43" s="225">
        <f t="shared" si="67"/>
        <v>0.73973397329697954</v>
      </c>
      <c r="J43" s="6">
        <f>'1'!S43</f>
        <v>0.69639671508999634</v>
      </c>
      <c r="K43" s="6">
        <f>'1'!U43</f>
        <v>0.75658353784605914</v>
      </c>
      <c r="L43" s="6">
        <f>'2'!S43</f>
        <v>0.70601643922332247</v>
      </c>
      <c r="M43" s="6">
        <f>'2'!U43</f>
        <v>0.78954078590737353</v>
      </c>
      <c r="N43" s="6">
        <f>'3'!G43</f>
        <v>0.57908563537014346</v>
      </c>
      <c r="O43" s="6">
        <f>'8'!K42</f>
        <v>0.49036990591890245</v>
      </c>
      <c r="P43" s="6">
        <f t="shared" si="68"/>
        <v>0.66502489861423419</v>
      </c>
      <c r="Q43" s="225">
        <f t="shared" si="69"/>
        <v>0.71550810921188335</v>
      </c>
      <c r="R43" s="6">
        <f>'1'!AC43</f>
        <v>0.6621455936940398</v>
      </c>
      <c r="S43" s="6">
        <f>'1'!AE43</f>
        <v>0.72911978970952462</v>
      </c>
      <c r="T43" s="6">
        <f>'2'!AC43</f>
        <v>0.22332324535226916</v>
      </c>
      <c r="U43" s="6">
        <f>'2'!AE43</f>
        <v>0.32708120909606708</v>
      </c>
      <c r="V43" s="6">
        <f>'3'!J43</f>
        <v>0.52267306252398427</v>
      </c>
      <c r="W43" s="6">
        <f>'8'!P42</f>
        <v>0.41153227982501839</v>
      </c>
      <c r="X43" s="6">
        <f t="shared" si="70"/>
        <v>0.57925477435595507</v>
      </c>
      <c r="Y43" s="225">
        <f t="shared" si="71"/>
        <v>0.6365125079411742</v>
      </c>
      <c r="Z43" s="6">
        <f>'1'!AM43</f>
        <v>0.78256235429930721</v>
      </c>
      <c r="AA43" s="6">
        <f>'1'!AO43</f>
        <v>0.82240299025984231</v>
      </c>
      <c r="AB43" s="6">
        <f>'2'!AM43</f>
        <v>0.16221629041956062</v>
      </c>
      <c r="AC43" s="6">
        <f>'2'!AO43</f>
        <v>0.23241157887198799</v>
      </c>
      <c r="AD43" s="6">
        <f>'3'!M43</f>
        <v>0.52085001723044466</v>
      </c>
      <c r="AE43" s="6">
        <f>'8'!U42</f>
        <v>0.39779179945757859</v>
      </c>
      <c r="AF43" s="6">
        <f t="shared" si="72"/>
        <v>0.65587945872027331</v>
      </c>
      <c r="AG43" s="225">
        <f t="shared" si="73"/>
        <v>0.69078743273789067</v>
      </c>
      <c r="AH43" s="6">
        <f>'1'!AW43</f>
        <v>0.66967028933146966</v>
      </c>
      <c r="AI43" s="6">
        <f>'1'!AY43</f>
        <v>0.73522071958093604</v>
      </c>
      <c r="AJ43" s="6">
        <f>'2'!AW43</f>
        <v>0.18861078883124061</v>
      </c>
      <c r="AK43" s="6">
        <f>'2'!AY43</f>
        <v>0.27512056502772475</v>
      </c>
      <c r="AL43" s="6">
        <f>'3'!P43</f>
        <v>0.6238177874601023</v>
      </c>
      <c r="AM43" s="6">
        <f>'8'!Z42</f>
        <v>0.45828929526851148</v>
      </c>
      <c r="AN43" s="6">
        <f t="shared" si="74"/>
        <v>0.59584098968801413</v>
      </c>
      <c r="AO43" s="225">
        <f t="shared" si="75"/>
        <v>0.65037726848228905</v>
      </c>
      <c r="AP43" s="6">
        <f>'1'!BG43</f>
        <v>0.68554849175567489</v>
      </c>
      <c r="AQ43" s="6">
        <f>'1'!BI43</f>
        <v>0.74796934940315007</v>
      </c>
      <c r="AR43" s="6">
        <f>'2'!BG43</f>
        <v>0.34259229044648237</v>
      </c>
      <c r="AS43" s="6">
        <f>'2'!BI43</f>
        <v>0.47788162022595432</v>
      </c>
      <c r="AT43" s="6">
        <f>'3'!S43</f>
        <v>0.60118241617324153</v>
      </c>
      <c r="AU43" s="6">
        <f>'8'!AE42</f>
        <v>0.53159910826133505</v>
      </c>
      <c r="AV43" s="6">
        <f t="shared" si="76"/>
        <v>0.62742132571707832</v>
      </c>
      <c r="AW43" s="225">
        <f t="shared" si="77"/>
        <v>0.684644859048258</v>
      </c>
      <c r="AX43" s="6">
        <f>'1'!BQ43</f>
        <v>0.83658659831263471</v>
      </c>
      <c r="AY43" s="6">
        <f>'1'!BS43</f>
        <v>0.86149172473291347</v>
      </c>
      <c r="AZ43" s="6">
        <f>'2'!BQ43</f>
        <v>0.33902856047278185</v>
      </c>
      <c r="BA43" s="6">
        <f>'2'!BS43</f>
        <v>0.47387739374219218</v>
      </c>
      <c r="BB43" s="6">
        <f>'3'!V43</f>
        <v>0.54636319652272358</v>
      </c>
      <c r="BC43" s="6">
        <f>'8'!AJ42</f>
        <v>0.5255127622329373</v>
      </c>
      <c r="BD43" s="6">
        <f t="shared" si="78"/>
        <v>0.72670107074168844</v>
      </c>
      <c r="BE43" s="225">
        <f t="shared" si="79"/>
        <v>0.75761954256282471</v>
      </c>
      <c r="BF43" s="6">
        <f>'1'!CA43</f>
        <v>0.72363834831308926</v>
      </c>
      <c r="BG43" s="6">
        <f>'1'!CC43</f>
        <v>0.77788203930127386</v>
      </c>
      <c r="BH43" s="6">
        <f>'2'!CA43</f>
        <v>0.3338950911936735</v>
      </c>
      <c r="BI43" s="6">
        <f>'2'!CC43</f>
        <v>0.46806269933095573</v>
      </c>
      <c r="BJ43" s="6">
        <f>'3'!Y43</f>
        <v>0.55105881525256817</v>
      </c>
      <c r="BK43" s="6">
        <f>'8'!AO42</f>
        <v>0.52083153962807516</v>
      </c>
      <c r="BL43" s="6">
        <f t="shared" si="80"/>
        <v>0.64712538842659417</v>
      </c>
      <c r="BM43" s="225">
        <f t="shared" si="81"/>
        <v>0.69851273293205163</v>
      </c>
      <c r="BN43" s="6">
        <f>'1'!CK43</f>
        <v>0.69084283835566263</v>
      </c>
      <c r="BO43" s="6">
        <f>'1'!CM43</f>
        <v>0.7521830109293739</v>
      </c>
      <c r="BP43" s="6">
        <f>'2'!CK43</f>
        <v>0.17768863805369195</v>
      </c>
      <c r="BQ43" s="6">
        <f>'2'!CM43</f>
        <v>0.25780934486393486</v>
      </c>
      <c r="BR43" s="6">
        <f>'3'!AB43</f>
        <v>0.56294698079719252</v>
      </c>
      <c r="BS43" s="6">
        <f>'8'!AT42</f>
        <v>0.52603288257155245</v>
      </c>
      <c r="BT43" s="6">
        <f t="shared" si="82"/>
        <v>0.61025683699120747</v>
      </c>
      <c r="BU43" s="225">
        <f t="shared" si="83"/>
        <v>0.66120702847382962</v>
      </c>
      <c r="BV43" s="6">
        <f>'1'!CU43</f>
        <v>0.86173103208853497</v>
      </c>
      <c r="BW43" s="6">
        <f>'1'!CW43</f>
        <v>0.87915838408567037</v>
      </c>
      <c r="BX43" s="6">
        <f>'2'!CU43</f>
        <v>0.21404089602736368</v>
      </c>
      <c r="BY43" s="6">
        <f>'2'!CW43</f>
        <v>0.31361526199917694</v>
      </c>
      <c r="BZ43" s="6">
        <f>'3'!AE43</f>
        <v>0.75501019186486173</v>
      </c>
      <c r="CA43" s="6">
        <f>'8'!AY42</f>
        <v>0.56631529790461654</v>
      </c>
      <c r="CB43" s="6">
        <f t="shared" si="84"/>
        <v>0.75674836104165855</v>
      </c>
      <c r="CC43" s="225">
        <f t="shared" si="85"/>
        <v>0.77890494403683475</v>
      </c>
      <c r="CD43" s="6">
        <f>'1'!DE43</f>
        <v>0.85695723215189756</v>
      </c>
      <c r="CE43" s="6">
        <f>'1'!DG43</f>
        <v>0.87582906264574623</v>
      </c>
      <c r="CF43" s="6">
        <f>'2'!DE43</f>
        <v>0.42636815320630139</v>
      </c>
      <c r="CG43" s="6">
        <f>'2'!DG43</f>
        <v>0.56513927708310507</v>
      </c>
      <c r="CH43" s="6">
        <f>'3'!AH43</f>
        <v>0.60350186212789703</v>
      </c>
      <c r="CI43" s="6">
        <f>'8'!BD42</f>
        <v>0.5503005187577471</v>
      </c>
      <c r="CJ43" s="6">
        <f t="shared" si="86"/>
        <v>0.75788711591552271</v>
      </c>
      <c r="CK43" s="225">
        <f t="shared" si="87"/>
        <v>0.78497450964889737</v>
      </c>
    </row>
    <row r="44" spans="1:89" x14ac:dyDescent="0.2">
      <c r="A44" s="1">
        <v>2019</v>
      </c>
      <c r="B44" s="6">
        <f>'1'!I44</f>
        <v>0.79639525972430314</v>
      </c>
      <c r="C44" s="6">
        <f>'1'!K44</f>
        <v>0.83256348633303845</v>
      </c>
      <c r="D44" s="6">
        <f>'2'!I44</f>
        <v>0.34144455553587327</v>
      </c>
      <c r="E44" s="6">
        <f>'2'!K44</f>
        <v>0.47659489250998155</v>
      </c>
      <c r="F44" s="6">
        <f>'3'!D44</f>
        <v>0.60736261187133256</v>
      </c>
      <c r="G44" s="6">
        <f>'8'!F43</f>
        <v>0.53412224159070221</v>
      </c>
      <c r="H44" s="6">
        <f t="shared" si="66"/>
        <v>0.70576962270680299</v>
      </c>
      <c r="I44" s="225">
        <f t="shared" si="67"/>
        <v>0.74460241503032853</v>
      </c>
      <c r="J44" s="6">
        <f>'1'!S44</f>
        <v>0.71878087820991832</v>
      </c>
      <c r="K44" s="6">
        <f>'1'!U44</f>
        <v>0.77411857358191216</v>
      </c>
      <c r="L44" s="6">
        <f>'2'!S44</f>
        <v>0.7441573378494355</v>
      </c>
      <c r="M44" s="6">
        <f>'2'!U44</f>
        <v>0.81461508334678423</v>
      </c>
      <c r="N44" s="6">
        <f>'3'!G44</f>
        <v>0.57377708748745038</v>
      </c>
      <c r="O44" s="6">
        <f>'8'!K43</f>
        <v>0.47870322069690269</v>
      </c>
      <c r="P44" s="6">
        <f t="shared" si="68"/>
        <v>0.68281037935032174</v>
      </c>
      <c r="Q44" s="225">
        <f t="shared" si="69"/>
        <v>0.72859254066045231</v>
      </c>
      <c r="R44" s="6">
        <f>'1'!AC44</f>
        <v>0.67117974884474896</v>
      </c>
      <c r="S44" s="6">
        <f>'1'!AE44</f>
        <v>0.73643993854139045</v>
      </c>
      <c r="T44" s="6">
        <f>'2'!AC44</f>
        <v>0.22345833779933735</v>
      </c>
      <c r="U44" s="6">
        <f>'2'!AE44</f>
        <v>0.32727500550829725</v>
      </c>
      <c r="V44" s="6">
        <f>'3'!J44</f>
        <v>0.55084690021094729</v>
      </c>
      <c r="W44" s="6">
        <f>'8'!P43</f>
        <v>0.47152130159485278</v>
      </c>
      <c r="X44" s="6">
        <f t="shared" si="70"/>
        <v>0.59440847815183795</v>
      </c>
      <c r="Y44" s="225">
        <f t="shared" si="71"/>
        <v>0.65047227771038307</v>
      </c>
      <c r="Z44" s="6">
        <f>'1'!AM44</f>
        <v>0.79379098745574972</v>
      </c>
      <c r="AA44" s="6">
        <f>'1'!AO44</f>
        <v>0.83065876390663007</v>
      </c>
      <c r="AB44" s="6">
        <f>'2'!AM44</f>
        <v>0.14970408657403456</v>
      </c>
      <c r="AC44" s="6">
        <f>'2'!AO44</f>
        <v>0.21106848261699462</v>
      </c>
      <c r="AD44" s="6">
        <f>'3'!M44</f>
        <v>0.57937616781671375</v>
      </c>
      <c r="AE44" s="6">
        <f>'8'!U43</f>
        <v>0.40539220938000148</v>
      </c>
      <c r="AF44" s="6">
        <f t="shared" si="72"/>
        <v>0.66910093759609979</v>
      </c>
      <c r="AG44" s="225">
        <f t="shared" si="73"/>
        <v>0.70104482071601204</v>
      </c>
      <c r="AH44" s="6">
        <f>'1'!AW44</f>
        <v>0.66829560915778363</v>
      </c>
      <c r="AI44" s="6">
        <f>'1'!AY44</f>
        <v>0.73410902232469333</v>
      </c>
      <c r="AJ44" s="6">
        <f>'2'!AW44</f>
        <v>0.1654802817855513</v>
      </c>
      <c r="AK44" s="6">
        <f>'2'!AY44</f>
        <v>0.23785831077222055</v>
      </c>
      <c r="AL44" s="6">
        <f>'3'!P44</f>
        <v>0.63752837993103917</v>
      </c>
      <c r="AM44" s="6">
        <f>'8'!Z43</f>
        <v>0.43874195116582509</v>
      </c>
      <c r="AN44" s="6">
        <f t="shared" si="74"/>
        <v>0.59198198769869004</v>
      </c>
      <c r="AO44" s="225">
        <f t="shared" si="75"/>
        <v>0.64528917981419387</v>
      </c>
      <c r="AP44" s="6">
        <f>'1'!BG44</f>
        <v>0.70165552968660339</v>
      </c>
      <c r="AQ44" s="6">
        <f>'1'!BI44</f>
        <v>0.76073185786639441</v>
      </c>
      <c r="AR44" s="6">
        <f>'2'!BG44</f>
        <v>0.33751100809668172</v>
      </c>
      <c r="AS44" s="6">
        <f>'2'!BI44</f>
        <v>0.47216423391883044</v>
      </c>
      <c r="AT44" s="6">
        <f>'3'!S44</f>
        <v>0.61465864073501097</v>
      </c>
      <c r="AU44" s="6">
        <f>'8'!AE43</f>
        <v>0.55047870355987372</v>
      </c>
      <c r="AV44" s="6">
        <f t="shared" si="76"/>
        <v>0.64142370601977894</v>
      </c>
      <c r="AW44" s="225">
        <f t="shared" si="77"/>
        <v>0.69624245832784748</v>
      </c>
      <c r="AX44" s="6">
        <f>'1'!BQ44</f>
        <v>0.84025120553086796</v>
      </c>
      <c r="AY44" s="6">
        <f>'1'!BS44</f>
        <v>0.86408672932666075</v>
      </c>
      <c r="AZ44" s="6">
        <f>'2'!BQ44</f>
        <v>0.34061618802172217</v>
      </c>
      <c r="BA44" s="6">
        <f>'2'!BS44</f>
        <v>0.4756645151672319</v>
      </c>
      <c r="BB44" s="6">
        <f>'3'!V44</f>
        <v>0.60081239685798105</v>
      </c>
      <c r="BC44" s="6">
        <f>'8'!AJ43</f>
        <v>0.52574558627636558</v>
      </c>
      <c r="BD44" s="6">
        <f t="shared" si="78"/>
        <v>0.73489326098721441</v>
      </c>
      <c r="BE44" s="225">
        <f t="shared" si="79"/>
        <v>0.76508296035882051</v>
      </c>
      <c r="BF44" s="6">
        <f>'1'!CA44</f>
        <v>0.72580130065789317</v>
      </c>
      <c r="BG44" s="6">
        <f>'1'!CC44</f>
        <v>0.77955313699410134</v>
      </c>
      <c r="BH44" s="6">
        <f>'2'!CA44</f>
        <v>0.32847987043549126</v>
      </c>
      <c r="BI44" s="6">
        <f>'2'!CC44</f>
        <v>0.46186805656558633</v>
      </c>
      <c r="BJ44" s="6">
        <f>'3'!Y44</f>
        <v>0.55632650907555958</v>
      </c>
      <c r="BK44" s="6">
        <f>'8'!AO43</f>
        <v>0.52221801781696797</v>
      </c>
      <c r="BL44" s="6">
        <f t="shared" si="80"/>
        <v>0.64876335019332698</v>
      </c>
      <c r="BM44" s="225">
        <f t="shared" si="81"/>
        <v>0.69972845424168229</v>
      </c>
      <c r="BN44" s="6">
        <f>'1'!CK44</f>
        <v>0.68671223868476738</v>
      </c>
      <c r="BO44" s="6">
        <f>'1'!CM44</f>
        <v>0.74889713090404808</v>
      </c>
      <c r="BP44" s="6">
        <f>'2'!CK44</f>
        <v>0.17913042881448044</v>
      </c>
      <c r="BQ44" s="6">
        <f>'2'!CM44</f>
        <v>0.26012293599327252</v>
      </c>
      <c r="BR44" s="6">
        <f>'3'!AB44</f>
        <v>0.49384737876917417</v>
      </c>
      <c r="BS44" s="6">
        <f>'8'!AT43</f>
        <v>0.52672999261931996</v>
      </c>
      <c r="BT44" s="6">
        <f t="shared" si="82"/>
        <v>0.6006693470996346</v>
      </c>
      <c r="BU44" s="225">
        <f t="shared" si="83"/>
        <v>0.65229802237101031</v>
      </c>
      <c r="BV44" s="6">
        <f>'1'!CU44</f>
        <v>0.85209933695947659</v>
      </c>
      <c r="BW44" s="6">
        <f>'1'!CW44</f>
        <v>0.87242925635014379</v>
      </c>
      <c r="BX44" s="6">
        <f>'2'!CU44</f>
        <v>0.19421830318377828</v>
      </c>
      <c r="BY44" s="6">
        <f>'2'!CW44</f>
        <v>0.28382060384889873</v>
      </c>
      <c r="BZ44" s="6">
        <f>'3'!AE44</f>
        <v>0.7728041842579404</v>
      </c>
      <c r="CA44" s="6">
        <f>'8'!AY43</f>
        <v>0.57159211910516339</v>
      </c>
      <c r="CB44" s="6">
        <f t="shared" si="84"/>
        <v>0.75033099652632174</v>
      </c>
      <c r="CC44" s="225">
        <f t="shared" si="85"/>
        <v>0.77352217016630087</v>
      </c>
      <c r="CD44" s="6">
        <f>'1'!DE44</f>
        <v>0.87109816867011258</v>
      </c>
      <c r="CE44" s="6">
        <f>'1'!DG44</f>
        <v>0.88565796810389052</v>
      </c>
      <c r="CF44" s="6">
        <f>'2'!DE44</f>
        <v>0.41921444936369168</v>
      </c>
      <c r="CG44" s="6">
        <f>'2'!DG44</f>
        <v>0.55815781996550595</v>
      </c>
      <c r="CH44" s="6">
        <f>'3'!AH44</f>
        <v>0.57986643672340821</v>
      </c>
      <c r="CI44" s="6">
        <f>'8'!BD43</f>
        <v>0.55491030727305057</v>
      </c>
      <c r="CJ44" s="6">
        <f t="shared" si="86"/>
        <v>0.76516783740509386</v>
      </c>
      <c r="CK44" s="225">
        <f t="shared" si="87"/>
        <v>0.78925403406891981</v>
      </c>
    </row>
    <row r="45" spans="1:89" x14ac:dyDescent="0.2">
      <c r="A45" s="1">
        <v>2020</v>
      </c>
      <c r="B45" s="6">
        <f>'1'!I45</f>
        <v>0.78623790908371116</v>
      </c>
      <c r="C45" s="6">
        <f>'1'!K45</f>
        <v>0.82511320129621024</v>
      </c>
      <c r="D45" s="6">
        <f>'2'!I45</f>
        <v>0.33019593199998781</v>
      </c>
      <c r="E45" s="6">
        <f>'2'!K45</f>
        <v>0.46383794600944739</v>
      </c>
      <c r="F45" s="6">
        <f>'3'!D45</f>
        <v>0.76556955930798631</v>
      </c>
      <c r="G45" s="6">
        <f>'8'!F44</f>
        <v>0.53713756457198636</v>
      </c>
      <c r="H45" s="6">
        <f t="shared" si="66"/>
        <v>0.71365684194659396</v>
      </c>
      <c r="I45" s="225">
        <f t="shared" si="67"/>
        <v>0.75423374789628916</v>
      </c>
      <c r="J45" s="6">
        <f>'1'!S45</f>
        <v>0.70363993827725979</v>
      </c>
      <c r="K45" s="6">
        <f>'1'!U45</f>
        <v>0.76229259885626033</v>
      </c>
      <c r="L45" s="6">
        <f>'2'!S45</f>
        <v>0.57986926598132671</v>
      </c>
      <c r="M45" s="6">
        <f>'2'!U45</f>
        <v>0.69838007154152604</v>
      </c>
      <c r="N45" s="6">
        <f>'3'!G45</f>
        <v>0.77237507666119154</v>
      </c>
      <c r="O45" s="6">
        <f>'8'!K44</f>
        <v>0.50727307764021434</v>
      </c>
      <c r="P45" s="6">
        <f t="shared" si="68"/>
        <v>0.67849969882235506</v>
      </c>
      <c r="Q45" s="225">
        <f t="shared" si="69"/>
        <v>0.73140764178367534</v>
      </c>
      <c r="R45" s="6">
        <f>'1'!AC45</f>
        <v>0.6695247982495105</v>
      </c>
      <c r="S45" s="6">
        <f>'1'!AE45</f>
        <v>0.73510312223524743</v>
      </c>
      <c r="T45" s="6">
        <f>'2'!AC45</f>
        <v>0.23506302393667938</v>
      </c>
      <c r="U45" s="6">
        <f>'2'!AE45</f>
        <v>0.34369629932005147</v>
      </c>
      <c r="V45" s="6">
        <f>'3'!J45</f>
        <v>0.70414353434829935</v>
      </c>
      <c r="W45" s="6">
        <f>'8'!P44</f>
        <v>0.51089151668435706</v>
      </c>
      <c r="X45" s="6">
        <f t="shared" si="70"/>
        <v>0.61367716627159097</v>
      </c>
      <c r="Y45" s="225">
        <f t="shared" si="71"/>
        <v>0.67044532059994399</v>
      </c>
      <c r="Z45" s="6">
        <f>'1'!AM45</f>
        <v>0.80329176144054415</v>
      </c>
      <c r="AA45" s="6">
        <f>'1'!AO45</f>
        <v>0.83758938649651926</v>
      </c>
      <c r="AB45" s="6">
        <f>'2'!AM45</f>
        <v>0.15576027786403007</v>
      </c>
      <c r="AC45" s="6">
        <f>'2'!AO45</f>
        <v>0.22149251073027709</v>
      </c>
      <c r="AD45" s="6">
        <f>'3'!M45</f>
        <v>0.72437849283262046</v>
      </c>
      <c r="AE45" s="6">
        <f>'8'!U44</f>
        <v>0.42505503244832543</v>
      </c>
      <c r="AF45" s="6">
        <f t="shared" si="72"/>
        <v>0.69282361332287845</v>
      </c>
      <c r="AG45" s="225">
        <f t="shared" si="73"/>
        <v>0.72340517414868577</v>
      </c>
      <c r="AH45" s="6">
        <f>'1'!AW45</f>
        <v>0.67992522659119548</v>
      </c>
      <c r="AI45" s="6">
        <f>'1'!AY45</f>
        <v>0.74347366298173301</v>
      </c>
      <c r="AJ45" s="6">
        <f>'2'!AW45</f>
        <v>0.1697331591328389</v>
      </c>
      <c r="AK45" s="6">
        <f>'2'!AY45</f>
        <v>0.24488287990573615</v>
      </c>
      <c r="AL45" s="6">
        <f>'3'!P45</f>
        <v>0.72655244029571009</v>
      </c>
      <c r="AM45" s="6">
        <f>'8'!Z44</f>
        <v>0.44745590391073203</v>
      </c>
      <c r="AN45" s="6">
        <f t="shared" si="74"/>
        <v>0.61032180894776489</v>
      </c>
      <c r="AO45" s="225">
        <f t="shared" si="75"/>
        <v>0.66232068649843079</v>
      </c>
      <c r="AP45" s="6">
        <f>'1'!BG45</f>
        <v>0.70182055454336045</v>
      </c>
      <c r="AQ45" s="6">
        <f>'1'!BI45</f>
        <v>0.76086174651320004</v>
      </c>
      <c r="AR45" s="6">
        <f>'2'!BG45</f>
        <v>0.35068005901496752</v>
      </c>
      <c r="AS45" s="6">
        <f>'2'!BI45</f>
        <v>0.48687252322591384</v>
      </c>
      <c r="AT45" s="6">
        <f>'3'!S45</f>
        <v>0.81050854089390967</v>
      </c>
      <c r="AU45" s="6">
        <f>'8'!AE44</f>
        <v>0.51897948621408496</v>
      </c>
      <c r="AV45" s="6">
        <f t="shared" si="76"/>
        <v>0.65929119679264847</v>
      </c>
      <c r="AW45" s="225">
        <f t="shared" si="77"/>
        <v>0.71423927759263084</v>
      </c>
      <c r="AX45" s="6">
        <f>'1'!BQ45</f>
        <v>0.82180009435032553</v>
      </c>
      <c r="AY45" s="6">
        <f>'1'!BS45</f>
        <v>0.85094953155587594</v>
      </c>
      <c r="AZ45" s="6">
        <f>'2'!BQ45</f>
        <v>0.34847781737109002</v>
      </c>
      <c r="BA45" s="6">
        <f>'2'!BS45</f>
        <v>0.48443749284741422</v>
      </c>
      <c r="BB45" s="6">
        <f>'3'!V45</f>
        <v>0.75395349873837203</v>
      </c>
      <c r="BC45" s="6">
        <f>'8'!AJ44</f>
        <v>0.5382009447735262</v>
      </c>
      <c r="BD45" s="6">
        <f t="shared" si="78"/>
        <v>0.73932329213352665</v>
      </c>
      <c r="BE45" s="225">
        <f t="shared" si="79"/>
        <v>0.7733238657250443</v>
      </c>
      <c r="BF45" s="6">
        <f>'1'!CA45</f>
        <v>0.71616464880193476</v>
      </c>
      <c r="BG45" s="6">
        <f>'1'!CC45</f>
        <v>0.77208547478802436</v>
      </c>
      <c r="BH45" s="6">
        <f>'2'!CA45</f>
        <v>0.32601004910294235</v>
      </c>
      <c r="BI45" s="6">
        <f>'2'!CC45</f>
        <v>0.45902167872987376</v>
      </c>
      <c r="BJ45" s="6">
        <f>'3'!Y45</f>
        <v>0.71042634022794426</v>
      </c>
      <c r="BK45" s="6">
        <f>'8'!AO44</f>
        <v>0.58207265435252598</v>
      </c>
      <c r="BL45" s="6">
        <f t="shared" si="80"/>
        <v>0.66316615852969552</v>
      </c>
      <c r="BM45" s="225">
        <f t="shared" si="81"/>
        <v>0.71561189968265138</v>
      </c>
      <c r="BN45" s="6">
        <f>'1'!CK45</f>
        <v>0.66552644075542156</v>
      </c>
      <c r="BO45" s="6">
        <f>'1'!CM45</f>
        <v>0.73186571243007104</v>
      </c>
      <c r="BP45" s="6">
        <f>'2'!CK45</f>
        <v>9.8603840442595389E-2</v>
      </c>
      <c r="BQ45" s="6">
        <f>'2'!CM45</f>
        <v>0.11518564403158246</v>
      </c>
      <c r="BR45" s="6">
        <f>'3'!AB45</f>
        <v>0.80286762608186324</v>
      </c>
      <c r="BS45" s="6">
        <f>'8'!AT44</f>
        <v>0.56052323454232722</v>
      </c>
      <c r="BT45" s="6">
        <f t="shared" si="82"/>
        <v>0.61206797863547369</v>
      </c>
      <c r="BU45" s="225">
        <f t="shared" si="83"/>
        <v>0.66016364916662695</v>
      </c>
      <c r="BV45" s="6">
        <f>'1'!CU45</f>
        <v>0.83705104275754127</v>
      </c>
      <c r="BW45" s="6">
        <f>'1'!CW45</f>
        <v>0.8618209965419894</v>
      </c>
      <c r="BX45" s="6">
        <f>'2'!CU45</f>
        <v>0.18119623074465757</v>
      </c>
      <c r="BY45" s="6">
        <f>'2'!CW45</f>
        <v>0.26342260380823884</v>
      </c>
      <c r="BZ45" s="6">
        <f>'3'!AE45</f>
        <v>0.84221542141550576</v>
      </c>
      <c r="CA45" s="6">
        <f>'8'!AY44</f>
        <v>0.5589200421918985</v>
      </c>
      <c r="CB45" s="6">
        <f t="shared" si="84"/>
        <v>0.74416889936548503</v>
      </c>
      <c r="CC45" s="225">
        <f t="shared" si="85"/>
        <v>0.76973050432095691</v>
      </c>
      <c r="CD45" s="6">
        <f>'1'!DE45</f>
        <v>0.87093294078523864</v>
      </c>
      <c r="CE45" s="6">
        <f>'1'!DG45</f>
        <v>0.8855436998142997</v>
      </c>
      <c r="CF45" s="6">
        <f>'2'!DE45</f>
        <v>0.43345865422022822</v>
      </c>
      <c r="CG45" s="6">
        <f>'2'!DG45</f>
        <v>0.57198092419134283</v>
      </c>
      <c r="CH45" s="6">
        <f>'3'!AH45</f>
        <v>0.72529237629938426</v>
      </c>
      <c r="CI45" s="6">
        <f>'8'!BD44</f>
        <v>0.56427144942111218</v>
      </c>
      <c r="CJ45" s="6">
        <f t="shared" si="86"/>
        <v>0.78195530654373946</v>
      </c>
      <c r="CK45" s="225">
        <f t="shared" si="87"/>
        <v>0.8060350648611937</v>
      </c>
    </row>
    <row r="46" spans="1:89" x14ac:dyDescent="0.2">
      <c r="A46" s="1">
        <v>2021</v>
      </c>
      <c r="B46" s="6">
        <f>'1'!I46</f>
        <v>0.81293330656835328</v>
      </c>
      <c r="C46" s="6">
        <f>'1'!K46</f>
        <v>0.84457216697142157</v>
      </c>
      <c r="D46" s="6">
        <f>'2'!I46</f>
        <v>0.3808663871043686</v>
      </c>
      <c r="E46" s="6">
        <f>'2'!K46</f>
        <v>0.5193034968118555</v>
      </c>
      <c r="F46" s="6">
        <f>'3'!D46</f>
        <v>0.69404155562880809</v>
      </c>
      <c r="G46" s="6">
        <f>'8'!F45</f>
        <v>0.51890912026484448</v>
      </c>
      <c r="H46" s="6">
        <f t="shared" ref="H46:H47" si="88">(0.7)*B46+(0.1)*D46+(0.1)*F46+(0.1)*G46</f>
        <v>0.72843502089764933</v>
      </c>
      <c r="I46" s="225">
        <f t="shared" ref="I46:I47" si="89">(0.7)*C46+(0.1)*E46+(0.1)*F46+(0.1)*G46</f>
        <v>0.76442593415054594</v>
      </c>
      <c r="J46" s="6">
        <f>'1'!S46</f>
        <v>0.72877860466848809</v>
      </c>
      <c r="K46" s="6">
        <f>'1'!U46</f>
        <v>0.78184867902400468</v>
      </c>
      <c r="L46" s="6">
        <f>'2'!S46</f>
        <v>0.69381818734457679</v>
      </c>
      <c r="M46" s="6">
        <f>'2'!U46</f>
        <v>0.78129848025820292</v>
      </c>
      <c r="N46" s="6">
        <f>'3'!G46</f>
        <v>0.62642444680448039</v>
      </c>
      <c r="O46" s="6">
        <f>'8'!K45</f>
        <v>0.51727056774110314</v>
      </c>
      <c r="P46" s="6">
        <f t="shared" ref="P46:P47" si="90">(0.7)*J46+(0.1)*L46+(0.1)*N46+(0.1)*O46</f>
        <v>0.69389634345695761</v>
      </c>
      <c r="Q46" s="225">
        <f t="shared" ref="Q46:Q47" si="91">(0.7)*K46+(0.1)*M46+(0.1)*N46+(0.1)*O46</f>
        <v>0.7397934247971818</v>
      </c>
      <c r="R46" s="6">
        <f>'1'!AC46</f>
        <v>0.70657154286068047</v>
      </c>
      <c r="S46" s="6">
        <f>'1'!AE46</f>
        <v>0.76459370094665602</v>
      </c>
      <c r="T46" s="6">
        <f>'2'!AC46</f>
        <v>0.23932606347288196</v>
      </c>
      <c r="U46" s="6">
        <f>'2'!AE46</f>
        <v>0.3496191854729363</v>
      </c>
      <c r="V46" s="6">
        <f>'3'!J46</f>
        <v>0.69036945548100415</v>
      </c>
      <c r="W46" s="6">
        <f>'8'!P45</f>
        <v>0.51846552815899161</v>
      </c>
      <c r="X46" s="6">
        <f t="shared" ref="X46:X47" si="92">(0.7)*R46+(0.1)*T46+(0.1)*V46+(0.1)*W46</f>
        <v>0.63941618471376405</v>
      </c>
      <c r="Y46" s="225">
        <f t="shared" ref="Y46:Y47" si="93">(0.7)*S46+(0.1)*U46+(0.1)*V46+(0.1)*W46</f>
        <v>0.69106100757395228</v>
      </c>
      <c r="Z46" s="6">
        <f>'1'!AM46</f>
        <v>0.83301205684969348</v>
      </c>
      <c r="AA46" s="6">
        <f>'1'!AO46</f>
        <v>0.85895375566553822</v>
      </c>
      <c r="AB46" s="6">
        <f>'2'!AM46</f>
        <v>0.16107520283678745</v>
      </c>
      <c r="AC46" s="6">
        <f>'2'!AO46</f>
        <v>0.23049585088568372</v>
      </c>
      <c r="AD46" s="6">
        <f>'3'!M46</f>
        <v>0.66665508898620707</v>
      </c>
      <c r="AE46" s="6">
        <f>'8'!U45</f>
        <v>0.39510092492391768</v>
      </c>
      <c r="AF46" s="6">
        <f t="shared" ref="AF46:AF47" si="94">(0.7)*Z46+(0.1)*AB46+(0.1)*AD46+(0.1)*AE46</f>
        <v>0.70539156146947668</v>
      </c>
      <c r="AG46" s="225">
        <f t="shared" ref="AG46:AG47" si="95">(0.7)*AA46+(0.1)*AC46+(0.1)*AD46+(0.1)*AE46</f>
        <v>0.73049281544545752</v>
      </c>
      <c r="AH46" s="6">
        <f>'1'!AW46</f>
        <v>0.69221358561010327</v>
      </c>
      <c r="AI46" s="6">
        <f>'1'!AY46</f>
        <v>0.75327096796627346</v>
      </c>
      <c r="AJ46" s="6">
        <f>'2'!AW46</f>
        <v>0.20312443499647886</v>
      </c>
      <c r="AK46" s="6">
        <f>'2'!AY46</f>
        <v>0.29738781737960102</v>
      </c>
      <c r="AL46" s="6">
        <f>'3'!P46</f>
        <v>0.71585066395379116</v>
      </c>
      <c r="AM46" s="6">
        <f>'8'!Z45</f>
        <v>0.45688962962420998</v>
      </c>
      <c r="AN46" s="6">
        <f t="shared" ref="AN46:AN47" si="96">(0.7)*AH46+(0.1)*AJ46+(0.1)*AL46+(0.1)*AM46</f>
        <v>0.6221359827845202</v>
      </c>
      <c r="AO46" s="225">
        <f t="shared" ref="AO46:AO47" si="97">(0.7)*AI46+(0.1)*AK46+(0.1)*AL46+(0.1)*AM46</f>
        <v>0.67430248867215148</v>
      </c>
      <c r="AP46" s="6">
        <f>'1'!BG46</f>
        <v>0.75139027914203904</v>
      </c>
      <c r="AQ46" s="6">
        <f>'1'!BI46</f>
        <v>0.79910658885827046</v>
      </c>
      <c r="AR46" s="6">
        <f>'2'!BG46</f>
        <v>0.37511272179656158</v>
      </c>
      <c r="AS46" s="6">
        <f>'2'!BI46</f>
        <v>0.51325381952519311</v>
      </c>
      <c r="AT46" s="6">
        <f>'3'!S46</f>
        <v>0.75992078189912105</v>
      </c>
      <c r="AU46" s="6">
        <f>'8'!AE45</f>
        <v>0.52066809641958223</v>
      </c>
      <c r="AV46" s="6">
        <f t="shared" ref="AV46:AV47" si="98">(0.7)*AP46+(0.1)*AR46+(0.1)*AT46+(0.1)*AU46</f>
        <v>0.69154335541095391</v>
      </c>
      <c r="AW46" s="225">
        <f t="shared" ref="AW46:AW47" si="99">(0.7)*AQ46+(0.1)*AS46+(0.1)*AT46+(0.1)*AU46</f>
        <v>0.73875888198517903</v>
      </c>
      <c r="AX46" s="6">
        <f>'1'!BQ46</f>
        <v>0.84062264984038793</v>
      </c>
      <c r="AY46" s="6">
        <f>'1'!BS46</f>
        <v>0.86434936962636877</v>
      </c>
      <c r="AZ46" s="6">
        <f>'2'!BQ46</f>
        <v>0.35874522326067881</v>
      </c>
      <c r="BA46" s="6">
        <f>'2'!BS46</f>
        <v>0.49570796571267017</v>
      </c>
      <c r="BB46" s="6">
        <f>'3'!V46</f>
        <v>0.68660276277388244</v>
      </c>
      <c r="BC46" s="6">
        <f>'8'!AJ45</f>
        <v>0.50432295713514741</v>
      </c>
      <c r="BD46" s="6">
        <f t="shared" ref="BD46:BD47" si="100">(0.7)*AX46+(0.1)*AZ46+(0.1)*BB46+(0.1)*BC46</f>
        <v>0.74340294920524241</v>
      </c>
      <c r="BE46" s="225">
        <f t="shared" ref="BE46:BE47" si="101">(0.7)*AY46+(0.1)*BA46+(0.1)*BB46+(0.1)*BC46</f>
        <v>0.7737079273006281</v>
      </c>
      <c r="BF46" s="6">
        <f>'1'!CA46</f>
        <v>0.74641267553527113</v>
      </c>
      <c r="BG46" s="6">
        <f>'1'!CC46</f>
        <v>0.79533394198639684</v>
      </c>
      <c r="BH46" s="6">
        <f>'2'!CA46</f>
        <v>0.33697439237901722</v>
      </c>
      <c r="BI46" s="6">
        <f>'2'!CC46</f>
        <v>0.47155729440258837</v>
      </c>
      <c r="BJ46" s="6">
        <f>'3'!Y46</f>
        <v>0.67406254397073306</v>
      </c>
      <c r="BK46" s="6">
        <f>'8'!AO45</f>
        <v>0.5257731359538298</v>
      </c>
      <c r="BL46" s="6">
        <f t="shared" ref="BL46:BL47" si="102">(0.7)*BF46+(0.1)*BH46+(0.1)*BJ46+(0.1)*BK46</f>
        <v>0.67616988010504775</v>
      </c>
      <c r="BM46" s="225">
        <f t="shared" ref="BM46:BM47" si="103">(0.7)*BG46+(0.1)*BI46+(0.1)*BJ46+(0.1)*BK46</f>
        <v>0.72387305682319281</v>
      </c>
      <c r="BN46" s="6">
        <f>'1'!CK46</f>
        <v>0.68442678124824807</v>
      </c>
      <c r="BO46" s="6">
        <f>'1'!CM46</f>
        <v>0.74707423564937714</v>
      </c>
      <c r="BP46" s="6">
        <f>'2'!CK46</f>
        <v>0.19274939663328663</v>
      </c>
      <c r="BQ46" s="6">
        <f>'2'!CM46</f>
        <v>0.28155359407425784</v>
      </c>
      <c r="BR46" s="6">
        <f>'3'!AB46</f>
        <v>0.61858652698806349</v>
      </c>
      <c r="BS46" s="6">
        <f>'8'!AT45</f>
        <v>0.52119914792361044</v>
      </c>
      <c r="BT46" s="6">
        <f t="shared" ref="BT46:BT47" si="104">(0.7)*BN46+(0.1)*BP46+(0.1)*BR46+(0.1)*BS46</f>
        <v>0.61235225402826965</v>
      </c>
      <c r="BU46" s="225">
        <f t="shared" ref="BU46:BU47" si="105">(0.7)*BO46+(0.1)*BQ46+(0.1)*BR46+(0.1)*BS46</f>
        <v>0.66508589185315703</v>
      </c>
      <c r="BV46" s="6">
        <f>'1'!CU46</f>
        <v>0.84283301749136208</v>
      </c>
      <c r="BW46" s="6">
        <f>'1'!CW46</f>
        <v>0.86591079625640399</v>
      </c>
      <c r="BX46" s="6">
        <f>'2'!CU46</f>
        <v>0.18270175842803213</v>
      </c>
      <c r="BY46" s="6">
        <f>'2'!CW46</f>
        <v>0.26581613702852641</v>
      </c>
      <c r="BZ46" s="6">
        <f>'3'!AE46</f>
        <v>0.73914861532390286</v>
      </c>
      <c r="CA46" s="6">
        <f>'8'!AY45</f>
        <v>0.55799011330490444</v>
      </c>
      <c r="CB46" s="6">
        <f t="shared" ref="CB46:CB47" si="106">(0.7)*BV46+(0.1)*BX46+(0.1)*BZ46+(0.1)*CA46</f>
        <v>0.73796716094963732</v>
      </c>
      <c r="CC46" s="225">
        <f t="shared" ref="CC46:CC47" si="107">(0.7)*BW46+(0.1)*BY46+(0.1)*BZ46+(0.1)*CA46</f>
        <v>0.76243304394521605</v>
      </c>
      <c r="CD46" s="6">
        <f>'1'!DE46</f>
        <v>0.89596146062642534</v>
      </c>
      <c r="CE46" s="6">
        <f>'1'!DG46</f>
        <v>0.90270049064969649</v>
      </c>
      <c r="CF46" s="6">
        <f>'2'!DE46</f>
        <v>0.52458252924702398</v>
      </c>
      <c r="CG46" s="6">
        <f>'2'!DG46</f>
        <v>0.65367783901802257</v>
      </c>
      <c r="CH46" s="6">
        <f>'3'!AH46</f>
        <v>0.64892274407207307</v>
      </c>
      <c r="CI46" s="6">
        <f>'8'!BD45</f>
        <v>0.55349585782879807</v>
      </c>
      <c r="CJ46" s="6">
        <f t="shared" ref="CJ46:CJ47" si="108">(0.7)*CD46+(0.1)*CF46+(0.1)*CH46+(0.1)*CI46</f>
        <v>0.79987313555328732</v>
      </c>
      <c r="CK46" s="225">
        <f t="shared" ref="CK46:CK47" si="109">(0.7)*CE46+(0.1)*CG46+(0.1)*CH46+(0.1)*CI46</f>
        <v>0.81749998754667685</v>
      </c>
    </row>
    <row r="47" spans="1:89" x14ac:dyDescent="0.2">
      <c r="A47" s="1">
        <v>2022</v>
      </c>
      <c r="B47" s="6">
        <f>'1'!I47</f>
        <v>0.82832367636451854</v>
      </c>
      <c r="C47" s="6">
        <f>'1'!K47</f>
        <v>0.85561479372885596</v>
      </c>
      <c r="D47" s="6">
        <f>'2'!I47</f>
        <v>0.43056498032181045</v>
      </c>
      <c r="E47" s="6">
        <f>'2'!K47</f>
        <v>0.56919809059682491</v>
      </c>
      <c r="F47" s="6">
        <f>'3'!D47</f>
        <v>0.61093206241847442</v>
      </c>
      <c r="G47" s="6">
        <f>'8'!F46</f>
        <v>0.5303793737363568</v>
      </c>
      <c r="H47" s="6">
        <f t="shared" si="88"/>
        <v>0.73701421510282716</v>
      </c>
      <c r="I47" s="225">
        <f t="shared" si="89"/>
        <v>0.76998130828536482</v>
      </c>
      <c r="J47" s="6">
        <f>'1'!S47</f>
        <v>0.72561883603201227</v>
      </c>
      <c r="K47" s="6">
        <f>'1'!U47</f>
        <v>0.7794122764984952</v>
      </c>
      <c r="L47" s="6">
        <f>'2'!S47</f>
        <v>0.82192086741816173</v>
      </c>
      <c r="M47" s="6">
        <f>'2'!U47</f>
        <v>0.86274502997528191</v>
      </c>
      <c r="N47" s="6">
        <f>'3'!G47</f>
        <v>0.59581144092217786</v>
      </c>
      <c r="O47" s="6">
        <f>'8'!K46</f>
        <v>0.50379780835758681</v>
      </c>
      <c r="P47" s="6">
        <f t="shared" si="90"/>
        <v>0.70008619689220131</v>
      </c>
      <c r="Q47" s="225">
        <f t="shared" si="91"/>
        <v>0.74182402147445137</v>
      </c>
      <c r="R47" s="6">
        <f>'1'!AC47</f>
        <v>0.70579223024890425</v>
      </c>
      <c r="S47" s="6">
        <f>'1'!AE47</f>
        <v>0.76398253106932357</v>
      </c>
      <c r="T47" s="6">
        <f>'2'!AC47</f>
        <v>0.261603660102942</v>
      </c>
      <c r="U47" s="6">
        <f>'2'!AE47</f>
        <v>0.37966661831762738</v>
      </c>
      <c r="V47" s="6">
        <f>'3'!J47</f>
        <v>0.67911886484495931</v>
      </c>
      <c r="W47" s="6">
        <f>'8'!P46</f>
        <v>0.51368460271704486</v>
      </c>
      <c r="X47" s="6">
        <f t="shared" si="92"/>
        <v>0.63949527394072758</v>
      </c>
      <c r="Y47" s="225">
        <f t="shared" si="93"/>
        <v>0.69203478033648969</v>
      </c>
      <c r="Z47" s="6">
        <f>'1'!AM47</f>
        <v>0.82040009235989464</v>
      </c>
      <c r="AA47" s="6">
        <f>'1'!AO47</f>
        <v>0.8499453898601026</v>
      </c>
      <c r="AB47" s="6">
        <f>'2'!AM47</f>
        <v>0.16814982648322455</v>
      </c>
      <c r="AC47" s="6">
        <f>'2'!AO47</f>
        <v>0.24227711850986366</v>
      </c>
      <c r="AD47" s="6">
        <f>'3'!M47</f>
        <v>0.5306778889329109</v>
      </c>
      <c r="AE47" s="6">
        <f>'8'!U46</f>
        <v>0.36839824949949795</v>
      </c>
      <c r="AF47" s="6">
        <f t="shared" si="94"/>
        <v>0.68100266114348951</v>
      </c>
      <c r="AG47" s="225">
        <f t="shared" si="95"/>
        <v>0.70909709859629899</v>
      </c>
      <c r="AH47" s="6">
        <f>'1'!AW47</f>
        <v>0.67641988885896698</v>
      </c>
      <c r="AI47" s="6">
        <f>'1'!AY47</f>
        <v>0.74066057999488577</v>
      </c>
      <c r="AJ47" s="6">
        <f>'2'!AW47</f>
        <v>0.19880548467926606</v>
      </c>
      <c r="AK47" s="6">
        <f>'2'!AY47</f>
        <v>0.29084627431324334</v>
      </c>
      <c r="AL47" s="6">
        <f>'3'!P47</f>
        <v>0.57220762419415583</v>
      </c>
      <c r="AM47" s="6">
        <f>'8'!Z46</f>
        <v>0.42986458916878806</v>
      </c>
      <c r="AN47" s="6">
        <f t="shared" si="96"/>
        <v>0.59358169200549782</v>
      </c>
      <c r="AO47" s="225">
        <f t="shared" si="97"/>
        <v>0.64775425476403869</v>
      </c>
      <c r="AP47" s="6">
        <f>'1'!BG47</f>
        <v>0.75979463107860634</v>
      </c>
      <c r="AQ47" s="6">
        <f>'1'!BI47</f>
        <v>0.80544315957900348</v>
      </c>
      <c r="AR47" s="6">
        <f>'2'!BG47</f>
        <v>0.38493894425800096</v>
      </c>
      <c r="AS47" s="6">
        <f>'2'!BI47</f>
        <v>0.52354952292407886</v>
      </c>
      <c r="AT47" s="6">
        <f>'3'!S47</f>
        <v>0.73704801592450953</v>
      </c>
      <c r="AU47" s="6">
        <f>'8'!AE46</f>
        <v>0.55660004866229629</v>
      </c>
      <c r="AV47" s="6">
        <f t="shared" si="98"/>
        <v>0.69971494263950507</v>
      </c>
      <c r="AW47" s="225">
        <f t="shared" si="99"/>
        <v>0.74552997045639091</v>
      </c>
      <c r="AX47" s="6">
        <f>'1'!BQ47</f>
        <v>0.86925007299549584</v>
      </c>
      <c r="AY47" s="6">
        <f>'1'!BS47</f>
        <v>0.88437909067725617</v>
      </c>
      <c r="AZ47" s="6">
        <f>'2'!BQ47</f>
        <v>0.36745493061507706</v>
      </c>
      <c r="BA47" s="6">
        <f>'2'!BS47</f>
        <v>0.50510763716956941</v>
      </c>
      <c r="BB47" s="6">
        <f>'3'!V47</f>
        <v>0.5703662502973067</v>
      </c>
      <c r="BC47" s="6">
        <f>'8'!AJ46</f>
        <v>0.52210709782586484</v>
      </c>
      <c r="BD47" s="6">
        <f t="shared" si="100"/>
        <v>0.75446787897067191</v>
      </c>
      <c r="BE47" s="225">
        <f t="shared" si="101"/>
        <v>0.77882346200335328</v>
      </c>
      <c r="BF47" s="6">
        <f>'1'!CA47</f>
        <v>0.75932244729833787</v>
      </c>
      <c r="BG47" s="6">
        <f>'1'!CC47</f>
        <v>0.8050882517316561</v>
      </c>
      <c r="BH47" s="6">
        <f>'2'!CA47</f>
        <v>0.34848709544926371</v>
      </c>
      <c r="BI47" s="6">
        <f>'2'!CC47</f>
        <v>0.48444777212923112</v>
      </c>
      <c r="BJ47" s="6">
        <f>'3'!Y47</f>
        <v>0.62939707330800609</v>
      </c>
      <c r="BK47" s="6">
        <f>'8'!AO46</f>
        <v>0.55298945905642294</v>
      </c>
      <c r="BL47" s="6">
        <f t="shared" si="102"/>
        <v>0.6846130758902057</v>
      </c>
      <c r="BM47" s="225">
        <f t="shared" si="103"/>
        <v>0.73024520666152515</v>
      </c>
      <c r="BN47" s="6">
        <f>'1'!CK47</f>
        <v>0.70130812131245723</v>
      </c>
      <c r="BO47" s="6">
        <f>'1'!CM47</f>
        <v>0.76045836065677352</v>
      </c>
      <c r="BP47" s="6">
        <f>'2'!CK47</f>
        <v>0.27907516687737521</v>
      </c>
      <c r="BQ47" s="6">
        <f>'2'!CM47</f>
        <v>0.40223587882538092</v>
      </c>
      <c r="BR47" s="6">
        <f>'3'!AB47</f>
        <v>0.55061084993911658</v>
      </c>
      <c r="BS47" s="6">
        <f>'8'!AT46</f>
        <v>0.56298393056077578</v>
      </c>
      <c r="BT47" s="6">
        <f t="shared" si="104"/>
        <v>0.63018267965644681</v>
      </c>
      <c r="BU47" s="225">
        <f t="shared" si="105"/>
        <v>0.68390391839226872</v>
      </c>
      <c r="BV47" s="6">
        <f>'1'!CU47</f>
        <v>0.85429261308850257</v>
      </c>
      <c r="BW47" s="6">
        <f>'1'!CW47</f>
        <v>0.87396570804232843</v>
      </c>
      <c r="BX47" s="6">
        <f>'2'!CU47</f>
        <v>0.22966080533175665</v>
      </c>
      <c r="BY47" s="6">
        <f>'2'!CW47</f>
        <v>0.33610693068602276</v>
      </c>
      <c r="BZ47" s="6">
        <f>'3'!AE47</f>
        <v>0.65579282864230182</v>
      </c>
      <c r="CA47" s="6">
        <f>'8'!AY46</f>
        <v>0.5710414678219089</v>
      </c>
      <c r="CB47" s="6">
        <f t="shared" si="106"/>
        <v>0.74365433934154845</v>
      </c>
      <c r="CC47" s="225">
        <f t="shared" si="107"/>
        <v>0.76807011834465322</v>
      </c>
      <c r="CD47" s="6">
        <f>'1'!DE47</f>
        <v>0.90305910192507211</v>
      </c>
      <c r="CE47" s="6">
        <f>'1'!DG47</f>
        <v>0.90751083374058361</v>
      </c>
      <c r="CF47" s="6">
        <f>'2'!DE47</f>
        <v>0.5735563952404068</v>
      </c>
      <c r="CG47" s="6">
        <f>'2'!DG47</f>
        <v>0.69343870970778065</v>
      </c>
      <c r="CH47" s="6">
        <f>'3'!AH47</f>
        <v>0.59194636276839296</v>
      </c>
      <c r="CI47" s="6">
        <f>'8'!BD46</f>
        <v>0.52003068075580372</v>
      </c>
      <c r="CJ47" s="6">
        <f t="shared" si="108"/>
        <v>0.80069471522401081</v>
      </c>
      <c r="CK47" s="225">
        <f t="shared" si="109"/>
        <v>0.81579915894160626</v>
      </c>
    </row>
    <row r="48" spans="1:89" x14ac:dyDescent="0.2">
      <c r="A48" s="1">
        <v>2023</v>
      </c>
      <c r="B48" s="6">
        <f>'1'!I48</f>
        <v>0.82742465373680107</v>
      </c>
      <c r="C48" s="6">
        <f>'1'!K48</f>
        <v>0.85497320702558555</v>
      </c>
      <c r="D48" s="6">
        <f>'2'!I48</f>
        <v>0.37574281258957948</v>
      </c>
      <c r="E48" s="6">
        <f>'2'!K48</f>
        <v>0.51391926636308827</v>
      </c>
      <c r="F48" s="6">
        <f>'3'!D48</f>
        <v>0.60207198333828282</v>
      </c>
      <c r="G48" s="6">
        <f>'8'!F47</f>
        <v>0.53247141794637676</v>
      </c>
      <c r="H48" s="6">
        <f t="shared" ref="H48" si="110">(0.7)*B48+(0.1)*D48+(0.1)*F48+(0.1)*G48</f>
        <v>0.73022587900318447</v>
      </c>
      <c r="I48" s="225">
        <f t="shared" ref="I48" si="111">(0.7)*C48+(0.1)*E48+(0.1)*F48+(0.1)*G48</f>
        <v>0.76332751168268465</v>
      </c>
      <c r="J48" s="6">
        <f>'1'!S48</f>
        <v>0.73738618345032603</v>
      </c>
      <c r="K48" s="6">
        <f>'1'!U48</f>
        <v>0.78845468329505397</v>
      </c>
      <c r="L48" s="6">
        <f>'2'!S48</f>
        <v>0.53320274334119533</v>
      </c>
      <c r="M48" s="6">
        <f>'2'!U48</f>
        <v>0.66086743056452069</v>
      </c>
      <c r="N48" s="6">
        <f>'3'!G48</f>
        <v>0.54917373998654362</v>
      </c>
      <c r="O48" s="6">
        <f>'8'!K47</f>
        <v>0.52892449352827808</v>
      </c>
      <c r="P48" s="6">
        <f t="shared" ref="P48" si="112">(0.7)*J48+(0.1)*L48+(0.1)*N48+(0.1)*O48</f>
        <v>0.67730042610082986</v>
      </c>
      <c r="Q48" s="225">
        <f t="shared" ref="Q48" si="113">(0.7)*K48+(0.1)*M48+(0.1)*N48+(0.1)*O48</f>
        <v>0.72581484471447189</v>
      </c>
      <c r="R48" s="6">
        <f>'1'!AC48</f>
        <v>0.69492458299649096</v>
      </c>
      <c r="S48" s="6">
        <f>'1'!AE48</f>
        <v>0.75541907071598791</v>
      </c>
      <c r="T48" s="6">
        <f>'2'!AC48</f>
        <v>0.25986947154756795</v>
      </c>
      <c r="U48" s="6">
        <f>'2'!AE48</f>
        <v>0.37738009654418292</v>
      </c>
      <c r="V48" s="6">
        <f>'3'!J48</f>
        <v>0.59488623359555237</v>
      </c>
      <c r="W48" s="6">
        <f>'8'!P47</f>
        <v>0.53940671924237404</v>
      </c>
      <c r="X48" s="6">
        <f t="shared" ref="X48" si="114">(0.7)*R48+(0.1)*T48+(0.1)*V48+(0.1)*W48</f>
        <v>0.62586345053609316</v>
      </c>
      <c r="Y48" s="225">
        <f t="shared" ref="Y48" si="115">(0.7)*S48+(0.1)*U48+(0.1)*V48+(0.1)*W48</f>
        <v>0.67996065443940257</v>
      </c>
      <c r="Z48" s="6">
        <f>'1'!AM48</f>
        <v>0.82307151516504473</v>
      </c>
      <c r="AA48" s="6">
        <f>'1'!AO48</f>
        <v>0.85186054465867256</v>
      </c>
      <c r="AB48" s="6">
        <f>'2'!AM48</f>
        <v>0.16096714919922719</v>
      </c>
      <c r="AC48" s="6">
        <f>'2'!AO48</f>
        <v>0.23031413089349334</v>
      </c>
      <c r="AD48" s="6">
        <f>'3'!M48</f>
        <v>0.53660696103707939</v>
      </c>
      <c r="AE48" s="6">
        <f>'8'!U47</f>
        <v>0.40218501503592397</v>
      </c>
      <c r="AF48" s="6">
        <f t="shared" ref="AF48" si="116">(0.7)*Z48+(0.1)*AB48+(0.1)*AD48+(0.1)*AE48</f>
        <v>0.68612597314275436</v>
      </c>
      <c r="AG48" s="225">
        <f t="shared" ref="AG48" si="117">(0.7)*AA48+(0.1)*AC48+(0.1)*AD48+(0.1)*AE48</f>
        <v>0.71321299195772037</v>
      </c>
      <c r="AH48" s="6">
        <f>'1'!AW48</f>
        <v>0.68169094779130868</v>
      </c>
      <c r="AI48" s="6">
        <f>'1'!AY48</f>
        <v>0.74488757878810474</v>
      </c>
      <c r="AJ48" s="6">
        <f>'2'!AW48</f>
        <v>0.17948654662156599</v>
      </c>
      <c r="AK48" s="6">
        <f>'2'!AY48</f>
        <v>0.2606930340186196</v>
      </c>
      <c r="AL48" s="6">
        <f>'3'!P48</f>
        <v>0.54912358782455617</v>
      </c>
      <c r="AM48" s="6">
        <f>'8'!Z47</f>
        <v>0.43751443859355177</v>
      </c>
      <c r="AN48" s="6">
        <f t="shared" ref="AN48" si="118">(0.7)*AH48+(0.1)*AJ48+(0.1)*AL48+(0.1)*AM48</f>
        <v>0.59379612075788346</v>
      </c>
      <c r="AO48" s="225">
        <f t="shared" ref="AO48" si="119">(0.7)*AI48+(0.1)*AK48+(0.1)*AL48+(0.1)*AM48</f>
        <v>0.646154411195346</v>
      </c>
      <c r="AP48" s="6">
        <f>'1'!BG48</f>
        <v>0.75296466492757452</v>
      </c>
      <c r="AQ48" s="6">
        <f>'1'!BI48</f>
        <v>0.80029678973444673</v>
      </c>
      <c r="AR48" s="6">
        <f>'2'!BG48</f>
        <v>0.36053715417573728</v>
      </c>
      <c r="AS48" s="6">
        <f>'2'!BI48</f>
        <v>0.49765374564276527</v>
      </c>
      <c r="AT48" s="6">
        <f>'3'!S48</f>
        <v>0.69057691920798314</v>
      </c>
      <c r="AU48" s="6">
        <f>'8'!AE47</f>
        <v>0.53642287034329428</v>
      </c>
      <c r="AV48" s="6">
        <f t="shared" ref="AV48" si="120">(0.7)*AP48+(0.1)*AR48+(0.1)*AT48+(0.1)*AU48</f>
        <v>0.68582895982200365</v>
      </c>
      <c r="AW48" s="225">
        <f t="shared" ref="AW48" si="121">(0.7)*AQ48+(0.1)*AS48+(0.1)*AT48+(0.1)*AU48</f>
        <v>0.73267310633351701</v>
      </c>
      <c r="AX48" s="6">
        <f>'1'!BQ48</f>
        <v>0.86207279854005237</v>
      </c>
      <c r="AY48" s="6">
        <f>'1'!BS48</f>
        <v>0.87939629714250223</v>
      </c>
      <c r="AZ48" s="6">
        <f>'2'!BQ48</f>
        <v>0.35228667810569941</v>
      </c>
      <c r="BA48" s="6">
        <f>'2'!BS48</f>
        <v>0.48864284491753107</v>
      </c>
      <c r="BB48" s="6">
        <f>'3'!V48</f>
        <v>0.57456406482145306</v>
      </c>
      <c r="BC48" s="6">
        <f>'8'!AJ47</f>
        <v>0.535064069190889</v>
      </c>
      <c r="BD48" s="6">
        <f t="shared" ref="BD48" si="122">(0.7)*AX48+(0.1)*AZ48+(0.1)*BB48+(0.1)*BC48</f>
        <v>0.74964244018984083</v>
      </c>
      <c r="BE48" s="225">
        <f t="shared" ref="BE48" si="123">(0.7)*AY48+(0.1)*BA48+(0.1)*BB48+(0.1)*BC48</f>
        <v>0.77540450589273879</v>
      </c>
      <c r="BF48" s="6">
        <f>'1'!CA48</f>
        <v>0.76171363272593495</v>
      </c>
      <c r="BG48" s="6">
        <f>'1'!CC48</f>
        <v>0.8068841982389241</v>
      </c>
      <c r="BH48" s="6">
        <f>'2'!CA48</f>
        <v>0.3176529735263488</v>
      </c>
      <c r="BI48" s="6">
        <f>'2'!CC48</f>
        <v>0.44929052771267319</v>
      </c>
      <c r="BJ48" s="6">
        <f>'3'!Y48</f>
        <v>0.61624982411706752</v>
      </c>
      <c r="BK48" s="6">
        <f>'8'!AO47</f>
        <v>0.57467916363502314</v>
      </c>
      <c r="BL48" s="6">
        <f t="shared" ref="BL48" si="124">(0.7)*BF48+(0.1)*BH48+(0.1)*BJ48+(0.1)*BK48</f>
        <v>0.68405773903599842</v>
      </c>
      <c r="BM48" s="225">
        <f t="shared" ref="BM48" si="125">(0.7)*BG48+(0.1)*BI48+(0.1)*BJ48+(0.1)*BK48</f>
        <v>0.72884089031372334</v>
      </c>
      <c r="BN48" s="6">
        <f>'1'!CK48</f>
        <v>0.70127156851413985</v>
      </c>
      <c r="BO48" s="6">
        <f>'1'!CM48</f>
        <v>0.76042957996141536</v>
      </c>
      <c r="BP48" s="6">
        <f>'2'!CK48</f>
        <v>9.4406909778227716E-2</v>
      </c>
      <c r="BQ48" s="6">
        <f>'2'!CM48</f>
        <v>0.10659617963775553</v>
      </c>
      <c r="BR48" s="6">
        <f>'3'!AB48</f>
        <v>0.47620184178148406</v>
      </c>
      <c r="BS48" s="6">
        <f>'8'!AT47</f>
        <v>0.54065757980561469</v>
      </c>
      <c r="BT48" s="6">
        <f t="shared" ref="BT48" si="126">(0.7)*BN48+(0.1)*BP48+(0.1)*BR48+(0.1)*BS48</f>
        <v>0.6020167310964305</v>
      </c>
      <c r="BU48" s="225">
        <f t="shared" ref="BU48" si="127">(0.7)*BO48+(0.1)*BQ48+(0.1)*BR48+(0.1)*BS48</f>
        <v>0.64464626609547615</v>
      </c>
      <c r="BV48" s="6">
        <f>'1'!CU48</f>
        <v>0.86411205081902331</v>
      </c>
      <c r="BW48" s="6">
        <f>'1'!CW48</f>
        <v>0.88081465881581344</v>
      </c>
      <c r="BX48" s="6">
        <f>'2'!CU48</f>
        <v>0.16488025508463766</v>
      </c>
      <c r="BY48" s="6">
        <f>'2'!CW48</f>
        <v>0.23686067563756028</v>
      </c>
      <c r="BZ48" s="6">
        <f>'3'!AE48</f>
        <v>0.69107864769805349</v>
      </c>
      <c r="CA48" s="6">
        <f>'8'!AY47</f>
        <v>0.57444210409493845</v>
      </c>
      <c r="CB48" s="6">
        <f t="shared" ref="CB48" si="128">(0.7)*BV48+(0.1)*BX48+(0.1)*BZ48+(0.1)*CA48</f>
        <v>0.74791853626107929</v>
      </c>
      <c r="CC48" s="225">
        <f t="shared" ref="CC48" si="129">(0.7)*BW48+(0.1)*BY48+(0.1)*BZ48+(0.1)*CA48</f>
        <v>0.76680840391412464</v>
      </c>
      <c r="CD48" s="6">
        <f>'1'!DE48</f>
        <v>0.91666666666666674</v>
      </c>
      <c r="CE48" s="6">
        <f>'1'!DG48</f>
        <v>0.91666666666666641</v>
      </c>
      <c r="CF48" s="6">
        <f>'2'!DE48</f>
        <v>0.4673454308993546</v>
      </c>
      <c r="CG48" s="6">
        <f>'2'!DG48</f>
        <v>0.6036566097215883</v>
      </c>
      <c r="CH48" s="6">
        <f>'3'!AH48</f>
        <v>0.56473730102025865</v>
      </c>
      <c r="CI48" s="6">
        <f>'8'!BD47</f>
        <v>0.50931129018450705</v>
      </c>
      <c r="CJ48" s="6">
        <f t="shared" ref="CJ48" si="130">(0.7)*CD48+(0.1)*CF48+(0.1)*CH48+(0.1)*CI48</f>
        <v>0.79580606887707872</v>
      </c>
      <c r="CK48" s="225">
        <f t="shared" ref="CK48" si="131">(0.7)*CE48+(0.1)*CG48+(0.1)*CH48+(0.1)*CI48</f>
        <v>0.80943718675930176</v>
      </c>
    </row>
    <row r="50" spans="1:89" x14ac:dyDescent="0.2">
      <c r="B50" s="1" t="s">
        <v>156</v>
      </c>
    </row>
    <row r="51" spans="1:89" x14ac:dyDescent="0.2">
      <c r="A51" s="1" t="s">
        <v>157</v>
      </c>
      <c r="B51" s="5">
        <f>(POWER(B25/B6, 1/19)-1)*100</f>
        <v>4.5273346936546277</v>
      </c>
      <c r="C51" s="5">
        <f t="shared" ref="C51:BN51" si="132">(POWER(C25/C6, 1/19)-1)*100</f>
        <v>4.0349635692349395</v>
      </c>
      <c r="D51" s="5">
        <f t="shared" si="132"/>
        <v>-9.6475081286850894E-3</v>
      </c>
      <c r="E51" s="5">
        <f t="shared" si="132"/>
        <v>-8.270937066179318E-3</v>
      </c>
      <c r="F51" s="5">
        <f t="shared" si="132"/>
        <v>-1.0627690426877723</v>
      </c>
      <c r="G51" s="5">
        <f t="shared" si="132"/>
        <v>-0.38467356017867216</v>
      </c>
      <c r="H51" s="5">
        <f t="shared" si="132"/>
        <v>2.550287982023236</v>
      </c>
      <c r="I51" s="5">
        <f t="shared" si="132"/>
        <v>2.3883732349802012</v>
      </c>
      <c r="J51" s="5">
        <f t="shared" si="132"/>
        <v>8.6539559568390203</v>
      </c>
      <c r="K51" s="5">
        <f t="shared" si="132"/>
        <v>9.7920805910508122</v>
      </c>
      <c r="L51" s="5">
        <f t="shared" si="132"/>
        <v>2.8091540410268623</v>
      </c>
      <c r="M51" s="5">
        <f t="shared" si="132"/>
        <v>2.5596960807003466</v>
      </c>
      <c r="N51" s="5">
        <f t="shared" si="132"/>
        <v>-0.9097763725553043</v>
      </c>
      <c r="O51" s="5">
        <f t="shared" si="132"/>
        <v>1.1093829177482473</v>
      </c>
      <c r="P51" s="5">
        <f t="shared" si="132"/>
        <v>4.9715593380970979</v>
      </c>
      <c r="Q51" s="5">
        <f t="shared" si="132"/>
        <v>5.6149125595039928</v>
      </c>
      <c r="R51" s="5">
        <f t="shared" si="132"/>
        <v>4.3168247181400554</v>
      </c>
      <c r="S51" s="5">
        <f t="shared" si="132"/>
        <v>4.0690517085406386</v>
      </c>
      <c r="T51" s="5">
        <f t="shared" si="132"/>
        <v>1.8728681695582505</v>
      </c>
      <c r="U51" s="5">
        <f t="shared" si="132"/>
        <v>2.9074483948368535</v>
      </c>
      <c r="V51" s="5">
        <f t="shared" si="132"/>
        <v>1.2049572614532433</v>
      </c>
      <c r="W51" s="5">
        <f t="shared" si="132"/>
        <v>1.2154435593423552</v>
      </c>
      <c r="X51" s="5">
        <f t="shared" si="132"/>
        <v>3.255262027642325</v>
      </c>
      <c r="Y51" s="5">
        <f t="shared" si="132"/>
        <v>3.2533615739600341</v>
      </c>
      <c r="Z51" s="5">
        <f t="shared" si="132"/>
        <v>4.1628617725887551</v>
      </c>
      <c r="AA51" s="5">
        <f t="shared" si="132"/>
        <v>3.7085889833081698</v>
      </c>
      <c r="AB51" s="5">
        <f t="shared" si="132"/>
        <v>-0.19602795619410029</v>
      </c>
      <c r="AC51" s="5">
        <f t="shared" si="132"/>
        <v>-0.22455456147129071</v>
      </c>
      <c r="AD51" s="5">
        <f t="shared" si="132"/>
        <v>-0.22942116243587218</v>
      </c>
      <c r="AE51" s="5">
        <f t="shared" si="132"/>
        <v>-0.61156180056786136</v>
      </c>
      <c r="AF51" s="5">
        <f t="shared" si="132"/>
        <v>2.6072243252230676</v>
      </c>
      <c r="AG51" s="5">
        <f t="shared" si="132"/>
        <v>2.4371504020116008</v>
      </c>
      <c r="AH51" s="5">
        <f t="shared" si="132"/>
        <v>7.7770132000778203</v>
      </c>
      <c r="AI51" s="5">
        <f t="shared" si="132"/>
        <v>8.2460048054167281</v>
      </c>
      <c r="AJ51" s="5">
        <f t="shared" si="132"/>
        <v>0.25416646837694845</v>
      </c>
      <c r="AK51" s="5">
        <f t="shared" si="132"/>
        <v>0.25574856904981846</v>
      </c>
      <c r="AL51" s="5">
        <f t="shared" si="132"/>
        <v>2.1319751764840911</v>
      </c>
      <c r="AM51" s="5">
        <f t="shared" si="132"/>
        <v>0.25531052205105542</v>
      </c>
      <c r="AN51" s="5">
        <f t="shared" si="132"/>
        <v>4.6827389262395824</v>
      </c>
      <c r="AO51" s="5">
        <f t="shared" si="132"/>
        <v>5.0235402145651475</v>
      </c>
      <c r="AP51" s="5">
        <f t="shared" si="132"/>
        <v>5.7039334024208133</v>
      </c>
      <c r="AQ51" s="5">
        <f t="shared" si="132"/>
        <v>5.5628093739172435</v>
      </c>
      <c r="AR51" s="5">
        <f t="shared" si="132"/>
        <v>1.2536288157126041</v>
      </c>
      <c r="AS51" s="5">
        <f t="shared" si="132"/>
        <v>1.195397934003517</v>
      </c>
      <c r="AT51" s="5">
        <f t="shared" si="132"/>
        <v>-0.76653321664292839</v>
      </c>
      <c r="AU51" s="5">
        <f t="shared" si="132"/>
        <v>-0.11230550867479261</v>
      </c>
      <c r="AV51" s="5">
        <f t="shared" si="132"/>
        <v>3.1477442411585121</v>
      </c>
      <c r="AW51" s="5">
        <f t="shared" si="132"/>
        <v>3.2694277247543813</v>
      </c>
      <c r="AX51" s="5">
        <f t="shared" si="132"/>
        <v>5.0773652097915178</v>
      </c>
      <c r="AY51" s="5">
        <f t="shared" si="132"/>
        <v>4.4693422213321954</v>
      </c>
      <c r="AZ51" s="5">
        <f t="shared" si="132"/>
        <v>-5.5188964403618535E-2</v>
      </c>
      <c r="BA51" s="5">
        <f t="shared" si="132"/>
        <v>-4.9324317482302149E-2</v>
      </c>
      <c r="BB51" s="5">
        <f t="shared" si="132"/>
        <v>-1.2114781796522256</v>
      </c>
      <c r="BC51" s="5">
        <f t="shared" si="132"/>
        <v>-0.75626500898965388</v>
      </c>
      <c r="BD51" s="5">
        <f t="shared" si="132"/>
        <v>2.7634193510795546</v>
      </c>
      <c r="BE51" s="5">
        <f t="shared" si="132"/>
        <v>2.5548861827797475</v>
      </c>
      <c r="BF51" s="5">
        <f t="shared" si="132"/>
        <v>4.9354934701365316</v>
      </c>
      <c r="BG51" s="5">
        <f t="shared" si="132"/>
        <v>4.5762483550471522</v>
      </c>
      <c r="BH51" s="5">
        <f t="shared" si="132"/>
        <v>-0.61760171117508644</v>
      </c>
      <c r="BI51" s="5">
        <f t="shared" si="132"/>
        <v>-0.53491274801521493</v>
      </c>
      <c r="BJ51" s="5">
        <f t="shared" si="132"/>
        <v>-1.0329485299742758</v>
      </c>
      <c r="BK51" s="5">
        <f t="shared" si="132"/>
        <v>-0.53188125392775731</v>
      </c>
      <c r="BL51" s="5">
        <f t="shared" si="132"/>
        <v>2.6265026301156569</v>
      </c>
      <c r="BM51" s="5">
        <f t="shared" si="132"/>
        <v>2.5725772486822285</v>
      </c>
      <c r="BN51" s="5">
        <f t="shared" si="132"/>
        <v>3.1022206731424307</v>
      </c>
      <c r="BO51" s="5">
        <f t="shared" ref="BO51:CK51" si="133">(POWER(BO25/BO6, 1/19)-1)*100</f>
        <v>2.8180201131737137</v>
      </c>
      <c r="BP51" s="5">
        <f t="shared" si="133"/>
        <v>-1.8516219320042104</v>
      </c>
      <c r="BQ51" s="5">
        <f t="shared" si="133"/>
        <v>-1.5186079492403914</v>
      </c>
      <c r="BR51" s="5">
        <f t="shared" si="133"/>
        <v>0.46439027905185171</v>
      </c>
      <c r="BS51" s="5">
        <f t="shared" si="133"/>
        <v>-0.99892272501226342</v>
      </c>
      <c r="BT51" s="5">
        <f t="shared" si="133"/>
        <v>1.6032301602534327</v>
      </c>
      <c r="BU51" s="5">
        <f t="shared" si="133"/>
        <v>1.5368503203703199</v>
      </c>
      <c r="BV51" s="5">
        <f t="shared" si="133"/>
        <v>2.414680678303438</v>
      </c>
      <c r="BW51" s="5">
        <f t="shared" si="133"/>
        <v>1.9735588925054781</v>
      </c>
      <c r="BX51" s="5">
        <f t="shared" si="133"/>
        <v>-4.0859781702155544</v>
      </c>
      <c r="BY51" s="5">
        <f t="shared" si="133"/>
        <v>-2.818522444096816</v>
      </c>
      <c r="BZ51" s="5">
        <f t="shared" si="133"/>
        <v>-1.027403399394089</v>
      </c>
      <c r="CA51" s="5">
        <f t="shared" si="133"/>
        <v>-0.42338086464435154</v>
      </c>
      <c r="CB51" s="5">
        <f t="shared" si="133"/>
        <v>0.9096308028633926</v>
      </c>
      <c r="CC51" s="5">
        <f t="shared" si="133"/>
        <v>0.8213939133199899</v>
      </c>
      <c r="CD51" s="5">
        <f t="shared" si="133"/>
        <v>3.109998699662353</v>
      </c>
      <c r="CE51" s="5">
        <f t="shared" si="133"/>
        <v>2.6055385704307099</v>
      </c>
      <c r="CF51" s="5">
        <f t="shared" si="133"/>
        <v>1.1551717604836753</v>
      </c>
      <c r="CG51" s="5">
        <f t="shared" si="133"/>
        <v>0.94736617567083847</v>
      </c>
      <c r="CH51" s="5">
        <f t="shared" si="133"/>
        <v>-2.6236929135963316</v>
      </c>
      <c r="CI51" s="5">
        <f t="shared" si="133"/>
        <v>0.22864552825416773</v>
      </c>
      <c r="CJ51" s="5">
        <f t="shared" si="133"/>
        <v>1.8552390307812638</v>
      </c>
      <c r="CK51" s="5">
        <f t="shared" si="133"/>
        <v>1.6163992923811099</v>
      </c>
    </row>
    <row r="52" spans="1:89" x14ac:dyDescent="0.2">
      <c r="A52" s="5" t="s">
        <v>158</v>
      </c>
      <c r="B52" s="5">
        <f>(POWER(B33/B25, 1/8)-1)*100</f>
        <v>4.0751129286775933</v>
      </c>
      <c r="C52" s="5">
        <f t="shared" ref="C52:BN52" si="134">(POWER(C33/C25, 1/8)-1)*100</f>
        <v>3.0519944975771596</v>
      </c>
      <c r="D52" s="5">
        <f t="shared" si="134"/>
        <v>3.3295142623207319</v>
      </c>
      <c r="E52" s="5">
        <f t="shared" si="134"/>
        <v>2.688308667373529</v>
      </c>
      <c r="F52" s="5">
        <f t="shared" si="134"/>
        <v>0.16539102895596347</v>
      </c>
      <c r="G52" s="5">
        <f t="shared" si="134"/>
        <v>-0.64800943887812767</v>
      </c>
      <c r="H52" s="5">
        <f t="shared" si="134"/>
        <v>3.1923917700772408</v>
      </c>
      <c r="I52" s="5">
        <f t="shared" si="134"/>
        <v>2.4504331385935441</v>
      </c>
      <c r="J52" s="5">
        <f t="shared" si="134"/>
        <v>5.2802569704829549</v>
      </c>
      <c r="K52" s="5">
        <f t="shared" si="134"/>
        <v>4.2268423878809802</v>
      </c>
      <c r="L52" s="5">
        <f t="shared" si="134"/>
        <v>13.222753921949471</v>
      </c>
      <c r="M52" s="5">
        <f t="shared" si="134"/>
        <v>8.5843505152161335</v>
      </c>
      <c r="N52" s="5">
        <f t="shared" si="134"/>
        <v>5.1026197675272167</v>
      </c>
      <c r="O52" s="5">
        <f t="shared" si="134"/>
        <v>1.1703762885686197</v>
      </c>
      <c r="P52" s="5">
        <f t="shared" si="134"/>
        <v>5.7199924862349372</v>
      </c>
      <c r="Q52" s="5">
        <f t="shared" si="134"/>
        <v>4.5235056561076181</v>
      </c>
      <c r="R52" s="5">
        <f t="shared" si="134"/>
        <v>4.6827814375698606</v>
      </c>
      <c r="S52" s="5">
        <f t="shared" si="134"/>
        <v>3.6995808629814109</v>
      </c>
      <c r="T52" s="5">
        <f t="shared" si="134"/>
        <v>3.997004846088581</v>
      </c>
      <c r="U52" s="5">
        <f t="shared" si="134"/>
        <v>4.8076499324974042</v>
      </c>
      <c r="V52" s="5">
        <f t="shared" si="134"/>
        <v>2.7170678240881596</v>
      </c>
      <c r="W52" s="5">
        <f t="shared" si="134"/>
        <v>-0.56073139108792081</v>
      </c>
      <c r="X52" s="5">
        <f t="shared" si="134"/>
        <v>3.8692122728029021</v>
      </c>
      <c r="Y52" s="5">
        <f t="shared" si="134"/>
        <v>3.2476405608890424</v>
      </c>
      <c r="Z52" s="5">
        <f t="shared" si="134"/>
        <v>4.0747622630797453</v>
      </c>
      <c r="AA52" s="5">
        <f t="shared" si="134"/>
        <v>3.0818743305883745</v>
      </c>
      <c r="AB52" s="5">
        <f t="shared" si="134"/>
        <v>-0.39867333097624025</v>
      </c>
      <c r="AC52" s="5">
        <f t="shared" si="134"/>
        <v>-0.4663194518919056</v>
      </c>
      <c r="AD52" s="5">
        <f t="shared" si="134"/>
        <v>-0.11982574701124848</v>
      </c>
      <c r="AE52" s="5">
        <f t="shared" si="134"/>
        <v>-1.4164589897489477</v>
      </c>
      <c r="AF52" s="5">
        <f t="shared" si="134"/>
        <v>3.0321428053643018</v>
      </c>
      <c r="AG52" s="5">
        <f t="shared" si="134"/>
        <v>2.2978486117070762</v>
      </c>
      <c r="AH52" s="5">
        <f t="shared" si="134"/>
        <v>4.3905976055440776</v>
      </c>
      <c r="AI52" s="5">
        <f t="shared" si="134"/>
        <v>3.4839079909321002</v>
      </c>
      <c r="AJ52" s="5">
        <f t="shared" si="134"/>
        <v>-0.75878290888571343</v>
      </c>
      <c r="AK52" s="5">
        <f t="shared" si="134"/>
        <v>-0.76602495900850442</v>
      </c>
      <c r="AL52" s="5">
        <f t="shared" si="134"/>
        <v>4.2671364540236567E-2</v>
      </c>
      <c r="AM52" s="5">
        <f t="shared" si="134"/>
        <v>-1.354477606485871</v>
      </c>
      <c r="AN52" s="5">
        <f t="shared" si="134"/>
        <v>3.0456064311268793</v>
      </c>
      <c r="AO52" s="5">
        <f t="shared" si="134"/>
        <v>2.4451686020818597</v>
      </c>
      <c r="AP52" s="5">
        <f t="shared" si="134"/>
        <v>4.398937416350468</v>
      </c>
      <c r="AQ52" s="5">
        <f t="shared" si="134"/>
        <v>3.4596969627603391</v>
      </c>
      <c r="AR52" s="5">
        <f t="shared" si="134"/>
        <v>1.5517573660241091</v>
      </c>
      <c r="AS52" s="5">
        <f t="shared" si="134"/>
        <v>1.3563295466723524</v>
      </c>
      <c r="AT52" s="5">
        <f t="shared" si="134"/>
        <v>0.54997714369748874</v>
      </c>
      <c r="AU52" s="5">
        <f t="shared" si="134"/>
        <v>7.7623759208833576E-3</v>
      </c>
      <c r="AV52" s="5">
        <f t="shared" si="134"/>
        <v>3.331024568044394</v>
      </c>
      <c r="AW52" s="5">
        <f t="shared" si="134"/>
        <v>2.6976967478956615</v>
      </c>
      <c r="AX52" s="5">
        <f t="shared" si="134"/>
        <v>3.5887785930648786</v>
      </c>
      <c r="AY52" s="5">
        <f t="shared" si="134"/>
        <v>2.6299984470248283</v>
      </c>
      <c r="AZ52" s="5">
        <f t="shared" si="134"/>
        <v>1.9553941058872093</v>
      </c>
      <c r="BA52" s="5">
        <f t="shared" si="134"/>
        <v>1.6887243016623144</v>
      </c>
      <c r="BB52" s="5">
        <f t="shared" si="134"/>
        <v>-1.3250316755196723</v>
      </c>
      <c r="BC52" s="5">
        <f t="shared" si="134"/>
        <v>-1.8785413580264088</v>
      </c>
      <c r="BD52" s="5">
        <f t="shared" si="134"/>
        <v>2.5428547347938535</v>
      </c>
      <c r="BE52" s="5">
        <f t="shared" si="134"/>
        <v>1.8532935167683062</v>
      </c>
      <c r="BF52" s="5">
        <f t="shared" si="134"/>
        <v>4.5965197184632656</v>
      </c>
      <c r="BG52" s="5">
        <f t="shared" si="134"/>
        <v>3.515272337312636</v>
      </c>
      <c r="BH52" s="5">
        <f t="shared" si="134"/>
        <v>1.6483367482291955</v>
      </c>
      <c r="BI52" s="5">
        <f t="shared" si="134"/>
        <v>1.4212824942824387</v>
      </c>
      <c r="BJ52" s="5">
        <f t="shared" si="134"/>
        <v>-0.25343301546898456</v>
      </c>
      <c r="BK52" s="5">
        <f t="shared" si="134"/>
        <v>0.33246443275436466</v>
      </c>
      <c r="BL52" s="5">
        <f t="shared" si="134"/>
        <v>3.5369677785776599</v>
      </c>
      <c r="BM52" s="5">
        <f t="shared" si="134"/>
        <v>2.7638186232098017</v>
      </c>
      <c r="BN52" s="5">
        <f t="shared" si="134"/>
        <v>5.0980606048103061</v>
      </c>
      <c r="BO52" s="5">
        <f t="shared" ref="BO52:CK52" si="135">(POWER(BO33/BO25, 1/8)-1)*100</f>
        <v>3.9993510054646686</v>
      </c>
      <c r="BP52" s="5">
        <f t="shared" si="135"/>
        <v>8.1267247700788303</v>
      </c>
      <c r="BQ52" s="5">
        <f t="shared" si="135"/>
        <v>6.2409609202853877</v>
      </c>
      <c r="BR52" s="5">
        <f t="shared" si="135"/>
        <v>1.9689000215068697</v>
      </c>
      <c r="BS52" s="5">
        <f t="shared" si="135"/>
        <v>1.5154623905440756</v>
      </c>
      <c r="BT52" s="5">
        <f t="shared" si="135"/>
        <v>4.5758634327990988</v>
      </c>
      <c r="BU52" s="5">
        <f t="shared" si="135"/>
        <v>3.7524760781940225</v>
      </c>
      <c r="BV52" s="5">
        <f t="shared" si="135"/>
        <v>4.5634109164055747</v>
      </c>
      <c r="BW52" s="5">
        <f t="shared" si="135"/>
        <v>3.2977809978224304</v>
      </c>
      <c r="BX52" s="5">
        <f t="shared" si="135"/>
        <v>2.6903858036933181</v>
      </c>
      <c r="BY52" s="5">
        <f t="shared" si="135"/>
        <v>2.0585663351936567</v>
      </c>
      <c r="BZ52" s="5">
        <f t="shared" si="135"/>
        <v>1.5770307641957526</v>
      </c>
      <c r="CA52" s="5">
        <f t="shared" si="135"/>
        <v>0.26037020620879314</v>
      </c>
      <c r="CB52" s="5">
        <f t="shared" si="135"/>
        <v>3.7272440525455419</v>
      </c>
      <c r="CC52" s="5">
        <f t="shared" si="135"/>
        <v>2.7694293169828521</v>
      </c>
      <c r="CD52" s="5">
        <f t="shared" si="135"/>
        <v>4.0054554178730495</v>
      </c>
      <c r="CE52" s="5">
        <f t="shared" si="135"/>
        <v>2.933545988013142</v>
      </c>
      <c r="CF52" s="5">
        <f t="shared" si="135"/>
        <v>1.3937352263585501</v>
      </c>
      <c r="CG52" s="5">
        <f t="shared" si="135"/>
        <v>1.0638459385660104</v>
      </c>
      <c r="CH52" s="5">
        <f t="shared" si="135"/>
        <v>1.3747739768841694</v>
      </c>
      <c r="CI52" s="5">
        <f t="shared" si="135"/>
        <v>-0.45463637872487084</v>
      </c>
      <c r="CJ52" s="5">
        <f t="shared" si="135"/>
        <v>3.1979931250772475</v>
      </c>
      <c r="CK52" s="5">
        <f t="shared" si="135"/>
        <v>2.3725294567250366</v>
      </c>
    </row>
    <row r="53" spans="1:89" x14ac:dyDescent="0.2">
      <c r="A53" s="5" t="s">
        <v>159</v>
      </c>
      <c r="B53" s="5">
        <f>(POWER(B44/B33, 1/11)-1)*100</f>
        <v>0.79845914184726308</v>
      </c>
      <c r="C53" s="5">
        <f t="shared" ref="C53:BN53" si="136">(POWER(C44/C33, 1/11)-1)*100</f>
        <v>0.5648210866588288</v>
      </c>
      <c r="D53" s="5">
        <f t="shared" si="136"/>
        <v>-1.0506241293967489</v>
      </c>
      <c r="E53" s="5">
        <f t="shared" si="136"/>
        <v>-0.82495402171609555</v>
      </c>
      <c r="F53" s="5">
        <f t="shared" si="136"/>
        <v>1.1044695222670153</v>
      </c>
      <c r="G53" s="5">
        <f t="shared" si="136"/>
        <v>-0.30331384914561443</v>
      </c>
      <c r="H53" s="5">
        <f t="shared" si="136"/>
        <v>0.63663165247502818</v>
      </c>
      <c r="I53" s="5">
        <f t="shared" si="136"/>
        <v>0.4458847236172625</v>
      </c>
      <c r="J53" s="5">
        <f t="shared" si="136"/>
        <v>1.5214716748318313</v>
      </c>
      <c r="K53" s="5">
        <f t="shared" si="136"/>
        <v>1.1220136235550848</v>
      </c>
      <c r="L53" s="5">
        <f t="shared" si="136"/>
        <v>-1.8775271783693537</v>
      </c>
      <c r="M53" s="5">
        <f t="shared" si="136"/>
        <v>-1.0672476167406519</v>
      </c>
      <c r="N53" s="5">
        <f t="shared" si="136"/>
        <v>0.77031071839144261</v>
      </c>
      <c r="O53" s="5">
        <f t="shared" si="136"/>
        <v>-0.66233462654194941</v>
      </c>
      <c r="P53" s="5">
        <f t="shared" si="136"/>
        <v>0.85090399845935139</v>
      </c>
      <c r="Q53" s="5">
        <f t="shared" si="136"/>
        <v>0.69433116553565544</v>
      </c>
      <c r="R53" s="5">
        <f t="shared" si="136"/>
        <v>0.67852656796985045</v>
      </c>
      <c r="S53" s="5">
        <f t="shared" si="136"/>
        <v>0.50428567371947342</v>
      </c>
      <c r="T53" s="5">
        <f t="shared" si="136"/>
        <v>1.7941750905512199</v>
      </c>
      <c r="U53" s="5">
        <f t="shared" si="136"/>
        <v>1.8507746258574098</v>
      </c>
      <c r="V53" s="5">
        <f t="shared" si="136"/>
        <v>-2.2196587577292926</v>
      </c>
      <c r="W53" s="5">
        <f t="shared" si="136"/>
        <v>-0.14536070461548256</v>
      </c>
      <c r="X53" s="5">
        <f t="shared" si="136"/>
        <v>0.33487739633573099</v>
      </c>
      <c r="Y53" s="5">
        <f t="shared" si="136"/>
        <v>0.24881050149299089</v>
      </c>
      <c r="Z53" s="5">
        <f t="shared" si="136"/>
        <v>1.0698554876352517</v>
      </c>
      <c r="AA53" s="5">
        <f t="shared" si="136"/>
        <v>0.76065207919224775</v>
      </c>
      <c r="AB53" s="5">
        <f t="shared" si="136"/>
        <v>-0.58175935816136004</v>
      </c>
      <c r="AC53" s="5">
        <f t="shared" si="136"/>
        <v>-0.70124846858633516</v>
      </c>
      <c r="AD53" s="5">
        <f t="shared" si="136"/>
        <v>1.1064134281184135</v>
      </c>
      <c r="AE53" s="5">
        <f t="shared" si="136"/>
        <v>-0.82240706465729341</v>
      </c>
      <c r="AF53" s="5">
        <f t="shared" si="136"/>
        <v>0.90514408378479239</v>
      </c>
      <c r="AG53" s="5">
        <f t="shared" si="136"/>
        <v>0.64061625567395364</v>
      </c>
      <c r="AH53" s="5">
        <f t="shared" si="136"/>
        <v>0.86880417640902152</v>
      </c>
      <c r="AI53" s="5">
        <f t="shared" si="136"/>
        <v>0.64837328139635275</v>
      </c>
      <c r="AJ53" s="5">
        <f t="shared" si="136"/>
        <v>-1.8983239615782743</v>
      </c>
      <c r="AK53" s="5">
        <f t="shared" si="136"/>
        <v>-2.0636692098383813</v>
      </c>
      <c r="AL53" s="5">
        <f t="shared" si="136"/>
        <v>1.1467376969967136</v>
      </c>
      <c r="AM53" s="5">
        <f t="shared" si="136"/>
        <v>-0.66592139570015307</v>
      </c>
      <c r="AN53" s="5">
        <f t="shared" si="136"/>
        <v>0.68369531866083744</v>
      </c>
      <c r="AO53" s="5">
        <f t="shared" si="136"/>
        <v>0.48283560758615174</v>
      </c>
      <c r="AP53" s="5">
        <f t="shared" si="136"/>
        <v>1.0383180276754667</v>
      </c>
      <c r="AQ53" s="5">
        <f t="shared" si="136"/>
        <v>0.76567601109192029</v>
      </c>
      <c r="AR53" s="5">
        <f t="shared" si="136"/>
        <v>1.0583664653348812</v>
      </c>
      <c r="AS53" s="5">
        <f t="shared" si="136"/>
        <v>0.87661725755039388</v>
      </c>
      <c r="AT53" s="5">
        <f t="shared" si="136"/>
        <v>0.9301647494154297</v>
      </c>
      <c r="AU53" s="5">
        <f t="shared" si="136"/>
        <v>-7.8073211004459075E-2</v>
      </c>
      <c r="AV53" s="5">
        <f t="shared" si="136"/>
        <v>0.92719926025570665</v>
      </c>
      <c r="AW53" s="5">
        <f t="shared" si="136"/>
        <v>0.71748175550356841</v>
      </c>
      <c r="AX53" s="5">
        <f t="shared" si="136"/>
        <v>0.78184073447138402</v>
      </c>
      <c r="AY53" s="5">
        <f t="shared" si="136"/>
        <v>0.54403577541324299</v>
      </c>
      <c r="AZ53" s="5">
        <f t="shared" si="136"/>
        <v>0.7602614642304939</v>
      </c>
      <c r="BA53" s="5">
        <f t="shared" si="136"/>
        <v>0.6227768872551831</v>
      </c>
      <c r="BB53" s="5">
        <f t="shared" si="136"/>
        <v>0.97810509966056447</v>
      </c>
      <c r="BC53" s="5">
        <f t="shared" si="136"/>
        <v>0.43777735278363039</v>
      </c>
      <c r="BD53" s="5">
        <f t="shared" si="136"/>
        <v>0.77157905694695827</v>
      </c>
      <c r="BE53" s="5">
        <f t="shared" si="136"/>
        <v>0.57483688927251197</v>
      </c>
      <c r="BF53" s="5">
        <f t="shared" si="136"/>
        <v>0.42269011125453115</v>
      </c>
      <c r="BG53" s="5">
        <f t="shared" si="136"/>
        <v>0.3057281929543576</v>
      </c>
      <c r="BH53" s="5">
        <f t="shared" si="136"/>
        <v>0.50500442781176158</v>
      </c>
      <c r="BI53" s="5">
        <f t="shared" si="136"/>
        <v>0.41785045005999777</v>
      </c>
      <c r="BJ53" s="5">
        <f t="shared" si="136"/>
        <v>1.1984718967945396</v>
      </c>
      <c r="BK53" s="5">
        <f t="shared" si="136"/>
        <v>-0.64945766685048367</v>
      </c>
      <c r="BL53" s="5">
        <f t="shared" si="136"/>
        <v>0.39831881127947444</v>
      </c>
      <c r="BM53" s="5">
        <f t="shared" si="136"/>
        <v>0.30487569185029262</v>
      </c>
      <c r="BN53" s="5">
        <f t="shared" si="136"/>
        <v>0.53649495386287605</v>
      </c>
      <c r="BO53" s="5">
        <f t="shared" ref="BO53:CK53" si="137">(POWER(BO44/BO33, 1/11)-1)*100</f>
        <v>0.39518130966305076</v>
      </c>
      <c r="BP53" s="5">
        <f t="shared" si="137"/>
        <v>-9.1431887060623005</v>
      </c>
      <c r="BQ53" s="5">
        <f t="shared" si="137"/>
        <v>-7.9239727049789543</v>
      </c>
      <c r="BR53" s="5">
        <f t="shared" si="137"/>
        <v>-0.74295624686859796</v>
      </c>
      <c r="BS53" s="5">
        <f t="shared" si="137"/>
        <v>-2.0610821361514264</v>
      </c>
      <c r="BT53" s="5">
        <f t="shared" si="137"/>
        <v>-0.35300794162520521</v>
      </c>
      <c r="BU53" s="5">
        <f t="shared" si="137"/>
        <v>-0.46103731178466223</v>
      </c>
      <c r="BV53" s="5">
        <f t="shared" si="137"/>
        <v>0.17920309316241667</v>
      </c>
      <c r="BW53" s="5">
        <f t="shared" si="137"/>
        <v>0.12304242668399468</v>
      </c>
      <c r="BX53" s="5">
        <f t="shared" si="137"/>
        <v>-6.8476378852311726</v>
      </c>
      <c r="BY53" s="5">
        <f t="shared" si="137"/>
        <v>-6.0313250419254283</v>
      </c>
      <c r="BZ53" s="5">
        <f t="shared" si="137"/>
        <v>1.4259846890804395</v>
      </c>
      <c r="CA53" s="5">
        <f t="shared" si="137"/>
        <v>-1.3616390881168505</v>
      </c>
      <c r="CB53" s="5">
        <f t="shared" si="137"/>
        <v>-0.11411703443853227</v>
      </c>
      <c r="CC53" s="5">
        <f t="shared" si="137"/>
        <v>-0.20701397127644849</v>
      </c>
      <c r="CD53" s="5">
        <f t="shared" si="137"/>
        <v>0.96122300659102766</v>
      </c>
      <c r="CE53" s="5">
        <f t="shared" si="137"/>
        <v>0.66336828863180486</v>
      </c>
      <c r="CF53" s="5">
        <f t="shared" si="137"/>
        <v>0.28800387114249482</v>
      </c>
      <c r="CG53" s="5">
        <f t="shared" si="137"/>
        <v>0.21363508292648881</v>
      </c>
      <c r="CH53" s="5">
        <f t="shared" si="137"/>
        <v>2.0774481830451608</v>
      </c>
      <c r="CI53" s="5">
        <f t="shared" si="137"/>
        <v>-0.65588383711044917</v>
      </c>
      <c r="CJ53" s="5">
        <f t="shared" si="137"/>
        <v>0.87314721397167006</v>
      </c>
      <c r="CK53" s="5">
        <f t="shared" si="137"/>
        <v>0.62593973960927141</v>
      </c>
    </row>
    <row r="54" spans="1:89" x14ac:dyDescent="0.2">
      <c r="A54" s="5" t="s">
        <v>160</v>
      </c>
      <c r="B54" s="5">
        <f>(POWER(B48/B44, 1/4)-1)*100</f>
        <v>0.96014081297892684</v>
      </c>
      <c r="C54" s="5">
        <f t="shared" ref="C54:BN54" si="138">(POWER(C48/C44, 1/4)-1)*100</f>
        <v>0.66622579676816063</v>
      </c>
      <c r="D54" s="5">
        <f t="shared" si="138"/>
        <v>2.4218515127994111</v>
      </c>
      <c r="E54" s="5">
        <f t="shared" si="138"/>
        <v>1.9028613598002231</v>
      </c>
      <c r="F54" s="5">
        <f t="shared" si="138"/>
        <v>-0.2184855852176204</v>
      </c>
      <c r="G54" s="5">
        <f t="shared" si="138"/>
        <v>-7.7357780287112821E-2</v>
      </c>
      <c r="H54" s="5">
        <f t="shared" si="138"/>
        <v>0.85526261963064787</v>
      </c>
      <c r="I54" s="5">
        <f t="shared" si="138"/>
        <v>0.62285111080906397</v>
      </c>
      <c r="J54" s="5">
        <f t="shared" si="138"/>
        <v>0.64092510591742258</v>
      </c>
      <c r="K54" s="5">
        <f t="shared" si="138"/>
        <v>0.45980072964519891</v>
      </c>
      <c r="L54" s="5">
        <f t="shared" si="138"/>
        <v>-7.9959592478243575</v>
      </c>
      <c r="M54" s="5">
        <f t="shared" si="138"/>
        <v>-5.0946980020081583</v>
      </c>
      <c r="N54" s="5">
        <f t="shared" si="138"/>
        <v>-1.0896724317817963</v>
      </c>
      <c r="O54" s="5">
        <f t="shared" si="138"/>
        <v>2.5254849899398746</v>
      </c>
      <c r="P54" s="5">
        <f t="shared" si="138"/>
        <v>-0.20235140855238143</v>
      </c>
      <c r="Q54" s="5">
        <f t="shared" si="138"/>
        <v>-9.544689906779702E-2</v>
      </c>
      <c r="R54" s="5">
        <f t="shared" si="138"/>
        <v>0.87294672194742073</v>
      </c>
      <c r="S54" s="5">
        <f t="shared" si="138"/>
        <v>0.63815189468843236</v>
      </c>
      <c r="T54" s="5">
        <f t="shared" si="138"/>
        <v>3.8459765781542421</v>
      </c>
      <c r="U54" s="5">
        <f t="shared" si="138"/>
        <v>3.6254759098018452</v>
      </c>
      <c r="V54" s="5">
        <f t="shared" si="138"/>
        <v>1.9414372377424716</v>
      </c>
      <c r="W54" s="5">
        <f t="shared" si="138"/>
        <v>3.4198155035778388</v>
      </c>
      <c r="X54" s="5">
        <f t="shared" si="138"/>
        <v>1.2974816987735061</v>
      </c>
      <c r="Y54" s="5">
        <f t="shared" si="138"/>
        <v>1.1145719630518025</v>
      </c>
      <c r="Z54" s="5">
        <f t="shared" si="138"/>
        <v>0.90968536412010526</v>
      </c>
      <c r="AA54" s="5">
        <f t="shared" si="138"/>
        <v>0.63208316791349972</v>
      </c>
      <c r="AB54" s="5">
        <f t="shared" si="138"/>
        <v>1.8300364466316221</v>
      </c>
      <c r="AC54" s="5">
        <f t="shared" si="138"/>
        <v>2.2055075395424506</v>
      </c>
      <c r="AD54" s="5">
        <f t="shared" si="138"/>
        <v>-1.8988905784896537</v>
      </c>
      <c r="AE54" s="5">
        <f t="shared" si="138"/>
        <v>-0.19837291942170765</v>
      </c>
      <c r="AF54" s="5">
        <f t="shared" si="138"/>
        <v>0.63013500253576993</v>
      </c>
      <c r="AG54" s="5">
        <f t="shared" si="138"/>
        <v>0.4311336938741972</v>
      </c>
      <c r="AH54" s="5">
        <f t="shared" si="138"/>
        <v>0.49737771366498151</v>
      </c>
      <c r="AI54" s="5">
        <f t="shared" si="138"/>
        <v>0.36505863866562738</v>
      </c>
      <c r="AJ54" s="5">
        <f t="shared" si="138"/>
        <v>2.0519746466951982</v>
      </c>
      <c r="AK54" s="5">
        <f t="shared" si="138"/>
        <v>2.3181723676577448</v>
      </c>
      <c r="AL54" s="5">
        <f t="shared" si="138"/>
        <v>-3.6631050803311638</v>
      </c>
      <c r="AM54" s="5">
        <f t="shared" si="138"/>
        <v>-7.001852403212272E-2</v>
      </c>
      <c r="AN54" s="5">
        <f t="shared" si="138"/>
        <v>7.6524794331001011E-2</v>
      </c>
      <c r="AO54" s="5">
        <f t="shared" si="138"/>
        <v>3.3504229418768183E-2</v>
      </c>
      <c r="AP54" s="5">
        <f t="shared" si="138"/>
        <v>1.7800502574415233</v>
      </c>
      <c r="AQ54" s="5">
        <f t="shared" si="138"/>
        <v>1.2756100023389338</v>
      </c>
      <c r="AR54" s="5">
        <f t="shared" si="138"/>
        <v>1.6636085830609604</v>
      </c>
      <c r="AS54" s="5">
        <f t="shared" si="138"/>
        <v>1.3231184359739245</v>
      </c>
      <c r="AT54" s="5">
        <f t="shared" si="138"/>
        <v>2.9543063625215638</v>
      </c>
      <c r="AU54" s="5">
        <f t="shared" si="138"/>
        <v>-0.64455086546831852</v>
      </c>
      <c r="AV54" s="5">
        <f t="shared" si="138"/>
        <v>1.6875311312639196</v>
      </c>
      <c r="AW54" s="5">
        <f t="shared" si="138"/>
        <v>1.2832052244979186</v>
      </c>
      <c r="AX54" s="5">
        <f t="shared" si="138"/>
        <v>0.64302908242208634</v>
      </c>
      <c r="AY54" s="5">
        <f t="shared" si="138"/>
        <v>0.44002782032288579</v>
      </c>
      <c r="AZ54" s="5">
        <f t="shared" si="138"/>
        <v>0.84578107554726945</v>
      </c>
      <c r="BA54" s="5">
        <f t="shared" si="138"/>
        <v>0.67524553290356781</v>
      </c>
      <c r="BB54" s="5">
        <f t="shared" si="138"/>
        <v>-1.110565407131836</v>
      </c>
      <c r="BC54" s="5">
        <f t="shared" si="138"/>
        <v>0.44019290951227141</v>
      </c>
      <c r="BD54" s="5">
        <f t="shared" si="138"/>
        <v>0.49801300581844288</v>
      </c>
      <c r="BE54" s="5">
        <f t="shared" si="138"/>
        <v>0.33557588476924582</v>
      </c>
      <c r="BF54" s="5">
        <f t="shared" si="138"/>
        <v>1.2146777134500075</v>
      </c>
      <c r="BG54" s="5">
        <f t="shared" si="138"/>
        <v>0.86520411947190734</v>
      </c>
      <c r="BH54" s="5">
        <f t="shared" si="138"/>
        <v>-0.83440064524464841</v>
      </c>
      <c r="BI54" s="5">
        <f t="shared" si="138"/>
        <v>-0.68786145083202799</v>
      </c>
      <c r="BJ54" s="5">
        <f t="shared" si="138"/>
        <v>2.5904095163668206</v>
      </c>
      <c r="BK54" s="5">
        <f t="shared" si="138"/>
        <v>2.422034830557851</v>
      </c>
      <c r="BL54" s="5">
        <f t="shared" si="138"/>
        <v>1.3331663425746543</v>
      </c>
      <c r="BM54" s="5">
        <f t="shared" si="138"/>
        <v>1.0242881185803521</v>
      </c>
      <c r="BN54" s="5">
        <f t="shared" si="138"/>
        <v>0.52587478473000715</v>
      </c>
      <c r="BO54" s="5">
        <f t="shared" ref="BO54:CK54" si="139">(POWER(BO48/BO44, 1/4)-1)*100</f>
        <v>0.38277768510559529</v>
      </c>
      <c r="BP54" s="5">
        <f t="shared" si="139"/>
        <v>-14.796270654954647</v>
      </c>
      <c r="BQ54" s="5">
        <f t="shared" si="139"/>
        <v>-19.990648892687581</v>
      </c>
      <c r="BR54" s="5">
        <f t="shared" si="139"/>
        <v>-0.90549343828445483</v>
      </c>
      <c r="BS54" s="5">
        <f t="shared" si="139"/>
        <v>0.65458484851554921</v>
      </c>
      <c r="BT54" s="5">
        <f t="shared" si="139"/>
        <v>5.603132972238356E-2</v>
      </c>
      <c r="BU54" s="5">
        <f t="shared" si="139"/>
        <v>-0.29456044992782759</v>
      </c>
      <c r="BV54" s="5">
        <f t="shared" si="139"/>
        <v>0.35059656039093667</v>
      </c>
      <c r="BW54" s="5">
        <f t="shared" si="139"/>
        <v>0.23942763736142236</v>
      </c>
      <c r="BX54" s="5">
        <f t="shared" si="139"/>
        <v>-4.0114074535163695</v>
      </c>
      <c r="BY54" s="5">
        <f t="shared" si="139"/>
        <v>-4.4210487186306384</v>
      </c>
      <c r="BZ54" s="5">
        <f t="shared" si="139"/>
        <v>-2.7556220746259852</v>
      </c>
      <c r="CA54" s="5">
        <f t="shared" si="139"/>
        <v>0.12441877395708012</v>
      </c>
      <c r="CB54" s="5">
        <f t="shared" si="139"/>
        <v>-8.0476964247711003E-2</v>
      </c>
      <c r="CC54" s="5">
        <f t="shared" si="139"/>
        <v>-0.21769671900752074</v>
      </c>
      <c r="CD54" s="5">
        <f t="shared" si="139"/>
        <v>1.2828899105025604</v>
      </c>
      <c r="CE54" s="5">
        <f t="shared" si="139"/>
        <v>0.86403810657700308</v>
      </c>
      <c r="CF54" s="5">
        <f t="shared" si="139"/>
        <v>2.7544027802401949</v>
      </c>
      <c r="CG54" s="5">
        <f t="shared" si="139"/>
        <v>1.9784100647510794</v>
      </c>
      <c r="CH54" s="5">
        <f t="shared" si="139"/>
        <v>-0.65874883460561584</v>
      </c>
      <c r="CI54" s="5">
        <f t="shared" si="139"/>
        <v>-2.1208638074153741</v>
      </c>
      <c r="CJ54" s="5">
        <f t="shared" si="139"/>
        <v>0.9863405631765465</v>
      </c>
      <c r="CK54" s="5">
        <f t="shared" si="139"/>
        <v>0.63327013757836781</v>
      </c>
    </row>
    <row r="55" spans="1:89" x14ac:dyDescent="0.2">
      <c r="A55" s="1" t="s">
        <v>161</v>
      </c>
      <c r="B55" s="5">
        <f>(POWER(B48/B6, 1/42)-1)*100</f>
        <v>3.1105785756444959</v>
      </c>
      <c r="C55" s="5">
        <f t="shared" ref="C55:BN55" si="140">(POWER(C48/C6, 1/42)-1)*100</f>
        <v>2.6062506371286931</v>
      </c>
      <c r="D55" s="5">
        <f t="shared" si="140"/>
        <v>0.5724162335426275</v>
      </c>
      <c r="E55" s="5">
        <f t="shared" si="140"/>
        <v>0.46520051189833378</v>
      </c>
      <c r="F55" s="5">
        <f t="shared" si="140"/>
        <v>-0.18485224627674546</v>
      </c>
      <c r="G55" s="5">
        <f t="shared" si="140"/>
        <v>-0.38437627606106028</v>
      </c>
      <c r="H55" s="5">
        <f t="shared" si="140"/>
        <v>2.0049562476267768</v>
      </c>
      <c r="I55" s="5">
        <f t="shared" si="140"/>
        <v>1.7191409206319896</v>
      </c>
      <c r="J55" s="5">
        <f t="shared" si="140"/>
        <v>5.3282024321168242</v>
      </c>
      <c r="K55" s="5">
        <f t="shared" si="140"/>
        <v>5.4962676079953754</v>
      </c>
      <c r="L55" s="5">
        <f t="shared" si="140"/>
        <v>2.3559760865034862</v>
      </c>
      <c r="M55" s="5">
        <f t="shared" si="140"/>
        <v>1.9518720159551028</v>
      </c>
      <c r="N55" s="5">
        <f t="shared" si="140"/>
        <v>0.63311694784631278</v>
      </c>
      <c r="O55" s="5">
        <f t="shared" si="140"/>
        <v>0.78730754764153588</v>
      </c>
      <c r="P55" s="5">
        <f t="shared" si="140"/>
        <v>3.5174928871176459</v>
      </c>
      <c r="Q55" s="5">
        <f t="shared" si="140"/>
        <v>3.5476349906912175</v>
      </c>
      <c r="R55" s="5">
        <f t="shared" si="140"/>
        <v>3.0902508207434121</v>
      </c>
      <c r="S55" s="5">
        <f t="shared" si="140"/>
        <v>2.7250510413310947</v>
      </c>
      <c r="T55" s="5">
        <f t="shared" si="140"/>
        <v>2.4403805517162036</v>
      </c>
      <c r="U55" s="5">
        <f t="shared" si="140"/>
        <v>3.0561653704917369</v>
      </c>
      <c r="V55" s="5">
        <f t="shared" si="140"/>
        <v>0.64981323878223751</v>
      </c>
      <c r="W55" s="5">
        <f t="shared" si="140"/>
        <v>0.72418494769739272</v>
      </c>
      <c r="X55" s="5">
        <f t="shared" si="140"/>
        <v>2.4111945313222805</v>
      </c>
      <c r="Y55" s="5">
        <f t="shared" si="140"/>
        <v>2.2527360755786763</v>
      </c>
      <c r="Z55" s="5">
        <f t="shared" si="140"/>
        <v>3.0153302330297116</v>
      </c>
      <c r="AA55" s="5">
        <f t="shared" si="140"/>
        <v>2.5150746350369069</v>
      </c>
      <c r="AB55" s="5">
        <f t="shared" si="140"/>
        <v>-0.14484776427173829</v>
      </c>
      <c r="AC55" s="5">
        <f t="shared" si="140"/>
        <v>-0.16713088360179595</v>
      </c>
      <c r="AD55" s="5">
        <f t="shared" si="140"/>
        <v>-2.1142596729295526E-2</v>
      </c>
      <c r="AE55" s="5">
        <f t="shared" si="140"/>
        <v>-0.78136479653755364</v>
      </c>
      <c r="AF55" s="5">
        <f t="shared" si="140"/>
        <v>2.0498597052455381</v>
      </c>
      <c r="AG55" s="5">
        <f t="shared" si="140"/>
        <v>1.7453051973508771</v>
      </c>
      <c r="AH55" s="5">
        <f t="shared" si="140"/>
        <v>4.5822334476790516</v>
      </c>
      <c r="AI55" s="5">
        <f t="shared" si="140"/>
        <v>4.5408478019875576</v>
      </c>
      <c r="AJ55" s="5">
        <f t="shared" si="140"/>
        <v>-0.33818545910260234</v>
      </c>
      <c r="AK55" s="5">
        <f t="shared" si="140"/>
        <v>-0.35816166855119347</v>
      </c>
      <c r="AL55" s="5">
        <f t="shared" si="140"/>
        <v>0.90977719063747298</v>
      </c>
      <c r="AM55" s="5">
        <f t="shared" si="140"/>
        <v>-0.32553951188244445</v>
      </c>
      <c r="AN55" s="5">
        <f t="shared" si="140"/>
        <v>2.8678270718978993</v>
      </c>
      <c r="AO55" s="5">
        <f t="shared" si="140"/>
        <v>2.8465631976309469</v>
      </c>
      <c r="AP55" s="5">
        <f t="shared" si="140"/>
        <v>3.8398960500998447</v>
      </c>
      <c r="AQ55" s="5">
        <f t="shared" si="140"/>
        <v>3.4764041504181664</v>
      </c>
      <c r="AR55" s="5">
        <f t="shared" si="140"/>
        <v>1.2981188839393365</v>
      </c>
      <c r="AS55" s="5">
        <f t="shared" si="140"/>
        <v>1.1545696948741746</v>
      </c>
      <c r="AT55" s="5">
        <f t="shared" si="140"/>
        <v>0.27652625675902431</v>
      </c>
      <c r="AU55" s="5">
        <f t="shared" si="140"/>
        <v>-0.13130886091419214</v>
      </c>
      <c r="AV55" s="5">
        <f t="shared" si="140"/>
        <v>2.4569629985208286</v>
      </c>
      <c r="AW55" s="5">
        <f t="shared" si="140"/>
        <v>2.2970603222691732</v>
      </c>
      <c r="AX55" s="5">
        <f t="shared" si="140"/>
        <v>3.2281154922687572</v>
      </c>
      <c r="AY55" s="5">
        <f t="shared" si="140"/>
        <v>2.6919547343386974</v>
      </c>
      <c r="AZ55" s="5">
        <f t="shared" si="140"/>
        <v>0.62440416852127534</v>
      </c>
      <c r="BA55" s="5">
        <f t="shared" si="140"/>
        <v>0.52472435100825443</v>
      </c>
      <c r="BB55" s="5">
        <f t="shared" si="140"/>
        <v>-0.65475171448211578</v>
      </c>
      <c r="BC55" s="5">
        <f t="shared" si="140"/>
        <v>-0.54690322082229237</v>
      </c>
      <c r="BD55" s="5">
        <f t="shared" si="140"/>
        <v>1.9794067940861915</v>
      </c>
      <c r="BE55" s="5">
        <f t="shared" si="140"/>
        <v>1.6871428877146544</v>
      </c>
      <c r="BF55" s="5">
        <f t="shared" si="140"/>
        <v>3.3145810573763423</v>
      </c>
      <c r="BG55" s="5">
        <f t="shared" si="140"/>
        <v>2.885143828884984</v>
      </c>
      <c r="BH55" s="5">
        <f t="shared" si="140"/>
        <v>8.3316565586799562E-2</v>
      </c>
      <c r="BI55" s="5">
        <f t="shared" si="140"/>
        <v>6.9677117494348906E-2</v>
      </c>
      <c r="BJ55" s="5">
        <f t="shared" si="140"/>
        <v>3.7540346060338514E-2</v>
      </c>
      <c r="BK55" s="5">
        <f t="shared" si="140"/>
        <v>-0.12069067953337509</v>
      </c>
      <c r="BL55" s="5">
        <f t="shared" si="140"/>
        <v>2.0866269265525261</v>
      </c>
      <c r="BM55" s="5">
        <f t="shared" si="140"/>
        <v>1.862275196979768</v>
      </c>
      <c r="BN55" s="5">
        <f t="shared" si="140"/>
        <v>2.5512630455882812</v>
      </c>
      <c r="BO55" s="5">
        <f t="shared" ref="BO55:CK55" si="141">(POWER(BO48/BO6, 1/42)-1)*100</f>
        <v>2.1669551539629683</v>
      </c>
      <c r="BP55" s="5">
        <f t="shared" si="141"/>
        <v>-3.3365798022776505</v>
      </c>
      <c r="BQ55" s="5">
        <f t="shared" si="141"/>
        <v>-3.7531152939905277</v>
      </c>
      <c r="BR55" s="5">
        <f t="shared" si="141"/>
        <v>0.29948645721347145</v>
      </c>
      <c r="BS55" s="5">
        <f t="shared" si="141"/>
        <v>-0.64886694858229399</v>
      </c>
      <c r="BT55" s="5">
        <f t="shared" si="141"/>
        <v>1.4955479218865531</v>
      </c>
      <c r="BU55" s="5">
        <f t="shared" si="141"/>
        <v>1.2502559425594972</v>
      </c>
      <c r="BV55" s="5">
        <f t="shared" si="141"/>
        <v>2.0298988526383122</v>
      </c>
      <c r="BW55" s="5">
        <f t="shared" si="141"/>
        <v>1.5692851266143171</v>
      </c>
      <c r="BX55" s="5">
        <f t="shared" si="141"/>
        <v>-3.5641934925139784</v>
      </c>
      <c r="BY55" s="5">
        <f t="shared" si="141"/>
        <v>-2.9216227435497677</v>
      </c>
      <c r="BZ55" s="5">
        <f t="shared" si="141"/>
        <v>-6.4407761526141805E-2</v>
      </c>
      <c r="CA55" s="5">
        <f t="shared" si="141"/>
        <v>-0.48843733410183221</v>
      </c>
      <c r="CB55" s="5">
        <f t="shared" si="141"/>
        <v>1.0748425888322366</v>
      </c>
      <c r="CC55" s="5">
        <f t="shared" si="141"/>
        <v>0.81870660014775609</v>
      </c>
      <c r="CD55" s="5">
        <f t="shared" si="141"/>
        <v>2.5371309197709691</v>
      </c>
      <c r="CE55" s="5">
        <f t="shared" si="141"/>
        <v>1.9889563352516015</v>
      </c>
      <c r="CF55" s="5">
        <f t="shared" si="141"/>
        <v>1.1235856530996458</v>
      </c>
      <c r="CG55" s="5">
        <f t="shared" si="141"/>
        <v>0.87439352455340735</v>
      </c>
      <c r="CH55" s="5">
        <f t="shared" si="141"/>
        <v>-0.46601618802812883</v>
      </c>
      <c r="CI55" s="5">
        <f t="shared" si="141"/>
        <v>-0.35933553325437906</v>
      </c>
      <c r="CJ55" s="5">
        <f t="shared" si="141"/>
        <v>1.7677982744493725</v>
      </c>
      <c r="CK55" s="5">
        <f t="shared" si="141"/>
        <v>1.4053445664274911</v>
      </c>
    </row>
    <row r="58" spans="1:89" x14ac:dyDescent="0.2">
      <c r="B58" s="6" t="s">
        <v>297</v>
      </c>
    </row>
    <row r="59" spans="1:89" x14ac:dyDescent="0.2">
      <c r="B59" s="6" t="s">
        <v>307</v>
      </c>
    </row>
    <row r="60" spans="1:89" x14ac:dyDescent="0.2">
      <c r="B60" s="6" t="s">
        <v>164</v>
      </c>
    </row>
  </sheetData>
  <phoneticPr fontId="19" type="noConversion"/>
  <pageMargins left="0.35433070866141736" right="0.35433070866141736" top="0.39370078740157483" bottom="0.39370078740157483" header="0.51181102362204722" footer="0.51181102362204722"/>
  <pageSetup scale="78" orientation="landscape" horizontalDpi="360" verticalDpi="360" r:id="rId1"/>
  <headerFooter alignWithMargins="0"/>
  <colBreaks count="5" manualBreakCount="5">
    <brk id="17" max="56" man="1"/>
    <brk id="33" max="1048575" man="1"/>
    <brk id="49" max="1048575" man="1"/>
    <brk id="65" max="56" man="1"/>
    <brk id="81"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O69"/>
  <sheetViews>
    <sheetView topLeftCell="W1" workbookViewId="0">
      <selection activeCell="W1" sqref="W1"/>
    </sheetView>
  </sheetViews>
  <sheetFormatPr defaultColWidth="8.875" defaultRowHeight="12.75" x14ac:dyDescent="0.2"/>
  <cols>
    <col min="1" max="1" width="8.875" style="1"/>
    <col min="2" max="67" width="8.875" style="6"/>
    <col min="68" max="16384" width="8.875" style="1"/>
  </cols>
  <sheetData>
    <row r="1" spans="1:67" x14ac:dyDescent="0.2">
      <c r="B1" s="6" t="s">
        <v>308</v>
      </c>
      <c r="M1" s="6" t="s">
        <v>309</v>
      </c>
      <c r="X1" s="6" t="s">
        <v>310</v>
      </c>
      <c r="AI1" s="6" t="s">
        <v>311</v>
      </c>
      <c r="AT1" s="6" t="s">
        <v>312</v>
      </c>
      <c r="BE1" s="6" t="s">
        <v>313</v>
      </c>
    </row>
    <row r="3" spans="1:67" x14ac:dyDescent="0.2">
      <c r="B3" s="6" t="s">
        <v>97</v>
      </c>
      <c r="L3" s="225"/>
      <c r="M3" s="6" t="s">
        <v>98</v>
      </c>
      <c r="W3" s="225"/>
      <c r="X3" s="6" t="s">
        <v>99</v>
      </c>
      <c r="AH3" s="225"/>
      <c r="AI3" s="6" t="s">
        <v>314</v>
      </c>
      <c r="AS3" s="225"/>
      <c r="AT3" s="6" t="s">
        <v>315</v>
      </c>
      <c r="BD3" s="225"/>
      <c r="BE3" s="6" t="s">
        <v>316</v>
      </c>
    </row>
    <row r="4" spans="1:67" x14ac:dyDescent="0.2">
      <c r="B4" s="6" t="s">
        <v>101</v>
      </c>
      <c r="C4" s="6" t="s">
        <v>317</v>
      </c>
      <c r="D4" s="6" t="s">
        <v>318</v>
      </c>
      <c r="E4" s="6" t="s">
        <v>319</v>
      </c>
      <c r="F4" s="6" t="s">
        <v>320</v>
      </c>
      <c r="G4" s="6" t="s">
        <v>321</v>
      </c>
      <c r="H4" s="6" t="s">
        <v>322</v>
      </c>
      <c r="I4" s="6" t="s">
        <v>323</v>
      </c>
      <c r="J4" s="6" t="s">
        <v>324</v>
      </c>
      <c r="K4" s="6" t="s">
        <v>325</v>
      </c>
      <c r="L4" s="225" t="s">
        <v>326</v>
      </c>
      <c r="M4" s="6" t="s">
        <v>101</v>
      </c>
      <c r="N4" s="6" t="s">
        <v>317</v>
      </c>
      <c r="O4" s="6" t="s">
        <v>318</v>
      </c>
      <c r="P4" s="6" t="s">
        <v>319</v>
      </c>
      <c r="Q4" s="6" t="s">
        <v>320</v>
      </c>
      <c r="R4" s="6" t="s">
        <v>321</v>
      </c>
      <c r="S4" s="6" t="s">
        <v>322</v>
      </c>
      <c r="T4" s="6" t="s">
        <v>323</v>
      </c>
      <c r="U4" s="6" t="s">
        <v>324</v>
      </c>
      <c r="V4" s="6" t="s">
        <v>325</v>
      </c>
      <c r="W4" s="225" t="s">
        <v>326</v>
      </c>
      <c r="X4" s="6" t="s">
        <v>101</v>
      </c>
      <c r="Y4" s="6" t="s">
        <v>317</v>
      </c>
      <c r="Z4" s="6" t="s">
        <v>318</v>
      </c>
      <c r="AA4" s="6" t="s">
        <v>319</v>
      </c>
      <c r="AB4" s="6" t="s">
        <v>320</v>
      </c>
      <c r="AC4" s="6" t="s">
        <v>321</v>
      </c>
      <c r="AD4" s="6" t="s">
        <v>322</v>
      </c>
      <c r="AE4" s="6" t="s">
        <v>323</v>
      </c>
      <c r="AF4" s="6" t="s">
        <v>324</v>
      </c>
      <c r="AG4" s="6" t="s">
        <v>325</v>
      </c>
      <c r="AH4" s="225" t="s">
        <v>326</v>
      </c>
      <c r="AI4" s="6" t="s">
        <v>101</v>
      </c>
      <c r="AJ4" s="6" t="s">
        <v>317</v>
      </c>
      <c r="AK4" s="6" t="s">
        <v>318</v>
      </c>
      <c r="AL4" s="6" t="s">
        <v>319</v>
      </c>
      <c r="AM4" s="6" t="s">
        <v>320</v>
      </c>
      <c r="AN4" s="6" t="s">
        <v>321</v>
      </c>
      <c r="AO4" s="6" t="s">
        <v>322</v>
      </c>
      <c r="AP4" s="6" t="s">
        <v>323</v>
      </c>
      <c r="AQ4" s="6" t="s">
        <v>324</v>
      </c>
      <c r="AR4" s="6" t="s">
        <v>325</v>
      </c>
      <c r="AS4" s="225" t="s">
        <v>326</v>
      </c>
      <c r="AT4" s="6" t="s">
        <v>101</v>
      </c>
      <c r="AU4" s="6" t="s">
        <v>317</v>
      </c>
      <c r="AV4" s="6" t="s">
        <v>318</v>
      </c>
      <c r="AW4" s="6" t="s">
        <v>319</v>
      </c>
      <c r="AX4" s="6" t="s">
        <v>320</v>
      </c>
      <c r="AY4" s="6" t="s">
        <v>321</v>
      </c>
      <c r="AZ4" s="6" t="s">
        <v>322</v>
      </c>
      <c r="BA4" s="6" t="s">
        <v>323</v>
      </c>
      <c r="BB4" s="6" t="s">
        <v>324</v>
      </c>
      <c r="BC4" s="6" t="s">
        <v>325</v>
      </c>
      <c r="BD4" s="225" t="s">
        <v>326</v>
      </c>
      <c r="BE4" s="6" t="s">
        <v>101</v>
      </c>
      <c r="BF4" s="6" t="s">
        <v>317</v>
      </c>
      <c r="BG4" s="6" t="s">
        <v>318</v>
      </c>
      <c r="BH4" s="6" t="s">
        <v>319</v>
      </c>
      <c r="BI4" s="6" t="s">
        <v>320</v>
      </c>
      <c r="BJ4" s="6" t="s">
        <v>321</v>
      </c>
      <c r="BK4" s="6" t="s">
        <v>322</v>
      </c>
      <c r="BL4" s="6" t="s">
        <v>323</v>
      </c>
      <c r="BM4" s="6" t="s">
        <v>324</v>
      </c>
      <c r="BN4" s="6" t="s">
        <v>325</v>
      </c>
      <c r="BO4" s="225" t="s">
        <v>326</v>
      </c>
    </row>
    <row r="5" spans="1:67" hidden="1" x14ac:dyDescent="0.2">
      <c r="A5" s="1">
        <v>1971</v>
      </c>
      <c r="B5" s="6" t="e">
        <f>'9'!#REF!</f>
        <v>#REF!</v>
      </c>
      <c r="C5" s="6" t="e">
        <f>'9'!#REF!</f>
        <v>#REF!</v>
      </c>
      <c r="D5" s="6" t="e">
        <f>'9'!#REF!</f>
        <v>#REF!</v>
      </c>
      <c r="E5" s="6" t="e">
        <f>'9'!#REF!</f>
        <v>#REF!</v>
      </c>
      <c r="F5" s="6" t="e">
        <f>'9'!#REF!</f>
        <v>#REF!</v>
      </c>
      <c r="G5" s="6" t="e">
        <f>'9'!#REF!</f>
        <v>#REF!</v>
      </c>
      <c r="H5" s="6" t="e">
        <f>'9'!#REF!</f>
        <v>#REF!</v>
      </c>
      <c r="I5" s="6" t="e">
        <f>'9'!#REF!</f>
        <v>#REF!</v>
      </c>
      <c r="J5" s="6" t="e">
        <f>'9'!#REF!</f>
        <v>#REF!</v>
      </c>
      <c r="K5" s="6" t="e">
        <f>'9'!#REF!</f>
        <v>#REF!</v>
      </c>
      <c r="L5" s="225" t="e">
        <f>'9'!#REF!</f>
        <v>#REF!</v>
      </c>
      <c r="M5" s="6" t="e">
        <f>'9'!#REF!</f>
        <v>#REF!</v>
      </c>
      <c r="N5" s="6" t="e">
        <f>'9'!#REF!</f>
        <v>#REF!</v>
      </c>
      <c r="O5" s="6" t="e">
        <f>'9'!#REF!</f>
        <v>#REF!</v>
      </c>
      <c r="P5" s="6" t="e">
        <f>'9'!#REF!</f>
        <v>#REF!</v>
      </c>
      <c r="Q5" s="6" t="e">
        <f>'9'!#REF!</f>
        <v>#REF!</v>
      </c>
      <c r="R5" s="6" t="e">
        <f>'9'!#REF!</f>
        <v>#REF!</v>
      </c>
      <c r="S5" s="6" t="e">
        <f>'9'!#REF!</f>
        <v>#REF!</v>
      </c>
      <c r="T5" s="6" t="e">
        <f>'9'!#REF!</f>
        <v>#REF!</v>
      </c>
      <c r="U5" s="6" t="e">
        <f>'9'!#REF!</f>
        <v>#REF!</v>
      </c>
      <c r="V5" s="6" t="e">
        <f>'9'!#REF!</f>
        <v>#REF!</v>
      </c>
      <c r="W5" s="225" t="e">
        <f>'9'!#REF!</f>
        <v>#REF!</v>
      </c>
      <c r="X5" s="6" t="e">
        <f>'9'!#REF!</f>
        <v>#REF!</v>
      </c>
      <c r="Y5" s="6" t="e">
        <f>'9'!#REF!</f>
        <v>#REF!</v>
      </c>
      <c r="Z5" s="6" t="e">
        <f>'9'!#REF!</f>
        <v>#REF!</v>
      </c>
      <c r="AA5" s="6" t="e">
        <f>'9'!#REF!</f>
        <v>#REF!</v>
      </c>
      <c r="AB5" s="6" t="e">
        <f>'9'!#REF!</f>
        <v>#REF!</v>
      </c>
      <c r="AC5" s="6" t="e">
        <f>'9'!#REF!</f>
        <v>#REF!</v>
      </c>
      <c r="AD5" s="6" t="e">
        <f>'9'!#REF!</f>
        <v>#REF!</v>
      </c>
      <c r="AE5" s="6" t="e">
        <f>'9'!#REF!</f>
        <v>#REF!</v>
      </c>
      <c r="AF5" s="6" t="e">
        <f>'9'!#REF!</f>
        <v>#REF!</v>
      </c>
      <c r="AG5" s="6" t="e">
        <f>'9'!#REF!</f>
        <v>#REF!</v>
      </c>
      <c r="AH5" s="225" t="e">
        <f>'9'!#REF!</f>
        <v>#REF!</v>
      </c>
      <c r="AI5" s="6" t="e">
        <f>'9'!#REF!</f>
        <v>#REF!</v>
      </c>
      <c r="AJ5" s="6" t="e">
        <f>'9'!#REF!</f>
        <v>#REF!</v>
      </c>
      <c r="AK5" s="6" t="e">
        <f>'9'!#REF!</f>
        <v>#REF!</v>
      </c>
      <c r="AL5" s="6" t="e">
        <f>'9'!#REF!</f>
        <v>#REF!</v>
      </c>
      <c r="AM5" s="6" t="e">
        <f>'9'!#REF!</f>
        <v>#REF!</v>
      </c>
      <c r="AN5" s="6" t="e">
        <f>'9'!#REF!</f>
        <v>#REF!</v>
      </c>
      <c r="AO5" s="6" t="e">
        <f>'9'!#REF!</f>
        <v>#REF!</v>
      </c>
      <c r="AP5" s="6" t="e">
        <f>'9'!#REF!</f>
        <v>#REF!</v>
      </c>
      <c r="AQ5" s="6" t="e">
        <f>'9'!#REF!</f>
        <v>#REF!</v>
      </c>
      <c r="AR5" s="6" t="e">
        <f>'9'!#REF!</f>
        <v>#REF!</v>
      </c>
      <c r="AS5" s="225" t="e">
        <f>'9'!#REF!</f>
        <v>#REF!</v>
      </c>
      <c r="AT5" s="6" t="e">
        <f>'9'!#REF!</f>
        <v>#REF!</v>
      </c>
      <c r="AU5" s="6" t="e">
        <f>'9'!#REF!</f>
        <v>#REF!</v>
      </c>
      <c r="AV5" s="6" t="e">
        <f>'9'!#REF!</f>
        <v>#REF!</v>
      </c>
      <c r="AW5" s="6" t="e">
        <f>'9'!#REF!</f>
        <v>#REF!</v>
      </c>
      <c r="AX5" s="6" t="e">
        <f>'9'!#REF!</f>
        <v>#REF!</v>
      </c>
      <c r="AY5" s="6" t="e">
        <f>'9'!#REF!</f>
        <v>#REF!</v>
      </c>
      <c r="AZ5" s="6" t="e">
        <f>'9'!#REF!</f>
        <v>#REF!</v>
      </c>
      <c r="BA5" s="6" t="e">
        <f>'9'!#REF!</f>
        <v>#REF!</v>
      </c>
      <c r="BB5" s="6" t="e">
        <f>'9'!#REF!</f>
        <v>#REF!</v>
      </c>
      <c r="BC5" s="6" t="e">
        <f>'9'!#REF!</f>
        <v>#REF!</v>
      </c>
      <c r="BD5" s="225" t="e">
        <f>'9'!#REF!</f>
        <v>#REF!</v>
      </c>
      <c r="BE5" s="6" t="e">
        <f>'10'!#REF!</f>
        <v>#REF!</v>
      </c>
      <c r="BF5" s="6" t="e">
        <f>'10'!#REF!</f>
        <v>#REF!</v>
      </c>
      <c r="BG5" s="6" t="e">
        <f>'10'!#REF!</f>
        <v>#REF!</v>
      </c>
      <c r="BH5" s="6" t="e">
        <f>'10'!#REF!</f>
        <v>#REF!</v>
      </c>
      <c r="BI5" s="6" t="e">
        <f>'10'!#REF!</f>
        <v>#REF!</v>
      </c>
      <c r="BJ5" s="6" t="e">
        <f>'10'!#REF!</f>
        <v>#REF!</v>
      </c>
      <c r="BK5" s="6" t="e">
        <f>'10'!#REF!</f>
        <v>#REF!</v>
      </c>
      <c r="BL5" s="6" t="e">
        <f>'10'!#REF!</f>
        <v>#REF!</v>
      </c>
      <c r="BM5" s="6" t="e">
        <f>'10'!#REF!</f>
        <v>#REF!</v>
      </c>
      <c r="BN5" s="6" t="e">
        <f>'10'!#REF!</f>
        <v>#REF!</v>
      </c>
      <c r="BO5" s="225" t="e">
        <f>'10'!#REF!</f>
        <v>#REF!</v>
      </c>
    </row>
    <row r="6" spans="1:67" hidden="1" x14ac:dyDescent="0.2">
      <c r="A6" s="1">
        <v>1972</v>
      </c>
      <c r="B6" s="6" t="e">
        <f>'9'!#REF!</f>
        <v>#REF!</v>
      </c>
      <c r="C6" s="6" t="e">
        <f>'9'!#REF!</f>
        <v>#REF!</v>
      </c>
      <c r="D6" s="6" t="e">
        <f>'9'!#REF!</f>
        <v>#REF!</v>
      </c>
      <c r="E6" s="6" t="e">
        <f>'9'!#REF!</f>
        <v>#REF!</v>
      </c>
      <c r="F6" s="6" t="e">
        <f>'9'!#REF!</f>
        <v>#REF!</v>
      </c>
      <c r="G6" s="6" t="e">
        <f>'9'!#REF!</f>
        <v>#REF!</v>
      </c>
      <c r="H6" s="6" t="e">
        <f>'9'!#REF!</f>
        <v>#REF!</v>
      </c>
      <c r="I6" s="6" t="e">
        <f>'9'!#REF!</f>
        <v>#REF!</v>
      </c>
      <c r="J6" s="6" t="e">
        <f>'9'!#REF!</f>
        <v>#REF!</v>
      </c>
      <c r="K6" s="6" t="e">
        <f>'9'!#REF!</f>
        <v>#REF!</v>
      </c>
      <c r="L6" s="225" t="e">
        <f>'9'!#REF!</f>
        <v>#REF!</v>
      </c>
      <c r="M6" s="6" t="e">
        <f>'9'!#REF!</f>
        <v>#REF!</v>
      </c>
      <c r="N6" s="6" t="e">
        <f>'9'!#REF!</f>
        <v>#REF!</v>
      </c>
      <c r="O6" s="6" t="e">
        <f>'9'!#REF!</f>
        <v>#REF!</v>
      </c>
      <c r="P6" s="6" t="e">
        <f>'9'!#REF!</f>
        <v>#REF!</v>
      </c>
      <c r="Q6" s="6" t="e">
        <f>'9'!#REF!</f>
        <v>#REF!</v>
      </c>
      <c r="R6" s="6" t="e">
        <f>'9'!#REF!</f>
        <v>#REF!</v>
      </c>
      <c r="S6" s="6" t="e">
        <f>'9'!#REF!</f>
        <v>#REF!</v>
      </c>
      <c r="T6" s="6" t="e">
        <f>'9'!#REF!</f>
        <v>#REF!</v>
      </c>
      <c r="U6" s="6" t="e">
        <f>'9'!#REF!</f>
        <v>#REF!</v>
      </c>
      <c r="V6" s="6" t="e">
        <f>'9'!#REF!</f>
        <v>#REF!</v>
      </c>
      <c r="W6" s="225" t="e">
        <f>'9'!#REF!</f>
        <v>#REF!</v>
      </c>
      <c r="X6" s="6" t="e">
        <f>'9'!#REF!</f>
        <v>#REF!</v>
      </c>
      <c r="Y6" s="6" t="e">
        <f>'9'!#REF!</f>
        <v>#REF!</v>
      </c>
      <c r="Z6" s="6" t="e">
        <f>'9'!#REF!</f>
        <v>#REF!</v>
      </c>
      <c r="AA6" s="6" t="e">
        <f>'9'!#REF!</f>
        <v>#REF!</v>
      </c>
      <c r="AB6" s="6" t="e">
        <f>'9'!#REF!</f>
        <v>#REF!</v>
      </c>
      <c r="AC6" s="6" t="e">
        <f>'9'!#REF!</f>
        <v>#REF!</v>
      </c>
      <c r="AD6" s="6" t="e">
        <f>'9'!#REF!</f>
        <v>#REF!</v>
      </c>
      <c r="AE6" s="6" t="e">
        <f>'9'!#REF!</f>
        <v>#REF!</v>
      </c>
      <c r="AF6" s="6" t="e">
        <f>'9'!#REF!</f>
        <v>#REF!</v>
      </c>
      <c r="AG6" s="6" t="e">
        <f>'9'!#REF!</f>
        <v>#REF!</v>
      </c>
      <c r="AH6" s="225" t="e">
        <f>'9'!#REF!</f>
        <v>#REF!</v>
      </c>
      <c r="AI6" s="6" t="e">
        <f>'9'!#REF!</f>
        <v>#REF!</v>
      </c>
      <c r="AJ6" s="6" t="e">
        <f>'9'!#REF!</f>
        <v>#REF!</v>
      </c>
      <c r="AK6" s="6" t="e">
        <f>'9'!#REF!</f>
        <v>#REF!</v>
      </c>
      <c r="AL6" s="6" t="e">
        <f>'9'!#REF!</f>
        <v>#REF!</v>
      </c>
      <c r="AM6" s="6" t="e">
        <f>'9'!#REF!</f>
        <v>#REF!</v>
      </c>
      <c r="AN6" s="6" t="e">
        <f>'9'!#REF!</f>
        <v>#REF!</v>
      </c>
      <c r="AO6" s="6" t="e">
        <f>'9'!#REF!</f>
        <v>#REF!</v>
      </c>
      <c r="AP6" s="6" t="e">
        <f>'9'!#REF!</f>
        <v>#REF!</v>
      </c>
      <c r="AQ6" s="6" t="e">
        <f>'9'!#REF!</f>
        <v>#REF!</v>
      </c>
      <c r="AR6" s="6" t="e">
        <f>'9'!#REF!</f>
        <v>#REF!</v>
      </c>
      <c r="AS6" s="225" t="e">
        <f>'9'!#REF!</f>
        <v>#REF!</v>
      </c>
      <c r="AT6" s="6" t="e">
        <f>'9'!#REF!</f>
        <v>#REF!</v>
      </c>
      <c r="AU6" s="6" t="e">
        <f>'9'!#REF!</f>
        <v>#REF!</v>
      </c>
      <c r="AV6" s="6" t="e">
        <f>'9'!#REF!</f>
        <v>#REF!</v>
      </c>
      <c r="AW6" s="6" t="e">
        <f>'9'!#REF!</f>
        <v>#REF!</v>
      </c>
      <c r="AX6" s="6" t="e">
        <f>'9'!#REF!</f>
        <v>#REF!</v>
      </c>
      <c r="AY6" s="6" t="e">
        <f>'9'!#REF!</f>
        <v>#REF!</v>
      </c>
      <c r="AZ6" s="6" t="e">
        <f>'9'!#REF!</f>
        <v>#REF!</v>
      </c>
      <c r="BA6" s="6" t="e">
        <f>'9'!#REF!</f>
        <v>#REF!</v>
      </c>
      <c r="BB6" s="6" t="e">
        <f>'9'!#REF!</f>
        <v>#REF!</v>
      </c>
      <c r="BC6" s="6" t="e">
        <f>'9'!#REF!</f>
        <v>#REF!</v>
      </c>
      <c r="BD6" s="225" t="e">
        <f>'9'!#REF!</f>
        <v>#REF!</v>
      </c>
      <c r="BE6" s="6" t="e">
        <f>'10'!#REF!</f>
        <v>#REF!</v>
      </c>
      <c r="BF6" s="6" t="e">
        <f>'10'!#REF!</f>
        <v>#REF!</v>
      </c>
      <c r="BG6" s="6" t="e">
        <f>'10'!#REF!</f>
        <v>#REF!</v>
      </c>
      <c r="BH6" s="6" t="e">
        <f>'10'!#REF!</f>
        <v>#REF!</v>
      </c>
      <c r="BI6" s="6" t="e">
        <f>'10'!#REF!</f>
        <v>#REF!</v>
      </c>
      <c r="BJ6" s="6" t="e">
        <f>'10'!#REF!</f>
        <v>#REF!</v>
      </c>
      <c r="BK6" s="6" t="e">
        <f>'10'!#REF!</f>
        <v>#REF!</v>
      </c>
      <c r="BL6" s="6" t="e">
        <f>'10'!#REF!</f>
        <v>#REF!</v>
      </c>
      <c r="BM6" s="6" t="e">
        <f>'10'!#REF!</f>
        <v>#REF!</v>
      </c>
      <c r="BN6" s="6" t="e">
        <f>'10'!#REF!</f>
        <v>#REF!</v>
      </c>
      <c r="BO6" s="225" t="e">
        <f>'10'!#REF!</f>
        <v>#REF!</v>
      </c>
    </row>
    <row r="7" spans="1:67" hidden="1" x14ac:dyDescent="0.2">
      <c r="A7" s="1">
        <v>1973</v>
      </c>
      <c r="B7" s="6" t="e">
        <f>'9'!#REF!</f>
        <v>#REF!</v>
      </c>
      <c r="C7" s="6" t="e">
        <f>'9'!#REF!</f>
        <v>#REF!</v>
      </c>
      <c r="D7" s="6" t="e">
        <f>'9'!#REF!</f>
        <v>#REF!</v>
      </c>
      <c r="E7" s="6" t="e">
        <f>'9'!#REF!</f>
        <v>#REF!</v>
      </c>
      <c r="F7" s="6" t="e">
        <f>'9'!#REF!</f>
        <v>#REF!</v>
      </c>
      <c r="G7" s="6" t="e">
        <f>'9'!#REF!</f>
        <v>#REF!</v>
      </c>
      <c r="H7" s="6" t="e">
        <f>'9'!#REF!</f>
        <v>#REF!</v>
      </c>
      <c r="I7" s="6" t="e">
        <f>'9'!#REF!</f>
        <v>#REF!</v>
      </c>
      <c r="J7" s="6" t="e">
        <f>'9'!#REF!</f>
        <v>#REF!</v>
      </c>
      <c r="K7" s="6" t="e">
        <f>'9'!#REF!</f>
        <v>#REF!</v>
      </c>
      <c r="L7" s="225" t="e">
        <f>'9'!#REF!</f>
        <v>#REF!</v>
      </c>
      <c r="M7" s="6" t="e">
        <f>'9'!#REF!</f>
        <v>#REF!</v>
      </c>
      <c r="N7" s="6" t="e">
        <f>'9'!#REF!</f>
        <v>#REF!</v>
      </c>
      <c r="O7" s="6" t="e">
        <f>'9'!#REF!</f>
        <v>#REF!</v>
      </c>
      <c r="P7" s="6" t="e">
        <f>'9'!#REF!</f>
        <v>#REF!</v>
      </c>
      <c r="Q7" s="6" t="e">
        <f>'9'!#REF!</f>
        <v>#REF!</v>
      </c>
      <c r="R7" s="6" t="e">
        <f>'9'!#REF!</f>
        <v>#REF!</v>
      </c>
      <c r="S7" s="6" t="e">
        <f>'9'!#REF!</f>
        <v>#REF!</v>
      </c>
      <c r="T7" s="6" t="e">
        <f>'9'!#REF!</f>
        <v>#REF!</v>
      </c>
      <c r="U7" s="6" t="e">
        <f>'9'!#REF!</f>
        <v>#REF!</v>
      </c>
      <c r="V7" s="6" t="e">
        <f>'9'!#REF!</f>
        <v>#REF!</v>
      </c>
      <c r="W7" s="225" t="e">
        <f>'9'!#REF!</f>
        <v>#REF!</v>
      </c>
      <c r="X7" s="6" t="e">
        <f>'9'!#REF!</f>
        <v>#REF!</v>
      </c>
      <c r="Y7" s="6" t="e">
        <f>'9'!#REF!</f>
        <v>#REF!</v>
      </c>
      <c r="Z7" s="6" t="e">
        <f>'9'!#REF!</f>
        <v>#REF!</v>
      </c>
      <c r="AA7" s="6" t="e">
        <f>'9'!#REF!</f>
        <v>#REF!</v>
      </c>
      <c r="AB7" s="6" t="e">
        <f>'9'!#REF!</f>
        <v>#REF!</v>
      </c>
      <c r="AC7" s="6" t="e">
        <f>'9'!#REF!</f>
        <v>#REF!</v>
      </c>
      <c r="AD7" s="6" t="e">
        <f>'9'!#REF!</f>
        <v>#REF!</v>
      </c>
      <c r="AE7" s="6" t="e">
        <f>'9'!#REF!</f>
        <v>#REF!</v>
      </c>
      <c r="AF7" s="6" t="e">
        <f>'9'!#REF!</f>
        <v>#REF!</v>
      </c>
      <c r="AG7" s="6" t="e">
        <f>'9'!#REF!</f>
        <v>#REF!</v>
      </c>
      <c r="AH7" s="225" t="e">
        <f>'9'!#REF!</f>
        <v>#REF!</v>
      </c>
      <c r="AI7" s="6" t="e">
        <f>'9'!#REF!</f>
        <v>#REF!</v>
      </c>
      <c r="AJ7" s="6" t="e">
        <f>'9'!#REF!</f>
        <v>#REF!</v>
      </c>
      <c r="AK7" s="6" t="e">
        <f>'9'!#REF!</f>
        <v>#REF!</v>
      </c>
      <c r="AL7" s="6" t="e">
        <f>'9'!#REF!</f>
        <v>#REF!</v>
      </c>
      <c r="AM7" s="6" t="e">
        <f>'9'!#REF!</f>
        <v>#REF!</v>
      </c>
      <c r="AN7" s="6" t="e">
        <f>'9'!#REF!</f>
        <v>#REF!</v>
      </c>
      <c r="AO7" s="6" t="e">
        <f>'9'!#REF!</f>
        <v>#REF!</v>
      </c>
      <c r="AP7" s="6" t="e">
        <f>'9'!#REF!</f>
        <v>#REF!</v>
      </c>
      <c r="AQ7" s="6" t="e">
        <f>'9'!#REF!</f>
        <v>#REF!</v>
      </c>
      <c r="AR7" s="6" t="e">
        <f>'9'!#REF!</f>
        <v>#REF!</v>
      </c>
      <c r="AS7" s="225" t="e">
        <f>'9'!#REF!</f>
        <v>#REF!</v>
      </c>
      <c r="AT7" s="6" t="e">
        <f>'9'!#REF!</f>
        <v>#REF!</v>
      </c>
      <c r="AU7" s="6" t="e">
        <f>'9'!#REF!</f>
        <v>#REF!</v>
      </c>
      <c r="AV7" s="6" t="e">
        <f>'9'!#REF!</f>
        <v>#REF!</v>
      </c>
      <c r="AW7" s="6" t="e">
        <f>'9'!#REF!</f>
        <v>#REF!</v>
      </c>
      <c r="AX7" s="6" t="e">
        <f>'9'!#REF!</f>
        <v>#REF!</v>
      </c>
      <c r="AY7" s="6" t="e">
        <f>'9'!#REF!</f>
        <v>#REF!</v>
      </c>
      <c r="AZ7" s="6" t="e">
        <f>'9'!#REF!</f>
        <v>#REF!</v>
      </c>
      <c r="BA7" s="6" t="e">
        <f>'9'!#REF!</f>
        <v>#REF!</v>
      </c>
      <c r="BB7" s="6" t="e">
        <f>'9'!#REF!</f>
        <v>#REF!</v>
      </c>
      <c r="BC7" s="6" t="e">
        <f>'9'!#REF!</f>
        <v>#REF!</v>
      </c>
      <c r="BD7" s="225" t="e">
        <f>'9'!#REF!</f>
        <v>#REF!</v>
      </c>
      <c r="BE7" s="6" t="e">
        <f>'10'!#REF!</f>
        <v>#REF!</v>
      </c>
      <c r="BF7" s="6" t="e">
        <f>'10'!#REF!</f>
        <v>#REF!</v>
      </c>
      <c r="BG7" s="6" t="e">
        <f>'10'!#REF!</f>
        <v>#REF!</v>
      </c>
      <c r="BH7" s="6" t="e">
        <f>'10'!#REF!</f>
        <v>#REF!</v>
      </c>
      <c r="BI7" s="6" t="e">
        <f>'10'!#REF!</f>
        <v>#REF!</v>
      </c>
      <c r="BJ7" s="6" t="e">
        <f>'10'!#REF!</f>
        <v>#REF!</v>
      </c>
      <c r="BK7" s="6" t="e">
        <f>'10'!#REF!</f>
        <v>#REF!</v>
      </c>
      <c r="BL7" s="6" t="e">
        <f>'10'!#REF!</f>
        <v>#REF!</v>
      </c>
      <c r="BM7" s="6" t="e">
        <f>'10'!#REF!</f>
        <v>#REF!</v>
      </c>
      <c r="BN7" s="6" t="e">
        <f>'10'!#REF!</f>
        <v>#REF!</v>
      </c>
      <c r="BO7" s="225" t="e">
        <f>'10'!#REF!</f>
        <v>#REF!</v>
      </c>
    </row>
    <row r="8" spans="1:67" hidden="1" x14ac:dyDescent="0.2">
      <c r="A8" s="1">
        <v>1974</v>
      </c>
      <c r="B8" s="6" t="e">
        <f>'9'!#REF!</f>
        <v>#REF!</v>
      </c>
      <c r="C8" s="6" t="e">
        <f>'9'!#REF!</f>
        <v>#REF!</v>
      </c>
      <c r="D8" s="6" t="e">
        <f>'9'!#REF!</f>
        <v>#REF!</v>
      </c>
      <c r="E8" s="6" t="e">
        <f>'9'!#REF!</f>
        <v>#REF!</v>
      </c>
      <c r="F8" s="6" t="e">
        <f>'9'!#REF!</f>
        <v>#REF!</v>
      </c>
      <c r="G8" s="6" t="e">
        <f>'9'!#REF!</f>
        <v>#REF!</v>
      </c>
      <c r="H8" s="6" t="e">
        <f>'9'!#REF!</f>
        <v>#REF!</v>
      </c>
      <c r="I8" s="6" t="e">
        <f>'9'!#REF!</f>
        <v>#REF!</v>
      </c>
      <c r="J8" s="6" t="e">
        <f>'9'!#REF!</f>
        <v>#REF!</v>
      </c>
      <c r="K8" s="6" t="e">
        <f>'9'!#REF!</f>
        <v>#REF!</v>
      </c>
      <c r="L8" s="225" t="e">
        <f>'9'!#REF!</f>
        <v>#REF!</v>
      </c>
      <c r="M8" s="6" t="e">
        <f>'9'!#REF!</f>
        <v>#REF!</v>
      </c>
      <c r="N8" s="6" t="e">
        <f>'9'!#REF!</f>
        <v>#REF!</v>
      </c>
      <c r="O8" s="6" t="e">
        <f>'9'!#REF!</f>
        <v>#REF!</v>
      </c>
      <c r="P8" s="6" t="e">
        <f>'9'!#REF!</f>
        <v>#REF!</v>
      </c>
      <c r="Q8" s="6" t="e">
        <f>'9'!#REF!</f>
        <v>#REF!</v>
      </c>
      <c r="R8" s="6" t="e">
        <f>'9'!#REF!</f>
        <v>#REF!</v>
      </c>
      <c r="S8" s="6" t="e">
        <f>'9'!#REF!</f>
        <v>#REF!</v>
      </c>
      <c r="T8" s="6" t="e">
        <f>'9'!#REF!</f>
        <v>#REF!</v>
      </c>
      <c r="U8" s="6" t="e">
        <f>'9'!#REF!</f>
        <v>#REF!</v>
      </c>
      <c r="V8" s="6" t="e">
        <f>'9'!#REF!</f>
        <v>#REF!</v>
      </c>
      <c r="W8" s="225" t="e">
        <f>'9'!#REF!</f>
        <v>#REF!</v>
      </c>
      <c r="X8" s="6" t="e">
        <f>'9'!#REF!</f>
        <v>#REF!</v>
      </c>
      <c r="Y8" s="6" t="e">
        <f>'9'!#REF!</f>
        <v>#REF!</v>
      </c>
      <c r="Z8" s="6" t="e">
        <f>'9'!#REF!</f>
        <v>#REF!</v>
      </c>
      <c r="AA8" s="6" t="e">
        <f>'9'!#REF!</f>
        <v>#REF!</v>
      </c>
      <c r="AB8" s="6" t="e">
        <f>'9'!#REF!</f>
        <v>#REF!</v>
      </c>
      <c r="AC8" s="6" t="e">
        <f>'9'!#REF!</f>
        <v>#REF!</v>
      </c>
      <c r="AD8" s="6" t="e">
        <f>'9'!#REF!</f>
        <v>#REF!</v>
      </c>
      <c r="AE8" s="6" t="e">
        <f>'9'!#REF!</f>
        <v>#REF!</v>
      </c>
      <c r="AF8" s="6" t="e">
        <f>'9'!#REF!</f>
        <v>#REF!</v>
      </c>
      <c r="AG8" s="6" t="e">
        <f>'9'!#REF!</f>
        <v>#REF!</v>
      </c>
      <c r="AH8" s="225" t="e">
        <f>'9'!#REF!</f>
        <v>#REF!</v>
      </c>
      <c r="AI8" s="6" t="e">
        <f>'9'!#REF!</f>
        <v>#REF!</v>
      </c>
      <c r="AJ8" s="6" t="e">
        <f>'9'!#REF!</f>
        <v>#REF!</v>
      </c>
      <c r="AK8" s="6" t="e">
        <f>'9'!#REF!</f>
        <v>#REF!</v>
      </c>
      <c r="AL8" s="6" t="e">
        <f>'9'!#REF!</f>
        <v>#REF!</v>
      </c>
      <c r="AM8" s="6" t="e">
        <f>'9'!#REF!</f>
        <v>#REF!</v>
      </c>
      <c r="AN8" s="6" t="e">
        <f>'9'!#REF!</f>
        <v>#REF!</v>
      </c>
      <c r="AO8" s="6" t="e">
        <f>'9'!#REF!</f>
        <v>#REF!</v>
      </c>
      <c r="AP8" s="6" t="e">
        <f>'9'!#REF!</f>
        <v>#REF!</v>
      </c>
      <c r="AQ8" s="6" t="e">
        <f>'9'!#REF!</f>
        <v>#REF!</v>
      </c>
      <c r="AR8" s="6" t="e">
        <f>'9'!#REF!</f>
        <v>#REF!</v>
      </c>
      <c r="AS8" s="225" t="e">
        <f>'9'!#REF!</f>
        <v>#REF!</v>
      </c>
      <c r="AT8" s="6" t="e">
        <f>'9'!#REF!</f>
        <v>#REF!</v>
      </c>
      <c r="AU8" s="6" t="e">
        <f>'9'!#REF!</f>
        <v>#REF!</v>
      </c>
      <c r="AV8" s="6" t="e">
        <f>'9'!#REF!</f>
        <v>#REF!</v>
      </c>
      <c r="AW8" s="6" t="e">
        <f>'9'!#REF!</f>
        <v>#REF!</v>
      </c>
      <c r="AX8" s="6" t="e">
        <f>'9'!#REF!</f>
        <v>#REF!</v>
      </c>
      <c r="AY8" s="6" t="e">
        <f>'9'!#REF!</f>
        <v>#REF!</v>
      </c>
      <c r="AZ8" s="6" t="e">
        <f>'9'!#REF!</f>
        <v>#REF!</v>
      </c>
      <c r="BA8" s="6" t="e">
        <f>'9'!#REF!</f>
        <v>#REF!</v>
      </c>
      <c r="BB8" s="6" t="e">
        <f>'9'!#REF!</f>
        <v>#REF!</v>
      </c>
      <c r="BC8" s="6" t="e">
        <f>'9'!#REF!</f>
        <v>#REF!</v>
      </c>
      <c r="BD8" s="225" t="e">
        <f>'9'!#REF!</f>
        <v>#REF!</v>
      </c>
      <c r="BE8" s="6" t="e">
        <f>'10'!#REF!</f>
        <v>#REF!</v>
      </c>
      <c r="BF8" s="6" t="e">
        <f>'10'!#REF!</f>
        <v>#REF!</v>
      </c>
      <c r="BG8" s="6" t="e">
        <f>'10'!#REF!</f>
        <v>#REF!</v>
      </c>
      <c r="BH8" s="6" t="e">
        <f>'10'!#REF!</f>
        <v>#REF!</v>
      </c>
      <c r="BI8" s="6" t="e">
        <f>'10'!#REF!</f>
        <v>#REF!</v>
      </c>
      <c r="BJ8" s="6" t="e">
        <f>'10'!#REF!</f>
        <v>#REF!</v>
      </c>
      <c r="BK8" s="6" t="e">
        <f>'10'!#REF!</f>
        <v>#REF!</v>
      </c>
      <c r="BL8" s="6" t="e">
        <f>'10'!#REF!</f>
        <v>#REF!</v>
      </c>
      <c r="BM8" s="6" t="e">
        <f>'10'!#REF!</f>
        <v>#REF!</v>
      </c>
      <c r="BN8" s="6" t="e">
        <f>'10'!#REF!</f>
        <v>#REF!</v>
      </c>
      <c r="BO8" s="225" t="e">
        <f>'10'!#REF!</f>
        <v>#REF!</v>
      </c>
    </row>
    <row r="9" spans="1:67" hidden="1" x14ac:dyDescent="0.2">
      <c r="A9" s="1">
        <v>1975</v>
      </c>
      <c r="B9" s="6" t="e">
        <f>'9'!#REF!</f>
        <v>#REF!</v>
      </c>
      <c r="C9" s="6" t="e">
        <f>'9'!#REF!</f>
        <v>#REF!</v>
      </c>
      <c r="D9" s="6" t="e">
        <f>'9'!#REF!</f>
        <v>#REF!</v>
      </c>
      <c r="E9" s="6" t="e">
        <f>'9'!#REF!</f>
        <v>#REF!</v>
      </c>
      <c r="F9" s="6" t="e">
        <f>'9'!#REF!</f>
        <v>#REF!</v>
      </c>
      <c r="G9" s="6" t="e">
        <f>'9'!#REF!</f>
        <v>#REF!</v>
      </c>
      <c r="H9" s="6" t="e">
        <f>'9'!#REF!</f>
        <v>#REF!</v>
      </c>
      <c r="I9" s="6" t="e">
        <f>'9'!#REF!</f>
        <v>#REF!</v>
      </c>
      <c r="J9" s="6" t="e">
        <f>'9'!#REF!</f>
        <v>#REF!</v>
      </c>
      <c r="K9" s="6" t="e">
        <f>'9'!#REF!</f>
        <v>#REF!</v>
      </c>
      <c r="L9" s="225" t="e">
        <f>'9'!#REF!</f>
        <v>#REF!</v>
      </c>
      <c r="M9" s="6" t="e">
        <f>'9'!#REF!</f>
        <v>#REF!</v>
      </c>
      <c r="N9" s="6" t="e">
        <f>'9'!#REF!</f>
        <v>#REF!</v>
      </c>
      <c r="O9" s="6" t="e">
        <f>'9'!#REF!</f>
        <v>#REF!</v>
      </c>
      <c r="P9" s="6" t="e">
        <f>'9'!#REF!</f>
        <v>#REF!</v>
      </c>
      <c r="Q9" s="6" t="e">
        <f>'9'!#REF!</f>
        <v>#REF!</v>
      </c>
      <c r="R9" s="6" t="e">
        <f>'9'!#REF!</f>
        <v>#REF!</v>
      </c>
      <c r="S9" s="6" t="e">
        <f>'9'!#REF!</f>
        <v>#REF!</v>
      </c>
      <c r="T9" s="6" t="e">
        <f>'9'!#REF!</f>
        <v>#REF!</v>
      </c>
      <c r="U9" s="6" t="e">
        <f>'9'!#REF!</f>
        <v>#REF!</v>
      </c>
      <c r="V9" s="6" t="e">
        <f>'9'!#REF!</f>
        <v>#REF!</v>
      </c>
      <c r="W9" s="225" t="e">
        <f>'9'!#REF!</f>
        <v>#REF!</v>
      </c>
      <c r="X9" s="6" t="e">
        <f>'9'!#REF!</f>
        <v>#REF!</v>
      </c>
      <c r="Y9" s="6" t="e">
        <f>'9'!#REF!</f>
        <v>#REF!</v>
      </c>
      <c r="Z9" s="6" t="e">
        <f>'9'!#REF!</f>
        <v>#REF!</v>
      </c>
      <c r="AA9" s="6" t="e">
        <f>'9'!#REF!</f>
        <v>#REF!</v>
      </c>
      <c r="AB9" s="6" t="e">
        <f>'9'!#REF!</f>
        <v>#REF!</v>
      </c>
      <c r="AC9" s="6" t="e">
        <f>'9'!#REF!</f>
        <v>#REF!</v>
      </c>
      <c r="AD9" s="6" t="e">
        <f>'9'!#REF!</f>
        <v>#REF!</v>
      </c>
      <c r="AE9" s="6" t="e">
        <f>'9'!#REF!</f>
        <v>#REF!</v>
      </c>
      <c r="AF9" s="6" t="e">
        <f>'9'!#REF!</f>
        <v>#REF!</v>
      </c>
      <c r="AG9" s="6" t="e">
        <f>'9'!#REF!</f>
        <v>#REF!</v>
      </c>
      <c r="AH9" s="225" t="e">
        <f>'9'!#REF!</f>
        <v>#REF!</v>
      </c>
      <c r="AI9" s="6" t="e">
        <f>'9'!#REF!</f>
        <v>#REF!</v>
      </c>
      <c r="AJ9" s="6" t="e">
        <f>'9'!#REF!</f>
        <v>#REF!</v>
      </c>
      <c r="AK9" s="6" t="e">
        <f>'9'!#REF!</f>
        <v>#REF!</v>
      </c>
      <c r="AL9" s="6" t="e">
        <f>'9'!#REF!</f>
        <v>#REF!</v>
      </c>
      <c r="AM9" s="6" t="e">
        <f>'9'!#REF!</f>
        <v>#REF!</v>
      </c>
      <c r="AN9" s="6" t="e">
        <f>'9'!#REF!</f>
        <v>#REF!</v>
      </c>
      <c r="AO9" s="6" t="e">
        <f>'9'!#REF!</f>
        <v>#REF!</v>
      </c>
      <c r="AP9" s="6" t="e">
        <f>'9'!#REF!</f>
        <v>#REF!</v>
      </c>
      <c r="AQ9" s="6" t="e">
        <f>'9'!#REF!</f>
        <v>#REF!</v>
      </c>
      <c r="AR9" s="6" t="e">
        <f>'9'!#REF!</f>
        <v>#REF!</v>
      </c>
      <c r="AS9" s="225" t="e">
        <f>'9'!#REF!</f>
        <v>#REF!</v>
      </c>
      <c r="AT9" s="6" t="e">
        <f>'9'!#REF!</f>
        <v>#REF!</v>
      </c>
      <c r="AU9" s="6" t="e">
        <f>'9'!#REF!</f>
        <v>#REF!</v>
      </c>
      <c r="AV9" s="6" t="e">
        <f>'9'!#REF!</f>
        <v>#REF!</v>
      </c>
      <c r="AW9" s="6" t="e">
        <f>'9'!#REF!</f>
        <v>#REF!</v>
      </c>
      <c r="AX9" s="6" t="e">
        <f>'9'!#REF!</f>
        <v>#REF!</v>
      </c>
      <c r="AY9" s="6" t="e">
        <f>'9'!#REF!</f>
        <v>#REF!</v>
      </c>
      <c r="AZ9" s="6" t="e">
        <f>'9'!#REF!</f>
        <v>#REF!</v>
      </c>
      <c r="BA9" s="6" t="e">
        <f>'9'!#REF!</f>
        <v>#REF!</v>
      </c>
      <c r="BB9" s="6" t="e">
        <f>'9'!#REF!</f>
        <v>#REF!</v>
      </c>
      <c r="BC9" s="6" t="e">
        <f>'9'!#REF!</f>
        <v>#REF!</v>
      </c>
      <c r="BD9" s="225" t="e">
        <f>'9'!#REF!</f>
        <v>#REF!</v>
      </c>
      <c r="BE9" s="6" t="e">
        <f>'10'!#REF!</f>
        <v>#REF!</v>
      </c>
      <c r="BF9" s="6" t="e">
        <f>'10'!#REF!</f>
        <v>#REF!</v>
      </c>
      <c r="BG9" s="6" t="e">
        <f>'10'!#REF!</f>
        <v>#REF!</v>
      </c>
      <c r="BH9" s="6" t="e">
        <f>'10'!#REF!</f>
        <v>#REF!</v>
      </c>
      <c r="BI9" s="6" t="e">
        <f>'10'!#REF!</f>
        <v>#REF!</v>
      </c>
      <c r="BJ9" s="6" t="e">
        <f>'10'!#REF!</f>
        <v>#REF!</v>
      </c>
      <c r="BK9" s="6" t="e">
        <f>'10'!#REF!</f>
        <v>#REF!</v>
      </c>
      <c r="BL9" s="6" t="e">
        <f>'10'!#REF!</f>
        <v>#REF!</v>
      </c>
      <c r="BM9" s="6" t="e">
        <f>'10'!#REF!</f>
        <v>#REF!</v>
      </c>
      <c r="BN9" s="6" t="e">
        <f>'10'!#REF!</f>
        <v>#REF!</v>
      </c>
      <c r="BO9" s="225" t="e">
        <f>'10'!#REF!</f>
        <v>#REF!</v>
      </c>
    </row>
    <row r="10" spans="1:67" hidden="1" x14ac:dyDescent="0.2">
      <c r="A10" s="1">
        <v>1976</v>
      </c>
      <c r="B10" s="6" t="e">
        <f>'9'!#REF!</f>
        <v>#REF!</v>
      </c>
      <c r="C10" s="6" t="e">
        <f>'9'!#REF!</f>
        <v>#REF!</v>
      </c>
      <c r="D10" s="6" t="e">
        <f>'9'!#REF!</f>
        <v>#REF!</v>
      </c>
      <c r="E10" s="6" t="e">
        <f>'9'!#REF!</f>
        <v>#REF!</v>
      </c>
      <c r="F10" s="6" t="e">
        <f>'9'!#REF!</f>
        <v>#REF!</v>
      </c>
      <c r="G10" s="6" t="e">
        <f>'9'!#REF!</f>
        <v>#REF!</v>
      </c>
      <c r="H10" s="6" t="e">
        <f>'9'!#REF!</f>
        <v>#REF!</v>
      </c>
      <c r="I10" s="6" t="e">
        <f>'9'!#REF!</f>
        <v>#REF!</v>
      </c>
      <c r="J10" s="6" t="e">
        <f>'9'!#REF!</f>
        <v>#REF!</v>
      </c>
      <c r="K10" s="6" t="e">
        <f>'9'!#REF!</f>
        <v>#REF!</v>
      </c>
      <c r="L10" s="225" t="e">
        <f>'9'!#REF!</f>
        <v>#REF!</v>
      </c>
      <c r="M10" s="6" t="e">
        <f>'9'!#REF!</f>
        <v>#REF!</v>
      </c>
      <c r="N10" s="6" t="e">
        <f>'9'!#REF!</f>
        <v>#REF!</v>
      </c>
      <c r="O10" s="6" t="e">
        <f>'9'!#REF!</f>
        <v>#REF!</v>
      </c>
      <c r="P10" s="6" t="e">
        <f>'9'!#REF!</f>
        <v>#REF!</v>
      </c>
      <c r="Q10" s="6" t="e">
        <f>'9'!#REF!</f>
        <v>#REF!</v>
      </c>
      <c r="R10" s="6" t="e">
        <f>'9'!#REF!</f>
        <v>#REF!</v>
      </c>
      <c r="S10" s="6" t="e">
        <f>'9'!#REF!</f>
        <v>#REF!</v>
      </c>
      <c r="T10" s="6" t="e">
        <f>'9'!#REF!</f>
        <v>#REF!</v>
      </c>
      <c r="U10" s="6" t="e">
        <f>'9'!#REF!</f>
        <v>#REF!</v>
      </c>
      <c r="V10" s="6" t="e">
        <f>'9'!#REF!</f>
        <v>#REF!</v>
      </c>
      <c r="W10" s="225" t="e">
        <f>'9'!#REF!</f>
        <v>#REF!</v>
      </c>
      <c r="X10" s="6" t="e">
        <f>'9'!#REF!</f>
        <v>#REF!</v>
      </c>
      <c r="Y10" s="6" t="e">
        <f>'9'!#REF!</f>
        <v>#REF!</v>
      </c>
      <c r="Z10" s="6" t="e">
        <f>'9'!#REF!</f>
        <v>#REF!</v>
      </c>
      <c r="AA10" s="6" t="e">
        <f>'9'!#REF!</f>
        <v>#REF!</v>
      </c>
      <c r="AB10" s="6" t="e">
        <f>'9'!#REF!</f>
        <v>#REF!</v>
      </c>
      <c r="AC10" s="6" t="e">
        <f>'9'!#REF!</f>
        <v>#REF!</v>
      </c>
      <c r="AD10" s="6" t="e">
        <f>'9'!#REF!</f>
        <v>#REF!</v>
      </c>
      <c r="AE10" s="6" t="e">
        <f>'9'!#REF!</f>
        <v>#REF!</v>
      </c>
      <c r="AF10" s="6" t="e">
        <f>'9'!#REF!</f>
        <v>#REF!</v>
      </c>
      <c r="AG10" s="6" t="e">
        <f>'9'!#REF!</f>
        <v>#REF!</v>
      </c>
      <c r="AH10" s="225" t="e">
        <f>'9'!#REF!</f>
        <v>#REF!</v>
      </c>
      <c r="AI10" s="6" t="e">
        <f>'9'!#REF!</f>
        <v>#REF!</v>
      </c>
      <c r="AJ10" s="6" t="e">
        <f>'9'!#REF!</f>
        <v>#REF!</v>
      </c>
      <c r="AK10" s="6" t="e">
        <f>'9'!#REF!</f>
        <v>#REF!</v>
      </c>
      <c r="AL10" s="6" t="e">
        <f>'9'!#REF!</f>
        <v>#REF!</v>
      </c>
      <c r="AM10" s="6" t="e">
        <f>'9'!#REF!</f>
        <v>#REF!</v>
      </c>
      <c r="AN10" s="6" t="e">
        <f>'9'!#REF!</f>
        <v>#REF!</v>
      </c>
      <c r="AO10" s="6" t="e">
        <f>'9'!#REF!</f>
        <v>#REF!</v>
      </c>
      <c r="AP10" s="6" t="e">
        <f>'9'!#REF!</f>
        <v>#REF!</v>
      </c>
      <c r="AQ10" s="6" t="e">
        <f>'9'!#REF!</f>
        <v>#REF!</v>
      </c>
      <c r="AR10" s="6" t="e">
        <f>'9'!#REF!</f>
        <v>#REF!</v>
      </c>
      <c r="AS10" s="225" t="e">
        <f>'9'!#REF!</f>
        <v>#REF!</v>
      </c>
      <c r="AT10" s="6" t="e">
        <f>'9'!#REF!</f>
        <v>#REF!</v>
      </c>
      <c r="AU10" s="6" t="e">
        <f>'9'!#REF!</f>
        <v>#REF!</v>
      </c>
      <c r="AV10" s="6" t="e">
        <f>'9'!#REF!</f>
        <v>#REF!</v>
      </c>
      <c r="AW10" s="6" t="e">
        <f>'9'!#REF!</f>
        <v>#REF!</v>
      </c>
      <c r="AX10" s="6" t="e">
        <f>'9'!#REF!</f>
        <v>#REF!</v>
      </c>
      <c r="AY10" s="6" t="e">
        <f>'9'!#REF!</f>
        <v>#REF!</v>
      </c>
      <c r="AZ10" s="6" t="e">
        <f>'9'!#REF!</f>
        <v>#REF!</v>
      </c>
      <c r="BA10" s="6" t="e">
        <f>'9'!#REF!</f>
        <v>#REF!</v>
      </c>
      <c r="BB10" s="6" t="e">
        <f>'9'!#REF!</f>
        <v>#REF!</v>
      </c>
      <c r="BC10" s="6" t="e">
        <f>'9'!#REF!</f>
        <v>#REF!</v>
      </c>
      <c r="BD10" s="225" t="e">
        <f>'9'!#REF!</f>
        <v>#REF!</v>
      </c>
      <c r="BE10" s="6" t="e">
        <f>'10'!#REF!</f>
        <v>#REF!</v>
      </c>
      <c r="BF10" s="6" t="e">
        <f>'10'!#REF!</f>
        <v>#REF!</v>
      </c>
      <c r="BG10" s="6" t="e">
        <f>'10'!#REF!</f>
        <v>#REF!</v>
      </c>
      <c r="BH10" s="6" t="e">
        <f>'10'!#REF!</f>
        <v>#REF!</v>
      </c>
      <c r="BI10" s="6" t="e">
        <f>'10'!#REF!</f>
        <v>#REF!</v>
      </c>
      <c r="BJ10" s="6" t="e">
        <f>'10'!#REF!</f>
        <v>#REF!</v>
      </c>
      <c r="BK10" s="6" t="e">
        <f>'10'!#REF!</f>
        <v>#REF!</v>
      </c>
      <c r="BL10" s="6" t="e">
        <f>'10'!#REF!</f>
        <v>#REF!</v>
      </c>
      <c r="BM10" s="6" t="e">
        <f>'10'!#REF!</f>
        <v>#REF!</v>
      </c>
      <c r="BN10" s="6" t="e">
        <f>'10'!#REF!</f>
        <v>#REF!</v>
      </c>
      <c r="BO10" s="225" t="e">
        <f>'10'!#REF!</f>
        <v>#REF!</v>
      </c>
    </row>
    <row r="11" spans="1:67" hidden="1" x14ac:dyDescent="0.2">
      <c r="A11" s="1">
        <v>1977</v>
      </c>
      <c r="B11" s="6" t="e">
        <f>'9'!#REF!</f>
        <v>#REF!</v>
      </c>
      <c r="C11" s="6" t="e">
        <f>'9'!#REF!</f>
        <v>#REF!</v>
      </c>
      <c r="D11" s="6" t="e">
        <f>'9'!#REF!</f>
        <v>#REF!</v>
      </c>
      <c r="E11" s="6" t="e">
        <f>'9'!#REF!</f>
        <v>#REF!</v>
      </c>
      <c r="F11" s="6" t="e">
        <f>'9'!#REF!</f>
        <v>#REF!</v>
      </c>
      <c r="G11" s="6" t="e">
        <f>'9'!#REF!</f>
        <v>#REF!</v>
      </c>
      <c r="H11" s="6" t="e">
        <f>'9'!#REF!</f>
        <v>#REF!</v>
      </c>
      <c r="I11" s="6" t="e">
        <f>'9'!#REF!</f>
        <v>#REF!</v>
      </c>
      <c r="J11" s="6" t="e">
        <f>'9'!#REF!</f>
        <v>#REF!</v>
      </c>
      <c r="K11" s="6" t="e">
        <f>'9'!#REF!</f>
        <v>#REF!</v>
      </c>
      <c r="L11" s="225" t="e">
        <f>'9'!#REF!</f>
        <v>#REF!</v>
      </c>
      <c r="M11" s="6" t="e">
        <f>'9'!#REF!</f>
        <v>#REF!</v>
      </c>
      <c r="N11" s="6" t="e">
        <f>'9'!#REF!</f>
        <v>#REF!</v>
      </c>
      <c r="O11" s="6" t="e">
        <f>'9'!#REF!</f>
        <v>#REF!</v>
      </c>
      <c r="P11" s="6" t="e">
        <f>'9'!#REF!</f>
        <v>#REF!</v>
      </c>
      <c r="Q11" s="6" t="e">
        <f>'9'!#REF!</f>
        <v>#REF!</v>
      </c>
      <c r="R11" s="6" t="e">
        <f>'9'!#REF!</f>
        <v>#REF!</v>
      </c>
      <c r="S11" s="6" t="e">
        <f>'9'!#REF!</f>
        <v>#REF!</v>
      </c>
      <c r="T11" s="6" t="e">
        <f>'9'!#REF!</f>
        <v>#REF!</v>
      </c>
      <c r="U11" s="6" t="e">
        <f>'9'!#REF!</f>
        <v>#REF!</v>
      </c>
      <c r="V11" s="6" t="e">
        <f>'9'!#REF!</f>
        <v>#REF!</v>
      </c>
      <c r="W11" s="225" t="e">
        <f>'9'!#REF!</f>
        <v>#REF!</v>
      </c>
      <c r="X11" s="6" t="e">
        <f>'9'!#REF!</f>
        <v>#REF!</v>
      </c>
      <c r="Y11" s="6" t="e">
        <f>'9'!#REF!</f>
        <v>#REF!</v>
      </c>
      <c r="Z11" s="6" t="e">
        <f>'9'!#REF!</f>
        <v>#REF!</v>
      </c>
      <c r="AA11" s="6" t="e">
        <f>'9'!#REF!</f>
        <v>#REF!</v>
      </c>
      <c r="AB11" s="6" t="e">
        <f>'9'!#REF!</f>
        <v>#REF!</v>
      </c>
      <c r="AC11" s="6" t="e">
        <f>'9'!#REF!</f>
        <v>#REF!</v>
      </c>
      <c r="AD11" s="6" t="e">
        <f>'9'!#REF!</f>
        <v>#REF!</v>
      </c>
      <c r="AE11" s="6" t="e">
        <f>'9'!#REF!</f>
        <v>#REF!</v>
      </c>
      <c r="AF11" s="6" t="e">
        <f>'9'!#REF!</f>
        <v>#REF!</v>
      </c>
      <c r="AG11" s="6" t="e">
        <f>'9'!#REF!</f>
        <v>#REF!</v>
      </c>
      <c r="AH11" s="225" t="e">
        <f>'9'!#REF!</f>
        <v>#REF!</v>
      </c>
      <c r="AI11" s="6" t="e">
        <f>'9'!#REF!</f>
        <v>#REF!</v>
      </c>
      <c r="AJ11" s="6" t="e">
        <f>'9'!#REF!</f>
        <v>#REF!</v>
      </c>
      <c r="AK11" s="6" t="e">
        <f>'9'!#REF!</f>
        <v>#REF!</v>
      </c>
      <c r="AL11" s="6" t="e">
        <f>'9'!#REF!</f>
        <v>#REF!</v>
      </c>
      <c r="AM11" s="6" t="e">
        <f>'9'!#REF!</f>
        <v>#REF!</v>
      </c>
      <c r="AN11" s="6" t="e">
        <f>'9'!#REF!</f>
        <v>#REF!</v>
      </c>
      <c r="AO11" s="6" t="e">
        <f>'9'!#REF!</f>
        <v>#REF!</v>
      </c>
      <c r="AP11" s="6" t="e">
        <f>'9'!#REF!</f>
        <v>#REF!</v>
      </c>
      <c r="AQ11" s="6" t="e">
        <f>'9'!#REF!</f>
        <v>#REF!</v>
      </c>
      <c r="AR11" s="6" t="e">
        <f>'9'!#REF!</f>
        <v>#REF!</v>
      </c>
      <c r="AS11" s="225" t="e">
        <f>'9'!#REF!</f>
        <v>#REF!</v>
      </c>
      <c r="AT11" s="6" t="e">
        <f>'9'!#REF!</f>
        <v>#REF!</v>
      </c>
      <c r="AU11" s="6" t="e">
        <f>'9'!#REF!</f>
        <v>#REF!</v>
      </c>
      <c r="AV11" s="6" t="e">
        <f>'9'!#REF!</f>
        <v>#REF!</v>
      </c>
      <c r="AW11" s="6" t="e">
        <f>'9'!#REF!</f>
        <v>#REF!</v>
      </c>
      <c r="AX11" s="6" t="e">
        <f>'9'!#REF!</f>
        <v>#REF!</v>
      </c>
      <c r="AY11" s="6" t="e">
        <f>'9'!#REF!</f>
        <v>#REF!</v>
      </c>
      <c r="AZ11" s="6" t="e">
        <f>'9'!#REF!</f>
        <v>#REF!</v>
      </c>
      <c r="BA11" s="6" t="e">
        <f>'9'!#REF!</f>
        <v>#REF!</v>
      </c>
      <c r="BB11" s="6" t="e">
        <f>'9'!#REF!</f>
        <v>#REF!</v>
      </c>
      <c r="BC11" s="6" t="e">
        <f>'9'!#REF!</f>
        <v>#REF!</v>
      </c>
      <c r="BD11" s="225" t="e">
        <f>'9'!#REF!</f>
        <v>#REF!</v>
      </c>
      <c r="BE11" s="6" t="e">
        <f>'10'!#REF!</f>
        <v>#REF!</v>
      </c>
      <c r="BF11" s="6" t="e">
        <f>'10'!#REF!</f>
        <v>#REF!</v>
      </c>
      <c r="BG11" s="6" t="e">
        <f>'10'!#REF!</f>
        <v>#REF!</v>
      </c>
      <c r="BH11" s="6" t="e">
        <f>'10'!#REF!</f>
        <v>#REF!</v>
      </c>
      <c r="BI11" s="6" t="e">
        <f>'10'!#REF!</f>
        <v>#REF!</v>
      </c>
      <c r="BJ11" s="6" t="e">
        <f>'10'!#REF!</f>
        <v>#REF!</v>
      </c>
      <c r="BK11" s="6" t="e">
        <f>'10'!#REF!</f>
        <v>#REF!</v>
      </c>
      <c r="BL11" s="6" t="e">
        <f>'10'!#REF!</f>
        <v>#REF!</v>
      </c>
      <c r="BM11" s="6" t="e">
        <f>'10'!#REF!</f>
        <v>#REF!</v>
      </c>
      <c r="BN11" s="6" t="e">
        <f>'10'!#REF!</f>
        <v>#REF!</v>
      </c>
      <c r="BO11" s="225" t="e">
        <f>'10'!#REF!</f>
        <v>#REF!</v>
      </c>
    </row>
    <row r="12" spans="1:67" hidden="1" x14ac:dyDescent="0.2">
      <c r="A12" s="1">
        <v>1978</v>
      </c>
      <c r="B12" s="6" t="e">
        <f>'9'!#REF!</f>
        <v>#REF!</v>
      </c>
      <c r="C12" s="6" t="e">
        <f>'9'!#REF!</f>
        <v>#REF!</v>
      </c>
      <c r="D12" s="6" t="e">
        <f>'9'!#REF!</f>
        <v>#REF!</v>
      </c>
      <c r="E12" s="6" t="e">
        <f>'9'!#REF!</f>
        <v>#REF!</v>
      </c>
      <c r="F12" s="6" t="e">
        <f>'9'!#REF!</f>
        <v>#REF!</v>
      </c>
      <c r="G12" s="6" t="e">
        <f>'9'!#REF!</f>
        <v>#REF!</v>
      </c>
      <c r="H12" s="6" t="e">
        <f>'9'!#REF!</f>
        <v>#REF!</v>
      </c>
      <c r="I12" s="6" t="e">
        <f>'9'!#REF!</f>
        <v>#REF!</v>
      </c>
      <c r="J12" s="6" t="e">
        <f>'9'!#REF!</f>
        <v>#REF!</v>
      </c>
      <c r="K12" s="6" t="e">
        <f>'9'!#REF!</f>
        <v>#REF!</v>
      </c>
      <c r="L12" s="225" t="e">
        <f>'9'!#REF!</f>
        <v>#REF!</v>
      </c>
      <c r="M12" s="6" t="e">
        <f>'9'!#REF!</f>
        <v>#REF!</v>
      </c>
      <c r="N12" s="6" t="e">
        <f>'9'!#REF!</f>
        <v>#REF!</v>
      </c>
      <c r="O12" s="6" t="e">
        <f>'9'!#REF!</f>
        <v>#REF!</v>
      </c>
      <c r="P12" s="6" t="e">
        <f>'9'!#REF!</f>
        <v>#REF!</v>
      </c>
      <c r="Q12" s="6" t="e">
        <f>'9'!#REF!</f>
        <v>#REF!</v>
      </c>
      <c r="R12" s="6" t="e">
        <f>'9'!#REF!</f>
        <v>#REF!</v>
      </c>
      <c r="S12" s="6" t="e">
        <f>'9'!#REF!</f>
        <v>#REF!</v>
      </c>
      <c r="T12" s="6" t="e">
        <f>'9'!#REF!</f>
        <v>#REF!</v>
      </c>
      <c r="U12" s="6" t="e">
        <f>'9'!#REF!</f>
        <v>#REF!</v>
      </c>
      <c r="V12" s="6" t="e">
        <f>'9'!#REF!</f>
        <v>#REF!</v>
      </c>
      <c r="W12" s="225" t="e">
        <f>'9'!#REF!</f>
        <v>#REF!</v>
      </c>
      <c r="X12" s="6" t="e">
        <f>'9'!#REF!</f>
        <v>#REF!</v>
      </c>
      <c r="Y12" s="6" t="e">
        <f>'9'!#REF!</f>
        <v>#REF!</v>
      </c>
      <c r="Z12" s="6" t="e">
        <f>'9'!#REF!</f>
        <v>#REF!</v>
      </c>
      <c r="AA12" s="6" t="e">
        <f>'9'!#REF!</f>
        <v>#REF!</v>
      </c>
      <c r="AB12" s="6" t="e">
        <f>'9'!#REF!</f>
        <v>#REF!</v>
      </c>
      <c r="AC12" s="6" t="e">
        <f>'9'!#REF!</f>
        <v>#REF!</v>
      </c>
      <c r="AD12" s="6" t="e">
        <f>'9'!#REF!</f>
        <v>#REF!</v>
      </c>
      <c r="AE12" s="6" t="e">
        <f>'9'!#REF!</f>
        <v>#REF!</v>
      </c>
      <c r="AF12" s="6" t="e">
        <f>'9'!#REF!</f>
        <v>#REF!</v>
      </c>
      <c r="AG12" s="6" t="e">
        <f>'9'!#REF!</f>
        <v>#REF!</v>
      </c>
      <c r="AH12" s="225" t="e">
        <f>'9'!#REF!</f>
        <v>#REF!</v>
      </c>
      <c r="AI12" s="6" t="e">
        <f>'9'!#REF!</f>
        <v>#REF!</v>
      </c>
      <c r="AJ12" s="6" t="e">
        <f>'9'!#REF!</f>
        <v>#REF!</v>
      </c>
      <c r="AK12" s="6" t="e">
        <f>'9'!#REF!</f>
        <v>#REF!</v>
      </c>
      <c r="AL12" s="6" t="e">
        <f>'9'!#REF!</f>
        <v>#REF!</v>
      </c>
      <c r="AM12" s="6" t="e">
        <f>'9'!#REF!</f>
        <v>#REF!</v>
      </c>
      <c r="AN12" s="6" t="e">
        <f>'9'!#REF!</f>
        <v>#REF!</v>
      </c>
      <c r="AO12" s="6" t="e">
        <f>'9'!#REF!</f>
        <v>#REF!</v>
      </c>
      <c r="AP12" s="6" t="e">
        <f>'9'!#REF!</f>
        <v>#REF!</v>
      </c>
      <c r="AQ12" s="6" t="e">
        <f>'9'!#REF!</f>
        <v>#REF!</v>
      </c>
      <c r="AR12" s="6" t="e">
        <f>'9'!#REF!</f>
        <v>#REF!</v>
      </c>
      <c r="AS12" s="225" t="e">
        <f>'9'!#REF!</f>
        <v>#REF!</v>
      </c>
      <c r="AT12" s="6" t="e">
        <f>'9'!#REF!</f>
        <v>#REF!</v>
      </c>
      <c r="AU12" s="6" t="e">
        <f>'9'!#REF!</f>
        <v>#REF!</v>
      </c>
      <c r="AV12" s="6" t="e">
        <f>'9'!#REF!</f>
        <v>#REF!</v>
      </c>
      <c r="AW12" s="6" t="e">
        <f>'9'!#REF!</f>
        <v>#REF!</v>
      </c>
      <c r="AX12" s="6" t="e">
        <f>'9'!#REF!</f>
        <v>#REF!</v>
      </c>
      <c r="AY12" s="6" t="e">
        <f>'9'!#REF!</f>
        <v>#REF!</v>
      </c>
      <c r="AZ12" s="6" t="e">
        <f>'9'!#REF!</f>
        <v>#REF!</v>
      </c>
      <c r="BA12" s="6" t="e">
        <f>'9'!#REF!</f>
        <v>#REF!</v>
      </c>
      <c r="BB12" s="6" t="e">
        <f>'9'!#REF!</f>
        <v>#REF!</v>
      </c>
      <c r="BC12" s="6" t="e">
        <f>'9'!#REF!</f>
        <v>#REF!</v>
      </c>
      <c r="BD12" s="225" t="e">
        <f>'9'!#REF!</f>
        <v>#REF!</v>
      </c>
      <c r="BE12" s="6" t="e">
        <f>'10'!#REF!</f>
        <v>#REF!</v>
      </c>
      <c r="BF12" s="6" t="e">
        <f>'10'!#REF!</f>
        <v>#REF!</v>
      </c>
      <c r="BG12" s="6" t="e">
        <f>'10'!#REF!</f>
        <v>#REF!</v>
      </c>
      <c r="BH12" s="6" t="e">
        <f>'10'!#REF!</f>
        <v>#REF!</v>
      </c>
      <c r="BI12" s="6" t="e">
        <f>'10'!#REF!</f>
        <v>#REF!</v>
      </c>
      <c r="BJ12" s="6" t="e">
        <f>'10'!#REF!</f>
        <v>#REF!</v>
      </c>
      <c r="BK12" s="6" t="e">
        <f>'10'!#REF!</f>
        <v>#REF!</v>
      </c>
      <c r="BL12" s="6" t="e">
        <f>'10'!#REF!</f>
        <v>#REF!</v>
      </c>
      <c r="BM12" s="6" t="e">
        <f>'10'!#REF!</f>
        <v>#REF!</v>
      </c>
      <c r="BN12" s="6" t="e">
        <f>'10'!#REF!</f>
        <v>#REF!</v>
      </c>
      <c r="BO12" s="225" t="e">
        <f>'10'!#REF!</f>
        <v>#REF!</v>
      </c>
    </row>
    <row r="13" spans="1:67" hidden="1" x14ac:dyDescent="0.2">
      <c r="A13" s="1">
        <v>1979</v>
      </c>
      <c r="B13" s="6" t="e">
        <f>'9'!#REF!</f>
        <v>#REF!</v>
      </c>
      <c r="C13" s="6" t="e">
        <f>'9'!#REF!</f>
        <v>#REF!</v>
      </c>
      <c r="D13" s="6" t="e">
        <f>'9'!#REF!</f>
        <v>#REF!</v>
      </c>
      <c r="E13" s="6" t="e">
        <f>'9'!#REF!</f>
        <v>#REF!</v>
      </c>
      <c r="F13" s="6" t="e">
        <f>'9'!#REF!</f>
        <v>#REF!</v>
      </c>
      <c r="G13" s="6" t="e">
        <f>'9'!#REF!</f>
        <v>#REF!</v>
      </c>
      <c r="H13" s="6" t="e">
        <f>'9'!#REF!</f>
        <v>#REF!</v>
      </c>
      <c r="I13" s="6" t="e">
        <f>'9'!#REF!</f>
        <v>#REF!</v>
      </c>
      <c r="J13" s="6" t="e">
        <f>'9'!#REF!</f>
        <v>#REF!</v>
      </c>
      <c r="K13" s="6" t="e">
        <f>'9'!#REF!</f>
        <v>#REF!</v>
      </c>
      <c r="L13" s="225" t="e">
        <f>'9'!#REF!</f>
        <v>#REF!</v>
      </c>
      <c r="M13" s="6" t="e">
        <f>'9'!#REF!</f>
        <v>#REF!</v>
      </c>
      <c r="N13" s="6" t="e">
        <f>'9'!#REF!</f>
        <v>#REF!</v>
      </c>
      <c r="O13" s="6" t="e">
        <f>'9'!#REF!</f>
        <v>#REF!</v>
      </c>
      <c r="P13" s="6" t="e">
        <f>'9'!#REF!</f>
        <v>#REF!</v>
      </c>
      <c r="Q13" s="6" t="e">
        <f>'9'!#REF!</f>
        <v>#REF!</v>
      </c>
      <c r="R13" s="6" t="e">
        <f>'9'!#REF!</f>
        <v>#REF!</v>
      </c>
      <c r="S13" s="6" t="e">
        <f>'9'!#REF!</f>
        <v>#REF!</v>
      </c>
      <c r="T13" s="6" t="e">
        <f>'9'!#REF!</f>
        <v>#REF!</v>
      </c>
      <c r="U13" s="6" t="e">
        <f>'9'!#REF!</f>
        <v>#REF!</v>
      </c>
      <c r="V13" s="6" t="e">
        <f>'9'!#REF!</f>
        <v>#REF!</v>
      </c>
      <c r="W13" s="225" t="e">
        <f>'9'!#REF!</f>
        <v>#REF!</v>
      </c>
      <c r="X13" s="6" t="e">
        <f>'9'!#REF!</f>
        <v>#REF!</v>
      </c>
      <c r="Y13" s="6" t="e">
        <f>'9'!#REF!</f>
        <v>#REF!</v>
      </c>
      <c r="Z13" s="6" t="e">
        <f>'9'!#REF!</f>
        <v>#REF!</v>
      </c>
      <c r="AA13" s="6" t="e">
        <f>'9'!#REF!</f>
        <v>#REF!</v>
      </c>
      <c r="AB13" s="6" t="e">
        <f>'9'!#REF!</f>
        <v>#REF!</v>
      </c>
      <c r="AC13" s="6" t="e">
        <f>'9'!#REF!</f>
        <v>#REF!</v>
      </c>
      <c r="AD13" s="6" t="e">
        <f>'9'!#REF!</f>
        <v>#REF!</v>
      </c>
      <c r="AE13" s="6" t="e">
        <f>'9'!#REF!</f>
        <v>#REF!</v>
      </c>
      <c r="AF13" s="6" t="e">
        <f>'9'!#REF!</f>
        <v>#REF!</v>
      </c>
      <c r="AG13" s="6" t="e">
        <f>'9'!#REF!</f>
        <v>#REF!</v>
      </c>
      <c r="AH13" s="225" t="e">
        <f>'9'!#REF!</f>
        <v>#REF!</v>
      </c>
      <c r="AI13" s="6" t="e">
        <f>'9'!#REF!</f>
        <v>#REF!</v>
      </c>
      <c r="AJ13" s="6" t="e">
        <f>'9'!#REF!</f>
        <v>#REF!</v>
      </c>
      <c r="AK13" s="6" t="e">
        <f>'9'!#REF!</f>
        <v>#REF!</v>
      </c>
      <c r="AL13" s="6" t="e">
        <f>'9'!#REF!</f>
        <v>#REF!</v>
      </c>
      <c r="AM13" s="6" t="e">
        <f>'9'!#REF!</f>
        <v>#REF!</v>
      </c>
      <c r="AN13" s="6" t="e">
        <f>'9'!#REF!</f>
        <v>#REF!</v>
      </c>
      <c r="AO13" s="6" t="e">
        <f>'9'!#REF!</f>
        <v>#REF!</v>
      </c>
      <c r="AP13" s="6" t="e">
        <f>'9'!#REF!</f>
        <v>#REF!</v>
      </c>
      <c r="AQ13" s="6" t="e">
        <f>'9'!#REF!</f>
        <v>#REF!</v>
      </c>
      <c r="AR13" s="6" t="e">
        <f>'9'!#REF!</f>
        <v>#REF!</v>
      </c>
      <c r="AS13" s="225" t="e">
        <f>'9'!#REF!</f>
        <v>#REF!</v>
      </c>
      <c r="AT13" s="6" t="e">
        <f>'9'!#REF!</f>
        <v>#REF!</v>
      </c>
      <c r="AU13" s="6" t="e">
        <f>'9'!#REF!</f>
        <v>#REF!</v>
      </c>
      <c r="AV13" s="6" t="e">
        <f>'9'!#REF!</f>
        <v>#REF!</v>
      </c>
      <c r="AW13" s="6" t="e">
        <f>'9'!#REF!</f>
        <v>#REF!</v>
      </c>
      <c r="AX13" s="6" t="e">
        <f>'9'!#REF!</f>
        <v>#REF!</v>
      </c>
      <c r="AY13" s="6" t="e">
        <f>'9'!#REF!</f>
        <v>#REF!</v>
      </c>
      <c r="AZ13" s="6" t="e">
        <f>'9'!#REF!</f>
        <v>#REF!</v>
      </c>
      <c r="BA13" s="6" t="e">
        <f>'9'!#REF!</f>
        <v>#REF!</v>
      </c>
      <c r="BB13" s="6" t="e">
        <f>'9'!#REF!</f>
        <v>#REF!</v>
      </c>
      <c r="BC13" s="6" t="e">
        <f>'9'!#REF!</f>
        <v>#REF!</v>
      </c>
      <c r="BD13" s="225" t="e">
        <f>'9'!#REF!</f>
        <v>#REF!</v>
      </c>
      <c r="BE13" s="6" t="e">
        <f>'10'!#REF!</f>
        <v>#REF!</v>
      </c>
      <c r="BF13" s="6" t="e">
        <f>'10'!#REF!</f>
        <v>#REF!</v>
      </c>
      <c r="BG13" s="6" t="e">
        <f>'10'!#REF!</f>
        <v>#REF!</v>
      </c>
      <c r="BH13" s="6" t="e">
        <f>'10'!#REF!</f>
        <v>#REF!</v>
      </c>
      <c r="BI13" s="6" t="e">
        <f>'10'!#REF!</f>
        <v>#REF!</v>
      </c>
      <c r="BJ13" s="6" t="e">
        <f>'10'!#REF!</f>
        <v>#REF!</v>
      </c>
      <c r="BK13" s="6" t="e">
        <f>'10'!#REF!</f>
        <v>#REF!</v>
      </c>
      <c r="BL13" s="6" t="e">
        <f>'10'!#REF!</f>
        <v>#REF!</v>
      </c>
      <c r="BM13" s="6" t="e">
        <f>'10'!#REF!</f>
        <v>#REF!</v>
      </c>
      <c r="BN13" s="6" t="e">
        <f>'10'!#REF!</f>
        <v>#REF!</v>
      </c>
      <c r="BO13" s="225" t="e">
        <f>'10'!#REF!</f>
        <v>#REF!</v>
      </c>
    </row>
    <row r="14" spans="1:67" hidden="1" x14ac:dyDescent="0.2">
      <c r="A14" s="1">
        <v>1980</v>
      </c>
      <c r="B14" s="6" t="e">
        <f>'9'!#REF!</f>
        <v>#REF!</v>
      </c>
      <c r="C14" s="6" t="e">
        <f>'9'!#REF!</f>
        <v>#REF!</v>
      </c>
      <c r="D14" s="6" t="e">
        <f>'9'!#REF!</f>
        <v>#REF!</v>
      </c>
      <c r="E14" s="6" t="e">
        <f>'9'!#REF!</f>
        <v>#REF!</v>
      </c>
      <c r="F14" s="6" t="e">
        <f>'9'!#REF!</f>
        <v>#REF!</v>
      </c>
      <c r="G14" s="6" t="e">
        <f>'9'!#REF!</f>
        <v>#REF!</v>
      </c>
      <c r="H14" s="6" t="e">
        <f>'9'!#REF!</f>
        <v>#REF!</v>
      </c>
      <c r="I14" s="6" t="e">
        <f>'9'!#REF!</f>
        <v>#REF!</v>
      </c>
      <c r="J14" s="6" t="e">
        <f>'9'!#REF!</f>
        <v>#REF!</v>
      </c>
      <c r="K14" s="6" t="e">
        <f>'9'!#REF!</f>
        <v>#REF!</v>
      </c>
      <c r="L14" s="225" t="e">
        <f>'9'!#REF!</f>
        <v>#REF!</v>
      </c>
      <c r="M14" s="6" t="e">
        <f>'9'!#REF!</f>
        <v>#REF!</v>
      </c>
      <c r="N14" s="6" t="e">
        <f>'9'!#REF!</f>
        <v>#REF!</v>
      </c>
      <c r="O14" s="6" t="e">
        <f>'9'!#REF!</f>
        <v>#REF!</v>
      </c>
      <c r="P14" s="6" t="e">
        <f>'9'!#REF!</f>
        <v>#REF!</v>
      </c>
      <c r="Q14" s="6" t="e">
        <f>'9'!#REF!</f>
        <v>#REF!</v>
      </c>
      <c r="R14" s="6" t="e">
        <f>'9'!#REF!</f>
        <v>#REF!</v>
      </c>
      <c r="S14" s="6" t="e">
        <f>'9'!#REF!</f>
        <v>#REF!</v>
      </c>
      <c r="T14" s="6" t="e">
        <f>'9'!#REF!</f>
        <v>#REF!</v>
      </c>
      <c r="U14" s="6" t="e">
        <f>'9'!#REF!</f>
        <v>#REF!</v>
      </c>
      <c r="V14" s="6" t="e">
        <f>'9'!#REF!</f>
        <v>#REF!</v>
      </c>
      <c r="W14" s="225" t="e">
        <f>'9'!#REF!</f>
        <v>#REF!</v>
      </c>
      <c r="X14" s="6" t="e">
        <f>'9'!#REF!</f>
        <v>#REF!</v>
      </c>
      <c r="Y14" s="6" t="e">
        <f>'9'!#REF!</f>
        <v>#REF!</v>
      </c>
      <c r="Z14" s="6" t="e">
        <f>'9'!#REF!</f>
        <v>#REF!</v>
      </c>
      <c r="AA14" s="6" t="e">
        <f>'9'!#REF!</f>
        <v>#REF!</v>
      </c>
      <c r="AB14" s="6" t="e">
        <f>'9'!#REF!</f>
        <v>#REF!</v>
      </c>
      <c r="AC14" s="6" t="e">
        <f>'9'!#REF!</f>
        <v>#REF!</v>
      </c>
      <c r="AD14" s="6" t="e">
        <f>'9'!#REF!</f>
        <v>#REF!</v>
      </c>
      <c r="AE14" s="6" t="e">
        <f>'9'!#REF!</f>
        <v>#REF!</v>
      </c>
      <c r="AF14" s="6" t="e">
        <f>'9'!#REF!</f>
        <v>#REF!</v>
      </c>
      <c r="AG14" s="6" t="e">
        <f>'9'!#REF!</f>
        <v>#REF!</v>
      </c>
      <c r="AH14" s="225" t="e">
        <f>'9'!#REF!</f>
        <v>#REF!</v>
      </c>
      <c r="AI14" s="6" t="e">
        <f>'9'!#REF!</f>
        <v>#REF!</v>
      </c>
      <c r="AJ14" s="6" t="e">
        <f>'9'!#REF!</f>
        <v>#REF!</v>
      </c>
      <c r="AK14" s="6" t="e">
        <f>'9'!#REF!</f>
        <v>#REF!</v>
      </c>
      <c r="AL14" s="6" t="e">
        <f>'9'!#REF!</f>
        <v>#REF!</v>
      </c>
      <c r="AM14" s="6" t="e">
        <f>'9'!#REF!</f>
        <v>#REF!</v>
      </c>
      <c r="AN14" s="6" t="e">
        <f>'9'!#REF!</f>
        <v>#REF!</v>
      </c>
      <c r="AO14" s="6" t="e">
        <f>'9'!#REF!</f>
        <v>#REF!</v>
      </c>
      <c r="AP14" s="6" t="e">
        <f>'9'!#REF!</f>
        <v>#REF!</v>
      </c>
      <c r="AQ14" s="6" t="e">
        <f>'9'!#REF!</f>
        <v>#REF!</v>
      </c>
      <c r="AR14" s="6" t="e">
        <f>'9'!#REF!</f>
        <v>#REF!</v>
      </c>
      <c r="AS14" s="225" t="e">
        <f>'9'!#REF!</f>
        <v>#REF!</v>
      </c>
      <c r="AT14" s="6" t="e">
        <f>'9'!#REF!</f>
        <v>#REF!</v>
      </c>
      <c r="AU14" s="6" t="e">
        <f>'9'!#REF!</f>
        <v>#REF!</v>
      </c>
      <c r="AV14" s="6" t="e">
        <f>'9'!#REF!</f>
        <v>#REF!</v>
      </c>
      <c r="AW14" s="6" t="e">
        <f>'9'!#REF!</f>
        <v>#REF!</v>
      </c>
      <c r="AX14" s="6" t="e">
        <f>'9'!#REF!</f>
        <v>#REF!</v>
      </c>
      <c r="AY14" s="6" t="e">
        <f>'9'!#REF!</f>
        <v>#REF!</v>
      </c>
      <c r="AZ14" s="6" t="e">
        <f>'9'!#REF!</f>
        <v>#REF!</v>
      </c>
      <c r="BA14" s="6" t="e">
        <f>'9'!#REF!</f>
        <v>#REF!</v>
      </c>
      <c r="BB14" s="6" t="e">
        <f>'9'!#REF!</f>
        <v>#REF!</v>
      </c>
      <c r="BC14" s="6" t="e">
        <f>'9'!#REF!</f>
        <v>#REF!</v>
      </c>
      <c r="BD14" s="225" t="e">
        <f>'9'!#REF!</f>
        <v>#REF!</v>
      </c>
      <c r="BE14" s="6" t="e">
        <f>'10'!#REF!</f>
        <v>#REF!</v>
      </c>
      <c r="BF14" s="6" t="e">
        <f>'10'!#REF!</f>
        <v>#REF!</v>
      </c>
      <c r="BG14" s="6" t="e">
        <f>'10'!#REF!</f>
        <v>#REF!</v>
      </c>
      <c r="BH14" s="6" t="e">
        <f>'10'!#REF!</f>
        <v>#REF!</v>
      </c>
      <c r="BI14" s="6" t="e">
        <f>'10'!#REF!</f>
        <v>#REF!</v>
      </c>
      <c r="BJ14" s="6" t="e">
        <f>'10'!#REF!</f>
        <v>#REF!</v>
      </c>
      <c r="BK14" s="6" t="e">
        <f>'10'!#REF!</f>
        <v>#REF!</v>
      </c>
      <c r="BL14" s="6" t="e">
        <f>'10'!#REF!</f>
        <v>#REF!</v>
      </c>
      <c r="BM14" s="6" t="e">
        <f>'10'!#REF!</f>
        <v>#REF!</v>
      </c>
      <c r="BN14" s="6" t="e">
        <f>'10'!#REF!</f>
        <v>#REF!</v>
      </c>
      <c r="BO14" s="225" t="e">
        <f>'10'!#REF!</f>
        <v>#REF!</v>
      </c>
    </row>
    <row r="15" spans="1:67" hidden="1" x14ac:dyDescent="0.2">
      <c r="L15" s="225"/>
      <c r="W15" s="225"/>
      <c r="AH15" s="225"/>
      <c r="AS15" s="225"/>
      <c r="BD15" s="225"/>
      <c r="BO15" s="225"/>
    </row>
    <row r="16" spans="1:67" x14ac:dyDescent="0.2">
      <c r="A16" s="1">
        <v>1981</v>
      </c>
      <c r="B16" s="6">
        <f>'9'!B6</f>
        <v>0.22855622692702268</v>
      </c>
      <c r="C16" s="6">
        <f>'9'!J6</f>
        <v>8.3333333333333301E-2</v>
      </c>
      <c r="D16" s="6">
        <f>'9'!R6</f>
        <v>0.19355243156938678</v>
      </c>
      <c r="E16" s="6">
        <f>'9'!Z6</f>
        <v>0.23635211378115314</v>
      </c>
      <c r="F16" s="6">
        <f>'9'!AH6</f>
        <v>0.10383773555147313</v>
      </c>
      <c r="G16" s="6">
        <f>'9'!AP6</f>
        <v>0.15469501490718091</v>
      </c>
      <c r="H16" s="6">
        <f>'9'!AX6</f>
        <v>0.22700111072672866</v>
      </c>
      <c r="I16" s="6">
        <f>'9'!BF6</f>
        <v>0.19364386041116829</v>
      </c>
      <c r="J16" s="6">
        <f>'9'!BN6</f>
        <v>0.24342414883091687</v>
      </c>
      <c r="K16" s="6">
        <f>'9'!BV6</f>
        <v>0.37154969145191169</v>
      </c>
      <c r="L16" s="225">
        <f>'9'!CD6</f>
        <v>0.32003882210631091</v>
      </c>
      <c r="M16" s="6">
        <f>'9'!D6</f>
        <v>0.29564977295726375</v>
      </c>
      <c r="N16" s="6">
        <f>'9'!L6</f>
        <v>0.20051081416394029</v>
      </c>
      <c r="O16" s="6">
        <f>'9'!T6</f>
        <v>9.4398603876853462E-2</v>
      </c>
      <c r="P16" s="6">
        <f>'9'!AB6</f>
        <v>0.171071306275657</v>
      </c>
      <c r="Q16" s="6">
        <f>'9'!AJ6</f>
        <v>0.20692964729959917</v>
      </c>
      <c r="R16" s="6">
        <f>'9'!AR6</f>
        <v>0.20974520615025102</v>
      </c>
      <c r="S16" s="6">
        <f>'9'!AZ6</f>
        <v>0.27124185497371467</v>
      </c>
      <c r="T16" s="6">
        <f>'9'!BH6</f>
        <v>0.30673406073914156</v>
      </c>
      <c r="U16" s="6">
        <f>'9'!BP6</f>
        <v>0.39263875713973423</v>
      </c>
      <c r="V16" s="6">
        <f>'9'!BX6</f>
        <v>0.75711062456486744</v>
      </c>
      <c r="W16" s="225">
        <f>'9'!CF6</f>
        <v>0.29230393432824525</v>
      </c>
      <c r="X16" s="6">
        <f>'9'!F6</f>
        <v>0.65072478891593244</v>
      </c>
      <c r="Y16" s="6">
        <f>'9'!N6</f>
        <v>0.42129949123814764</v>
      </c>
      <c r="Z16" s="6">
        <f>'9'!V6</f>
        <v>0.45319909866921176</v>
      </c>
      <c r="AA16" s="6">
        <f>'9'!AD6</f>
        <v>0.54139369959896888</v>
      </c>
      <c r="AB16" s="6">
        <f>'9'!AL6</f>
        <v>0.37538223427129974</v>
      </c>
      <c r="AC16" s="6">
        <f>'9'!AT6</f>
        <v>0.61495347835709069</v>
      </c>
      <c r="AD16" s="6">
        <f>'9'!BB6</f>
        <v>0.7571122641928768</v>
      </c>
      <c r="AE16" s="6">
        <f>'9'!BJ6</f>
        <v>0.60661143942591811</v>
      </c>
      <c r="AF16" s="6">
        <f>'9'!BR6</f>
        <v>0.41999611782036317</v>
      </c>
      <c r="AG16" s="6">
        <f>'9'!BZ6</f>
        <v>0.71003453496516822</v>
      </c>
      <c r="AH16" s="225">
        <f>'9'!CH6</f>
        <v>0.68714473657084385</v>
      </c>
      <c r="AI16" s="6">
        <f>'9'!G6</f>
        <v>0.62595489699840745</v>
      </c>
      <c r="AJ16" s="6">
        <f>'9'!O6</f>
        <v>0.38049438369190108</v>
      </c>
      <c r="AK16" s="6">
        <f>'9'!W6</f>
        <v>0.39838076070079226</v>
      </c>
      <c r="AL16" s="6">
        <f>'9'!AE6</f>
        <v>0.55912567373291999</v>
      </c>
      <c r="AM16" s="6">
        <f>'9'!AM6</f>
        <v>0.50172860020936871</v>
      </c>
      <c r="AN16" s="6">
        <f>'9'!AU6</f>
        <v>0.56685795313967458</v>
      </c>
      <c r="AO16" s="6">
        <f>'9'!BC6</f>
        <v>0.67365375622020385</v>
      </c>
      <c r="AP16" s="6">
        <f>'9'!BK6</f>
        <v>0.60457915712560439</v>
      </c>
      <c r="AQ16" s="6">
        <f>'9'!BS6</f>
        <v>0.71066294543826092</v>
      </c>
      <c r="AR16" s="6">
        <f>'9'!CA6</f>
        <v>0.70559797367351884</v>
      </c>
      <c r="AS16" s="225">
        <f>'9'!CI6</f>
        <v>0.5924414995737588</v>
      </c>
      <c r="AT16" s="6">
        <f>'9'!H6</f>
        <v>0.45022142144965654</v>
      </c>
      <c r="AU16" s="6">
        <f>'9'!P6</f>
        <v>0.27140950560683058</v>
      </c>
      <c r="AV16" s="6">
        <f>'9'!X6</f>
        <v>0.28488272370406109</v>
      </c>
      <c r="AW16" s="6">
        <f>'9'!AF6</f>
        <v>0.37698569834717477</v>
      </c>
      <c r="AX16" s="6">
        <f>'9'!AN6</f>
        <v>0.29696955433293515</v>
      </c>
      <c r="AY16" s="6">
        <f>'9'!AV6</f>
        <v>0.38656291313854929</v>
      </c>
      <c r="AZ16" s="6">
        <f>'9'!BD6</f>
        <v>0.482252246528381</v>
      </c>
      <c r="BA16" s="6">
        <f>'9'!BL6</f>
        <v>0.42789212942545807</v>
      </c>
      <c r="BB16" s="6">
        <f>'9'!BT6</f>
        <v>0.44168049230731882</v>
      </c>
      <c r="BC16" s="6">
        <f>'9'!CB6</f>
        <v>0.63607320616386653</v>
      </c>
      <c r="BD16" s="225">
        <f>'9'!CJ6</f>
        <v>0.47298224814478973</v>
      </c>
      <c r="BE16" s="6">
        <f>'10'!H6</f>
        <v>0.31722230473607627</v>
      </c>
      <c r="BF16" s="6">
        <f>'10'!P6</f>
        <v>0.1585638022427322</v>
      </c>
      <c r="BG16" s="6">
        <f>'10'!X6</f>
        <v>0.23008454842325649</v>
      </c>
      <c r="BH16" s="6">
        <f>'10'!AF6</f>
        <v>0.29260554760756174</v>
      </c>
      <c r="BI16" s="6">
        <f>'10'!AN6</f>
        <v>0.18109046306405796</v>
      </c>
      <c r="BJ16" s="6">
        <f>'10'!AV6</f>
        <v>0.24744217419972825</v>
      </c>
      <c r="BK16" s="6">
        <f>'10'!BD6</f>
        <v>0.32910156504738958</v>
      </c>
      <c r="BL16" s="6">
        <f>'10'!BL6</f>
        <v>0.2873431680168842</v>
      </c>
      <c r="BM16" s="6">
        <f>'10'!BT6</f>
        <v>0.3227266862214776</v>
      </c>
      <c r="BN16" s="6">
        <f>'10'!CB6</f>
        <v>0.47735909733669363</v>
      </c>
      <c r="BO16" s="225">
        <f>'10'!CJ6</f>
        <v>0.38121619252170241</v>
      </c>
    </row>
    <row r="17" spans="1:67" x14ac:dyDescent="0.2">
      <c r="A17" s="1">
        <v>1982</v>
      </c>
      <c r="B17" s="6">
        <f>'9'!B7</f>
        <v>0.2099339810260123</v>
      </c>
      <c r="C17" s="6">
        <f>'9'!J7</f>
        <v>8.576411313269626E-2</v>
      </c>
      <c r="D17" s="6">
        <f>'9'!R7</f>
        <v>0.16916993190547638</v>
      </c>
      <c r="E17" s="6">
        <f>'9'!Z7</f>
        <v>0.22052210377858314</v>
      </c>
      <c r="F17" s="6">
        <f>'9'!AH7</f>
        <v>0.11636718437959574</v>
      </c>
      <c r="G17" s="6">
        <f>'9'!AP7</f>
        <v>0.13612986867887911</v>
      </c>
      <c r="H17" s="6">
        <f>'9'!AX7</f>
        <v>0.21010471566556452</v>
      </c>
      <c r="I17" s="6">
        <f>'9'!BF7</f>
        <v>0.20784255942598032</v>
      </c>
      <c r="J17" s="6">
        <f>'9'!BN7</f>
        <v>0.21777414894255226</v>
      </c>
      <c r="K17" s="6">
        <f>'9'!BV7</f>
        <v>0.34960238516999886</v>
      </c>
      <c r="L17" s="225">
        <f>'9'!CD7</f>
        <v>0.27078129934780187</v>
      </c>
      <c r="M17" s="6">
        <f>'9'!D7</f>
        <v>0.28198541270130134</v>
      </c>
      <c r="N17" s="6">
        <f>'9'!L7</f>
        <v>0.18783087017981101</v>
      </c>
      <c r="O17" s="6">
        <f>'9'!T7</f>
        <v>9.408328171951863E-2</v>
      </c>
      <c r="P17" s="6">
        <f>'9'!AB7</f>
        <v>0.16225883117587694</v>
      </c>
      <c r="Q17" s="6">
        <f>'9'!AJ7</f>
        <v>0.19032654655500889</v>
      </c>
      <c r="R17" s="6">
        <f>'9'!AR7</f>
        <v>0.20545007112931893</v>
      </c>
      <c r="S17" s="6">
        <f>'9'!AZ7</f>
        <v>0.26331815230825811</v>
      </c>
      <c r="T17" s="6">
        <f>'9'!BH7</f>
        <v>0.29075451945128789</v>
      </c>
      <c r="U17" s="6">
        <f>'9'!BP7</f>
        <v>0.38268404680910456</v>
      </c>
      <c r="V17" s="6">
        <f>'9'!BX7</f>
        <v>0.72008214577601226</v>
      </c>
      <c r="W17" s="225">
        <f>'9'!CF7</f>
        <v>0.27284072135891796</v>
      </c>
      <c r="X17" s="6">
        <f>'9'!F7</f>
        <v>0.64627866205327489</v>
      </c>
      <c r="Y17" s="6">
        <f>'9'!N7</f>
        <v>0.38102361691188397</v>
      </c>
      <c r="Z17" s="6">
        <f>'9'!V7</f>
        <v>0.5813585419400864</v>
      </c>
      <c r="AA17" s="6">
        <f>'9'!AD7</f>
        <v>0.53433471882332306</v>
      </c>
      <c r="AB17" s="6">
        <f>'9'!AL7</f>
        <v>0.38241103058605641</v>
      </c>
      <c r="AC17" s="6">
        <f>'9'!AT7</f>
        <v>0.63820411894579843</v>
      </c>
      <c r="AD17" s="6">
        <f>'9'!BB7</f>
        <v>0.7374033775809552</v>
      </c>
      <c r="AE17" s="6">
        <f>'9'!BJ7</f>
        <v>0.63897389897284362</v>
      </c>
      <c r="AF17" s="6">
        <f>'9'!BR7</f>
        <v>0.55197358212397629</v>
      </c>
      <c r="AG17" s="6">
        <f>'9'!BZ7</f>
        <v>0.72570209450219292</v>
      </c>
      <c r="AH17" s="225">
        <f>'9'!CH7</f>
        <v>0.59448454118723393</v>
      </c>
      <c r="AI17" s="6">
        <f>'9'!G7</f>
        <v>0.59191032274143607</v>
      </c>
      <c r="AJ17" s="6">
        <f>'9'!O7</f>
        <v>0.3803095512686146</v>
      </c>
      <c r="AK17" s="6">
        <f>'9'!W7</f>
        <v>0.45848296831831586</v>
      </c>
      <c r="AL17" s="6">
        <f>'9'!AE7</f>
        <v>0.5758799188002075</v>
      </c>
      <c r="AM17" s="6">
        <f>'9'!AM7</f>
        <v>0.4592386021471625</v>
      </c>
      <c r="AN17" s="6">
        <f>'9'!AU7</f>
        <v>0.55724792499540998</v>
      </c>
      <c r="AO17" s="6">
        <f>'9'!BC7</f>
        <v>0.62254807487626407</v>
      </c>
      <c r="AP17" s="6">
        <f>'9'!BK7</f>
        <v>0.61713976413925464</v>
      </c>
      <c r="AQ17" s="6">
        <f>'9'!BS7</f>
        <v>0.75045910657978931</v>
      </c>
      <c r="AR17" s="6">
        <f>'9'!CA7</f>
        <v>0.63845936057316943</v>
      </c>
      <c r="AS17" s="225">
        <f>'9'!CI7</f>
        <v>0.53485031364528945</v>
      </c>
      <c r="AT17" s="6">
        <f>'9'!H7</f>
        <v>0.4325270946305062</v>
      </c>
      <c r="AU17" s="6">
        <f>'9'!P7</f>
        <v>0.25873203787325144</v>
      </c>
      <c r="AV17" s="6">
        <f>'9'!X7</f>
        <v>0.3257736809708493</v>
      </c>
      <c r="AW17" s="6">
        <f>'9'!AF7</f>
        <v>0.37324889314449766</v>
      </c>
      <c r="AX17" s="6">
        <f>'9'!AN7</f>
        <v>0.28708584091695588</v>
      </c>
      <c r="AY17" s="6">
        <f>'9'!AV7</f>
        <v>0.3842579959373516</v>
      </c>
      <c r="AZ17" s="6">
        <f>'9'!BD7</f>
        <v>0.45834358010776044</v>
      </c>
      <c r="BA17" s="6">
        <f>'9'!BL7</f>
        <v>0.4386776854973416</v>
      </c>
      <c r="BB17" s="6">
        <f>'9'!BT7</f>
        <v>0.47572272111385561</v>
      </c>
      <c r="BC17" s="6">
        <f>'9'!CB7</f>
        <v>0.60846149650534342</v>
      </c>
      <c r="BD17" s="225">
        <f>'9'!CJ7</f>
        <v>0.41823921888481075</v>
      </c>
      <c r="BE17" s="6">
        <f>'10'!H7</f>
        <v>0.29897122646780988</v>
      </c>
      <c r="BF17" s="6">
        <f>'10'!P7</f>
        <v>0.15495128302891834</v>
      </c>
      <c r="BG17" s="6">
        <f>'10'!X7</f>
        <v>0.23181143153162556</v>
      </c>
      <c r="BH17" s="6">
        <f>'10'!AF7</f>
        <v>0.28161281952494893</v>
      </c>
      <c r="BI17" s="6">
        <f>'10'!AN7</f>
        <v>0.18465464699453979</v>
      </c>
      <c r="BJ17" s="6">
        <f>'10'!AV7</f>
        <v>0.23538111958226809</v>
      </c>
      <c r="BK17" s="6">
        <f>'10'!BD7</f>
        <v>0.30940026144244293</v>
      </c>
      <c r="BL17" s="6">
        <f>'10'!BL7</f>
        <v>0.30017660985452482</v>
      </c>
      <c r="BM17" s="6">
        <f>'10'!BT7</f>
        <v>0.32095357781107359</v>
      </c>
      <c r="BN17" s="6">
        <f>'10'!CB7</f>
        <v>0.45314602970413664</v>
      </c>
      <c r="BO17" s="225">
        <f>'10'!CJ7</f>
        <v>0.32976446716260543</v>
      </c>
    </row>
    <row r="18" spans="1:67" x14ac:dyDescent="0.2">
      <c r="A18" s="1">
        <v>1983</v>
      </c>
      <c r="B18" s="6">
        <f>'9'!B8</f>
        <v>0.21891686840267188</v>
      </c>
      <c r="C18" s="6">
        <f>'9'!J8</f>
        <v>0.10280492796075918</v>
      </c>
      <c r="D18" s="6">
        <f>'9'!R8</f>
        <v>0.17608864114069475</v>
      </c>
      <c r="E18" s="6">
        <f>'9'!Z8</f>
        <v>0.21562112312133219</v>
      </c>
      <c r="F18" s="6">
        <f>'9'!AH8</f>
        <v>0.13191197152421899</v>
      </c>
      <c r="G18" s="6">
        <f>'9'!AP8</f>
        <v>0.15445664914054213</v>
      </c>
      <c r="H18" s="6">
        <f>'9'!AX8</f>
        <v>0.2198678357781356</v>
      </c>
      <c r="I18" s="6">
        <f>'9'!BF8</f>
        <v>0.21897811831832023</v>
      </c>
      <c r="J18" s="6">
        <f>'9'!BN8</f>
        <v>0.22107953948763392</v>
      </c>
      <c r="K18" s="6">
        <f>'9'!BV8</f>
        <v>0.35321180124220747</v>
      </c>
      <c r="L18" s="225">
        <f>'9'!CD8</f>
        <v>0.26385742606965473</v>
      </c>
      <c r="M18" s="6">
        <f>'9'!D8</f>
        <v>0.28456708024175076</v>
      </c>
      <c r="N18" s="6">
        <f>'9'!L8</f>
        <v>0.18029366667522784</v>
      </c>
      <c r="O18" s="6">
        <f>'9'!T8</f>
        <v>8.9376714697314744E-2</v>
      </c>
      <c r="P18" s="6">
        <f>'9'!AB8</f>
        <v>0.15779494135760472</v>
      </c>
      <c r="Q18" s="6">
        <f>'9'!AJ8</f>
        <v>0.17865006814328241</v>
      </c>
      <c r="R18" s="6">
        <f>'9'!AR8</f>
        <v>0.20379822385173746</v>
      </c>
      <c r="S18" s="6">
        <f>'9'!AZ8</f>
        <v>0.25873879680957479</v>
      </c>
      <c r="T18" s="6">
        <f>'9'!BH8</f>
        <v>0.28153215416718363</v>
      </c>
      <c r="U18" s="6">
        <f>'9'!BP8</f>
        <v>0.41621240773002438</v>
      </c>
      <c r="V18" s="6">
        <f>'9'!BX8</f>
        <v>0.80544827402279584</v>
      </c>
      <c r="W18" s="225">
        <f>'9'!CF8</f>
        <v>0.26698161769128126</v>
      </c>
      <c r="X18" s="6">
        <f>'9'!F8</f>
        <v>0.62824081680858057</v>
      </c>
      <c r="Y18" s="6">
        <f>'9'!N8</f>
        <v>0.22352961868580279</v>
      </c>
      <c r="Z18" s="6">
        <f>'9'!V8</f>
        <v>0.6880739475007781</v>
      </c>
      <c r="AA18" s="6">
        <f>'9'!AD8</f>
        <v>0.5728518599705501</v>
      </c>
      <c r="AB18" s="6">
        <f>'9'!AL8</f>
        <v>0.32176351987016738</v>
      </c>
      <c r="AC18" s="6">
        <f>'9'!AT8</f>
        <v>0.63916433540779893</v>
      </c>
      <c r="AD18" s="6">
        <f>'9'!BB8</f>
        <v>0.6997460881611699</v>
      </c>
      <c r="AE18" s="6">
        <f>'9'!BJ8</f>
        <v>0.63301146756718729</v>
      </c>
      <c r="AF18" s="6">
        <f>'9'!BR8</f>
        <v>0.55825948432648453</v>
      </c>
      <c r="AG18" s="6">
        <f>'9'!BZ8</f>
        <v>0.59956678188762991</v>
      </c>
      <c r="AH18" s="225">
        <f>'9'!CH8</f>
        <v>0.64937076867442678</v>
      </c>
      <c r="AI18" s="6">
        <f>'9'!G8</f>
        <v>0.5674325610182489</v>
      </c>
      <c r="AJ18" s="6">
        <f>'9'!O8</f>
        <v>0.29444442592226522</v>
      </c>
      <c r="AK18" s="6">
        <f>'9'!W8</f>
        <v>0.52607768938568011</v>
      </c>
      <c r="AL18" s="6">
        <f>'9'!AE8</f>
        <v>0.56440829791004155</v>
      </c>
      <c r="AM18" s="6">
        <f>'9'!AM8</f>
        <v>0.38651343288977136</v>
      </c>
      <c r="AN18" s="6">
        <f>'9'!AU8</f>
        <v>0.56548570606449444</v>
      </c>
      <c r="AO18" s="6">
        <f>'9'!BC8</f>
        <v>0.58701614734613494</v>
      </c>
      <c r="AP18" s="6">
        <f>'9'!BK8</f>
        <v>0.52863424002318049</v>
      </c>
      <c r="AQ18" s="6">
        <f>'9'!BS8</f>
        <v>0.73680882694052219</v>
      </c>
      <c r="AR18" s="6">
        <f>'9'!CA8</f>
        <v>0.56538274168460279</v>
      </c>
      <c r="AS18" s="225">
        <f>'9'!CI8</f>
        <v>0.55382908720877622</v>
      </c>
      <c r="AT18" s="6">
        <f>'9'!H8</f>
        <v>0.42478933161781307</v>
      </c>
      <c r="AU18" s="6">
        <f>'9'!P8</f>
        <v>0.20026815981101376</v>
      </c>
      <c r="AV18" s="6">
        <f>'9'!X8</f>
        <v>0.36990424818111689</v>
      </c>
      <c r="AW18" s="6">
        <f>'9'!AF8</f>
        <v>0.37766905558988217</v>
      </c>
      <c r="AX18" s="6">
        <f>'9'!AN8</f>
        <v>0.25470974810686003</v>
      </c>
      <c r="AY18" s="6">
        <f>'9'!AV8</f>
        <v>0.39072622861614326</v>
      </c>
      <c r="AZ18" s="6">
        <f>'9'!BD8</f>
        <v>0.44134221702375387</v>
      </c>
      <c r="BA18" s="6">
        <f>'9'!BL8</f>
        <v>0.4155389950189679</v>
      </c>
      <c r="BB18" s="6">
        <f>'9'!BT8</f>
        <v>0.48309006462116627</v>
      </c>
      <c r="BC18" s="6">
        <f>'9'!CB8</f>
        <v>0.58090239970930901</v>
      </c>
      <c r="BD18" s="225">
        <f>'9'!CJ8</f>
        <v>0.43350972491103479</v>
      </c>
      <c r="BE18" s="6">
        <f>'10'!H8</f>
        <v>0.30126585368872832</v>
      </c>
      <c r="BF18" s="6">
        <f>'10'!P8</f>
        <v>0.141790220700861</v>
      </c>
      <c r="BG18" s="6">
        <f>'10'!X8</f>
        <v>0.2536148839568636</v>
      </c>
      <c r="BH18" s="6">
        <f>'10'!AF8</f>
        <v>0.28044029610875215</v>
      </c>
      <c r="BI18" s="6">
        <f>'10'!AN8</f>
        <v>0.18103108215727542</v>
      </c>
      <c r="BJ18" s="6">
        <f>'10'!AV8</f>
        <v>0.24896448093078258</v>
      </c>
      <c r="BK18" s="6">
        <f>'10'!BD8</f>
        <v>0.30845758827638287</v>
      </c>
      <c r="BL18" s="6">
        <f>'10'!BL8</f>
        <v>0.29760246899857934</v>
      </c>
      <c r="BM18" s="6">
        <f>'10'!BT8</f>
        <v>0.32588374954104687</v>
      </c>
      <c r="BN18" s="6">
        <f>'10'!CB8</f>
        <v>0.44428804062904809</v>
      </c>
      <c r="BO18" s="225">
        <f>'10'!CJ8</f>
        <v>0.33171834560620678</v>
      </c>
    </row>
    <row r="19" spans="1:67" x14ac:dyDescent="0.2">
      <c r="A19" s="1">
        <v>1984</v>
      </c>
      <c r="B19" s="6">
        <f>'9'!B9</f>
        <v>0.23749361818177853</v>
      </c>
      <c r="C19" s="6">
        <f>'9'!J9</f>
        <v>0.131387694763201</v>
      </c>
      <c r="D19" s="6">
        <f>'9'!R9</f>
        <v>0.20837555731157112</v>
      </c>
      <c r="E19" s="6">
        <f>'9'!Z9</f>
        <v>0.25719424235011512</v>
      </c>
      <c r="F19" s="6">
        <f>'9'!AH9</f>
        <v>0.16179211481987504</v>
      </c>
      <c r="G19" s="6">
        <f>'9'!AP9</f>
        <v>0.17904426557921621</v>
      </c>
      <c r="H19" s="6">
        <f>'9'!AX9</f>
        <v>0.2414623246734042</v>
      </c>
      <c r="I19" s="6">
        <f>'9'!BF9</f>
        <v>0.26180324782534647</v>
      </c>
      <c r="J19" s="6">
        <f>'9'!BN9</f>
        <v>0.22500744087040594</v>
      </c>
      <c r="K19" s="6">
        <f>'9'!BV9</f>
        <v>0.34868719016706567</v>
      </c>
      <c r="L19" s="225">
        <f>'9'!CD9</f>
        <v>0.25941640856537362</v>
      </c>
      <c r="M19" s="6">
        <f>'9'!D9</f>
        <v>0.28045124753826811</v>
      </c>
      <c r="N19" s="6">
        <f>'9'!L9</f>
        <v>0.18189933839720671</v>
      </c>
      <c r="O19" s="6">
        <f>'9'!T9</f>
        <v>8.7680046647793178E-2</v>
      </c>
      <c r="P19" s="6">
        <f>'9'!AB9</f>
        <v>0.15556529623708096</v>
      </c>
      <c r="Q19" s="6">
        <f>'9'!AJ9</f>
        <v>0.17286477207667914</v>
      </c>
      <c r="R19" s="6">
        <f>'9'!AR9</f>
        <v>0.20420247986209655</v>
      </c>
      <c r="S19" s="6">
        <f>'9'!AZ9</f>
        <v>0.25651703685283289</v>
      </c>
      <c r="T19" s="6">
        <f>'9'!BH9</f>
        <v>0.27451285036796258</v>
      </c>
      <c r="U19" s="6">
        <f>'9'!BP9</f>
        <v>0.41297638877677512</v>
      </c>
      <c r="V19" s="6">
        <f>'9'!BX9</f>
        <v>0.73381512469172816</v>
      </c>
      <c r="W19" s="225">
        <f>'9'!CF9</f>
        <v>0.25639088058401693</v>
      </c>
      <c r="X19" s="6">
        <f>'9'!F9</f>
        <v>0.60038366838972657</v>
      </c>
      <c r="Y19" s="6">
        <f>'9'!N9</f>
        <v>0.30325804975297538</v>
      </c>
      <c r="Z19" s="6">
        <f>'9'!V9</f>
        <v>0.61833447223789395</v>
      </c>
      <c r="AA19" s="6">
        <f>'9'!AD9</f>
        <v>0.56256373412782568</v>
      </c>
      <c r="AB19" s="6">
        <f>'9'!AL9</f>
        <v>0.40945515188987375</v>
      </c>
      <c r="AC19" s="6">
        <f>'9'!AT9</f>
        <v>0.57814907229584156</v>
      </c>
      <c r="AD19" s="6">
        <f>'9'!BB9</f>
        <v>0.70895355966813478</v>
      </c>
      <c r="AE19" s="6">
        <f>'9'!BJ9</f>
        <v>0.56061805262417375</v>
      </c>
      <c r="AF19" s="6">
        <f>'9'!BR9</f>
        <v>0.41277339439646726</v>
      </c>
      <c r="AG19" s="6">
        <f>'9'!BZ9</f>
        <v>0.54125240949778541</v>
      </c>
      <c r="AH19" s="225">
        <f>'9'!CH9</f>
        <v>0.58704861535133601</v>
      </c>
      <c r="AI19" s="6">
        <f>'9'!G9</f>
        <v>0.58602380078703631</v>
      </c>
      <c r="AJ19" s="6">
        <f>'9'!O9</f>
        <v>0.42806555766894594</v>
      </c>
      <c r="AK19" s="6">
        <f>'9'!W9</f>
        <v>0.5497069727918662</v>
      </c>
      <c r="AL19" s="6">
        <f>'9'!AE9</f>
        <v>0.53139573059602052</v>
      </c>
      <c r="AM19" s="6">
        <f>'9'!AM9</f>
        <v>0.45306236754045603</v>
      </c>
      <c r="AN19" s="6">
        <f>'9'!AU9</f>
        <v>0.58969516220265272</v>
      </c>
      <c r="AO19" s="6">
        <f>'9'!BC9</f>
        <v>0.61546322103229911</v>
      </c>
      <c r="AP19" s="6">
        <f>'9'!BK9</f>
        <v>0.625101237646004</v>
      </c>
      <c r="AQ19" s="6">
        <f>'9'!BS9</f>
        <v>0.68826674386632636</v>
      </c>
      <c r="AR19" s="6">
        <f>'9'!CA9</f>
        <v>0.59282335999209967</v>
      </c>
      <c r="AS19" s="225">
        <f>'9'!CI9</f>
        <v>0.50126705365315782</v>
      </c>
      <c r="AT19" s="6">
        <f>'9'!H9</f>
        <v>0.42608808372420237</v>
      </c>
      <c r="AU19" s="6">
        <f>'9'!P9</f>
        <v>0.26115266014558225</v>
      </c>
      <c r="AV19" s="6">
        <f>'9'!X9</f>
        <v>0.36602426224728113</v>
      </c>
      <c r="AW19" s="6">
        <f>'9'!AF9</f>
        <v>0.37667975082776056</v>
      </c>
      <c r="AX19" s="6">
        <f>'9'!AN9</f>
        <v>0.29929360158172102</v>
      </c>
      <c r="AY19" s="6">
        <f>'9'!AV9</f>
        <v>0.38777274498495173</v>
      </c>
      <c r="AZ19" s="6">
        <f>'9'!BD9</f>
        <v>0.45559903555666781</v>
      </c>
      <c r="BA19" s="6">
        <f>'9'!BL9</f>
        <v>0.43050884711587167</v>
      </c>
      <c r="BB19" s="6">
        <f>'9'!BT9</f>
        <v>0.43475599197749365</v>
      </c>
      <c r="BC19" s="6">
        <f>'9'!CB9</f>
        <v>0.55414452108716972</v>
      </c>
      <c r="BD19" s="225">
        <f>'9'!CJ9</f>
        <v>0.40103073953847113</v>
      </c>
      <c r="BE19" s="6">
        <f>'10'!H9</f>
        <v>0.31293140439874811</v>
      </c>
      <c r="BF19" s="6">
        <f>'10'!P9</f>
        <v>0.1832936809161535</v>
      </c>
      <c r="BG19" s="6">
        <f>'10'!X9</f>
        <v>0.27143503928585511</v>
      </c>
      <c r="BH19" s="6">
        <f>'10'!AF9</f>
        <v>0.30498844574117329</v>
      </c>
      <c r="BI19" s="6">
        <f>'10'!AN9</f>
        <v>0.21679270952461341</v>
      </c>
      <c r="BJ19" s="6">
        <f>'10'!AV9</f>
        <v>0.26253565734151041</v>
      </c>
      <c r="BK19" s="6">
        <f>'10'!BD9</f>
        <v>0.32711700902670965</v>
      </c>
      <c r="BL19" s="6">
        <f>'10'!BL9</f>
        <v>0.32928548754155657</v>
      </c>
      <c r="BM19" s="6">
        <f>'10'!BT9</f>
        <v>0.30890686131324102</v>
      </c>
      <c r="BN19" s="6">
        <f>'10'!CB9</f>
        <v>0.43087012253510726</v>
      </c>
      <c r="BO19" s="225">
        <f>'10'!CJ9</f>
        <v>0.3160621409546126</v>
      </c>
    </row>
    <row r="20" spans="1:67" x14ac:dyDescent="0.2">
      <c r="A20" s="1">
        <v>1985</v>
      </c>
      <c r="B20" s="6">
        <f>'9'!B10</f>
        <v>0.26271815140532839</v>
      </c>
      <c r="C20" s="6">
        <f>'9'!J10</f>
        <v>0.15951808805489884</v>
      </c>
      <c r="D20" s="6">
        <f>'9'!R10</f>
        <v>0.21645278254640563</v>
      </c>
      <c r="E20" s="6">
        <f>'9'!Z10</f>
        <v>0.28703916942819913</v>
      </c>
      <c r="F20" s="6">
        <f>'9'!AH10</f>
        <v>0.20443288681402019</v>
      </c>
      <c r="G20" s="6">
        <f>'9'!AP10</f>
        <v>0.20901005668899877</v>
      </c>
      <c r="H20" s="6">
        <f>'9'!AX10</f>
        <v>0.26573102627312667</v>
      </c>
      <c r="I20" s="6">
        <f>'9'!BF10</f>
        <v>0.29247278191993581</v>
      </c>
      <c r="J20" s="6">
        <f>'9'!BN10</f>
        <v>0.23130059020915603</v>
      </c>
      <c r="K20" s="6">
        <f>'9'!BV10</f>
        <v>0.37778820816518593</v>
      </c>
      <c r="L20" s="225">
        <f>'9'!CD10</f>
        <v>0.27202005137146473</v>
      </c>
      <c r="M20" s="6">
        <f>'9'!D10</f>
        <v>0.27470229473596847</v>
      </c>
      <c r="N20" s="6">
        <f>'9'!L10</f>
        <v>0.17794592843080842</v>
      </c>
      <c r="O20" s="6">
        <f>'9'!T10</f>
        <v>8.5554291336572968E-2</v>
      </c>
      <c r="P20" s="6">
        <f>'9'!AB10</f>
        <v>0.14902882941509762</v>
      </c>
      <c r="Q20" s="6">
        <f>'9'!AJ10</f>
        <v>0.16229966144323663</v>
      </c>
      <c r="R20" s="6">
        <f>'9'!AR10</f>
        <v>0.20230496643520132</v>
      </c>
      <c r="S20" s="6">
        <f>'9'!AZ10</f>
        <v>0.25085628123314796</v>
      </c>
      <c r="T20" s="6">
        <f>'9'!BH10</f>
        <v>0.26588357702928223</v>
      </c>
      <c r="U20" s="6">
        <f>'9'!BP10</f>
        <v>0.39001866604615526</v>
      </c>
      <c r="V20" s="6">
        <f>'9'!BX10</f>
        <v>0.66573584594233481</v>
      </c>
      <c r="W20" s="225">
        <f>'9'!CF10</f>
        <v>0.25103979376628549</v>
      </c>
      <c r="X20" s="6">
        <f>'9'!F10</f>
        <v>0.64450569216663001</v>
      </c>
      <c r="Y20" s="6">
        <f>'9'!N10</f>
        <v>0.27915836660491916</v>
      </c>
      <c r="Z20" s="6">
        <f>'9'!V10</f>
        <v>0.68285603985098253</v>
      </c>
      <c r="AA20" s="6">
        <f>'9'!AD10</f>
        <v>0.57995594886475899</v>
      </c>
      <c r="AB20" s="6">
        <f>'9'!AL10</f>
        <v>0.54141405956826394</v>
      </c>
      <c r="AC20" s="6">
        <f>'9'!AT10</f>
        <v>0.62790098499877445</v>
      </c>
      <c r="AD20" s="6">
        <f>'9'!BB10</f>
        <v>0.75583847513614577</v>
      </c>
      <c r="AE20" s="6">
        <f>'9'!BJ10</f>
        <v>0.62645982833825808</v>
      </c>
      <c r="AF20" s="6">
        <f>'9'!BR10</f>
        <v>0.34321872184089608</v>
      </c>
      <c r="AG20" s="6">
        <f>'9'!BZ10</f>
        <v>0.68350355750848046</v>
      </c>
      <c r="AH20" s="225">
        <f>'9'!CH10</f>
        <v>0.56923402342974871</v>
      </c>
      <c r="AI20" s="6">
        <f>'9'!G10</f>
        <v>0.59497546033585713</v>
      </c>
      <c r="AJ20" s="6">
        <f>'9'!O10</f>
        <v>0.4384385505280925</v>
      </c>
      <c r="AK20" s="6">
        <f>'9'!W10</f>
        <v>0.51994226101213437</v>
      </c>
      <c r="AL20" s="6">
        <f>'9'!AE10</f>
        <v>0.5193749268613872</v>
      </c>
      <c r="AM20" s="6">
        <f>'9'!AM10</f>
        <v>0.47408266936928972</v>
      </c>
      <c r="AN20" s="6">
        <f>'9'!AU10</f>
        <v>0.58638504904155075</v>
      </c>
      <c r="AO20" s="6">
        <f>'9'!BC10</f>
        <v>0.63397812298252354</v>
      </c>
      <c r="AP20" s="6">
        <f>'9'!BK10</f>
        <v>0.61249649448368748</v>
      </c>
      <c r="AQ20" s="6">
        <f>'9'!BS10</f>
        <v>0.65660005404788713</v>
      </c>
      <c r="AR20" s="6">
        <f>'9'!CA10</f>
        <v>0.63914352802636121</v>
      </c>
      <c r="AS20" s="225">
        <f>'9'!CI10</f>
        <v>0.50130487552833758</v>
      </c>
      <c r="AT20" s="6">
        <f>'9'!H10</f>
        <v>0.44422539966094599</v>
      </c>
      <c r="AU20" s="6">
        <f>'9'!P10</f>
        <v>0.26376523340467972</v>
      </c>
      <c r="AV20" s="6">
        <f>'9'!X10</f>
        <v>0.37620134368652391</v>
      </c>
      <c r="AW20" s="6">
        <f>'9'!AF10</f>
        <v>0.38384971864236073</v>
      </c>
      <c r="AX20" s="6">
        <f>'9'!AN10</f>
        <v>0.34555731929870259</v>
      </c>
      <c r="AY20" s="6">
        <f>'9'!AV10</f>
        <v>0.4064002642911313</v>
      </c>
      <c r="AZ20" s="6">
        <f>'9'!BD10</f>
        <v>0.476600976406236</v>
      </c>
      <c r="BA20" s="6">
        <f>'9'!BL10</f>
        <v>0.44932817044279089</v>
      </c>
      <c r="BB20" s="6">
        <f>'9'!BT10</f>
        <v>0.40528450803602362</v>
      </c>
      <c r="BC20" s="6">
        <f>'9'!CB10</f>
        <v>0.59154278491059065</v>
      </c>
      <c r="BD20" s="225">
        <f>'9'!CJ10</f>
        <v>0.39839968602395914</v>
      </c>
      <c r="BE20" s="6">
        <f>'10'!H10</f>
        <v>0.33532105070757545</v>
      </c>
      <c r="BF20" s="6">
        <f>'10'!P10</f>
        <v>0.20121694619481117</v>
      </c>
      <c r="BG20" s="6">
        <f>'10'!X10</f>
        <v>0.28035220700245295</v>
      </c>
      <c r="BH20" s="6">
        <f>'10'!AF10</f>
        <v>0.32576338911386377</v>
      </c>
      <c r="BI20" s="6">
        <f>'10'!AN10</f>
        <v>0.26088265980789316</v>
      </c>
      <c r="BJ20" s="6">
        <f>'10'!AV10</f>
        <v>0.2879661397298518</v>
      </c>
      <c r="BK20" s="6">
        <f>'10'!BD10</f>
        <v>0.3500790063263704</v>
      </c>
      <c r="BL20" s="6">
        <f>'10'!BL10</f>
        <v>0.35521493732907783</v>
      </c>
      <c r="BM20" s="6">
        <f>'10'!BT10</f>
        <v>0.30089415733990305</v>
      </c>
      <c r="BN20" s="6">
        <f>'10'!CB10</f>
        <v>0.46329003886334774</v>
      </c>
      <c r="BO20" s="225">
        <f>'10'!CJ10</f>
        <v>0.32257190523246249</v>
      </c>
    </row>
    <row r="21" spans="1:67" x14ac:dyDescent="0.2">
      <c r="A21" s="1">
        <v>1986</v>
      </c>
      <c r="B21" s="6">
        <f>'9'!B11</f>
        <v>0.28053679957334943</v>
      </c>
      <c r="C21" s="6">
        <f>'9'!J11</f>
        <v>0.18966706922477111</v>
      </c>
      <c r="D21" s="6">
        <f>'9'!R11</f>
        <v>0.22204959001710717</v>
      </c>
      <c r="E21" s="6">
        <f>'9'!Z11</f>
        <v>0.30816402908639251</v>
      </c>
      <c r="F21" s="6">
        <f>'9'!AH11</f>
        <v>0.23581659915980763</v>
      </c>
      <c r="G21" s="6">
        <f>'9'!AP11</f>
        <v>0.23271644997180169</v>
      </c>
      <c r="H21" s="6">
        <f>'9'!AX11</f>
        <v>0.28644446875238477</v>
      </c>
      <c r="I21" s="6">
        <f>'9'!BF11</f>
        <v>0.32243853966763097</v>
      </c>
      <c r="J21" s="6">
        <f>'9'!BN11</f>
        <v>0.25112829496437578</v>
      </c>
      <c r="K21" s="6">
        <f>'9'!BV11</f>
        <v>0.37545292006540409</v>
      </c>
      <c r="L21" s="225">
        <f>'9'!CD11</f>
        <v>0.2734014352371984</v>
      </c>
      <c r="M21" s="6">
        <f>'9'!D11</f>
        <v>0.2469597114431569</v>
      </c>
      <c r="N21" s="6">
        <f>'9'!L11</f>
        <v>0.1759973571019991</v>
      </c>
      <c r="O21" s="6">
        <f>'9'!T11</f>
        <v>8.3333333333333329E-2</v>
      </c>
      <c r="P21" s="6">
        <f>'9'!AB11</f>
        <v>0.14561640690054087</v>
      </c>
      <c r="Q21" s="6">
        <f>'9'!AJ11</f>
        <v>0.15801378651927847</v>
      </c>
      <c r="R21" s="6">
        <f>'9'!AR11</f>
        <v>0.20151155900776005</v>
      </c>
      <c r="S21" s="6">
        <f>'9'!AZ11</f>
        <v>0.24812451257696225</v>
      </c>
      <c r="T21" s="6">
        <f>'9'!BH11</f>
        <v>0.25998808377802124</v>
      </c>
      <c r="U21" s="6">
        <f>'9'!BP11</f>
        <v>0.28142526197820072</v>
      </c>
      <c r="V21" s="6">
        <f>'9'!BX11</f>
        <v>0.40076365302031441</v>
      </c>
      <c r="W21" s="225">
        <f>'9'!CF11</f>
        <v>0.25265125537517175</v>
      </c>
      <c r="X21" s="6">
        <f>'9'!F11</f>
        <v>0.66696778009917668</v>
      </c>
      <c r="Y21" s="6">
        <f>'9'!N11</f>
        <v>0.35885576810398434</v>
      </c>
      <c r="Z21" s="6">
        <f>'9'!V11</f>
        <v>0.72463487439073659</v>
      </c>
      <c r="AA21" s="6">
        <f>'9'!AD11</f>
        <v>0.56915507689127109</v>
      </c>
      <c r="AB21" s="6">
        <f>'9'!AL11</f>
        <v>0.57590487629672427</v>
      </c>
      <c r="AC21" s="6">
        <f>'9'!AT11</f>
        <v>0.62316287743792742</v>
      </c>
      <c r="AD21" s="6">
        <f>'9'!BB11</f>
        <v>0.78565515991368129</v>
      </c>
      <c r="AE21" s="6">
        <f>'9'!BJ11</f>
        <v>0.59479210637399771</v>
      </c>
      <c r="AF21" s="6">
        <f>'9'!BR11</f>
        <v>0.30956480658651231</v>
      </c>
      <c r="AG21" s="6">
        <f>'9'!BZ11</f>
        <v>0.68932519651925217</v>
      </c>
      <c r="AH21" s="225">
        <f>'9'!CH11</f>
        <v>0.65420351237994712</v>
      </c>
      <c r="AI21" s="6">
        <f>'9'!G11</f>
        <v>0.59160653321331413</v>
      </c>
      <c r="AJ21" s="6">
        <f>'9'!O11</f>
        <v>0.5052925135506805</v>
      </c>
      <c r="AK21" s="6">
        <f>'9'!W11</f>
        <v>0.56433809639844013</v>
      </c>
      <c r="AL21" s="6">
        <f>'9'!AE11</f>
        <v>0.47717205063583468</v>
      </c>
      <c r="AM21" s="6">
        <f>'9'!AM11</f>
        <v>0.47824832143951973</v>
      </c>
      <c r="AN21" s="6">
        <f>'9'!AU11</f>
        <v>0.57413308672018726</v>
      </c>
      <c r="AO21" s="6">
        <f>'9'!BC11</f>
        <v>0.64009634443617569</v>
      </c>
      <c r="AP21" s="6">
        <f>'9'!BK11</f>
        <v>0.5689580126018442</v>
      </c>
      <c r="AQ21" s="6">
        <f>'9'!BS11</f>
        <v>0.62433400530122474</v>
      </c>
      <c r="AR21" s="6">
        <f>'9'!CA11</f>
        <v>0.63339886579498172</v>
      </c>
      <c r="AS21" s="225">
        <f>'9'!CI11</f>
        <v>0.5095419874540178</v>
      </c>
      <c r="AT21" s="6">
        <f>'9'!H11</f>
        <v>0.44651770608224928</v>
      </c>
      <c r="AU21" s="6">
        <f>'9'!P11</f>
        <v>0.30745317699535879</v>
      </c>
      <c r="AV21" s="6">
        <f>'9'!X11</f>
        <v>0.3985889735349043</v>
      </c>
      <c r="AW21" s="6">
        <f>'9'!AF11</f>
        <v>0.37502689087850982</v>
      </c>
      <c r="AX21" s="6">
        <f>'9'!AN11</f>
        <v>0.36199589585383252</v>
      </c>
      <c r="AY21" s="6">
        <f>'9'!AV11</f>
        <v>0.40788099328441907</v>
      </c>
      <c r="AZ21" s="6">
        <f>'9'!BD11</f>
        <v>0.49008012141980106</v>
      </c>
      <c r="BA21" s="6">
        <f>'9'!BL11</f>
        <v>0.43654418560537356</v>
      </c>
      <c r="BB21" s="6">
        <f>'9'!BT11</f>
        <v>0.36661309220757843</v>
      </c>
      <c r="BC21" s="6">
        <f>'9'!CB11</f>
        <v>0.52473515884998811</v>
      </c>
      <c r="BD21" s="225">
        <f>'9'!CJ11</f>
        <v>0.42244954761158371</v>
      </c>
      <c r="BE21" s="6">
        <f>'10'!H11</f>
        <v>0.34692916217690933</v>
      </c>
      <c r="BF21" s="6">
        <f>'10'!P11</f>
        <v>0.23678151233300618</v>
      </c>
      <c r="BG21" s="6">
        <f>'10'!X11</f>
        <v>0.29266534342422601</v>
      </c>
      <c r="BH21" s="6">
        <f>'10'!AF11</f>
        <v>0.33490917380323937</v>
      </c>
      <c r="BI21" s="6">
        <f>'10'!AN11</f>
        <v>0.28628831783741759</v>
      </c>
      <c r="BJ21" s="6">
        <f>'10'!AV11</f>
        <v>0.30278226729684865</v>
      </c>
      <c r="BK21" s="6">
        <f>'10'!BD11</f>
        <v>0.36789872981935123</v>
      </c>
      <c r="BL21" s="6">
        <f>'10'!BL11</f>
        <v>0.36808079804272797</v>
      </c>
      <c r="BM21" s="6">
        <f>'10'!BT11</f>
        <v>0.2973222138616568</v>
      </c>
      <c r="BN21" s="6">
        <f>'10'!CB11</f>
        <v>0.43516581557923767</v>
      </c>
      <c r="BO21" s="225">
        <f>'10'!CJ11</f>
        <v>0.33302068018695252</v>
      </c>
    </row>
    <row r="22" spans="1:67" x14ac:dyDescent="0.2">
      <c r="A22" s="1">
        <v>1987</v>
      </c>
      <c r="B22" s="6">
        <f>'9'!B12</f>
        <v>0.30327182743935249</v>
      </c>
      <c r="C22" s="6">
        <f>'9'!J12</f>
        <v>0.20288739147399285</v>
      </c>
      <c r="D22" s="6">
        <f>'9'!R12</f>
        <v>0.25380850287414747</v>
      </c>
      <c r="E22" s="6">
        <f>'9'!Z12</f>
        <v>0.32911118924110361</v>
      </c>
      <c r="F22" s="6">
        <f>'9'!AH12</f>
        <v>0.25309253774466051</v>
      </c>
      <c r="G22" s="6">
        <f>'9'!AP12</f>
        <v>0.24319701655164222</v>
      </c>
      <c r="H22" s="6">
        <f>'9'!AX12</f>
        <v>0.31628201011650975</v>
      </c>
      <c r="I22" s="6">
        <f>'9'!BF12</f>
        <v>0.33214269417866266</v>
      </c>
      <c r="J22" s="6">
        <f>'9'!BN12</f>
        <v>0.26249070973115873</v>
      </c>
      <c r="K22" s="6">
        <f>'9'!BV12</f>
        <v>0.40125260982595606</v>
      </c>
      <c r="L22" s="225">
        <f>'9'!CD12</f>
        <v>0.30562473446733679</v>
      </c>
      <c r="M22" s="6">
        <f>'9'!D12</f>
        <v>0.25913971314212919</v>
      </c>
      <c r="N22" s="6">
        <f>'9'!L12</f>
        <v>0.18069639166940563</v>
      </c>
      <c r="O22" s="6">
        <f>'9'!T12</f>
        <v>8.614357391267799E-2</v>
      </c>
      <c r="P22" s="6">
        <f>'9'!AB12</f>
        <v>0.1481466291262441</v>
      </c>
      <c r="Q22" s="6">
        <f>'9'!AJ12</f>
        <v>0.17050312315272764</v>
      </c>
      <c r="R22" s="6">
        <f>'9'!AR12</f>
        <v>0.20538290895781541</v>
      </c>
      <c r="S22" s="6">
        <f>'9'!AZ12</f>
        <v>0.25001958347364139</v>
      </c>
      <c r="T22" s="6">
        <f>'9'!BH12</f>
        <v>0.2620199470010795</v>
      </c>
      <c r="U22" s="6">
        <f>'9'!BP12</f>
        <v>0.31100878741733884</v>
      </c>
      <c r="V22" s="6">
        <f>'9'!BX12</f>
        <v>0.39280750507317419</v>
      </c>
      <c r="W22" s="225">
        <f>'9'!CF12</f>
        <v>0.27690427939284323</v>
      </c>
      <c r="X22" s="6">
        <f>'9'!F12</f>
        <v>0.67570911921157939</v>
      </c>
      <c r="Y22" s="6">
        <f>'9'!N12</f>
        <v>0.36204309542633817</v>
      </c>
      <c r="Z22" s="6">
        <f>'9'!V12</f>
        <v>0.68831874000137527</v>
      </c>
      <c r="AA22" s="6">
        <f>'9'!AD12</f>
        <v>0.60918908310198427</v>
      </c>
      <c r="AB22" s="6">
        <f>'9'!AL12</f>
        <v>0.53870767741187464</v>
      </c>
      <c r="AC22" s="6">
        <f>'9'!AT12</f>
        <v>0.6052172990251774</v>
      </c>
      <c r="AD22" s="6">
        <f>'9'!BB12</f>
        <v>0.82145807914898994</v>
      </c>
      <c r="AE22" s="6">
        <f>'9'!BJ12</f>
        <v>0.59420289855072495</v>
      </c>
      <c r="AF22" s="6">
        <f>'9'!BR12</f>
        <v>0.52123068755664548</v>
      </c>
      <c r="AG22" s="6">
        <f>'9'!BZ12</f>
        <v>0.61188153637233667</v>
      </c>
      <c r="AH22" s="225">
        <f>'9'!CH12</f>
        <v>0.65070715335181895</v>
      </c>
      <c r="AI22" s="6">
        <f>'9'!G12</f>
        <v>0.5767917092181597</v>
      </c>
      <c r="AJ22" s="6">
        <f>'9'!O12</f>
        <v>0.45970239124164042</v>
      </c>
      <c r="AK22" s="6">
        <f>'9'!W12</f>
        <v>0.56154920998826918</v>
      </c>
      <c r="AL22" s="6">
        <f>'9'!AE12</f>
        <v>0.47827757845839414</v>
      </c>
      <c r="AM22" s="6">
        <f>'9'!AM12</f>
        <v>0.46901303393897592</v>
      </c>
      <c r="AN22" s="6">
        <f>'9'!AU12</f>
        <v>0.57009840078647545</v>
      </c>
      <c r="AO22" s="6">
        <f>'9'!BC12</f>
        <v>0.63124554828587509</v>
      </c>
      <c r="AP22" s="6">
        <f>'9'!BK12</f>
        <v>0.60204190624232412</v>
      </c>
      <c r="AQ22" s="6">
        <f>'9'!BS12</f>
        <v>0.58390388725304254</v>
      </c>
      <c r="AR22" s="6">
        <f>'9'!CA12</f>
        <v>0.60507579685428947</v>
      </c>
      <c r="AS22" s="225">
        <f>'9'!CI12</f>
        <v>0.49157674262393486</v>
      </c>
      <c r="AT22" s="6">
        <f>'9'!H12</f>
        <v>0.45372809225280519</v>
      </c>
      <c r="AU22" s="6">
        <f>'9'!P12</f>
        <v>0.30133231745284428</v>
      </c>
      <c r="AV22" s="6">
        <f>'9'!X12</f>
        <v>0.39745500669411749</v>
      </c>
      <c r="AW22" s="6">
        <f>'9'!AF12</f>
        <v>0.39118111998193156</v>
      </c>
      <c r="AX22" s="6">
        <f>'9'!AN12</f>
        <v>0.35782909306205968</v>
      </c>
      <c r="AY22" s="6">
        <f>'9'!AV12</f>
        <v>0.40597390633027763</v>
      </c>
      <c r="AZ22" s="6">
        <f>'9'!BD12</f>
        <v>0.50475130525625411</v>
      </c>
      <c r="BA22" s="6">
        <f>'9'!BL12</f>
        <v>0.44760186149319781</v>
      </c>
      <c r="BB22" s="6">
        <f>'9'!BT12</f>
        <v>0.41965851798954634</v>
      </c>
      <c r="BC22" s="6">
        <f>'9'!CB12</f>
        <v>0.50275436203143908</v>
      </c>
      <c r="BD22" s="225">
        <f>'9'!CJ12</f>
        <v>0.43120322745898343</v>
      </c>
      <c r="BE22" s="6">
        <f>'10'!H12</f>
        <v>0.36345433336473354</v>
      </c>
      <c r="BF22" s="6">
        <f>'10'!P12</f>
        <v>0.24226536186553341</v>
      </c>
      <c r="BG22" s="6">
        <f>'10'!X12</f>
        <v>0.31126710440213545</v>
      </c>
      <c r="BH22" s="6">
        <f>'10'!AF12</f>
        <v>0.35393916153743477</v>
      </c>
      <c r="BI22" s="6">
        <f>'10'!AN12</f>
        <v>0.29498715987162016</v>
      </c>
      <c r="BJ22" s="6">
        <f>'10'!AV12</f>
        <v>0.30830777246309637</v>
      </c>
      <c r="BK22" s="6">
        <f>'10'!BD12</f>
        <v>0.39166972817240747</v>
      </c>
      <c r="BL22" s="6">
        <f>'10'!BL12</f>
        <v>0.3783263611044767</v>
      </c>
      <c r="BM22" s="6">
        <f>'10'!BT12</f>
        <v>0.32535783303451382</v>
      </c>
      <c r="BN22" s="6">
        <f>'10'!CB12</f>
        <v>0.44185331070814932</v>
      </c>
      <c r="BO22" s="225">
        <f>'10'!CJ12</f>
        <v>0.35585613166399543</v>
      </c>
    </row>
    <row r="23" spans="1:67" x14ac:dyDescent="0.2">
      <c r="A23" s="1">
        <v>1988</v>
      </c>
      <c r="B23" s="6">
        <f>'9'!B13</f>
        <v>0.32703786471938706</v>
      </c>
      <c r="C23" s="6">
        <f>'9'!J13</f>
        <v>0.23055930278589473</v>
      </c>
      <c r="D23" s="6">
        <f>'9'!R13</f>
        <v>0.29986326625723081</v>
      </c>
      <c r="E23" s="6">
        <f>'9'!Z13</f>
        <v>0.35659064466900353</v>
      </c>
      <c r="F23" s="6">
        <f>'9'!AH13</f>
        <v>0.2703212278339383</v>
      </c>
      <c r="G23" s="6">
        <f>'9'!AP13</f>
        <v>0.26420054023989048</v>
      </c>
      <c r="H23" s="6">
        <f>'9'!AX13</f>
        <v>0.34442838468711495</v>
      </c>
      <c r="I23" s="6">
        <f>'9'!BF13</f>
        <v>0.33817988461240056</v>
      </c>
      <c r="J23" s="6">
        <f>'9'!BN13</f>
        <v>0.26907184937012335</v>
      </c>
      <c r="K23" s="6">
        <f>'9'!BV13</f>
        <v>0.418035702587709</v>
      </c>
      <c r="L23" s="225">
        <f>'9'!CD13</f>
        <v>0.33321655380998327</v>
      </c>
      <c r="M23" s="6">
        <f>'9'!D13</f>
        <v>0.25650235747220435</v>
      </c>
      <c r="N23" s="6">
        <f>'9'!L13</f>
        <v>0.19519990979213828</v>
      </c>
      <c r="O23" s="6">
        <f>'9'!T13</f>
        <v>9.0560287750047944E-2</v>
      </c>
      <c r="P23" s="6">
        <f>'9'!AB13</f>
        <v>0.15710302608223381</v>
      </c>
      <c r="Q23" s="6">
        <f>'9'!AJ13</f>
        <v>0.19003153649959134</v>
      </c>
      <c r="R23" s="6">
        <f>'9'!AR13</f>
        <v>0.2147945627454009</v>
      </c>
      <c r="S23" s="6">
        <f>'9'!AZ13</f>
        <v>0.25705987132441721</v>
      </c>
      <c r="T23" s="6">
        <f>'9'!BH13</f>
        <v>0.26841134085594182</v>
      </c>
      <c r="U23" s="6">
        <f>'9'!BP13</f>
        <v>0.28926856913894611</v>
      </c>
      <c r="V23" s="6">
        <f>'9'!BX13</f>
        <v>0.31113750718762329</v>
      </c>
      <c r="W23" s="225">
        <f>'9'!CF13</f>
        <v>0.29527470567038261</v>
      </c>
      <c r="X23" s="6">
        <f>'9'!F13</f>
        <v>0.69825030639158703</v>
      </c>
      <c r="Y23" s="6">
        <f>'9'!N13</f>
        <v>0.47551246760111487</v>
      </c>
      <c r="Z23" s="6">
        <f>'9'!V13</f>
        <v>0.70526519545274402</v>
      </c>
      <c r="AA23" s="6">
        <f>'9'!AD13</f>
        <v>0.66341280037068673</v>
      </c>
      <c r="AB23" s="6">
        <f>'9'!AL13</f>
        <v>0.58933509731726574</v>
      </c>
      <c r="AC23" s="6">
        <f>'9'!AT13</f>
        <v>0.65879939788216246</v>
      </c>
      <c r="AD23" s="6">
        <f>'9'!BB13</f>
        <v>0.80329252224366421</v>
      </c>
      <c r="AE23" s="6">
        <f>'9'!BJ13</f>
        <v>0.67239165611369067</v>
      </c>
      <c r="AF23" s="6">
        <f>'9'!BR13</f>
        <v>0.43852489087976865</v>
      </c>
      <c r="AG23" s="6">
        <f>'9'!BZ13</f>
        <v>0.69028554710236401</v>
      </c>
      <c r="AH23" s="225">
        <f>'9'!CH13</f>
        <v>0.73270924075318811</v>
      </c>
      <c r="AI23" s="6">
        <f>'9'!G13</f>
        <v>0.6074736809107637</v>
      </c>
      <c r="AJ23" s="6">
        <f>'9'!O13</f>
        <v>0.5341538462246912</v>
      </c>
      <c r="AK23" s="6">
        <f>'9'!W13</f>
        <v>0.57928089106943537</v>
      </c>
      <c r="AL23" s="6">
        <f>'9'!AE13</f>
        <v>0.54535133864803387</v>
      </c>
      <c r="AM23" s="6">
        <f>'9'!AM13</f>
        <v>0.51514869211597791</v>
      </c>
      <c r="AN23" s="6">
        <f>'9'!AU13</f>
        <v>0.58645337718595758</v>
      </c>
      <c r="AO23" s="6">
        <f>'9'!BC13</f>
        <v>0.65061448012953693</v>
      </c>
      <c r="AP23" s="6">
        <f>'9'!BK13</f>
        <v>0.62076186896451091</v>
      </c>
      <c r="AQ23" s="6">
        <f>'9'!BS13</f>
        <v>0.62003672358201067</v>
      </c>
      <c r="AR23" s="6">
        <f>'9'!CA13</f>
        <v>0.60805516275583027</v>
      </c>
      <c r="AS23" s="225">
        <f>'9'!CI13</f>
        <v>0.5629765572722456</v>
      </c>
      <c r="AT23" s="6">
        <f>'9'!H13</f>
        <v>0.47231605237348556</v>
      </c>
      <c r="AU23" s="6">
        <f>'9'!P13</f>
        <v>0.35885638160095978</v>
      </c>
      <c r="AV23" s="6">
        <f>'9'!X13</f>
        <v>0.41874241013236452</v>
      </c>
      <c r="AW23" s="6">
        <f>'9'!AF13</f>
        <v>0.43061445244248953</v>
      </c>
      <c r="AX23" s="6">
        <f>'9'!AN13</f>
        <v>0.39120913844169336</v>
      </c>
      <c r="AY23" s="6">
        <f>'9'!AV13</f>
        <v>0.43106196951335285</v>
      </c>
      <c r="AZ23" s="6">
        <f>'9'!BD13</f>
        <v>0.51384881459618337</v>
      </c>
      <c r="BA23" s="6">
        <f>'9'!BL13</f>
        <v>0.47493618763663598</v>
      </c>
      <c r="BB23" s="6">
        <f>'9'!BT13</f>
        <v>0.40422550824271219</v>
      </c>
      <c r="BC23" s="6">
        <f>'9'!CB13</f>
        <v>0.50687847990838164</v>
      </c>
      <c r="BD23" s="225">
        <f>'9'!CJ13</f>
        <v>0.48104426437644987</v>
      </c>
      <c r="BE23" s="6">
        <f>'10'!H13</f>
        <v>0.38514913978102649</v>
      </c>
      <c r="BF23" s="6">
        <f>'10'!P13</f>
        <v>0.28187813431192077</v>
      </c>
      <c r="BG23" s="6">
        <f>'10'!X13</f>
        <v>0.34741492380728428</v>
      </c>
      <c r="BH23" s="6">
        <f>'10'!AF13</f>
        <v>0.38620016777839794</v>
      </c>
      <c r="BI23" s="6">
        <f>'10'!AN13</f>
        <v>0.31867639207704035</v>
      </c>
      <c r="BJ23" s="6">
        <f>'10'!AV13</f>
        <v>0.33094511194927545</v>
      </c>
      <c r="BK23" s="6">
        <f>'10'!BD13</f>
        <v>0.41219655665074234</v>
      </c>
      <c r="BL23" s="6">
        <f>'10'!BL13</f>
        <v>0.39288240582209472</v>
      </c>
      <c r="BM23" s="6">
        <f>'10'!BT13</f>
        <v>0.32313331291915887</v>
      </c>
      <c r="BN23" s="6">
        <f>'10'!CB13</f>
        <v>0.453572813515978</v>
      </c>
      <c r="BO23" s="225">
        <f>'10'!CJ13</f>
        <v>0.39234763803656991</v>
      </c>
    </row>
    <row r="24" spans="1:67" x14ac:dyDescent="0.2">
      <c r="A24" s="1">
        <v>1989</v>
      </c>
      <c r="B24" s="6">
        <f>'9'!B14</f>
        <v>0.34686785828785199</v>
      </c>
      <c r="C24" s="6">
        <f>'9'!J14</f>
        <v>0.24296213691061008</v>
      </c>
      <c r="D24" s="6">
        <f>'9'!R14</f>
        <v>0.32892420100668812</v>
      </c>
      <c r="E24" s="6">
        <f>'9'!Z14</f>
        <v>0.370082987044898</v>
      </c>
      <c r="F24" s="6">
        <f>'9'!AH14</f>
        <v>0.27244031047795036</v>
      </c>
      <c r="G24" s="6">
        <f>'9'!AP14</f>
        <v>0.27688227055105818</v>
      </c>
      <c r="H24" s="6">
        <f>'9'!AX14</f>
        <v>0.36763920616681273</v>
      </c>
      <c r="I24" s="6">
        <f>'9'!BF14</f>
        <v>0.35450889909273653</v>
      </c>
      <c r="J24" s="6">
        <f>'9'!BN14</f>
        <v>0.2936325319384589</v>
      </c>
      <c r="K24" s="6">
        <f>'9'!BV14</f>
        <v>0.4363756918350456</v>
      </c>
      <c r="L24" s="225">
        <f>'9'!CD14</f>
        <v>0.36267534640778637</v>
      </c>
      <c r="M24" s="6">
        <f>'9'!D14</f>
        <v>0.2512331202792773</v>
      </c>
      <c r="N24" s="6">
        <f>'9'!L14</f>
        <v>0.19588548160186867</v>
      </c>
      <c r="O24" s="6">
        <f>'9'!T14</f>
        <v>9.3219398231033229E-2</v>
      </c>
      <c r="P24" s="6">
        <f>'9'!AB14</f>
        <v>0.15834521163877516</v>
      </c>
      <c r="Q24" s="6">
        <f>'9'!AJ14</f>
        <v>0.19573145810084519</v>
      </c>
      <c r="R24" s="6">
        <f>'9'!AR14</f>
        <v>0.21652468344294679</v>
      </c>
      <c r="S24" s="6">
        <f>'9'!AZ14</f>
        <v>0.25554375730329942</v>
      </c>
      <c r="T24" s="6">
        <f>'9'!BH14</f>
        <v>0.26908987312225829</v>
      </c>
      <c r="U24" s="6">
        <f>'9'!BP14</f>
        <v>0.29730010280427704</v>
      </c>
      <c r="V24" s="6">
        <f>'9'!BX14</f>
        <v>0.29958661318453905</v>
      </c>
      <c r="W24" s="225">
        <f>'9'!CF14</f>
        <v>0.30751262038852661</v>
      </c>
      <c r="X24" s="6">
        <f>'9'!F14</f>
        <v>0.69958062052634307</v>
      </c>
      <c r="Y24" s="6">
        <f>'9'!N14</f>
        <v>0.54992674077351289</v>
      </c>
      <c r="Z24" s="6">
        <f>'9'!V14</f>
        <v>0.70167896758840964</v>
      </c>
      <c r="AA24" s="6">
        <f>'9'!AD14</f>
        <v>0.65014492646582689</v>
      </c>
      <c r="AB24" s="6">
        <f>'9'!AL14</f>
        <v>0.60501148897785217</v>
      </c>
      <c r="AC24" s="6">
        <f>'9'!AT14</f>
        <v>0.67633248641604071</v>
      </c>
      <c r="AD24" s="6">
        <f>'9'!BB14</f>
        <v>0.8109557973043775</v>
      </c>
      <c r="AE24" s="6">
        <f>'9'!BJ14</f>
        <v>0.68126495004924714</v>
      </c>
      <c r="AF24" s="6">
        <f>'9'!BR14</f>
        <v>0.4500472704969985</v>
      </c>
      <c r="AG24" s="6">
        <f>'9'!BZ14</f>
        <v>0.60581171914416521</v>
      </c>
      <c r="AH24" s="225">
        <f>'9'!CH14</f>
        <v>0.71164603617332722</v>
      </c>
      <c r="AI24" s="6">
        <f>'9'!G14</f>
        <v>0.63172144495042759</v>
      </c>
      <c r="AJ24" s="6">
        <f>'9'!O14</f>
        <v>0.56428417863654834</v>
      </c>
      <c r="AK24" s="6">
        <f>'9'!W14</f>
        <v>0.55599425353250509</v>
      </c>
      <c r="AL24" s="6">
        <f>'9'!AE14</f>
        <v>0.54767658267264674</v>
      </c>
      <c r="AM24" s="6">
        <f>'9'!AM14</f>
        <v>0.54452714770461574</v>
      </c>
      <c r="AN24" s="6">
        <f>'9'!AU14</f>
        <v>0.59583214051314959</v>
      </c>
      <c r="AO24" s="6">
        <f>'9'!BC14</f>
        <v>0.68434375669417291</v>
      </c>
      <c r="AP24" s="6">
        <f>'9'!BK14</f>
        <v>0.63355193819077626</v>
      </c>
      <c r="AQ24" s="6">
        <f>'9'!BS14</f>
        <v>0.60473009929889765</v>
      </c>
      <c r="AR24" s="6">
        <f>'9'!CA14</f>
        <v>0.64129655184251055</v>
      </c>
      <c r="AS24" s="225">
        <f>'9'!CI14</f>
        <v>0.58679902104547499</v>
      </c>
      <c r="AT24" s="6">
        <f>'9'!H14</f>
        <v>0.48235076101097502</v>
      </c>
      <c r="AU24" s="6">
        <f>'9'!P14</f>
        <v>0.38826463448063497</v>
      </c>
      <c r="AV24" s="6">
        <f>'9'!X14</f>
        <v>0.41995420508965903</v>
      </c>
      <c r="AW24" s="6">
        <f>'9'!AF14</f>
        <v>0.4315624269555367</v>
      </c>
      <c r="AX24" s="6">
        <f>'9'!AN14</f>
        <v>0.40442760131531585</v>
      </c>
      <c r="AY24" s="6">
        <f>'9'!AV14</f>
        <v>0.44139289523079883</v>
      </c>
      <c r="AZ24" s="6">
        <f>'9'!BD14</f>
        <v>0.52962062936716559</v>
      </c>
      <c r="BA24" s="6">
        <f>'9'!BL14</f>
        <v>0.48460391511375456</v>
      </c>
      <c r="BB24" s="6">
        <f>'9'!BT14</f>
        <v>0.41142750113465798</v>
      </c>
      <c r="BC24" s="6">
        <f>'9'!CB14</f>
        <v>0.49576764400156514</v>
      </c>
      <c r="BD24" s="225">
        <f>'9'!CJ14</f>
        <v>0.49215825600377877</v>
      </c>
      <c r="BE24" s="6">
        <f>'10'!H14</f>
        <v>0.4010610193771012</v>
      </c>
      <c r="BF24" s="6">
        <f>'10'!P14</f>
        <v>0.30108313593862002</v>
      </c>
      <c r="BG24" s="6">
        <f>'10'!X14</f>
        <v>0.36533620263987648</v>
      </c>
      <c r="BH24" s="6">
        <f>'10'!AF14</f>
        <v>0.3946747630091535</v>
      </c>
      <c r="BI24" s="6">
        <f>'10'!AN14</f>
        <v>0.32523522681289657</v>
      </c>
      <c r="BJ24" s="6">
        <f>'10'!AV14</f>
        <v>0.34268652042295444</v>
      </c>
      <c r="BK24" s="6">
        <f>'10'!BD14</f>
        <v>0.43243177544695383</v>
      </c>
      <c r="BL24" s="6">
        <f>'10'!BL14</f>
        <v>0.40654690550114375</v>
      </c>
      <c r="BM24" s="6">
        <f>'10'!BT14</f>
        <v>0.34075051961693859</v>
      </c>
      <c r="BN24" s="6">
        <f>'10'!CB14</f>
        <v>0.46013247270165342</v>
      </c>
      <c r="BO24" s="225">
        <f>'10'!CJ14</f>
        <v>0.41446851024618331</v>
      </c>
    </row>
    <row r="25" spans="1:67" x14ac:dyDescent="0.2">
      <c r="A25" s="1">
        <v>1990</v>
      </c>
      <c r="B25" s="6">
        <f>'9'!B15</f>
        <v>0.36001009368911113</v>
      </c>
      <c r="C25" s="6">
        <f>'9'!J15</f>
        <v>0.2417047559624414</v>
      </c>
      <c r="D25" s="6">
        <f>'9'!R15</f>
        <v>0.35073811246224396</v>
      </c>
      <c r="E25" s="6">
        <f>'9'!Z15</f>
        <v>0.37730431675095782</v>
      </c>
      <c r="F25" s="6">
        <f>'9'!AH15</f>
        <v>0.28532913120491615</v>
      </c>
      <c r="G25" s="6">
        <f>'9'!AP15</f>
        <v>0.28512006878770579</v>
      </c>
      <c r="H25" s="6">
        <f>'9'!AX15</f>
        <v>0.38313916859347685</v>
      </c>
      <c r="I25" s="6">
        <f>'9'!BF15</f>
        <v>0.3673183434235831</v>
      </c>
      <c r="J25" s="6">
        <f>'9'!BN15</f>
        <v>0.31084526176511429</v>
      </c>
      <c r="K25" s="6">
        <f>'9'!BV15</f>
        <v>0.44753562655985785</v>
      </c>
      <c r="L25" s="225">
        <f>'9'!CD15</f>
        <v>0.38178246394889387</v>
      </c>
      <c r="M25" s="6">
        <f>'9'!D15</f>
        <v>0.2377830068427301</v>
      </c>
      <c r="N25" s="6">
        <f>'9'!L15</f>
        <v>0.18568330945376757</v>
      </c>
      <c r="O25" s="6">
        <f>'9'!T15</f>
        <v>9.6142946095999854E-2</v>
      </c>
      <c r="P25" s="6">
        <f>'9'!AB15</f>
        <v>0.15246731012865838</v>
      </c>
      <c r="Q25" s="6">
        <f>'9'!AJ15</f>
        <v>0.18947259830883817</v>
      </c>
      <c r="R25" s="6">
        <f>'9'!AR15</f>
        <v>0.21410993022272384</v>
      </c>
      <c r="S25" s="6">
        <f>'9'!AZ15</f>
        <v>0.25076702406998191</v>
      </c>
      <c r="T25" s="6">
        <f>'9'!BH15</f>
        <v>0.26237511957436904</v>
      </c>
      <c r="U25" s="6">
        <f>'9'!BP15</f>
        <v>0.28391258104024325</v>
      </c>
      <c r="V25" s="6">
        <f>'9'!BX15</f>
        <v>0.29845289378323142</v>
      </c>
      <c r="W25" s="225">
        <f>'9'!CF15</f>
        <v>0.29942769107571832</v>
      </c>
      <c r="X25" s="6">
        <f>'9'!F15</f>
        <v>0.66038439262449966</v>
      </c>
      <c r="Y25" s="6">
        <f>'9'!N15</f>
        <v>0.44685634193466994</v>
      </c>
      <c r="Z25" s="6">
        <f>'9'!V15</f>
        <v>0.74708162780954046</v>
      </c>
      <c r="AA25" s="6">
        <f>'9'!AD15</f>
        <v>0.67144690572270005</v>
      </c>
      <c r="AB25" s="6">
        <f>'9'!AL15</f>
        <v>0.59878220719633335</v>
      </c>
      <c r="AC25" s="6">
        <f>'9'!AT15</f>
        <v>0.65677571766126819</v>
      </c>
      <c r="AD25" s="6">
        <f>'9'!BB15</f>
        <v>0.76853343092376392</v>
      </c>
      <c r="AE25" s="6">
        <f>'9'!BJ15</f>
        <v>0.6798490924440691</v>
      </c>
      <c r="AF25" s="6">
        <f>'9'!BR15</f>
        <v>0.31978360495431873</v>
      </c>
      <c r="AG25" s="6">
        <f>'9'!BZ15</f>
        <v>0.66340456834696093</v>
      </c>
      <c r="AH25" s="225">
        <f>'9'!CH15</f>
        <v>0.58563282520731452</v>
      </c>
      <c r="AI25" s="6">
        <f>'9'!G15</f>
        <v>0.61599399002380284</v>
      </c>
      <c r="AJ25" s="6">
        <f>'9'!O15</f>
        <v>0.5284774607380649</v>
      </c>
      <c r="AK25" s="6">
        <f>'9'!W15</f>
        <v>0.54733436859119966</v>
      </c>
      <c r="AL25" s="6">
        <f>'9'!AE15</f>
        <v>0.54408322072337167</v>
      </c>
      <c r="AM25" s="6">
        <f>'9'!AM15</f>
        <v>0.53403050358891546</v>
      </c>
      <c r="AN25" s="6">
        <f>'9'!AU15</f>
        <v>0.57684621730124697</v>
      </c>
      <c r="AO25" s="6">
        <f>'9'!BC15</f>
        <v>0.64814477449042418</v>
      </c>
      <c r="AP25" s="6">
        <f>'9'!BK15</f>
        <v>0.62049935046516735</v>
      </c>
      <c r="AQ25" s="6">
        <f>'9'!BS15</f>
        <v>0.61142134566516015</v>
      </c>
      <c r="AR25" s="6">
        <f>'9'!CA15</f>
        <v>0.63851512221687923</v>
      </c>
      <c r="AS25" s="225">
        <f>'9'!CI15</f>
        <v>0.61332423077192477</v>
      </c>
      <c r="AT25" s="6">
        <f>'9'!H15</f>
        <v>0.46854287079503598</v>
      </c>
      <c r="AU25" s="6">
        <f>'9'!P15</f>
        <v>0.35068046702223599</v>
      </c>
      <c r="AV25" s="6">
        <f>'9'!X15</f>
        <v>0.43532426373974598</v>
      </c>
      <c r="AW25" s="6">
        <f>'9'!AF15</f>
        <v>0.43632543833142201</v>
      </c>
      <c r="AX25" s="6">
        <f>'9'!AN15</f>
        <v>0.40190361007475078</v>
      </c>
      <c r="AY25" s="6">
        <f>'9'!AV15</f>
        <v>0.43321298349323623</v>
      </c>
      <c r="AZ25" s="6">
        <f>'9'!BD15</f>
        <v>0.51264609951941176</v>
      </c>
      <c r="BA25" s="6">
        <f>'9'!BL15</f>
        <v>0.48251047647679712</v>
      </c>
      <c r="BB25" s="6">
        <f>'9'!BT15</f>
        <v>0.38149069835620908</v>
      </c>
      <c r="BC25" s="6">
        <f>'9'!CB15</f>
        <v>0.51197705272673233</v>
      </c>
      <c r="BD25" s="225">
        <f>'9'!CJ15</f>
        <v>0.47004180275096286</v>
      </c>
      <c r="BE25" s="6">
        <f>'10'!H15</f>
        <v>0.40342320453148106</v>
      </c>
      <c r="BF25" s="6">
        <f>'10'!P15</f>
        <v>0.28529504038635922</v>
      </c>
      <c r="BG25" s="6">
        <f>'10'!X15</f>
        <v>0.38457257297324476</v>
      </c>
      <c r="BH25" s="6">
        <f>'10'!AF15</f>
        <v>0.40091276538314347</v>
      </c>
      <c r="BI25" s="6">
        <f>'10'!AN15</f>
        <v>0.33195892275284999</v>
      </c>
      <c r="BJ25" s="6">
        <f>'10'!AV15</f>
        <v>0.34435723466991797</v>
      </c>
      <c r="BK25" s="6">
        <f>'10'!BD15</f>
        <v>0.43494194096385075</v>
      </c>
      <c r="BL25" s="6">
        <f>'10'!BL15</f>
        <v>0.41339519664486873</v>
      </c>
      <c r="BM25" s="6">
        <f>'10'!BT15</f>
        <v>0.33910343640155222</v>
      </c>
      <c r="BN25" s="6">
        <f>'10'!CB15</f>
        <v>0.47331219702660765</v>
      </c>
      <c r="BO25" s="225">
        <f>'10'!CJ15</f>
        <v>0.41708619946972147</v>
      </c>
    </row>
    <row r="26" spans="1:67" x14ac:dyDescent="0.2">
      <c r="A26" s="1">
        <v>1991</v>
      </c>
      <c r="B26" s="6">
        <f>'9'!B16</f>
        <v>0.36570416733519989</v>
      </c>
      <c r="C26" s="6">
        <f>'9'!J16</f>
        <v>0.23627842025595655</v>
      </c>
      <c r="D26" s="6">
        <f>'9'!R16</f>
        <v>0.35280757950146335</v>
      </c>
      <c r="E26" s="6">
        <f>'9'!Z16</f>
        <v>0.37953909112588274</v>
      </c>
      <c r="F26" s="6">
        <f>'9'!AH16</f>
        <v>0.28115692316132512</v>
      </c>
      <c r="G26" s="6">
        <f>'9'!AP16</f>
        <v>0.28732958405434184</v>
      </c>
      <c r="H26" s="6">
        <f>'9'!AX16</f>
        <v>0.39473800141899901</v>
      </c>
      <c r="I26" s="6">
        <f>'9'!BF16</f>
        <v>0.36456863111116977</v>
      </c>
      <c r="J26" s="6">
        <f>'9'!BN16</f>
        <v>0.30524625469132777</v>
      </c>
      <c r="K26" s="6">
        <f>'9'!BV16</f>
        <v>0.43002919251352772</v>
      </c>
      <c r="L26" s="225">
        <f>'9'!CD16</f>
        <v>0.40361454706849581</v>
      </c>
      <c r="M26" s="6">
        <f>'9'!D16</f>
        <v>0.22410792217749431</v>
      </c>
      <c r="N26" s="6">
        <f>'9'!L16</f>
        <v>0.18287739130317554</v>
      </c>
      <c r="O26" s="6">
        <f>'9'!T16</f>
        <v>0.10113947172352203</v>
      </c>
      <c r="P26" s="6">
        <f>'9'!AB16</f>
        <v>0.14770498528161813</v>
      </c>
      <c r="Q26" s="6">
        <f>'9'!AJ16</f>
        <v>0.17951610461888093</v>
      </c>
      <c r="R26" s="6">
        <f>'9'!AR16</f>
        <v>0.21117623064482888</v>
      </c>
      <c r="S26" s="6">
        <f>'9'!AZ16</f>
        <v>0.2492179689849372</v>
      </c>
      <c r="T26" s="6">
        <f>'9'!BH16</f>
        <v>0.25818913728193854</v>
      </c>
      <c r="U26" s="6">
        <f>'9'!BP16</f>
        <v>0.25125641226713474</v>
      </c>
      <c r="V26" s="6">
        <f>'9'!BX16</f>
        <v>0.24751686008450077</v>
      </c>
      <c r="W26" s="225">
        <f>'9'!CF16</f>
        <v>0.28726627951786254</v>
      </c>
      <c r="X26" s="6">
        <f>'9'!F16</f>
        <v>0.66420231366730575</v>
      </c>
      <c r="Y26" s="6">
        <f>'9'!N16</f>
        <v>0.45300966517814734</v>
      </c>
      <c r="Z26" s="6">
        <f>'9'!V16</f>
        <v>0.7019946358054765</v>
      </c>
      <c r="AA26" s="6">
        <f>'9'!AD16</f>
        <v>0.64458945632902143</v>
      </c>
      <c r="AB26" s="6">
        <f>'9'!AL16</f>
        <v>0.59904561448937388</v>
      </c>
      <c r="AC26" s="6">
        <f>'9'!AT16</f>
        <v>0.62279479863241571</v>
      </c>
      <c r="AD26" s="6">
        <f>'9'!BB16</f>
        <v>0.75119255300518251</v>
      </c>
      <c r="AE26" s="6">
        <f>'9'!BJ16</f>
        <v>0.61442943576755304</v>
      </c>
      <c r="AF26" s="6">
        <f>'9'!BR16</f>
        <v>0.38773792966593801</v>
      </c>
      <c r="AG26" s="6">
        <f>'9'!BZ16</f>
        <v>0.65852211987030529</v>
      </c>
      <c r="AH26" s="225">
        <f>'9'!CH16</f>
        <v>0.70882257317697206</v>
      </c>
      <c r="AI26" s="6">
        <f>'9'!G16</f>
        <v>0.58038959635557652</v>
      </c>
      <c r="AJ26" s="6">
        <f>'9'!O16</f>
        <v>0.50842325137586808</v>
      </c>
      <c r="AK26" s="6">
        <f>'9'!W16</f>
        <v>0.50061371305024505</v>
      </c>
      <c r="AL26" s="6">
        <f>'9'!AE16</f>
        <v>0.53760752607264761</v>
      </c>
      <c r="AM26" s="6">
        <f>'9'!AM16</f>
        <v>0.51666891394260028</v>
      </c>
      <c r="AN26" s="6">
        <f>'9'!AU16</f>
        <v>0.55503004423181423</v>
      </c>
      <c r="AO26" s="6">
        <f>'9'!BC16</f>
        <v>0.58882086816387624</v>
      </c>
      <c r="AP26" s="6">
        <f>'9'!BK16</f>
        <v>0.61415416917674825</v>
      </c>
      <c r="AQ26" s="6">
        <f>'9'!BS16</f>
        <v>0.5880683304581138</v>
      </c>
      <c r="AR26" s="6">
        <f>'9'!CA16</f>
        <v>0.61100330152809634</v>
      </c>
      <c r="AS26" s="225">
        <f>'9'!CI16</f>
        <v>0.60044970401301268</v>
      </c>
      <c r="AT26" s="6">
        <f>'9'!H16</f>
        <v>0.45860099988389408</v>
      </c>
      <c r="AU26" s="6">
        <f>'9'!P16</f>
        <v>0.34514718202828687</v>
      </c>
      <c r="AV26" s="6">
        <f>'9'!X16</f>
        <v>0.4141388500201767</v>
      </c>
      <c r="AW26" s="6">
        <f>'9'!AF16</f>
        <v>0.42736026470229249</v>
      </c>
      <c r="AX26" s="6">
        <f>'9'!AN16</f>
        <v>0.39409688905304507</v>
      </c>
      <c r="AY26" s="6">
        <f>'9'!AV16</f>
        <v>0.41908266439085018</v>
      </c>
      <c r="AZ26" s="6">
        <f>'9'!BD16</f>
        <v>0.4959923478932487</v>
      </c>
      <c r="BA26" s="6">
        <f>'9'!BL16</f>
        <v>0.46283534333435239</v>
      </c>
      <c r="BB26" s="6">
        <f>'9'!BT16</f>
        <v>0.38307723177062858</v>
      </c>
      <c r="BC26" s="6">
        <f>'9'!CB16</f>
        <v>0.48676786849910758</v>
      </c>
      <c r="BD26" s="225">
        <f>'9'!CJ16</f>
        <v>0.50003827594408579</v>
      </c>
      <c r="BE26" s="6">
        <f>'10'!H16</f>
        <v>0.40286290035467759</v>
      </c>
      <c r="BF26" s="6">
        <f>'10'!P16</f>
        <v>0.27982592496488867</v>
      </c>
      <c r="BG26" s="6">
        <f>'10'!X16</f>
        <v>0.37734008770894878</v>
      </c>
      <c r="BH26" s="6">
        <f>'10'!AF16</f>
        <v>0.39866756055644664</v>
      </c>
      <c r="BI26" s="6">
        <f>'10'!AN16</f>
        <v>0.32633290951801308</v>
      </c>
      <c r="BJ26" s="6">
        <f>'10'!AV16</f>
        <v>0.34003081618894515</v>
      </c>
      <c r="BK26" s="6">
        <f>'10'!BD16</f>
        <v>0.43523974000869892</v>
      </c>
      <c r="BL26" s="6">
        <f>'10'!BL16</f>
        <v>0.4038753160004428</v>
      </c>
      <c r="BM26" s="6">
        <f>'10'!BT16</f>
        <v>0.33637864552304808</v>
      </c>
      <c r="BN26" s="6">
        <f>'10'!CB16</f>
        <v>0.45272466290775965</v>
      </c>
      <c r="BO26" s="225">
        <f>'10'!CJ16</f>
        <v>0.44218403861873179</v>
      </c>
    </row>
    <row r="27" spans="1:67" x14ac:dyDescent="0.2">
      <c r="A27" s="1">
        <v>1992</v>
      </c>
      <c r="B27" s="6">
        <f>'9'!B17</f>
        <v>0.38463834383762946</v>
      </c>
      <c r="C27" s="6">
        <f>'9'!J17</f>
        <v>0.24503878318129615</v>
      </c>
      <c r="D27" s="6">
        <f>'9'!R17</f>
        <v>0.3885489657076564</v>
      </c>
      <c r="E27" s="6">
        <f>'9'!Z17</f>
        <v>0.4015290968599764</v>
      </c>
      <c r="F27" s="6">
        <f>'9'!AH17</f>
        <v>0.28682391111528494</v>
      </c>
      <c r="G27" s="6">
        <f>'9'!AP17</f>
        <v>0.30545533251030316</v>
      </c>
      <c r="H27" s="6">
        <f>'9'!AX17</f>
        <v>0.41934827895776594</v>
      </c>
      <c r="I27" s="6">
        <f>'9'!BF17</f>
        <v>0.37409809833082502</v>
      </c>
      <c r="J27" s="6">
        <f>'9'!BN17</f>
        <v>0.30779673298191823</v>
      </c>
      <c r="K27" s="6">
        <f>'9'!BV17</f>
        <v>0.43683622662743415</v>
      </c>
      <c r="L27" s="225">
        <f>'9'!CD17</f>
        <v>0.42937949494497524</v>
      </c>
      <c r="M27" s="6">
        <f>'9'!D17</f>
        <v>0.21978577539755828</v>
      </c>
      <c r="N27" s="6">
        <f>'9'!L17</f>
        <v>0.18147875731063426</v>
      </c>
      <c r="O27" s="6">
        <f>'9'!T17</f>
        <v>0.10822229655547624</v>
      </c>
      <c r="P27" s="6">
        <f>'9'!AB17</f>
        <v>0.13817522458203108</v>
      </c>
      <c r="Q27" s="6">
        <f>'9'!AJ17</f>
        <v>0.16713219856242248</v>
      </c>
      <c r="R27" s="6">
        <f>'9'!AR17</f>
        <v>0.2107828781918599</v>
      </c>
      <c r="S27" s="6">
        <f>'9'!AZ17</f>
        <v>0.24485443609807361</v>
      </c>
      <c r="T27" s="6">
        <f>'9'!BH17</f>
        <v>0.25164835104647537</v>
      </c>
      <c r="U27" s="6">
        <f>'9'!BP17</f>
        <v>0.23479090663295565</v>
      </c>
      <c r="V27" s="6">
        <f>'9'!BX17</f>
        <v>0.22285782481300082</v>
      </c>
      <c r="W27" s="225">
        <f>'9'!CF17</f>
        <v>0.2719502481613354</v>
      </c>
      <c r="X27" s="6">
        <f>'9'!F17</f>
        <v>0.65419505393671051</v>
      </c>
      <c r="Y27" s="6">
        <f>'9'!N17</f>
        <v>0.34773515300319746</v>
      </c>
      <c r="Z27" s="6">
        <f>'9'!V17</f>
        <v>0.73703265577232258</v>
      </c>
      <c r="AA27" s="6">
        <f>'9'!AD17</f>
        <v>0.66516788503886715</v>
      </c>
      <c r="AB27" s="6">
        <f>'9'!AL17</f>
        <v>0.61633215989763412</v>
      </c>
      <c r="AC27" s="6">
        <f>'9'!AT17</f>
        <v>0.66689514366254832</v>
      </c>
      <c r="AD27" s="6">
        <f>'9'!BB17</f>
        <v>0.73362903500303212</v>
      </c>
      <c r="AE27" s="6">
        <f>'9'!BJ17</f>
        <v>0.66377339242999867</v>
      </c>
      <c r="AF27" s="6">
        <f>'9'!BR17</f>
        <v>0.41356611426125978</v>
      </c>
      <c r="AG27" s="6">
        <f>'9'!BZ17</f>
        <v>0.54122902980047916</v>
      </c>
      <c r="AH27" s="225">
        <f>'9'!CH17</f>
        <v>0.65512299031548538</v>
      </c>
      <c r="AI27" s="6">
        <f>'9'!G17</f>
        <v>0.56949032552992152</v>
      </c>
      <c r="AJ27" s="6">
        <f>'9'!O17</f>
        <v>0.4746356452608485</v>
      </c>
      <c r="AK27" s="6">
        <f>'9'!W17</f>
        <v>0.49368690573075624</v>
      </c>
      <c r="AL27" s="6">
        <f>'9'!AE17</f>
        <v>0.5169837690631941</v>
      </c>
      <c r="AM27" s="6">
        <f>'9'!AM17</f>
        <v>0.48259042919538797</v>
      </c>
      <c r="AN27" s="6">
        <f>'9'!AU17</f>
        <v>0.54123160895228817</v>
      </c>
      <c r="AO27" s="6">
        <f>'9'!BC17</f>
        <v>0.58295543264702876</v>
      </c>
      <c r="AP27" s="6">
        <f>'9'!BK17</f>
        <v>0.60018600475609418</v>
      </c>
      <c r="AQ27" s="6">
        <f>'9'!BS17</f>
        <v>0.58829361281925097</v>
      </c>
      <c r="AR27" s="6">
        <f>'9'!CA17</f>
        <v>0.599517891319156</v>
      </c>
      <c r="AS27" s="225">
        <f>'9'!CI17</f>
        <v>0.58934368566717432</v>
      </c>
      <c r="AT27" s="6">
        <f>'9'!H17</f>
        <v>0.45702737467545496</v>
      </c>
      <c r="AU27" s="6">
        <f>'9'!P17</f>
        <v>0.31222208468899409</v>
      </c>
      <c r="AV27" s="6">
        <f>'9'!X17</f>
        <v>0.43187270594155286</v>
      </c>
      <c r="AW27" s="6">
        <f>'9'!AF17</f>
        <v>0.43046399388601719</v>
      </c>
      <c r="AX27" s="6">
        <f>'9'!AN17</f>
        <v>0.38821967469268237</v>
      </c>
      <c r="AY27" s="6">
        <f>'9'!AV17</f>
        <v>0.43109124082924988</v>
      </c>
      <c r="AZ27" s="6">
        <f>'9'!BD17</f>
        <v>0.49519679567647512</v>
      </c>
      <c r="BA27" s="6">
        <f>'9'!BL17</f>
        <v>0.47242646164084834</v>
      </c>
      <c r="BB27" s="6">
        <f>'9'!BT17</f>
        <v>0.38611184167384616</v>
      </c>
      <c r="BC27" s="6">
        <f>'9'!CB17</f>
        <v>0.45011024314001757</v>
      </c>
      <c r="BD27" s="225">
        <f>'9'!CJ17</f>
        <v>0.48644910477224257</v>
      </c>
      <c r="BE27" s="6">
        <f>'10'!H17</f>
        <v>0.41359395617275968</v>
      </c>
      <c r="BF27" s="6">
        <f>'10'!P17</f>
        <v>0.2719121037843753</v>
      </c>
      <c r="BG27" s="6">
        <f>'10'!X17</f>
        <v>0.40587846180121501</v>
      </c>
      <c r="BH27" s="6">
        <f>'10'!AF17</f>
        <v>0.41310305567039268</v>
      </c>
      <c r="BI27" s="6">
        <f>'10'!AN17</f>
        <v>0.32738221654624389</v>
      </c>
      <c r="BJ27" s="6">
        <f>'10'!AV17</f>
        <v>0.35570969583788187</v>
      </c>
      <c r="BK27" s="6">
        <f>'10'!BD17</f>
        <v>0.44968768564524958</v>
      </c>
      <c r="BL27" s="6">
        <f>'10'!BL17</f>
        <v>0.41342944365483436</v>
      </c>
      <c r="BM27" s="6">
        <f>'10'!BT17</f>
        <v>0.33912277645868943</v>
      </c>
      <c r="BN27" s="6">
        <f>'10'!CB17</f>
        <v>0.44214583323246748</v>
      </c>
      <c r="BO27" s="225">
        <f>'10'!CJ17</f>
        <v>0.45220733887588216</v>
      </c>
    </row>
    <row r="28" spans="1:67" x14ac:dyDescent="0.2">
      <c r="A28" s="1">
        <v>1993</v>
      </c>
      <c r="B28" s="6">
        <f>'9'!B18</f>
        <v>0.38602895407436583</v>
      </c>
      <c r="C28" s="6">
        <f>'9'!J18</f>
        <v>0.23893008250991674</v>
      </c>
      <c r="D28" s="6">
        <f>'9'!R18</f>
        <v>0.26725744067959822</v>
      </c>
      <c r="E28" s="6">
        <f>'9'!Z18</f>
        <v>0.41574042208821221</v>
      </c>
      <c r="F28" s="6">
        <f>'9'!AH18</f>
        <v>0.3068640281798416</v>
      </c>
      <c r="G28" s="6">
        <f>'9'!AP18</f>
        <v>0.30660983878670134</v>
      </c>
      <c r="H28" s="6">
        <f>'9'!AX18</f>
        <v>0.42046139935564208</v>
      </c>
      <c r="I28" s="6">
        <f>'9'!BF18</f>
        <v>0.37066814945888882</v>
      </c>
      <c r="J28" s="6">
        <f>'9'!BN18</f>
        <v>0.31493491480187313</v>
      </c>
      <c r="K28" s="6">
        <f>'9'!BV18</f>
        <v>0.43928507305730141</v>
      </c>
      <c r="L28" s="225">
        <f>'9'!CD18</f>
        <v>0.42867281083278708</v>
      </c>
      <c r="M28" s="6">
        <f>'9'!D18</f>
        <v>0.22763991594301061</v>
      </c>
      <c r="N28" s="6">
        <f>'9'!L18</f>
        <v>0.1809564236573144</v>
      </c>
      <c r="O28" s="6">
        <f>'9'!T18</f>
        <v>0.11664354031917816</v>
      </c>
      <c r="P28" s="6">
        <f>'9'!AB18</f>
        <v>0.13366303259392961</v>
      </c>
      <c r="Q28" s="6">
        <f>'9'!AJ18</f>
        <v>0.15254860614832927</v>
      </c>
      <c r="R28" s="6">
        <f>'9'!AR18</f>
        <v>0.210093576967853</v>
      </c>
      <c r="S28" s="6">
        <f>'9'!AZ18</f>
        <v>0.24029826556886186</v>
      </c>
      <c r="T28" s="6">
        <f>'9'!BH18</f>
        <v>0.24626723207812631</v>
      </c>
      <c r="U28" s="6">
        <f>'9'!BP18</f>
        <v>0.22055190682002748</v>
      </c>
      <c r="V28" s="6">
        <f>'9'!BX18</f>
        <v>0.2371798106586494</v>
      </c>
      <c r="W28" s="225">
        <f>'9'!CF18</f>
        <v>0.26612155170066409</v>
      </c>
      <c r="X28" s="6">
        <f>'9'!F18</f>
        <v>0.66321806468911237</v>
      </c>
      <c r="Y28" s="6">
        <f>'9'!N18</f>
        <v>0.48420040375704015</v>
      </c>
      <c r="Z28" s="6">
        <f>'9'!V18</f>
        <v>0.83875877745919369</v>
      </c>
      <c r="AA28" s="6">
        <f>'9'!AD18</f>
        <v>0.62923473212121483</v>
      </c>
      <c r="AB28" s="6">
        <f>'9'!AL18</f>
        <v>0.59732663211573533</v>
      </c>
      <c r="AC28" s="6">
        <f>'9'!AT18</f>
        <v>0.59960644584279776</v>
      </c>
      <c r="AD28" s="6">
        <f>'9'!BB18</f>
        <v>0.76076311199328561</v>
      </c>
      <c r="AE28" s="6">
        <f>'9'!BJ18</f>
        <v>0.6464137470099901</v>
      </c>
      <c r="AF28" s="6">
        <f>'9'!BR18</f>
        <v>0.48590087373177226</v>
      </c>
      <c r="AG28" s="6">
        <f>'9'!BZ18</f>
        <v>0.65533800616669724</v>
      </c>
      <c r="AH28" s="225">
        <f>'9'!CH18</f>
        <v>0.67216387952805801</v>
      </c>
      <c r="AI28" s="6">
        <f>'9'!G18</f>
        <v>0.56039293368372667</v>
      </c>
      <c r="AJ28" s="6">
        <f>'9'!O18</f>
        <v>0.47910065063498974</v>
      </c>
      <c r="AK28" s="6">
        <f>'9'!W18</f>
        <v>0.51192962837624101</v>
      </c>
      <c r="AL28" s="6">
        <f>'9'!AE18</f>
        <v>0.49053823828107779</v>
      </c>
      <c r="AM28" s="6">
        <f>'9'!AM18</f>
        <v>0.49657074131657464</v>
      </c>
      <c r="AN28" s="6">
        <f>'9'!AU18</f>
        <v>0.51333119905276237</v>
      </c>
      <c r="AO28" s="6">
        <f>'9'!BC18</f>
        <v>0.57170215335732155</v>
      </c>
      <c r="AP28" s="6">
        <f>'9'!BK18</f>
        <v>0.60015088763446889</v>
      </c>
      <c r="AQ28" s="6">
        <f>'9'!BS18</f>
        <v>0.57301381037301768</v>
      </c>
      <c r="AR28" s="6">
        <f>'9'!CA18</f>
        <v>0.61431904561389883</v>
      </c>
      <c r="AS28" s="225">
        <f>'9'!CI18</f>
        <v>0.59395725839273439</v>
      </c>
      <c r="AT28" s="6">
        <f>'9'!H18</f>
        <v>0.45931996709755385</v>
      </c>
      <c r="AU28" s="6">
        <f>'9'!P18</f>
        <v>0.34579689013981524</v>
      </c>
      <c r="AV28" s="6">
        <f>'9'!X18</f>
        <v>0.43364734670855276</v>
      </c>
      <c r="AW28" s="6">
        <f>'9'!AF18</f>
        <v>0.41729410627110863</v>
      </c>
      <c r="AX28" s="6">
        <f>'9'!AN18</f>
        <v>0.38832750194012022</v>
      </c>
      <c r="AY28" s="6">
        <f>'9'!AV18</f>
        <v>0.40741026516252865</v>
      </c>
      <c r="AZ28" s="6">
        <f>'9'!BD18</f>
        <v>0.49830623256877782</v>
      </c>
      <c r="BA28" s="6">
        <f>'9'!BL18</f>
        <v>0.46587500404536852</v>
      </c>
      <c r="BB28" s="6">
        <f>'9'!BT18</f>
        <v>0.39860037643167268</v>
      </c>
      <c r="BC28" s="6">
        <f>'9'!CB18</f>
        <v>0.48653048387413678</v>
      </c>
      <c r="BD28" s="225">
        <f>'9'!CJ18</f>
        <v>0.49022887511356089</v>
      </c>
      <c r="BE28" s="6">
        <f>'10'!H18</f>
        <v>0.41534535928364097</v>
      </c>
      <c r="BF28" s="6">
        <f>'10'!P18</f>
        <v>0.28167680556187613</v>
      </c>
      <c r="BG28" s="6">
        <f>'10'!X18</f>
        <v>0.33381340309118002</v>
      </c>
      <c r="BH28" s="6">
        <f>'10'!AF18</f>
        <v>0.41636189576137078</v>
      </c>
      <c r="BI28" s="6">
        <f>'10'!AN18</f>
        <v>0.33944941768395304</v>
      </c>
      <c r="BJ28" s="6">
        <f>'10'!AV18</f>
        <v>0.34693000933703222</v>
      </c>
      <c r="BK28" s="6">
        <f>'10'!BD18</f>
        <v>0.45159933264089636</v>
      </c>
      <c r="BL28" s="6">
        <f>'10'!BL18</f>
        <v>0.40875089129348069</v>
      </c>
      <c r="BM28" s="6">
        <f>'10'!BT18</f>
        <v>0.34840109945379288</v>
      </c>
      <c r="BN28" s="6">
        <f>'10'!CB18</f>
        <v>0.45818323738403555</v>
      </c>
      <c r="BO28" s="225">
        <f>'10'!CJ18</f>
        <v>0.45329523654509662</v>
      </c>
    </row>
    <row r="29" spans="1:67" x14ac:dyDescent="0.2">
      <c r="A29" s="1">
        <v>1994</v>
      </c>
      <c r="B29" s="6">
        <f>'9'!B19</f>
        <v>0.39802564645633903</v>
      </c>
      <c r="C29" s="6">
        <f>'9'!J19</f>
        <v>0.24647667739675636</v>
      </c>
      <c r="D29" s="6">
        <f>'9'!R19</f>
        <v>0.26994254288573977</v>
      </c>
      <c r="E29" s="6">
        <f>'9'!Z19</f>
        <v>0.41000192514869005</v>
      </c>
      <c r="F29" s="6">
        <f>'9'!AH19</f>
        <v>0.30882482589802923</v>
      </c>
      <c r="G29" s="6">
        <f>'9'!AP19</f>
        <v>0.32301582498127224</v>
      </c>
      <c r="H29" s="6">
        <f>'9'!AX19</f>
        <v>0.43602664495686377</v>
      </c>
      <c r="I29" s="6">
        <f>'9'!BF19</f>
        <v>0.38167112378839108</v>
      </c>
      <c r="J29" s="6">
        <f>'9'!BN19</f>
        <v>0.31954108026026401</v>
      </c>
      <c r="K29" s="6">
        <f>'9'!BV19</f>
        <v>0.44014209786270914</v>
      </c>
      <c r="L29" s="225">
        <f>'9'!CD19</f>
        <v>0.44295985609242294</v>
      </c>
      <c r="M29" s="6">
        <f>'9'!D19</f>
        <v>0.23591845283832291</v>
      </c>
      <c r="N29" s="6">
        <f>'9'!L19</f>
        <v>0.19218308338623791</v>
      </c>
      <c r="O29" s="6">
        <f>'9'!T19</f>
        <v>0.11617963950364112</v>
      </c>
      <c r="P29" s="6">
        <f>'9'!AB19</f>
        <v>0.13074568442955925</v>
      </c>
      <c r="Q29" s="6">
        <f>'9'!AJ19</f>
        <v>0.15144691524708259</v>
      </c>
      <c r="R29" s="6">
        <f>'9'!AR19</f>
        <v>0.21124709538109651</v>
      </c>
      <c r="S29" s="6">
        <f>'9'!AZ19</f>
        <v>0.24132503797712479</v>
      </c>
      <c r="T29" s="6">
        <f>'9'!BH19</f>
        <v>0.24456373702242581</v>
      </c>
      <c r="U29" s="6">
        <f>'9'!BP19</f>
        <v>0.22029481792271188</v>
      </c>
      <c r="V29" s="6">
        <f>'9'!BX19</f>
        <v>0.21522872421494349</v>
      </c>
      <c r="W29" s="225">
        <f>'9'!CF19</f>
        <v>0.27359126015796636</v>
      </c>
      <c r="X29" s="6">
        <f>'9'!F19</f>
        <v>0.64386903799867934</v>
      </c>
      <c r="Y29" s="6">
        <f>'9'!N19</f>
        <v>0.45613476206743064</v>
      </c>
      <c r="Z29" s="6">
        <f>'9'!V19</f>
        <v>0.8461113756272135</v>
      </c>
      <c r="AA29" s="6">
        <f>'9'!AD19</f>
        <v>0.56942692868664424</v>
      </c>
      <c r="AB29" s="6">
        <f>'9'!AL19</f>
        <v>0.51628363933419041</v>
      </c>
      <c r="AC29" s="6">
        <f>'9'!AT19</f>
        <v>0.59221481714942303</v>
      </c>
      <c r="AD29" s="6">
        <f>'9'!BB19</f>
        <v>0.72801620717972493</v>
      </c>
      <c r="AE29" s="6">
        <f>'9'!BJ19</f>
        <v>0.60680491065147035</v>
      </c>
      <c r="AF29" s="6">
        <f>'9'!BR19</f>
        <v>0.48677756014242546</v>
      </c>
      <c r="AG29" s="6">
        <f>'9'!BZ19</f>
        <v>0.63780143192608363</v>
      </c>
      <c r="AH29" s="225">
        <f>'9'!CH19</f>
        <v>0.65451503357865759</v>
      </c>
      <c r="AI29" s="6">
        <f>'9'!G19</f>
        <v>0.56311476259099102</v>
      </c>
      <c r="AJ29" s="6">
        <f>'9'!O19</f>
        <v>0.4762863368441746</v>
      </c>
      <c r="AK29" s="6">
        <f>'9'!W19</f>
        <v>0.50049624649409474</v>
      </c>
      <c r="AL29" s="6">
        <f>'9'!AE19</f>
        <v>0.49038218350369833</v>
      </c>
      <c r="AM29" s="6">
        <f>'9'!AM19</f>
        <v>0.48585698208941025</v>
      </c>
      <c r="AN29" s="6">
        <f>'9'!AU19</f>
        <v>0.52026160233143171</v>
      </c>
      <c r="AO29" s="6">
        <f>'9'!BC19</f>
        <v>0.5771039195170522</v>
      </c>
      <c r="AP29" s="6">
        <f>'9'!BK19</f>
        <v>0.56508880910172099</v>
      </c>
      <c r="AQ29" s="6">
        <f>'9'!BS19</f>
        <v>0.56576990342631905</v>
      </c>
      <c r="AR29" s="6">
        <f>'9'!CA19</f>
        <v>0.60664516087992582</v>
      </c>
      <c r="AS29" s="225">
        <f>'9'!CI19</f>
        <v>0.61185811165346715</v>
      </c>
      <c r="AT29" s="6">
        <f>'9'!H19</f>
        <v>0.46023197497108304</v>
      </c>
      <c r="AU29" s="6">
        <f>'9'!P19</f>
        <v>0.3427702149236499</v>
      </c>
      <c r="AV29" s="6">
        <f>'9'!X19</f>
        <v>0.43318245112767229</v>
      </c>
      <c r="AW29" s="6">
        <f>'9'!AF19</f>
        <v>0.40013918044214797</v>
      </c>
      <c r="AX29" s="6">
        <f>'9'!AN19</f>
        <v>0.36560309064217811</v>
      </c>
      <c r="AY29" s="6">
        <f>'9'!AV19</f>
        <v>0.41168483496080588</v>
      </c>
      <c r="AZ29" s="6">
        <f>'9'!BD19</f>
        <v>0.49561795240769141</v>
      </c>
      <c r="BA29" s="6">
        <f>'9'!BL19</f>
        <v>0.44953214514100204</v>
      </c>
      <c r="BB29" s="6">
        <f>'9'!BT19</f>
        <v>0.39809584043793012</v>
      </c>
      <c r="BC29" s="6">
        <f>'9'!CB19</f>
        <v>0.47495435372091555</v>
      </c>
      <c r="BD29" s="225">
        <f>'9'!CJ19</f>
        <v>0.4957310653706285</v>
      </c>
      <c r="BE29" s="6">
        <f>'10'!H19</f>
        <v>0.42290817786223667</v>
      </c>
      <c r="BF29" s="6">
        <f>'10'!P19</f>
        <v>0.28499409240751372</v>
      </c>
      <c r="BG29" s="6">
        <f>'10'!X19</f>
        <v>0.33523850618251277</v>
      </c>
      <c r="BH29" s="6">
        <f>'10'!AF19</f>
        <v>0.40605682726607317</v>
      </c>
      <c r="BI29" s="6">
        <f>'10'!AN19</f>
        <v>0.3315361317956888</v>
      </c>
      <c r="BJ29" s="6">
        <f>'10'!AV19</f>
        <v>0.35848342897308566</v>
      </c>
      <c r="BK29" s="6">
        <f>'10'!BD19</f>
        <v>0.45986316793719484</v>
      </c>
      <c r="BL29" s="6">
        <f>'10'!BL19</f>
        <v>0.40881553232943546</v>
      </c>
      <c r="BM29" s="6">
        <f>'10'!BT19</f>
        <v>0.35096298433133044</v>
      </c>
      <c r="BN29" s="6">
        <f>'10'!CB19</f>
        <v>0.45406700020599167</v>
      </c>
      <c r="BO29" s="225">
        <f>'10'!CJ19</f>
        <v>0.46406833980370515</v>
      </c>
    </row>
    <row r="30" spans="1:67" x14ac:dyDescent="0.2">
      <c r="A30" s="1">
        <v>1995</v>
      </c>
      <c r="B30" s="6">
        <f>'9'!B20</f>
        <v>0.40365221544675767</v>
      </c>
      <c r="C30" s="6">
        <f>'9'!J20</f>
        <v>0.25766921043978303</v>
      </c>
      <c r="D30" s="6">
        <f>'9'!R20</f>
        <v>0.27725773926214431</v>
      </c>
      <c r="E30" s="6">
        <f>'9'!Z20</f>
        <v>0.41594019638795399</v>
      </c>
      <c r="F30" s="6">
        <f>'9'!AH20</f>
        <v>0.31766077637215856</v>
      </c>
      <c r="G30" s="6">
        <f>'9'!AP20</f>
        <v>0.32741948502144852</v>
      </c>
      <c r="H30" s="6">
        <f>'9'!AX20</f>
        <v>0.44734521277450129</v>
      </c>
      <c r="I30" s="6">
        <f>'9'!BF20</f>
        <v>0.38552292960643164</v>
      </c>
      <c r="J30" s="6">
        <f>'9'!BN20</f>
        <v>0.32377550309059727</v>
      </c>
      <c r="K30" s="6">
        <f>'9'!BV20</f>
        <v>0.44192548577552193</v>
      </c>
      <c r="L30" s="225">
        <f>'9'!CD20</f>
        <v>0.44032402601146842</v>
      </c>
      <c r="M30" s="6">
        <f>'9'!D20</f>
        <v>0.25431277108317363</v>
      </c>
      <c r="N30" s="6">
        <f>'9'!L20</f>
        <v>0.21479878557092538</v>
      </c>
      <c r="O30" s="6">
        <f>'9'!T20</f>
        <v>0.12383643086322249</v>
      </c>
      <c r="P30" s="6">
        <f>'9'!AB20</f>
        <v>0.13470869435767271</v>
      </c>
      <c r="Q30" s="6">
        <f>'9'!AJ20</f>
        <v>0.17402743983059354</v>
      </c>
      <c r="R30" s="6">
        <f>'9'!AR20</f>
        <v>0.22469557243695215</v>
      </c>
      <c r="S30" s="6">
        <f>'9'!AZ20</f>
        <v>0.24353413587106471</v>
      </c>
      <c r="T30" s="6">
        <f>'9'!BH20</f>
        <v>0.25074033129880935</v>
      </c>
      <c r="U30" s="6">
        <f>'9'!BP20</f>
        <v>0.23224517785305721</v>
      </c>
      <c r="V30" s="6">
        <f>'9'!BX20</f>
        <v>0.20357933219471189</v>
      </c>
      <c r="W30" s="225">
        <f>'9'!CF20</f>
        <v>0.28449035522947719</v>
      </c>
      <c r="X30" s="6">
        <f>'9'!F20</f>
        <v>0.64205961072504025</v>
      </c>
      <c r="Y30" s="6">
        <f>'9'!N20</f>
        <v>0.40007580570086565</v>
      </c>
      <c r="Z30" s="6">
        <f>'9'!V20</f>
        <v>0.77278316441918649</v>
      </c>
      <c r="AA30" s="6">
        <f>'9'!AD20</f>
        <v>0.60337751359018954</v>
      </c>
      <c r="AB30" s="6">
        <f>'9'!AL20</f>
        <v>0.57117764376272395</v>
      </c>
      <c r="AC30" s="6">
        <f>'9'!AT20</f>
        <v>0.55779325963352311</v>
      </c>
      <c r="AD30" s="6">
        <f>'9'!BB20</f>
        <v>0.74202727292326709</v>
      </c>
      <c r="AE30" s="6">
        <f>'9'!BJ20</f>
        <v>0.61251231180526222</v>
      </c>
      <c r="AF30" s="6">
        <f>'9'!BR20</f>
        <v>0.45924263504987045</v>
      </c>
      <c r="AG30" s="6">
        <f>'9'!BZ20</f>
        <v>0.63983426058484527</v>
      </c>
      <c r="AH30" s="225">
        <f>'9'!CH20</f>
        <v>0.65167292710684965</v>
      </c>
      <c r="AI30" s="6">
        <f>'9'!G20</f>
        <v>0.56355026168026179</v>
      </c>
      <c r="AJ30" s="6">
        <f>'9'!O20</f>
        <v>0.49283871312575439</v>
      </c>
      <c r="AK30" s="6">
        <f>'9'!W20</f>
        <v>0.47150133127414129</v>
      </c>
      <c r="AL30" s="6">
        <f>'9'!AE20</f>
        <v>0.49511133504333055</v>
      </c>
      <c r="AM30" s="6">
        <f>'9'!AM20</f>
        <v>0.53644879708463411</v>
      </c>
      <c r="AN30" s="6">
        <f>'9'!AU20</f>
        <v>0.52260228437919232</v>
      </c>
      <c r="AO30" s="6">
        <f>'9'!BC20</f>
        <v>0.56223502333982256</v>
      </c>
      <c r="AP30" s="6">
        <f>'9'!BK20</f>
        <v>0.59863610877981499</v>
      </c>
      <c r="AQ30" s="6">
        <f>'9'!BS20</f>
        <v>0.56250372693305839</v>
      </c>
      <c r="AR30" s="6">
        <f>'9'!CA20</f>
        <v>0.61141508295850988</v>
      </c>
      <c r="AS30" s="225">
        <f>'9'!CI20</f>
        <v>0.6251557019556907</v>
      </c>
      <c r="AT30" s="6">
        <f>'9'!H20</f>
        <v>0.46589371473380836</v>
      </c>
      <c r="AU30" s="6">
        <f>'9'!P20</f>
        <v>0.34134562870933211</v>
      </c>
      <c r="AV30" s="6">
        <f>'9'!X20</f>
        <v>0.4113446664546736</v>
      </c>
      <c r="AW30" s="6">
        <f>'9'!AF20</f>
        <v>0.41228443484478672</v>
      </c>
      <c r="AX30" s="6">
        <f>'9'!AN20</f>
        <v>0.39982866426252756</v>
      </c>
      <c r="AY30" s="6">
        <f>'9'!AV20</f>
        <v>0.40812765036777898</v>
      </c>
      <c r="AZ30" s="6">
        <f>'9'!BD20</f>
        <v>0.49878541122716391</v>
      </c>
      <c r="BA30" s="6">
        <f>'9'!BL20</f>
        <v>0.46185292037257952</v>
      </c>
      <c r="BB30" s="6">
        <f>'9'!BT20</f>
        <v>0.39444176073164583</v>
      </c>
      <c r="BC30" s="6">
        <f>'9'!CB20</f>
        <v>0.47418854037839725</v>
      </c>
      <c r="BD30" s="225">
        <f>'9'!CJ20</f>
        <v>0.50041075257587153</v>
      </c>
      <c r="BE30" s="6">
        <f>'10'!H20</f>
        <v>0.42854881516157795</v>
      </c>
      <c r="BF30" s="6">
        <f>'10'!P20</f>
        <v>0.29113977774760269</v>
      </c>
      <c r="BG30" s="6">
        <f>'10'!X20</f>
        <v>0.33089251013915599</v>
      </c>
      <c r="BH30" s="6">
        <f>'10'!AF20</f>
        <v>0.41447789177068706</v>
      </c>
      <c r="BI30" s="6">
        <f>'10'!AN20</f>
        <v>0.35052793152830619</v>
      </c>
      <c r="BJ30" s="6">
        <f>'10'!AV20</f>
        <v>0.35970275115998074</v>
      </c>
      <c r="BK30" s="6">
        <f>'10'!BD20</f>
        <v>0.46792129215556638</v>
      </c>
      <c r="BL30" s="6">
        <f>'10'!BL20</f>
        <v>0.41605492591289084</v>
      </c>
      <c r="BM30" s="6">
        <f>'10'!BT20</f>
        <v>0.3520420061470167</v>
      </c>
      <c r="BN30" s="6">
        <f>'10'!CB20</f>
        <v>0.45483070761667199</v>
      </c>
      <c r="BO30" s="225">
        <f>'10'!CJ20</f>
        <v>0.46435871663722961</v>
      </c>
    </row>
    <row r="31" spans="1:67" x14ac:dyDescent="0.2">
      <c r="A31" s="1">
        <v>1996</v>
      </c>
      <c r="B31" s="6">
        <f>'9'!B21</f>
        <v>0.41334808563572489</v>
      </c>
      <c r="C31" s="6">
        <f>'9'!J21</f>
        <v>0.26318756856556669</v>
      </c>
      <c r="D31" s="6">
        <f>'9'!R21</f>
        <v>0.29483162151893749</v>
      </c>
      <c r="E31" s="6">
        <f>'9'!Z21</f>
        <v>0.40791248295670945</v>
      </c>
      <c r="F31" s="6">
        <f>'9'!AH21</f>
        <v>0.32834595293348146</v>
      </c>
      <c r="G31" s="6">
        <f>'9'!AP21</f>
        <v>0.34453802403976519</v>
      </c>
      <c r="H31" s="6">
        <f>'9'!AX21</f>
        <v>0.45209725652561011</v>
      </c>
      <c r="I31" s="6">
        <f>'9'!BF21</f>
        <v>0.39618043627507116</v>
      </c>
      <c r="J31" s="6">
        <f>'9'!BN21</f>
        <v>0.33601898541610431</v>
      </c>
      <c r="K31" s="6">
        <f>'9'!BV21</f>
        <v>0.45184118460315958</v>
      </c>
      <c r="L31" s="225">
        <f>'9'!CD21</f>
        <v>0.45619569161489026</v>
      </c>
      <c r="M31" s="6">
        <f>'9'!D21</f>
        <v>0.24913310050290827</v>
      </c>
      <c r="N31" s="6">
        <f>'9'!L21</f>
        <v>0.22295573866399435</v>
      </c>
      <c r="O31" s="6">
        <f>'9'!T21</f>
        <v>0.12301874364111166</v>
      </c>
      <c r="P31" s="6">
        <f>'9'!AB21</f>
        <v>0.13544415280081629</v>
      </c>
      <c r="Q31" s="6">
        <f>'9'!AJ21</f>
        <v>0.1849861940565673</v>
      </c>
      <c r="R31" s="6">
        <f>'9'!AR21</f>
        <v>0.23291878745557906</v>
      </c>
      <c r="S31" s="6">
        <f>'9'!AZ21</f>
        <v>0.24610377902363423</v>
      </c>
      <c r="T31" s="6">
        <f>'9'!BH21</f>
        <v>0.25141667410573953</v>
      </c>
      <c r="U31" s="6">
        <f>'9'!BP21</f>
        <v>0.23352530310004802</v>
      </c>
      <c r="V31" s="6">
        <f>'9'!BX21</f>
        <v>0.23540316970399847</v>
      </c>
      <c r="W31" s="225">
        <f>'9'!CF21</f>
        <v>0.29465660560387691</v>
      </c>
      <c r="X31" s="6">
        <f>'9'!F21</f>
        <v>0.59710342846711395</v>
      </c>
      <c r="Y31" s="6">
        <f>'9'!N21</f>
        <v>0.39309973084069</v>
      </c>
      <c r="Z31" s="6">
        <f>'9'!V21</f>
        <v>0.76364815564839006</v>
      </c>
      <c r="AA31" s="6">
        <f>'9'!AD21</f>
        <v>0.54941572667989869</v>
      </c>
      <c r="AB31" s="6">
        <f>'9'!AL21</f>
        <v>0.59876359785205946</v>
      </c>
      <c r="AC31" s="6">
        <f>'9'!AT21</f>
        <v>0.58010327233283421</v>
      </c>
      <c r="AD31" s="6">
        <f>'9'!BB21</f>
        <v>0.64632023174605147</v>
      </c>
      <c r="AE31" s="6">
        <f>'9'!BJ21</f>
        <v>0.54315287744477303</v>
      </c>
      <c r="AF31" s="6">
        <f>'9'!BR21</f>
        <v>0.50893290732443108</v>
      </c>
      <c r="AG31" s="6">
        <f>'9'!BZ21</f>
        <v>0.61334809352028663</v>
      </c>
      <c r="AH31" s="225">
        <f>'9'!CH21</f>
        <v>0.58157451843175578</v>
      </c>
      <c r="AI31" s="6">
        <f>'9'!G21</f>
        <v>0.55193556939907018</v>
      </c>
      <c r="AJ31" s="6">
        <f>'9'!O21</f>
        <v>0.48457372052877118</v>
      </c>
      <c r="AK31" s="6">
        <f>'9'!W21</f>
        <v>0.46778952464082141</v>
      </c>
      <c r="AL31" s="6">
        <f>'9'!AE21</f>
        <v>0.47565653540835284</v>
      </c>
      <c r="AM31" s="6">
        <f>'9'!AM21</f>
        <v>0.53244575368561875</v>
      </c>
      <c r="AN31" s="6">
        <f>'9'!AU21</f>
        <v>0.51931993170405621</v>
      </c>
      <c r="AO31" s="6">
        <f>'9'!BC21</f>
        <v>0.54228324946851814</v>
      </c>
      <c r="AP31" s="6">
        <f>'9'!BK21</f>
        <v>0.56349304006838707</v>
      </c>
      <c r="AQ31" s="6">
        <f>'9'!BS21</f>
        <v>0.57242424817410542</v>
      </c>
      <c r="AR31" s="6">
        <f>'9'!CA21</f>
        <v>0.62323662611707253</v>
      </c>
      <c r="AS31" s="225">
        <f>'9'!CI21</f>
        <v>0.60188364697765617</v>
      </c>
      <c r="AT31" s="6">
        <f>'9'!H21</f>
        <v>0.45288004600120429</v>
      </c>
      <c r="AU31" s="6">
        <f>'9'!P21</f>
        <v>0.34095418964975555</v>
      </c>
      <c r="AV31" s="6">
        <f>'9'!X21</f>
        <v>0.41232201136231517</v>
      </c>
      <c r="AW31" s="6">
        <f>'9'!AF21</f>
        <v>0.3921072244614443</v>
      </c>
      <c r="AX31" s="6">
        <f>'9'!AN21</f>
        <v>0.41113537463193173</v>
      </c>
      <c r="AY31" s="6">
        <f>'9'!AV21</f>
        <v>0.41922000388305863</v>
      </c>
      <c r="AZ31" s="6">
        <f>'9'!BD21</f>
        <v>0.47170112919095347</v>
      </c>
      <c r="BA31" s="6">
        <f>'9'!BL21</f>
        <v>0.43856075697349273</v>
      </c>
      <c r="BB31" s="6">
        <f>'9'!BT21</f>
        <v>0.41272536100367219</v>
      </c>
      <c r="BC31" s="6">
        <f>'9'!CB21</f>
        <v>0.4809572684861293</v>
      </c>
      <c r="BD31" s="225">
        <f>'9'!CJ21</f>
        <v>0.48357761565704482</v>
      </c>
      <c r="BE31" s="6">
        <f>'10'!H21</f>
        <v>0.42916086978191664</v>
      </c>
      <c r="BF31" s="6">
        <f>'10'!P21</f>
        <v>0.29429421699924219</v>
      </c>
      <c r="BG31" s="6">
        <f>'10'!X21</f>
        <v>0.34182777745628856</v>
      </c>
      <c r="BH31" s="6">
        <f>'10'!AF21</f>
        <v>0.40159037955860338</v>
      </c>
      <c r="BI31" s="6">
        <f>'10'!AN21</f>
        <v>0.3614617216128615</v>
      </c>
      <c r="BJ31" s="6">
        <f>'10'!AV21</f>
        <v>0.37441081597708259</v>
      </c>
      <c r="BK31" s="6">
        <f>'10'!BD21</f>
        <v>0.45993880559174743</v>
      </c>
      <c r="BL31" s="6">
        <f>'10'!BL21</f>
        <v>0.4131325645544397</v>
      </c>
      <c r="BM31" s="6">
        <f>'10'!BT21</f>
        <v>0.36670153565113145</v>
      </c>
      <c r="BN31" s="6">
        <f>'10'!CB21</f>
        <v>0.46348761815634743</v>
      </c>
      <c r="BO31" s="225">
        <f>'10'!CJ21</f>
        <v>0.46714846123175208</v>
      </c>
    </row>
    <row r="32" spans="1:67" x14ac:dyDescent="0.2">
      <c r="A32" s="1">
        <v>1997</v>
      </c>
      <c r="B32" s="6">
        <f>'9'!B22</f>
        <v>0.44068775514402625</v>
      </c>
      <c r="C32" s="6">
        <f>'9'!J22</f>
        <v>0.27901886789799601</v>
      </c>
      <c r="D32" s="6">
        <f>'9'!R22</f>
        <v>0.3321458134538175</v>
      </c>
      <c r="E32" s="6">
        <f>'9'!Z22</f>
        <v>0.4262315928206602</v>
      </c>
      <c r="F32" s="6">
        <f>'9'!AH22</f>
        <v>0.34358624974039698</v>
      </c>
      <c r="G32" s="6">
        <f>'9'!AP22</f>
        <v>0.36441186847499163</v>
      </c>
      <c r="H32" s="6">
        <f>'9'!AX22</f>
        <v>0.48543408195624432</v>
      </c>
      <c r="I32" s="6">
        <f>'9'!BF22</f>
        <v>0.42262890601067427</v>
      </c>
      <c r="J32" s="6">
        <f>'9'!BN22</f>
        <v>0.36374922109847191</v>
      </c>
      <c r="K32" s="6">
        <f>'9'!BV22</f>
        <v>0.48828872635552212</v>
      </c>
      <c r="L32" s="225">
        <f>'9'!CD22</f>
        <v>0.48189884011898471</v>
      </c>
      <c r="M32" s="6">
        <f>'9'!D22</f>
        <v>0.25076016358544478</v>
      </c>
      <c r="N32" s="6">
        <f>'9'!L22</f>
        <v>0.2350952672032767</v>
      </c>
      <c r="O32" s="6">
        <f>'9'!T22</f>
        <v>0.12779741690770693</v>
      </c>
      <c r="P32" s="6">
        <f>'9'!AB22</f>
        <v>0.13607306819441331</v>
      </c>
      <c r="Q32" s="6">
        <f>'9'!AJ22</f>
        <v>0.19116877917630745</v>
      </c>
      <c r="R32" s="6">
        <f>'9'!AR22</f>
        <v>0.24378317094095703</v>
      </c>
      <c r="S32" s="6">
        <f>'9'!AZ22</f>
        <v>0.24965641383984072</v>
      </c>
      <c r="T32" s="6">
        <f>'9'!BH22</f>
        <v>0.25706110746465133</v>
      </c>
      <c r="U32" s="6">
        <f>'9'!BP22</f>
        <v>0.22248909237947243</v>
      </c>
      <c r="V32" s="6">
        <f>'9'!BX22</f>
        <v>0.23601689144787241</v>
      </c>
      <c r="W32" s="225">
        <f>'9'!CF22</f>
        <v>0.30536409998075636</v>
      </c>
      <c r="X32" s="6">
        <f>'9'!F22</f>
        <v>0.57471206818902165</v>
      </c>
      <c r="Y32" s="6">
        <f>'9'!N22</f>
        <v>0.44899666650101655</v>
      </c>
      <c r="Z32" s="6">
        <f>'9'!V22</f>
        <v>0.75950728250650723</v>
      </c>
      <c r="AA32" s="6">
        <f>'9'!AD22</f>
        <v>0.50001032956894575</v>
      </c>
      <c r="AB32" s="6">
        <f>'9'!AL22</f>
        <v>0.55507655832380598</v>
      </c>
      <c r="AC32" s="6">
        <f>'9'!AT22</f>
        <v>0.53117752019824205</v>
      </c>
      <c r="AD32" s="6">
        <f>'9'!BB22</f>
        <v>0.62990543414312195</v>
      </c>
      <c r="AE32" s="6">
        <f>'9'!BJ22</f>
        <v>0.53702335725341244</v>
      </c>
      <c r="AF32" s="6">
        <f>'9'!BR22</f>
        <v>0.62121897796639025</v>
      </c>
      <c r="AG32" s="6">
        <f>'9'!BZ22</f>
        <v>0.59869268191528024</v>
      </c>
      <c r="AH32" s="225">
        <f>'9'!CH22</f>
        <v>0.5491207262536979</v>
      </c>
      <c r="AI32" s="6">
        <f>'9'!G22</f>
        <v>0.54786788610297421</v>
      </c>
      <c r="AJ32" s="6">
        <f>'9'!O22</f>
        <v>0.49769131429227931</v>
      </c>
      <c r="AK32" s="6">
        <f>'9'!W22</f>
        <v>0.43716143143280639</v>
      </c>
      <c r="AL32" s="6">
        <f>'9'!AE22</f>
        <v>0.44751624622356984</v>
      </c>
      <c r="AM32" s="6">
        <f>'9'!AM22</f>
        <v>0.48353012535211476</v>
      </c>
      <c r="AN32" s="6">
        <f>'9'!AU22</f>
        <v>0.50994888192964738</v>
      </c>
      <c r="AO32" s="6">
        <f>'9'!BC22</f>
        <v>0.5436669954855331</v>
      </c>
      <c r="AP32" s="6">
        <f>'9'!BK22</f>
        <v>0.54338966711707104</v>
      </c>
      <c r="AQ32" s="6">
        <f>'9'!BS22</f>
        <v>0.56744104689010244</v>
      </c>
      <c r="AR32" s="6">
        <f>'9'!CA22</f>
        <v>0.61879708434791514</v>
      </c>
      <c r="AS32" s="225">
        <f>'9'!CI22</f>
        <v>0.60485368992711686</v>
      </c>
      <c r="AT32" s="6">
        <f>'9'!H22</f>
        <v>0.45350696825536674</v>
      </c>
      <c r="AU32" s="6">
        <f>'9'!P22</f>
        <v>0.36520052897364214</v>
      </c>
      <c r="AV32" s="6">
        <f>'9'!X22</f>
        <v>0.41415298607520956</v>
      </c>
      <c r="AW32" s="6">
        <f>'9'!AF22</f>
        <v>0.37745780920189725</v>
      </c>
      <c r="AX32" s="6">
        <f>'9'!AN22</f>
        <v>0.39334042814815628</v>
      </c>
      <c r="AY32" s="6">
        <f>'9'!AV22</f>
        <v>0.41233036038595955</v>
      </c>
      <c r="AZ32" s="6">
        <f>'9'!BD22</f>
        <v>0.47716573135618501</v>
      </c>
      <c r="BA32" s="6">
        <f>'9'!BL22</f>
        <v>0.44002575946145228</v>
      </c>
      <c r="BB32" s="6">
        <f>'9'!BT22</f>
        <v>0.4437245845836093</v>
      </c>
      <c r="BC32" s="6">
        <f>'9'!CB22</f>
        <v>0.48544884601664751</v>
      </c>
      <c r="BD32" s="225">
        <f>'9'!CJ22</f>
        <v>0.48530933907013896</v>
      </c>
      <c r="BE32" s="6">
        <f>'10'!H22</f>
        <v>0.44581544038856236</v>
      </c>
      <c r="BF32" s="6">
        <f>'10'!P22</f>
        <v>0.3134915323282545</v>
      </c>
      <c r="BG32" s="6">
        <f>'10'!X22</f>
        <v>0.36494868250237433</v>
      </c>
      <c r="BH32" s="6">
        <f>'10'!AF22</f>
        <v>0.40672207937315502</v>
      </c>
      <c r="BI32" s="6">
        <f>'10'!AN22</f>
        <v>0.36348792110350064</v>
      </c>
      <c r="BJ32" s="6">
        <f>'10'!AV22</f>
        <v>0.3835792652393788</v>
      </c>
      <c r="BK32" s="6">
        <f>'10'!BD22</f>
        <v>0.48212674171622061</v>
      </c>
      <c r="BL32" s="6">
        <f>'10'!BL22</f>
        <v>0.42958764739098543</v>
      </c>
      <c r="BM32" s="6">
        <f>'10'!BT22</f>
        <v>0.39573936649252683</v>
      </c>
      <c r="BN32" s="6">
        <f>'10'!CB22</f>
        <v>0.48715277421997222</v>
      </c>
      <c r="BO32" s="225">
        <f>'10'!CJ22</f>
        <v>0.48326303969944634</v>
      </c>
    </row>
    <row r="33" spans="1:67" x14ac:dyDescent="0.2">
      <c r="A33" s="1">
        <v>1998</v>
      </c>
      <c r="B33" s="6">
        <f>'9'!B23</f>
        <v>0.47313984264323256</v>
      </c>
      <c r="C33" s="6">
        <f>'9'!J23</f>
        <v>0.33825247919061657</v>
      </c>
      <c r="D33" s="6">
        <f>'9'!R23</f>
        <v>0.36328917368088931</v>
      </c>
      <c r="E33" s="6">
        <f>'9'!Z23</f>
        <v>0.46048189114434668</v>
      </c>
      <c r="F33" s="6">
        <f>'9'!AH23</f>
        <v>0.37878158769528342</v>
      </c>
      <c r="G33" s="6">
        <f>'9'!AP23</f>
        <v>0.3936938010873135</v>
      </c>
      <c r="H33" s="6">
        <f>'9'!AX23</f>
        <v>0.51997633307178737</v>
      </c>
      <c r="I33" s="6">
        <f>'9'!BF23</f>
        <v>0.44734532055085902</v>
      </c>
      <c r="J33" s="6">
        <f>'9'!BN23</f>
        <v>0.39077055952775469</v>
      </c>
      <c r="K33" s="6">
        <f>'9'!BV23</f>
        <v>0.52299030948354042</v>
      </c>
      <c r="L33" s="225">
        <f>'9'!CD23</f>
        <v>0.51544815323321702</v>
      </c>
      <c r="M33" s="6">
        <f>'9'!D23</f>
        <v>0.23841915158686772</v>
      </c>
      <c r="N33" s="6">
        <f>'9'!L23</f>
        <v>0.23771758832238729</v>
      </c>
      <c r="O33" s="6">
        <f>'9'!T23</f>
        <v>0.12851411760097928</v>
      </c>
      <c r="P33" s="6">
        <f>'9'!AB23</f>
        <v>0.13413100809097847</v>
      </c>
      <c r="Q33" s="6">
        <f>'9'!AJ23</f>
        <v>0.17975281535432294</v>
      </c>
      <c r="R33" s="6">
        <f>'9'!AR23</f>
        <v>0.24039396521366246</v>
      </c>
      <c r="S33" s="6">
        <f>'9'!AZ23</f>
        <v>0.24502655446664384</v>
      </c>
      <c r="T33" s="6">
        <f>'9'!BH23</f>
        <v>0.25396414972792142</v>
      </c>
      <c r="U33" s="6">
        <f>'9'!BP23</f>
        <v>0.18429205168673024</v>
      </c>
      <c r="V33" s="6">
        <f>'9'!BX23</f>
        <v>0.18753199108784879</v>
      </c>
      <c r="W33" s="225">
        <f>'9'!CF23</f>
        <v>0.29662211078749656</v>
      </c>
      <c r="X33" s="6">
        <f>'9'!F23</f>
        <v>0.55832684180744296</v>
      </c>
      <c r="Y33" s="6">
        <f>'9'!N23</f>
        <v>0.3894433754217369</v>
      </c>
      <c r="Z33" s="6">
        <f>'9'!V23</f>
        <v>0.76139393982478176</v>
      </c>
      <c r="AA33" s="6">
        <f>'9'!AD23</f>
        <v>0.45922007946830651</v>
      </c>
      <c r="AB33" s="6">
        <f>'9'!AL23</f>
        <v>0.5610254585597918</v>
      </c>
      <c r="AC33" s="6">
        <f>'9'!AT23</f>
        <v>0.55746668770659957</v>
      </c>
      <c r="AD33" s="6">
        <f>'9'!BB23</f>
        <v>0.62702888065882878</v>
      </c>
      <c r="AE33" s="6">
        <f>'9'!BJ23</f>
        <v>0.49220838609821332</v>
      </c>
      <c r="AF33" s="6">
        <f>'9'!BR23</f>
        <v>0.52261856176137278</v>
      </c>
      <c r="AG33" s="6">
        <f>'9'!BZ23</f>
        <v>0.54314183544755767</v>
      </c>
      <c r="AH33" s="225">
        <f>'9'!CH23</f>
        <v>0.48197990777554206</v>
      </c>
      <c r="AI33" s="6">
        <f>'9'!G23</f>
        <v>0.5630426210473819</v>
      </c>
      <c r="AJ33" s="6">
        <f>'9'!O23</f>
        <v>0.47909519131077427</v>
      </c>
      <c r="AK33" s="6">
        <f>'9'!W23</f>
        <v>0.45669205451266304</v>
      </c>
      <c r="AL33" s="6">
        <f>'9'!AE23</f>
        <v>0.45761215252996978</v>
      </c>
      <c r="AM33" s="6">
        <f>'9'!AM23</f>
        <v>0.51539579490250542</v>
      </c>
      <c r="AN33" s="6">
        <f>'9'!AU23</f>
        <v>0.54281297594959932</v>
      </c>
      <c r="AO33" s="6">
        <f>'9'!BC23</f>
        <v>0.56115136494338824</v>
      </c>
      <c r="AP33" s="6">
        <f>'9'!BK23</f>
        <v>0.58038801357393144</v>
      </c>
      <c r="AQ33" s="6">
        <f>'9'!BS23</f>
        <v>0.68060461746719514</v>
      </c>
      <c r="AR33" s="6">
        <f>'9'!CA23</f>
        <v>0.63485138568446531</v>
      </c>
      <c r="AS33" s="225">
        <f>'9'!CI23</f>
        <v>0.56765392370149947</v>
      </c>
      <c r="AT33" s="6">
        <f>'9'!H23</f>
        <v>0.45823211427123123</v>
      </c>
      <c r="AU33" s="6">
        <f>'9'!P23</f>
        <v>0.36112715856137878</v>
      </c>
      <c r="AV33" s="6">
        <f>'9'!X23</f>
        <v>0.42747232140482838</v>
      </c>
      <c r="AW33" s="6">
        <f>'9'!AF23</f>
        <v>0.37786128280840037</v>
      </c>
      <c r="AX33" s="6">
        <f>'9'!AN23</f>
        <v>0.40873891412797592</v>
      </c>
      <c r="AY33" s="6">
        <f>'9'!AV23</f>
        <v>0.43359185748929374</v>
      </c>
      <c r="AZ33" s="6">
        <f>'9'!BD23</f>
        <v>0.48829578328516199</v>
      </c>
      <c r="BA33" s="6">
        <f>'9'!BL23</f>
        <v>0.44347646748773129</v>
      </c>
      <c r="BB33" s="6">
        <f>'9'!BT23</f>
        <v>0.44457144761076323</v>
      </c>
      <c r="BC33" s="6">
        <f>'9'!CB23</f>
        <v>0.47212888042585305</v>
      </c>
      <c r="BD33" s="225">
        <f>'9'!CJ23</f>
        <v>0.46542602387443877</v>
      </c>
      <c r="BE33" s="6">
        <f>'10'!H23</f>
        <v>0.46717675129443209</v>
      </c>
      <c r="BF33" s="6">
        <f>'10'!P23</f>
        <v>0.34740235093892147</v>
      </c>
      <c r="BG33" s="6">
        <f>'10'!X23</f>
        <v>0.38896243277046494</v>
      </c>
      <c r="BH33" s="6">
        <f>'10'!AF23</f>
        <v>0.42743364780996812</v>
      </c>
      <c r="BI33" s="6">
        <f>'10'!AN23</f>
        <v>0.39076451826836045</v>
      </c>
      <c r="BJ33" s="6">
        <f>'10'!AV23</f>
        <v>0.40965302364810557</v>
      </c>
      <c r="BK33" s="6">
        <f>'10'!BD23</f>
        <v>0.50730411315713719</v>
      </c>
      <c r="BL33" s="6">
        <f>'10'!BL23</f>
        <v>0.44579777932560793</v>
      </c>
      <c r="BM33" s="6">
        <f>'10'!BT23</f>
        <v>0.41229091476095808</v>
      </c>
      <c r="BN33" s="6">
        <f>'10'!CB23</f>
        <v>0.5026457378604654</v>
      </c>
      <c r="BO33" s="225">
        <f>'10'!CJ23</f>
        <v>0.49543930148970572</v>
      </c>
    </row>
    <row r="34" spans="1:67" x14ac:dyDescent="0.2">
      <c r="A34" s="1">
        <v>1999</v>
      </c>
      <c r="B34" s="6">
        <f>'9'!B24</f>
        <v>0.49525975557772139</v>
      </c>
      <c r="C34" s="6">
        <f>'9'!J24</f>
        <v>0.37135186465861569</v>
      </c>
      <c r="D34" s="6">
        <f>'9'!R24</f>
        <v>0.40850971714475987</v>
      </c>
      <c r="E34" s="6">
        <f>'9'!Z24</f>
        <v>0.48909806591045579</v>
      </c>
      <c r="F34" s="6">
        <f>'9'!AH24</f>
        <v>0.41012437090448017</v>
      </c>
      <c r="G34" s="6">
        <f>'9'!AP24</f>
        <v>0.40962599783136378</v>
      </c>
      <c r="H34" s="6">
        <f>'9'!AX24</f>
        <v>0.54678347379625292</v>
      </c>
      <c r="I34" s="6">
        <f>'9'!BF24</f>
        <v>0.46151835474822472</v>
      </c>
      <c r="J34" s="6">
        <f>'9'!BN24</f>
        <v>0.40394845242378302</v>
      </c>
      <c r="K34" s="6">
        <f>'9'!BV24</f>
        <v>0.53858439494049026</v>
      </c>
      <c r="L34" s="225">
        <f>'9'!CD24</f>
        <v>0.53504507823985137</v>
      </c>
      <c r="M34" s="6">
        <f>'9'!D24</f>
        <v>0.25974738016694571</v>
      </c>
      <c r="N34" s="6">
        <f>'9'!L24</f>
        <v>0.24916241286476712</v>
      </c>
      <c r="O34" s="6">
        <f>'9'!T24</f>
        <v>0.13358419583221479</v>
      </c>
      <c r="P34" s="6">
        <f>'9'!AB24</f>
        <v>0.14227915035431551</v>
      </c>
      <c r="Q34" s="6">
        <f>'9'!AJ24</f>
        <v>0.20049567151921546</v>
      </c>
      <c r="R34" s="6">
        <f>'9'!AR24</f>
        <v>0.25304578855339044</v>
      </c>
      <c r="S34" s="6">
        <f>'9'!AZ24</f>
        <v>0.25669535973309576</v>
      </c>
      <c r="T34" s="6">
        <f>'9'!BH24</f>
        <v>0.26080249914275</v>
      </c>
      <c r="U34" s="6">
        <f>'9'!BP24</f>
        <v>0.21091551276901643</v>
      </c>
      <c r="V34" s="6">
        <f>'9'!BX24</f>
        <v>0.22880663976136384</v>
      </c>
      <c r="W34" s="225">
        <f>'9'!CF24</f>
        <v>0.32059956256315786</v>
      </c>
      <c r="X34" s="6">
        <f>'9'!F24</f>
        <v>0.55043694325012682</v>
      </c>
      <c r="Y34" s="6">
        <f>'9'!N24</f>
        <v>0.32068792512113925</v>
      </c>
      <c r="Z34" s="6">
        <f>'9'!V24</f>
        <v>0.59779471751878765</v>
      </c>
      <c r="AA34" s="6">
        <f>'9'!AD24</f>
        <v>0.51400005307029772</v>
      </c>
      <c r="AB34" s="6">
        <f>'9'!AL24</f>
        <v>0.53267386248831206</v>
      </c>
      <c r="AC34" s="6">
        <f>'9'!AT24</f>
        <v>0.57993755504365674</v>
      </c>
      <c r="AD34" s="6">
        <f>'9'!BB24</f>
        <v>0.59796323757064196</v>
      </c>
      <c r="AE34" s="6">
        <f>'9'!BJ24</f>
        <v>0.56624630645842156</v>
      </c>
      <c r="AF34" s="6">
        <f>'9'!BR24</f>
        <v>0.57729055488918257</v>
      </c>
      <c r="AG34" s="6">
        <f>'9'!BZ24</f>
        <v>0.58201693622683393</v>
      </c>
      <c r="AH34" s="225">
        <f>'9'!CH24</f>
        <v>0.44063380915311795</v>
      </c>
      <c r="AI34" s="6">
        <f>'9'!G24</f>
        <v>0.569797518250027</v>
      </c>
      <c r="AJ34" s="6">
        <f>'9'!O24</f>
        <v>0.4952895093831825</v>
      </c>
      <c r="AK34" s="6">
        <f>'9'!W24</f>
        <v>0.45113622706859902</v>
      </c>
      <c r="AL34" s="6">
        <f>'9'!AE24</f>
        <v>0.52930503865790346</v>
      </c>
      <c r="AM34" s="6">
        <f>'9'!AM24</f>
        <v>0.51282553034876455</v>
      </c>
      <c r="AN34" s="6">
        <f>'9'!AU24</f>
        <v>0.54823082622265729</v>
      </c>
      <c r="AO34" s="6">
        <f>'9'!BC24</f>
        <v>0.56936511423894032</v>
      </c>
      <c r="AP34" s="6">
        <f>'9'!BK24</f>
        <v>0.5445297077983271</v>
      </c>
      <c r="AQ34" s="6">
        <f>'9'!BS24</f>
        <v>0.6038798653317291</v>
      </c>
      <c r="AR34" s="6">
        <f>'9'!CA24</f>
        <v>0.65263129724967128</v>
      </c>
      <c r="AS34" s="225">
        <f>'9'!CI24</f>
        <v>0.57873055913401006</v>
      </c>
      <c r="AT34" s="6">
        <f>'9'!H24</f>
        <v>0.46881039931120522</v>
      </c>
      <c r="AU34" s="6">
        <f>'9'!P24</f>
        <v>0.35912292800692613</v>
      </c>
      <c r="AV34" s="6">
        <f>'9'!X24</f>
        <v>0.39775621439109032</v>
      </c>
      <c r="AW34" s="6">
        <f>'9'!AF24</f>
        <v>0.41867057699824312</v>
      </c>
      <c r="AX34" s="6">
        <f>'9'!AN24</f>
        <v>0.41402985881519305</v>
      </c>
      <c r="AY34" s="6">
        <f>'9'!AV24</f>
        <v>0.44771004191276709</v>
      </c>
      <c r="AZ34" s="6">
        <f>'9'!BD24</f>
        <v>0.49270179633473277</v>
      </c>
      <c r="BA34" s="6">
        <f>'9'!BL24</f>
        <v>0.45827421703693083</v>
      </c>
      <c r="BB34" s="6">
        <f>'9'!BT24</f>
        <v>0.44900859635342771</v>
      </c>
      <c r="BC34" s="6">
        <f>'9'!CB24</f>
        <v>0.50050981704458986</v>
      </c>
      <c r="BD34" s="225">
        <f>'9'!CJ24</f>
        <v>0.46875225227253425</v>
      </c>
      <c r="BE34" s="6">
        <f>'10'!H24</f>
        <v>0.48468001307111497</v>
      </c>
      <c r="BF34" s="6">
        <f>'10'!P24</f>
        <v>0.36646028999793989</v>
      </c>
      <c r="BG34" s="6">
        <f>'10'!X24</f>
        <v>0.40420831604329205</v>
      </c>
      <c r="BH34" s="6">
        <f>'10'!AF24</f>
        <v>0.46092707034557068</v>
      </c>
      <c r="BI34" s="6">
        <f>'10'!AN24</f>
        <v>0.41168656606876525</v>
      </c>
      <c r="BJ34" s="6">
        <f>'10'!AV24</f>
        <v>0.42485961546392514</v>
      </c>
      <c r="BK34" s="6">
        <f>'10'!BD24</f>
        <v>0.52515080281164483</v>
      </c>
      <c r="BL34" s="6">
        <f>'10'!BL24</f>
        <v>0.46022069966370716</v>
      </c>
      <c r="BM34" s="6">
        <f>'10'!BT24</f>
        <v>0.4219725099956409</v>
      </c>
      <c r="BN34" s="6">
        <f>'10'!CB24</f>
        <v>0.52335456378213008</v>
      </c>
      <c r="BO34" s="225">
        <f>'10'!CJ24</f>
        <v>0.50852794785292454</v>
      </c>
    </row>
    <row r="35" spans="1:67" x14ac:dyDescent="0.2">
      <c r="A35" s="1">
        <v>2000</v>
      </c>
      <c r="B35" s="6">
        <f>'9'!B25</f>
        <v>0.53010355120299757</v>
      </c>
      <c r="C35" s="6">
        <f>'9'!J25</f>
        <v>0.40335186775601689</v>
      </c>
      <c r="D35" s="6">
        <f>'9'!R25</f>
        <v>0.43204745970480818</v>
      </c>
      <c r="E35" s="6">
        <f>'9'!Z25</f>
        <v>0.51298498265490988</v>
      </c>
      <c r="F35" s="6">
        <f>'9'!AH25</f>
        <v>0.430875641668656</v>
      </c>
      <c r="G35" s="6">
        <f>'9'!AP25</f>
        <v>0.44382129621927957</v>
      </c>
      <c r="H35" s="6">
        <f>'9'!AX25</f>
        <v>0.58170432950525031</v>
      </c>
      <c r="I35" s="6">
        <f>'9'!BF25</f>
        <v>0.48364812263298085</v>
      </c>
      <c r="J35" s="6">
        <f>'9'!BN25</f>
        <v>0.43496672020598859</v>
      </c>
      <c r="K35" s="6">
        <f>'9'!BV25</f>
        <v>0.58465409317848027</v>
      </c>
      <c r="L35" s="225">
        <f>'9'!CD25</f>
        <v>0.57268724370707602</v>
      </c>
      <c r="M35" s="6">
        <f>'9'!D25</f>
        <v>0.29510830936646437</v>
      </c>
      <c r="N35" s="6">
        <f>'9'!L25</f>
        <v>0.33942335882627861</v>
      </c>
      <c r="O35" s="6">
        <f>'9'!T25</f>
        <v>0.13430052496384554</v>
      </c>
      <c r="P35" s="6">
        <f>'9'!AB25</f>
        <v>0.16481087432527713</v>
      </c>
      <c r="Q35" s="6">
        <f>'9'!AJ25</f>
        <v>0.2171545321018104</v>
      </c>
      <c r="R35" s="6">
        <f>'9'!AR25</f>
        <v>0.26576230544485951</v>
      </c>
      <c r="S35" s="6">
        <f>'9'!AZ25</f>
        <v>0.26841172228435373</v>
      </c>
      <c r="T35" s="6">
        <f>'9'!BH25</f>
        <v>0.27267290760506718</v>
      </c>
      <c r="U35" s="6">
        <f>'9'!BP25</f>
        <v>0.27527868316366166</v>
      </c>
      <c r="V35" s="6">
        <f>'9'!BX25</f>
        <v>0.34270408364814203</v>
      </c>
      <c r="W35" s="225">
        <f>'9'!CF25</f>
        <v>0.36358704965158911</v>
      </c>
      <c r="X35" s="6">
        <f>'9'!F25</f>
        <v>0.53116888196541501</v>
      </c>
      <c r="Y35" s="6">
        <f>'9'!N25</f>
        <v>0.35414107132705719</v>
      </c>
      <c r="Z35" s="6">
        <f>'9'!V25</f>
        <v>0.56901402090113151</v>
      </c>
      <c r="AA35" s="6">
        <f>'9'!AD25</f>
        <v>0.51827533719829288</v>
      </c>
      <c r="AB35" s="6">
        <f>'9'!AL25</f>
        <v>0.56046255722247584</v>
      </c>
      <c r="AC35" s="6">
        <f>'9'!AT25</f>
        <v>0.5313092510054892</v>
      </c>
      <c r="AD35" s="6">
        <f>'9'!BB25</f>
        <v>0.60059752217845297</v>
      </c>
      <c r="AE35" s="6">
        <f>'9'!BJ25</f>
        <v>0.49800372871816545</v>
      </c>
      <c r="AF35" s="6">
        <f>'9'!BR25</f>
        <v>0.45864448966493415</v>
      </c>
      <c r="AG35" s="6">
        <f>'9'!BZ25</f>
        <v>0.58353081569348775</v>
      </c>
      <c r="AH35" s="225">
        <f>'9'!CH25</f>
        <v>0.41463019831026393</v>
      </c>
      <c r="AI35" s="6">
        <f>'9'!G25</f>
        <v>0.58175500525749679</v>
      </c>
      <c r="AJ35" s="6">
        <f>'9'!O25</f>
        <v>0.46923023454398627</v>
      </c>
      <c r="AK35" s="6">
        <f>'9'!W25</f>
        <v>0.50117249380614681</v>
      </c>
      <c r="AL35" s="6">
        <f>'9'!AE25</f>
        <v>0.49761205224641142</v>
      </c>
      <c r="AM35" s="6">
        <f>'9'!AM25</f>
        <v>0.52663437203921559</v>
      </c>
      <c r="AN35" s="6">
        <f>'9'!AU25</f>
        <v>0.55488379378223873</v>
      </c>
      <c r="AO35" s="6">
        <f>'9'!BC25</f>
        <v>0.58317062889522231</v>
      </c>
      <c r="AP35" s="6">
        <f>'9'!BK25</f>
        <v>0.54632031438592499</v>
      </c>
      <c r="AQ35" s="6">
        <f>'9'!BS25</f>
        <v>0.58724882797849154</v>
      </c>
      <c r="AR35" s="6">
        <f>'9'!CA25</f>
        <v>0.65094978083678234</v>
      </c>
      <c r="AS35" s="225">
        <f>'9'!CI25</f>
        <v>0.61871527700861262</v>
      </c>
      <c r="AT35" s="6">
        <f>'9'!H25</f>
        <v>0.48453393694809344</v>
      </c>
      <c r="AU35" s="6">
        <f>'9'!P25</f>
        <v>0.39153663311333475</v>
      </c>
      <c r="AV35" s="6">
        <f>'9'!X25</f>
        <v>0.40913362484398302</v>
      </c>
      <c r="AW35" s="6">
        <f>'9'!AF25</f>
        <v>0.4234208116062228</v>
      </c>
      <c r="AX35" s="6">
        <f>'9'!AN25</f>
        <v>0.43378177575803945</v>
      </c>
      <c r="AY35" s="6">
        <f>'9'!AV25</f>
        <v>0.4489441616129668</v>
      </c>
      <c r="AZ35" s="6">
        <f>'9'!BD25</f>
        <v>0.50847105071581988</v>
      </c>
      <c r="BA35" s="6">
        <f>'9'!BL25</f>
        <v>0.4501612683355346</v>
      </c>
      <c r="BB35" s="6">
        <f>'9'!BT25</f>
        <v>0.43903468025326897</v>
      </c>
      <c r="BC35" s="6">
        <f>'9'!CB25</f>
        <v>0.54045969333922317</v>
      </c>
      <c r="BD35" s="225">
        <f>'9'!CJ25</f>
        <v>0.49240494216938541</v>
      </c>
      <c r="BE35" s="6">
        <f>'10'!H25</f>
        <v>0.51187570550103589</v>
      </c>
      <c r="BF35" s="6">
        <f>'10'!P25</f>
        <v>0.39862577389894399</v>
      </c>
      <c r="BG35" s="6">
        <f>'10'!X25</f>
        <v>0.42288192576047812</v>
      </c>
      <c r="BH35" s="6">
        <f>'10'!AF25</f>
        <v>0.47715931423543501</v>
      </c>
      <c r="BI35" s="6">
        <f>'10'!AN25</f>
        <v>0.4320380953044094</v>
      </c>
      <c r="BJ35" s="6">
        <f>'10'!AV25</f>
        <v>0.44587044237675438</v>
      </c>
      <c r="BK35" s="6">
        <f>'10'!BD25</f>
        <v>0.55241101798947811</v>
      </c>
      <c r="BL35" s="6">
        <f>'10'!BL25</f>
        <v>0.47025338091400237</v>
      </c>
      <c r="BM35" s="6">
        <f>'10'!BT25</f>
        <v>0.43659390422490074</v>
      </c>
      <c r="BN35" s="6">
        <f>'10'!CB25</f>
        <v>0.56697633324277741</v>
      </c>
      <c r="BO35" s="225">
        <f>'10'!CJ25</f>
        <v>0.54057432309199982</v>
      </c>
    </row>
    <row r="36" spans="1:67" x14ac:dyDescent="0.2">
      <c r="A36" s="1">
        <v>2001</v>
      </c>
      <c r="B36" s="6">
        <f>'9'!B26</f>
        <v>0.54863079468279319</v>
      </c>
      <c r="C36" s="6">
        <f>'9'!J26</f>
        <v>0.43128953658019503</v>
      </c>
      <c r="D36" s="6">
        <f>'9'!R26</f>
        <v>0.46755619385086961</v>
      </c>
      <c r="E36" s="6">
        <f>'9'!Z26</f>
        <v>0.52362358412746435</v>
      </c>
      <c r="F36" s="6">
        <f>'9'!AH26</f>
        <v>0.43701879531790488</v>
      </c>
      <c r="G36" s="6">
        <f>'9'!AP26</f>
        <v>0.46659463777880944</v>
      </c>
      <c r="H36" s="6">
        <f>'9'!AX26</f>
        <v>0.59627429274534438</v>
      </c>
      <c r="I36" s="6">
        <f>'9'!BF26</f>
        <v>0.50153733289412183</v>
      </c>
      <c r="J36" s="6">
        <f>'9'!BN26</f>
        <v>0.46401526101827745</v>
      </c>
      <c r="K36" s="6">
        <f>'9'!BV26</f>
        <v>0.61293095952381549</v>
      </c>
      <c r="L36" s="225">
        <f>'9'!CD26</f>
        <v>0.584608063298662</v>
      </c>
      <c r="M36" s="6">
        <f>'9'!D26</f>
        <v>0.28491804624540162</v>
      </c>
      <c r="N36" s="6">
        <f>'9'!L26</f>
        <v>0.32092371791174612</v>
      </c>
      <c r="O36" s="6">
        <f>'9'!T26</f>
        <v>0.14744370537906232</v>
      </c>
      <c r="P36" s="6">
        <f>'9'!AB26</f>
        <v>0.16626432597820148</v>
      </c>
      <c r="Q36" s="6">
        <f>'9'!AJ26</f>
        <v>0.20214775219034306</v>
      </c>
      <c r="R36" s="6">
        <f>'9'!AR26</f>
        <v>0.26381723058412604</v>
      </c>
      <c r="S36" s="6">
        <f>'9'!AZ26</f>
        <v>0.26731651171607806</v>
      </c>
      <c r="T36" s="6">
        <f>'9'!BH26</f>
        <v>0.26381165236700727</v>
      </c>
      <c r="U36" s="6">
        <f>'9'!BP26</f>
        <v>0.22284484339570415</v>
      </c>
      <c r="V36" s="6">
        <f>'9'!BX26</f>
        <v>0.33050525585370566</v>
      </c>
      <c r="W36" s="225">
        <f>'9'!CF26</f>
        <v>0.34968850121202727</v>
      </c>
      <c r="X36" s="6">
        <f>'9'!F26</f>
        <v>0.55127130411461889</v>
      </c>
      <c r="Y36" s="6">
        <f>'9'!N26</f>
        <v>0.43881419139909328</v>
      </c>
      <c r="Z36" s="6">
        <f>'9'!V26</f>
        <v>0.61301003941610843</v>
      </c>
      <c r="AA36" s="6">
        <f>'9'!AD26</f>
        <v>0.51230489778481714</v>
      </c>
      <c r="AB36" s="6">
        <f>'9'!AL26</f>
        <v>0.57508190066411968</v>
      </c>
      <c r="AC36" s="6">
        <f>'9'!AT26</f>
        <v>0.56314216386961891</v>
      </c>
      <c r="AD36" s="6">
        <f>'9'!BB26</f>
        <v>0.62441007173644403</v>
      </c>
      <c r="AE36" s="6">
        <f>'9'!BJ26</f>
        <v>0.47543794850147769</v>
      </c>
      <c r="AF36" s="6">
        <f>'9'!BR26</f>
        <v>0.53559032189059064</v>
      </c>
      <c r="AG36" s="6">
        <f>'9'!BZ26</f>
        <v>0.59402600209865553</v>
      </c>
      <c r="AH36" s="225">
        <f>'9'!CH26</f>
        <v>0.37787281219431679</v>
      </c>
      <c r="AI36" s="6">
        <f>'9'!G26</f>
        <v>0.58168242647802593</v>
      </c>
      <c r="AJ36" s="6">
        <f>'9'!O26</f>
        <v>0.51382408420261705</v>
      </c>
      <c r="AK36" s="6">
        <f>'9'!W26</f>
        <v>0.46686839066429037</v>
      </c>
      <c r="AL36" s="6">
        <f>'9'!AE26</f>
        <v>0.50276927756383161</v>
      </c>
      <c r="AM36" s="6">
        <f>'9'!AM26</f>
        <v>0.48405710445590866</v>
      </c>
      <c r="AN36" s="6">
        <f>'9'!AU26</f>
        <v>0.57062339774571436</v>
      </c>
      <c r="AO36" s="6">
        <f>'9'!BC26</f>
        <v>0.57720798535129447</v>
      </c>
      <c r="AP36" s="6">
        <f>'9'!BK26</f>
        <v>0.53635804400508413</v>
      </c>
      <c r="AQ36" s="6">
        <f>'9'!BS26</f>
        <v>0.59629356278088508</v>
      </c>
      <c r="AR36" s="6">
        <f>'9'!CA26</f>
        <v>0.66943876642878453</v>
      </c>
      <c r="AS36" s="225">
        <f>'9'!CI26</f>
        <v>0.59123507803088104</v>
      </c>
      <c r="AT36" s="6">
        <f>'9'!H26</f>
        <v>0.49162564288020993</v>
      </c>
      <c r="AU36" s="6">
        <f>'9'!P26</f>
        <v>0.42621288252341283</v>
      </c>
      <c r="AV36" s="6">
        <f>'9'!X26</f>
        <v>0.42371958232758267</v>
      </c>
      <c r="AW36" s="6">
        <f>'9'!AF26</f>
        <v>0.42624052136357871</v>
      </c>
      <c r="AX36" s="6">
        <f>'9'!AN26</f>
        <v>0.42457638815706911</v>
      </c>
      <c r="AY36" s="6">
        <f>'9'!AV26</f>
        <v>0.46604435749456719</v>
      </c>
      <c r="AZ36" s="6">
        <f>'9'!BD26</f>
        <v>0.51630221538729026</v>
      </c>
      <c r="BA36" s="6">
        <f>'9'!BL26</f>
        <v>0.44428624444192272</v>
      </c>
      <c r="BB36" s="6">
        <f>'9'!BT26</f>
        <v>0.45468599727136438</v>
      </c>
      <c r="BC36" s="6">
        <f>'9'!CB26</f>
        <v>0.55172524597624029</v>
      </c>
      <c r="BD36" s="225">
        <f>'9'!CJ26</f>
        <v>0.47585111368397182</v>
      </c>
      <c r="BE36" s="6">
        <f>'10'!H26</f>
        <v>0.52582873396175989</v>
      </c>
      <c r="BF36" s="6">
        <f>'10'!P26</f>
        <v>0.42925887495748216</v>
      </c>
      <c r="BG36" s="6">
        <f>'10'!X26</f>
        <v>0.4500215492415548</v>
      </c>
      <c r="BH36" s="6">
        <f>'10'!AF26</f>
        <v>0.48467035902191002</v>
      </c>
      <c r="BI36" s="6">
        <f>'10'!AN26</f>
        <v>0.43204183245357058</v>
      </c>
      <c r="BJ36" s="6">
        <f>'10'!AV26</f>
        <v>0.4663745256651125</v>
      </c>
      <c r="BK36" s="6">
        <f>'10'!BD26</f>
        <v>0.56428546180212269</v>
      </c>
      <c r="BL36" s="6">
        <f>'10'!BL26</f>
        <v>0.47863689751324218</v>
      </c>
      <c r="BM36" s="6">
        <f>'10'!BT26</f>
        <v>0.46028355551951217</v>
      </c>
      <c r="BN36" s="6">
        <f>'10'!CB26</f>
        <v>0.58844867410478541</v>
      </c>
      <c r="BO36" s="225">
        <f>'10'!CJ26</f>
        <v>0.54110528345278586</v>
      </c>
    </row>
    <row r="37" spans="1:67" x14ac:dyDescent="0.2">
      <c r="A37" s="1">
        <v>2002</v>
      </c>
      <c r="B37" s="6">
        <f>'9'!B27</f>
        <v>0.5615283203088407</v>
      </c>
      <c r="C37" s="6">
        <f>'9'!J27</f>
        <v>0.45783185506329011</v>
      </c>
      <c r="D37" s="6">
        <f>'9'!R27</f>
        <v>0.46981227791438868</v>
      </c>
      <c r="E37" s="6">
        <f>'9'!Z27</f>
        <v>0.5478159505742578</v>
      </c>
      <c r="F37" s="6">
        <f>'9'!AH27</f>
        <v>0.45183495033219562</v>
      </c>
      <c r="G37" s="6">
        <f>'9'!AP27</f>
        <v>0.47836042593535666</v>
      </c>
      <c r="H37" s="6">
        <f>'9'!AX27</f>
        <v>0.60970803449521827</v>
      </c>
      <c r="I37" s="6">
        <f>'9'!BF27</f>
        <v>0.51318328881263242</v>
      </c>
      <c r="J37" s="6">
        <f>'9'!BN27</f>
        <v>0.4792391571015866</v>
      </c>
      <c r="K37" s="6">
        <f>'9'!BV27</f>
        <v>0.62324618403284759</v>
      </c>
      <c r="L37" s="225">
        <f>'9'!CD27</f>
        <v>0.59445703360976165</v>
      </c>
      <c r="M37" s="6">
        <f>'9'!D27</f>
        <v>0.2759263387225836</v>
      </c>
      <c r="N37" s="6">
        <f>'9'!L27</f>
        <v>0.36201563121381347</v>
      </c>
      <c r="O37" s="6">
        <f>'9'!T27</f>
        <v>0.15133388480182136</v>
      </c>
      <c r="P37" s="6">
        <f>'9'!AB27</f>
        <v>0.15579184837557505</v>
      </c>
      <c r="Q37" s="6">
        <f>'9'!AJ27</f>
        <v>0.18606763465111401</v>
      </c>
      <c r="R37" s="6">
        <f>'9'!AR27</f>
        <v>0.26064500478459929</v>
      </c>
      <c r="S37" s="6">
        <f>'9'!AZ27</f>
        <v>0.26714121439715138</v>
      </c>
      <c r="T37" s="6">
        <f>'9'!BH27</f>
        <v>0.26163704113233099</v>
      </c>
      <c r="U37" s="6">
        <f>'9'!BP27</f>
        <v>0.20936341964840291</v>
      </c>
      <c r="V37" s="6">
        <f>'9'!BX27</f>
        <v>0.26542053581050029</v>
      </c>
      <c r="W37" s="225">
        <f>'9'!CF27</f>
        <v>0.32958134862597527</v>
      </c>
      <c r="X37" s="6">
        <f>'9'!F27</f>
        <v>0.54140550818566691</v>
      </c>
      <c r="Y37" s="6">
        <f>'9'!N27</f>
        <v>0.35216877519539602</v>
      </c>
      <c r="Z37" s="6">
        <f>'9'!V27</f>
        <v>0.66076753225336149</v>
      </c>
      <c r="AA37" s="6">
        <f>'9'!AD27</f>
        <v>0.50361489004259674</v>
      </c>
      <c r="AB37" s="6">
        <f>'9'!AL27</f>
        <v>0.50486928281505583</v>
      </c>
      <c r="AC37" s="6">
        <f>'9'!AT27</f>
        <v>0.56106039174127564</v>
      </c>
      <c r="AD37" s="6">
        <f>'9'!BB27</f>
        <v>0.5957566549318738</v>
      </c>
      <c r="AE37" s="6">
        <f>'9'!BJ27</f>
        <v>0.4439812860560014</v>
      </c>
      <c r="AF37" s="6">
        <f>'9'!BR27</f>
        <v>0.53332050635558204</v>
      </c>
      <c r="AG37" s="6">
        <f>'9'!BZ27</f>
        <v>0.66494586220084351</v>
      </c>
      <c r="AH37" s="225">
        <f>'9'!CH27</f>
        <v>0.3441513542212149</v>
      </c>
      <c r="AI37" s="6">
        <f>'9'!G27</f>
        <v>0.55318411934980793</v>
      </c>
      <c r="AJ37" s="6">
        <f>'9'!O27</f>
        <v>0.50584399115454137</v>
      </c>
      <c r="AK37" s="6">
        <f>'9'!W27</f>
        <v>0.51905468833267654</v>
      </c>
      <c r="AL37" s="6">
        <f>'9'!AE27</f>
        <v>0.45266324889481196</v>
      </c>
      <c r="AM37" s="6">
        <f>'9'!AM27</f>
        <v>0.50264032999732078</v>
      </c>
      <c r="AN37" s="6">
        <f>'9'!AU27</f>
        <v>0.55722773780407586</v>
      </c>
      <c r="AO37" s="6">
        <f>'9'!BC27</f>
        <v>0.53700145697088608</v>
      </c>
      <c r="AP37" s="6">
        <f>'9'!BK27</f>
        <v>0.55359249657551679</v>
      </c>
      <c r="AQ37" s="6">
        <f>'9'!BS27</f>
        <v>0.57444112460312902</v>
      </c>
      <c r="AR37" s="6">
        <f>'9'!CA27</f>
        <v>0.65956784110427091</v>
      </c>
      <c r="AS37" s="225">
        <f>'9'!CI27</f>
        <v>0.54531078745776251</v>
      </c>
      <c r="AT37" s="6">
        <f>'9'!H27</f>
        <v>0.4830110716417248</v>
      </c>
      <c r="AU37" s="6">
        <f>'9'!P27</f>
        <v>0.41946506315676024</v>
      </c>
      <c r="AV37" s="6">
        <f>'9'!X27</f>
        <v>0.45024209582556202</v>
      </c>
      <c r="AW37" s="6">
        <f>'9'!AF27</f>
        <v>0.41497148447181037</v>
      </c>
      <c r="AX37" s="6">
        <f>'9'!AN27</f>
        <v>0.41135304944892154</v>
      </c>
      <c r="AY37" s="6">
        <f>'9'!AV27</f>
        <v>0.46432339006632684</v>
      </c>
      <c r="AZ37" s="6">
        <f>'9'!BD27</f>
        <v>0.50240184019878242</v>
      </c>
      <c r="BA37" s="6">
        <f>'9'!BL27</f>
        <v>0.44309852814412043</v>
      </c>
      <c r="BB37" s="6">
        <f>'9'!BT27</f>
        <v>0.44909105192717513</v>
      </c>
      <c r="BC37" s="6">
        <f>'9'!CB27</f>
        <v>0.5532951057871156</v>
      </c>
      <c r="BD37" s="225">
        <f>'9'!CJ27</f>
        <v>0.4533751309786786</v>
      </c>
      <c r="BE37" s="6">
        <f>'10'!H27</f>
        <v>0.53012142084199432</v>
      </c>
      <c r="BF37" s="6">
        <f>'10'!P27</f>
        <v>0.44248513830067815</v>
      </c>
      <c r="BG37" s="6">
        <f>'10'!X27</f>
        <v>0.46198420507885796</v>
      </c>
      <c r="BH37" s="6">
        <f>'10'!AF27</f>
        <v>0.49467816413327881</v>
      </c>
      <c r="BI37" s="6">
        <f>'10'!AN27</f>
        <v>0.43564218997888599</v>
      </c>
      <c r="BJ37" s="6">
        <f>'10'!AV27</f>
        <v>0.47274561158774475</v>
      </c>
      <c r="BK37" s="6">
        <f>'10'!BD27</f>
        <v>0.56678555677664388</v>
      </c>
      <c r="BL37" s="6">
        <f>'10'!BL27</f>
        <v>0.4851493845452276</v>
      </c>
      <c r="BM37" s="6">
        <f>'10'!BT27</f>
        <v>0.46717991503182199</v>
      </c>
      <c r="BN37" s="6">
        <f>'10'!CB27</f>
        <v>0.59526575273455473</v>
      </c>
      <c r="BO37" s="225">
        <f>'10'!CJ27</f>
        <v>0.53802427255732843</v>
      </c>
    </row>
    <row r="38" spans="1:67" x14ac:dyDescent="0.2">
      <c r="A38" s="1">
        <v>2003</v>
      </c>
      <c r="B38" s="6">
        <f>'9'!B28</f>
        <v>0.57289401765474302</v>
      </c>
      <c r="C38" s="6">
        <f>'9'!J28</f>
        <v>0.45368670355701396</v>
      </c>
      <c r="D38" s="6">
        <f>'9'!R28</f>
        <v>0.4905978688873886</v>
      </c>
      <c r="E38" s="6">
        <f>'9'!Z28</f>
        <v>0.55561838591055912</v>
      </c>
      <c r="F38" s="6">
        <f>'9'!AH28</f>
        <v>0.45656052355231169</v>
      </c>
      <c r="G38" s="6">
        <f>'9'!AP28</f>
        <v>0.49393676881682924</v>
      </c>
      <c r="H38" s="6">
        <f>'9'!AX28</f>
        <v>0.62162215048162628</v>
      </c>
      <c r="I38" s="6">
        <f>'9'!BF28</f>
        <v>0.5238101228887746</v>
      </c>
      <c r="J38" s="6">
        <f>'9'!BN28</f>
        <v>0.48511192560023736</v>
      </c>
      <c r="K38" s="6">
        <f>'9'!BV28</f>
        <v>0.62964822650217978</v>
      </c>
      <c r="L38" s="225">
        <f>'9'!CD28</f>
        <v>0.60359494531439539</v>
      </c>
      <c r="M38" s="6">
        <f>'9'!D28</f>
        <v>0.28295805076078806</v>
      </c>
      <c r="N38" s="6">
        <f>'9'!L28</f>
        <v>0.36648118926294221</v>
      </c>
      <c r="O38" s="6">
        <f>'9'!T28</f>
        <v>0.1569990204038392</v>
      </c>
      <c r="P38" s="6">
        <f>'9'!AB28</f>
        <v>0.15531537592285549</v>
      </c>
      <c r="Q38" s="6">
        <f>'9'!AJ28</f>
        <v>0.16947571682779033</v>
      </c>
      <c r="R38" s="6">
        <f>'9'!AR28</f>
        <v>0.25983184792741859</v>
      </c>
      <c r="S38" s="6">
        <f>'9'!AZ28</f>
        <v>0.2689605204426519</v>
      </c>
      <c r="T38" s="6">
        <f>'9'!BH28</f>
        <v>0.26216597811732856</v>
      </c>
      <c r="U38" s="6">
        <f>'9'!BP28</f>
        <v>0.21944254674778485</v>
      </c>
      <c r="V38" s="6">
        <f>'9'!BX28</f>
        <v>0.31971666601152399</v>
      </c>
      <c r="W38" s="225">
        <f>'9'!CF28</f>
        <v>0.32920998692416792</v>
      </c>
      <c r="X38" s="6">
        <f>'9'!F28</f>
        <v>0.54315484327248531</v>
      </c>
      <c r="Y38" s="6">
        <f>'9'!N28</f>
        <v>0.37213341618499146</v>
      </c>
      <c r="Z38" s="6">
        <f>'9'!V28</f>
        <v>0.70707682378682146</v>
      </c>
      <c r="AA38" s="6">
        <f>'9'!AD28</f>
        <v>0.46064184481199949</v>
      </c>
      <c r="AB38" s="6">
        <f>'9'!AL28</f>
        <v>0.45872597681299632</v>
      </c>
      <c r="AC38" s="6">
        <f>'9'!AT28</f>
        <v>0.58107286829918081</v>
      </c>
      <c r="AD38" s="6">
        <f>'9'!BB28</f>
        <v>0.6126941100073906</v>
      </c>
      <c r="AE38" s="6">
        <f>'9'!BJ28</f>
        <v>0.4914081187561562</v>
      </c>
      <c r="AF38" s="6">
        <f>'9'!BR28</f>
        <v>0.53146980871800287</v>
      </c>
      <c r="AG38" s="6">
        <f>'9'!BZ28</f>
        <v>0.57355760525901101</v>
      </c>
      <c r="AH38" s="225">
        <f>'9'!CH28</f>
        <v>0.35724853810039586</v>
      </c>
      <c r="AI38" s="6">
        <f>'9'!G28</f>
        <v>0.55540585855244273</v>
      </c>
      <c r="AJ38" s="6">
        <f>'9'!O28</f>
        <v>0.48261045489248788</v>
      </c>
      <c r="AK38" s="6">
        <f>'9'!W28</f>
        <v>0.50421979256640026</v>
      </c>
      <c r="AL38" s="6">
        <f>'9'!AE28</f>
        <v>0.48033349911719042</v>
      </c>
      <c r="AM38" s="6">
        <f>'9'!AM28</f>
        <v>0.48363980902070158</v>
      </c>
      <c r="AN38" s="6">
        <f>'9'!AU28</f>
        <v>0.55295959149736762</v>
      </c>
      <c r="AO38" s="6">
        <f>'9'!BC28</f>
        <v>0.54348070730400067</v>
      </c>
      <c r="AP38" s="6">
        <f>'9'!BK28</f>
        <v>0.57586015513053812</v>
      </c>
      <c r="AQ38" s="6">
        <f>'9'!BS28</f>
        <v>0.5908431953656561</v>
      </c>
      <c r="AR38" s="6">
        <f>'9'!CA28</f>
        <v>0.65043626361975182</v>
      </c>
      <c r="AS38" s="225">
        <f>'9'!CI28</f>
        <v>0.54003208856011831</v>
      </c>
      <c r="AT38" s="6">
        <f>'9'!H28</f>
        <v>0.48860319256011475</v>
      </c>
      <c r="AU38" s="6">
        <f>'9'!P28</f>
        <v>0.41872794097435889</v>
      </c>
      <c r="AV38" s="6">
        <f>'9'!X28</f>
        <v>0.46472337641111239</v>
      </c>
      <c r="AW38" s="6">
        <f>'9'!AF28</f>
        <v>0.41297727644065113</v>
      </c>
      <c r="AX38" s="6">
        <f>'9'!AN28</f>
        <v>0.39210050655344997</v>
      </c>
      <c r="AY38" s="6">
        <f>'9'!AV28</f>
        <v>0.47195026913519911</v>
      </c>
      <c r="AZ38" s="6">
        <f>'9'!BD28</f>
        <v>0.51168937205891729</v>
      </c>
      <c r="BA38" s="6">
        <f>'9'!BL28</f>
        <v>0.46331109372319934</v>
      </c>
      <c r="BB38" s="6">
        <f>'9'!BT28</f>
        <v>0.45671686910792031</v>
      </c>
      <c r="BC38" s="6">
        <f>'9'!CB28</f>
        <v>0.54333969034811669</v>
      </c>
      <c r="BD38" s="225">
        <f>'9'!CJ28</f>
        <v>0.45752138972476941</v>
      </c>
      <c r="BE38" s="6">
        <f>'10'!H28</f>
        <v>0.53917768761689167</v>
      </c>
      <c r="BF38" s="6">
        <f>'10'!P28</f>
        <v>0.43970319852395195</v>
      </c>
      <c r="BG38" s="6">
        <f>'10'!X28</f>
        <v>0.48024807189687807</v>
      </c>
      <c r="BH38" s="6">
        <f>'10'!AF28</f>
        <v>0.49856194212259586</v>
      </c>
      <c r="BI38" s="6">
        <f>'10'!AN28</f>
        <v>0.43077651675276701</v>
      </c>
      <c r="BJ38" s="6">
        <f>'10'!AV28</f>
        <v>0.48514216894417722</v>
      </c>
      <c r="BK38" s="6">
        <f>'10'!BD28</f>
        <v>0.57764903911254262</v>
      </c>
      <c r="BL38" s="6">
        <f>'10'!BL28</f>
        <v>0.49961051122254452</v>
      </c>
      <c r="BM38" s="6">
        <f>'10'!BT28</f>
        <v>0.47375390300331055</v>
      </c>
      <c r="BN38" s="6">
        <f>'10'!CB28</f>
        <v>0.59512481204055445</v>
      </c>
      <c r="BO38" s="225">
        <f>'10'!CJ28</f>
        <v>0.54516552307854493</v>
      </c>
    </row>
    <row r="39" spans="1:67" x14ac:dyDescent="0.2">
      <c r="A39" s="1">
        <v>2004</v>
      </c>
      <c r="B39" s="6">
        <f>'9'!B29</f>
        <v>0.59303119086240286</v>
      </c>
      <c r="C39" s="6">
        <f>'9'!J29</f>
        <v>0.45851956749594969</v>
      </c>
      <c r="D39" s="6">
        <f>'9'!R29</f>
        <v>0.49263435353312401</v>
      </c>
      <c r="E39" s="6">
        <f>'9'!Z29</f>
        <v>0.5669204629331418</v>
      </c>
      <c r="F39" s="6">
        <f>'9'!AH29</f>
        <v>0.48305313858889581</v>
      </c>
      <c r="G39" s="6">
        <f>'9'!AP29</f>
        <v>0.50804678288775695</v>
      </c>
      <c r="H39" s="6">
        <f>'9'!AX29</f>
        <v>0.64412442644036372</v>
      </c>
      <c r="I39" s="6">
        <f>'9'!BF29</f>
        <v>0.54533232249252073</v>
      </c>
      <c r="J39" s="6">
        <f>'9'!BN29</f>
        <v>0.49917506699421277</v>
      </c>
      <c r="K39" s="6">
        <f>'9'!BV29</f>
        <v>0.65889546017904677</v>
      </c>
      <c r="L39" s="225">
        <f>'9'!CD29</f>
        <v>0.62558013473817597</v>
      </c>
      <c r="M39" s="6">
        <f>'9'!D29</f>
        <v>0.30315226403518553</v>
      </c>
      <c r="N39" s="6">
        <f>'9'!L29</f>
        <v>0.41577352739769274</v>
      </c>
      <c r="O39" s="6">
        <f>'9'!T29</f>
        <v>0.16419940243201098</v>
      </c>
      <c r="P39" s="6">
        <f>'9'!AB29</f>
        <v>0.1608946816100825</v>
      </c>
      <c r="Q39" s="6">
        <f>'9'!AJ29</f>
        <v>0.19461864063077233</v>
      </c>
      <c r="R39" s="6">
        <f>'9'!AR29</f>
        <v>0.27791909921194979</v>
      </c>
      <c r="S39" s="6">
        <f>'9'!AZ29</f>
        <v>0.28149320211463136</v>
      </c>
      <c r="T39" s="6">
        <f>'9'!BH29</f>
        <v>0.27399909063356265</v>
      </c>
      <c r="U39" s="6">
        <f>'9'!BP29</f>
        <v>0.2327981357414842</v>
      </c>
      <c r="V39" s="6">
        <f>'9'!BX29</f>
        <v>0.32357947019338185</v>
      </c>
      <c r="W39" s="225">
        <f>'9'!CF29</f>
        <v>0.36197140237250697</v>
      </c>
      <c r="X39" s="6">
        <f>'9'!F29</f>
        <v>0.51760423137088918</v>
      </c>
      <c r="Y39" s="6">
        <f>'9'!N29</f>
        <v>0.34686425495205336</v>
      </c>
      <c r="Z39" s="6">
        <f>'9'!V29</f>
        <v>0.72774299702752743</v>
      </c>
      <c r="AA39" s="6">
        <f>'9'!AD29</f>
        <v>0.4939686407586753</v>
      </c>
      <c r="AB39" s="6">
        <f>'9'!AL29</f>
        <v>0.48437460512789859</v>
      </c>
      <c r="AC39" s="6">
        <f>'9'!AT29</f>
        <v>0.61436102134173076</v>
      </c>
      <c r="AD39" s="6">
        <f>'9'!BB29</f>
        <v>0.53187154615383903</v>
      </c>
      <c r="AE39" s="6">
        <f>'9'!BJ29</f>
        <v>0.46330202617138061</v>
      </c>
      <c r="AF39" s="6">
        <f>'9'!BR29</f>
        <v>0.43929721359952223</v>
      </c>
      <c r="AG39" s="6">
        <f>'9'!BZ29</f>
        <v>0.55204217858275295</v>
      </c>
      <c r="AH39" s="225">
        <f>'9'!CH29</f>
        <v>0.36209232508505351</v>
      </c>
      <c r="AI39" s="6">
        <f>'9'!G29</f>
        <v>0.55577594922871687</v>
      </c>
      <c r="AJ39" s="6">
        <f>'9'!O29</f>
        <v>0.46221571825854274</v>
      </c>
      <c r="AK39" s="6">
        <f>'9'!W29</f>
        <v>0.47386944747301391</v>
      </c>
      <c r="AL39" s="6">
        <f>'9'!AE29</f>
        <v>0.49416627318377071</v>
      </c>
      <c r="AM39" s="6">
        <f>'9'!AM29</f>
        <v>0.48423814444042057</v>
      </c>
      <c r="AN39" s="6">
        <f>'9'!AU29</f>
        <v>0.57735028022975987</v>
      </c>
      <c r="AO39" s="6">
        <f>'9'!BC29</f>
        <v>0.52655153221250228</v>
      </c>
      <c r="AP39" s="6">
        <f>'9'!BK29</f>
        <v>0.56564664927275154</v>
      </c>
      <c r="AQ39" s="6">
        <f>'9'!BS29</f>
        <v>0.58241876559992134</v>
      </c>
      <c r="AR39" s="6">
        <f>'9'!CA29</f>
        <v>0.6536080964207579</v>
      </c>
      <c r="AS39" s="225">
        <f>'9'!CI29</f>
        <v>0.54807291975150352</v>
      </c>
      <c r="AT39" s="6">
        <f>'9'!H29</f>
        <v>0.49239090887429865</v>
      </c>
      <c r="AU39" s="6">
        <f>'9'!P29</f>
        <v>0.42084326702605962</v>
      </c>
      <c r="AV39" s="6">
        <f>'9'!X29</f>
        <v>0.46461155011641908</v>
      </c>
      <c r="AW39" s="6">
        <f>'9'!AF29</f>
        <v>0.4289875146214176</v>
      </c>
      <c r="AX39" s="6">
        <f>'9'!AN29</f>
        <v>0.41157113219699681</v>
      </c>
      <c r="AY39" s="6">
        <f>'9'!AV29</f>
        <v>0.49441929591779932</v>
      </c>
      <c r="AZ39" s="6">
        <f>'9'!BD29</f>
        <v>0.4960101767303341</v>
      </c>
      <c r="BA39" s="6">
        <f>'9'!BL29</f>
        <v>0.46207002214255388</v>
      </c>
      <c r="BB39" s="6">
        <f>'9'!BT29</f>
        <v>0.43842229548378514</v>
      </c>
      <c r="BC39" s="6">
        <f>'9'!CB29</f>
        <v>0.54703130134398481</v>
      </c>
      <c r="BD39" s="225">
        <f>'9'!CJ29</f>
        <v>0.47442919548681001</v>
      </c>
      <c r="BE39" s="6">
        <f>'10'!H29</f>
        <v>0.5527750780671612</v>
      </c>
      <c r="BF39" s="6">
        <f>'10'!P29</f>
        <v>0.44344904730799367</v>
      </c>
      <c r="BG39" s="6">
        <f>'10'!X29</f>
        <v>0.48142523216644201</v>
      </c>
      <c r="BH39" s="6">
        <f>'10'!AF29</f>
        <v>0.51174728360845212</v>
      </c>
      <c r="BI39" s="6">
        <f>'10'!AN29</f>
        <v>0.4544603360321362</v>
      </c>
      <c r="BJ39" s="6">
        <f>'10'!AV29</f>
        <v>0.5025957880997739</v>
      </c>
      <c r="BK39" s="6">
        <f>'10'!BD29</f>
        <v>0.58487872655635187</v>
      </c>
      <c r="BL39" s="6">
        <f>'10'!BL29</f>
        <v>0.51202740235253397</v>
      </c>
      <c r="BM39" s="6">
        <f>'10'!BT29</f>
        <v>0.47487395839004171</v>
      </c>
      <c r="BN39" s="6">
        <f>'10'!CB29</f>
        <v>0.61414979664502201</v>
      </c>
      <c r="BO39" s="225">
        <f>'10'!CJ29</f>
        <v>0.56511975903762957</v>
      </c>
    </row>
    <row r="40" spans="1:67" x14ac:dyDescent="0.2">
      <c r="A40" s="1">
        <v>2005</v>
      </c>
      <c r="B40" s="6">
        <f>'9'!B30</f>
        <v>0.61804199648925484</v>
      </c>
      <c r="C40" s="6">
        <f>'9'!J30</f>
        <v>0.47658134802218638</v>
      </c>
      <c r="D40" s="6">
        <f>'9'!R30</f>
        <v>0.56673632401731489</v>
      </c>
      <c r="E40" s="6">
        <f>'9'!Z30</f>
        <v>0.59404922546630246</v>
      </c>
      <c r="F40" s="6">
        <f>'9'!AH30</f>
        <v>0.50984995163910518</v>
      </c>
      <c r="G40" s="6">
        <f>'9'!AP30</f>
        <v>0.52630122807947799</v>
      </c>
      <c r="H40" s="6">
        <f>'9'!AX30</f>
        <v>0.66652360437335822</v>
      </c>
      <c r="I40" s="6">
        <f>'9'!BF30</f>
        <v>0.5709789211440699</v>
      </c>
      <c r="J40" s="6">
        <f>'9'!BN30</f>
        <v>0.5254323575629396</v>
      </c>
      <c r="K40" s="6">
        <f>'9'!BV30</f>
        <v>0.69800835932885341</v>
      </c>
      <c r="L40" s="225">
        <f>'9'!CD30</f>
        <v>0.65696421619184364</v>
      </c>
      <c r="M40" s="6">
        <f>'9'!D30</f>
        <v>0.31882050681064061</v>
      </c>
      <c r="N40" s="6">
        <f>'9'!L30</f>
        <v>0.63295872383908369</v>
      </c>
      <c r="O40" s="6">
        <f>'9'!T30</f>
        <v>0.1652870222930472</v>
      </c>
      <c r="P40" s="6">
        <f>'9'!AB30</f>
        <v>0.16032215686184625</v>
      </c>
      <c r="Q40" s="6">
        <f>'9'!AJ30</f>
        <v>0.18506874913814203</v>
      </c>
      <c r="R40" s="6">
        <f>'9'!AR30</f>
        <v>0.28156403522918344</v>
      </c>
      <c r="S40" s="6">
        <f>'9'!AZ30</f>
        <v>0.28494573743589185</v>
      </c>
      <c r="T40" s="6">
        <f>'9'!BH30</f>
        <v>0.27665788947441317</v>
      </c>
      <c r="U40" s="6">
        <f>'9'!BP30</f>
        <v>0.27686254329814453</v>
      </c>
      <c r="V40" s="6">
        <f>'9'!BX30</f>
        <v>0.40134708425666465</v>
      </c>
      <c r="W40" s="225">
        <f>'9'!CF30</f>
        <v>0.37972641305946592</v>
      </c>
      <c r="X40" s="6">
        <f>'9'!F30</f>
        <v>0.5240818254909192</v>
      </c>
      <c r="Y40" s="6">
        <f>'9'!N30</f>
        <v>0.44864797084007446</v>
      </c>
      <c r="Z40" s="6">
        <f>'9'!V30</f>
        <v>0.80134333211891717</v>
      </c>
      <c r="AA40" s="6">
        <f>'9'!AD30</f>
        <v>0.56337016895788594</v>
      </c>
      <c r="AB40" s="6">
        <f>'9'!AL30</f>
        <v>0.46727577671686071</v>
      </c>
      <c r="AC40" s="6">
        <f>'9'!AT30</f>
        <v>0.5625490625281071</v>
      </c>
      <c r="AD40" s="6">
        <f>'9'!BB30</f>
        <v>0.55773611987379734</v>
      </c>
      <c r="AE40" s="6">
        <f>'9'!BJ30</f>
        <v>0.47596559729843846</v>
      </c>
      <c r="AF40" s="6">
        <f>'9'!BR30</f>
        <v>0.30489788721067423</v>
      </c>
      <c r="AG40" s="6">
        <f>'9'!BZ30</f>
        <v>0.62877325470668588</v>
      </c>
      <c r="AH40" s="225">
        <f>'9'!CH30</f>
        <v>0.40180010436615865</v>
      </c>
      <c r="AI40" s="6">
        <f>'9'!G30</f>
        <v>0.5574371331465855</v>
      </c>
      <c r="AJ40" s="6">
        <f>'9'!O30</f>
        <v>0.44758918224618754</v>
      </c>
      <c r="AK40" s="6">
        <f>'9'!W30</f>
        <v>0.50248329100549194</v>
      </c>
      <c r="AL40" s="6">
        <f>'9'!AE30</f>
        <v>0.49762846401390737</v>
      </c>
      <c r="AM40" s="6">
        <f>'9'!AM30</f>
        <v>0.4479001371773027</v>
      </c>
      <c r="AN40" s="6">
        <f>'9'!AU30</f>
        <v>0.55420671009854883</v>
      </c>
      <c r="AO40" s="6">
        <f>'9'!BC30</f>
        <v>0.52136394772896566</v>
      </c>
      <c r="AP40" s="6">
        <f>'9'!BK30</f>
        <v>0.55145842680765456</v>
      </c>
      <c r="AQ40" s="6">
        <f>'9'!BS30</f>
        <v>0.57375146543227262</v>
      </c>
      <c r="AR40" s="6">
        <f>'9'!CA30</f>
        <v>0.68280981188788292</v>
      </c>
      <c r="AS40" s="225">
        <f>'9'!CI30</f>
        <v>0.60040462942313744</v>
      </c>
      <c r="AT40" s="6">
        <f>'9'!H30</f>
        <v>0.50459536548435002</v>
      </c>
      <c r="AU40" s="6">
        <f>'9'!P30</f>
        <v>0.50144430623688308</v>
      </c>
      <c r="AV40" s="6">
        <f>'9'!X30</f>
        <v>0.50896249235869284</v>
      </c>
      <c r="AW40" s="6">
        <f>'9'!AF30</f>
        <v>0.45384250382498548</v>
      </c>
      <c r="AX40" s="6">
        <f>'9'!AN30</f>
        <v>0.4025236536678527</v>
      </c>
      <c r="AY40" s="6">
        <f>'9'!AV30</f>
        <v>0.48115525898382933</v>
      </c>
      <c r="AZ40" s="6">
        <f>'9'!BD30</f>
        <v>0.50764235235300326</v>
      </c>
      <c r="BA40" s="6">
        <f>'9'!BL30</f>
        <v>0.46876520868114402</v>
      </c>
      <c r="BB40" s="6">
        <f>'9'!BT30</f>
        <v>0.42023606337600777</v>
      </c>
      <c r="BC40" s="6">
        <f>'9'!CB30</f>
        <v>0.60273462754502172</v>
      </c>
      <c r="BD40" s="225">
        <f>'9'!CJ30</f>
        <v>0.50972384076015143</v>
      </c>
      <c r="BE40" s="6">
        <f>'10'!H30</f>
        <v>0.57266334408729291</v>
      </c>
      <c r="BF40" s="6">
        <f>'10'!P30</f>
        <v>0.486526531308065</v>
      </c>
      <c r="BG40" s="6">
        <f>'10'!X30</f>
        <v>0.54362679135386605</v>
      </c>
      <c r="BH40" s="6">
        <f>'10'!AF30</f>
        <v>0.53796653680977569</v>
      </c>
      <c r="BI40" s="6">
        <f>'10'!AN30</f>
        <v>0.46691943245060413</v>
      </c>
      <c r="BJ40" s="6">
        <f>'10'!AV30</f>
        <v>0.50824284044121859</v>
      </c>
      <c r="BK40" s="6">
        <f>'10'!BD30</f>
        <v>0.60297110356521622</v>
      </c>
      <c r="BL40" s="6">
        <f>'10'!BL30</f>
        <v>0.53009343615889948</v>
      </c>
      <c r="BM40" s="6">
        <f>'10'!BT30</f>
        <v>0.48335383988816688</v>
      </c>
      <c r="BN40" s="6">
        <f>'10'!CB30</f>
        <v>0.65989886661532082</v>
      </c>
      <c r="BO40" s="225">
        <f>'10'!CJ30</f>
        <v>0.59806806601916662</v>
      </c>
    </row>
    <row r="41" spans="1:67" x14ac:dyDescent="0.2">
      <c r="A41" s="1">
        <v>2006</v>
      </c>
      <c r="B41" s="6">
        <f>'9'!B31</f>
        <v>0.66654433148612424</v>
      </c>
      <c r="C41" s="6">
        <f>'9'!J31</f>
        <v>0.515355163193985</v>
      </c>
      <c r="D41" s="6">
        <f>'9'!R31</f>
        <v>0.61424582274631656</v>
      </c>
      <c r="E41" s="6">
        <f>'9'!Z31</f>
        <v>0.63362363059249738</v>
      </c>
      <c r="F41" s="6">
        <f>'9'!AH31</f>
        <v>0.54911275938087489</v>
      </c>
      <c r="G41" s="6">
        <f>'9'!AP31</f>
        <v>0.56637445795127739</v>
      </c>
      <c r="H41" s="6">
        <f>'9'!AX31</f>
        <v>0.71653995427914718</v>
      </c>
      <c r="I41" s="6">
        <f>'9'!BF31</f>
        <v>0.61311225430787353</v>
      </c>
      <c r="J41" s="6">
        <f>'9'!BN31</f>
        <v>0.56544854973498737</v>
      </c>
      <c r="K41" s="6">
        <f>'9'!BV31</f>
        <v>0.76252388355142053</v>
      </c>
      <c r="L41" s="225">
        <f>'9'!CD31</f>
        <v>0.71210607544962823</v>
      </c>
      <c r="M41" s="6">
        <f>'9'!D31</f>
        <v>0.32990947274854021</v>
      </c>
      <c r="N41" s="6">
        <f>'9'!L31</f>
        <v>0.69652070020062595</v>
      </c>
      <c r="O41" s="6">
        <f>'9'!T31</f>
        <v>0.17613227768791742</v>
      </c>
      <c r="P41" s="6">
        <f>'9'!AB31</f>
        <v>0.15895446334876787</v>
      </c>
      <c r="Q41" s="6">
        <f>'9'!AJ31</f>
        <v>0.20447960073731056</v>
      </c>
      <c r="R41" s="6">
        <f>'9'!AR31</f>
        <v>0.29017352974456911</v>
      </c>
      <c r="S41" s="6">
        <f>'9'!AZ31</f>
        <v>0.299876788041961</v>
      </c>
      <c r="T41" s="6">
        <f>'9'!BH31</f>
        <v>0.3026030151429977</v>
      </c>
      <c r="U41" s="6">
        <f>'9'!BP31</f>
        <v>0.27844393236800313</v>
      </c>
      <c r="V41" s="6">
        <f>'9'!BX31</f>
        <v>0.35150160657569091</v>
      </c>
      <c r="W41" s="225">
        <f>'9'!CF31</f>
        <v>0.38197186156584539</v>
      </c>
      <c r="X41" s="6">
        <f>'9'!F31</f>
        <v>0.52257903352971902</v>
      </c>
      <c r="Y41" s="6">
        <f>'9'!N31</f>
        <v>0.53504104706590994</v>
      </c>
      <c r="Z41" s="6">
        <f>'9'!V31</f>
        <v>0.76222806962279521</v>
      </c>
      <c r="AA41" s="6">
        <f>'9'!AD31</f>
        <v>0.54873760521270809</v>
      </c>
      <c r="AB41" s="6">
        <f>'9'!AL31</f>
        <v>0.5644743898311142</v>
      </c>
      <c r="AC41" s="6">
        <f>'9'!AT31</f>
        <v>0.62012590581040139</v>
      </c>
      <c r="AD41" s="6">
        <f>'9'!BB31</f>
        <v>0.50671573039978057</v>
      </c>
      <c r="AE41" s="6">
        <f>'9'!BJ31</f>
        <v>0.4821390882228791</v>
      </c>
      <c r="AF41" s="6">
        <f>'9'!BR31</f>
        <v>0.37577199887415447</v>
      </c>
      <c r="AG41" s="6">
        <f>'9'!BZ31</f>
        <v>0.64184531371170905</v>
      </c>
      <c r="AH41" s="225">
        <f>'9'!CH31</f>
        <v>0.3918724571326303</v>
      </c>
      <c r="AI41" s="6">
        <f>'9'!G31</f>
        <v>0.54412060730073053</v>
      </c>
      <c r="AJ41" s="6">
        <f>'9'!O31</f>
        <v>0.47088914259101888</v>
      </c>
      <c r="AK41" s="6">
        <f>'9'!W31</f>
        <v>0.45389311612701444</v>
      </c>
      <c r="AL41" s="6">
        <f>'9'!AE31</f>
        <v>0.45993294578122823</v>
      </c>
      <c r="AM41" s="6">
        <f>'9'!AM31</f>
        <v>0.45588900616048122</v>
      </c>
      <c r="AN41" s="6">
        <f>'9'!AU31</f>
        <v>0.55510717264898013</v>
      </c>
      <c r="AO41" s="6">
        <f>'9'!BC31</f>
        <v>0.50253114501236507</v>
      </c>
      <c r="AP41" s="6">
        <f>'9'!BK31</f>
        <v>0.55329623999517841</v>
      </c>
      <c r="AQ41" s="6">
        <f>'9'!BS31</f>
        <v>0.56796792089868919</v>
      </c>
      <c r="AR41" s="6">
        <f>'9'!CA31</f>
        <v>0.68637147769235374</v>
      </c>
      <c r="AS41" s="225">
        <f>'9'!CI31</f>
        <v>0.56797493966083223</v>
      </c>
      <c r="AT41" s="6">
        <f>'9'!H31</f>
        <v>0.51578836126627847</v>
      </c>
      <c r="AU41" s="6">
        <f>'9'!P31</f>
        <v>0.55445151326288489</v>
      </c>
      <c r="AV41" s="6">
        <f>'9'!X31</f>
        <v>0.50162482154601096</v>
      </c>
      <c r="AW41" s="6">
        <f>'9'!AF31</f>
        <v>0.45031216123380036</v>
      </c>
      <c r="AX41" s="6">
        <f>'9'!AN31</f>
        <v>0.44348893902744518</v>
      </c>
      <c r="AY41" s="6">
        <f>'9'!AV31</f>
        <v>0.50794526653880701</v>
      </c>
      <c r="AZ41" s="6">
        <f>'9'!BD31</f>
        <v>0.50641590443331341</v>
      </c>
      <c r="BA41" s="6">
        <f>'9'!BL31</f>
        <v>0.48778764941723218</v>
      </c>
      <c r="BB41" s="6">
        <f>'9'!BT31</f>
        <v>0.44690810046895857</v>
      </c>
      <c r="BC41" s="6">
        <f>'9'!CB31</f>
        <v>0.61056057038279354</v>
      </c>
      <c r="BD41" s="225">
        <f>'9'!CJ31</f>
        <v>0.51348133345223401</v>
      </c>
      <c r="BE41" s="6">
        <f>'10'!H31</f>
        <v>0.60624194339818593</v>
      </c>
      <c r="BF41" s="6">
        <f>'10'!P31</f>
        <v>0.53099370322154504</v>
      </c>
      <c r="BG41" s="6">
        <f>'10'!X31</f>
        <v>0.5691974222661943</v>
      </c>
      <c r="BH41" s="6">
        <f>'10'!AF31</f>
        <v>0.56029904284901855</v>
      </c>
      <c r="BI41" s="6">
        <f>'10'!AN31</f>
        <v>0.50686323123950305</v>
      </c>
      <c r="BJ41" s="6">
        <f>'10'!AV31</f>
        <v>0.54300278138628921</v>
      </c>
      <c r="BK41" s="6">
        <f>'10'!BD31</f>
        <v>0.63249033434081359</v>
      </c>
      <c r="BL41" s="6">
        <f>'10'!BL31</f>
        <v>0.56298241235161695</v>
      </c>
      <c r="BM41" s="6">
        <f>'10'!BT31</f>
        <v>0.51803237002857583</v>
      </c>
      <c r="BN41" s="6">
        <f>'10'!CB31</f>
        <v>0.70173855828396958</v>
      </c>
      <c r="BO41" s="225">
        <f>'10'!CJ31</f>
        <v>0.63265617865067059</v>
      </c>
    </row>
    <row r="42" spans="1:67" x14ac:dyDescent="0.2">
      <c r="A42" s="1">
        <v>2007</v>
      </c>
      <c r="B42" s="6">
        <f>'9'!B32</f>
        <v>0.70466276646953818</v>
      </c>
      <c r="C42" s="6">
        <f>'9'!J32</f>
        <v>0.59161395818120843</v>
      </c>
      <c r="D42" s="6">
        <f>'9'!R32</f>
        <v>0.61935582412389223</v>
      </c>
      <c r="E42" s="6">
        <f>'9'!Z32</f>
        <v>0.6759176498773265</v>
      </c>
      <c r="F42" s="6">
        <f>'9'!AH32</f>
        <v>0.59904698578453297</v>
      </c>
      <c r="G42" s="6">
        <f>'9'!AP32</f>
        <v>0.60134725318793258</v>
      </c>
      <c r="H42" s="6">
        <f>'9'!AX32</f>
        <v>0.74602346849142731</v>
      </c>
      <c r="I42" s="6">
        <f>'9'!BF32</f>
        <v>0.65342307420171919</v>
      </c>
      <c r="J42" s="6">
        <f>'9'!BN32</f>
        <v>0.60907619977582694</v>
      </c>
      <c r="K42" s="6">
        <f>'9'!BV32</f>
        <v>0.81335104656518808</v>
      </c>
      <c r="L42" s="225">
        <f>'9'!CD32</f>
        <v>0.7627605469818981</v>
      </c>
      <c r="M42" s="6">
        <f>'9'!D32</f>
        <v>0.32784735651210944</v>
      </c>
      <c r="N42" s="6">
        <f>'9'!L32</f>
        <v>0.84293590428065279</v>
      </c>
      <c r="O42" s="6">
        <f>'9'!T32</f>
        <v>0.17583566003046489</v>
      </c>
      <c r="P42" s="6">
        <f>'9'!AB32</f>
        <v>0.15206123718423703</v>
      </c>
      <c r="Q42" s="6">
        <f>'9'!AJ32</f>
        <v>0.19829987181009459</v>
      </c>
      <c r="R42" s="6">
        <f>'9'!AR32</f>
        <v>0.29256740327166719</v>
      </c>
      <c r="S42" s="6">
        <f>'9'!AZ32</f>
        <v>0.30405996800552165</v>
      </c>
      <c r="T42" s="6">
        <f>'9'!BH32</f>
        <v>0.31024207470837184</v>
      </c>
      <c r="U42" s="6">
        <f>'9'!BP32</f>
        <v>0.29064431394230844</v>
      </c>
      <c r="V42" s="6">
        <f>'9'!BX32</f>
        <v>0.32035699102828924</v>
      </c>
      <c r="W42" s="225">
        <f>'9'!CF32</f>
        <v>0.36913456845784348</v>
      </c>
      <c r="X42" s="6">
        <f>'9'!F32</f>
        <v>0.53727517516845302</v>
      </c>
      <c r="Y42" s="6">
        <f>'9'!N32</f>
        <v>0.6037078945887262</v>
      </c>
      <c r="Z42" s="6">
        <f>'9'!V32</f>
        <v>0.78675690603607862</v>
      </c>
      <c r="AA42" s="6">
        <f>'9'!AD32</f>
        <v>0.55370009803397569</v>
      </c>
      <c r="AB42" s="6">
        <f>'9'!AL32</f>
        <v>0.56548875196327364</v>
      </c>
      <c r="AC42" s="6">
        <f>'9'!AT32</f>
        <v>0.58475529064487752</v>
      </c>
      <c r="AD42" s="6">
        <f>'9'!BB32</f>
        <v>0.52484500826553959</v>
      </c>
      <c r="AE42" s="6">
        <f>'9'!BJ32</f>
        <v>0.47021422541156632</v>
      </c>
      <c r="AF42" s="6">
        <f>'9'!BR32</f>
        <v>0.44376194676188863</v>
      </c>
      <c r="AG42" s="6">
        <f>'9'!BZ32</f>
        <v>0.6435641906472459</v>
      </c>
      <c r="AH42" s="225">
        <f>'9'!CH32</f>
        <v>0.48770023855700673</v>
      </c>
      <c r="AI42" s="6">
        <f>'9'!G32</f>
        <v>0.55139813037645402</v>
      </c>
      <c r="AJ42" s="6">
        <f>'9'!O32</f>
        <v>0.48787378152585192</v>
      </c>
      <c r="AK42" s="6">
        <f>'9'!W32</f>
        <v>0.49306874031393633</v>
      </c>
      <c r="AL42" s="6">
        <f>'9'!AE32</f>
        <v>0.46296415206776048</v>
      </c>
      <c r="AM42" s="6">
        <f>'9'!AM32</f>
        <v>0.49387672891292889</v>
      </c>
      <c r="AN42" s="6">
        <f>'9'!AU32</f>
        <v>0.55349708319227497</v>
      </c>
      <c r="AO42" s="6">
        <f>'9'!BC32</f>
        <v>0.50945721825976975</v>
      </c>
      <c r="AP42" s="6">
        <f>'9'!BK32</f>
        <v>0.55314764903893288</v>
      </c>
      <c r="AQ42" s="6">
        <f>'9'!BS32</f>
        <v>0.61263286801300731</v>
      </c>
      <c r="AR42" s="6">
        <f>'9'!CA32</f>
        <v>0.65081337397458561</v>
      </c>
      <c r="AS42" s="225">
        <f>'9'!CI32</f>
        <v>0.59876366303566075</v>
      </c>
      <c r="AT42" s="6">
        <f>'9'!H32</f>
        <v>0.53029585713163863</v>
      </c>
      <c r="AU42" s="6">
        <f>'9'!P32</f>
        <v>0.63153288464410984</v>
      </c>
      <c r="AV42" s="6">
        <f>'9'!X32</f>
        <v>0.51875428262609302</v>
      </c>
      <c r="AW42" s="6">
        <f>'9'!AF32</f>
        <v>0.46116078429082497</v>
      </c>
      <c r="AX42" s="6">
        <f>'9'!AN32</f>
        <v>0.46417808461770749</v>
      </c>
      <c r="AY42" s="6">
        <f>'9'!AV32</f>
        <v>0.50804175757418801</v>
      </c>
      <c r="AZ42" s="6">
        <f>'9'!BD32</f>
        <v>0.52109641575556453</v>
      </c>
      <c r="BA42" s="6">
        <f>'9'!BL32</f>
        <v>0.49675675584014756</v>
      </c>
      <c r="BB42" s="6">
        <f>'9'!BT32</f>
        <v>0.48902883212325787</v>
      </c>
      <c r="BC42" s="6">
        <f>'9'!CB32</f>
        <v>0.60702140055382725</v>
      </c>
      <c r="BD42" s="225">
        <f>'9'!CJ32</f>
        <v>0.5545897542581022</v>
      </c>
      <c r="BE42" s="6">
        <f>'10'!H32</f>
        <v>0.63491600273437832</v>
      </c>
      <c r="BF42" s="6">
        <f>'10'!P32</f>
        <v>0.60758152876636895</v>
      </c>
      <c r="BG42" s="6">
        <f>'10'!X32</f>
        <v>0.57911520752477263</v>
      </c>
      <c r="BH42" s="6">
        <f>'10'!AF32</f>
        <v>0.59001490364272591</v>
      </c>
      <c r="BI42" s="6">
        <f>'10'!AN32</f>
        <v>0.54509942531780275</v>
      </c>
      <c r="BJ42" s="6">
        <f>'10'!AV32</f>
        <v>0.56402505494243471</v>
      </c>
      <c r="BK42" s="6">
        <f>'10'!BD32</f>
        <v>0.65605264739708224</v>
      </c>
      <c r="BL42" s="6">
        <f>'10'!BL32</f>
        <v>0.59075654685709056</v>
      </c>
      <c r="BM42" s="6">
        <f>'10'!BT32</f>
        <v>0.56105725271479923</v>
      </c>
      <c r="BN42" s="6">
        <f>'10'!CB32</f>
        <v>0.73081918816064362</v>
      </c>
      <c r="BO42" s="225">
        <f>'10'!CJ32</f>
        <v>0.67949222989237967</v>
      </c>
    </row>
    <row r="43" spans="1:67" x14ac:dyDescent="0.2">
      <c r="A43" s="1">
        <v>2008</v>
      </c>
      <c r="B43" s="6">
        <f>'9'!B33</f>
        <v>0.72968570795773702</v>
      </c>
      <c r="C43" s="6">
        <f>'9'!J33</f>
        <v>0.60877885963693579</v>
      </c>
      <c r="D43" s="6">
        <f>'9'!R33</f>
        <v>0.62306518247514064</v>
      </c>
      <c r="E43" s="6">
        <f>'9'!Z33</f>
        <v>0.70610302429539773</v>
      </c>
      <c r="F43" s="6">
        <f>'9'!AH33</f>
        <v>0.60763532481130333</v>
      </c>
      <c r="G43" s="6">
        <f>'9'!AP33</f>
        <v>0.62629185635156615</v>
      </c>
      <c r="H43" s="6">
        <f>'9'!AX33</f>
        <v>0.77126565990817053</v>
      </c>
      <c r="I43" s="6">
        <f>'9'!BF33</f>
        <v>0.69289492571549893</v>
      </c>
      <c r="J43" s="6">
        <f>'9'!BN33</f>
        <v>0.64746104774091806</v>
      </c>
      <c r="K43" s="6">
        <f>'9'!BV33</f>
        <v>0.83548167427200759</v>
      </c>
      <c r="L43" s="225">
        <f>'9'!CD33</f>
        <v>0.78409100149313493</v>
      </c>
      <c r="M43" s="6">
        <f>'9'!D33</f>
        <v>0.38350986591375691</v>
      </c>
      <c r="N43" s="6">
        <f>'9'!L33</f>
        <v>0.91666666666666663</v>
      </c>
      <c r="O43" s="6">
        <f>'9'!T33</f>
        <v>0.18375719942410385</v>
      </c>
      <c r="P43" s="6">
        <f>'9'!AB33</f>
        <v>0.15962718269527756</v>
      </c>
      <c r="Q43" s="6">
        <f>'9'!AJ33</f>
        <v>0.20431749348784942</v>
      </c>
      <c r="R43" s="6">
        <f>'9'!AR33</f>
        <v>0.30060273605532106</v>
      </c>
      <c r="S43" s="6">
        <f>'9'!AZ33</f>
        <v>0.31338856129069909</v>
      </c>
      <c r="T43" s="6">
        <f>'9'!BH33</f>
        <v>0.31077366051735766</v>
      </c>
      <c r="U43" s="6">
        <f>'9'!BP33</f>
        <v>0.51432420929402611</v>
      </c>
      <c r="V43" s="6">
        <f>'9'!BX33</f>
        <v>0.42379669292874528</v>
      </c>
      <c r="W43" s="225">
        <f>'9'!CF33</f>
        <v>0.40616021846242423</v>
      </c>
      <c r="X43" s="6">
        <f>'9'!F33</f>
        <v>0.53823774539987546</v>
      </c>
      <c r="Y43" s="6">
        <f>'9'!N33</f>
        <v>0.52733260812301752</v>
      </c>
      <c r="Z43" s="6">
        <f>'9'!V33</f>
        <v>0.70512136778654155</v>
      </c>
      <c r="AA43" s="6">
        <f>'9'!AD33</f>
        <v>0.51332790520037563</v>
      </c>
      <c r="AB43" s="6">
        <f>'9'!AL33</f>
        <v>0.56237867327342717</v>
      </c>
      <c r="AC43" s="6">
        <f>'9'!AT33</f>
        <v>0.55514085185043704</v>
      </c>
      <c r="AD43" s="6">
        <f>'9'!BB33</f>
        <v>0.53980822974421194</v>
      </c>
      <c r="AE43" s="6">
        <f>'9'!BJ33</f>
        <v>0.48799598986914333</v>
      </c>
      <c r="AF43" s="6">
        <f>'9'!BR33</f>
        <v>0.53606574389470385</v>
      </c>
      <c r="AG43" s="6">
        <f>'9'!BZ33</f>
        <v>0.661344741765449</v>
      </c>
      <c r="AH43" s="225">
        <f>'9'!CH33</f>
        <v>0.46248762948270034</v>
      </c>
      <c r="AI43" s="6">
        <f>'9'!G33</f>
        <v>0.55227160050242485</v>
      </c>
      <c r="AJ43" s="6">
        <f>'9'!O33</f>
        <v>0.51500673690013732</v>
      </c>
      <c r="AK43" s="6">
        <f>'9'!W33</f>
        <v>0.47912694805153422</v>
      </c>
      <c r="AL43" s="6">
        <f>'9'!AE33</f>
        <v>0.44394196320560064</v>
      </c>
      <c r="AM43" s="6">
        <f>'9'!AM33</f>
        <v>0.47220242947581614</v>
      </c>
      <c r="AN43" s="6">
        <f>'9'!AU33</f>
        <v>0.55522846474060983</v>
      </c>
      <c r="AO43" s="6">
        <f>'9'!BC33</f>
        <v>0.5010806223398705</v>
      </c>
      <c r="AP43" s="6">
        <f>'9'!BK33</f>
        <v>0.56102109058736327</v>
      </c>
      <c r="AQ43" s="6">
        <f>'9'!BS33</f>
        <v>0.6623380965799377</v>
      </c>
      <c r="AR43" s="6">
        <f>'9'!CA33</f>
        <v>0.6646330235701331</v>
      </c>
      <c r="AS43" s="225">
        <f>'9'!CI33</f>
        <v>0.59656687937148067</v>
      </c>
      <c r="AT43" s="6">
        <f>'9'!H33</f>
        <v>0.55092622994344853</v>
      </c>
      <c r="AU43" s="6">
        <f>'9'!P33</f>
        <v>0.64194621783168937</v>
      </c>
      <c r="AV43" s="6">
        <f>'9'!X33</f>
        <v>0.49776767443433001</v>
      </c>
      <c r="AW43" s="6">
        <f>'9'!AF33</f>
        <v>0.45575001884916289</v>
      </c>
      <c r="AX43" s="6">
        <f>'9'!AN33</f>
        <v>0.46163348026209905</v>
      </c>
      <c r="AY43" s="6">
        <f>'9'!AV33</f>
        <v>0.50931597724948352</v>
      </c>
      <c r="AZ43" s="6">
        <f>'9'!BD33</f>
        <v>0.53138576832073803</v>
      </c>
      <c r="BA43" s="6">
        <f>'9'!BL33</f>
        <v>0.51317141667234079</v>
      </c>
      <c r="BB43" s="6">
        <f>'9'!BT33</f>
        <v>0.59004727437739635</v>
      </c>
      <c r="BC43" s="6">
        <f>'9'!CB33</f>
        <v>0.64631403313408375</v>
      </c>
      <c r="BD43" s="225">
        <f>'9'!CJ33</f>
        <v>0.56232643220243506</v>
      </c>
      <c r="BE43" s="6">
        <f>'10'!H33</f>
        <v>0.65818191675202165</v>
      </c>
      <c r="BF43" s="6">
        <f>'10'!P33</f>
        <v>0.62204580291483724</v>
      </c>
      <c r="BG43" s="6">
        <f>'10'!X33</f>
        <v>0.57294617925881641</v>
      </c>
      <c r="BH43" s="6">
        <f>'10'!AF33</f>
        <v>0.60596182211690375</v>
      </c>
      <c r="BI43" s="6">
        <f>'10'!AN33</f>
        <v>0.54923458699162164</v>
      </c>
      <c r="BJ43" s="6">
        <f>'10'!AV33</f>
        <v>0.57950150471073314</v>
      </c>
      <c r="BK43" s="6">
        <f>'10'!BD33</f>
        <v>0.67531370327319751</v>
      </c>
      <c r="BL43" s="6">
        <f>'10'!BL33</f>
        <v>0.62100552209823567</v>
      </c>
      <c r="BM43" s="6">
        <f>'10'!BT33</f>
        <v>0.62449553839550931</v>
      </c>
      <c r="BN43" s="6">
        <f>'10'!CB33</f>
        <v>0.75981461781683812</v>
      </c>
      <c r="BO43" s="225">
        <f>'10'!CJ33</f>
        <v>0.69538517377685505</v>
      </c>
    </row>
    <row r="44" spans="1:67" x14ac:dyDescent="0.2">
      <c r="A44" s="1">
        <v>2009</v>
      </c>
      <c r="B44" s="6">
        <f>'9'!B34</f>
        <v>0.74363122022554373</v>
      </c>
      <c r="C44" s="6">
        <f>'9'!J34</f>
        <v>0.66297829740442871</v>
      </c>
      <c r="D44" s="6">
        <f>'9'!R34</f>
        <v>0.66143313095507394</v>
      </c>
      <c r="E44" s="6">
        <f>'9'!Z34</f>
        <v>0.73509320240601417</v>
      </c>
      <c r="F44" s="6">
        <f>'9'!AH34</f>
        <v>0.61623416082646076</v>
      </c>
      <c r="G44" s="6">
        <f>'9'!AP34</f>
        <v>0.64626693935059243</v>
      </c>
      <c r="H44" s="6">
        <f>'9'!AX34</f>
        <v>0.78549206274839567</v>
      </c>
      <c r="I44" s="6">
        <f>'9'!BF34</f>
        <v>0.69746845137705393</v>
      </c>
      <c r="J44" s="6">
        <f>'9'!BN34</f>
        <v>0.65728226932607936</v>
      </c>
      <c r="K44" s="6">
        <f>'9'!BV34</f>
        <v>0.83042201848109409</v>
      </c>
      <c r="L44" s="225">
        <f>'9'!CD34</f>
        <v>0.79366321968443054</v>
      </c>
      <c r="M44" s="6">
        <f>'9'!D34</f>
        <v>0.2979971374922511</v>
      </c>
      <c r="N44" s="6">
        <f>'9'!L34</f>
        <v>0.53353483380765288</v>
      </c>
      <c r="O44" s="6">
        <f>'9'!T34</f>
        <v>0.18494161540029358</v>
      </c>
      <c r="P44" s="6">
        <f>'9'!AB34</f>
        <v>0.14137443809604153</v>
      </c>
      <c r="Q44" s="6">
        <f>'9'!AJ34</f>
        <v>0.17005253011749938</v>
      </c>
      <c r="R44" s="6">
        <f>'9'!AR34</f>
        <v>0.28795507566354139</v>
      </c>
      <c r="S44" s="6">
        <f>'9'!AZ34</f>
        <v>0.29629107832119617</v>
      </c>
      <c r="T44" s="6">
        <f>'9'!BH34</f>
        <v>0.28768937065828676</v>
      </c>
      <c r="U44" s="6">
        <f>'9'!BP34</f>
        <v>0.25277454801946098</v>
      </c>
      <c r="V44" s="6">
        <f>'9'!BX34</f>
        <v>0.21091306082656064</v>
      </c>
      <c r="W44" s="225">
        <f>'9'!CF34</f>
        <v>0.34314964829836431</v>
      </c>
      <c r="X44" s="6">
        <f>'9'!F34</f>
        <v>0.52813147688794126</v>
      </c>
      <c r="Y44" s="6">
        <f>'9'!N34</f>
        <v>0.5231228393537618</v>
      </c>
      <c r="Z44" s="6">
        <f>'9'!V34</f>
        <v>0.77609226698064737</v>
      </c>
      <c r="AA44" s="6">
        <f>'9'!AD34</f>
        <v>0.51024211412924236</v>
      </c>
      <c r="AB44" s="6">
        <f>'9'!AL34</f>
        <v>0.5679820316975932</v>
      </c>
      <c r="AC44" s="6">
        <f>'9'!AT34</f>
        <v>0.59898321275944766</v>
      </c>
      <c r="AD44" s="6">
        <f>'9'!BB34</f>
        <v>0.53385032913237429</v>
      </c>
      <c r="AE44" s="6">
        <f>'9'!BJ34</f>
        <v>0.54351343745602954</v>
      </c>
      <c r="AF44" s="6">
        <f>'9'!BR34</f>
        <v>0.51039506315270566</v>
      </c>
      <c r="AG44" s="6">
        <f>'9'!BZ34</f>
        <v>0.57316071348913711</v>
      </c>
      <c r="AH44" s="225">
        <f>'9'!CH34</f>
        <v>0.3966961035169313</v>
      </c>
      <c r="AI44" s="6">
        <f>'9'!G34</f>
        <v>0.52449821775492655</v>
      </c>
      <c r="AJ44" s="6">
        <f>'9'!O34</f>
        <v>0.47941646806531862</v>
      </c>
      <c r="AK44" s="6">
        <f>'9'!W34</f>
        <v>0.4692490031228802</v>
      </c>
      <c r="AL44" s="6">
        <f>'9'!AE34</f>
        <v>0.40057868401438512</v>
      </c>
      <c r="AM44" s="6">
        <f>'9'!AM34</f>
        <v>0.43139691427517729</v>
      </c>
      <c r="AN44" s="6">
        <f>'9'!AU34</f>
        <v>0.52264948817604773</v>
      </c>
      <c r="AO44" s="6">
        <f>'9'!BC34</f>
        <v>0.48808440126362146</v>
      </c>
      <c r="AP44" s="6">
        <f>'9'!BK34</f>
        <v>0.53174747538266942</v>
      </c>
      <c r="AQ44" s="6">
        <f>'9'!BS34</f>
        <v>0.5952680127571095</v>
      </c>
      <c r="AR44" s="6">
        <f>'9'!CA34</f>
        <v>0.64603636628852346</v>
      </c>
      <c r="AS44" s="225">
        <f>'9'!CI34</f>
        <v>0.56036461197123799</v>
      </c>
      <c r="AT44" s="6">
        <f>'9'!H34</f>
        <v>0.52356451309016561</v>
      </c>
      <c r="AU44" s="6">
        <f>'9'!P34</f>
        <v>0.54976310965779052</v>
      </c>
      <c r="AV44" s="6">
        <f>'9'!X34</f>
        <v>0.52292900411472376</v>
      </c>
      <c r="AW44" s="6">
        <f>'9'!AF34</f>
        <v>0.44682210966142077</v>
      </c>
      <c r="AX44" s="6">
        <f>'9'!AN34</f>
        <v>0.44641640922918263</v>
      </c>
      <c r="AY44" s="6">
        <f>'9'!AV34</f>
        <v>0.51396367898740736</v>
      </c>
      <c r="AZ44" s="6">
        <f>'9'!BD34</f>
        <v>0.52592946786639694</v>
      </c>
      <c r="BA44" s="6">
        <f>'9'!BL34</f>
        <v>0.51510468371850993</v>
      </c>
      <c r="BB44" s="6">
        <f>'9'!BT34</f>
        <v>0.50392997331383893</v>
      </c>
      <c r="BC44" s="6">
        <f>'9'!CB34</f>
        <v>0.56513303977132889</v>
      </c>
      <c r="BD44" s="225">
        <f>'9'!CJ34</f>
        <v>0.52346839586774108</v>
      </c>
      <c r="BE44" s="6">
        <f>'10'!H34</f>
        <v>0.65560453737139235</v>
      </c>
      <c r="BF44" s="6">
        <f>'10'!P34</f>
        <v>0.61769222230577348</v>
      </c>
      <c r="BG44" s="6">
        <f>'10'!X34</f>
        <v>0.60603148021893394</v>
      </c>
      <c r="BH44" s="6">
        <f>'10'!AF34</f>
        <v>0.61978476530817683</v>
      </c>
      <c r="BI44" s="6">
        <f>'10'!AN34</f>
        <v>0.54830706018754949</v>
      </c>
      <c r="BJ44" s="6">
        <f>'10'!AV34</f>
        <v>0.59334563520531836</v>
      </c>
      <c r="BK44" s="6">
        <f>'10'!BD34</f>
        <v>0.68166702479559604</v>
      </c>
      <c r="BL44" s="6">
        <f>'10'!BL34</f>
        <v>0.6245229443136362</v>
      </c>
      <c r="BM44" s="6">
        <f>'10'!BT34</f>
        <v>0.59594135092118317</v>
      </c>
      <c r="BN44" s="6">
        <f>'10'!CB34</f>
        <v>0.72430642699718795</v>
      </c>
      <c r="BO44" s="225">
        <f>'10'!CJ34</f>
        <v>0.68558529015775471</v>
      </c>
    </row>
    <row r="45" spans="1:67" x14ac:dyDescent="0.2">
      <c r="A45" s="1">
        <v>2010</v>
      </c>
      <c r="B45" s="6">
        <f>'9'!B35</f>
        <v>0.76936874631805741</v>
      </c>
      <c r="C45" s="6">
        <f>'9'!J35</f>
        <v>0.69298665334150988</v>
      </c>
      <c r="D45" s="6">
        <f>'9'!R35</f>
        <v>0.67432304653505426</v>
      </c>
      <c r="E45" s="6">
        <f>'9'!Z35</f>
        <v>0.75443196617339514</v>
      </c>
      <c r="F45" s="6">
        <f>'9'!AH35</f>
        <v>0.65821251122994617</v>
      </c>
      <c r="G45" s="6">
        <f>'9'!AP35</f>
        <v>0.66280441185264494</v>
      </c>
      <c r="H45" s="6">
        <f>'9'!AX35</f>
        <v>0.81742070672688061</v>
      </c>
      <c r="I45" s="6">
        <f>'9'!BF35</f>
        <v>0.72405759923372548</v>
      </c>
      <c r="J45" s="6">
        <f>'9'!BN35</f>
        <v>0.67615648315028665</v>
      </c>
      <c r="K45" s="6">
        <f>'9'!BV35</f>
        <v>0.85898759754367826</v>
      </c>
      <c r="L45" s="225">
        <f>'9'!CD35</f>
        <v>0.81532629742068929</v>
      </c>
      <c r="M45" s="6">
        <f>'9'!D35</f>
        <v>0.33092754444245126</v>
      </c>
      <c r="N45" s="6">
        <f>'9'!L35</f>
        <v>0.59155243502002253</v>
      </c>
      <c r="O45" s="6">
        <f>'9'!T35</f>
        <v>0.1934817562713424</v>
      </c>
      <c r="P45" s="6">
        <f>'9'!AB35</f>
        <v>0.14943402299132269</v>
      </c>
      <c r="Q45" s="6">
        <f>'9'!AJ35</f>
        <v>0.18547204212723631</v>
      </c>
      <c r="R45" s="6">
        <f>'9'!AR35</f>
        <v>0.30220451800038917</v>
      </c>
      <c r="S45" s="6">
        <f>'9'!AZ35</f>
        <v>0.30389606719119466</v>
      </c>
      <c r="T45" s="6">
        <f>'9'!BH35</f>
        <v>0.30564201872609637</v>
      </c>
      <c r="U45" s="6">
        <f>'9'!BP35</f>
        <v>0.31264912527209682</v>
      </c>
      <c r="V45" s="6">
        <f>'9'!BX35</f>
        <v>0.21820516998957273</v>
      </c>
      <c r="W45" s="225">
        <f>'9'!CF35</f>
        <v>0.36719902814641159</v>
      </c>
      <c r="X45" s="6">
        <f>'9'!F35</f>
        <v>0.55612214391480752</v>
      </c>
      <c r="Y45" s="6">
        <f>'9'!N35</f>
        <v>0.56079558426869891</v>
      </c>
      <c r="Z45" s="6">
        <f>'9'!V35</f>
        <v>0.7665069921665093</v>
      </c>
      <c r="AA45" s="6">
        <f>'9'!AD35</f>
        <v>0.56248920990049966</v>
      </c>
      <c r="AB45" s="6">
        <f>'9'!AL35</f>
        <v>0.61094709760338051</v>
      </c>
      <c r="AC45" s="6">
        <f>'9'!AT35</f>
        <v>0.59867401280138299</v>
      </c>
      <c r="AD45" s="6">
        <f>'9'!BB35</f>
        <v>0.55499887175462259</v>
      </c>
      <c r="AE45" s="6">
        <f>'9'!BJ35</f>
        <v>0.54138525397495452</v>
      </c>
      <c r="AF45" s="6">
        <f>'9'!BR35</f>
        <v>0.54596701333535225</v>
      </c>
      <c r="AG45" s="6">
        <f>'9'!BZ35</f>
        <v>0.6658893253816931</v>
      </c>
      <c r="AH45" s="225">
        <f>'9'!CH35</f>
        <v>0.43537389387387004</v>
      </c>
      <c r="AI45" s="6">
        <f>'9'!G35</f>
        <v>0.50886813682536269</v>
      </c>
      <c r="AJ45" s="6">
        <f>'9'!O35</f>
        <v>0.47086251377864879</v>
      </c>
      <c r="AK45" s="6">
        <f>'9'!W35</f>
        <v>0.46246917564329593</v>
      </c>
      <c r="AL45" s="6">
        <f>'9'!AE35</f>
        <v>0.37380798859461994</v>
      </c>
      <c r="AM45" s="6">
        <f>'9'!AM35</f>
        <v>0.4312676004332564</v>
      </c>
      <c r="AN45" s="6">
        <f>'9'!AU35</f>
        <v>0.48438068536953294</v>
      </c>
      <c r="AO45" s="6">
        <f>'9'!BC35</f>
        <v>0.48610309590558431</v>
      </c>
      <c r="AP45" s="6">
        <f>'9'!BK35</f>
        <v>0.5115104120326418</v>
      </c>
      <c r="AQ45" s="6">
        <f>'9'!BS35</f>
        <v>0.59574117290459916</v>
      </c>
      <c r="AR45" s="6">
        <f>'9'!CA35</f>
        <v>0.61854958026867379</v>
      </c>
      <c r="AS45" s="225">
        <f>'9'!CI35</f>
        <v>0.53374102122373313</v>
      </c>
      <c r="AT45" s="6">
        <f>'9'!H35</f>
        <v>0.54132164287516971</v>
      </c>
      <c r="AU45" s="6">
        <f>'9'!P35</f>
        <v>0.57904929660222004</v>
      </c>
      <c r="AV45" s="6">
        <f>'9'!X35</f>
        <v>0.52419524265405049</v>
      </c>
      <c r="AW45" s="6">
        <f>'9'!AF35</f>
        <v>0.46004079691495936</v>
      </c>
      <c r="AX45" s="6">
        <f>'9'!AN35</f>
        <v>0.47147481284845483</v>
      </c>
      <c r="AY45" s="6">
        <f>'9'!AV35</f>
        <v>0.51201590700598754</v>
      </c>
      <c r="AZ45" s="6">
        <f>'9'!BD35</f>
        <v>0.54060468539457052</v>
      </c>
      <c r="BA45" s="6">
        <f>'9'!BL35</f>
        <v>0.5206488209918545</v>
      </c>
      <c r="BB45" s="6">
        <f>'9'!BT35</f>
        <v>0.53262844866558368</v>
      </c>
      <c r="BC45" s="6">
        <f>'9'!CB35</f>
        <v>0.59040791829590444</v>
      </c>
      <c r="BD45" s="225">
        <f>'9'!CJ35</f>
        <v>0.53791006016617604</v>
      </c>
      <c r="BE45" s="6">
        <f>'10'!H35</f>
        <v>0.67814990494090222</v>
      </c>
      <c r="BF45" s="6">
        <f>'10'!P35</f>
        <v>0.64741171064579395</v>
      </c>
      <c r="BG45" s="6">
        <f>'10'!X35</f>
        <v>0.61427192498265282</v>
      </c>
      <c r="BH45" s="6">
        <f>'10'!AF35</f>
        <v>0.63667549847002081</v>
      </c>
      <c r="BI45" s="6">
        <f>'10'!AN35</f>
        <v>0.58351743187734961</v>
      </c>
      <c r="BJ45" s="6">
        <f>'10'!AV35</f>
        <v>0.60248900991398191</v>
      </c>
      <c r="BK45" s="6">
        <f>'10'!BD35</f>
        <v>0.70669429819395657</v>
      </c>
      <c r="BL45" s="6">
        <f>'10'!BL35</f>
        <v>0.64269408793697713</v>
      </c>
      <c r="BM45" s="6">
        <f>'10'!BT35</f>
        <v>0.61874526935640539</v>
      </c>
      <c r="BN45" s="6">
        <f>'10'!CB35</f>
        <v>0.75155572584456865</v>
      </c>
      <c r="BO45" s="225">
        <f>'10'!CJ35</f>
        <v>0.70435980251888397</v>
      </c>
    </row>
    <row r="46" spans="1:67" x14ac:dyDescent="0.2">
      <c r="A46" s="1">
        <v>2011</v>
      </c>
      <c r="B46" s="6">
        <f>'9'!B36</f>
        <v>0.76176144205501395</v>
      </c>
      <c r="C46" s="6">
        <f>'9'!J36</f>
        <v>0.69137348337438298</v>
      </c>
      <c r="D46" s="6">
        <f>'9'!R36</f>
        <v>0.67056656836267159</v>
      </c>
      <c r="E46" s="6">
        <f>'9'!Z36</f>
        <v>0.75149694574604775</v>
      </c>
      <c r="F46" s="6">
        <f>'9'!AH36</f>
        <v>0.66412494425870272</v>
      </c>
      <c r="G46" s="6">
        <f>'9'!AP36</f>
        <v>0.65581526484026309</v>
      </c>
      <c r="H46" s="6">
        <f>'9'!AX36</f>
        <v>0.80504989874946009</v>
      </c>
      <c r="I46" s="6">
        <f>'9'!BF36</f>
        <v>0.72846656255885767</v>
      </c>
      <c r="J46" s="6">
        <f>'9'!BN36</f>
        <v>0.67370766435112905</v>
      </c>
      <c r="K46" s="6">
        <f>'9'!BV36</f>
        <v>0.85998583466361023</v>
      </c>
      <c r="L46" s="225">
        <f>'9'!CD36</f>
        <v>0.80470351689101649</v>
      </c>
      <c r="M46" s="6">
        <f>'9'!D36</f>
        <v>0.35284322650613437</v>
      </c>
      <c r="N46" s="6">
        <f>'9'!L36</f>
        <v>0.688073882328193</v>
      </c>
      <c r="O46" s="6">
        <f>'9'!T36</f>
        <v>0.19834090421329167</v>
      </c>
      <c r="P46" s="6">
        <f>'9'!AB36</f>
        <v>0.14989515868096867</v>
      </c>
      <c r="Q46" s="6">
        <f>'9'!AJ36</f>
        <v>0.1890982568023484</v>
      </c>
      <c r="R46" s="6">
        <f>'9'!AR36</f>
        <v>0.31150159267472166</v>
      </c>
      <c r="S46" s="6">
        <f>'9'!AZ36</f>
        <v>0.31219696947086617</v>
      </c>
      <c r="T46" s="6">
        <f>'9'!BH36</f>
        <v>0.31241752957900992</v>
      </c>
      <c r="U46" s="6">
        <f>'9'!BP36</f>
        <v>0.41814201856643202</v>
      </c>
      <c r="V46" s="6">
        <f>'9'!BX36</f>
        <v>0.2423623354536445</v>
      </c>
      <c r="W46" s="225">
        <f>'9'!CF36</f>
        <v>0.3901356325436518</v>
      </c>
      <c r="X46" s="6">
        <f>'9'!F36</f>
        <v>0.55015715635625995</v>
      </c>
      <c r="Y46" s="6">
        <f>'9'!N36</f>
        <v>0.65617704588702352</v>
      </c>
      <c r="Z46" s="6">
        <f>'9'!V36</f>
        <v>0.74519235857475863</v>
      </c>
      <c r="AA46" s="6">
        <f>'9'!AD36</f>
        <v>0.6195965776953426</v>
      </c>
      <c r="AB46" s="6">
        <f>'9'!AL36</f>
        <v>0.5995163374473782</v>
      </c>
      <c r="AC46" s="6">
        <f>'9'!AT36</f>
        <v>0.58386901385367462</v>
      </c>
      <c r="AD46" s="6">
        <f>'9'!BB36</f>
        <v>0.52533512045724373</v>
      </c>
      <c r="AE46" s="6">
        <f>'9'!BJ36</f>
        <v>0.51327916139017904</v>
      </c>
      <c r="AF46" s="6">
        <f>'9'!BR36</f>
        <v>0.65284536915612668</v>
      </c>
      <c r="AG46" s="6">
        <f>'9'!BZ36</f>
        <v>0.67151712413355558</v>
      </c>
      <c r="AH46" s="225">
        <f>'9'!CH36</f>
        <v>0.45725211030483248</v>
      </c>
      <c r="AI46" s="6">
        <f>'9'!G36</f>
        <v>0.51820850953120479</v>
      </c>
      <c r="AJ46" s="6">
        <f>'9'!O36</f>
        <v>0.50360847301385492</v>
      </c>
      <c r="AK46" s="6">
        <f>'9'!W36</f>
        <v>0.4111491552959663</v>
      </c>
      <c r="AL46" s="6">
        <f>'9'!AE36</f>
        <v>0.40351956092913022</v>
      </c>
      <c r="AM46" s="6">
        <f>'9'!AM36</f>
        <v>0.45015372019903072</v>
      </c>
      <c r="AN46" s="6">
        <f>'9'!AU36</f>
        <v>0.50604154759733544</v>
      </c>
      <c r="AO46" s="6">
        <f>'9'!BC36</f>
        <v>0.47472403743037661</v>
      </c>
      <c r="AP46" s="6">
        <f>'9'!BK36</f>
        <v>0.53011455553705822</v>
      </c>
      <c r="AQ46" s="6">
        <f>'9'!BS36</f>
        <v>0.62489378352023273</v>
      </c>
      <c r="AR46" s="6">
        <f>'9'!CA36</f>
        <v>0.64940645046922174</v>
      </c>
      <c r="AS46" s="225">
        <f>'9'!CI36</f>
        <v>0.54311568074266103</v>
      </c>
      <c r="AT46" s="6">
        <f>'9'!H36</f>
        <v>0.54574258361215322</v>
      </c>
      <c r="AU46" s="6">
        <f>'9'!P36</f>
        <v>0.63480822115086366</v>
      </c>
      <c r="AV46" s="6">
        <f>'9'!X36</f>
        <v>0.50631224661167207</v>
      </c>
      <c r="AW46" s="6">
        <f>'9'!AF36</f>
        <v>0.48112706076287232</v>
      </c>
      <c r="AX46" s="6">
        <f>'9'!AN36</f>
        <v>0.47572331467686496</v>
      </c>
      <c r="AY46" s="6">
        <f>'9'!AV36</f>
        <v>0.51430685474149862</v>
      </c>
      <c r="AZ46" s="6">
        <f>'9'!BD36</f>
        <v>0.52932650652698665</v>
      </c>
      <c r="BA46" s="6">
        <f>'9'!BL36</f>
        <v>0.52106945226627621</v>
      </c>
      <c r="BB46" s="6">
        <f>'9'!BT36</f>
        <v>0.59239720889848013</v>
      </c>
      <c r="BC46" s="6">
        <f>'9'!CB36</f>
        <v>0.60581793618000801</v>
      </c>
      <c r="BD46" s="225">
        <f>'9'!CJ36</f>
        <v>0.54880173512054042</v>
      </c>
      <c r="BE46" s="6">
        <f>'10'!H36</f>
        <v>0.67535389867786966</v>
      </c>
      <c r="BF46" s="6">
        <f>'10'!P36</f>
        <v>0.66874737848497512</v>
      </c>
      <c r="BG46" s="6">
        <f>'10'!X36</f>
        <v>0.60486483966227178</v>
      </c>
      <c r="BH46" s="6">
        <f>'10'!AF36</f>
        <v>0.64334899175277749</v>
      </c>
      <c r="BI46" s="6">
        <f>'10'!AN36</f>
        <v>0.58876429242596751</v>
      </c>
      <c r="BJ46" s="6">
        <f>'10'!AV36</f>
        <v>0.59921190080075737</v>
      </c>
      <c r="BK46" s="6">
        <f>'10'!BD36</f>
        <v>0.69476054186047054</v>
      </c>
      <c r="BL46" s="6">
        <f>'10'!BL36</f>
        <v>0.64550771844182497</v>
      </c>
      <c r="BM46" s="6">
        <f>'10'!BT36</f>
        <v>0.64118348217006949</v>
      </c>
      <c r="BN46" s="6">
        <f>'10'!CB36</f>
        <v>0.75831867527016938</v>
      </c>
      <c r="BO46" s="225">
        <f>'10'!CJ36</f>
        <v>0.70234280418282602</v>
      </c>
    </row>
    <row r="47" spans="1:67" x14ac:dyDescent="0.2">
      <c r="A47" s="1">
        <v>2012</v>
      </c>
      <c r="B47" s="6">
        <f>'9'!B37</f>
        <v>0.75544644389129945</v>
      </c>
      <c r="C47" s="6">
        <f>'9'!J37</f>
        <v>0.68363344818879845</v>
      </c>
      <c r="D47" s="6">
        <f>'9'!R37</f>
        <v>0.64384010671571101</v>
      </c>
      <c r="E47" s="6">
        <f>'9'!Z37</f>
        <v>0.76151144366966528</v>
      </c>
      <c r="F47" s="6">
        <f>'9'!AH37</f>
        <v>0.63363175641768577</v>
      </c>
      <c r="G47" s="6">
        <f>'9'!AP37</f>
        <v>0.64659036560507754</v>
      </c>
      <c r="H47" s="6">
        <f>'9'!AX37</f>
        <v>0.79483981571658713</v>
      </c>
      <c r="I47" s="6">
        <f>'9'!BF37</f>
        <v>0.73859375473951816</v>
      </c>
      <c r="J47" s="6">
        <f>'9'!BN37</f>
        <v>0.67723130397161113</v>
      </c>
      <c r="K47" s="6">
        <f>'9'!BV37</f>
        <v>0.85960579913503132</v>
      </c>
      <c r="L47" s="225">
        <f>'9'!CD37</f>
        <v>0.80223120274068949</v>
      </c>
      <c r="M47" s="6">
        <f>'9'!D37</f>
        <v>0.32685883603467014</v>
      </c>
      <c r="N47" s="6">
        <f>'9'!L37</f>
        <v>0.59822070763252744</v>
      </c>
      <c r="O47" s="6">
        <f>'9'!T37</f>
        <v>0.19497166132010046</v>
      </c>
      <c r="P47" s="6">
        <f>'9'!AB37</f>
        <v>0.14534501589564613</v>
      </c>
      <c r="Q47" s="6">
        <f>'9'!AJ37</f>
        <v>0.17193961084009082</v>
      </c>
      <c r="R47" s="6">
        <f>'9'!AR37</f>
        <v>0.30869088787868881</v>
      </c>
      <c r="S47" s="6">
        <f>'9'!AZ37</f>
        <v>0.30481043567070354</v>
      </c>
      <c r="T47" s="6">
        <f>'9'!BH37</f>
        <v>0.30103864527542812</v>
      </c>
      <c r="U47" s="6">
        <f>'9'!BP37</f>
        <v>0.3635760049782768</v>
      </c>
      <c r="V47" s="6">
        <f>'9'!BX37</f>
        <v>0.20498143386914658</v>
      </c>
      <c r="W47" s="225">
        <f>'9'!CF37</f>
        <v>0.36743496463316999</v>
      </c>
      <c r="X47" s="6">
        <f>'9'!F37</f>
        <v>0.51513968319887149</v>
      </c>
      <c r="Y47" s="6">
        <f>'9'!N37</f>
        <v>0.65269727733592542</v>
      </c>
      <c r="Z47" s="6">
        <f>'9'!V37</f>
        <v>0.75339599797909584</v>
      </c>
      <c r="AA47" s="6">
        <f>'9'!AD37</f>
        <v>0.51969206699129611</v>
      </c>
      <c r="AB47" s="6">
        <f>'9'!AL37</f>
        <v>0.52412016906620829</v>
      </c>
      <c r="AC47" s="6">
        <f>'9'!AT37</f>
        <v>0.51070046958246396</v>
      </c>
      <c r="AD47" s="6">
        <f>'9'!BB37</f>
        <v>0.47008879348934896</v>
      </c>
      <c r="AE47" s="6">
        <f>'9'!BJ37</f>
        <v>0.4726150274377377</v>
      </c>
      <c r="AF47" s="6">
        <f>'9'!BR37</f>
        <v>0.62246673118299145</v>
      </c>
      <c r="AG47" s="6">
        <f>'9'!BZ37</f>
        <v>0.71818065548128518</v>
      </c>
      <c r="AH47" s="225">
        <f>'9'!CH37</f>
        <v>0.49981049712489589</v>
      </c>
      <c r="AI47" s="6">
        <f>'9'!G37</f>
        <v>0.5349957267604073</v>
      </c>
      <c r="AJ47" s="6">
        <f>'9'!O37</f>
        <v>0.51090856149566932</v>
      </c>
      <c r="AK47" s="6">
        <f>'9'!W37</f>
        <v>0.47635477744440036</v>
      </c>
      <c r="AL47" s="6">
        <f>'9'!AE37</f>
        <v>0.42183655506040207</v>
      </c>
      <c r="AM47" s="6">
        <f>'9'!AM37</f>
        <v>0.4079427349303148</v>
      </c>
      <c r="AN47" s="6">
        <f>'9'!AU37</f>
        <v>0.50303136423723038</v>
      </c>
      <c r="AO47" s="6">
        <f>'9'!BC37</f>
        <v>0.49616117392038117</v>
      </c>
      <c r="AP47" s="6">
        <f>'9'!BK37</f>
        <v>0.54466552766723542</v>
      </c>
      <c r="AQ47" s="6">
        <f>'9'!BS37</f>
        <v>0.64237390248812298</v>
      </c>
      <c r="AR47" s="6">
        <f>'9'!CA37</f>
        <v>0.67356880436548849</v>
      </c>
      <c r="AS47" s="225">
        <f>'9'!CI37</f>
        <v>0.57699403339637279</v>
      </c>
      <c r="AT47" s="6">
        <f>'9'!H37</f>
        <v>0.53311017247131209</v>
      </c>
      <c r="AU47" s="6">
        <f>'9'!P37</f>
        <v>0.61136499866323013</v>
      </c>
      <c r="AV47" s="6">
        <f>'9'!X37</f>
        <v>0.51714063586482695</v>
      </c>
      <c r="AW47" s="6">
        <f>'9'!AF37</f>
        <v>0.46209627040425238</v>
      </c>
      <c r="AX47" s="6">
        <f>'9'!AN37</f>
        <v>0.4344085678135749</v>
      </c>
      <c r="AY47" s="6">
        <f>'9'!AV37</f>
        <v>0.49225327182586515</v>
      </c>
      <c r="AZ47" s="6">
        <f>'9'!BD37</f>
        <v>0.51647505469925514</v>
      </c>
      <c r="BA47" s="6">
        <f>'9'!BL37</f>
        <v>0.51422823877997981</v>
      </c>
      <c r="BB47" s="6">
        <f>'9'!BT37</f>
        <v>0.57641198565525054</v>
      </c>
      <c r="BC47" s="6">
        <f>'9'!CB37</f>
        <v>0.61408417321273789</v>
      </c>
      <c r="BD47" s="225">
        <f>'9'!CJ37</f>
        <v>0.56161767447378208</v>
      </c>
      <c r="BE47" s="6">
        <f>'10'!H37</f>
        <v>0.66651193532330455</v>
      </c>
      <c r="BF47" s="6">
        <f>'10'!P37</f>
        <v>0.65472606837857095</v>
      </c>
      <c r="BG47" s="6">
        <f>'10'!X37</f>
        <v>0.59316031837535732</v>
      </c>
      <c r="BH47" s="6">
        <f>'10'!AF37</f>
        <v>0.6417453743635001</v>
      </c>
      <c r="BI47" s="6">
        <f>'10'!AN37</f>
        <v>0.55394248097604126</v>
      </c>
      <c r="BJ47" s="6">
        <f>'10'!AV37</f>
        <v>0.58485552809339258</v>
      </c>
      <c r="BK47" s="6">
        <f>'10'!BD37</f>
        <v>0.68349391130965431</v>
      </c>
      <c r="BL47" s="6">
        <f>'10'!BL37</f>
        <v>0.64884754835570269</v>
      </c>
      <c r="BM47" s="6">
        <f>'10'!BT37</f>
        <v>0.6369035766450668</v>
      </c>
      <c r="BN47" s="6">
        <f>'10'!CB37</f>
        <v>0.76139714876611397</v>
      </c>
      <c r="BO47" s="225">
        <f>'10'!CJ37</f>
        <v>0.70598579143392648</v>
      </c>
    </row>
    <row r="48" spans="1:67" x14ac:dyDescent="0.2">
      <c r="A48" s="1">
        <v>2013</v>
      </c>
      <c r="B48" s="6">
        <f>'9'!B38</f>
        <v>0.74991176310770435</v>
      </c>
      <c r="C48" s="6">
        <f>'9'!J38</f>
        <v>0.67251202325565729</v>
      </c>
      <c r="D48" s="6">
        <f>'9'!R38</f>
        <v>0.64183423568285314</v>
      </c>
      <c r="E48" s="6">
        <f>'9'!Z38</f>
        <v>0.7546712459154391</v>
      </c>
      <c r="F48" s="6">
        <f>'9'!AH38</f>
        <v>0.62286376460730619</v>
      </c>
      <c r="G48" s="6">
        <f>'9'!AP38</f>
        <v>0.64421561953882078</v>
      </c>
      <c r="H48" s="6">
        <f>'9'!AX38</f>
        <v>0.78814737978775662</v>
      </c>
      <c r="I48" s="6">
        <f>'9'!BF38</f>
        <v>0.73200530888924742</v>
      </c>
      <c r="J48" s="6">
        <f>'9'!BN38</f>
        <v>0.6699726126717741</v>
      </c>
      <c r="K48" s="6">
        <f>'9'!BV38</f>
        <v>0.85686894017948212</v>
      </c>
      <c r="L48" s="225">
        <f>'9'!CD38</f>
        <v>0.7911581977156239</v>
      </c>
      <c r="M48" s="6">
        <f>'9'!D38</f>
        <v>0.32942641231037822</v>
      </c>
      <c r="N48" s="6">
        <f>'9'!L38</f>
        <v>0.59888801505270373</v>
      </c>
      <c r="O48" s="6">
        <f>'9'!T38</f>
        <v>0.19713418016346337</v>
      </c>
      <c r="P48" s="6">
        <f>'9'!AB38</f>
        <v>0.14718258084653929</v>
      </c>
      <c r="Q48" s="6">
        <f>'9'!AJ38</f>
        <v>0.17015815478509083</v>
      </c>
      <c r="R48" s="6">
        <f>'9'!AR38</f>
        <v>0.31162490610208249</v>
      </c>
      <c r="S48" s="6">
        <f>'9'!AZ38</f>
        <v>0.30956923098511369</v>
      </c>
      <c r="T48" s="6">
        <f>'9'!BH38</f>
        <v>0.30149020629036166</v>
      </c>
      <c r="U48" s="6">
        <f>'9'!BP38</f>
        <v>0.33568435822465054</v>
      </c>
      <c r="V48" s="6">
        <f>'9'!BX38</f>
        <v>0.21880900766013889</v>
      </c>
      <c r="W48" s="225">
        <f>'9'!CF38</f>
        <v>0.37452279988724857</v>
      </c>
      <c r="X48" s="6">
        <f>'9'!F38</f>
        <v>0.50877197288702747</v>
      </c>
      <c r="Y48" s="6">
        <f>'9'!N38</f>
        <v>0.62647784511398963</v>
      </c>
      <c r="Z48" s="6">
        <f>'9'!V38</f>
        <v>0.56543810209498746</v>
      </c>
      <c r="AA48" s="6">
        <f>'9'!AD38</f>
        <v>0.52025047166597205</v>
      </c>
      <c r="AB48" s="6">
        <f>'9'!AL38</f>
        <v>0.57281753698403937</v>
      </c>
      <c r="AC48" s="6">
        <f>'9'!AT38</f>
        <v>0.53512501361177067</v>
      </c>
      <c r="AD48" s="6">
        <f>'9'!BB38</f>
        <v>0.4864018308251512</v>
      </c>
      <c r="AE48" s="6">
        <f>'9'!BJ38</f>
        <v>0.50428274940199835</v>
      </c>
      <c r="AF48" s="6">
        <f>'9'!BR38</f>
        <v>0.5719706342733436</v>
      </c>
      <c r="AG48" s="6">
        <f>'9'!BZ38</f>
        <v>0.67257088197866</v>
      </c>
      <c r="AH48" s="225">
        <f>'9'!CH38</f>
        <v>0.40506861101500335</v>
      </c>
      <c r="AI48" s="6">
        <f>'9'!G38</f>
        <v>0.56093772645721984</v>
      </c>
      <c r="AJ48" s="6">
        <f>'9'!O38</f>
        <v>0.57086382283868442</v>
      </c>
      <c r="AK48" s="6">
        <f>'9'!W38</f>
        <v>0.46321163639435298</v>
      </c>
      <c r="AL48" s="6">
        <f>'9'!AE38</f>
        <v>0.43838144176748112</v>
      </c>
      <c r="AM48" s="6">
        <f>'9'!AM38</f>
        <v>0.45084451276814408</v>
      </c>
      <c r="AN48" s="6">
        <f>'9'!AU38</f>
        <v>0.53293658141776823</v>
      </c>
      <c r="AO48" s="6">
        <f>'9'!BC38</f>
        <v>0.51400266268377603</v>
      </c>
      <c r="AP48" s="6">
        <f>'9'!BK38</f>
        <v>0.58233793149587854</v>
      </c>
      <c r="AQ48" s="6">
        <f>'9'!BS38</f>
        <v>0.66331624571057879</v>
      </c>
      <c r="AR48" s="6">
        <f>'9'!CA38</f>
        <v>0.69246560633664633</v>
      </c>
      <c r="AS48" s="225">
        <f>'9'!CI38</f>
        <v>0.59587389543567126</v>
      </c>
      <c r="AT48" s="6">
        <f>'9'!H38</f>
        <v>0.53726196869058251</v>
      </c>
      <c r="AU48" s="6">
        <f>'9'!P38</f>
        <v>0.61718542656525877</v>
      </c>
      <c r="AV48" s="6">
        <f>'9'!X38</f>
        <v>0.46690453858391423</v>
      </c>
      <c r="AW48" s="6">
        <f>'9'!AF38</f>
        <v>0.46512143504885789</v>
      </c>
      <c r="AX48" s="6">
        <f>'9'!AN38</f>
        <v>0.4541709922861451</v>
      </c>
      <c r="AY48" s="6">
        <f>'9'!AV38</f>
        <v>0.50597553016761054</v>
      </c>
      <c r="AZ48" s="6">
        <f>'9'!BD38</f>
        <v>0.52453027607044933</v>
      </c>
      <c r="BA48" s="6">
        <f>'9'!BL38</f>
        <v>0.53002904901937153</v>
      </c>
      <c r="BB48" s="6">
        <f>'9'!BT38</f>
        <v>0.5602359627200868</v>
      </c>
      <c r="BC48" s="6">
        <f>'9'!CB38</f>
        <v>0.61017860903873178</v>
      </c>
      <c r="BD48" s="225">
        <f>'9'!CJ38</f>
        <v>0.54165587601338672</v>
      </c>
      <c r="BE48" s="6">
        <f>'10'!H38</f>
        <v>0.66485184534085562</v>
      </c>
      <c r="BF48" s="6">
        <f>'10'!P38</f>
        <v>0.6503813845794979</v>
      </c>
      <c r="BG48" s="6">
        <f>'10'!X38</f>
        <v>0.57186235684327758</v>
      </c>
      <c r="BH48" s="6">
        <f>'10'!AF38</f>
        <v>0.63885132156880653</v>
      </c>
      <c r="BI48" s="6">
        <f>'10'!AN38</f>
        <v>0.55538665567884171</v>
      </c>
      <c r="BJ48" s="6">
        <f>'10'!AV38</f>
        <v>0.5889195837903366</v>
      </c>
      <c r="BK48" s="6">
        <f>'10'!BD38</f>
        <v>0.68270053830083377</v>
      </c>
      <c r="BL48" s="6">
        <f>'10'!BL38</f>
        <v>0.65121480494129702</v>
      </c>
      <c r="BM48" s="6">
        <f>'10'!BT38</f>
        <v>0.62607795269109912</v>
      </c>
      <c r="BN48" s="6">
        <f>'10'!CB38</f>
        <v>0.75819280772318198</v>
      </c>
      <c r="BO48" s="225">
        <f>'10'!CJ38</f>
        <v>0.69135726903472894</v>
      </c>
    </row>
    <row r="49" spans="1:67" x14ac:dyDescent="0.2">
      <c r="A49" s="1">
        <v>2014</v>
      </c>
      <c r="B49" s="6">
        <f>'9'!B39</f>
        <v>0.75079691385967307</v>
      </c>
      <c r="C49" s="6">
        <f>'9'!J39</f>
        <v>0.66797513560123489</v>
      </c>
      <c r="D49" s="6">
        <f>'9'!R39</f>
        <v>0.63690646533964179</v>
      </c>
      <c r="E49" s="6">
        <f>'9'!Z39</f>
        <v>0.7534370844439543</v>
      </c>
      <c r="F49" s="6">
        <f>'9'!AH39</f>
        <v>0.62348581394399438</v>
      </c>
      <c r="G49" s="6">
        <f>'9'!AP39</f>
        <v>0.64600396477452993</v>
      </c>
      <c r="H49" s="6">
        <f>'9'!AX39</f>
        <v>0.79183368309534641</v>
      </c>
      <c r="I49" s="6">
        <f>'9'!BF39</f>
        <v>0.7149407096473076</v>
      </c>
      <c r="J49" s="6">
        <f>'9'!BN39</f>
        <v>0.67175949939054591</v>
      </c>
      <c r="K49" s="6">
        <f>'9'!BV39</f>
        <v>0.85425965659539183</v>
      </c>
      <c r="L49" s="225">
        <f>'9'!CD39</f>
        <v>0.79115964789268733</v>
      </c>
      <c r="M49" s="6">
        <f>'9'!D39</f>
        <v>0.34227853554385962</v>
      </c>
      <c r="N49" s="6">
        <f>'9'!L39</f>
        <v>0.51708352276286307</v>
      </c>
      <c r="O49" s="6">
        <f>'9'!T39</f>
        <v>0.20025186856128679</v>
      </c>
      <c r="P49" s="6">
        <f>'9'!AB39</f>
        <v>0.14712565155766971</v>
      </c>
      <c r="Q49" s="6">
        <f>'9'!AJ39</f>
        <v>0.1678643664903737</v>
      </c>
      <c r="R49" s="6">
        <f>'9'!AR39</f>
        <v>0.31172665940020283</v>
      </c>
      <c r="S49" s="6">
        <f>'9'!AZ39</f>
        <v>0.30812986640733647</v>
      </c>
      <c r="T49" s="6">
        <f>'9'!BH39</f>
        <v>0.30098910728520051</v>
      </c>
      <c r="U49" s="6">
        <f>'9'!BP39</f>
        <v>0.34002788331088346</v>
      </c>
      <c r="V49" s="6">
        <f>'9'!BX39</f>
        <v>0.25136235294051323</v>
      </c>
      <c r="W49" s="225">
        <f>'9'!CF39</f>
        <v>0.37927130583766983</v>
      </c>
      <c r="X49" s="6">
        <f>'9'!F39</f>
        <v>0.55310671995750627</v>
      </c>
      <c r="Y49" s="6">
        <f>'9'!N39</f>
        <v>0.61884675479353735</v>
      </c>
      <c r="Z49" s="6">
        <f>'9'!V39</f>
        <v>0.66901129149645333</v>
      </c>
      <c r="AA49" s="6">
        <f>'9'!AD39</f>
        <v>0.55309691709834952</v>
      </c>
      <c r="AB49" s="6">
        <f>'9'!AL39</f>
        <v>0.56772498722545284</v>
      </c>
      <c r="AC49" s="6">
        <f>'9'!AT39</f>
        <v>0.62037418401773392</v>
      </c>
      <c r="AD49" s="6">
        <f>'9'!BB39</f>
        <v>0.53104653066251417</v>
      </c>
      <c r="AE49" s="6">
        <f>'9'!BJ39</f>
        <v>0.56799634163500778</v>
      </c>
      <c r="AF49" s="6">
        <f>'9'!BR39</f>
        <v>0.60627567146976513</v>
      </c>
      <c r="AG49" s="6">
        <f>'9'!BZ39</f>
        <v>0.67413661455783636</v>
      </c>
      <c r="AH49" s="225">
        <f>'9'!CH39</f>
        <v>0.46746803155847394</v>
      </c>
      <c r="AI49" s="6">
        <f>'9'!G39</f>
        <v>0.55200009991617405</v>
      </c>
      <c r="AJ49" s="6">
        <f>'9'!O39</f>
        <v>0.5162221966138909</v>
      </c>
      <c r="AK49" s="6">
        <f>'9'!W39</f>
        <v>0.48547454018787556</v>
      </c>
      <c r="AL49" s="6">
        <f>'9'!AE39</f>
        <v>0.38492012500927841</v>
      </c>
      <c r="AM49" s="6">
        <f>'9'!AM39</f>
        <v>0.44101597794871256</v>
      </c>
      <c r="AN49" s="6">
        <f>'9'!AU39</f>
        <v>0.54156468903738308</v>
      </c>
      <c r="AO49" s="6">
        <f>'9'!BC39</f>
        <v>0.52594546381559126</v>
      </c>
      <c r="AP49" s="6">
        <f>'9'!BK39</f>
        <v>0.53206206476608664</v>
      </c>
      <c r="AQ49" s="6">
        <f>'9'!BS39</f>
        <v>0.63035223747278146</v>
      </c>
      <c r="AR49" s="6">
        <f>'9'!CA39</f>
        <v>0.65502107242548013</v>
      </c>
      <c r="AS49" s="225">
        <f>'9'!CI39</f>
        <v>0.57210048869540464</v>
      </c>
      <c r="AT49" s="6">
        <f>'9'!H39</f>
        <v>0.54954556731930326</v>
      </c>
      <c r="AU49" s="6">
        <f>'9'!P39</f>
        <v>0.58003190244288161</v>
      </c>
      <c r="AV49" s="6">
        <f>'9'!X39</f>
        <v>0.49791104139631431</v>
      </c>
      <c r="AW49" s="6">
        <f>'9'!AF39</f>
        <v>0.45964494452731297</v>
      </c>
      <c r="AX49" s="6">
        <f>'9'!AN39</f>
        <v>0.45002278640213339</v>
      </c>
      <c r="AY49" s="6">
        <f>'9'!AV39</f>
        <v>0.52991737430746244</v>
      </c>
      <c r="AZ49" s="6">
        <f>'9'!BD39</f>
        <v>0.53923888599519709</v>
      </c>
      <c r="BA49" s="6">
        <f>'9'!BL39</f>
        <v>0.52899705583340062</v>
      </c>
      <c r="BB49" s="6">
        <f>'9'!BT39</f>
        <v>0.56210382291099403</v>
      </c>
      <c r="BC49" s="6">
        <f>'9'!CB39</f>
        <v>0.60869492412980541</v>
      </c>
      <c r="BD49" s="225">
        <f>'9'!CJ39</f>
        <v>0.55249986849605892</v>
      </c>
      <c r="BE49" s="6">
        <f>'10'!H39</f>
        <v>0.67029637524352514</v>
      </c>
      <c r="BF49" s="6">
        <f>'10'!P39</f>
        <v>0.6327978423378936</v>
      </c>
      <c r="BG49" s="6">
        <f>'10'!X39</f>
        <v>0.5813082957623108</v>
      </c>
      <c r="BH49" s="6">
        <f>'10'!AF39</f>
        <v>0.63592022847729768</v>
      </c>
      <c r="BI49" s="6">
        <f>'10'!AN39</f>
        <v>0.55410060292724994</v>
      </c>
      <c r="BJ49" s="6">
        <f>'10'!AV39</f>
        <v>0.59956932858770284</v>
      </c>
      <c r="BK49" s="6">
        <f>'10'!BD39</f>
        <v>0.69079576425528666</v>
      </c>
      <c r="BL49" s="6">
        <f>'10'!BL39</f>
        <v>0.6405632481217447</v>
      </c>
      <c r="BM49" s="6">
        <f>'10'!BT39</f>
        <v>0.627897228798725</v>
      </c>
      <c r="BN49" s="6">
        <f>'10'!CB39</f>
        <v>0.75603376360915719</v>
      </c>
      <c r="BO49" s="225">
        <f>'10'!CJ39</f>
        <v>0.69569573613403601</v>
      </c>
    </row>
    <row r="50" spans="1:67" x14ac:dyDescent="0.2">
      <c r="A50" s="1">
        <v>2015</v>
      </c>
      <c r="B50" s="6">
        <f>'9'!B40</f>
        <v>0.75085791960538839</v>
      </c>
      <c r="C50" s="6">
        <f>'9'!J40</f>
        <v>0.65823316019751121</v>
      </c>
      <c r="D50" s="6">
        <f>'9'!R40</f>
        <v>0.6313426115231161</v>
      </c>
      <c r="E50" s="6">
        <f>'9'!Z40</f>
        <v>0.73594995817318554</v>
      </c>
      <c r="F50" s="6">
        <f>'9'!AH40</f>
        <v>0.61372784574868799</v>
      </c>
      <c r="G50" s="6">
        <f>'9'!AP40</f>
        <v>0.63986807708523685</v>
      </c>
      <c r="H50" s="6">
        <f>'9'!AX40</f>
        <v>0.79799540011043069</v>
      </c>
      <c r="I50" s="6">
        <f>'9'!BF40</f>
        <v>0.71157104477486555</v>
      </c>
      <c r="J50" s="6">
        <f>'9'!BN40</f>
        <v>0.67824670374225848</v>
      </c>
      <c r="K50" s="6">
        <f>'9'!BV40</f>
        <v>0.8480922586355869</v>
      </c>
      <c r="L50" s="225">
        <f>'9'!CD40</f>
        <v>0.79661545143491741</v>
      </c>
      <c r="M50" s="6">
        <f>'9'!D40</f>
        <v>0.31078246336955567</v>
      </c>
      <c r="N50" s="6">
        <f>'9'!L40</f>
        <v>0.44407202144750568</v>
      </c>
      <c r="O50" s="6">
        <f>'9'!T40</f>
        <v>0.20606168926290386</v>
      </c>
      <c r="P50" s="6">
        <f>'9'!AB40</f>
        <v>0.15097245836163137</v>
      </c>
      <c r="Q50" s="6">
        <f>'9'!AJ40</f>
        <v>0.16978699530714234</v>
      </c>
      <c r="R50" s="6">
        <f>'9'!AR40</f>
        <v>0.31936870640610548</v>
      </c>
      <c r="S50" s="6">
        <f>'9'!AZ40</f>
        <v>0.3216210950044236</v>
      </c>
      <c r="T50" s="6">
        <f>'9'!BH40</f>
        <v>0.31519852064624831</v>
      </c>
      <c r="U50" s="6">
        <f>'9'!BP40</f>
        <v>0.18297901017496815</v>
      </c>
      <c r="V50" s="6">
        <f>'9'!BX40</f>
        <v>0.24590375573891682</v>
      </c>
      <c r="W50" s="225">
        <f>'9'!CF40</f>
        <v>0.38666851960568766</v>
      </c>
      <c r="X50" s="6">
        <f>'9'!F40</f>
        <v>0.51043896257886268</v>
      </c>
      <c r="Y50" s="6">
        <f>'9'!N40</f>
        <v>0.56153523768159475</v>
      </c>
      <c r="Z50" s="6">
        <f>'9'!V40</f>
        <v>0.64775583912555146</v>
      </c>
      <c r="AA50" s="6">
        <f>'9'!AD40</f>
        <v>0.48807407848118034</v>
      </c>
      <c r="AB50" s="6">
        <f>'9'!AL40</f>
        <v>0.49577804239387008</v>
      </c>
      <c r="AC50" s="6">
        <f>'9'!AT40</f>
        <v>0.5402079202707557</v>
      </c>
      <c r="AD50" s="6">
        <f>'9'!BB40</f>
        <v>0.49921291770861631</v>
      </c>
      <c r="AE50" s="6">
        <f>'9'!BJ40</f>
        <v>0.53072674827634758</v>
      </c>
      <c r="AF50" s="6">
        <f>'9'!BR40</f>
        <v>0.60712699649161228</v>
      </c>
      <c r="AG50" s="6">
        <f>'9'!BZ40</f>
        <v>0.72712001760453515</v>
      </c>
      <c r="AH50" s="225">
        <f>'9'!CH40</f>
        <v>0.36745469222846222</v>
      </c>
      <c r="AI50" s="6">
        <f>'9'!G40</f>
        <v>0.55795276171329755</v>
      </c>
      <c r="AJ50" s="6">
        <f>'9'!O40</f>
        <v>0.52071850612772663</v>
      </c>
      <c r="AK50" s="6">
        <f>'9'!W40</f>
        <v>0.49517179237608228</v>
      </c>
      <c r="AL50" s="6">
        <f>'9'!AE40</f>
        <v>0.38998192691583256</v>
      </c>
      <c r="AM50" s="6">
        <f>'9'!AM40</f>
        <v>0.42332870097988434</v>
      </c>
      <c r="AN50" s="6">
        <f>'9'!AU40</f>
        <v>0.55720534032976332</v>
      </c>
      <c r="AO50" s="6">
        <f>'9'!BC40</f>
        <v>0.53321472741498055</v>
      </c>
      <c r="AP50" s="6">
        <f>'9'!BK40</f>
        <v>0.53241244251400444</v>
      </c>
      <c r="AQ50" s="6">
        <f>'9'!BS40</f>
        <v>0.61150056958412602</v>
      </c>
      <c r="AR50" s="6">
        <f>'9'!CA40</f>
        <v>0.6399955385634597</v>
      </c>
      <c r="AS50" s="225">
        <f>'9'!CI40</f>
        <v>0.58718193295714527</v>
      </c>
      <c r="AT50" s="6">
        <f>'9'!H40</f>
        <v>0.53250802681677611</v>
      </c>
      <c r="AU50" s="6">
        <f>'9'!P40</f>
        <v>0.54613973136358451</v>
      </c>
      <c r="AV50" s="6">
        <f>'9'!X40</f>
        <v>0.4950829830719134</v>
      </c>
      <c r="AW50" s="6">
        <f>'9'!AF40</f>
        <v>0.44124460548295741</v>
      </c>
      <c r="AX50" s="6">
        <f>'9'!AN40</f>
        <v>0.42565539610739617</v>
      </c>
      <c r="AY50" s="6">
        <f>'9'!AV40</f>
        <v>0.51416251102296529</v>
      </c>
      <c r="AZ50" s="6">
        <f>'9'!BD40</f>
        <v>0.53801103505961279</v>
      </c>
      <c r="BA50" s="6">
        <f>'9'!BL40</f>
        <v>0.52247718905286644</v>
      </c>
      <c r="BB50" s="6">
        <f>'9'!BT40</f>
        <v>0.51996331999824119</v>
      </c>
      <c r="BC50" s="6">
        <f>'9'!CB40</f>
        <v>0.6152778926356246</v>
      </c>
      <c r="BD50" s="225">
        <f>'9'!CJ40</f>
        <v>0.53448014905655317</v>
      </c>
      <c r="BE50" s="6">
        <f>'10'!H40</f>
        <v>0.66351796248994344</v>
      </c>
      <c r="BF50" s="6">
        <f>'10'!P40</f>
        <v>0.61339578866394051</v>
      </c>
      <c r="BG50" s="6">
        <f>'10'!X40</f>
        <v>0.57683876014263502</v>
      </c>
      <c r="BH50" s="6">
        <f>'10'!AF40</f>
        <v>0.61806781709709413</v>
      </c>
      <c r="BI50" s="6">
        <f>'10'!AN40</f>
        <v>0.53849886589217122</v>
      </c>
      <c r="BJ50" s="6">
        <f>'10'!AV40</f>
        <v>0.5895858506603282</v>
      </c>
      <c r="BK50" s="6">
        <f>'10'!BD40</f>
        <v>0.69400165409010339</v>
      </c>
      <c r="BL50" s="6">
        <f>'10'!BL40</f>
        <v>0.63593350248606595</v>
      </c>
      <c r="BM50" s="6">
        <f>'10'!BT40</f>
        <v>0.61493335024465157</v>
      </c>
      <c r="BN50" s="6">
        <f>'10'!CB40</f>
        <v>0.75496651223560196</v>
      </c>
      <c r="BO50" s="225">
        <f>'10'!CJ40</f>
        <v>0.69176133048357169</v>
      </c>
    </row>
    <row r="51" spans="1:67" x14ac:dyDescent="0.2">
      <c r="A51" s="1">
        <v>2016</v>
      </c>
      <c r="B51" s="6">
        <f>'9'!B41</f>
        <v>0.74938289680268588</v>
      </c>
      <c r="C51" s="6">
        <f>'9'!J41</f>
        <v>0.65307763332121127</v>
      </c>
      <c r="D51" s="6">
        <f>'9'!R41</f>
        <v>0.63480883659976028</v>
      </c>
      <c r="E51" s="6">
        <f>'9'!Z41</f>
        <v>0.73408175173779444</v>
      </c>
      <c r="F51" s="6">
        <f>'9'!AH41</f>
        <v>0.62362986880360727</v>
      </c>
      <c r="G51" s="6">
        <f>'9'!AP41</f>
        <v>0.6446384672618366</v>
      </c>
      <c r="H51" s="6">
        <f>'9'!AX41</f>
        <v>0.79528561982662049</v>
      </c>
      <c r="I51" s="6">
        <f>'9'!BF41</f>
        <v>0.70148398719045513</v>
      </c>
      <c r="J51" s="6">
        <f>'9'!BN41</f>
        <v>0.67669800509298594</v>
      </c>
      <c r="K51" s="6">
        <f>'9'!BV41</f>
        <v>0.8436095724786673</v>
      </c>
      <c r="L51" s="225">
        <f>'9'!CD41</f>
        <v>0.78901784097856853</v>
      </c>
      <c r="M51" s="6">
        <f>'9'!D41</f>
        <v>0.30719043469345192</v>
      </c>
      <c r="N51" s="6">
        <f>'9'!L41</f>
        <v>0.46222208856704139</v>
      </c>
      <c r="O51" s="6">
        <f>'9'!T41</f>
        <v>0.20965130940571464</v>
      </c>
      <c r="P51" s="6">
        <f>'9'!AB41</f>
        <v>0.15085372715124834</v>
      </c>
      <c r="Q51" s="6">
        <f>'9'!AJ41</f>
        <v>0.16682839485655551</v>
      </c>
      <c r="R51" s="6">
        <f>'9'!AR41</f>
        <v>0.31689305630014142</v>
      </c>
      <c r="S51" s="6">
        <f>'9'!AZ41</f>
        <v>0.3224378299847655</v>
      </c>
      <c r="T51" s="6">
        <f>'9'!BH41</f>
        <v>0.310518190683227</v>
      </c>
      <c r="U51" s="6">
        <f>'9'!BP41</f>
        <v>0.10811269505998947</v>
      </c>
      <c r="V51" s="6">
        <f>'9'!BX41</f>
        <v>0.23228271954401011</v>
      </c>
      <c r="W51" s="225">
        <f>'9'!CF41</f>
        <v>0.38542624837773654</v>
      </c>
      <c r="X51" s="6">
        <f>'9'!F41</f>
        <v>0.57108807425535446</v>
      </c>
      <c r="Y51" s="6">
        <f>'9'!N41</f>
        <v>0.57848130390933183</v>
      </c>
      <c r="Z51" s="6">
        <f>'9'!V41</f>
        <v>0.65963673120378419</v>
      </c>
      <c r="AA51" s="6">
        <f>'9'!AD41</f>
        <v>0.47934573870097041</v>
      </c>
      <c r="AB51" s="6">
        <f>'9'!AL41</f>
        <v>0.62811008846450334</v>
      </c>
      <c r="AC51" s="6">
        <f>'9'!AT41</f>
        <v>0.60109914971714895</v>
      </c>
      <c r="AD51" s="6">
        <f>'9'!BB41</f>
        <v>0.54900320507345235</v>
      </c>
      <c r="AE51" s="6">
        <f>'9'!BJ41</f>
        <v>0.56485683129309172</v>
      </c>
      <c r="AF51" s="6">
        <f>'9'!BR41</f>
        <v>0.70019568279775291</v>
      </c>
      <c r="AG51" s="6">
        <f>'9'!BZ41</f>
        <v>0.7611185992781081</v>
      </c>
      <c r="AH51" s="225">
        <f>'9'!CH41</f>
        <v>0.44020326035532209</v>
      </c>
      <c r="AI51" s="6">
        <f>'9'!G41</f>
        <v>0.51350854976699312</v>
      </c>
      <c r="AJ51" s="6">
        <f>'9'!O41</f>
        <v>0.5013532533003956</v>
      </c>
      <c r="AK51" s="6">
        <f>'9'!W41</f>
        <v>0.46508712109933897</v>
      </c>
      <c r="AL51" s="6">
        <f>'9'!AE41</f>
        <v>0.38967001472696927</v>
      </c>
      <c r="AM51" s="6">
        <f>'9'!AM41</f>
        <v>0.44129058711404934</v>
      </c>
      <c r="AN51" s="6">
        <f>'9'!AU41</f>
        <v>0.51535468641330195</v>
      </c>
      <c r="AO51" s="6">
        <f>'9'!BC41</f>
        <v>0.48209195246997577</v>
      </c>
      <c r="AP51" s="6">
        <f>'9'!BK41</f>
        <v>0.50219888446332739</v>
      </c>
      <c r="AQ51" s="6">
        <f>'9'!BS41</f>
        <v>0.55452141808888877</v>
      </c>
      <c r="AR51" s="6">
        <f>'9'!CA41</f>
        <v>0.55812300577348761</v>
      </c>
      <c r="AS51" s="225">
        <f>'9'!CI41</f>
        <v>0.57697314754740092</v>
      </c>
      <c r="AT51" s="6">
        <f>'9'!H41</f>
        <v>0.53529248887962133</v>
      </c>
      <c r="AU51" s="6">
        <f>'9'!P41</f>
        <v>0.54878356977449505</v>
      </c>
      <c r="AV51" s="6">
        <f>'9'!X41</f>
        <v>0.49229599957714953</v>
      </c>
      <c r="AW51" s="6">
        <f>'9'!AF41</f>
        <v>0.43848780807924559</v>
      </c>
      <c r="AX51" s="6">
        <f>'9'!AN41</f>
        <v>0.46496473480967887</v>
      </c>
      <c r="AY51" s="6">
        <f>'9'!AV41</f>
        <v>0.51949633992310729</v>
      </c>
      <c r="AZ51" s="6">
        <f>'9'!BD41</f>
        <v>0.53720465183870347</v>
      </c>
      <c r="BA51" s="6">
        <f>'9'!BL41</f>
        <v>0.5197644734075253</v>
      </c>
      <c r="BB51" s="6">
        <f>'9'!BT41</f>
        <v>0.50988195025990424</v>
      </c>
      <c r="BC51" s="6">
        <f>'9'!CB41</f>
        <v>0.59878347426856826</v>
      </c>
      <c r="BD51" s="225">
        <f>'9'!CJ41</f>
        <v>0.54790512431475702</v>
      </c>
      <c r="BE51" s="6">
        <f>'10'!H41</f>
        <v>0.66374673363346004</v>
      </c>
      <c r="BF51" s="6">
        <f>'10'!P41</f>
        <v>0.61136000790252476</v>
      </c>
      <c r="BG51" s="6">
        <f>'10'!X41</f>
        <v>0.57780370179071594</v>
      </c>
      <c r="BH51" s="6">
        <f>'10'!AF41</f>
        <v>0.61584417427437499</v>
      </c>
      <c r="BI51" s="6">
        <f>'10'!AN41</f>
        <v>0.56016381520603586</v>
      </c>
      <c r="BJ51" s="6">
        <f>'10'!AV41</f>
        <v>0.59458161632634476</v>
      </c>
      <c r="BK51" s="6">
        <f>'10'!BD41</f>
        <v>0.69205323263145369</v>
      </c>
      <c r="BL51" s="6">
        <f>'10'!BL41</f>
        <v>0.62879618167728313</v>
      </c>
      <c r="BM51" s="6">
        <f>'10'!BT41</f>
        <v>0.60997158315975319</v>
      </c>
      <c r="BN51" s="6">
        <f>'10'!CB41</f>
        <v>0.74567913319462764</v>
      </c>
      <c r="BO51" s="225">
        <f>'10'!CJ41</f>
        <v>0.69257275431304377</v>
      </c>
    </row>
    <row r="52" spans="1:67" x14ac:dyDescent="0.2">
      <c r="A52" s="1">
        <v>2017</v>
      </c>
      <c r="B52" s="6">
        <f>'9'!B42</f>
        <v>0.77319705026572383</v>
      </c>
      <c r="C52" s="6">
        <f>'9'!J42</f>
        <v>0.67250909026224315</v>
      </c>
      <c r="D52" s="6">
        <f>'9'!R42</f>
        <v>0.65367424397817275</v>
      </c>
      <c r="E52" s="6">
        <f>'9'!Z42</f>
        <v>0.75546205049194581</v>
      </c>
      <c r="F52" s="6">
        <f>'9'!AH42</f>
        <v>0.65151904996428767</v>
      </c>
      <c r="G52" s="6">
        <f>'9'!AP42</f>
        <v>0.66960590768727712</v>
      </c>
      <c r="H52" s="6">
        <f>'9'!AX42</f>
        <v>0.82069910109608379</v>
      </c>
      <c r="I52" s="6">
        <f>'9'!BF42</f>
        <v>0.71725985439138273</v>
      </c>
      <c r="J52" s="6">
        <f>'9'!BN42</f>
        <v>0.68746932568784325</v>
      </c>
      <c r="K52" s="6">
        <f>'9'!BV42</f>
        <v>0.86368338033009939</v>
      </c>
      <c r="L52" s="225">
        <f>'9'!CD42</f>
        <v>0.81641359097422295</v>
      </c>
      <c r="M52" s="6">
        <f>'9'!D42</f>
        <v>0.3310890981216858</v>
      </c>
      <c r="N52" s="6">
        <f>'9'!L42</f>
        <v>0.56463490119357496</v>
      </c>
      <c r="O52" s="6">
        <f>'9'!T42</f>
        <v>0.21556544371166833</v>
      </c>
      <c r="P52" s="6">
        <f>'9'!AB42</f>
        <v>0.15338949984891262</v>
      </c>
      <c r="Q52" s="6">
        <f>'9'!AJ42</f>
        <v>0.17492332165534946</v>
      </c>
      <c r="R52" s="6">
        <f>'9'!AR42</f>
        <v>0.32904546045558586</v>
      </c>
      <c r="S52" s="6">
        <f>'9'!AZ42</f>
        <v>0.32537613402786147</v>
      </c>
      <c r="T52" s="6">
        <f>'9'!BH42</f>
        <v>0.31731867432206939</v>
      </c>
      <c r="U52" s="6">
        <f>'9'!BP42</f>
        <v>0.12668729428124484</v>
      </c>
      <c r="V52" s="6">
        <f>'9'!BX42</f>
        <v>0.2170747787937426</v>
      </c>
      <c r="W52" s="225">
        <f>'9'!CF42</f>
        <v>0.4057724400964029</v>
      </c>
      <c r="X52" s="6">
        <f>'9'!F42</f>
        <v>0.57331204440628802</v>
      </c>
      <c r="Y52" s="6">
        <f>'9'!N42</f>
        <v>0.58239610942813103</v>
      </c>
      <c r="Z52" s="6">
        <f>'9'!V42</f>
        <v>0.64691160105041434</v>
      </c>
      <c r="AA52" s="6">
        <f>'9'!AD42</f>
        <v>0.43372865728029375</v>
      </c>
      <c r="AB52" s="6">
        <f>'9'!AL42</f>
        <v>0.57190585618011625</v>
      </c>
      <c r="AC52" s="6">
        <f>'9'!AT42</f>
        <v>0.55857726290799348</v>
      </c>
      <c r="AD52" s="6">
        <f>'9'!BB42</f>
        <v>0.54773097435341045</v>
      </c>
      <c r="AE52" s="6">
        <f>'9'!BJ42</f>
        <v>0.51635711270578333</v>
      </c>
      <c r="AF52" s="6">
        <f>'9'!BR42</f>
        <v>0.60412438502634158</v>
      </c>
      <c r="AG52" s="6">
        <f>'9'!BZ42</f>
        <v>0.79133433426204247</v>
      </c>
      <c r="AH52" s="225">
        <f>'9'!CH42</f>
        <v>0.55436448450586395</v>
      </c>
      <c r="AI52" s="6">
        <f>'9'!G42</f>
        <v>0.51877722197717657</v>
      </c>
      <c r="AJ52" s="6">
        <f>'9'!O42</f>
        <v>0.47851314930233951</v>
      </c>
      <c r="AK52" s="6">
        <f>'9'!W42</f>
        <v>0.42299392974327077</v>
      </c>
      <c r="AL52" s="6">
        <f>'9'!AE42</f>
        <v>0.39564990486783302</v>
      </c>
      <c r="AM52" s="6">
        <f>'9'!AM42</f>
        <v>0.43587851743566819</v>
      </c>
      <c r="AN52" s="6">
        <f>'9'!AU42</f>
        <v>0.51353181513519852</v>
      </c>
      <c r="AO52" s="6">
        <f>'9'!BC42</f>
        <v>0.49797746622937689</v>
      </c>
      <c r="AP52" s="6">
        <f>'9'!BK42</f>
        <v>0.53642976952587296</v>
      </c>
      <c r="AQ52" s="6">
        <f>'9'!BS42</f>
        <v>0.5445679221132087</v>
      </c>
      <c r="AR52" s="6">
        <f>'9'!CA42</f>
        <v>0.5629440842835578</v>
      </c>
      <c r="AS52" s="225">
        <f>'9'!CI42</f>
        <v>0.5710982981353957</v>
      </c>
      <c r="AT52" s="6">
        <f>'9'!H42</f>
        <v>0.54909385369271857</v>
      </c>
      <c r="AU52" s="6">
        <f>'9'!P42</f>
        <v>0.57451331254657212</v>
      </c>
      <c r="AV52" s="6">
        <f>'9'!X42</f>
        <v>0.48478630462088157</v>
      </c>
      <c r="AW52" s="6">
        <f>'9'!AF42</f>
        <v>0.43455752812224629</v>
      </c>
      <c r="AX52" s="6">
        <f>'9'!AN42</f>
        <v>0.45855668630885538</v>
      </c>
      <c r="AY52" s="6">
        <f>'9'!AV42</f>
        <v>0.51769011154651379</v>
      </c>
      <c r="AZ52" s="6">
        <f>'9'!BD42</f>
        <v>0.54794591892668321</v>
      </c>
      <c r="BA52" s="6">
        <f>'9'!BL42</f>
        <v>0.52184135273627708</v>
      </c>
      <c r="BB52" s="6">
        <f>'9'!BT42</f>
        <v>0.49071223177715961</v>
      </c>
      <c r="BC52" s="6">
        <f>'9'!CB42</f>
        <v>0.60875914441736056</v>
      </c>
      <c r="BD52" s="225">
        <f>'9'!CJ42</f>
        <v>0.58691220342797135</v>
      </c>
      <c r="BE52" s="6">
        <f>'10'!H42</f>
        <v>0.6835557716365217</v>
      </c>
      <c r="BF52" s="6">
        <f>'10'!P42</f>
        <v>0.63331077917597467</v>
      </c>
      <c r="BG52" s="6">
        <f>'10'!X42</f>
        <v>0.58611906823525617</v>
      </c>
      <c r="BH52" s="6">
        <f>'10'!AF42</f>
        <v>0.62710024154406596</v>
      </c>
      <c r="BI52" s="6">
        <f>'10'!AN42</f>
        <v>0.57433410450211475</v>
      </c>
      <c r="BJ52" s="6">
        <f>'10'!AV42</f>
        <v>0.6088395892309717</v>
      </c>
      <c r="BK52" s="6">
        <f>'10'!BD42</f>
        <v>0.71159782822832351</v>
      </c>
      <c r="BL52" s="6">
        <f>'10'!BL42</f>
        <v>0.63909245372934032</v>
      </c>
      <c r="BM52" s="6">
        <f>'10'!BT42</f>
        <v>0.6087664881235697</v>
      </c>
      <c r="BN52" s="6">
        <f>'10'!CB42</f>
        <v>0.76171368596500377</v>
      </c>
      <c r="BO52" s="225">
        <f>'10'!CJ42</f>
        <v>0.72461303595572213</v>
      </c>
    </row>
    <row r="53" spans="1:67" x14ac:dyDescent="0.2">
      <c r="A53" s="1">
        <v>2018</v>
      </c>
      <c r="B53" s="6">
        <f>'9'!B43</f>
        <v>0.79082857058666389</v>
      </c>
      <c r="C53" s="6">
        <f>'9'!J43</f>
        <v>0.69639671508999634</v>
      </c>
      <c r="D53" s="6">
        <f>'9'!R43</f>
        <v>0.6621455936940398</v>
      </c>
      <c r="E53" s="6">
        <f>'9'!Z43</f>
        <v>0.78256235429930721</v>
      </c>
      <c r="F53" s="6">
        <f>'9'!AH43</f>
        <v>0.66967028933146966</v>
      </c>
      <c r="G53" s="6">
        <f>'9'!AP43</f>
        <v>0.68554849175567489</v>
      </c>
      <c r="H53" s="6">
        <f>'9'!AX43</f>
        <v>0.83658659831263471</v>
      </c>
      <c r="I53" s="6">
        <f>'9'!BF43</f>
        <v>0.72363834831308926</v>
      </c>
      <c r="J53" s="6">
        <f>'9'!BN43</f>
        <v>0.69084283835566263</v>
      </c>
      <c r="K53" s="6">
        <f>'9'!BV43</f>
        <v>0.86173103208853497</v>
      </c>
      <c r="L53" s="225">
        <f>'9'!CD43</f>
        <v>0.85695723215189756</v>
      </c>
      <c r="M53" s="6">
        <f>'9'!D43</f>
        <v>0.34499157725474694</v>
      </c>
      <c r="N53" s="6">
        <f>'9'!L43</f>
        <v>0.70601643922332247</v>
      </c>
      <c r="O53" s="6">
        <f>'9'!T43</f>
        <v>0.22332324535226916</v>
      </c>
      <c r="P53" s="6">
        <f>'9'!AB43</f>
        <v>0.16221629041956062</v>
      </c>
      <c r="Q53" s="6">
        <f>'9'!AJ43</f>
        <v>0.18861078883124061</v>
      </c>
      <c r="R53" s="6">
        <f>'9'!AR43</f>
        <v>0.34259229044648237</v>
      </c>
      <c r="S53" s="6">
        <f>'9'!AZ43</f>
        <v>0.33902856047278185</v>
      </c>
      <c r="T53" s="6">
        <f>'9'!BH43</f>
        <v>0.3338950911936735</v>
      </c>
      <c r="U53" s="6">
        <f>'9'!BP43</f>
        <v>0.17768863805369195</v>
      </c>
      <c r="V53" s="6">
        <f>'9'!BX43</f>
        <v>0.21404089602736368</v>
      </c>
      <c r="W53" s="225">
        <f>'9'!CF43</f>
        <v>0.42636815320630139</v>
      </c>
      <c r="X53" s="6">
        <f>'9'!F43</f>
        <v>0.58727957591126345</v>
      </c>
      <c r="Y53" s="6">
        <f>'9'!N43</f>
        <v>0.57908563537014346</v>
      </c>
      <c r="Z53" s="6">
        <f>'9'!V43</f>
        <v>0.52267306252398427</v>
      </c>
      <c r="AA53" s="6">
        <f>'9'!AD43</f>
        <v>0.52085001723044466</v>
      </c>
      <c r="AB53" s="6">
        <f>'9'!AL43</f>
        <v>0.6238177874601023</v>
      </c>
      <c r="AC53" s="6">
        <f>'9'!AT43</f>
        <v>0.60118241617324153</v>
      </c>
      <c r="AD53" s="6">
        <f>'9'!BB43</f>
        <v>0.54636319652272358</v>
      </c>
      <c r="AE53" s="6">
        <f>'9'!BJ43</f>
        <v>0.55105881525256817</v>
      </c>
      <c r="AF53" s="6">
        <f>'9'!BR43</f>
        <v>0.56294698079719252</v>
      </c>
      <c r="AG53" s="6">
        <f>'9'!BZ43</f>
        <v>0.75501019186486173</v>
      </c>
      <c r="AH53" s="225">
        <f>'9'!CH43</f>
        <v>0.60350186212789703</v>
      </c>
      <c r="AI53" s="6">
        <f>'9'!G43</f>
        <v>0.5300848146365269</v>
      </c>
      <c r="AJ53" s="6">
        <f>'9'!O43</f>
        <v>0.49036990591890245</v>
      </c>
      <c r="AK53" s="6">
        <f>'9'!W43</f>
        <v>0.41153227982501839</v>
      </c>
      <c r="AL53" s="6">
        <f>'9'!AE43</f>
        <v>0.39779179945757859</v>
      </c>
      <c r="AM53" s="6">
        <f>'9'!AM43</f>
        <v>0.45828929526851148</v>
      </c>
      <c r="AN53" s="6">
        <f>'9'!AU43</f>
        <v>0.53159910826133505</v>
      </c>
      <c r="AO53" s="6">
        <f>'9'!BC43</f>
        <v>0.5255127622329373</v>
      </c>
      <c r="AP53" s="6">
        <f>'9'!BK43</f>
        <v>0.52083153962807516</v>
      </c>
      <c r="AQ53" s="6">
        <f>'9'!BS43</f>
        <v>0.52603288257155245</v>
      </c>
      <c r="AR53" s="6">
        <f>'9'!CA43</f>
        <v>0.56631529790461654</v>
      </c>
      <c r="AS53" s="225">
        <f>'9'!CI43</f>
        <v>0.5503005187577471</v>
      </c>
      <c r="AT53" s="6">
        <f>'9'!H43</f>
        <v>0.56329613459730032</v>
      </c>
      <c r="AU53" s="6">
        <f>'9'!P43</f>
        <v>0.61796717390059119</v>
      </c>
      <c r="AV53" s="6">
        <f>'9'!X43</f>
        <v>0.45491854534882792</v>
      </c>
      <c r="AW53" s="6">
        <f>'9'!AF43</f>
        <v>0.46585511535172275</v>
      </c>
      <c r="AX53" s="6">
        <f>'9'!AN43</f>
        <v>0.48509704022283107</v>
      </c>
      <c r="AY53" s="6">
        <f>'9'!AV43</f>
        <v>0.5402305766591835</v>
      </c>
      <c r="AZ53" s="6">
        <f>'9'!BD43</f>
        <v>0.56187277938526936</v>
      </c>
      <c r="BA53" s="6">
        <f>'9'!BL43</f>
        <v>0.53235594859685154</v>
      </c>
      <c r="BB53" s="6">
        <f>'9'!BT43</f>
        <v>0.48937783494452491</v>
      </c>
      <c r="BC53" s="6">
        <f>'9'!CB43</f>
        <v>0.59927435447134425</v>
      </c>
      <c r="BD53" s="225">
        <f>'9'!CJ43</f>
        <v>0.60928194156096072</v>
      </c>
      <c r="BE53" s="6">
        <f>'10'!H43</f>
        <v>0.69981559619091849</v>
      </c>
      <c r="BF53" s="6">
        <f>'10'!P43</f>
        <v>0.66502489861423419</v>
      </c>
      <c r="BG53" s="6">
        <f>'10'!X43</f>
        <v>0.57925477435595507</v>
      </c>
      <c r="BH53" s="6">
        <f>'10'!AF43</f>
        <v>0.65587945872027331</v>
      </c>
      <c r="BI53" s="6">
        <f>'10'!AN43</f>
        <v>0.59584098968801413</v>
      </c>
      <c r="BJ53" s="6">
        <f>'10'!AV43</f>
        <v>0.62742132571707832</v>
      </c>
      <c r="BK53" s="6">
        <f>'10'!BD43</f>
        <v>0.72670107074168844</v>
      </c>
      <c r="BL53" s="6">
        <f>'10'!BL43</f>
        <v>0.64712538842659417</v>
      </c>
      <c r="BM53" s="6">
        <f>'10'!BT43</f>
        <v>0.61025683699120747</v>
      </c>
      <c r="BN53" s="6">
        <f>'10'!CB43</f>
        <v>0.75674836104165855</v>
      </c>
      <c r="BO53" s="225">
        <f>'10'!CJ43</f>
        <v>0.75788711591552271</v>
      </c>
    </row>
    <row r="54" spans="1:67" x14ac:dyDescent="0.2">
      <c r="A54" s="1">
        <v>2019</v>
      </c>
      <c r="B54" s="6">
        <f>'9'!B44</f>
        <v>0.79639525972430314</v>
      </c>
      <c r="C54" s="6">
        <f>'9'!J44</f>
        <v>0.71878087820991832</v>
      </c>
      <c r="D54" s="6">
        <f>'9'!R44</f>
        <v>0.67117974884474896</v>
      </c>
      <c r="E54" s="6">
        <f>'9'!Z44</f>
        <v>0.79379098745574972</v>
      </c>
      <c r="F54" s="6">
        <f>'9'!AH44</f>
        <v>0.66829560915778363</v>
      </c>
      <c r="G54" s="6">
        <f>'9'!AP44</f>
        <v>0.70165552968660339</v>
      </c>
      <c r="H54" s="6">
        <f>'9'!AX44</f>
        <v>0.84025120553086796</v>
      </c>
      <c r="I54" s="6">
        <f>'9'!BF44</f>
        <v>0.72580130065789317</v>
      </c>
      <c r="J54" s="6">
        <f>'9'!BN44</f>
        <v>0.68671223868476738</v>
      </c>
      <c r="K54" s="6">
        <f>'9'!BV44</f>
        <v>0.85209933695947659</v>
      </c>
      <c r="L54" s="225">
        <f>'9'!CD44</f>
        <v>0.87109816867011258</v>
      </c>
      <c r="M54" s="6">
        <f>'9'!D44</f>
        <v>0.34144455553587327</v>
      </c>
      <c r="N54" s="6">
        <f>'9'!L44</f>
        <v>0.7441573378494355</v>
      </c>
      <c r="O54" s="6">
        <f>'9'!T44</f>
        <v>0.22345833779933735</v>
      </c>
      <c r="P54" s="6">
        <f>'9'!AB44</f>
        <v>0.14970408657403456</v>
      </c>
      <c r="Q54" s="6">
        <f>'9'!AJ44</f>
        <v>0.1654802817855513</v>
      </c>
      <c r="R54" s="6">
        <f>'9'!AR44</f>
        <v>0.33751100809668172</v>
      </c>
      <c r="S54" s="6">
        <f>'9'!AZ44</f>
        <v>0.34061618802172217</v>
      </c>
      <c r="T54" s="6">
        <f>'9'!BH44</f>
        <v>0.32847987043549126</v>
      </c>
      <c r="U54" s="6">
        <f>'9'!BP44</f>
        <v>0.17913042881448044</v>
      </c>
      <c r="V54" s="6">
        <f>'9'!BX44</f>
        <v>0.19421830318377828</v>
      </c>
      <c r="W54" s="225">
        <f>'9'!CF44</f>
        <v>0.41921444936369168</v>
      </c>
      <c r="X54" s="6">
        <f>'9'!F44</f>
        <v>0.60736261187133256</v>
      </c>
      <c r="Y54" s="6">
        <f>'9'!N44</f>
        <v>0.57377708748745038</v>
      </c>
      <c r="Z54" s="6">
        <f>'9'!V44</f>
        <v>0.55084690021094729</v>
      </c>
      <c r="AA54" s="6">
        <f>'9'!AD44</f>
        <v>0.57937616781671375</v>
      </c>
      <c r="AB54" s="6">
        <f>'9'!AL44</f>
        <v>0.63752837993103917</v>
      </c>
      <c r="AC54" s="6">
        <f>'9'!AT44</f>
        <v>0.61465864073501097</v>
      </c>
      <c r="AD54" s="6">
        <f>'9'!BB44</f>
        <v>0.60081239685798105</v>
      </c>
      <c r="AE54" s="6">
        <f>'9'!BJ44</f>
        <v>0.55632650907555958</v>
      </c>
      <c r="AF54" s="6">
        <f>'9'!BR44</f>
        <v>0.49384737876917417</v>
      </c>
      <c r="AG54" s="6">
        <f>'9'!BZ44</f>
        <v>0.7728041842579404</v>
      </c>
      <c r="AH54" s="225">
        <f>'9'!CH44</f>
        <v>0.57986643672340821</v>
      </c>
      <c r="AI54" s="6">
        <f>'9'!G44</f>
        <v>0.53412224159070221</v>
      </c>
      <c r="AJ54" s="6">
        <f>'9'!O44</f>
        <v>0.47870322069690269</v>
      </c>
      <c r="AK54" s="6">
        <f>'9'!W44</f>
        <v>0.47152130159485278</v>
      </c>
      <c r="AL54" s="6">
        <f>'9'!AE44</f>
        <v>0.40539220938000148</v>
      </c>
      <c r="AM54" s="6">
        <f>'9'!AM44</f>
        <v>0.43874195116582509</v>
      </c>
      <c r="AN54" s="6">
        <f>'9'!AU44</f>
        <v>0.55047870355987372</v>
      </c>
      <c r="AO54" s="6">
        <f>'9'!BC44</f>
        <v>0.52574558627636558</v>
      </c>
      <c r="AP54" s="6">
        <f>'9'!BK44</f>
        <v>0.52221801781696797</v>
      </c>
      <c r="AQ54" s="6">
        <f>'9'!BS44</f>
        <v>0.52672999261931996</v>
      </c>
      <c r="AR54" s="6">
        <f>'9'!CA44</f>
        <v>0.57159211910516339</v>
      </c>
      <c r="AS54" s="225">
        <f>'9'!CI44</f>
        <v>0.55491030727305057</v>
      </c>
      <c r="AT54" s="6">
        <f>'9'!H44</f>
        <v>0.56983116718055271</v>
      </c>
      <c r="AU54" s="6">
        <f>'9'!P44</f>
        <v>0.62885463106092676</v>
      </c>
      <c r="AV54" s="6">
        <f>'9'!X44</f>
        <v>0.4792515721124716</v>
      </c>
      <c r="AW54" s="6">
        <f>'9'!AF44</f>
        <v>0.48206586280662489</v>
      </c>
      <c r="AX54" s="6">
        <f>'9'!AN44</f>
        <v>0.47751155551004976</v>
      </c>
      <c r="AY54" s="6">
        <f>'9'!AV44</f>
        <v>0.55107597051954249</v>
      </c>
      <c r="AZ54" s="6">
        <f>'9'!BD44</f>
        <v>0.57685634417173426</v>
      </c>
      <c r="BA54" s="6">
        <f>'9'!BL44</f>
        <v>0.53320642449647804</v>
      </c>
      <c r="BB54" s="6">
        <f>'9'!BT44</f>
        <v>0.47160500972193553</v>
      </c>
      <c r="BC54" s="6">
        <f>'9'!CB44</f>
        <v>0.59767848587658967</v>
      </c>
      <c r="BD54" s="225">
        <f>'9'!CJ44</f>
        <v>0.60627234050756573</v>
      </c>
      <c r="BE54" s="6">
        <f>'10'!H44</f>
        <v>0.70576962270680299</v>
      </c>
      <c r="BF54" s="6">
        <f>'10'!P44</f>
        <v>0.68281037935032174</v>
      </c>
      <c r="BG54" s="6">
        <f>'10'!X44</f>
        <v>0.59440847815183795</v>
      </c>
      <c r="BH54" s="6">
        <f>'10'!AF44</f>
        <v>0.66910093759609979</v>
      </c>
      <c r="BI54" s="6">
        <f>'10'!AN44</f>
        <v>0.59198198769869004</v>
      </c>
      <c r="BJ54" s="6">
        <f>'10'!AV44</f>
        <v>0.64142370601977894</v>
      </c>
      <c r="BK54" s="6">
        <f>'10'!BD44</f>
        <v>0.73489326098721441</v>
      </c>
      <c r="BL54" s="6">
        <f>'10'!BL44</f>
        <v>0.64876335019332698</v>
      </c>
      <c r="BM54" s="6">
        <f>'10'!BT44</f>
        <v>0.6006693470996346</v>
      </c>
      <c r="BN54" s="6">
        <f>'10'!CB44</f>
        <v>0.75033099652632174</v>
      </c>
      <c r="BO54" s="225">
        <f>'10'!CJ44</f>
        <v>0.76516783740509386</v>
      </c>
    </row>
    <row r="55" spans="1:67" x14ac:dyDescent="0.2">
      <c r="A55" s="1">
        <v>2020</v>
      </c>
      <c r="B55" s="6">
        <f>'9'!B45</f>
        <v>0.78623790908371116</v>
      </c>
      <c r="C55" s="6">
        <f>'9'!J45</f>
        <v>0.70363993827725979</v>
      </c>
      <c r="D55" s="6">
        <f>'9'!R45</f>
        <v>0.6695247982495105</v>
      </c>
      <c r="E55" s="6">
        <f>'9'!Z45</f>
        <v>0.80329176144054415</v>
      </c>
      <c r="F55" s="6">
        <f>'9'!AH45</f>
        <v>0.67992522659119548</v>
      </c>
      <c r="G55" s="6">
        <f>'9'!AP45</f>
        <v>0.70182055454336045</v>
      </c>
      <c r="H55" s="6">
        <f>'9'!AX45</f>
        <v>0.82180009435032553</v>
      </c>
      <c r="I55" s="6">
        <f>'9'!BF45</f>
        <v>0.71616464880193476</v>
      </c>
      <c r="J55" s="6">
        <f>'9'!BN45</f>
        <v>0.66552644075542156</v>
      </c>
      <c r="K55" s="6">
        <f>'9'!BV45</f>
        <v>0.83705104275754127</v>
      </c>
      <c r="L55" s="225">
        <f>'9'!CD45</f>
        <v>0.87093294078523864</v>
      </c>
      <c r="M55" s="6">
        <f>'9'!D45</f>
        <v>0.33019593199998781</v>
      </c>
      <c r="N55" s="6">
        <f>'9'!L45</f>
        <v>0.57986926598132671</v>
      </c>
      <c r="O55" s="6">
        <f>'9'!T45</f>
        <v>0.23506302393667938</v>
      </c>
      <c r="P55" s="6">
        <f>'9'!AB45</f>
        <v>0.15576027786403007</v>
      </c>
      <c r="Q55" s="6">
        <f>'9'!AJ45</f>
        <v>0.1697331591328389</v>
      </c>
      <c r="R55" s="6">
        <f>'9'!AR45</f>
        <v>0.35068005901496752</v>
      </c>
      <c r="S55" s="6">
        <f>'9'!AZ45</f>
        <v>0.34847781737109002</v>
      </c>
      <c r="T55" s="6">
        <f>'9'!BH45</f>
        <v>0.32601004910294235</v>
      </c>
      <c r="U55" s="6">
        <f>'9'!BP45</f>
        <v>9.8603840442595389E-2</v>
      </c>
      <c r="V55" s="6">
        <f>'9'!BX45</f>
        <v>0.18119623074465757</v>
      </c>
      <c r="W55" s="225">
        <f>'9'!CF45</f>
        <v>0.43345865422022822</v>
      </c>
      <c r="X55" s="6">
        <f>'9'!F45</f>
        <v>0.76556955930798631</v>
      </c>
      <c r="Y55" s="6">
        <f>'9'!N45</f>
        <v>0.77237507666119154</v>
      </c>
      <c r="Z55" s="6">
        <f>'9'!V45</f>
        <v>0.70414353434829935</v>
      </c>
      <c r="AA55" s="6">
        <f>'9'!AD45</f>
        <v>0.72437849283262046</v>
      </c>
      <c r="AB55" s="6">
        <f>'9'!AL45</f>
        <v>0.72655244029571009</v>
      </c>
      <c r="AC55" s="6">
        <f>'9'!AT45</f>
        <v>0.81050854089390967</v>
      </c>
      <c r="AD55" s="6">
        <f>'9'!BB45</f>
        <v>0.75395349873837203</v>
      </c>
      <c r="AE55" s="6">
        <f>'9'!BJ45</f>
        <v>0.71042634022794426</v>
      </c>
      <c r="AF55" s="6">
        <f>'9'!BR45</f>
        <v>0.80286762608186324</v>
      </c>
      <c r="AG55" s="6">
        <f>'9'!BZ45</f>
        <v>0.84221542141550576</v>
      </c>
      <c r="AH55" s="225">
        <f>'9'!CH45</f>
        <v>0.72529237629938426</v>
      </c>
      <c r="AI55" s="6">
        <f>'9'!G45</f>
        <v>0.53713756457198636</v>
      </c>
      <c r="AJ55" s="6">
        <f>'9'!O45</f>
        <v>0.50727307764021434</v>
      </c>
      <c r="AK55" s="6">
        <f>'9'!W45</f>
        <v>0.51089151668435706</v>
      </c>
      <c r="AL55" s="6">
        <f>'9'!AE45</f>
        <v>0.42505503244832543</v>
      </c>
      <c r="AM55" s="6">
        <f>'9'!AM45</f>
        <v>0.44745590391073203</v>
      </c>
      <c r="AN55" s="6">
        <f>'9'!AU45</f>
        <v>0.51897948621408496</v>
      </c>
      <c r="AO55" s="6">
        <f>'9'!BC45</f>
        <v>0.5382009447735262</v>
      </c>
      <c r="AP55" s="6">
        <f>'9'!BK45</f>
        <v>0.58207265435252598</v>
      </c>
      <c r="AQ55" s="6">
        <f>'9'!BS45</f>
        <v>0.56052323454232722</v>
      </c>
      <c r="AR55" s="6">
        <f>'9'!CA45</f>
        <v>0.5589200421918985</v>
      </c>
      <c r="AS55" s="225">
        <f>'9'!CI45</f>
        <v>0.56427144942111218</v>
      </c>
      <c r="AT55" s="6">
        <f>'9'!H45</f>
        <v>0.60478524124091793</v>
      </c>
      <c r="AU55" s="6">
        <f>'9'!P45</f>
        <v>0.64078933963999807</v>
      </c>
      <c r="AV55" s="6">
        <f>'9'!X45</f>
        <v>0.52990571830471156</v>
      </c>
      <c r="AW55" s="6">
        <f>'9'!AF45</f>
        <v>0.52712139114638001</v>
      </c>
      <c r="AX55" s="6">
        <f>'9'!AN45</f>
        <v>0.50591668248261912</v>
      </c>
      <c r="AY55" s="6">
        <f>'9'!AV45</f>
        <v>0.59549716016658061</v>
      </c>
      <c r="AZ55" s="6">
        <f>'9'!BD45</f>
        <v>0.6156080888083284</v>
      </c>
      <c r="BA55" s="6">
        <f>'9'!BL45</f>
        <v>0.58366842312133682</v>
      </c>
      <c r="BB55" s="6">
        <f>'9'!BT45</f>
        <v>0.53188028545555188</v>
      </c>
      <c r="BC55" s="6">
        <f>'9'!CB45</f>
        <v>0.60484568427740082</v>
      </c>
      <c r="BD55" s="225">
        <f>'9'!CJ45</f>
        <v>0.6484888551814908</v>
      </c>
      <c r="BE55" s="6">
        <f>'10'!H45</f>
        <v>0.71365684194659396</v>
      </c>
      <c r="BF55" s="6">
        <f>'10'!P45</f>
        <v>0.67849969882235506</v>
      </c>
      <c r="BG55" s="6">
        <f>'10'!X45</f>
        <v>0.61367716627159097</v>
      </c>
      <c r="BH55" s="6">
        <f>'10'!AF45</f>
        <v>0.69282361332287845</v>
      </c>
      <c r="BI55" s="6">
        <f>'10'!AN45</f>
        <v>0.61032180894776489</v>
      </c>
      <c r="BJ55" s="6">
        <f>'10'!AV45</f>
        <v>0.65929119679264847</v>
      </c>
      <c r="BK55" s="6">
        <f>'10'!BD45</f>
        <v>0.73932329213352665</v>
      </c>
      <c r="BL55" s="6">
        <f>'10'!BL45</f>
        <v>0.66316615852969552</v>
      </c>
      <c r="BM55" s="6">
        <f>'10'!BT45</f>
        <v>0.61206797863547369</v>
      </c>
      <c r="BN55" s="6">
        <f>'10'!CB45</f>
        <v>0.74416889936548503</v>
      </c>
      <c r="BO55" s="225">
        <f>'10'!CJ45</f>
        <v>0.78195530654373946</v>
      </c>
    </row>
    <row r="56" spans="1:67" x14ac:dyDescent="0.2">
      <c r="A56" s="1">
        <v>2021</v>
      </c>
      <c r="B56" s="6">
        <f>'9'!B46</f>
        <v>0.81293330656835328</v>
      </c>
      <c r="C56" s="6">
        <f>'9'!J46</f>
        <v>0.72877860466848809</v>
      </c>
      <c r="D56" s="6">
        <f>'9'!R46</f>
        <v>0.70657154286068047</v>
      </c>
      <c r="E56" s="6">
        <f>'9'!Z46</f>
        <v>0.83301205684969348</v>
      </c>
      <c r="F56" s="6">
        <f>'9'!AH46</f>
        <v>0.69221358561010327</v>
      </c>
      <c r="G56" s="6">
        <f>'9'!AP46</f>
        <v>0.75139027914203904</v>
      </c>
      <c r="H56" s="6">
        <f>'9'!AX46</f>
        <v>0.84062264984038793</v>
      </c>
      <c r="I56" s="6">
        <f>'9'!BF46</f>
        <v>0.74641267553527113</v>
      </c>
      <c r="J56" s="6">
        <f>'9'!BN46</f>
        <v>0.68442678124824807</v>
      </c>
      <c r="K56" s="6">
        <f>'9'!BV46</f>
        <v>0.84283301749136208</v>
      </c>
      <c r="L56" s="225">
        <f>'9'!CD46</f>
        <v>0.89596146062642534</v>
      </c>
      <c r="M56" s="6">
        <f>'9'!D46</f>
        <v>0.3808663871043686</v>
      </c>
      <c r="N56" s="6">
        <f>'9'!L46</f>
        <v>0.69381818734457679</v>
      </c>
      <c r="O56" s="6">
        <f>'9'!T46</f>
        <v>0.23932606347288196</v>
      </c>
      <c r="P56" s="6">
        <f>'9'!AB46</f>
        <v>0.16107520283678745</v>
      </c>
      <c r="Q56" s="6">
        <f>'9'!AJ46</f>
        <v>0.20312443499647886</v>
      </c>
      <c r="R56" s="6">
        <f>'9'!AR46</f>
        <v>0.37511272179656158</v>
      </c>
      <c r="S56" s="6">
        <f>'9'!AZ46</f>
        <v>0.35874522326067881</v>
      </c>
      <c r="T56" s="6">
        <f>'9'!BH46</f>
        <v>0.33697439237901722</v>
      </c>
      <c r="U56" s="6">
        <f>'9'!BP46</f>
        <v>0.19274939663328663</v>
      </c>
      <c r="V56" s="6">
        <f>'9'!BX46</f>
        <v>0.18270175842803213</v>
      </c>
      <c r="W56" s="225">
        <f>'9'!CF46</f>
        <v>0.52458252924702398</v>
      </c>
      <c r="X56" s="6">
        <f>'9'!F46</f>
        <v>0.69404155562880809</v>
      </c>
      <c r="Y56" s="6">
        <f>'9'!N46</f>
        <v>0.62642444680448039</v>
      </c>
      <c r="Z56" s="6">
        <f>'9'!V46</f>
        <v>0.69036945548100415</v>
      </c>
      <c r="AA56" s="6">
        <f>'9'!AD46</f>
        <v>0.66665508898620707</v>
      </c>
      <c r="AB56" s="6">
        <f>'9'!AL46</f>
        <v>0.71585066395379116</v>
      </c>
      <c r="AC56" s="6">
        <f>'9'!AT46</f>
        <v>0.75992078189912105</v>
      </c>
      <c r="AD56" s="6">
        <f>'9'!BB46</f>
        <v>0.68660276277388244</v>
      </c>
      <c r="AE56" s="6">
        <f>'9'!BJ46</f>
        <v>0.67406254397073306</v>
      </c>
      <c r="AF56" s="6">
        <f>'9'!BR46</f>
        <v>0.61858652698806349</v>
      </c>
      <c r="AG56" s="6">
        <f>'9'!BZ46</f>
        <v>0.73914861532390286</v>
      </c>
      <c r="AH56" s="225">
        <f>'9'!CH46</f>
        <v>0.64892274407207307</v>
      </c>
      <c r="AI56" s="6">
        <f>'9'!G46</f>
        <v>0.51890912026484448</v>
      </c>
      <c r="AJ56" s="6">
        <f>'9'!O46</f>
        <v>0.51727056774110314</v>
      </c>
      <c r="AK56" s="6">
        <f>'9'!W46</f>
        <v>0.51846552815899161</v>
      </c>
      <c r="AL56" s="6">
        <f>'9'!AE46</f>
        <v>0.39510092492391768</v>
      </c>
      <c r="AM56" s="6">
        <f>'9'!AM46</f>
        <v>0.45688962962420998</v>
      </c>
      <c r="AN56" s="6">
        <f>'9'!AU46</f>
        <v>0.52066809641958223</v>
      </c>
      <c r="AO56" s="6">
        <f>'9'!BC46</f>
        <v>0.50432295713514741</v>
      </c>
      <c r="AP56" s="6">
        <f>'9'!BK46</f>
        <v>0.5257731359538298</v>
      </c>
      <c r="AQ56" s="6">
        <f>'9'!BS46</f>
        <v>0.52119914792361044</v>
      </c>
      <c r="AR56" s="6">
        <f>'9'!CA46</f>
        <v>0.55799011330490444</v>
      </c>
      <c r="AS56" s="225">
        <f>'9'!CI46</f>
        <v>0.55349585782879807</v>
      </c>
      <c r="AT56" s="6">
        <f>'9'!H46</f>
        <v>0.60168759239159364</v>
      </c>
      <c r="AU56" s="6">
        <f>'9'!P46</f>
        <v>0.64157295163966199</v>
      </c>
      <c r="AV56" s="6">
        <f>'9'!X46</f>
        <v>0.53868314749338952</v>
      </c>
      <c r="AW56" s="6">
        <f>'9'!AF46</f>
        <v>0.51396081839915142</v>
      </c>
      <c r="AX56" s="6">
        <f>'9'!AN46</f>
        <v>0.51701957854614577</v>
      </c>
      <c r="AY56" s="6">
        <f>'9'!AV46</f>
        <v>0.60177296981432593</v>
      </c>
      <c r="AZ56" s="6">
        <f>'9'!BD46</f>
        <v>0.59757339825252409</v>
      </c>
      <c r="BA56" s="6">
        <f>'9'!BL46</f>
        <v>0.57080568695971279</v>
      </c>
      <c r="BB56" s="6">
        <f>'9'!BT46</f>
        <v>0.50424046319830218</v>
      </c>
      <c r="BC56" s="6">
        <f>'9'!CB46</f>
        <v>0.58066837613705036</v>
      </c>
      <c r="BD56" s="225">
        <f>'9'!CJ46</f>
        <v>0.65574064794358011</v>
      </c>
      <c r="BE56" s="6">
        <f>'10'!H46</f>
        <v>0.72843502089764933</v>
      </c>
      <c r="BF56" s="6">
        <f>'10'!P46</f>
        <v>0.69389634345695761</v>
      </c>
      <c r="BG56" s="6">
        <f>'10'!X46</f>
        <v>0.63941618471376405</v>
      </c>
      <c r="BH56" s="6">
        <f>'10'!AF46</f>
        <v>0.70539156146947668</v>
      </c>
      <c r="BI56" s="6">
        <f>'10'!AN46</f>
        <v>0.6221359827845202</v>
      </c>
      <c r="BJ56" s="6">
        <f>'10'!AV46</f>
        <v>0.69154335541095391</v>
      </c>
      <c r="BK56" s="6">
        <f>'10'!BD46</f>
        <v>0.74340294920524241</v>
      </c>
      <c r="BL56" s="6">
        <f>'10'!BL46</f>
        <v>0.67616988010504775</v>
      </c>
      <c r="BM56" s="6">
        <f>'10'!BT46</f>
        <v>0.61235225402826965</v>
      </c>
      <c r="BN56" s="6">
        <f>'10'!CB46</f>
        <v>0.73796716094963732</v>
      </c>
      <c r="BO56" s="225">
        <f>'10'!CJ46</f>
        <v>0.79987313555328732</v>
      </c>
    </row>
    <row r="57" spans="1:67" x14ac:dyDescent="0.2">
      <c r="A57" s="1">
        <v>2022</v>
      </c>
      <c r="B57" s="6">
        <f>'9'!B47</f>
        <v>0.82832367636451854</v>
      </c>
      <c r="C57" s="6">
        <f>'9'!J47</f>
        <v>0.72561883603201227</v>
      </c>
      <c r="D57" s="6">
        <f>'9'!R47</f>
        <v>0.70579223024890425</v>
      </c>
      <c r="E57" s="6">
        <f>'9'!Z47</f>
        <v>0.82040009235989464</v>
      </c>
      <c r="F57" s="6">
        <f>'9'!AH47</f>
        <v>0.67641988885896698</v>
      </c>
      <c r="G57" s="6">
        <f>'9'!AP47</f>
        <v>0.75979463107860634</v>
      </c>
      <c r="H57" s="6">
        <f>'9'!AX47</f>
        <v>0.86925007299549584</v>
      </c>
      <c r="I57" s="6">
        <f>'9'!BF47</f>
        <v>0.75932244729833787</v>
      </c>
      <c r="J57" s="6">
        <f>'9'!BN47</f>
        <v>0.70130812131245723</v>
      </c>
      <c r="K57" s="6">
        <f>'9'!BV47</f>
        <v>0.85429261308850257</v>
      </c>
      <c r="L57" s="225">
        <f>'9'!CD47</f>
        <v>0.90305910192507211</v>
      </c>
      <c r="M57" s="6">
        <f>'9'!D47</f>
        <v>0.43056498032181045</v>
      </c>
      <c r="N57" s="6">
        <f>'9'!L47</f>
        <v>0.82192086741816173</v>
      </c>
      <c r="O57" s="6">
        <f>'9'!T47</f>
        <v>0.261603660102942</v>
      </c>
      <c r="P57" s="6">
        <f>'9'!AB47</f>
        <v>0.16814982648322455</v>
      </c>
      <c r="Q57" s="6">
        <f>'9'!AJ47</f>
        <v>0.19880548467926606</v>
      </c>
      <c r="R57" s="6">
        <f>'9'!AR47</f>
        <v>0.38493894425800096</v>
      </c>
      <c r="S57" s="6">
        <f>'9'!AZ47</f>
        <v>0.36745493061507706</v>
      </c>
      <c r="T57" s="6">
        <f>'9'!BH47</f>
        <v>0.34848709544926371</v>
      </c>
      <c r="U57" s="6">
        <f>'9'!BP47</f>
        <v>0.27907516687737521</v>
      </c>
      <c r="V57" s="6">
        <f>'9'!BX47</f>
        <v>0.22966080533175665</v>
      </c>
      <c r="W57" s="225">
        <f>'9'!CF47</f>
        <v>0.5735563952404068</v>
      </c>
      <c r="X57" s="6">
        <f>'9'!F47</f>
        <v>0.61093206241847442</v>
      </c>
      <c r="Y57" s="6">
        <f>'9'!N47</f>
        <v>0.59581144092217786</v>
      </c>
      <c r="Z57" s="6">
        <f>'9'!V47</f>
        <v>0.67911886484495931</v>
      </c>
      <c r="AA57" s="6">
        <f>'9'!AD47</f>
        <v>0.5306778889329109</v>
      </c>
      <c r="AB57" s="6">
        <f>'9'!AL47</f>
        <v>0.57220762419415583</v>
      </c>
      <c r="AC57" s="6">
        <f>'9'!AT47</f>
        <v>0.73704801592450953</v>
      </c>
      <c r="AD57" s="6">
        <f>'9'!BB47</f>
        <v>0.5703662502973067</v>
      </c>
      <c r="AE57" s="6">
        <f>'9'!BJ47</f>
        <v>0.62939707330800609</v>
      </c>
      <c r="AF57" s="6">
        <f>'9'!BR47</f>
        <v>0.55061084993911658</v>
      </c>
      <c r="AG57" s="6">
        <f>'9'!BZ47</f>
        <v>0.65579282864230182</v>
      </c>
      <c r="AH57" s="225">
        <f>'9'!CH47</f>
        <v>0.59194636276839296</v>
      </c>
      <c r="AI57" s="6">
        <f>'9'!G47</f>
        <v>0.5303793737363568</v>
      </c>
      <c r="AJ57" s="6">
        <f>'9'!O47</f>
        <v>0.50379780835758681</v>
      </c>
      <c r="AK57" s="6">
        <f>'9'!W47</f>
        <v>0.51368460271704486</v>
      </c>
      <c r="AL57" s="6">
        <f>'9'!AE47</f>
        <v>0.36839824949949795</v>
      </c>
      <c r="AM57" s="6">
        <f>'9'!AM47</f>
        <v>0.42986458916878806</v>
      </c>
      <c r="AN57" s="6">
        <f>'9'!AU47</f>
        <v>0.55660004866229629</v>
      </c>
      <c r="AO57" s="6">
        <f>'9'!BC47</f>
        <v>0.52210709782586484</v>
      </c>
      <c r="AP57" s="6">
        <f>'9'!BK47</f>
        <v>0.55298945905642294</v>
      </c>
      <c r="AQ57" s="6">
        <f>'9'!BS47</f>
        <v>0.56298393056077578</v>
      </c>
      <c r="AR57" s="6">
        <f>'9'!CA47</f>
        <v>0.5710414678219089</v>
      </c>
      <c r="AS57" s="225">
        <f>'9'!CI47</f>
        <v>0.52003068075580372</v>
      </c>
      <c r="AT57" s="6">
        <f>'9'!H47</f>
        <v>0.60005002321029011</v>
      </c>
      <c r="AU57" s="6">
        <f>'9'!P47</f>
        <v>0.66178723818248464</v>
      </c>
      <c r="AV57" s="6">
        <f>'9'!X47</f>
        <v>0.54004983947846263</v>
      </c>
      <c r="AW57" s="6">
        <f>'9'!AF47</f>
        <v>0.47190651431888198</v>
      </c>
      <c r="AX57" s="6">
        <f>'9'!AN47</f>
        <v>0.46932439672529419</v>
      </c>
      <c r="AY57" s="6">
        <f>'9'!AV47</f>
        <v>0.60959540998085326</v>
      </c>
      <c r="AZ57" s="6">
        <f>'9'!BD47</f>
        <v>0.58229458793343614</v>
      </c>
      <c r="BA57" s="6">
        <f>'9'!BL47</f>
        <v>0.57254901877800768</v>
      </c>
      <c r="BB57" s="6">
        <f>'9'!BT47</f>
        <v>0.52349451717243123</v>
      </c>
      <c r="BC57" s="6">
        <f>'9'!CB47</f>
        <v>0.57769692872111755</v>
      </c>
      <c r="BD57" s="225">
        <f>'9'!CJ47</f>
        <v>0.64714813517241887</v>
      </c>
      <c r="BE57" s="6">
        <f>'10'!H47</f>
        <v>0.73701421510282716</v>
      </c>
      <c r="BF57" s="6">
        <f>'10'!P47</f>
        <v>0.70008619689220131</v>
      </c>
      <c r="BG57" s="6">
        <f>'10'!X47</f>
        <v>0.63949527394072758</v>
      </c>
      <c r="BH57" s="6">
        <f>'10'!AF47</f>
        <v>0.68100266114348951</v>
      </c>
      <c r="BI57" s="6">
        <f>'10'!AN47</f>
        <v>0.59358169200549782</v>
      </c>
      <c r="BJ57" s="6">
        <f>'10'!AV47</f>
        <v>0.69971494263950507</v>
      </c>
      <c r="BK57" s="6">
        <f>'10'!BD47</f>
        <v>0.75446787897067191</v>
      </c>
      <c r="BL57" s="6">
        <f>'10'!BL47</f>
        <v>0.6846130758902057</v>
      </c>
      <c r="BM57" s="6">
        <f>'10'!BT47</f>
        <v>0.63018267965644681</v>
      </c>
      <c r="BN57" s="6">
        <f>'10'!CB47</f>
        <v>0.74365433934154845</v>
      </c>
      <c r="BO57" s="225">
        <f>'10'!CJ47</f>
        <v>0.80069471522401081</v>
      </c>
    </row>
    <row r="58" spans="1:67" x14ac:dyDescent="0.2">
      <c r="A58" s="1">
        <v>2023</v>
      </c>
      <c r="B58" s="6">
        <f>'9'!B48</f>
        <v>0.82742465373680107</v>
      </c>
      <c r="C58" s="6">
        <f>'9'!J48</f>
        <v>0.73738618345032603</v>
      </c>
      <c r="D58" s="6">
        <f>'9'!R48</f>
        <v>0.69492458299649096</v>
      </c>
      <c r="E58" s="6">
        <f>'9'!Z48</f>
        <v>0.82307151516504473</v>
      </c>
      <c r="F58" s="6">
        <f>'9'!AH48</f>
        <v>0.68169094779130868</v>
      </c>
      <c r="G58" s="6">
        <f>'9'!AP48</f>
        <v>0.75296466492757452</v>
      </c>
      <c r="H58" s="6">
        <f>'9'!AX48</f>
        <v>0.86207279854005237</v>
      </c>
      <c r="I58" s="6">
        <f>'9'!BF48</f>
        <v>0.76171363272593495</v>
      </c>
      <c r="J58" s="6">
        <f>'9'!BN48</f>
        <v>0.70127156851413985</v>
      </c>
      <c r="K58" s="6">
        <f>'9'!BV48</f>
        <v>0.86411205081902331</v>
      </c>
      <c r="L58" s="225">
        <f>'9'!CD48</f>
        <v>0.91666666666666674</v>
      </c>
      <c r="M58" s="6">
        <f>'9'!D48</f>
        <v>0.37574281258957948</v>
      </c>
      <c r="N58" s="6">
        <f>'9'!L48</f>
        <v>0.53320274334119533</v>
      </c>
      <c r="O58" s="6">
        <f>'9'!T48</f>
        <v>0.25986947154756795</v>
      </c>
      <c r="P58" s="6">
        <f>'9'!AB48</f>
        <v>0.16096714919922719</v>
      </c>
      <c r="Q58" s="6">
        <f>'9'!AJ48</f>
        <v>0.17948654662156599</v>
      </c>
      <c r="R58" s="6">
        <f>'9'!AR48</f>
        <v>0.36053715417573728</v>
      </c>
      <c r="S58" s="6">
        <f>'9'!AZ48</f>
        <v>0.35228667810569941</v>
      </c>
      <c r="T58" s="6">
        <f>'9'!BH48</f>
        <v>0.3176529735263488</v>
      </c>
      <c r="U58" s="6">
        <f>'9'!BP48</f>
        <v>9.4406909778227716E-2</v>
      </c>
      <c r="V58" s="6">
        <f>'9'!BX48</f>
        <v>0.16488025508463766</v>
      </c>
      <c r="W58" s="225">
        <f>'9'!CF48</f>
        <v>0.4673454308993546</v>
      </c>
      <c r="X58" s="6">
        <f>'9'!F48</f>
        <v>0.60207198333828282</v>
      </c>
      <c r="Y58" s="6">
        <f>'9'!N48</f>
        <v>0.54917373998654362</v>
      </c>
      <c r="Z58" s="6">
        <f>'9'!V48</f>
        <v>0.59488623359555237</v>
      </c>
      <c r="AA58" s="6">
        <f>'9'!AD48</f>
        <v>0.53660696103707939</v>
      </c>
      <c r="AB58" s="6">
        <f>'9'!AL48</f>
        <v>0.54912358782455617</v>
      </c>
      <c r="AC58" s="6">
        <f>'9'!AT48</f>
        <v>0.69057691920798314</v>
      </c>
      <c r="AD58" s="6">
        <f>'9'!BB48</f>
        <v>0.57456406482145306</v>
      </c>
      <c r="AE58" s="6">
        <f>'9'!BJ48</f>
        <v>0.61624982411706752</v>
      </c>
      <c r="AF58" s="6">
        <f>'9'!BR48</f>
        <v>0.47620184178148406</v>
      </c>
      <c r="AG58" s="6">
        <f>'9'!BZ48</f>
        <v>0.69107864769805349</v>
      </c>
      <c r="AH58" s="225">
        <f>'9'!CH48</f>
        <v>0.56473730102025865</v>
      </c>
      <c r="AI58" s="6">
        <f>'9'!G48</f>
        <v>0.53247141794637676</v>
      </c>
      <c r="AJ58" s="6">
        <f>'9'!O48</f>
        <v>0.52892449352827808</v>
      </c>
      <c r="AK58" s="6">
        <f>'9'!W48</f>
        <v>0.53940671924237404</v>
      </c>
      <c r="AL58" s="6">
        <f>'9'!AE48</f>
        <v>0.40218501503592397</v>
      </c>
      <c r="AM58" s="6">
        <f>'9'!AM48</f>
        <v>0.43751443859355177</v>
      </c>
      <c r="AN58" s="6">
        <f>'9'!AU48</f>
        <v>0.53642287034329428</v>
      </c>
      <c r="AO58" s="6">
        <f>'9'!BC48</f>
        <v>0.535064069190889</v>
      </c>
      <c r="AP58" s="6">
        <f>'9'!BK48</f>
        <v>0.57467916363502314</v>
      </c>
      <c r="AQ58" s="6">
        <f>'9'!BS48</f>
        <v>0.54065757980561469</v>
      </c>
      <c r="AR58" s="6">
        <f>'9'!CA48</f>
        <v>0.57444210409493845</v>
      </c>
      <c r="AS58" s="225">
        <f>'9'!CI48</f>
        <v>0.50931129018450705</v>
      </c>
      <c r="AT58" s="6">
        <f>'9'!H48</f>
        <v>0.58442771690276007</v>
      </c>
      <c r="AU58" s="6">
        <f>'9'!P48</f>
        <v>0.58717179007658582</v>
      </c>
      <c r="AV58" s="6">
        <f>'9'!X48</f>
        <v>0.52227175184549635</v>
      </c>
      <c r="AW58" s="6">
        <f>'9'!AF48</f>
        <v>0.48070766010931876</v>
      </c>
      <c r="AX58" s="6">
        <f>'9'!AN48</f>
        <v>0.46195388020774564</v>
      </c>
      <c r="AY58" s="6">
        <f>'9'!AV48</f>
        <v>0.58512540216364728</v>
      </c>
      <c r="AZ58" s="6">
        <f>'9'!BD48</f>
        <v>0.58099690266452342</v>
      </c>
      <c r="BA58" s="6">
        <f>'9'!BL48</f>
        <v>0.56757389850109363</v>
      </c>
      <c r="BB58" s="6">
        <f>'9'!BT48</f>
        <v>0.45313447496986659</v>
      </c>
      <c r="BC58" s="6">
        <f>'9'!CB48</f>
        <v>0.57362826442416326</v>
      </c>
      <c r="BD58" s="225">
        <f>'9'!CJ48</f>
        <v>0.61451517219269669</v>
      </c>
      <c r="BE58" s="6">
        <f>'10'!H48</f>
        <v>0.73022587900318447</v>
      </c>
      <c r="BF58" s="6">
        <f>'10'!P48</f>
        <v>0.67730042610082986</v>
      </c>
      <c r="BG58" s="6">
        <f>'10'!X48</f>
        <v>0.62586345053609316</v>
      </c>
      <c r="BH58" s="6">
        <f>'10'!AF48</f>
        <v>0.68612597314275436</v>
      </c>
      <c r="BI58" s="6">
        <f>'10'!AN48</f>
        <v>0.59379612075788346</v>
      </c>
      <c r="BJ58" s="6">
        <f>'10'!AV48</f>
        <v>0.68582895982200365</v>
      </c>
      <c r="BK58" s="6">
        <f>'10'!BD48</f>
        <v>0.74964244018984083</v>
      </c>
      <c r="BL58" s="6">
        <f>'10'!BL48</f>
        <v>0.68405773903599842</v>
      </c>
      <c r="BM58" s="6">
        <f>'10'!BT48</f>
        <v>0.6020167310964305</v>
      </c>
      <c r="BN58" s="6">
        <f>'10'!CB48</f>
        <v>0.74791853626107929</v>
      </c>
      <c r="BO58" s="225">
        <f>'10'!CJ48</f>
        <v>0.79580606887707872</v>
      </c>
    </row>
    <row r="60" spans="1:67" x14ac:dyDescent="0.2">
      <c r="B60" s="1" t="s">
        <v>156</v>
      </c>
    </row>
    <row r="61" spans="1:67" x14ac:dyDescent="0.2">
      <c r="A61" s="1" t="s">
        <v>157</v>
      </c>
      <c r="B61" s="5">
        <f>(POWER(B35/B16, 1/19)-1)*100</f>
        <v>4.5273346936546277</v>
      </c>
      <c r="C61" s="5">
        <f t="shared" ref="C61:BN61" si="0">(POWER(C35/C16, 1/19)-1)*100</f>
        <v>8.6539559568390203</v>
      </c>
      <c r="D61" s="5">
        <f t="shared" si="0"/>
        <v>4.3168247181400554</v>
      </c>
      <c r="E61" s="5">
        <f t="shared" si="0"/>
        <v>4.1628617725887551</v>
      </c>
      <c r="F61" s="5">
        <f t="shared" si="0"/>
        <v>7.7770132000778203</v>
      </c>
      <c r="G61" s="5">
        <f t="shared" si="0"/>
        <v>5.7039334024208133</v>
      </c>
      <c r="H61" s="5">
        <f t="shared" si="0"/>
        <v>5.0773652097915178</v>
      </c>
      <c r="I61" s="5">
        <f t="shared" si="0"/>
        <v>4.9354934701365316</v>
      </c>
      <c r="J61" s="5">
        <f t="shared" si="0"/>
        <v>3.1022206731424307</v>
      </c>
      <c r="K61" s="5">
        <f t="shared" si="0"/>
        <v>2.414680678303438</v>
      </c>
      <c r="L61" s="5">
        <f t="shared" si="0"/>
        <v>3.109998699662353</v>
      </c>
      <c r="M61" s="5">
        <f t="shared" si="0"/>
        <v>-9.6475081286850894E-3</v>
      </c>
      <c r="N61" s="5">
        <f t="shared" si="0"/>
        <v>2.8091540410268623</v>
      </c>
      <c r="O61" s="5">
        <f t="shared" si="0"/>
        <v>1.8728681695582505</v>
      </c>
      <c r="P61" s="5">
        <f t="shared" si="0"/>
        <v>-0.19602795619410029</v>
      </c>
      <c r="Q61" s="5">
        <f t="shared" si="0"/>
        <v>0.25416646837694845</v>
      </c>
      <c r="R61" s="5">
        <f t="shared" si="0"/>
        <v>1.2536288157126041</v>
      </c>
      <c r="S61" s="5">
        <f t="shared" si="0"/>
        <v>-5.5188964403618535E-2</v>
      </c>
      <c r="T61" s="5">
        <f t="shared" si="0"/>
        <v>-0.61760171117508644</v>
      </c>
      <c r="U61" s="5">
        <f t="shared" si="0"/>
        <v>-1.8516219320042104</v>
      </c>
      <c r="V61" s="5">
        <f t="shared" si="0"/>
        <v>-4.0859781702155544</v>
      </c>
      <c r="W61" s="5">
        <f t="shared" si="0"/>
        <v>1.1551717604836753</v>
      </c>
      <c r="X61" s="5">
        <f t="shared" si="0"/>
        <v>-1.0627690426877723</v>
      </c>
      <c r="Y61" s="5">
        <f t="shared" si="0"/>
        <v>-0.9097763725553043</v>
      </c>
      <c r="Z61" s="5">
        <f t="shared" si="0"/>
        <v>1.2049572614532433</v>
      </c>
      <c r="AA61" s="5">
        <f t="shared" si="0"/>
        <v>-0.22942116243587218</v>
      </c>
      <c r="AB61" s="5">
        <f t="shared" si="0"/>
        <v>2.1319751764840911</v>
      </c>
      <c r="AC61" s="5">
        <f t="shared" si="0"/>
        <v>-0.76653321664292839</v>
      </c>
      <c r="AD61" s="5">
        <f t="shared" si="0"/>
        <v>-1.2114781796522256</v>
      </c>
      <c r="AE61" s="5">
        <f t="shared" si="0"/>
        <v>-1.0329485299742758</v>
      </c>
      <c r="AF61" s="5">
        <f t="shared" si="0"/>
        <v>0.46439027905185171</v>
      </c>
      <c r="AG61" s="5">
        <f t="shared" si="0"/>
        <v>-1.027403399394089</v>
      </c>
      <c r="AH61" s="5">
        <f t="shared" si="0"/>
        <v>-2.6236929135963316</v>
      </c>
      <c r="AI61" s="5">
        <f t="shared" si="0"/>
        <v>-0.38467356017867216</v>
      </c>
      <c r="AJ61" s="5">
        <f t="shared" si="0"/>
        <v>1.1093829177482473</v>
      </c>
      <c r="AK61" s="5">
        <f t="shared" si="0"/>
        <v>1.2154435593423552</v>
      </c>
      <c r="AL61" s="5">
        <f t="shared" si="0"/>
        <v>-0.61156180056786136</v>
      </c>
      <c r="AM61" s="5">
        <f t="shared" si="0"/>
        <v>0.25531052205105542</v>
      </c>
      <c r="AN61" s="5">
        <f t="shared" si="0"/>
        <v>-0.11230550867479261</v>
      </c>
      <c r="AO61" s="5">
        <f t="shared" si="0"/>
        <v>-0.75626500898965388</v>
      </c>
      <c r="AP61" s="5">
        <f t="shared" si="0"/>
        <v>-0.53188125392775731</v>
      </c>
      <c r="AQ61" s="5">
        <f t="shared" si="0"/>
        <v>-0.99892272501226342</v>
      </c>
      <c r="AR61" s="5">
        <f t="shared" si="0"/>
        <v>-0.42338086464435154</v>
      </c>
      <c r="AS61" s="5">
        <f t="shared" si="0"/>
        <v>0.22864552825416773</v>
      </c>
      <c r="AT61" s="5">
        <f t="shared" si="0"/>
        <v>0.38731637431415056</v>
      </c>
      <c r="AU61" s="5">
        <f t="shared" si="0"/>
        <v>1.947405145164316</v>
      </c>
      <c r="AV61" s="5">
        <f t="shared" si="0"/>
        <v>1.9233371466786053</v>
      </c>
      <c r="AW61" s="5">
        <f t="shared" si="0"/>
        <v>0.61323717202477201</v>
      </c>
      <c r="AX61" s="5">
        <f t="shared" si="0"/>
        <v>2.0142919812031757</v>
      </c>
      <c r="AY61" s="5">
        <f t="shared" si="0"/>
        <v>0.79049693737522908</v>
      </c>
      <c r="AZ61" s="5">
        <f t="shared" si="0"/>
        <v>0.27902525241079168</v>
      </c>
      <c r="BA61" s="5">
        <f t="shared" si="0"/>
        <v>0.26738189725816763</v>
      </c>
      <c r="BB61" s="5">
        <f t="shared" si="0"/>
        <v>-3.1617865475963569E-2</v>
      </c>
      <c r="BC61" s="5">
        <f t="shared" si="0"/>
        <v>-0.85367009947439065</v>
      </c>
      <c r="BD61" s="5">
        <f t="shared" si="0"/>
        <v>0.21203275494197094</v>
      </c>
      <c r="BE61" s="5">
        <f t="shared" si="0"/>
        <v>2.550287982023236</v>
      </c>
      <c r="BF61" s="5">
        <f t="shared" si="0"/>
        <v>4.9715593380970979</v>
      </c>
      <c r="BG61" s="5">
        <f t="shared" si="0"/>
        <v>3.255262027642325</v>
      </c>
      <c r="BH61" s="5">
        <f t="shared" si="0"/>
        <v>2.6072243252230676</v>
      </c>
      <c r="BI61" s="5">
        <f t="shared" si="0"/>
        <v>4.6827389262395824</v>
      </c>
      <c r="BJ61" s="5">
        <f t="shared" si="0"/>
        <v>3.1477442411585121</v>
      </c>
      <c r="BK61" s="5">
        <f t="shared" si="0"/>
        <v>2.7634193510795546</v>
      </c>
      <c r="BL61" s="5">
        <f t="shared" si="0"/>
        <v>2.6265026301156569</v>
      </c>
      <c r="BM61" s="5">
        <f t="shared" si="0"/>
        <v>1.6032301602534327</v>
      </c>
      <c r="BN61" s="5">
        <f t="shared" si="0"/>
        <v>0.9096308028633926</v>
      </c>
      <c r="BO61" s="5">
        <f t="shared" ref="BO61" si="1">(POWER(BO35/BO16, 1/19)-1)*100</f>
        <v>1.8552390307812638</v>
      </c>
    </row>
    <row r="62" spans="1:67" x14ac:dyDescent="0.2">
      <c r="A62" s="5" t="s">
        <v>158</v>
      </c>
      <c r="B62" s="5">
        <f>(POWER(B43/B35, 1/8)-1)*100</f>
        <v>4.0751129286775933</v>
      </c>
      <c r="C62" s="5">
        <f t="shared" ref="C62:BN62" si="2">(POWER(C43/C35, 1/8)-1)*100</f>
        <v>5.2802569704829549</v>
      </c>
      <c r="D62" s="5">
        <f t="shared" si="2"/>
        <v>4.6827814375698606</v>
      </c>
      <c r="E62" s="5">
        <f t="shared" si="2"/>
        <v>4.0747622630797453</v>
      </c>
      <c r="F62" s="5">
        <f t="shared" si="2"/>
        <v>4.3905976055440776</v>
      </c>
      <c r="G62" s="5">
        <f t="shared" si="2"/>
        <v>4.398937416350468</v>
      </c>
      <c r="H62" s="5">
        <f t="shared" si="2"/>
        <v>3.5887785930648786</v>
      </c>
      <c r="I62" s="5">
        <f t="shared" si="2"/>
        <v>4.5965197184632656</v>
      </c>
      <c r="J62" s="5">
        <f t="shared" si="2"/>
        <v>5.0980606048103061</v>
      </c>
      <c r="K62" s="5">
        <f t="shared" si="2"/>
        <v>4.5634109164055747</v>
      </c>
      <c r="L62" s="5">
        <f t="shared" si="2"/>
        <v>4.0054554178730495</v>
      </c>
      <c r="M62" s="5">
        <f t="shared" si="2"/>
        <v>3.3295142623207319</v>
      </c>
      <c r="N62" s="5">
        <f t="shared" si="2"/>
        <v>13.222753921949471</v>
      </c>
      <c r="O62" s="5">
        <f t="shared" si="2"/>
        <v>3.997004846088581</v>
      </c>
      <c r="P62" s="5">
        <f t="shared" si="2"/>
        <v>-0.39867333097624025</v>
      </c>
      <c r="Q62" s="5">
        <f t="shared" si="2"/>
        <v>-0.75878290888571343</v>
      </c>
      <c r="R62" s="5">
        <f t="shared" si="2"/>
        <v>1.5517573660241091</v>
      </c>
      <c r="S62" s="5">
        <f t="shared" si="2"/>
        <v>1.9553941058872093</v>
      </c>
      <c r="T62" s="5">
        <f t="shared" si="2"/>
        <v>1.6483367482291955</v>
      </c>
      <c r="U62" s="5">
        <f t="shared" si="2"/>
        <v>8.1267247700788303</v>
      </c>
      <c r="V62" s="5">
        <f t="shared" si="2"/>
        <v>2.6903858036933181</v>
      </c>
      <c r="W62" s="5">
        <f t="shared" si="2"/>
        <v>1.3937352263585501</v>
      </c>
      <c r="X62" s="5">
        <f t="shared" si="2"/>
        <v>0.16539102895596347</v>
      </c>
      <c r="Y62" s="5">
        <f t="shared" si="2"/>
        <v>5.1026197675272167</v>
      </c>
      <c r="Z62" s="5">
        <f t="shared" si="2"/>
        <v>2.7170678240881596</v>
      </c>
      <c r="AA62" s="5">
        <f t="shared" si="2"/>
        <v>-0.11982574701124848</v>
      </c>
      <c r="AB62" s="5">
        <f t="shared" si="2"/>
        <v>4.2671364540236567E-2</v>
      </c>
      <c r="AC62" s="5">
        <f t="shared" si="2"/>
        <v>0.54997714369748874</v>
      </c>
      <c r="AD62" s="5">
        <f t="shared" si="2"/>
        <v>-1.3250316755196723</v>
      </c>
      <c r="AE62" s="5">
        <f t="shared" si="2"/>
        <v>-0.25343301546898456</v>
      </c>
      <c r="AF62" s="5">
        <f t="shared" si="2"/>
        <v>1.9689000215068697</v>
      </c>
      <c r="AG62" s="5">
        <f t="shared" si="2"/>
        <v>1.5770307641957526</v>
      </c>
      <c r="AH62" s="5">
        <f t="shared" si="2"/>
        <v>1.3747739768841694</v>
      </c>
      <c r="AI62" s="5">
        <f t="shared" si="2"/>
        <v>-0.64800943887812767</v>
      </c>
      <c r="AJ62" s="5">
        <f t="shared" si="2"/>
        <v>1.1703762885686197</v>
      </c>
      <c r="AK62" s="5">
        <f t="shared" si="2"/>
        <v>-0.56073139108792081</v>
      </c>
      <c r="AL62" s="5">
        <f t="shared" si="2"/>
        <v>-1.4164589897489477</v>
      </c>
      <c r="AM62" s="5">
        <f t="shared" si="2"/>
        <v>-1.354477606485871</v>
      </c>
      <c r="AN62" s="5">
        <f t="shared" si="2"/>
        <v>7.7623759208833576E-3</v>
      </c>
      <c r="AO62" s="5">
        <f t="shared" si="2"/>
        <v>-1.8785413580264088</v>
      </c>
      <c r="AP62" s="5">
        <f t="shared" si="2"/>
        <v>0.33246443275436466</v>
      </c>
      <c r="AQ62" s="5">
        <f t="shared" si="2"/>
        <v>1.5154623905440756</v>
      </c>
      <c r="AR62" s="5">
        <f t="shared" si="2"/>
        <v>0.26037020620879314</v>
      </c>
      <c r="AS62" s="5">
        <f t="shared" si="2"/>
        <v>-0.45463637872487084</v>
      </c>
      <c r="AT62" s="5">
        <f t="shared" si="2"/>
        <v>1.6181200555349662</v>
      </c>
      <c r="AU62" s="5">
        <f t="shared" si="2"/>
        <v>6.3752956945267503</v>
      </c>
      <c r="AV62" s="5">
        <f t="shared" si="2"/>
        <v>2.4814329926506895</v>
      </c>
      <c r="AW62" s="5">
        <f t="shared" si="2"/>
        <v>0.92396675889965252</v>
      </c>
      <c r="AX62" s="5">
        <f t="shared" si="2"/>
        <v>0.78090398221473123</v>
      </c>
      <c r="AY62" s="5">
        <f t="shared" si="2"/>
        <v>1.5896283480025808</v>
      </c>
      <c r="AZ62" s="5">
        <f t="shared" si="2"/>
        <v>0.55252039927000673</v>
      </c>
      <c r="BA62" s="5">
        <f t="shared" si="2"/>
        <v>1.6510318745128094</v>
      </c>
      <c r="BB62" s="5">
        <f t="shared" si="2"/>
        <v>3.7644283033134496</v>
      </c>
      <c r="BC62" s="5">
        <f t="shared" si="2"/>
        <v>2.2609997801254833</v>
      </c>
      <c r="BD62" s="5">
        <f t="shared" si="2"/>
        <v>1.6736142286079003</v>
      </c>
      <c r="BE62" s="5">
        <f t="shared" si="2"/>
        <v>3.1923917700772408</v>
      </c>
      <c r="BF62" s="5">
        <f t="shared" si="2"/>
        <v>5.7199924862349372</v>
      </c>
      <c r="BG62" s="5">
        <f t="shared" si="2"/>
        <v>3.8692122728029021</v>
      </c>
      <c r="BH62" s="5">
        <f t="shared" si="2"/>
        <v>3.0321428053643018</v>
      </c>
      <c r="BI62" s="5">
        <f t="shared" si="2"/>
        <v>3.0456064311268793</v>
      </c>
      <c r="BJ62" s="5">
        <f t="shared" si="2"/>
        <v>3.331024568044394</v>
      </c>
      <c r="BK62" s="5">
        <f t="shared" si="2"/>
        <v>2.5428547347938535</v>
      </c>
      <c r="BL62" s="5">
        <f t="shared" si="2"/>
        <v>3.5369677785776599</v>
      </c>
      <c r="BM62" s="5">
        <f t="shared" si="2"/>
        <v>4.5758634327990988</v>
      </c>
      <c r="BN62" s="5">
        <f t="shared" si="2"/>
        <v>3.7272440525455419</v>
      </c>
      <c r="BO62" s="5">
        <f t="shared" ref="BO62" si="3">(POWER(BO43/BO35, 1/8)-1)*100</f>
        <v>3.1979931250772475</v>
      </c>
    </row>
    <row r="63" spans="1:67" x14ac:dyDescent="0.2">
      <c r="A63" s="5" t="s">
        <v>159</v>
      </c>
      <c r="B63" s="5">
        <f>(POWER(B54/B43, 1/11)-1)*100</f>
        <v>0.79845914184726308</v>
      </c>
      <c r="C63" s="5">
        <f t="shared" ref="C63:BN63" si="4">(POWER(C54/C43, 1/11)-1)*100</f>
        <v>1.5214716748318313</v>
      </c>
      <c r="D63" s="5">
        <f t="shared" si="4"/>
        <v>0.67852656796985045</v>
      </c>
      <c r="E63" s="5">
        <f t="shared" si="4"/>
        <v>1.0698554876352517</v>
      </c>
      <c r="F63" s="5">
        <f t="shared" si="4"/>
        <v>0.86880417640902152</v>
      </c>
      <c r="G63" s="5">
        <f t="shared" si="4"/>
        <v>1.0383180276754667</v>
      </c>
      <c r="H63" s="5">
        <f t="shared" si="4"/>
        <v>0.78184073447138402</v>
      </c>
      <c r="I63" s="5">
        <f t="shared" si="4"/>
        <v>0.42269011125453115</v>
      </c>
      <c r="J63" s="5">
        <f t="shared" si="4"/>
        <v>0.53649495386287605</v>
      </c>
      <c r="K63" s="5">
        <f t="shared" si="4"/>
        <v>0.17920309316241667</v>
      </c>
      <c r="L63" s="5">
        <f t="shared" si="4"/>
        <v>0.96122300659102766</v>
      </c>
      <c r="M63" s="5">
        <f t="shared" si="4"/>
        <v>-1.0506241293967489</v>
      </c>
      <c r="N63" s="5">
        <f t="shared" si="4"/>
        <v>-1.8775271783693537</v>
      </c>
      <c r="O63" s="5">
        <f t="shared" si="4"/>
        <v>1.7941750905512199</v>
      </c>
      <c r="P63" s="5">
        <f t="shared" si="4"/>
        <v>-0.58175935816136004</v>
      </c>
      <c r="Q63" s="5">
        <f t="shared" si="4"/>
        <v>-1.8983239615782743</v>
      </c>
      <c r="R63" s="5">
        <f t="shared" si="4"/>
        <v>1.0583664653348812</v>
      </c>
      <c r="S63" s="5">
        <f t="shared" si="4"/>
        <v>0.7602614642304939</v>
      </c>
      <c r="T63" s="5">
        <f t="shared" si="4"/>
        <v>0.50500442781176158</v>
      </c>
      <c r="U63" s="5">
        <f t="shared" si="4"/>
        <v>-9.1431887060623005</v>
      </c>
      <c r="V63" s="5">
        <f t="shared" si="4"/>
        <v>-6.8476378852311726</v>
      </c>
      <c r="W63" s="5">
        <f t="shared" si="4"/>
        <v>0.28800387114249482</v>
      </c>
      <c r="X63" s="5">
        <f t="shared" si="4"/>
        <v>1.1044695222670153</v>
      </c>
      <c r="Y63" s="5">
        <f t="shared" si="4"/>
        <v>0.77031071839144261</v>
      </c>
      <c r="Z63" s="5">
        <f t="shared" si="4"/>
        <v>-2.2196587577292926</v>
      </c>
      <c r="AA63" s="5">
        <f t="shared" si="4"/>
        <v>1.1064134281184135</v>
      </c>
      <c r="AB63" s="5">
        <f t="shared" si="4"/>
        <v>1.1467376969967136</v>
      </c>
      <c r="AC63" s="5">
        <f t="shared" si="4"/>
        <v>0.9301647494154297</v>
      </c>
      <c r="AD63" s="5">
        <f t="shared" si="4"/>
        <v>0.97810509966056447</v>
      </c>
      <c r="AE63" s="5">
        <f t="shared" si="4"/>
        <v>1.1984718967945396</v>
      </c>
      <c r="AF63" s="5">
        <f t="shared" si="4"/>
        <v>-0.74295624686859796</v>
      </c>
      <c r="AG63" s="5">
        <f t="shared" si="4"/>
        <v>1.4259846890804395</v>
      </c>
      <c r="AH63" s="5">
        <f t="shared" si="4"/>
        <v>2.0774481830451608</v>
      </c>
      <c r="AI63" s="5">
        <f t="shared" si="4"/>
        <v>-0.30331384914561443</v>
      </c>
      <c r="AJ63" s="5">
        <f t="shared" si="4"/>
        <v>-0.66233462654194941</v>
      </c>
      <c r="AK63" s="5">
        <f t="shared" si="4"/>
        <v>-0.14536070461548256</v>
      </c>
      <c r="AL63" s="5">
        <f t="shared" si="4"/>
        <v>-0.82240706465729341</v>
      </c>
      <c r="AM63" s="5">
        <f t="shared" si="4"/>
        <v>-0.66592139570015307</v>
      </c>
      <c r="AN63" s="5">
        <f t="shared" si="4"/>
        <v>-7.8073211004459075E-2</v>
      </c>
      <c r="AO63" s="5">
        <f t="shared" si="4"/>
        <v>0.43777735278363039</v>
      </c>
      <c r="AP63" s="5">
        <f t="shared" si="4"/>
        <v>-0.64945766685048367</v>
      </c>
      <c r="AQ63" s="5">
        <f t="shared" si="4"/>
        <v>-2.0610821361514264</v>
      </c>
      <c r="AR63" s="5">
        <f t="shared" si="4"/>
        <v>-1.3616390881168505</v>
      </c>
      <c r="AS63" s="5">
        <f t="shared" si="4"/>
        <v>-0.65588383711044917</v>
      </c>
      <c r="AT63" s="5">
        <f t="shared" si="4"/>
        <v>0.30719089247934761</v>
      </c>
      <c r="AU63" s="5">
        <f t="shared" si="4"/>
        <v>-0.18713748390121188</v>
      </c>
      <c r="AV63" s="5">
        <f t="shared" si="4"/>
        <v>-0.3440231405187566</v>
      </c>
      <c r="AW63" s="5">
        <f t="shared" si="4"/>
        <v>0.51163435240648703</v>
      </c>
      <c r="AX63" s="5">
        <f t="shared" si="4"/>
        <v>0.3079013745060033</v>
      </c>
      <c r="AY63" s="5">
        <f t="shared" si="4"/>
        <v>0.71897295016289942</v>
      </c>
      <c r="AZ63" s="5">
        <f t="shared" si="4"/>
        <v>0.74920179350852489</v>
      </c>
      <c r="BA63" s="5">
        <f t="shared" si="4"/>
        <v>0.34877683639285006</v>
      </c>
      <c r="BB63" s="5">
        <f t="shared" si="4"/>
        <v>-2.0163119702691024</v>
      </c>
      <c r="BC63" s="5">
        <f t="shared" si="4"/>
        <v>-0.70868187470153332</v>
      </c>
      <c r="BD63" s="5">
        <f t="shared" si="4"/>
        <v>0.68640659428895745</v>
      </c>
      <c r="BE63" s="5">
        <f t="shared" si="4"/>
        <v>0.63663165247502818</v>
      </c>
      <c r="BF63" s="5">
        <f t="shared" si="4"/>
        <v>0.85090399845935139</v>
      </c>
      <c r="BG63" s="5">
        <f t="shared" si="4"/>
        <v>0.33487739633573099</v>
      </c>
      <c r="BH63" s="5">
        <f t="shared" si="4"/>
        <v>0.90514408378479239</v>
      </c>
      <c r="BI63" s="5">
        <f t="shared" si="4"/>
        <v>0.68369531866083744</v>
      </c>
      <c r="BJ63" s="5">
        <f t="shared" si="4"/>
        <v>0.92719926025570665</v>
      </c>
      <c r="BK63" s="5">
        <f t="shared" si="4"/>
        <v>0.77157905694695827</v>
      </c>
      <c r="BL63" s="5">
        <f t="shared" si="4"/>
        <v>0.39831881127947444</v>
      </c>
      <c r="BM63" s="5">
        <f t="shared" si="4"/>
        <v>-0.35300794162520521</v>
      </c>
      <c r="BN63" s="5">
        <f t="shared" si="4"/>
        <v>-0.11411703443853227</v>
      </c>
      <c r="BO63" s="5">
        <f t="shared" ref="BO63" si="5">(POWER(BO54/BO43, 1/11)-1)*100</f>
        <v>0.87314721397167006</v>
      </c>
    </row>
    <row r="64" spans="1:67" x14ac:dyDescent="0.2">
      <c r="A64" s="5" t="s">
        <v>160</v>
      </c>
      <c r="B64" s="5">
        <f>(POWER(B58/B54, 1/4)-1)*100</f>
        <v>0.96014081297892684</v>
      </c>
      <c r="C64" s="5">
        <f t="shared" ref="C64:BN64" si="6">(POWER(C58/C54, 1/4)-1)*100</f>
        <v>0.64092510591742258</v>
      </c>
      <c r="D64" s="5">
        <f t="shared" si="6"/>
        <v>0.87294672194742073</v>
      </c>
      <c r="E64" s="5">
        <f t="shared" si="6"/>
        <v>0.90968536412010526</v>
      </c>
      <c r="F64" s="5">
        <f t="shared" si="6"/>
        <v>0.49737771366498151</v>
      </c>
      <c r="G64" s="5">
        <f t="shared" si="6"/>
        <v>1.7800502574415233</v>
      </c>
      <c r="H64" s="5">
        <f t="shared" si="6"/>
        <v>0.64302908242208634</v>
      </c>
      <c r="I64" s="5">
        <f t="shared" si="6"/>
        <v>1.2146777134500075</v>
      </c>
      <c r="J64" s="5">
        <f t="shared" si="6"/>
        <v>0.52587478473000715</v>
      </c>
      <c r="K64" s="5">
        <f t="shared" si="6"/>
        <v>0.35059656039093667</v>
      </c>
      <c r="L64" s="5">
        <f t="shared" si="6"/>
        <v>1.2828899105025604</v>
      </c>
      <c r="M64" s="5">
        <f t="shared" si="6"/>
        <v>2.4218515127994111</v>
      </c>
      <c r="N64" s="5">
        <f t="shared" si="6"/>
        <v>-7.9959592478243575</v>
      </c>
      <c r="O64" s="5">
        <f t="shared" si="6"/>
        <v>3.8459765781542421</v>
      </c>
      <c r="P64" s="5">
        <f t="shared" si="6"/>
        <v>1.8300364466316221</v>
      </c>
      <c r="Q64" s="5">
        <f t="shared" si="6"/>
        <v>2.0519746466951982</v>
      </c>
      <c r="R64" s="5">
        <f t="shared" si="6"/>
        <v>1.6636085830609604</v>
      </c>
      <c r="S64" s="5">
        <f t="shared" si="6"/>
        <v>0.84578107554726945</v>
      </c>
      <c r="T64" s="5">
        <f t="shared" si="6"/>
        <v>-0.83440064524464841</v>
      </c>
      <c r="U64" s="5">
        <f t="shared" si="6"/>
        <v>-14.796270654954647</v>
      </c>
      <c r="V64" s="5">
        <f t="shared" si="6"/>
        <v>-4.0114074535163695</v>
      </c>
      <c r="W64" s="5">
        <f t="shared" si="6"/>
        <v>2.7544027802401949</v>
      </c>
      <c r="X64" s="5">
        <f t="shared" si="6"/>
        <v>-0.2184855852176204</v>
      </c>
      <c r="Y64" s="5">
        <f t="shared" si="6"/>
        <v>-1.0896724317817963</v>
      </c>
      <c r="Z64" s="5">
        <f t="shared" si="6"/>
        <v>1.9414372377424716</v>
      </c>
      <c r="AA64" s="5">
        <f t="shared" si="6"/>
        <v>-1.8988905784896537</v>
      </c>
      <c r="AB64" s="5">
        <f t="shared" si="6"/>
        <v>-3.6631050803311638</v>
      </c>
      <c r="AC64" s="5">
        <f t="shared" si="6"/>
        <v>2.9543063625215638</v>
      </c>
      <c r="AD64" s="5">
        <f t="shared" si="6"/>
        <v>-1.110565407131836</v>
      </c>
      <c r="AE64" s="5">
        <f t="shared" si="6"/>
        <v>2.5904095163668206</v>
      </c>
      <c r="AF64" s="5">
        <f t="shared" si="6"/>
        <v>-0.90549343828445483</v>
      </c>
      <c r="AG64" s="5">
        <f t="shared" si="6"/>
        <v>-2.7556220746259852</v>
      </c>
      <c r="AH64" s="5">
        <f t="shared" si="6"/>
        <v>-0.65874883460561584</v>
      </c>
      <c r="AI64" s="5">
        <f t="shared" si="6"/>
        <v>-7.7357780287112821E-2</v>
      </c>
      <c r="AJ64" s="5">
        <f t="shared" si="6"/>
        <v>2.5254849899398746</v>
      </c>
      <c r="AK64" s="5">
        <f t="shared" si="6"/>
        <v>3.4198155035778388</v>
      </c>
      <c r="AL64" s="5">
        <f t="shared" si="6"/>
        <v>-0.19837291942170765</v>
      </c>
      <c r="AM64" s="5">
        <f t="shared" si="6"/>
        <v>-7.001852403212272E-2</v>
      </c>
      <c r="AN64" s="5">
        <f t="shared" si="6"/>
        <v>-0.64455086546831852</v>
      </c>
      <c r="AO64" s="5">
        <f t="shared" si="6"/>
        <v>0.44019290951227141</v>
      </c>
      <c r="AP64" s="5">
        <f t="shared" si="6"/>
        <v>2.422034830557851</v>
      </c>
      <c r="AQ64" s="5">
        <f t="shared" si="6"/>
        <v>0.65458484851554921</v>
      </c>
      <c r="AR64" s="5">
        <f t="shared" si="6"/>
        <v>0.12441877395708012</v>
      </c>
      <c r="AS64" s="5">
        <f t="shared" si="6"/>
        <v>-2.1208638074153741</v>
      </c>
      <c r="AT64" s="5">
        <f t="shared" si="6"/>
        <v>0.63432808531675988</v>
      </c>
      <c r="AU64" s="5">
        <f t="shared" si="6"/>
        <v>-1.6999520476702168</v>
      </c>
      <c r="AV64" s="5">
        <f t="shared" si="6"/>
        <v>2.1723182912579464</v>
      </c>
      <c r="AW64" s="5">
        <f t="shared" si="6"/>
        <v>-7.0511115409976899E-2</v>
      </c>
      <c r="AX64" s="5">
        <f t="shared" si="6"/>
        <v>-0.82466333971655814</v>
      </c>
      <c r="AY64" s="5">
        <f t="shared" si="6"/>
        <v>1.5101266469941699</v>
      </c>
      <c r="AZ64" s="5">
        <f t="shared" si="6"/>
        <v>0.17896396282695015</v>
      </c>
      <c r="BA64" s="5">
        <f t="shared" si="6"/>
        <v>1.5738140625042973</v>
      </c>
      <c r="BB64" s="5">
        <f t="shared" si="6"/>
        <v>-0.9938497394876955</v>
      </c>
      <c r="BC64" s="5">
        <f t="shared" si="6"/>
        <v>-1.0215314786094165</v>
      </c>
      <c r="BD64" s="5">
        <f t="shared" si="6"/>
        <v>0.33817871609524985</v>
      </c>
      <c r="BE64" s="5">
        <f t="shared" si="6"/>
        <v>0.85526261963064787</v>
      </c>
      <c r="BF64" s="5">
        <f t="shared" si="6"/>
        <v>-0.20235140855238143</v>
      </c>
      <c r="BG64" s="5">
        <f t="shared" si="6"/>
        <v>1.2974816987735061</v>
      </c>
      <c r="BH64" s="5">
        <f t="shared" si="6"/>
        <v>0.63013500253576993</v>
      </c>
      <c r="BI64" s="5">
        <f t="shared" si="6"/>
        <v>7.6524794331001011E-2</v>
      </c>
      <c r="BJ64" s="5">
        <f t="shared" si="6"/>
        <v>1.6875311312639196</v>
      </c>
      <c r="BK64" s="5">
        <f t="shared" si="6"/>
        <v>0.49801300581844288</v>
      </c>
      <c r="BL64" s="5">
        <f t="shared" si="6"/>
        <v>1.3331663425746543</v>
      </c>
      <c r="BM64" s="5">
        <f t="shared" si="6"/>
        <v>5.603132972238356E-2</v>
      </c>
      <c r="BN64" s="5">
        <f t="shared" si="6"/>
        <v>-8.0476964247711003E-2</v>
      </c>
      <c r="BO64" s="5">
        <f t="shared" ref="BO64" si="7">(POWER(BO58/BO54, 1/4)-1)*100</f>
        <v>0.9863405631765465</v>
      </c>
    </row>
    <row r="65" spans="1:67" x14ac:dyDescent="0.2">
      <c r="A65" s="1" t="s">
        <v>161</v>
      </c>
      <c r="B65" s="5">
        <f>(POWER(B58/B16, 1/42)-1)*100</f>
        <v>3.1105785756444959</v>
      </c>
      <c r="C65" s="5">
        <f t="shared" ref="C65:BN65" si="8">(POWER(C58/C16, 1/42)-1)*100</f>
        <v>5.3282024321168242</v>
      </c>
      <c r="D65" s="5">
        <f t="shared" si="8"/>
        <v>3.0902508207434121</v>
      </c>
      <c r="E65" s="5">
        <f t="shared" si="8"/>
        <v>3.0153302330297116</v>
      </c>
      <c r="F65" s="5">
        <f t="shared" si="8"/>
        <v>4.5822334476790516</v>
      </c>
      <c r="G65" s="5">
        <f t="shared" si="8"/>
        <v>3.8398960500998447</v>
      </c>
      <c r="H65" s="5">
        <f t="shared" si="8"/>
        <v>3.2281154922687572</v>
      </c>
      <c r="I65" s="5">
        <f t="shared" si="8"/>
        <v>3.3145810573763423</v>
      </c>
      <c r="J65" s="5">
        <f t="shared" si="8"/>
        <v>2.5512630455882812</v>
      </c>
      <c r="K65" s="5">
        <f t="shared" si="8"/>
        <v>2.0298988526383122</v>
      </c>
      <c r="L65" s="5">
        <f t="shared" si="8"/>
        <v>2.5371309197709691</v>
      </c>
      <c r="M65" s="5">
        <f t="shared" si="8"/>
        <v>0.5724162335426275</v>
      </c>
      <c r="N65" s="5">
        <f t="shared" si="8"/>
        <v>2.3559760865034862</v>
      </c>
      <c r="O65" s="5">
        <f t="shared" si="8"/>
        <v>2.4403805517162036</v>
      </c>
      <c r="P65" s="5">
        <f t="shared" si="8"/>
        <v>-0.14484776427173829</v>
      </c>
      <c r="Q65" s="5">
        <f t="shared" si="8"/>
        <v>-0.33818545910260234</v>
      </c>
      <c r="R65" s="5">
        <f t="shared" si="8"/>
        <v>1.2981188839393365</v>
      </c>
      <c r="S65" s="5">
        <f t="shared" si="8"/>
        <v>0.62440416852127534</v>
      </c>
      <c r="T65" s="5">
        <f t="shared" si="8"/>
        <v>8.3316565586799562E-2</v>
      </c>
      <c r="U65" s="5">
        <f t="shared" si="8"/>
        <v>-3.3365798022776505</v>
      </c>
      <c r="V65" s="5">
        <f t="shared" si="8"/>
        <v>-3.5641934925139784</v>
      </c>
      <c r="W65" s="5">
        <f t="shared" si="8"/>
        <v>1.1235856530996458</v>
      </c>
      <c r="X65" s="5">
        <f t="shared" si="8"/>
        <v>-0.18485224627674546</v>
      </c>
      <c r="Y65" s="5">
        <f t="shared" si="8"/>
        <v>0.63311694784631278</v>
      </c>
      <c r="Z65" s="5">
        <f t="shared" si="8"/>
        <v>0.64981323878223751</v>
      </c>
      <c r="AA65" s="5">
        <f t="shared" si="8"/>
        <v>-2.1142596729295526E-2</v>
      </c>
      <c r="AB65" s="5">
        <f t="shared" si="8"/>
        <v>0.90977719063747298</v>
      </c>
      <c r="AC65" s="5">
        <f t="shared" si="8"/>
        <v>0.27652625675902431</v>
      </c>
      <c r="AD65" s="5">
        <f t="shared" si="8"/>
        <v>-0.65475171448211578</v>
      </c>
      <c r="AE65" s="5">
        <f t="shared" si="8"/>
        <v>3.7540346060338514E-2</v>
      </c>
      <c r="AF65" s="5">
        <f t="shared" si="8"/>
        <v>0.29948645721347145</v>
      </c>
      <c r="AG65" s="5">
        <f t="shared" si="8"/>
        <v>-6.4407761526141805E-2</v>
      </c>
      <c r="AH65" s="5">
        <f t="shared" si="8"/>
        <v>-0.46601618802812883</v>
      </c>
      <c r="AI65" s="5">
        <f t="shared" si="8"/>
        <v>-0.38437627606106028</v>
      </c>
      <c r="AJ65" s="5">
        <f t="shared" si="8"/>
        <v>0.78730754764153588</v>
      </c>
      <c r="AK65" s="5">
        <f t="shared" si="8"/>
        <v>0.72418494769739272</v>
      </c>
      <c r="AL65" s="5">
        <f t="shared" si="8"/>
        <v>-0.78136479653755364</v>
      </c>
      <c r="AM65" s="5">
        <f t="shared" si="8"/>
        <v>-0.32553951188244445</v>
      </c>
      <c r="AN65" s="5">
        <f t="shared" si="8"/>
        <v>-0.13130886091419214</v>
      </c>
      <c r="AO65" s="5">
        <f t="shared" si="8"/>
        <v>-0.54690322082229237</v>
      </c>
      <c r="AP65" s="5">
        <f t="shared" si="8"/>
        <v>-0.12069067953337509</v>
      </c>
      <c r="AQ65" s="5">
        <f t="shared" si="8"/>
        <v>-0.64886694858229399</v>
      </c>
      <c r="AR65" s="5">
        <f t="shared" si="8"/>
        <v>-0.48843733410183221</v>
      </c>
      <c r="AS65" s="5">
        <f t="shared" si="8"/>
        <v>-0.35933553325437906</v>
      </c>
      <c r="AT65" s="5">
        <f t="shared" si="8"/>
        <v>0.62310852599003486</v>
      </c>
      <c r="AU65" s="5">
        <f t="shared" si="8"/>
        <v>1.8543371632169237</v>
      </c>
      <c r="AV65" s="5">
        <f t="shared" si="8"/>
        <v>1.4535833693166245</v>
      </c>
      <c r="AW65" s="5">
        <f t="shared" si="8"/>
        <v>0.58037305441354103</v>
      </c>
      <c r="AX65" s="5">
        <f t="shared" si="8"/>
        <v>1.0575419957465693</v>
      </c>
      <c r="AY65" s="5">
        <f t="shared" si="8"/>
        <v>0.99186660455337083</v>
      </c>
      <c r="AZ65" s="5">
        <f t="shared" si="8"/>
        <v>0.44450432546812024</v>
      </c>
      <c r="BA65" s="5">
        <f t="shared" si="8"/>
        <v>0.67488579928727255</v>
      </c>
      <c r="BB65" s="5">
        <f t="shared" si="8"/>
        <v>6.0976161643555571E-2</v>
      </c>
      <c r="BC65" s="5">
        <f t="shared" si="8"/>
        <v>-0.24572640000202206</v>
      </c>
      <c r="BD65" s="5">
        <f t="shared" si="8"/>
        <v>0.62522202701140728</v>
      </c>
      <c r="BE65" s="5">
        <f t="shared" si="8"/>
        <v>2.0049562476267768</v>
      </c>
      <c r="BF65" s="5">
        <f t="shared" si="8"/>
        <v>3.5174928871176459</v>
      </c>
      <c r="BG65" s="5">
        <f t="shared" si="8"/>
        <v>2.4111945313222805</v>
      </c>
      <c r="BH65" s="5">
        <f t="shared" si="8"/>
        <v>2.0498597052455381</v>
      </c>
      <c r="BI65" s="5">
        <f t="shared" si="8"/>
        <v>2.8678270718978993</v>
      </c>
      <c r="BJ65" s="5">
        <f t="shared" si="8"/>
        <v>2.4569629985208286</v>
      </c>
      <c r="BK65" s="5">
        <f t="shared" si="8"/>
        <v>1.9794067940861915</v>
      </c>
      <c r="BL65" s="5">
        <f t="shared" si="8"/>
        <v>2.0866269265525261</v>
      </c>
      <c r="BM65" s="5">
        <f t="shared" si="8"/>
        <v>1.4955479218865531</v>
      </c>
      <c r="BN65" s="5">
        <f t="shared" si="8"/>
        <v>1.0748425888322366</v>
      </c>
      <c r="BO65" s="5">
        <f t="shared" ref="BO65" si="9">(POWER(BO58/BO16, 1/42)-1)*100</f>
        <v>1.7677982744493725</v>
      </c>
    </row>
    <row r="68" spans="1:67" x14ac:dyDescent="0.2">
      <c r="B68" s="6" t="s">
        <v>327</v>
      </c>
    </row>
    <row r="69" spans="1:67" x14ac:dyDescent="0.2">
      <c r="B69" s="6" t="s">
        <v>164</v>
      </c>
    </row>
  </sheetData>
  <phoneticPr fontId="19" type="noConversion"/>
  <pageMargins left="0.74803149606299213" right="0.74803149606299213" top="0.98425196850393704" bottom="0.78740157480314965" header="0.51181102362204722" footer="0.51181102362204722"/>
  <pageSetup scale="84" orientation="landscape" r:id="rId1"/>
  <headerFooter alignWithMargins="0"/>
  <colBreaks count="6" manualBreakCount="6">
    <brk id="12" max="1048575" man="1"/>
    <brk id="23" max="1048575" man="1"/>
    <brk id="34" max="1048575" man="1"/>
    <brk id="45" max="1048575" man="1"/>
    <brk id="56" max="1048575" man="1"/>
    <brk id="72"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L55"/>
  <sheetViews>
    <sheetView workbookViewId="0"/>
  </sheetViews>
  <sheetFormatPr defaultColWidth="8.875" defaultRowHeight="12.75" x14ac:dyDescent="0.2"/>
  <cols>
    <col min="1" max="1" width="51.375" customWidth="1"/>
    <col min="2" max="3" width="12.375" customWidth="1"/>
    <col min="4" max="4" width="8.875" customWidth="1"/>
    <col min="5" max="5" width="12.875" customWidth="1"/>
  </cols>
  <sheetData>
    <row r="1" spans="1:12" x14ac:dyDescent="0.2">
      <c r="A1" t="s">
        <v>328</v>
      </c>
    </row>
    <row r="2" spans="1:12" ht="30" customHeight="1" thickBot="1" x14ac:dyDescent="0.25">
      <c r="B2" t="s">
        <v>101</v>
      </c>
      <c r="C2" t="s">
        <v>317</v>
      </c>
      <c r="D2" t="s">
        <v>318</v>
      </c>
      <c r="E2" t="s">
        <v>319</v>
      </c>
      <c r="F2" t="s">
        <v>320</v>
      </c>
      <c r="G2" t="s">
        <v>321</v>
      </c>
      <c r="H2" t="s">
        <v>322</v>
      </c>
      <c r="I2" t="s">
        <v>323</v>
      </c>
      <c r="J2" t="s">
        <v>324</v>
      </c>
      <c r="K2" t="s">
        <v>325</v>
      </c>
      <c r="L2" t="s">
        <v>326</v>
      </c>
    </row>
    <row r="3" spans="1:12" ht="30" customHeight="1" thickTop="1" x14ac:dyDescent="0.2">
      <c r="A3" t="s">
        <v>329</v>
      </c>
      <c r="B3">
        <f>'1'!H31</f>
        <v>55361.080975562923</v>
      </c>
      <c r="C3">
        <f>'1'!R31</f>
        <v>48330.953474160029</v>
      </c>
      <c r="D3">
        <f>'1'!AB31</f>
        <v>52929.258717875447</v>
      </c>
      <c r="E3">
        <f>'1'!AL31</f>
        <v>53830.305144647937</v>
      </c>
      <c r="F3">
        <f>'1'!AV31</f>
        <v>49900.644001699278</v>
      </c>
      <c r="G3">
        <f>'1'!BF31</f>
        <v>50703.293710084654</v>
      </c>
      <c r="H3">
        <f>'1'!BP31</f>
        <v>57685.821608224178</v>
      </c>
      <c r="I3">
        <f>'1'!BZ31</f>
        <v>52876.549051278023</v>
      </c>
      <c r="J3">
        <f>'1'!CJ31</f>
        <v>50660.24001193521</v>
      </c>
      <c r="K3">
        <f>'1'!CT31</f>
        <v>59824.022971796207</v>
      </c>
      <c r="L3">
        <f>'1'!DD31</f>
        <v>57479.651193707054</v>
      </c>
    </row>
    <row r="4" spans="1:12" ht="30" customHeight="1" thickBot="1" x14ac:dyDescent="0.25">
      <c r="A4" t="s">
        <v>330</v>
      </c>
      <c r="B4">
        <f>B3/$B3*100</f>
        <v>100</v>
      </c>
      <c r="C4">
        <f t="shared" ref="C4:L4" si="0">C3/$B3*100</f>
        <v>87.301318222983966</v>
      </c>
      <c r="D4">
        <f t="shared" si="0"/>
        <v>95.607343254802217</v>
      </c>
      <c r="E4">
        <f t="shared" si="0"/>
        <v>97.234924239303254</v>
      </c>
      <c r="F4">
        <f t="shared" si="0"/>
        <v>90.136686499539366</v>
      </c>
      <c r="G4">
        <f t="shared" si="0"/>
        <v>91.586531217599827</v>
      </c>
      <c r="H4">
        <f t="shared" si="0"/>
        <v>104.19923273118063</v>
      </c>
      <c r="I4">
        <f t="shared" si="0"/>
        <v>95.512132565869507</v>
      </c>
      <c r="J4">
        <f t="shared" si="0"/>
        <v>91.50876232763099</v>
      </c>
      <c r="K4">
        <f t="shared" si="0"/>
        <v>108.06151526955061</v>
      </c>
      <c r="L4">
        <f t="shared" si="0"/>
        <v>103.82682234669387</v>
      </c>
    </row>
    <row r="5" spans="1:12" ht="30" customHeight="1" thickTop="1" x14ac:dyDescent="0.2">
      <c r="A5" t="s">
        <v>331</v>
      </c>
      <c r="B5">
        <f>'2'!H31</f>
        <v>247151.31898672722</v>
      </c>
      <c r="C5">
        <f>'2'!R31</f>
        <v>417848.20025448734</v>
      </c>
      <c r="D5">
        <f>'2'!AB31</f>
        <v>175551.52705077792</v>
      </c>
      <c r="E5">
        <f>'2'!AL31</f>
        <v>167553.41047625849</v>
      </c>
      <c r="F5">
        <f>'2'!AV31</f>
        <v>188750.24895149632</v>
      </c>
      <c r="G5">
        <f>'2'!BF31</f>
        <v>228649.97195447405</v>
      </c>
      <c r="H5">
        <f>'2'!BP31</f>
        <v>233167.8803148141</v>
      </c>
      <c r="I5">
        <f>'2'!BZ31</f>
        <v>234437.23168468024</v>
      </c>
      <c r="J5">
        <f>'2'!CJ31</f>
        <v>223188.58522984627</v>
      </c>
      <c r="K5">
        <f>'2'!CT31</f>
        <v>257204.77515015699</v>
      </c>
      <c r="L5">
        <f>'2'!DD31</f>
        <v>271391.94976125791</v>
      </c>
    </row>
    <row r="6" spans="1:12" ht="30" customHeight="1" thickBot="1" x14ac:dyDescent="0.25">
      <c r="A6" t="s">
        <v>332</v>
      </c>
      <c r="B6">
        <f>B5/$B5*100</f>
        <v>100</v>
      </c>
      <c r="C6">
        <f t="shared" ref="C6:L6" si="1">C5/$B5*100</f>
        <v>169.06573752775606</v>
      </c>
      <c r="D6">
        <f t="shared" si="1"/>
        <v>71.029977817033455</v>
      </c>
      <c r="E6">
        <f t="shared" si="1"/>
        <v>67.793856477560055</v>
      </c>
      <c r="F6">
        <f t="shared" si="1"/>
        <v>76.370318283283282</v>
      </c>
      <c r="G6">
        <f t="shared" si="1"/>
        <v>92.514162130266939</v>
      </c>
      <c r="H6">
        <f t="shared" si="1"/>
        <v>94.342154948133597</v>
      </c>
      <c r="I6">
        <f t="shared" si="1"/>
        <v>94.855747744267646</v>
      </c>
      <c r="J6">
        <f t="shared" si="1"/>
        <v>90.304428131266491</v>
      </c>
      <c r="K6">
        <f t="shared" si="1"/>
        <v>104.06773316227766</v>
      </c>
      <c r="L6">
        <f t="shared" si="1"/>
        <v>109.80801189890978</v>
      </c>
    </row>
    <row r="7" spans="1:12" ht="30" customHeight="1" thickTop="1" x14ac:dyDescent="0.2">
      <c r="A7" t="s">
        <v>99</v>
      </c>
    </row>
    <row r="8" spans="1:12" ht="30" customHeight="1" x14ac:dyDescent="0.2">
      <c r="A8" t="s">
        <v>333</v>
      </c>
      <c r="B8">
        <f>'a17'!B31</f>
        <v>0.316</v>
      </c>
      <c r="C8">
        <f>'a17'!G31</f>
        <v>0.29799999999999999</v>
      </c>
      <c r="D8">
        <f>'a17'!L31</f>
        <v>0.26800000000000002</v>
      </c>
      <c r="E8">
        <f>'a17'!Q31</f>
        <v>0.29399999999999998</v>
      </c>
      <c r="F8">
        <f>'a17'!V31</f>
        <v>0.28499999999999998</v>
      </c>
      <c r="G8">
        <f>'a17'!AA31</f>
        <v>0.29299999999999998</v>
      </c>
      <c r="H8">
        <f>'a17'!AF31</f>
        <v>0.31900000000000001</v>
      </c>
      <c r="I8">
        <f>'a17'!AK31</f>
        <v>0.309</v>
      </c>
      <c r="J8">
        <f>'a17'!AP31</f>
        <v>0.32400000000000001</v>
      </c>
      <c r="K8">
        <f>'a17'!AU31</f>
        <v>0.314</v>
      </c>
      <c r="L8">
        <f>'a17'!AZ31</f>
        <v>0.32</v>
      </c>
    </row>
    <row r="9" spans="1:12" ht="30" customHeight="1" x14ac:dyDescent="0.2">
      <c r="A9" t="s">
        <v>334</v>
      </c>
      <c r="B9">
        <f>B8/$B8*100</f>
        <v>100</v>
      </c>
      <c r="C9">
        <f t="shared" ref="C9:L9" si="2">C8/$B8*100</f>
        <v>94.303797468354418</v>
      </c>
      <c r="D9">
        <f t="shared" si="2"/>
        <v>84.810126582278485</v>
      </c>
      <c r="E9">
        <f t="shared" si="2"/>
        <v>93.037974683544306</v>
      </c>
      <c r="F9">
        <f t="shared" si="2"/>
        <v>90.189873417721515</v>
      </c>
      <c r="G9">
        <f t="shared" si="2"/>
        <v>92.721518987341767</v>
      </c>
      <c r="H9">
        <f t="shared" si="2"/>
        <v>100.9493670886076</v>
      </c>
      <c r="I9">
        <f t="shared" si="2"/>
        <v>97.784810126582272</v>
      </c>
      <c r="J9">
        <f t="shared" si="2"/>
        <v>102.53164556962024</v>
      </c>
      <c r="K9">
        <f t="shared" si="2"/>
        <v>99.367088607594937</v>
      </c>
      <c r="L9">
        <f t="shared" si="2"/>
        <v>101.26582278481013</v>
      </c>
    </row>
    <row r="10" spans="1:12" ht="30" customHeight="1" x14ac:dyDescent="0.2">
      <c r="A10" t="s">
        <v>335</v>
      </c>
      <c r="B10">
        <f>'a18'!D31</f>
        <v>7.7497559999999993E-2</v>
      </c>
      <c r="C10">
        <f>'a18'!H31</f>
        <v>8.5666140000000002E-2</v>
      </c>
      <c r="D10">
        <f>'a18'!L31</f>
        <v>5.3298000000000005E-2</v>
      </c>
      <c r="E10">
        <f>'a18'!P31</f>
        <v>8.1959850000000001E-2</v>
      </c>
      <c r="F10">
        <f>'a18'!T31</f>
        <v>8.3263950000000003E-2</v>
      </c>
      <c r="G10">
        <f>'a18'!X31</f>
        <v>6.9378120000000001E-2</v>
      </c>
      <c r="H10">
        <f>'a18'!AB31</f>
        <v>7.9476389999999994E-2</v>
      </c>
      <c r="I10">
        <f>'a18'!AF31</f>
        <v>8.5883489999999993E-2</v>
      </c>
      <c r="J10">
        <f>'a18'!AJ31</f>
        <v>0.10397645999999999</v>
      </c>
      <c r="K10">
        <f>'a18'!AN31</f>
        <v>5.0523479999999996E-2</v>
      </c>
      <c r="L10">
        <f>'a18'!AR31</f>
        <v>9.8217629999999986E-2</v>
      </c>
    </row>
    <row r="11" spans="1:12" ht="30" customHeight="1" x14ac:dyDescent="0.2">
      <c r="A11" t="s">
        <v>336</v>
      </c>
      <c r="B11">
        <f>B10/$B10*100</f>
        <v>100</v>
      </c>
      <c r="C11">
        <f t="shared" ref="C11:L11" si="3">C10/$B10*100</f>
        <v>110.54043507950443</v>
      </c>
      <c r="D11">
        <f t="shared" si="3"/>
        <v>68.773778167983622</v>
      </c>
      <c r="E11">
        <f t="shared" si="3"/>
        <v>105.75797483172376</v>
      </c>
      <c r="F11">
        <f t="shared" si="3"/>
        <v>107.44073748902548</v>
      </c>
      <c r="G11">
        <f t="shared" si="3"/>
        <v>89.522973368451858</v>
      </c>
      <c r="H11">
        <f t="shared" si="3"/>
        <v>102.55340942347088</v>
      </c>
      <c r="I11">
        <f t="shared" si="3"/>
        <v>110.82089552238806</v>
      </c>
      <c r="J11">
        <f t="shared" si="3"/>
        <v>134.16739830260462</v>
      </c>
      <c r="K11">
        <f t="shared" si="3"/>
        <v>65.193639644912693</v>
      </c>
      <c r="L11">
        <f t="shared" si="3"/>
        <v>126.73641595941858</v>
      </c>
    </row>
    <row r="12" spans="1:12" ht="30" customHeight="1" x14ac:dyDescent="0.2">
      <c r="A12" t="s">
        <v>337</v>
      </c>
      <c r="B12">
        <f>B9*0.25+B11*0.75</f>
        <v>100</v>
      </c>
      <c r="C12">
        <f>C9*0.25+C11*0.75</f>
        <v>106.48127567671693</v>
      </c>
      <c r="D12">
        <f t="shared" ref="D12:L12" si="4">D9*0.25+D11*0.75</f>
        <v>72.782865271557341</v>
      </c>
      <c r="E12">
        <f t="shared" si="4"/>
        <v>102.57797479467889</v>
      </c>
      <c r="F12">
        <f t="shared" si="4"/>
        <v>103.12802147119949</v>
      </c>
      <c r="G12">
        <f t="shared" si="4"/>
        <v>90.322609773174335</v>
      </c>
      <c r="H12">
        <f t="shared" si="4"/>
        <v>102.15239883975505</v>
      </c>
      <c r="I12">
        <f t="shared" si="4"/>
        <v>107.56187417343661</v>
      </c>
      <c r="J12">
        <f t="shared" si="4"/>
        <v>126.25846011935853</v>
      </c>
      <c r="K12">
        <f t="shared" si="4"/>
        <v>73.737001885583254</v>
      </c>
      <c r="L12">
        <f t="shared" si="4"/>
        <v>120.36876766576646</v>
      </c>
    </row>
    <row r="13" spans="1:12" ht="30" customHeight="1" thickBot="1" x14ac:dyDescent="0.25">
      <c r="A13" t="s">
        <v>338</v>
      </c>
      <c r="B13">
        <f>200-B12</f>
        <v>100</v>
      </c>
      <c r="C13">
        <f t="shared" ref="C13:L13" si="5">200-C12</f>
        <v>93.518724323283067</v>
      </c>
      <c r="D13">
        <f t="shared" si="5"/>
        <v>127.21713472844266</v>
      </c>
      <c r="E13">
        <f t="shared" si="5"/>
        <v>97.422025205321106</v>
      </c>
      <c r="F13">
        <f t="shared" si="5"/>
        <v>96.871978528800511</v>
      </c>
      <c r="G13">
        <f t="shared" si="5"/>
        <v>109.67739022682566</v>
      </c>
      <c r="H13">
        <f t="shared" si="5"/>
        <v>97.847601160244949</v>
      </c>
      <c r="I13">
        <f t="shared" si="5"/>
        <v>92.438125826563393</v>
      </c>
      <c r="J13">
        <f t="shared" si="5"/>
        <v>73.741539880641469</v>
      </c>
      <c r="K13">
        <f t="shared" si="5"/>
        <v>126.26299811441675</v>
      </c>
      <c r="L13">
        <f t="shared" si="5"/>
        <v>79.631232334233545</v>
      </c>
    </row>
    <row r="14" spans="1:12" ht="30" customHeight="1" thickTop="1" x14ac:dyDescent="0.2">
      <c r="A14" t="s">
        <v>100</v>
      </c>
    </row>
    <row r="15" spans="1:12" ht="30" customHeight="1" x14ac:dyDescent="0.2">
      <c r="A15" t="s">
        <v>339</v>
      </c>
    </row>
    <row r="16" spans="1:12" ht="30" customHeight="1" x14ac:dyDescent="0.2">
      <c r="A16" t="s">
        <v>340</v>
      </c>
      <c r="B16">
        <f>'a20 (2)'!B30</f>
        <v>6.5</v>
      </c>
      <c r="C16">
        <f>'a20 (2)'!C30</f>
        <v>15</v>
      </c>
      <c r="D16">
        <f>'a20 (2)'!D30</f>
        <v>11.5</v>
      </c>
      <c r="E16">
        <f>'a20 (2)'!E30</f>
        <v>8.1999999999999993</v>
      </c>
      <c r="F16">
        <f>'a20 (2)'!F30</f>
        <v>9.1999999999999993</v>
      </c>
      <c r="G16">
        <f>'a20 (2)'!G30</f>
        <v>8.3000000000000007</v>
      </c>
      <c r="H16">
        <f>'a20 (2)'!H30</f>
        <v>6.4</v>
      </c>
      <c r="I16">
        <f>'a20 (2)'!I30</f>
        <v>4.5</v>
      </c>
      <c r="J16">
        <f>'a20 (2)'!J30</f>
        <v>4.7</v>
      </c>
      <c r="K16">
        <f>'a20 (2)'!K30</f>
        <v>3.6</v>
      </c>
      <c r="L16">
        <f>'a20 (2)'!L30</f>
        <v>4.9000000000000004</v>
      </c>
    </row>
    <row r="17" spans="1:12" ht="30" customHeight="1" x14ac:dyDescent="0.2">
      <c r="A17" t="s">
        <v>341</v>
      </c>
      <c r="B17">
        <f>'4'!C31</f>
        <v>0.77108433734939763</v>
      </c>
      <c r="C17">
        <f>'4'!J31</f>
        <v>0.34437751004016065</v>
      </c>
      <c r="D17">
        <f>'4'!Q31</f>
        <v>0.52008032128514059</v>
      </c>
      <c r="E17">
        <f>'4'!X31</f>
        <v>0.68574297188755029</v>
      </c>
      <c r="F17">
        <f>'4'!AE31</f>
        <v>0.63554216867469882</v>
      </c>
      <c r="G17">
        <f>'4'!AL31</f>
        <v>0.68072289156626509</v>
      </c>
      <c r="H17">
        <f>'4'!AS31</f>
        <v>0.77610441767068272</v>
      </c>
      <c r="I17">
        <f>'4'!AZ31</f>
        <v>0.87148594377510047</v>
      </c>
      <c r="J17">
        <f>'4'!BG31</f>
        <v>0.86144578313253017</v>
      </c>
      <c r="K17">
        <f>'4'!BN31</f>
        <v>0.91666666666666663</v>
      </c>
      <c r="L17">
        <f>'4'!BU31</f>
        <v>0.85140562248995999</v>
      </c>
    </row>
    <row r="18" spans="1:12" ht="30" customHeight="1" x14ac:dyDescent="0.2">
      <c r="A18" t="s">
        <v>342</v>
      </c>
      <c r="B18">
        <f>B17/$B17*100</f>
        <v>100</v>
      </c>
      <c r="C18">
        <f t="shared" ref="C18:L18" si="6">C17/$B17*100</f>
        <v>44.661458333333329</v>
      </c>
      <c r="D18">
        <f t="shared" si="6"/>
        <v>67.447916666666657</v>
      </c>
      <c r="E18">
        <f t="shared" si="6"/>
        <v>88.932291666666671</v>
      </c>
      <c r="F18">
        <f t="shared" si="6"/>
        <v>82.421875</v>
      </c>
      <c r="G18">
        <f t="shared" si="6"/>
        <v>88.28125</v>
      </c>
      <c r="H18">
        <f t="shared" si="6"/>
        <v>100.65104166666666</v>
      </c>
      <c r="I18">
        <f t="shared" si="6"/>
        <v>113.02083333333333</v>
      </c>
      <c r="J18">
        <f t="shared" si="6"/>
        <v>111.71875</v>
      </c>
      <c r="K18">
        <f t="shared" si="6"/>
        <v>118.88020833333333</v>
      </c>
      <c r="L18">
        <f t="shared" si="6"/>
        <v>110.41666666666667</v>
      </c>
    </row>
    <row r="19" spans="1:12" ht="30" customHeight="1" x14ac:dyDescent="0.2">
      <c r="A19" t="s">
        <v>343</v>
      </c>
      <c r="B19">
        <f>'a19'!D32</f>
        <v>45.615900635673896</v>
      </c>
      <c r="C19">
        <f>'a19'!G32</f>
        <v>103.96164021164022</v>
      </c>
      <c r="D19">
        <f>'a19'!J32</f>
        <v>97.72727272727272</v>
      </c>
      <c r="E19">
        <f>'a19'!M32</f>
        <v>76.649746192893403</v>
      </c>
      <c r="F19">
        <f>'a19'!P32</f>
        <v>98.186968838526923</v>
      </c>
      <c r="G19">
        <f>'a19'!S32</f>
        <v>53.176543209876549</v>
      </c>
      <c r="H19">
        <f>'a19'!V32</f>
        <v>30.114929619646599</v>
      </c>
      <c r="I19">
        <f>'a19'!Y32</f>
        <v>44.34952038369304</v>
      </c>
      <c r="J19">
        <f>'a19'!AB32</f>
        <v>44.605442176870753</v>
      </c>
      <c r="K19">
        <f>'a19'!AE32</f>
        <v>31.896511079679392</v>
      </c>
      <c r="L19">
        <f>'a19'!AH32</f>
        <v>39.939189189189186</v>
      </c>
    </row>
    <row r="20" spans="1:12" ht="30" customHeight="1" x14ac:dyDescent="0.2">
      <c r="A20" t="s">
        <v>344</v>
      </c>
      <c r="B20">
        <f>'a23'!B29</f>
        <v>40.556199851252487</v>
      </c>
      <c r="C20">
        <f>'a23'!C29</f>
        <v>41.967529879508518</v>
      </c>
      <c r="D20">
        <f>'a23'!D29</f>
        <v>48.122979880311746</v>
      </c>
      <c r="E20">
        <f>'a23'!E29</f>
        <v>43.802378774636082</v>
      </c>
      <c r="F20">
        <f>'a23'!F29</f>
        <v>44.223070395647447</v>
      </c>
      <c r="G20">
        <f>'a23'!G29</f>
        <v>42.657520311810408</v>
      </c>
      <c r="H20">
        <f>'a23'!H29</f>
        <v>40.048776643833733</v>
      </c>
      <c r="I20">
        <f>'a23'!I29</f>
        <v>43.101879813526587</v>
      </c>
      <c r="J20">
        <f>'a23'!J29</f>
        <v>43.522766160781288</v>
      </c>
      <c r="K20">
        <f>'a23'!K29</f>
        <v>40.608715849448672</v>
      </c>
      <c r="L20">
        <f>'a23'!L29</f>
        <v>41.188237289399346</v>
      </c>
    </row>
    <row r="21" spans="1:12" ht="30" customHeight="1" x14ac:dyDescent="0.2">
      <c r="A21" t="s">
        <v>345</v>
      </c>
      <c r="B21">
        <f>B19*B20</f>
        <v>1850.0075825752658</v>
      </c>
      <c r="C21">
        <f t="shared" ref="C21:L21" si="7">C19*C20</f>
        <v>4363.013241904725</v>
      </c>
      <c r="D21">
        <f t="shared" si="7"/>
        <v>4702.9275792122835</v>
      </c>
      <c r="E21">
        <f t="shared" si="7"/>
        <v>3357.4412157208367</v>
      </c>
      <c r="F21">
        <f t="shared" si="7"/>
        <v>4342.1292348814186</v>
      </c>
      <c r="G21">
        <f t="shared" si="7"/>
        <v>2268.3794720871729</v>
      </c>
      <c r="H21">
        <f t="shared" si="7"/>
        <v>1206.0660899819993</v>
      </c>
      <c r="I21">
        <f t="shared" si="7"/>
        <v>1911.547697365485</v>
      </c>
      <c r="J21">
        <f t="shared" si="7"/>
        <v>1941.3522293621968</v>
      </c>
      <c r="K21">
        <f t="shared" si="7"/>
        <v>1295.2763550234918</v>
      </c>
      <c r="L21">
        <f t="shared" si="7"/>
        <v>1645.0248014705373</v>
      </c>
    </row>
    <row r="22" spans="1:12" ht="30" customHeight="1" x14ac:dyDescent="0.2">
      <c r="A22" t="s">
        <v>346</v>
      </c>
      <c r="B22">
        <f>B21/$B21*100</f>
        <v>100</v>
      </c>
      <c r="C22">
        <f t="shared" ref="C22:L22" si="8">C21/$B21*100</f>
        <v>235.83758699146949</v>
      </c>
      <c r="D22">
        <f t="shared" si="8"/>
        <v>254.21125964606412</v>
      </c>
      <c r="E22">
        <f t="shared" si="8"/>
        <v>181.48256511722931</v>
      </c>
      <c r="F22">
        <f t="shared" si="8"/>
        <v>234.70872637381547</v>
      </c>
      <c r="G22">
        <f t="shared" si="8"/>
        <v>122.614604040137</v>
      </c>
      <c r="H22">
        <f t="shared" si="8"/>
        <v>65.192494416867163</v>
      </c>
      <c r="I22">
        <f t="shared" si="8"/>
        <v>103.32647905715898</v>
      </c>
      <c r="J22">
        <f t="shared" si="8"/>
        <v>104.93752823757492</v>
      </c>
      <c r="K22">
        <f t="shared" si="8"/>
        <v>70.014651141074154</v>
      </c>
      <c r="L22">
        <f t="shared" si="8"/>
        <v>88.919895083922512</v>
      </c>
    </row>
    <row r="23" spans="1:12" ht="30" customHeight="1" x14ac:dyDescent="0.2">
      <c r="A23" t="s">
        <v>347</v>
      </c>
      <c r="B23">
        <f t="shared" ref="B23:L23" si="9">B18*0.8+B22*0.2</f>
        <v>100</v>
      </c>
      <c r="C23">
        <f t="shared" si="9"/>
        <v>82.896684064960567</v>
      </c>
      <c r="D23">
        <f t="shared" si="9"/>
        <v>104.80058526254615</v>
      </c>
      <c r="E23">
        <f t="shared" si="9"/>
        <v>107.44234635677921</v>
      </c>
      <c r="F23">
        <f t="shared" si="9"/>
        <v>112.87924527476309</v>
      </c>
      <c r="G23">
        <f t="shared" si="9"/>
        <v>95.147920808027408</v>
      </c>
      <c r="H23">
        <f t="shared" si="9"/>
        <v>93.559332216706764</v>
      </c>
      <c r="I23">
        <f t="shared" si="9"/>
        <v>111.08196247809846</v>
      </c>
      <c r="J23">
        <f t="shared" si="9"/>
        <v>110.36250564751498</v>
      </c>
      <c r="K23">
        <f t="shared" si="9"/>
        <v>109.10709689488151</v>
      </c>
      <c r="L23">
        <f t="shared" si="9"/>
        <v>106.11731235011784</v>
      </c>
    </row>
    <row r="24" spans="1:12" ht="30" customHeight="1" x14ac:dyDescent="0.2">
      <c r="A24" t="s">
        <v>348</v>
      </c>
    </row>
    <row r="25" spans="1:12" ht="30" customHeight="1" x14ac:dyDescent="0.2">
      <c r="A25" t="s">
        <v>349</v>
      </c>
      <c r="B25">
        <f>'a26'!B29</f>
        <v>2.8929948577818982</v>
      </c>
      <c r="C25">
        <f>'a26'!C29</f>
        <v>2.7452446086063689</v>
      </c>
      <c r="D25">
        <f>'a26'!D29</f>
        <v>3.3934352748317216</v>
      </c>
      <c r="E25">
        <f>'a26'!E29</f>
        <v>3.3621492312312937</v>
      </c>
      <c r="F25">
        <f>'a26'!F29</f>
        <v>3.4498098657737479</v>
      </c>
      <c r="G25">
        <f>'a26'!G29</f>
        <v>2.7560568138313304</v>
      </c>
      <c r="H25">
        <f>'a26'!H29</f>
        <v>3.1688924379970831</v>
      </c>
      <c r="I25">
        <f>'a26'!I29</f>
        <v>3.1244093724103021</v>
      </c>
      <c r="J25">
        <f>'a26'!J29</f>
        <v>2.7099564432984726</v>
      </c>
      <c r="K25">
        <f>'a26'!K29</f>
        <v>2.3698387789479392</v>
      </c>
      <c r="L25">
        <f>'a26'!L29</f>
        <v>2.6757061701512779</v>
      </c>
    </row>
    <row r="26" spans="1:12" ht="30" customHeight="1" x14ac:dyDescent="0.2">
      <c r="A26" t="s">
        <v>350</v>
      </c>
      <c r="B26">
        <f>B25/$B25*100</f>
        <v>100</v>
      </c>
      <c r="C26">
        <f t="shared" ref="C26:L26" si="10">C25/$B25*100</f>
        <v>94.892827106896021</v>
      </c>
      <c r="D26">
        <f t="shared" si="10"/>
        <v>117.29835141959148</v>
      </c>
      <c r="E26">
        <f t="shared" si="10"/>
        <v>116.21691003658069</v>
      </c>
      <c r="F26">
        <f t="shared" si="10"/>
        <v>119.24700994521531</v>
      </c>
      <c r="G26">
        <f t="shared" si="10"/>
        <v>95.266564557409538</v>
      </c>
      <c r="H26">
        <f t="shared" si="10"/>
        <v>109.53674630540891</v>
      </c>
      <c r="I26">
        <f t="shared" si="10"/>
        <v>107.99913328590679</v>
      </c>
      <c r="J26">
        <f t="shared" si="10"/>
        <v>93.673047361592481</v>
      </c>
      <c r="K26">
        <f t="shared" si="10"/>
        <v>81.916453206727425</v>
      </c>
      <c r="L26">
        <f t="shared" si="10"/>
        <v>92.489143662107338</v>
      </c>
    </row>
    <row r="27" spans="1:12" ht="30" customHeight="1" x14ac:dyDescent="0.2">
      <c r="A27" t="s">
        <v>351</v>
      </c>
      <c r="B27">
        <f>200-B26</f>
        <v>100</v>
      </c>
      <c r="C27">
        <f t="shared" ref="C27:L27" si="11">200-C26</f>
        <v>105.10717289310398</v>
      </c>
      <c r="D27">
        <f t="shared" si="11"/>
        <v>82.701648580408516</v>
      </c>
      <c r="E27">
        <f t="shared" si="11"/>
        <v>83.783089963419314</v>
      </c>
      <c r="F27">
        <f t="shared" si="11"/>
        <v>80.752990054784689</v>
      </c>
      <c r="G27">
        <f t="shared" si="11"/>
        <v>104.73343544259046</v>
      </c>
      <c r="H27">
        <f t="shared" si="11"/>
        <v>90.463253694591089</v>
      </c>
      <c r="I27">
        <f t="shared" si="11"/>
        <v>92.000866714093206</v>
      </c>
      <c r="J27">
        <f t="shared" si="11"/>
        <v>106.32695263840752</v>
      </c>
      <c r="K27">
        <f t="shared" si="11"/>
        <v>118.08354679327257</v>
      </c>
      <c r="L27">
        <f t="shared" si="11"/>
        <v>107.51085633789266</v>
      </c>
    </row>
    <row r="28" spans="1:12" ht="30" customHeight="1" x14ac:dyDescent="0.2">
      <c r="A28" t="s">
        <v>352</v>
      </c>
    </row>
    <row r="29" spans="1:12" ht="30" customHeight="1" x14ac:dyDescent="0.2">
      <c r="A29" t="s">
        <v>353</v>
      </c>
      <c r="B29">
        <f>'a27'!H30</f>
        <v>0.11872999999999999</v>
      </c>
      <c r="C29">
        <f>'a27'!O30</f>
        <v>0.145702</v>
      </c>
      <c r="D29">
        <f>'a27'!V30</f>
        <v>8.6676000000000003E-2</v>
      </c>
      <c r="E29">
        <f>'a27'!AC30</f>
        <v>0.12367499999999999</v>
      </c>
      <c r="F29">
        <f>'a27'!AJ30</f>
        <v>0.12757399999999999</v>
      </c>
      <c r="G29">
        <f>'a27'!AQ30</f>
        <v>7.8009999999999996E-2</v>
      </c>
      <c r="H29">
        <f>'a27'!AX30</f>
        <v>0.128304</v>
      </c>
      <c r="I29">
        <f>'a27'!BE30</f>
        <v>0.11262499999999999</v>
      </c>
      <c r="J29">
        <f>'a27'!BL30</f>
        <v>0.16792200000000002</v>
      </c>
      <c r="K29">
        <f>'a27'!BS30</f>
        <v>8.0040000000000014E-2</v>
      </c>
      <c r="L29">
        <f>'a27'!BZ30</f>
        <v>0.17107200000000003</v>
      </c>
    </row>
    <row r="30" spans="1:12" ht="30" customHeight="1" x14ac:dyDescent="0.2">
      <c r="A30" t="s">
        <v>354</v>
      </c>
      <c r="B30">
        <f>B29/$B29*100</f>
        <v>100</v>
      </c>
      <c r="C30">
        <f t="shared" ref="C30:L30" si="12">C29/$B29*100</f>
        <v>122.71708919396953</v>
      </c>
      <c r="D30">
        <f t="shared" si="12"/>
        <v>73.002610966057446</v>
      </c>
      <c r="E30">
        <f t="shared" si="12"/>
        <v>104.16491198517646</v>
      </c>
      <c r="F30">
        <f t="shared" si="12"/>
        <v>107.4488334877453</v>
      </c>
      <c r="G30">
        <f t="shared" si="12"/>
        <v>65.703697464836182</v>
      </c>
      <c r="H30">
        <f t="shared" si="12"/>
        <v>108.06367388191698</v>
      </c>
      <c r="I30">
        <f t="shared" si="12"/>
        <v>94.858081361071328</v>
      </c>
      <c r="J30">
        <f t="shared" si="12"/>
        <v>141.4318200960162</v>
      </c>
      <c r="K30">
        <f t="shared" si="12"/>
        <v>67.413459108902572</v>
      </c>
      <c r="L30">
        <f t="shared" si="12"/>
        <v>144.08489850922263</v>
      </c>
    </row>
    <row r="31" spans="1:12" ht="30" customHeight="1" x14ac:dyDescent="0.2">
      <c r="A31" t="s">
        <v>355</v>
      </c>
      <c r="B31">
        <f>'a27'!E30</f>
        <v>1.1978087710312879</v>
      </c>
      <c r="C31">
        <f>'a27'!L30</f>
        <v>0.8414632547938502</v>
      </c>
      <c r="D31">
        <f>'a27'!S30</f>
        <v>1.054499715698606</v>
      </c>
      <c r="E31">
        <f>'a27'!Z30</f>
        <v>1.1954271697244143</v>
      </c>
      <c r="F31">
        <f>'a27'!AG30</f>
        <v>1.0280077645287802</v>
      </c>
      <c r="G31">
        <f>'a27'!AN30</f>
        <v>1.2872915077417892</v>
      </c>
      <c r="H31">
        <f>'a27'!AU30</f>
        <v>1.2144631102663872</v>
      </c>
      <c r="I31">
        <f>'a27'!BB30</f>
        <v>0.95539155023500066</v>
      </c>
      <c r="J31">
        <f>'a27'!BI30</f>
        <v>1.0181844164195635</v>
      </c>
      <c r="K31">
        <f>'a27'!BP30</f>
        <v>1.2293839015320782</v>
      </c>
      <c r="L31">
        <f>'a27'!BW30</f>
        <v>1.1910075813411118</v>
      </c>
    </row>
    <row r="32" spans="1:12" ht="30" customHeight="1" x14ac:dyDescent="0.2">
      <c r="A32" t="s">
        <v>356</v>
      </c>
      <c r="B32">
        <f>B31/$B31*100</f>
        <v>100</v>
      </c>
      <c r="C32">
        <f t="shared" ref="C32:L32" si="13">C31/$B31*100</f>
        <v>70.25021649068141</v>
      </c>
      <c r="D32">
        <f t="shared" si="13"/>
        <v>88.035731679498738</v>
      </c>
      <c r="E32">
        <f t="shared" si="13"/>
        <v>99.801170156332802</v>
      </c>
      <c r="F32">
        <f t="shared" si="13"/>
        <v>85.824030462198678</v>
      </c>
      <c r="G32">
        <f t="shared" si="13"/>
        <v>107.47053610514628</v>
      </c>
      <c r="H32">
        <f t="shared" si="13"/>
        <v>101.39040050781732</v>
      </c>
      <c r="I32">
        <f t="shared" si="13"/>
        <v>79.761609143371757</v>
      </c>
      <c r="J32">
        <f t="shared" si="13"/>
        <v>85.003920579319882</v>
      </c>
      <c r="K32">
        <f t="shared" si="13"/>
        <v>102.63607441057596</v>
      </c>
      <c r="L32">
        <f t="shared" si="13"/>
        <v>99.432197371178006</v>
      </c>
    </row>
    <row r="33" spans="1:12" ht="30" customHeight="1" x14ac:dyDescent="0.2">
      <c r="A33" t="s">
        <v>357</v>
      </c>
      <c r="B33">
        <f>B30*B32/100</f>
        <v>100</v>
      </c>
      <c r="C33">
        <f t="shared" ref="C33:L33" si="14">C30*C32/100</f>
        <v>86.209020829826201</v>
      </c>
      <c r="D33">
        <f t="shared" si="14"/>
        <v>64.26838270910666</v>
      </c>
      <c r="E33">
        <f t="shared" si="14"/>
        <v>103.95780105352026</v>
      </c>
      <c r="F33">
        <f t="shared" si="14"/>
        <v>92.216919583799665</v>
      </c>
      <c r="G33">
        <f t="shared" si="14"/>
        <v>70.612115906362845</v>
      </c>
      <c r="H33">
        <f t="shared" si="14"/>
        <v>109.5661917523372</v>
      </c>
      <c r="I33">
        <f t="shared" si="14"/>
        <v>75.660332096119291</v>
      </c>
      <c r="J33">
        <f t="shared" si="14"/>
        <v>120.22259202830419</v>
      </c>
      <c r="K33">
        <f t="shared" si="14"/>
        <v>69.190528053756438</v>
      </c>
      <c r="L33">
        <f t="shared" si="14"/>
        <v>143.26678066775176</v>
      </c>
    </row>
    <row r="34" spans="1:12" ht="30" customHeight="1" x14ac:dyDescent="0.2">
      <c r="A34" t="s">
        <v>358</v>
      </c>
      <c r="B34">
        <f>200-B33</f>
        <v>100</v>
      </c>
      <c r="C34">
        <f t="shared" ref="C34:L34" si="15">200-C33</f>
        <v>113.7909791701738</v>
      </c>
      <c r="D34">
        <f t="shared" si="15"/>
        <v>135.73161729089333</v>
      </c>
      <c r="E34">
        <f t="shared" si="15"/>
        <v>96.042198946479743</v>
      </c>
      <c r="F34">
        <f t="shared" si="15"/>
        <v>107.78308041620033</v>
      </c>
      <c r="G34">
        <f t="shared" si="15"/>
        <v>129.38788409363715</v>
      </c>
      <c r="H34">
        <f t="shared" si="15"/>
        <v>90.433808247662796</v>
      </c>
      <c r="I34">
        <f t="shared" si="15"/>
        <v>124.33966790388071</v>
      </c>
      <c r="J34">
        <f t="shared" si="15"/>
        <v>79.777407971695808</v>
      </c>
      <c r="K34">
        <f t="shared" si="15"/>
        <v>130.80947194624355</v>
      </c>
      <c r="L34">
        <f t="shared" si="15"/>
        <v>56.73321933224824</v>
      </c>
    </row>
    <row r="35" spans="1:12" ht="30" customHeight="1" x14ac:dyDescent="0.2">
      <c r="A35" t="s">
        <v>359</v>
      </c>
    </row>
    <row r="36" spans="1:12" ht="30" customHeight="1" x14ac:dyDescent="0.2">
      <c r="A36" t="s">
        <v>360</v>
      </c>
      <c r="B36">
        <f>'7'!D31</f>
        <v>2.8917000000000002E-2</v>
      </c>
      <c r="C36">
        <f>'7'!H31</f>
        <v>4.7958750000000001E-2</v>
      </c>
      <c r="D36">
        <f>'7'!L31</f>
        <v>4.0256999999999994E-2</v>
      </c>
      <c r="E36">
        <f>'7'!P31</f>
        <v>4.2154559999999987E-2</v>
      </c>
      <c r="F36">
        <f>'7'!T31</f>
        <v>3.7762200000000003E-2</v>
      </c>
      <c r="G36">
        <f>'7'!X31</f>
        <v>3.652992E-2</v>
      </c>
      <c r="H36">
        <f>'7'!AB31</f>
        <v>2.3349059999999998E-2</v>
      </c>
      <c r="I36">
        <f>'7'!AF31</f>
        <v>2.7059130000000001E-2</v>
      </c>
      <c r="J36">
        <f>'7'!AJ31</f>
        <v>3.5962919999999995E-2</v>
      </c>
      <c r="K36">
        <f>'7'!AN31</f>
        <v>0</v>
      </c>
      <c r="L36">
        <f>'7'!AR31</f>
        <v>2.6845559999999997E-2</v>
      </c>
    </row>
    <row r="37" spans="1:12" ht="30" customHeight="1" x14ac:dyDescent="0.2">
      <c r="A37" t="s">
        <v>361</v>
      </c>
      <c r="B37">
        <f>B36/$B36*100</f>
        <v>100</v>
      </c>
      <c r="C37">
        <f t="shared" ref="C37:L37" si="16">C36/$B36*100</f>
        <v>165.84967320261435</v>
      </c>
      <c r="D37">
        <f t="shared" si="16"/>
        <v>139.21568627450978</v>
      </c>
      <c r="E37">
        <f t="shared" si="16"/>
        <v>145.77777777777771</v>
      </c>
      <c r="F37">
        <f t="shared" si="16"/>
        <v>130.58823529411765</v>
      </c>
      <c r="G37">
        <f t="shared" si="16"/>
        <v>126.32679738562092</v>
      </c>
      <c r="H37">
        <f t="shared" si="16"/>
        <v>80.745098039215677</v>
      </c>
      <c r="I37">
        <f t="shared" si="16"/>
        <v>93.575163398692808</v>
      </c>
      <c r="J37">
        <f t="shared" si="16"/>
        <v>124.36601307189541</v>
      </c>
      <c r="K37">
        <f t="shared" si="16"/>
        <v>0</v>
      </c>
      <c r="L37">
        <f t="shared" si="16"/>
        <v>92.836601307189525</v>
      </c>
    </row>
    <row r="38" spans="1:12" ht="30" customHeight="1" thickBot="1" x14ac:dyDescent="0.25">
      <c r="A38" t="s">
        <v>362</v>
      </c>
      <c r="B38">
        <f>200-B37</f>
        <v>100</v>
      </c>
      <c r="C38">
        <f t="shared" ref="C38:L38" si="17">200-C37</f>
        <v>34.150326797385645</v>
      </c>
      <c r="D38">
        <f t="shared" si="17"/>
        <v>60.784313725490222</v>
      </c>
      <c r="E38">
        <f t="shared" si="17"/>
        <v>54.222222222222285</v>
      </c>
      <c r="F38">
        <f t="shared" si="17"/>
        <v>69.411764705882348</v>
      </c>
      <c r="G38">
        <f t="shared" si="17"/>
        <v>73.673202614379079</v>
      </c>
      <c r="H38">
        <f t="shared" si="17"/>
        <v>119.25490196078432</v>
      </c>
      <c r="I38">
        <f t="shared" si="17"/>
        <v>106.42483660130719</v>
      </c>
      <c r="J38">
        <f t="shared" si="17"/>
        <v>75.633986928104591</v>
      </c>
      <c r="K38">
        <f t="shared" si="17"/>
        <v>200</v>
      </c>
      <c r="L38">
        <f t="shared" si="17"/>
        <v>107.16339869281047</v>
      </c>
    </row>
    <row r="39" spans="1:12" ht="30" customHeight="1" thickTop="1" x14ac:dyDescent="0.2">
      <c r="A39" t="s">
        <v>363</v>
      </c>
    </row>
    <row r="40" spans="1:12" ht="30" customHeight="1" x14ac:dyDescent="0.2">
      <c r="A40" t="s">
        <v>364</v>
      </c>
      <c r="B40">
        <f>B4</f>
        <v>100</v>
      </c>
      <c r="C40">
        <f t="shared" ref="C40:L40" si="18">C4</f>
        <v>87.301318222983966</v>
      </c>
      <c r="D40">
        <f t="shared" si="18"/>
        <v>95.607343254802217</v>
      </c>
      <c r="E40">
        <f t="shared" si="18"/>
        <v>97.234924239303254</v>
      </c>
      <c r="F40">
        <f t="shared" si="18"/>
        <v>90.136686499539366</v>
      </c>
      <c r="G40">
        <f t="shared" si="18"/>
        <v>91.586531217599827</v>
      </c>
      <c r="H40">
        <f t="shared" si="18"/>
        <v>104.19923273118063</v>
      </c>
      <c r="I40">
        <f t="shared" si="18"/>
        <v>95.512132565869507</v>
      </c>
      <c r="J40">
        <f t="shared" si="18"/>
        <v>91.50876232763099</v>
      </c>
      <c r="K40">
        <f t="shared" si="18"/>
        <v>108.06151526955061</v>
      </c>
      <c r="L40">
        <f t="shared" si="18"/>
        <v>103.82682234669387</v>
      </c>
    </row>
    <row r="41" spans="1:12" ht="30" customHeight="1" x14ac:dyDescent="0.2">
      <c r="A41" t="s">
        <v>365</v>
      </c>
      <c r="B41">
        <f>B6</f>
        <v>100</v>
      </c>
      <c r="C41">
        <f t="shared" ref="C41:L41" si="19">C6</f>
        <v>169.06573752775606</v>
      </c>
      <c r="D41">
        <f t="shared" si="19"/>
        <v>71.029977817033455</v>
      </c>
      <c r="E41">
        <f t="shared" si="19"/>
        <v>67.793856477560055</v>
      </c>
      <c r="F41">
        <f t="shared" si="19"/>
        <v>76.370318283283282</v>
      </c>
      <c r="G41">
        <f t="shared" si="19"/>
        <v>92.514162130266939</v>
      </c>
      <c r="H41">
        <f t="shared" si="19"/>
        <v>94.342154948133597</v>
      </c>
      <c r="I41">
        <f t="shared" si="19"/>
        <v>94.855747744267646</v>
      </c>
      <c r="J41">
        <f t="shared" si="19"/>
        <v>90.304428131266491</v>
      </c>
      <c r="K41">
        <f t="shared" si="19"/>
        <v>104.06773316227766</v>
      </c>
      <c r="L41">
        <f t="shared" si="19"/>
        <v>109.80801189890978</v>
      </c>
    </row>
    <row r="42" spans="1:12" ht="30" customHeight="1" x14ac:dyDescent="0.2">
      <c r="A42" t="s">
        <v>366</v>
      </c>
      <c r="B42">
        <f>B13</f>
        <v>100</v>
      </c>
      <c r="C42">
        <f t="shared" ref="C42:L42" si="20">C13</f>
        <v>93.518724323283067</v>
      </c>
      <c r="D42">
        <f t="shared" si="20"/>
        <v>127.21713472844266</v>
      </c>
      <c r="E42">
        <f t="shared" si="20"/>
        <v>97.422025205321106</v>
      </c>
      <c r="F42">
        <f t="shared" si="20"/>
        <v>96.871978528800511</v>
      </c>
      <c r="G42">
        <f t="shared" si="20"/>
        <v>109.67739022682566</v>
      </c>
      <c r="H42">
        <f t="shared" si="20"/>
        <v>97.847601160244949</v>
      </c>
      <c r="I42">
        <f t="shared" si="20"/>
        <v>92.438125826563393</v>
      </c>
      <c r="J42">
        <f t="shared" si="20"/>
        <v>73.741539880641469</v>
      </c>
      <c r="K42">
        <f t="shared" si="20"/>
        <v>126.26299811441675</v>
      </c>
      <c r="L42">
        <f t="shared" si="20"/>
        <v>79.631232334233545</v>
      </c>
    </row>
    <row r="43" spans="1:12" ht="30" customHeight="1" x14ac:dyDescent="0.2">
      <c r="A43" t="s">
        <v>367</v>
      </c>
      <c r="B43">
        <f>B23*'8'!B25+'12'!B27*'8'!C25+'12'!B34*'8'!D25+'12'!B38*'8'!E25</f>
        <v>100</v>
      </c>
      <c r="C43">
        <f>C23*'8'!G25+'12'!C27*'8'!H25+'12'!C34*'8'!I25+'12'!C38*'8'!J25</f>
        <v>92.243381909073577</v>
      </c>
      <c r="D43">
        <f>D23*'8'!L25+'12'!D27*'8'!M25+'12'!D34*'8'!N25+'12'!D38*'8'!O25</f>
        <v>96.356602319762345</v>
      </c>
      <c r="E43">
        <f>E23*'8'!Q25+'12'!E27*'8'!R25+'12'!E34*'8'!S25+'12'!E38*'8'!T25</f>
        <v>89.623924060213213</v>
      </c>
      <c r="F43">
        <f>F23*'8'!V25+'12'!F27*'8'!W25+'12'!F34*'8'!X25+'12'!F38*'8'!Y25</f>
        <v>93.610727212516267</v>
      </c>
      <c r="G43">
        <f>G23*'8'!AA25+'12'!G27*'8'!AB25+'12'!G34*'8'!AC25+'12'!G38*'8'!AD25</f>
        <v>102.45926161487198</v>
      </c>
      <c r="H43">
        <f>H23*'8'!AF25+'12'!H27*'8'!AG25+'12'!H34*'8'!AH25+'12'!H38*'8'!AI25</f>
        <v>94.216748808845708</v>
      </c>
      <c r="I43">
        <f>I23*'8'!AK25+'12'!I27*'8'!AL25+'12'!I34*'8'!AM25+'12'!I38*'8'!AN25</f>
        <v>104.74202014702773</v>
      </c>
      <c r="J43">
        <f>J23*'8'!AP25+'12'!J27*'8'!AQ25+'12'!J34*'8'!AR25+'12'!J38*'8'!AS25</f>
        <v>99.73266475907721</v>
      </c>
      <c r="K43">
        <f>K23*'8'!AU25+'12'!K27*'8'!AV25+'12'!K34*'8'!AW25+'12'!K38*'8'!AX25</f>
        <v>125.50884507787183</v>
      </c>
      <c r="L43">
        <f>L23*'8'!AZ25+'12'!L27*'8'!BA25+'12'!L34*'8'!BB25+'12'!L38*'8'!BC25</f>
        <v>98.637051580278808</v>
      </c>
    </row>
    <row r="44" spans="1:12" ht="15.75" customHeight="1" x14ac:dyDescent="0.2"/>
    <row r="45" spans="1:12" ht="30" customHeight="1" x14ac:dyDescent="0.2">
      <c r="A45" t="s">
        <v>368</v>
      </c>
    </row>
    <row r="46" spans="1:12" ht="30" customHeight="1" x14ac:dyDescent="0.2">
      <c r="A46" t="s">
        <v>369</v>
      </c>
      <c r="B46">
        <f>B40*0.25+B41*0.25+B42*0.25+B43*0.25</f>
        <v>100</v>
      </c>
      <c r="C46">
        <f t="shared" ref="C46:L46" si="21">C40*0.25+C41*0.25+C42*0.25+C43*0.25</f>
        <v>110.53229049577416</v>
      </c>
      <c r="D46">
        <f t="shared" si="21"/>
        <v>97.552764530010165</v>
      </c>
      <c r="E46">
        <f t="shared" si="21"/>
        <v>88.018682495599407</v>
      </c>
      <c r="F46">
        <f t="shared" si="21"/>
        <v>89.247427631034867</v>
      </c>
      <c r="G46">
        <f t="shared" si="21"/>
        <v>99.059336297391098</v>
      </c>
      <c r="H46">
        <f t="shared" si="21"/>
        <v>97.65143441210121</v>
      </c>
      <c r="I46">
        <f t="shared" si="21"/>
        <v>96.887006570932073</v>
      </c>
      <c r="J46">
        <f t="shared" si="21"/>
        <v>88.821848774654029</v>
      </c>
      <c r="K46">
        <f t="shared" si="21"/>
        <v>115.9752729060292</v>
      </c>
      <c r="L46">
        <f t="shared" si="21"/>
        <v>97.975779540029009</v>
      </c>
    </row>
    <row r="47" spans="1:12" ht="30" customHeight="1" x14ac:dyDescent="0.2">
      <c r="A47" t="s">
        <v>370</v>
      </c>
      <c r="B47">
        <f>B40*0.7+B41*0.1+B42*0.1+B43*0.1</f>
        <v>100</v>
      </c>
      <c r="C47">
        <f t="shared" ref="C47:L47" si="22">C40*0.7+C41*0.1+C42*0.1+C43*0.1</f>
        <v>96.59370713210005</v>
      </c>
      <c r="D47">
        <f t="shared" si="22"/>
        <v>96.385511764885408</v>
      </c>
      <c r="E47">
        <f t="shared" si="22"/>
        <v>93.548427541821709</v>
      </c>
      <c r="F47">
        <f t="shared" si="22"/>
        <v>89.780982952137563</v>
      </c>
      <c r="G47">
        <f t="shared" si="22"/>
        <v>94.575653249516336</v>
      </c>
      <c r="H47">
        <f t="shared" si="22"/>
        <v>101.58011340354886</v>
      </c>
      <c r="I47">
        <f t="shared" si="22"/>
        <v>96.062082167894516</v>
      </c>
      <c r="J47">
        <f t="shared" si="22"/>
        <v>90.433996906440214</v>
      </c>
      <c r="K47">
        <f t="shared" si="22"/>
        <v>111.22701832414207</v>
      </c>
      <c r="L47">
        <f t="shared" si="22"/>
        <v>101.48640522402793</v>
      </c>
    </row>
    <row r="48" spans="1:12" ht="30" customHeight="1" x14ac:dyDescent="0.2">
      <c r="A48" t="s">
        <v>371</v>
      </c>
    </row>
    <row r="49" spans="1:12" ht="30" customHeight="1" x14ac:dyDescent="0.2">
      <c r="A49" t="s">
        <v>372</v>
      </c>
      <c r="B49">
        <f>B40*0.4+B41*0.1+B42*0.25+B43*0.25</f>
        <v>100</v>
      </c>
      <c r="C49">
        <f t="shared" ref="C49:L49" si="23">C40*0.4+C41*0.1+C42*0.25+C43*0.25</f>
        <v>98.267627600058347</v>
      </c>
      <c r="D49">
        <f t="shared" si="23"/>
        <v>101.2393693456755</v>
      </c>
      <c r="E49">
        <f t="shared" si="23"/>
        <v>92.434842659860891</v>
      </c>
      <c r="F49">
        <f t="shared" si="23"/>
        <v>91.312382863473275</v>
      </c>
      <c r="G49">
        <f t="shared" si="23"/>
        <v>98.920191660491042</v>
      </c>
      <c r="H49">
        <f t="shared" si="23"/>
        <v>99.129996079558268</v>
      </c>
      <c r="I49">
        <f t="shared" si="23"/>
        <v>96.98546429417236</v>
      </c>
      <c r="J49">
        <f t="shared" si="23"/>
        <v>89.002498904108705</v>
      </c>
      <c r="K49">
        <f t="shared" si="23"/>
        <v>116.57434022212016</v>
      </c>
      <c r="L49">
        <f t="shared" si="23"/>
        <v>97.078601107196619</v>
      </c>
    </row>
    <row r="50" spans="1:12" ht="30" customHeight="1" x14ac:dyDescent="0.2">
      <c r="A50" t="s">
        <v>373</v>
      </c>
    </row>
    <row r="51" spans="1:12" ht="37.5" customHeight="1" x14ac:dyDescent="0.2">
      <c r="A51" t="s">
        <v>374</v>
      </c>
    </row>
    <row r="52" spans="1:12" ht="30" customHeight="1" x14ac:dyDescent="0.2"/>
    <row r="53" spans="1:12" ht="55.35" customHeight="1" x14ac:dyDescent="0.2">
      <c r="A53" s="234"/>
      <c r="B53" s="234"/>
      <c r="C53" s="234"/>
      <c r="D53" s="234"/>
      <c r="E53" s="234"/>
    </row>
    <row r="54" spans="1:12" ht="30" customHeight="1" x14ac:dyDescent="0.2"/>
    <row r="55" spans="1:12" ht="30" customHeight="1" x14ac:dyDescent="0.2"/>
  </sheetData>
  <mergeCells count="1">
    <mergeCell ref="A53:E53"/>
  </mergeCells>
  <phoneticPr fontId="19" type="noConversion"/>
  <pageMargins left="0.75" right="0.75" top="1" bottom="1" header="0.5" footer="0.5"/>
  <pageSetup scale="64" orientation="landscape" horizontalDpi="360" verticalDpi="36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sheetPr>
  <dimension ref="A1:W52"/>
  <sheetViews>
    <sheetView workbookViewId="0">
      <pane xSplit="1" ySplit="4" topLeftCell="B26" activePane="bottomRight" state="frozen"/>
      <selection pane="topRight" activeCell="B1" sqref="B1"/>
      <selection pane="bottomLeft" activeCell="A5" sqref="A5"/>
      <selection pane="bottomRight" activeCell="F37" sqref="F37"/>
    </sheetView>
  </sheetViews>
  <sheetFormatPr defaultColWidth="9" defaultRowHeight="12.75" x14ac:dyDescent="0.2"/>
  <cols>
    <col min="2" max="2" width="14.25" customWidth="1"/>
    <col min="3" max="3" width="14.375" customWidth="1"/>
    <col min="4" max="5" width="10.625" customWidth="1"/>
  </cols>
  <sheetData>
    <row r="1" spans="1:23" x14ac:dyDescent="0.2">
      <c r="B1" s="11" t="s">
        <v>375</v>
      </c>
      <c r="C1" s="84"/>
    </row>
    <row r="3" spans="1:23" x14ac:dyDescent="0.2">
      <c r="A3" s="1"/>
      <c r="B3" s="237" t="s">
        <v>101</v>
      </c>
      <c r="C3" s="236"/>
      <c r="D3" s="235" t="s">
        <v>376</v>
      </c>
      <c r="E3" s="236"/>
      <c r="F3" s="235" t="s">
        <v>103</v>
      </c>
      <c r="G3" s="236"/>
      <c r="H3" s="235" t="s">
        <v>104</v>
      </c>
      <c r="I3" s="236"/>
      <c r="J3" s="235" t="s">
        <v>105</v>
      </c>
      <c r="K3" s="236"/>
      <c r="L3" s="235" t="s">
        <v>106</v>
      </c>
      <c r="M3" s="236"/>
      <c r="N3" s="235" t="s">
        <v>107</v>
      </c>
      <c r="O3" s="236"/>
      <c r="P3" s="235" t="s">
        <v>108</v>
      </c>
      <c r="Q3" s="236"/>
      <c r="R3" s="235" t="s">
        <v>109</v>
      </c>
      <c r="S3" s="236"/>
      <c r="T3" s="235" t="s">
        <v>110</v>
      </c>
      <c r="U3" s="236"/>
      <c r="V3" s="235" t="s">
        <v>111</v>
      </c>
      <c r="W3" s="236"/>
    </row>
    <row r="4" spans="1:23" x14ac:dyDescent="0.2">
      <c r="A4" s="83"/>
      <c r="B4" s="1" t="s">
        <v>377</v>
      </c>
      <c r="C4" s="41" t="s">
        <v>378</v>
      </c>
      <c r="D4" s="85" t="s">
        <v>377</v>
      </c>
      <c r="E4" s="41" t="s">
        <v>378</v>
      </c>
      <c r="F4" s="85" t="s">
        <v>377</v>
      </c>
      <c r="G4" s="41" t="s">
        <v>378</v>
      </c>
      <c r="H4" s="85" t="s">
        <v>377</v>
      </c>
      <c r="I4" s="41" t="s">
        <v>378</v>
      </c>
      <c r="J4" s="85" t="s">
        <v>377</v>
      </c>
      <c r="K4" s="41" t="s">
        <v>378</v>
      </c>
      <c r="L4" s="85" t="s">
        <v>377</v>
      </c>
      <c r="M4" s="41" t="s">
        <v>378</v>
      </c>
      <c r="N4" s="85" t="s">
        <v>377</v>
      </c>
      <c r="O4" s="41" t="s">
        <v>378</v>
      </c>
      <c r="P4" s="85" t="s">
        <v>377</v>
      </c>
      <c r="Q4" s="41" t="s">
        <v>378</v>
      </c>
      <c r="R4" s="85" t="s">
        <v>377</v>
      </c>
      <c r="S4" s="41" t="s">
        <v>378</v>
      </c>
      <c r="T4" s="85" t="s">
        <v>377</v>
      </c>
      <c r="U4" s="41" t="s">
        <v>378</v>
      </c>
      <c r="V4" s="85" t="s">
        <v>377</v>
      </c>
      <c r="W4" s="41" t="s">
        <v>378</v>
      </c>
    </row>
    <row r="5" spans="1:23" x14ac:dyDescent="0.2">
      <c r="A5" s="1">
        <v>1981</v>
      </c>
      <c r="B5" s="1">
        <v>49.5</v>
      </c>
      <c r="C5" s="84">
        <f>B5*($B$26/$B$41)</f>
        <v>37.960122699386503</v>
      </c>
      <c r="D5" s="1">
        <v>53.1</v>
      </c>
      <c r="E5" s="84">
        <f>D5*($D$26/$D$41)</f>
        <v>39.130434782608702</v>
      </c>
      <c r="F5" s="1">
        <v>52.7</v>
      </c>
      <c r="G5" s="84">
        <f>F5*($F$26/F$41)</f>
        <v>39.56456456456457</v>
      </c>
      <c r="H5" s="1">
        <v>50.8</v>
      </c>
      <c r="I5" s="84">
        <f>H5*($H$26/$H$41)</f>
        <v>38.368580060422957</v>
      </c>
      <c r="J5" s="1">
        <v>50.9</v>
      </c>
      <c r="K5" s="84">
        <f>J5*($J$26/$J$41)</f>
        <v>38.795731707317074</v>
      </c>
      <c r="L5" s="1">
        <v>50.2</v>
      </c>
      <c r="M5" s="84">
        <f>L5*($L$26/$L$41)</f>
        <v>39.558707643814024</v>
      </c>
      <c r="N5" s="1">
        <v>48.2</v>
      </c>
      <c r="O5" s="84">
        <f>N5*($N$26/$N$41)</f>
        <v>36.542835481425321</v>
      </c>
      <c r="P5" s="1">
        <v>49</v>
      </c>
      <c r="Q5" s="84">
        <f>P5*($P$26/$P$41)</f>
        <v>37.547892720306514</v>
      </c>
      <c r="R5" s="1">
        <v>49.5</v>
      </c>
      <c r="S5" s="84">
        <f>R5*($R$26/$R$41)</f>
        <v>36.830357142857146</v>
      </c>
      <c r="T5" s="1">
        <v>49.8</v>
      </c>
      <c r="U5" s="84">
        <f>T5*($T$26/$T$41)</f>
        <v>36.270939548434079</v>
      </c>
      <c r="V5" s="1">
        <v>51.8</v>
      </c>
      <c r="W5" s="84">
        <f>V5*($V$26/$V$41)</f>
        <v>41.44</v>
      </c>
    </row>
    <row r="6" spans="1:23" x14ac:dyDescent="0.2">
      <c r="A6" s="1">
        <v>1982</v>
      </c>
      <c r="B6" s="1">
        <v>54.9</v>
      </c>
      <c r="C6" s="84">
        <f t="shared" ref="C6:C46" si="0">B6*($B$26/$B$41)</f>
        <v>42.101226993865033</v>
      </c>
      <c r="D6" s="1">
        <v>58.5</v>
      </c>
      <c r="E6" s="84">
        <f>D6*($D$26/$D$41)</f>
        <v>43.109801031687553</v>
      </c>
      <c r="F6" s="1">
        <v>57.8</v>
      </c>
      <c r="G6" s="84">
        <f t="shared" ref="G6:G48" si="1">F6*($F$26/F$41)</f>
        <v>43.393393393393396</v>
      </c>
      <c r="H6" s="1">
        <v>55.6</v>
      </c>
      <c r="I6" s="84">
        <f t="shared" ref="I6:I48" si="2">H6*($H$26/$H$41)</f>
        <v>41.993957703927492</v>
      </c>
      <c r="J6" s="1">
        <v>55.6</v>
      </c>
      <c r="K6" s="84">
        <f t="shared" ref="K6:K48" si="3">J6*($J$26/$J$41)</f>
        <v>42.378048780487809</v>
      </c>
      <c r="L6" s="1">
        <v>56</v>
      </c>
      <c r="M6" s="84">
        <f t="shared" ref="M6:M48" si="4">L6*($L$26/$L$41)</f>
        <v>44.129235618597313</v>
      </c>
      <c r="N6" s="1">
        <v>53.3</v>
      </c>
      <c r="O6" s="84">
        <f t="shared" ref="O6:O47" si="5">N6*($N$26/$N$41)</f>
        <v>40.409401061410158</v>
      </c>
      <c r="P6" s="1">
        <v>53.3</v>
      </c>
      <c r="Q6" s="84">
        <f t="shared" ref="Q6:Q48" si="6">P6*($P$26/$P$41)</f>
        <v>40.842911877394634</v>
      </c>
      <c r="R6" s="1">
        <v>54</v>
      </c>
      <c r="S6" s="84">
        <f t="shared" ref="S6:S48" si="7">R6*($R$26/$R$41)</f>
        <v>40.178571428571431</v>
      </c>
      <c r="T6" s="1">
        <v>55.4</v>
      </c>
      <c r="U6" s="84">
        <f t="shared" ref="U6:U48" si="8">T6*($T$26/$T$41)</f>
        <v>40.349599417334296</v>
      </c>
      <c r="V6" s="1">
        <v>57.3</v>
      </c>
      <c r="W6" s="84">
        <f t="shared" ref="W6:W48" si="9">V6*($V$26/$V$41)</f>
        <v>45.84</v>
      </c>
    </row>
    <row r="7" spans="1:23" x14ac:dyDescent="0.2">
      <c r="A7" s="1">
        <v>1983</v>
      </c>
      <c r="B7" s="1">
        <v>58.1</v>
      </c>
      <c r="C7" s="84">
        <f t="shared" si="0"/>
        <v>44.555214723926383</v>
      </c>
      <c r="D7" s="1">
        <v>62.4</v>
      </c>
      <c r="E7" s="84">
        <f t="shared" ref="E7:E48" si="10">D7*($D$26/$D$41)</f>
        <v>45.983787767133386</v>
      </c>
      <c r="F7" s="1">
        <v>60.7</v>
      </c>
      <c r="G7" s="84">
        <f t="shared" si="1"/>
        <v>45.570570570570574</v>
      </c>
      <c r="H7" s="1">
        <v>59.1</v>
      </c>
      <c r="I7" s="84">
        <f t="shared" si="2"/>
        <v>44.637462235649544</v>
      </c>
      <c r="J7" s="1">
        <v>59.3</v>
      </c>
      <c r="K7" s="84">
        <f t="shared" si="3"/>
        <v>45.198170731707314</v>
      </c>
      <c r="L7" s="1">
        <v>59.1</v>
      </c>
      <c r="M7" s="84">
        <f t="shared" si="4"/>
        <v>46.572104018912526</v>
      </c>
      <c r="N7" s="1">
        <v>56.6</v>
      </c>
      <c r="O7" s="84">
        <f t="shared" si="5"/>
        <v>42.911296436694464</v>
      </c>
      <c r="P7" s="1">
        <v>56.8</v>
      </c>
      <c r="Q7" s="84">
        <f t="shared" si="6"/>
        <v>43.524904214559385</v>
      </c>
      <c r="R7" s="1">
        <v>57.4</v>
      </c>
      <c r="S7" s="84">
        <f t="shared" si="7"/>
        <v>42.708333333333336</v>
      </c>
      <c r="T7" s="1">
        <v>58.3</v>
      </c>
      <c r="U7" s="84">
        <f t="shared" si="8"/>
        <v>42.461762563729053</v>
      </c>
      <c r="V7" s="1">
        <v>60.4</v>
      </c>
      <c r="W7" s="84">
        <f t="shared" si="9"/>
        <v>48.32</v>
      </c>
    </row>
    <row r="8" spans="1:23" x14ac:dyDescent="0.2">
      <c r="A8" s="1">
        <v>1984</v>
      </c>
      <c r="B8" s="1">
        <v>60.6</v>
      </c>
      <c r="C8" s="84">
        <f t="shared" si="0"/>
        <v>46.472392638036808</v>
      </c>
      <c r="D8" s="1">
        <v>65.2</v>
      </c>
      <c r="E8" s="84">
        <f t="shared" si="10"/>
        <v>48.047162859248353</v>
      </c>
      <c r="F8" s="1">
        <v>63.3</v>
      </c>
      <c r="G8" s="84">
        <f t="shared" si="1"/>
        <v>47.522522522522522</v>
      </c>
      <c r="H8" s="1">
        <v>61.7</v>
      </c>
      <c r="I8" s="84">
        <f t="shared" si="2"/>
        <v>46.601208459214497</v>
      </c>
      <c r="J8" s="1">
        <v>62.3</v>
      </c>
      <c r="K8" s="84">
        <f t="shared" si="3"/>
        <v>47.484756097560975</v>
      </c>
      <c r="L8" s="1">
        <v>61.5</v>
      </c>
      <c r="M8" s="84">
        <f t="shared" si="4"/>
        <v>48.463356973995268</v>
      </c>
      <c r="N8" s="1">
        <v>59.4</v>
      </c>
      <c r="O8" s="84">
        <f t="shared" si="5"/>
        <v>45.034116755117509</v>
      </c>
      <c r="P8" s="1">
        <v>58.9</v>
      </c>
      <c r="Q8" s="84">
        <f t="shared" si="6"/>
        <v>45.134099616858236</v>
      </c>
      <c r="R8" s="1">
        <v>59.8</v>
      </c>
      <c r="S8" s="84">
        <f t="shared" si="7"/>
        <v>44.49404761904762</v>
      </c>
      <c r="T8" s="1">
        <v>59.8</v>
      </c>
      <c r="U8" s="84">
        <f t="shared" si="8"/>
        <v>43.554260742898755</v>
      </c>
      <c r="V8" s="1">
        <v>62.8</v>
      </c>
      <c r="W8" s="84">
        <f t="shared" si="9"/>
        <v>50.24</v>
      </c>
    </row>
    <row r="9" spans="1:23" x14ac:dyDescent="0.2">
      <c r="A9" s="1">
        <v>1985</v>
      </c>
      <c r="B9" s="1">
        <v>63</v>
      </c>
      <c r="C9" s="84">
        <f t="shared" si="0"/>
        <v>48.312883435582826</v>
      </c>
      <c r="D9" s="1">
        <v>67.900000000000006</v>
      </c>
      <c r="E9" s="84">
        <f t="shared" si="10"/>
        <v>50.036845983787778</v>
      </c>
      <c r="F9" s="1">
        <v>65.599999999999994</v>
      </c>
      <c r="G9" s="84">
        <f t="shared" si="1"/>
        <v>49.249249249249246</v>
      </c>
      <c r="H9" s="1">
        <v>64.5</v>
      </c>
      <c r="I9" s="84">
        <f t="shared" si="2"/>
        <v>48.716012084592137</v>
      </c>
      <c r="J9" s="1">
        <v>65.2</v>
      </c>
      <c r="K9" s="84">
        <f t="shared" si="3"/>
        <v>49.695121951219512</v>
      </c>
      <c r="L9" s="1">
        <v>64.2</v>
      </c>
      <c r="M9" s="84">
        <f t="shared" si="4"/>
        <v>50.591016548463351</v>
      </c>
      <c r="N9" s="1">
        <v>61.8</v>
      </c>
      <c r="O9" s="84">
        <f t="shared" si="5"/>
        <v>46.85367702805155</v>
      </c>
      <c r="P9" s="1">
        <v>61.4</v>
      </c>
      <c r="Q9" s="84">
        <f t="shared" si="6"/>
        <v>47.049808429118777</v>
      </c>
      <c r="R9" s="1">
        <v>62</v>
      </c>
      <c r="S9" s="84">
        <f t="shared" si="7"/>
        <v>46.13095238095238</v>
      </c>
      <c r="T9" s="1">
        <v>61.6</v>
      </c>
      <c r="U9" s="84">
        <f t="shared" si="8"/>
        <v>44.865258557902401</v>
      </c>
      <c r="V9" s="1">
        <v>64.8</v>
      </c>
      <c r="W9" s="84">
        <f t="shared" si="9"/>
        <v>51.84</v>
      </c>
    </row>
    <row r="10" spans="1:23" x14ac:dyDescent="0.2">
      <c r="A10" s="1">
        <v>1986</v>
      </c>
      <c r="B10" s="1">
        <v>65.599999999999994</v>
      </c>
      <c r="C10" s="84">
        <f t="shared" si="0"/>
        <v>50.306748466257666</v>
      </c>
      <c r="D10" s="1">
        <v>69.900000000000006</v>
      </c>
      <c r="E10" s="84">
        <f t="shared" si="10"/>
        <v>51.510685335298461</v>
      </c>
      <c r="F10" s="1">
        <v>67</v>
      </c>
      <c r="G10" s="84">
        <f t="shared" si="1"/>
        <v>50.300300300300307</v>
      </c>
      <c r="H10" s="1">
        <v>66.5</v>
      </c>
      <c r="I10" s="84">
        <f t="shared" si="2"/>
        <v>50.226586102719025</v>
      </c>
      <c r="J10" s="1">
        <v>67.5</v>
      </c>
      <c r="K10" s="84">
        <f t="shared" si="3"/>
        <v>51.448170731707314</v>
      </c>
      <c r="L10" s="1">
        <v>67.3</v>
      </c>
      <c r="M10" s="84">
        <f t="shared" si="4"/>
        <v>53.033884948778557</v>
      </c>
      <c r="N10" s="1">
        <v>64.599999999999994</v>
      </c>
      <c r="O10" s="84">
        <f t="shared" si="5"/>
        <v>48.976497346474595</v>
      </c>
      <c r="P10" s="1">
        <v>64.099999999999994</v>
      </c>
      <c r="Q10" s="84">
        <f t="shared" si="6"/>
        <v>49.11877394636015</v>
      </c>
      <c r="R10" s="1">
        <v>63.7</v>
      </c>
      <c r="S10" s="84">
        <f t="shared" si="7"/>
        <v>47.395833333333336</v>
      </c>
      <c r="T10" s="1">
        <v>63.7</v>
      </c>
      <c r="U10" s="84">
        <f t="shared" si="8"/>
        <v>46.394756008739982</v>
      </c>
      <c r="V10" s="1">
        <v>66.7</v>
      </c>
      <c r="W10" s="84">
        <f t="shared" si="9"/>
        <v>53.360000000000007</v>
      </c>
    </row>
    <row r="11" spans="1:23" x14ac:dyDescent="0.2">
      <c r="A11" s="1">
        <v>1987</v>
      </c>
      <c r="B11" s="1">
        <v>68.5</v>
      </c>
      <c r="C11" s="84">
        <f t="shared" si="0"/>
        <v>52.530674846625764</v>
      </c>
      <c r="D11" s="1">
        <v>71.900000000000006</v>
      </c>
      <c r="E11" s="84">
        <f t="shared" si="10"/>
        <v>52.984524686809152</v>
      </c>
      <c r="F11" s="1">
        <v>69.400000000000006</v>
      </c>
      <c r="G11" s="84">
        <f t="shared" si="1"/>
        <v>52.102102102102108</v>
      </c>
      <c r="H11" s="1">
        <v>68.8</v>
      </c>
      <c r="I11" s="84">
        <f t="shared" si="2"/>
        <v>51.963746223564947</v>
      </c>
      <c r="J11" s="1">
        <v>69.400000000000006</v>
      </c>
      <c r="K11" s="84">
        <f t="shared" si="3"/>
        <v>52.896341463414636</v>
      </c>
      <c r="L11" s="1">
        <v>70.2</v>
      </c>
      <c r="M11" s="84">
        <f t="shared" si="4"/>
        <v>55.319148936170208</v>
      </c>
      <c r="N11" s="1">
        <v>67.8</v>
      </c>
      <c r="O11" s="84">
        <f t="shared" si="5"/>
        <v>51.402577710386652</v>
      </c>
      <c r="P11" s="1">
        <v>66.8</v>
      </c>
      <c r="Q11" s="84">
        <f t="shared" si="6"/>
        <v>51.187739463601531</v>
      </c>
      <c r="R11" s="1">
        <v>66.8</v>
      </c>
      <c r="S11" s="84">
        <f t="shared" si="7"/>
        <v>49.702380952380949</v>
      </c>
      <c r="T11" s="1">
        <v>66.3</v>
      </c>
      <c r="U11" s="84">
        <f t="shared" si="8"/>
        <v>48.288419519300788</v>
      </c>
      <c r="V11" s="1">
        <v>68.7</v>
      </c>
      <c r="W11" s="84">
        <f t="shared" si="9"/>
        <v>54.960000000000008</v>
      </c>
    </row>
    <row r="12" spans="1:23" x14ac:dyDescent="0.2">
      <c r="A12" s="1">
        <v>1988</v>
      </c>
      <c r="B12" s="1">
        <v>71.2</v>
      </c>
      <c r="C12" s="84">
        <f t="shared" si="0"/>
        <v>54.601226993865033</v>
      </c>
      <c r="D12" s="1">
        <v>73.5</v>
      </c>
      <c r="E12" s="84">
        <f t="shared" si="10"/>
        <v>54.163596168017698</v>
      </c>
      <c r="F12" s="1">
        <v>71.900000000000006</v>
      </c>
      <c r="G12" s="84">
        <f t="shared" si="1"/>
        <v>53.978978978978986</v>
      </c>
      <c r="H12" s="1">
        <v>71.2</v>
      </c>
      <c r="I12" s="84">
        <f t="shared" si="2"/>
        <v>53.776435045317214</v>
      </c>
      <c r="J12" s="1">
        <v>71.8</v>
      </c>
      <c r="K12" s="84">
        <f t="shared" si="3"/>
        <v>54.725609756097562</v>
      </c>
      <c r="L12" s="1">
        <v>72.8</v>
      </c>
      <c r="M12" s="84">
        <f t="shared" si="4"/>
        <v>57.368006304176511</v>
      </c>
      <c r="N12" s="1">
        <v>71</v>
      </c>
      <c r="O12" s="84">
        <f t="shared" si="5"/>
        <v>53.828658074298708</v>
      </c>
      <c r="P12" s="1">
        <v>69.599999999999994</v>
      </c>
      <c r="Q12" s="84">
        <f t="shared" si="6"/>
        <v>53.333333333333329</v>
      </c>
      <c r="R12" s="1">
        <v>69.8</v>
      </c>
      <c r="S12" s="84">
        <f t="shared" si="7"/>
        <v>51.93452380952381</v>
      </c>
      <c r="T12" s="1">
        <v>68.099999999999994</v>
      </c>
      <c r="U12" s="84">
        <f t="shared" si="8"/>
        <v>49.599417334304434</v>
      </c>
      <c r="V12" s="1">
        <v>71.2</v>
      </c>
      <c r="W12" s="84">
        <f t="shared" si="9"/>
        <v>56.960000000000008</v>
      </c>
    </row>
    <row r="13" spans="1:23" x14ac:dyDescent="0.2">
      <c r="A13" s="1">
        <v>1989</v>
      </c>
      <c r="B13" s="1">
        <v>74.8</v>
      </c>
      <c r="C13" s="84">
        <f t="shared" si="0"/>
        <v>57.361963190184049</v>
      </c>
      <c r="D13" s="1">
        <v>76.2</v>
      </c>
      <c r="E13" s="84">
        <f t="shared" si="10"/>
        <v>56.153279292557123</v>
      </c>
      <c r="F13" s="1">
        <v>74.599999999999994</v>
      </c>
      <c r="G13" s="84">
        <f t="shared" si="1"/>
        <v>56.006006006006004</v>
      </c>
      <c r="H13" s="1">
        <v>74.400000000000006</v>
      </c>
      <c r="I13" s="84">
        <f t="shared" si="2"/>
        <v>56.19335347432024</v>
      </c>
      <c r="J13" s="1">
        <v>75.2</v>
      </c>
      <c r="K13" s="84">
        <f t="shared" si="3"/>
        <v>57.31707317073171</v>
      </c>
      <c r="L13" s="1">
        <v>75.900000000000006</v>
      </c>
      <c r="M13" s="84">
        <f t="shared" si="4"/>
        <v>59.810874704491724</v>
      </c>
      <c r="N13" s="1">
        <v>75.099999999999994</v>
      </c>
      <c r="O13" s="84">
        <f t="shared" si="5"/>
        <v>56.93707354056103</v>
      </c>
      <c r="P13" s="1">
        <v>72.900000000000006</v>
      </c>
      <c r="Q13" s="84">
        <f t="shared" si="6"/>
        <v>55.862068965517246</v>
      </c>
      <c r="R13" s="1">
        <v>72.900000000000006</v>
      </c>
      <c r="S13" s="84">
        <f t="shared" si="7"/>
        <v>54.241071428571438</v>
      </c>
      <c r="T13" s="1">
        <v>70.900000000000006</v>
      </c>
      <c r="U13" s="84">
        <f t="shared" si="8"/>
        <v>51.63874726875455</v>
      </c>
      <c r="V13" s="1">
        <v>74.400000000000006</v>
      </c>
      <c r="W13" s="84">
        <f t="shared" si="9"/>
        <v>59.52000000000001</v>
      </c>
    </row>
    <row r="14" spans="1:23" x14ac:dyDescent="0.2">
      <c r="A14" s="1">
        <v>1990</v>
      </c>
      <c r="B14" s="1">
        <v>78.400000000000006</v>
      </c>
      <c r="C14" s="84">
        <f t="shared" si="0"/>
        <v>60.122699386503072</v>
      </c>
      <c r="D14" s="1">
        <v>79.5</v>
      </c>
      <c r="E14" s="84">
        <f t="shared" si="10"/>
        <v>58.585114222549748</v>
      </c>
      <c r="F14" s="1">
        <v>78.400000000000006</v>
      </c>
      <c r="G14" s="84">
        <f t="shared" si="1"/>
        <v>58.858858858858866</v>
      </c>
      <c r="H14" s="1">
        <v>78.2</v>
      </c>
      <c r="I14" s="84">
        <f t="shared" si="2"/>
        <v>59.063444108761324</v>
      </c>
      <c r="J14" s="1">
        <v>78.7</v>
      </c>
      <c r="K14" s="84">
        <f t="shared" si="3"/>
        <v>59.984756097560975</v>
      </c>
      <c r="L14" s="1">
        <v>79.2</v>
      </c>
      <c r="M14" s="84">
        <f t="shared" si="4"/>
        <v>62.411347517730491</v>
      </c>
      <c r="N14" s="1">
        <v>78.7</v>
      </c>
      <c r="O14" s="84">
        <f t="shared" si="5"/>
        <v>59.666413949962092</v>
      </c>
      <c r="P14" s="1">
        <v>76.2</v>
      </c>
      <c r="Q14" s="84">
        <f t="shared" si="6"/>
        <v>58.390804597701155</v>
      </c>
      <c r="R14" s="1">
        <v>76</v>
      </c>
      <c r="S14" s="84">
        <f t="shared" si="7"/>
        <v>56.547619047619051</v>
      </c>
      <c r="T14" s="1">
        <v>75</v>
      </c>
      <c r="U14" s="84">
        <f t="shared" si="8"/>
        <v>54.624908958485058</v>
      </c>
      <c r="V14" s="1">
        <v>78.400000000000006</v>
      </c>
      <c r="W14" s="84">
        <f t="shared" si="9"/>
        <v>62.720000000000006</v>
      </c>
    </row>
    <row r="15" spans="1:23" x14ac:dyDescent="0.2">
      <c r="A15" s="1">
        <v>1991</v>
      </c>
      <c r="B15" s="1">
        <v>82.8</v>
      </c>
      <c r="C15" s="84">
        <f t="shared" si="0"/>
        <v>63.49693251533742</v>
      </c>
      <c r="D15" s="1">
        <v>84.4</v>
      </c>
      <c r="E15" s="84">
        <f t="shared" si="10"/>
        <v>62.196020633750933</v>
      </c>
      <c r="F15" s="1">
        <v>84.3</v>
      </c>
      <c r="G15" s="84">
        <f t="shared" si="1"/>
        <v>63.288288288288292</v>
      </c>
      <c r="H15" s="1">
        <v>82.9</v>
      </c>
      <c r="I15" s="84">
        <f t="shared" si="2"/>
        <v>62.613293051359513</v>
      </c>
      <c r="J15" s="1">
        <v>83.8</v>
      </c>
      <c r="K15" s="84">
        <f t="shared" si="3"/>
        <v>63.871951219512191</v>
      </c>
      <c r="L15" s="1">
        <v>85</v>
      </c>
      <c r="M15" s="84">
        <f t="shared" si="4"/>
        <v>66.98187549251378</v>
      </c>
      <c r="N15" s="1">
        <v>82.4</v>
      </c>
      <c r="O15" s="84">
        <f t="shared" si="5"/>
        <v>62.471569370735409</v>
      </c>
      <c r="P15" s="1">
        <v>80.099999999999994</v>
      </c>
      <c r="Q15" s="84">
        <f t="shared" si="6"/>
        <v>61.379310344827587</v>
      </c>
      <c r="R15" s="1">
        <v>80</v>
      </c>
      <c r="S15" s="84">
        <f t="shared" si="7"/>
        <v>59.523809523809526</v>
      </c>
      <c r="T15" s="1">
        <v>79.400000000000006</v>
      </c>
      <c r="U15" s="84">
        <f t="shared" si="8"/>
        <v>57.829570284049524</v>
      </c>
      <c r="V15" s="1">
        <v>82.6</v>
      </c>
      <c r="W15" s="84">
        <f t="shared" si="9"/>
        <v>66.08</v>
      </c>
    </row>
    <row r="16" spans="1:23" x14ac:dyDescent="0.2">
      <c r="A16" s="1">
        <v>1992</v>
      </c>
      <c r="B16" s="1">
        <v>84</v>
      </c>
      <c r="C16" s="84">
        <f t="shared" si="0"/>
        <v>64.417177914110425</v>
      </c>
      <c r="D16" s="1">
        <v>85.3</v>
      </c>
      <c r="E16" s="84">
        <f t="shared" si="10"/>
        <v>62.859248341930737</v>
      </c>
      <c r="F16" s="1">
        <v>85</v>
      </c>
      <c r="G16" s="84">
        <f t="shared" si="1"/>
        <v>63.813813813813816</v>
      </c>
      <c r="H16" s="1">
        <v>83.5</v>
      </c>
      <c r="I16" s="84">
        <f t="shared" si="2"/>
        <v>63.066465256797578</v>
      </c>
      <c r="J16" s="1">
        <v>84.3</v>
      </c>
      <c r="K16" s="84">
        <f t="shared" si="3"/>
        <v>64.253048780487802</v>
      </c>
      <c r="L16" s="1">
        <v>86.6</v>
      </c>
      <c r="M16" s="84">
        <f t="shared" si="4"/>
        <v>68.242710795902269</v>
      </c>
      <c r="N16" s="1">
        <v>83.2</v>
      </c>
      <c r="O16" s="84">
        <f t="shared" si="5"/>
        <v>63.078089461713425</v>
      </c>
      <c r="P16" s="1">
        <v>81.2</v>
      </c>
      <c r="Q16" s="84">
        <f t="shared" si="6"/>
        <v>62.222222222222229</v>
      </c>
      <c r="R16" s="1">
        <v>80.8</v>
      </c>
      <c r="S16" s="84">
        <f t="shared" si="7"/>
        <v>60.11904761904762</v>
      </c>
      <c r="T16" s="1">
        <v>80.599999999999994</v>
      </c>
      <c r="U16" s="84">
        <f t="shared" si="8"/>
        <v>58.703568827385276</v>
      </c>
      <c r="V16" s="1">
        <v>84.8</v>
      </c>
      <c r="W16" s="84">
        <f t="shared" si="9"/>
        <v>67.84</v>
      </c>
    </row>
    <row r="17" spans="1:23" x14ac:dyDescent="0.2">
      <c r="A17" s="1">
        <v>1993</v>
      </c>
      <c r="B17" s="1">
        <v>85.6</v>
      </c>
      <c r="C17" s="84">
        <f t="shared" si="0"/>
        <v>65.644171779141104</v>
      </c>
      <c r="D17" s="1">
        <v>86.7</v>
      </c>
      <c r="E17" s="84">
        <f t="shared" si="10"/>
        <v>63.890935887988221</v>
      </c>
      <c r="F17" s="1">
        <v>86.6</v>
      </c>
      <c r="G17" s="84">
        <f t="shared" si="1"/>
        <v>65.01501501501501</v>
      </c>
      <c r="H17" s="1">
        <v>84.5</v>
      </c>
      <c r="I17" s="84">
        <f t="shared" si="2"/>
        <v>63.821752265861022</v>
      </c>
      <c r="J17" s="1">
        <v>85.4</v>
      </c>
      <c r="K17" s="84">
        <f t="shared" si="3"/>
        <v>65.091463414634148</v>
      </c>
      <c r="L17" s="1">
        <v>87.7</v>
      </c>
      <c r="M17" s="84">
        <f t="shared" si="4"/>
        <v>69.109535066981877</v>
      </c>
      <c r="N17" s="1">
        <v>84.7</v>
      </c>
      <c r="O17" s="84">
        <f t="shared" si="5"/>
        <v>64.215314632297193</v>
      </c>
      <c r="P17" s="1">
        <v>83.4</v>
      </c>
      <c r="Q17" s="84">
        <f t="shared" si="6"/>
        <v>63.908045977011504</v>
      </c>
      <c r="R17" s="1">
        <v>83.3</v>
      </c>
      <c r="S17" s="84">
        <f t="shared" si="7"/>
        <v>61.979166666666664</v>
      </c>
      <c r="T17" s="1">
        <v>81.400000000000006</v>
      </c>
      <c r="U17" s="84">
        <f t="shared" si="8"/>
        <v>59.286234522942458</v>
      </c>
      <c r="V17" s="1">
        <v>87.8</v>
      </c>
      <c r="W17" s="84">
        <f t="shared" si="9"/>
        <v>70.239999999999995</v>
      </c>
    </row>
    <row r="18" spans="1:23" x14ac:dyDescent="0.2">
      <c r="A18" s="1">
        <v>1994</v>
      </c>
      <c r="B18" s="1">
        <v>85.7</v>
      </c>
      <c r="C18" s="84">
        <f t="shared" si="0"/>
        <v>65.720858895705518</v>
      </c>
      <c r="D18" s="1">
        <v>87.8</v>
      </c>
      <c r="E18" s="84">
        <f t="shared" si="10"/>
        <v>64.701547531319093</v>
      </c>
      <c r="F18" s="1">
        <v>86.4</v>
      </c>
      <c r="G18" s="84">
        <f t="shared" si="1"/>
        <v>64.86486486486487</v>
      </c>
      <c r="H18" s="1">
        <v>85.5</v>
      </c>
      <c r="I18" s="84">
        <f t="shared" si="2"/>
        <v>64.577039274924459</v>
      </c>
      <c r="J18" s="1">
        <v>85.9</v>
      </c>
      <c r="K18" s="84">
        <f t="shared" si="3"/>
        <v>65.472560975609767</v>
      </c>
      <c r="L18" s="1">
        <v>86.6</v>
      </c>
      <c r="M18" s="84">
        <f t="shared" si="4"/>
        <v>68.242710795902269</v>
      </c>
      <c r="N18" s="1">
        <v>84.7</v>
      </c>
      <c r="O18" s="84">
        <f t="shared" si="5"/>
        <v>64.215314632297193</v>
      </c>
      <c r="P18" s="1">
        <v>84.6</v>
      </c>
      <c r="Q18" s="84">
        <f t="shared" si="6"/>
        <v>64.827586206896555</v>
      </c>
      <c r="R18" s="1">
        <v>84.8</v>
      </c>
      <c r="S18" s="84">
        <f t="shared" si="7"/>
        <v>63.095238095238095</v>
      </c>
      <c r="T18" s="1">
        <v>82.6</v>
      </c>
      <c r="U18" s="84">
        <f t="shared" si="8"/>
        <v>60.160233066278209</v>
      </c>
      <c r="V18" s="1">
        <v>89.5</v>
      </c>
      <c r="W18" s="84">
        <f t="shared" si="9"/>
        <v>71.600000000000009</v>
      </c>
    </row>
    <row r="19" spans="1:23" x14ac:dyDescent="0.2">
      <c r="A19" s="1">
        <v>1995</v>
      </c>
      <c r="B19" s="1">
        <v>87.6</v>
      </c>
      <c r="C19" s="84">
        <f t="shared" si="0"/>
        <v>67.177914110429441</v>
      </c>
      <c r="D19" s="1">
        <v>89</v>
      </c>
      <c r="E19" s="84">
        <f t="shared" si="10"/>
        <v>65.585851142225508</v>
      </c>
      <c r="F19" s="1">
        <v>87.8</v>
      </c>
      <c r="G19" s="84">
        <f t="shared" si="1"/>
        <v>65.915915915915917</v>
      </c>
      <c r="H19" s="1">
        <v>86.6</v>
      </c>
      <c r="I19" s="84">
        <f t="shared" si="2"/>
        <v>65.407854984894243</v>
      </c>
      <c r="J19" s="1">
        <v>87.2</v>
      </c>
      <c r="K19" s="84">
        <f t="shared" si="3"/>
        <v>66.463414634146346</v>
      </c>
      <c r="L19" s="1">
        <v>88.1</v>
      </c>
      <c r="M19" s="84">
        <f t="shared" si="4"/>
        <v>69.424743892828985</v>
      </c>
      <c r="N19" s="1">
        <v>86.8</v>
      </c>
      <c r="O19" s="84">
        <f t="shared" si="5"/>
        <v>65.807429871114479</v>
      </c>
      <c r="P19" s="1">
        <v>86.9</v>
      </c>
      <c r="Q19" s="84">
        <f t="shared" si="6"/>
        <v>66.590038314176255</v>
      </c>
      <c r="R19" s="1">
        <v>86.4</v>
      </c>
      <c r="S19" s="84">
        <f t="shared" si="7"/>
        <v>64.285714285714292</v>
      </c>
      <c r="T19" s="1">
        <v>84.5</v>
      </c>
      <c r="U19" s="84">
        <f t="shared" si="8"/>
        <v>61.544064093226503</v>
      </c>
      <c r="V19" s="1">
        <v>91.6</v>
      </c>
      <c r="W19" s="84">
        <f t="shared" si="9"/>
        <v>73.28</v>
      </c>
    </row>
    <row r="20" spans="1:23" x14ac:dyDescent="0.2">
      <c r="A20" s="1">
        <v>1996</v>
      </c>
      <c r="B20" s="1">
        <v>88.9</v>
      </c>
      <c r="C20" s="84">
        <f t="shared" si="0"/>
        <v>68.174846625766875</v>
      </c>
      <c r="D20" s="1">
        <v>90.4</v>
      </c>
      <c r="E20" s="84">
        <f t="shared" si="10"/>
        <v>66.617538688282991</v>
      </c>
      <c r="F20" s="1">
        <v>89.4</v>
      </c>
      <c r="G20" s="84">
        <f t="shared" si="1"/>
        <v>67.117117117117132</v>
      </c>
      <c r="H20" s="1">
        <v>88.2</v>
      </c>
      <c r="I20" s="84">
        <f t="shared" si="2"/>
        <v>66.616314199395759</v>
      </c>
      <c r="J20" s="1">
        <v>88.5</v>
      </c>
      <c r="K20" s="84">
        <f t="shared" si="3"/>
        <v>67.454268292682926</v>
      </c>
      <c r="L20" s="1">
        <v>89.5</v>
      </c>
      <c r="M20" s="84">
        <f t="shared" si="4"/>
        <v>70.527974783293928</v>
      </c>
      <c r="N20" s="1">
        <v>88.2</v>
      </c>
      <c r="O20" s="84">
        <f t="shared" si="5"/>
        <v>66.868840030326012</v>
      </c>
      <c r="P20" s="1">
        <v>88.8</v>
      </c>
      <c r="Q20" s="84">
        <f t="shared" si="6"/>
        <v>68.045977011494259</v>
      </c>
      <c r="R20" s="1">
        <v>88.1</v>
      </c>
      <c r="S20" s="84">
        <f t="shared" si="7"/>
        <v>65.550595238095241</v>
      </c>
      <c r="T20" s="1">
        <v>86.4</v>
      </c>
      <c r="U20" s="84">
        <f t="shared" si="8"/>
        <v>62.927895120174796</v>
      </c>
      <c r="V20" s="1">
        <v>92.4</v>
      </c>
      <c r="W20" s="84">
        <f t="shared" si="9"/>
        <v>73.92</v>
      </c>
    </row>
    <row r="21" spans="1:23" x14ac:dyDescent="0.2">
      <c r="A21" s="1">
        <v>1997</v>
      </c>
      <c r="B21" s="1">
        <v>90.4</v>
      </c>
      <c r="C21" s="84">
        <f t="shared" si="0"/>
        <v>69.325153374233139</v>
      </c>
      <c r="D21" s="1">
        <v>92.3</v>
      </c>
      <c r="E21" s="84">
        <f t="shared" si="10"/>
        <v>68.01768607221814</v>
      </c>
      <c r="F21" s="1">
        <v>90.5</v>
      </c>
      <c r="G21" s="84">
        <f t="shared" si="1"/>
        <v>67.942942942942949</v>
      </c>
      <c r="H21" s="1">
        <v>90</v>
      </c>
      <c r="I21" s="84">
        <f t="shared" si="2"/>
        <v>67.975830815709969</v>
      </c>
      <c r="J21" s="1">
        <v>90.1</v>
      </c>
      <c r="K21" s="84">
        <f t="shared" si="3"/>
        <v>68.673780487804876</v>
      </c>
      <c r="L21" s="1">
        <v>90.8</v>
      </c>
      <c r="M21" s="84">
        <f t="shared" si="4"/>
        <v>71.552403467297069</v>
      </c>
      <c r="N21" s="1">
        <v>89.8</v>
      </c>
      <c r="O21" s="84">
        <f t="shared" si="5"/>
        <v>68.08188021228203</v>
      </c>
      <c r="P21" s="1">
        <v>90.6</v>
      </c>
      <c r="Q21" s="84">
        <f t="shared" si="6"/>
        <v>69.425287356321832</v>
      </c>
      <c r="R21" s="1">
        <v>89.2</v>
      </c>
      <c r="S21" s="84">
        <f t="shared" si="7"/>
        <v>66.36904761904762</v>
      </c>
      <c r="T21" s="1">
        <v>88.1</v>
      </c>
      <c r="U21" s="84">
        <f t="shared" si="8"/>
        <v>64.166059723233786</v>
      </c>
      <c r="V21" s="1">
        <v>93.1</v>
      </c>
      <c r="W21" s="84">
        <f t="shared" si="9"/>
        <v>74.48</v>
      </c>
    </row>
    <row r="22" spans="1:23" x14ac:dyDescent="0.2">
      <c r="A22" s="1">
        <v>1998</v>
      </c>
      <c r="B22" s="1">
        <v>91.3</v>
      </c>
      <c r="C22" s="84">
        <f t="shared" si="0"/>
        <v>70.015337423312886</v>
      </c>
      <c r="D22" s="1">
        <v>92.5</v>
      </c>
      <c r="E22" s="84">
        <f t="shared" si="10"/>
        <v>68.165070007369209</v>
      </c>
      <c r="F22" s="1">
        <v>90.1</v>
      </c>
      <c r="G22" s="84">
        <f t="shared" si="1"/>
        <v>67.642642642642642</v>
      </c>
      <c r="H22" s="1">
        <v>90.6</v>
      </c>
      <c r="I22" s="84">
        <f t="shared" si="2"/>
        <v>68.42900302114802</v>
      </c>
      <c r="J22" s="1">
        <v>90.6</v>
      </c>
      <c r="K22" s="84">
        <f t="shared" si="3"/>
        <v>69.054878048780481</v>
      </c>
      <c r="L22" s="1">
        <v>92.1</v>
      </c>
      <c r="M22" s="84">
        <f t="shared" si="4"/>
        <v>72.576832151300223</v>
      </c>
      <c r="N22" s="1">
        <v>90.6</v>
      </c>
      <c r="O22" s="84">
        <f t="shared" si="5"/>
        <v>68.688400303260039</v>
      </c>
      <c r="P22" s="1">
        <v>91.8</v>
      </c>
      <c r="Q22" s="84">
        <f t="shared" si="6"/>
        <v>70.34482758620689</v>
      </c>
      <c r="R22" s="1">
        <v>90.4</v>
      </c>
      <c r="S22" s="84">
        <f t="shared" si="7"/>
        <v>67.261904761904773</v>
      </c>
      <c r="T22" s="1">
        <v>89.2</v>
      </c>
      <c r="U22" s="84">
        <f t="shared" si="8"/>
        <v>64.967225054624905</v>
      </c>
      <c r="V22" s="1">
        <v>93.4</v>
      </c>
      <c r="W22" s="84">
        <f t="shared" si="9"/>
        <v>74.720000000000013</v>
      </c>
    </row>
    <row r="23" spans="1:23" x14ac:dyDescent="0.2">
      <c r="A23" s="1">
        <v>1999</v>
      </c>
      <c r="B23" s="1">
        <v>92.9</v>
      </c>
      <c r="C23" s="84">
        <f t="shared" si="0"/>
        <v>71.242331288343564</v>
      </c>
      <c r="D23" s="1">
        <v>93.8</v>
      </c>
      <c r="E23" s="84">
        <f t="shared" si="10"/>
        <v>69.123065585851151</v>
      </c>
      <c r="F23" s="1">
        <v>91.2</v>
      </c>
      <c r="G23" s="84">
        <f t="shared" si="1"/>
        <v>68.468468468468473</v>
      </c>
      <c r="H23" s="1">
        <v>92.1</v>
      </c>
      <c r="I23" s="84">
        <f t="shared" si="2"/>
        <v>69.56193353474319</v>
      </c>
      <c r="J23" s="1">
        <v>92.1</v>
      </c>
      <c r="K23" s="84">
        <f t="shared" si="3"/>
        <v>70.198170731707307</v>
      </c>
      <c r="L23" s="1">
        <v>93.5</v>
      </c>
      <c r="M23" s="84">
        <f t="shared" si="4"/>
        <v>73.680063041765166</v>
      </c>
      <c r="N23" s="1">
        <v>92.4</v>
      </c>
      <c r="O23" s="84">
        <f t="shared" si="5"/>
        <v>70.053070507960584</v>
      </c>
      <c r="P23" s="1">
        <v>93.6</v>
      </c>
      <c r="Q23" s="84">
        <f t="shared" si="6"/>
        <v>71.724137931034477</v>
      </c>
      <c r="R23" s="1">
        <v>92</v>
      </c>
      <c r="S23" s="84">
        <f t="shared" si="7"/>
        <v>68.452380952380949</v>
      </c>
      <c r="T23" s="1">
        <v>91.4</v>
      </c>
      <c r="U23" s="84">
        <f t="shared" si="8"/>
        <v>66.569555717407127</v>
      </c>
      <c r="V23" s="1">
        <v>94.4</v>
      </c>
      <c r="W23" s="84">
        <f t="shared" si="9"/>
        <v>75.52000000000001</v>
      </c>
    </row>
    <row r="24" spans="1:23" x14ac:dyDescent="0.2">
      <c r="A24" s="1">
        <v>2000</v>
      </c>
      <c r="B24" s="1">
        <v>95.4</v>
      </c>
      <c r="C24" s="84">
        <f t="shared" si="0"/>
        <v>73.159509202453989</v>
      </c>
      <c r="D24" s="1">
        <v>96.6</v>
      </c>
      <c r="E24" s="84">
        <f t="shared" si="10"/>
        <v>71.186440677966104</v>
      </c>
      <c r="F24" s="1">
        <v>94.9</v>
      </c>
      <c r="G24" s="84">
        <f t="shared" si="1"/>
        <v>71.246246246246258</v>
      </c>
      <c r="H24" s="1">
        <v>95.3</v>
      </c>
      <c r="I24" s="84">
        <f t="shared" si="2"/>
        <v>71.978851963746209</v>
      </c>
      <c r="J24" s="1">
        <v>95.1</v>
      </c>
      <c r="K24" s="84">
        <f t="shared" si="3"/>
        <v>72.484756097560975</v>
      </c>
      <c r="L24" s="1">
        <v>95.8</v>
      </c>
      <c r="M24" s="84">
        <f t="shared" si="4"/>
        <v>75.492513790386127</v>
      </c>
      <c r="N24" s="1">
        <v>95.1</v>
      </c>
      <c r="O24" s="84">
        <f t="shared" si="5"/>
        <v>72.100075815011365</v>
      </c>
      <c r="P24" s="1">
        <v>95.9</v>
      </c>
      <c r="Q24" s="84">
        <f t="shared" si="6"/>
        <v>73.486590038314176</v>
      </c>
      <c r="R24" s="1">
        <v>94.4</v>
      </c>
      <c r="S24" s="84">
        <f t="shared" si="7"/>
        <v>70.238095238095241</v>
      </c>
      <c r="T24" s="1">
        <v>94.5</v>
      </c>
      <c r="U24" s="84">
        <f t="shared" si="8"/>
        <v>68.827385287691172</v>
      </c>
      <c r="V24" s="1">
        <v>96.1</v>
      </c>
      <c r="W24" s="84">
        <f t="shared" si="9"/>
        <v>76.88</v>
      </c>
    </row>
    <row r="25" spans="1:23" x14ac:dyDescent="0.2">
      <c r="A25" s="1">
        <v>2001</v>
      </c>
      <c r="B25" s="1">
        <v>97.8</v>
      </c>
      <c r="C25" s="84">
        <f t="shared" si="0"/>
        <v>75</v>
      </c>
      <c r="D25" s="1">
        <v>97.7</v>
      </c>
      <c r="E25" s="84">
        <f t="shared" si="10"/>
        <v>71.997052321296991</v>
      </c>
      <c r="F25" s="1">
        <v>97.4</v>
      </c>
      <c r="G25" s="84">
        <f t="shared" si="1"/>
        <v>73.123123123123136</v>
      </c>
      <c r="H25" s="1">
        <v>97.1</v>
      </c>
      <c r="I25" s="84">
        <f t="shared" si="2"/>
        <v>73.338368580060418</v>
      </c>
      <c r="J25" s="1">
        <v>96.8</v>
      </c>
      <c r="K25" s="84">
        <f t="shared" si="3"/>
        <v>73.780487804878049</v>
      </c>
      <c r="L25" s="1">
        <v>98</v>
      </c>
      <c r="M25" s="84">
        <f t="shared" si="4"/>
        <v>77.2261623325453</v>
      </c>
      <c r="N25" s="1">
        <v>98</v>
      </c>
      <c r="O25" s="84">
        <f t="shared" si="5"/>
        <v>74.298711144806674</v>
      </c>
      <c r="P25" s="1">
        <v>98.5</v>
      </c>
      <c r="Q25" s="84">
        <f t="shared" si="6"/>
        <v>75.47892720306514</v>
      </c>
      <c r="R25" s="1">
        <v>97.2</v>
      </c>
      <c r="S25" s="84">
        <f t="shared" si="7"/>
        <v>72.321428571428569</v>
      </c>
      <c r="T25" s="1">
        <v>96.7</v>
      </c>
      <c r="U25" s="84">
        <f t="shared" si="8"/>
        <v>70.429715950473408</v>
      </c>
      <c r="V25" s="1">
        <v>97.7</v>
      </c>
      <c r="W25" s="84">
        <f t="shared" si="9"/>
        <v>78.160000000000011</v>
      </c>
    </row>
    <row r="26" spans="1:23" x14ac:dyDescent="0.2">
      <c r="A26" s="1">
        <v>2002</v>
      </c>
      <c r="B26" s="1">
        <v>100</v>
      </c>
      <c r="C26" s="84">
        <f t="shared" si="0"/>
        <v>76.687116564417181</v>
      </c>
      <c r="D26" s="1">
        <v>100</v>
      </c>
      <c r="E26" s="84">
        <f t="shared" si="10"/>
        <v>73.691967575534278</v>
      </c>
      <c r="F26" s="1">
        <v>100</v>
      </c>
      <c r="G26" s="84">
        <f t="shared" si="1"/>
        <v>75.075075075075077</v>
      </c>
      <c r="H26" s="1">
        <v>100</v>
      </c>
      <c r="I26" s="84">
        <f t="shared" si="2"/>
        <v>75.528700906344397</v>
      </c>
      <c r="J26" s="1">
        <v>100</v>
      </c>
      <c r="K26" s="84">
        <f t="shared" si="3"/>
        <v>76.219512195121951</v>
      </c>
      <c r="L26" s="1">
        <v>100</v>
      </c>
      <c r="M26" s="84">
        <f t="shared" si="4"/>
        <v>78.802206461780926</v>
      </c>
      <c r="N26" s="1">
        <v>100</v>
      </c>
      <c r="O26" s="84">
        <f t="shared" si="5"/>
        <v>75.815011372251703</v>
      </c>
      <c r="P26" s="1">
        <v>100</v>
      </c>
      <c r="Q26" s="84">
        <f t="shared" si="6"/>
        <v>76.628352490421463</v>
      </c>
      <c r="R26" s="1">
        <v>100</v>
      </c>
      <c r="S26" s="84">
        <f t="shared" si="7"/>
        <v>74.404761904761912</v>
      </c>
      <c r="T26" s="1">
        <v>100</v>
      </c>
      <c r="U26" s="84">
        <f t="shared" si="8"/>
        <v>72.833211944646749</v>
      </c>
      <c r="V26" s="1">
        <v>100</v>
      </c>
      <c r="W26" s="84">
        <f t="shared" si="9"/>
        <v>80</v>
      </c>
    </row>
    <row r="27" spans="1:23" x14ac:dyDescent="0.2">
      <c r="A27" s="1">
        <v>2003</v>
      </c>
      <c r="B27" s="1">
        <v>102.8</v>
      </c>
      <c r="C27" s="84">
        <f t="shared" si="0"/>
        <v>78.834355828220865</v>
      </c>
      <c r="D27" s="1">
        <v>102.9</v>
      </c>
      <c r="E27" s="84">
        <f t="shared" si="10"/>
        <v>75.829034635224772</v>
      </c>
      <c r="F27" s="1">
        <v>103.5</v>
      </c>
      <c r="G27" s="84">
        <f t="shared" si="1"/>
        <v>77.702702702702709</v>
      </c>
      <c r="H27" s="1">
        <v>103.4</v>
      </c>
      <c r="I27" s="84">
        <f t="shared" si="2"/>
        <v>78.096676737160124</v>
      </c>
      <c r="J27" s="1">
        <v>103.4</v>
      </c>
      <c r="K27" s="84">
        <f t="shared" si="3"/>
        <v>78.810975609756099</v>
      </c>
      <c r="L27" s="1">
        <v>102.5</v>
      </c>
      <c r="M27" s="84">
        <f t="shared" si="4"/>
        <v>80.772261623325448</v>
      </c>
      <c r="N27" s="1">
        <v>102.7</v>
      </c>
      <c r="O27" s="84">
        <f t="shared" si="5"/>
        <v>77.862016679302499</v>
      </c>
      <c r="P27" s="1">
        <v>101.8</v>
      </c>
      <c r="Q27" s="84">
        <f t="shared" si="6"/>
        <v>78.007662835249036</v>
      </c>
      <c r="R27" s="1">
        <v>102.3</v>
      </c>
      <c r="S27" s="84">
        <f t="shared" si="7"/>
        <v>76.116071428571431</v>
      </c>
      <c r="T27" s="1">
        <v>104.4</v>
      </c>
      <c r="U27" s="84">
        <f t="shared" si="8"/>
        <v>76.037873270211207</v>
      </c>
      <c r="V27" s="1">
        <v>102.2</v>
      </c>
      <c r="W27" s="84">
        <f t="shared" si="9"/>
        <v>81.760000000000005</v>
      </c>
    </row>
    <row r="28" spans="1:23" x14ac:dyDescent="0.2">
      <c r="A28" s="1">
        <v>2004</v>
      </c>
      <c r="B28" s="1">
        <v>104.7</v>
      </c>
      <c r="C28" s="84">
        <f t="shared" si="0"/>
        <v>80.291411042944787</v>
      </c>
      <c r="D28" s="1">
        <v>104.8</v>
      </c>
      <c r="E28" s="84">
        <f t="shared" si="10"/>
        <v>77.229182019159921</v>
      </c>
      <c r="F28" s="1">
        <v>105.8</v>
      </c>
      <c r="G28" s="84">
        <f t="shared" si="1"/>
        <v>79.429429429429433</v>
      </c>
      <c r="H28" s="1">
        <v>105.3</v>
      </c>
      <c r="I28" s="84">
        <f t="shared" si="2"/>
        <v>79.531722054380651</v>
      </c>
      <c r="J28" s="1">
        <v>104.9</v>
      </c>
      <c r="K28" s="84">
        <f t="shared" si="3"/>
        <v>79.954268292682926</v>
      </c>
      <c r="L28" s="1">
        <v>104.5</v>
      </c>
      <c r="M28" s="84">
        <f t="shared" si="4"/>
        <v>82.34830575256106</v>
      </c>
      <c r="N28" s="1">
        <v>104.6</v>
      </c>
      <c r="O28" s="84">
        <f t="shared" si="5"/>
        <v>79.302501895375286</v>
      </c>
      <c r="P28" s="1">
        <v>103.8</v>
      </c>
      <c r="Q28" s="84">
        <f t="shared" si="6"/>
        <v>79.540229885057471</v>
      </c>
      <c r="R28" s="1">
        <v>104.6</v>
      </c>
      <c r="S28" s="84">
        <f t="shared" si="7"/>
        <v>77.827380952380949</v>
      </c>
      <c r="T28" s="1">
        <v>105.9</v>
      </c>
      <c r="U28" s="84">
        <f t="shared" si="8"/>
        <v>77.130371449380917</v>
      </c>
      <c r="V28" s="1">
        <v>104.2</v>
      </c>
      <c r="W28" s="84">
        <f t="shared" si="9"/>
        <v>83.360000000000014</v>
      </c>
    </row>
    <row r="29" spans="1:23" x14ac:dyDescent="0.2">
      <c r="A29" s="1">
        <v>2005</v>
      </c>
      <c r="B29" s="1">
        <v>107</v>
      </c>
      <c r="C29" s="84">
        <f t="shared" si="0"/>
        <v>82.055214723926383</v>
      </c>
      <c r="D29" s="1">
        <v>107.6</v>
      </c>
      <c r="E29" s="84">
        <f t="shared" si="10"/>
        <v>79.292557111274874</v>
      </c>
      <c r="F29" s="1">
        <v>109.1</v>
      </c>
      <c r="G29" s="84">
        <f t="shared" si="1"/>
        <v>81.906906906906912</v>
      </c>
      <c r="H29" s="1">
        <v>108.2</v>
      </c>
      <c r="I29" s="84">
        <f t="shared" si="2"/>
        <v>81.722054380664645</v>
      </c>
      <c r="J29" s="1">
        <v>107.4</v>
      </c>
      <c r="K29" s="84">
        <f t="shared" si="3"/>
        <v>81.859756097560975</v>
      </c>
      <c r="L29" s="1">
        <v>106.9</v>
      </c>
      <c r="M29" s="84">
        <f t="shared" si="4"/>
        <v>84.239558707643809</v>
      </c>
      <c r="N29" s="1">
        <v>106.9</v>
      </c>
      <c r="O29" s="84">
        <f t="shared" si="5"/>
        <v>81.046247156937085</v>
      </c>
      <c r="P29" s="1">
        <v>106.6</v>
      </c>
      <c r="Q29" s="84">
        <f t="shared" si="6"/>
        <v>81.685823754789268</v>
      </c>
      <c r="R29" s="1">
        <v>106.9</v>
      </c>
      <c r="S29" s="84">
        <f t="shared" si="7"/>
        <v>79.538690476190482</v>
      </c>
      <c r="T29" s="1">
        <v>108.1</v>
      </c>
      <c r="U29" s="84">
        <f t="shared" si="8"/>
        <v>78.732702112163125</v>
      </c>
      <c r="V29" s="1">
        <v>106.3</v>
      </c>
      <c r="W29" s="84">
        <f t="shared" si="9"/>
        <v>85.04</v>
      </c>
    </row>
    <row r="30" spans="1:23" x14ac:dyDescent="0.2">
      <c r="A30" s="1">
        <v>2006</v>
      </c>
      <c r="B30" s="1">
        <v>109.1</v>
      </c>
      <c r="C30" s="84">
        <f t="shared" si="0"/>
        <v>83.665644171779135</v>
      </c>
      <c r="D30" s="1">
        <v>109.5</v>
      </c>
      <c r="E30" s="84">
        <f t="shared" si="10"/>
        <v>80.692704495210037</v>
      </c>
      <c r="F30" s="1">
        <v>111.6</v>
      </c>
      <c r="G30" s="84">
        <f t="shared" si="1"/>
        <v>83.78378378378379</v>
      </c>
      <c r="H30" s="1">
        <v>110.4</v>
      </c>
      <c r="I30" s="84">
        <f t="shared" si="2"/>
        <v>83.383685800604226</v>
      </c>
      <c r="J30" s="1">
        <v>109.2</v>
      </c>
      <c r="K30" s="84">
        <f t="shared" si="3"/>
        <v>83.231707317073173</v>
      </c>
      <c r="L30" s="1">
        <v>108.7</v>
      </c>
      <c r="M30" s="84">
        <f t="shared" si="4"/>
        <v>85.65799842395586</v>
      </c>
      <c r="N30" s="1">
        <v>108.8</v>
      </c>
      <c r="O30" s="84">
        <f t="shared" si="5"/>
        <v>82.486732373009858</v>
      </c>
      <c r="P30" s="1">
        <v>108.7</v>
      </c>
      <c r="Q30" s="84">
        <f t="shared" si="6"/>
        <v>83.295019157088134</v>
      </c>
      <c r="R30" s="1">
        <v>109.1</v>
      </c>
      <c r="S30" s="84">
        <f t="shared" si="7"/>
        <v>81.175595238095241</v>
      </c>
      <c r="T30" s="1">
        <v>112.3</v>
      </c>
      <c r="U30" s="84">
        <f t="shared" si="8"/>
        <v>81.791697013838302</v>
      </c>
      <c r="V30" s="1">
        <v>108.1</v>
      </c>
      <c r="W30" s="84">
        <f t="shared" si="9"/>
        <v>86.48</v>
      </c>
    </row>
    <row r="31" spans="1:23" x14ac:dyDescent="0.2">
      <c r="A31" s="1">
        <v>2007</v>
      </c>
      <c r="B31" s="1">
        <v>111.5</v>
      </c>
      <c r="C31" s="84">
        <f t="shared" si="0"/>
        <v>85.50613496932516</v>
      </c>
      <c r="D31" s="1">
        <v>111.1</v>
      </c>
      <c r="E31" s="84">
        <f t="shared" si="10"/>
        <v>81.871775976418576</v>
      </c>
      <c r="F31" s="1">
        <v>113.6</v>
      </c>
      <c r="G31" s="84">
        <f t="shared" si="1"/>
        <v>85.285285285285283</v>
      </c>
      <c r="H31" s="1">
        <v>112.5</v>
      </c>
      <c r="I31" s="84">
        <f t="shared" si="2"/>
        <v>84.969788519637447</v>
      </c>
      <c r="J31" s="1">
        <v>111.3</v>
      </c>
      <c r="K31" s="84">
        <f t="shared" si="3"/>
        <v>84.832317073170728</v>
      </c>
      <c r="L31" s="1">
        <v>110.4</v>
      </c>
      <c r="M31" s="84">
        <f t="shared" si="4"/>
        <v>86.997635933806137</v>
      </c>
      <c r="N31" s="1">
        <v>110.8</v>
      </c>
      <c r="O31" s="84">
        <f t="shared" si="5"/>
        <v>84.003032600454887</v>
      </c>
      <c r="P31" s="1">
        <v>110.9</v>
      </c>
      <c r="Q31" s="84">
        <f t="shared" si="6"/>
        <v>84.980842911877403</v>
      </c>
      <c r="R31" s="1">
        <v>112.2</v>
      </c>
      <c r="S31" s="84">
        <f t="shared" si="7"/>
        <v>83.482142857142861</v>
      </c>
      <c r="T31" s="1">
        <v>117.9</v>
      </c>
      <c r="U31" s="84">
        <f t="shared" si="8"/>
        <v>85.87035688273852</v>
      </c>
      <c r="V31" s="1">
        <v>110</v>
      </c>
      <c r="W31" s="84">
        <f t="shared" si="9"/>
        <v>88</v>
      </c>
    </row>
    <row r="32" spans="1:23" x14ac:dyDescent="0.2">
      <c r="A32" s="1">
        <v>2008</v>
      </c>
      <c r="B32" s="1">
        <v>114.1</v>
      </c>
      <c r="C32" s="84">
        <f t="shared" si="0"/>
        <v>87.5</v>
      </c>
      <c r="D32" s="1">
        <v>114.3</v>
      </c>
      <c r="E32" s="84">
        <f t="shared" si="10"/>
        <v>84.229918938835681</v>
      </c>
      <c r="F32" s="1">
        <v>117.5</v>
      </c>
      <c r="G32" s="84">
        <f t="shared" si="1"/>
        <v>88.213213213213223</v>
      </c>
      <c r="H32" s="1">
        <v>115.9</v>
      </c>
      <c r="I32" s="84">
        <f t="shared" si="2"/>
        <v>87.537764350453173</v>
      </c>
      <c r="J32" s="1">
        <v>113.2</v>
      </c>
      <c r="K32" s="84">
        <f t="shared" si="3"/>
        <v>86.280487804878049</v>
      </c>
      <c r="L32" s="1">
        <v>112.7</v>
      </c>
      <c r="M32" s="84">
        <f t="shared" si="4"/>
        <v>88.810086682427098</v>
      </c>
      <c r="N32" s="1">
        <v>113.3</v>
      </c>
      <c r="O32" s="84">
        <f t="shared" si="5"/>
        <v>85.898407884761184</v>
      </c>
      <c r="P32" s="1">
        <v>113.4</v>
      </c>
      <c r="Q32" s="84">
        <f t="shared" si="6"/>
        <v>86.896551724137936</v>
      </c>
      <c r="R32" s="1">
        <v>115.9</v>
      </c>
      <c r="S32" s="84">
        <f t="shared" si="7"/>
        <v>86.235119047619051</v>
      </c>
      <c r="T32" s="1">
        <v>121.6</v>
      </c>
      <c r="U32" s="84">
        <f t="shared" si="8"/>
        <v>88.565185724690437</v>
      </c>
      <c r="V32" s="1">
        <v>112.3</v>
      </c>
      <c r="W32" s="84">
        <f t="shared" si="9"/>
        <v>89.84</v>
      </c>
    </row>
    <row r="33" spans="1:23" x14ac:dyDescent="0.2">
      <c r="A33" s="1">
        <v>2009</v>
      </c>
      <c r="B33" s="1">
        <v>114.4</v>
      </c>
      <c r="C33" s="84">
        <f t="shared" si="0"/>
        <v>87.730061349693258</v>
      </c>
      <c r="D33" s="1">
        <v>114.6</v>
      </c>
      <c r="E33" s="84">
        <f t="shared" si="10"/>
        <v>84.450994841562277</v>
      </c>
      <c r="F33" s="1">
        <v>117.3</v>
      </c>
      <c r="G33" s="84">
        <f t="shared" si="1"/>
        <v>88.063063063063069</v>
      </c>
      <c r="H33" s="1">
        <v>115.7</v>
      </c>
      <c r="I33" s="84">
        <f t="shared" si="2"/>
        <v>87.38670694864048</v>
      </c>
      <c r="J33" s="1">
        <v>113.5</v>
      </c>
      <c r="K33" s="84">
        <f t="shared" si="3"/>
        <v>86.509146341463421</v>
      </c>
      <c r="L33" s="1">
        <v>113.4</v>
      </c>
      <c r="M33" s="84">
        <f t="shared" si="4"/>
        <v>89.361702127659569</v>
      </c>
      <c r="N33" s="1">
        <v>113.7</v>
      </c>
      <c r="O33" s="84">
        <f t="shared" si="5"/>
        <v>86.201667930250196</v>
      </c>
      <c r="P33" s="1">
        <v>114.1</v>
      </c>
      <c r="Q33" s="84">
        <f t="shared" si="6"/>
        <v>87.432950191570882</v>
      </c>
      <c r="R33" s="1">
        <v>117.1</v>
      </c>
      <c r="S33" s="84">
        <f t="shared" si="7"/>
        <v>87.12797619047619</v>
      </c>
      <c r="T33" s="1">
        <v>121.5</v>
      </c>
      <c r="U33" s="84">
        <f t="shared" si="8"/>
        <v>88.492352512745796</v>
      </c>
      <c r="V33" s="1">
        <v>112.3</v>
      </c>
      <c r="W33" s="84">
        <f t="shared" si="9"/>
        <v>89.84</v>
      </c>
    </row>
    <row r="34" spans="1:23" x14ac:dyDescent="0.2">
      <c r="A34" s="1">
        <v>2010</v>
      </c>
      <c r="B34" s="1">
        <v>116.5</v>
      </c>
      <c r="C34" s="84">
        <f t="shared" si="0"/>
        <v>89.340490797546011</v>
      </c>
      <c r="D34" s="1">
        <v>117.4</v>
      </c>
      <c r="E34" s="84">
        <f t="shared" si="10"/>
        <v>86.514369933677244</v>
      </c>
      <c r="F34" s="1">
        <v>119.5</v>
      </c>
      <c r="G34" s="84">
        <f t="shared" si="1"/>
        <v>89.714714714714717</v>
      </c>
      <c r="H34" s="1">
        <v>118.2</v>
      </c>
      <c r="I34" s="84">
        <f t="shared" si="2"/>
        <v>89.274924471299087</v>
      </c>
      <c r="J34" s="1">
        <v>115.9</v>
      </c>
      <c r="K34" s="84">
        <f t="shared" si="3"/>
        <v>88.338414634146346</v>
      </c>
      <c r="L34" s="1">
        <v>114.8</v>
      </c>
      <c r="M34" s="84">
        <f t="shared" si="4"/>
        <v>90.464933018124498</v>
      </c>
      <c r="N34" s="1">
        <v>116.5</v>
      </c>
      <c r="O34" s="84">
        <f t="shared" si="5"/>
        <v>88.324488248673234</v>
      </c>
      <c r="P34" s="1">
        <v>115</v>
      </c>
      <c r="Q34" s="84">
        <f t="shared" si="6"/>
        <v>88.122605363984675</v>
      </c>
      <c r="R34" s="1">
        <v>118.7</v>
      </c>
      <c r="S34" s="84">
        <f t="shared" si="7"/>
        <v>88.31845238095238</v>
      </c>
      <c r="T34" s="1">
        <v>122.7</v>
      </c>
      <c r="U34" s="84">
        <f t="shared" si="8"/>
        <v>89.366351056081555</v>
      </c>
      <c r="V34" s="1">
        <v>113.8</v>
      </c>
      <c r="W34" s="84">
        <f t="shared" si="9"/>
        <v>91.04</v>
      </c>
    </row>
    <row r="35" spans="1:23" x14ac:dyDescent="0.2">
      <c r="A35" s="1">
        <v>2011</v>
      </c>
      <c r="B35" s="1">
        <v>119.9</v>
      </c>
      <c r="C35" s="84">
        <f t="shared" si="0"/>
        <v>91.947852760736197</v>
      </c>
      <c r="D35" s="1">
        <v>121.4</v>
      </c>
      <c r="E35" s="84">
        <f t="shared" si="10"/>
        <v>89.462048636698611</v>
      </c>
      <c r="F35" s="1">
        <v>123</v>
      </c>
      <c r="G35" s="84">
        <f t="shared" si="1"/>
        <v>92.342342342342349</v>
      </c>
      <c r="H35" s="1">
        <v>122.7</v>
      </c>
      <c r="I35" s="84">
        <f t="shared" si="2"/>
        <v>92.673716012084583</v>
      </c>
      <c r="J35" s="1">
        <v>120</v>
      </c>
      <c r="K35" s="84">
        <f t="shared" si="3"/>
        <v>91.463414634146346</v>
      </c>
      <c r="L35" s="1">
        <v>118.3</v>
      </c>
      <c r="M35" s="84">
        <f t="shared" si="4"/>
        <v>93.223010244286826</v>
      </c>
      <c r="N35" s="1">
        <v>120.1</v>
      </c>
      <c r="O35" s="84">
        <f t="shared" si="5"/>
        <v>91.053828658074295</v>
      </c>
      <c r="P35" s="1">
        <v>118.4</v>
      </c>
      <c r="Q35" s="84">
        <f t="shared" si="6"/>
        <v>90.727969348659016</v>
      </c>
      <c r="R35" s="1">
        <v>122</v>
      </c>
      <c r="S35" s="84">
        <f t="shared" si="7"/>
        <v>90.773809523809533</v>
      </c>
      <c r="T35" s="1">
        <v>125.7</v>
      </c>
      <c r="U35" s="84">
        <f t="shared" si="8"/>
        <v>91.55134741442096</v>
      </c>
      <c r="V35" s="1">
        <v>116.5</v>
      </c>
      <c r="W35" s="84">
        <f t="shared" si="9"/>
        <v>93.2</v>
      </c>
    </row>
    <row r="36" spans="1:23" x14ac:dyDescent="0.2">
      <c r="A36" s="1">
        <v>2012</v>
      </c>
      <c r="B36" s="1">
        <v>121.7</v>
      </c>
      <c r="C36" s="84">
        <f t="shared" si="0"/>
        <v>93.328220858895705</v>
      </c>
      <c r="D36" s="1">
        <v>123.9</v>
      </c>
      <c r="E36" s="84">
        <f t="shared" si="10"/>
        <v>91.304347826086982</v>
      </c>
      <c r="F36" s="1">
        <v>125.5</v>
      </c>
      <c r="G36" s="84">
        <f t="shared" si="1"/>
        <v>94.219219219219227</v>
      </c>
      <c r="H36" s="1">
        <v>125.1</v>
      </c>
      <c r="I36" s="84">
        <f t="shared" si="2"/>
        <v>94.486404833836843</v>
      </c>
      <c r="J36" s="1">
        <v>122</v>
      </c>
      <c r="K36" s="84">
        <f t="shared" si="3"/>
        <v>92.987804878048777</v>
      </c>
      <c r="L36" s="1">
        <v>120.8</v>
      </c>
      <c r="M36" s="84">
        <f t="shared" si="4"/>
        <v>95.193065405831348</v>
      </c>
      <c r="N36" s="1">
        <v>121.8</v>
      </c>
      <c r="O36" s="84">
        <f t="shared" si="5"/>
        <v>92.342683851402569</v>
      </c>
      <c r="P36" s="1">
        <v>120.3</v>
      </c>
      <c r="Q36" s="84">
        <f t="shared" si="6"/>
        <v>92.183908045977006</v>
      </c>
      <c r="R36" s="1">
        <v>123.9</v>
      </c>
      <c r="S36" s="84">
        <f t="shared" si="7"/>
        <v>92.1875</v>
      </c>
      <c r="T36" s="1">
        <v>127.1</v>
      </c>
      <c r="U36" s="84">
        <f t="shared" si="8"/>
        <v>92.571012381646014</v>
      </c>
      <c r="V36" s="1">
        <v>117.8</v>
      </c>
      <c r="W36" s="84">
        <f t="shared" si="9"/>
        <v>94.240000000000009</v>
      </c>
    </row>
    <row r="37" spans="1:23" x14ac:dyDescent="0.2">
      <c r="A37" s="1">
        <v>2013</v>
      </c>
      <c r="B37" s="1">
        <v>122.8</v>
      </c>
      <c r="C37" s="84">
        <f t="shared" si="0"/>
        <v>94.171779141104295</v>
      </c>
      <c r="D37" s="1">
        <v>126</v>
      </c>
      <c r="E37" s="84">
        <f t="shared" si="10"/>
        <v>92.851879145173186</v>
      </c>
      <c r="F37" s="1">
        <v>128</v>
      </c>
      <c r="G37" s="84">
        <f t="shared" si="1"/>
        <v>96.096096096096105</v>
      </c>
      <c r="H37" s="1">
        <v>126.6</v>
      </c>
      <c r="I37" s="84">
        <f t="shared" si="2"/>
        <v>95.619335347432013</v>
      </c>
      <c r="J37" s="1">
        <v>123</v>
      </c>
      <c r="K37" s="84">
        <f t="shared" si="3"/>
        <v>93.75</v>
      </c>
      <c r="L37" s="1">
        <v>121.7</v>
      </c>
      <c r="M37" s="84">
        <f t="shared" si="4"/>
        <v>95.90228526398738</v>
      </c>
      <c r="N37" s="1">
        <v>123</v>
      </c>
      <c r="O37" s="84">
        <f t="shared" si="5"/>
        <v>93.252463987869604</v>
      </c>
      <c r="P37" s="1">
        <v>123</v>
      </c>
      <c r="Q37" s="84">
        <f t="shared" si="6"/>
        <v>94.252873563218401</v>
      </c>
      <c r="R37" s="1">
        <v>125.7</v>
      </c>
      <c r="S37" s="84">
        <f t="shared" si="7"/>
        <v>93.526785714285722</v>
      </c>
      <c r="T37" s="1">
        <v>128.9</v>
      </c>
      <c r="U37" s="84">
        <f t="shared" si="8"/>
        <v>93.882010196649659</v>
      </c>
      <c r="V37" s="1">
        <v>117.7</v>
      </c>
      <c r="W37" s="84">
        <f t="shared" si="9"/>
        <v>94.160000000000011</v>
      </c>
    </row>
    <row r="38" spans="1:23" x14ac:dyDescent="0.2">
      <c r="A38" s="1">
        <v>2014</v>
      </c>
      <c r="B38" s="1">
        <v>125.2</v>
      </c>
      <c r="C38" s="84">
        <f t="shared" si="0"/>
        <v>96.012269938650306</v>
      </c>
      <c r="D38" s="1">
        <v>128.4</v>
      </c>
      <c r="E38" s="84">
        <f t="shared" si="10"/>
        <v>94.620486366986015</v>
      </c>
      <c r="F38" s="1">
        <v>130.1</v>
      </c>
      <c r="G38" s="84">
        <f t="shared" si="1"/>
        <v>97.672672672672675</v>
      </c>
      <c r="H38" s="1">
        <v>128.80000000000001</v>
      </c>
      <c r="I38" s="84">
        <f t="shared" si="2"/>
        <v>97.280966767371595</v>
      </c>
      <c r="J38" s="1">
        <v>124.8</v>
      </c>
      <c r="K38" s="84">
        <f t="shared" si="3"/>
        <v>95.121951219512198</v>
      </c>
      <c r="L38" s="1">
        <v>123.4</v>
      </c>
      <c r="M38" s="84">
        <f t="shared" si="4"/>
        <v>97.241922773837658</v>
      </c>
      <c r="N38" s="1">
        <v>125.9</v>
      </c>
      <c r="O38" s="84">
        <f t="shared" si="5"/>
        <v>95.451099317664898</v>
      </c>
      <c r="P38" s="1">
        <v>125.3</v>
      </c>
      <c r="Q38" s="84">
        <f t="shared" si="6"/>
        <v>96.015325670498086</v>
      </c>
      <c r="R38" s="1">
        <v>128.69999999999999</v>
      </c>
      <c r="S38" s="84">
        <f t="shared" si="7"/>
        <v>95.758928571428569</v>
      </c>
      <c r="T38" s="1">
        <v>132.19999999999999</v>
      </c>
      <c r="U38" s="84">
        <f t="shared" si="8"/>
        <v>96.285506190822986</v>
      </c>
      <c r="V38" s="1">
        <v>118.9</v>
      </c>
      <c r="W38" s="84">
        <f t="shared" si="9"/>
        <v>95.12</v>
      </c>
    </row>
    <row r="39" spans="1:23" x14ac:dyDescent="0.2">
      <c r="A39" s="1">
        <v>2015</v>
      </c>
      <c r="B39" s="1">
        <v>126.6</v>
      </c>
      <c r="C39" s="84">
        <f t="shared" si="0"/>
        <v>97.085889570552141</v>
      </c>
      <c r="D39" s="1">
        <v>129</v>
      </c>
      <c r="E39" s="84">
        <f t="shared" si="10"/>
        <v>95.062638172439222</v>
      </c>
      <c r="F39" s="1">
        <v>129.30000000000001</v>
      </c>
      <c r="G39" s="84">
        <f t="shared" si="1"/>
        <v>97.072072072072089</v>
      </c>
      <c r="H39" s="1">
        <v>129.30000000000001</v>
      </c>
      <c r="I39" s="84">
        <f t="shared" si="2"/>
        <v>97.658610271903328</v>
      </c>
      <c r="J39" s="1">
        <v>125.4</v>
      </c>
      <c r="K39" s="84">
        <f t="shared" si="3"/>
        <v>95.579268292682926</v>
      </c>
      <c r="L39" s="1">
        <v>124.7</v>
      </c>
      <c r="M39" s="84">
        <f t="shared" si="4"/>
        <v>98.266351457840813</v>
      </c>
      <c r="N39" s="1">
        <v>127.4</v>
      </c>
      <c r="O39" s="84">
        <f t="shared" si="5"/>
        <v>96.588324488248674</v>
      </c>
      <c r="P39" s="1">
        <v>126.8</v>
      </c>
      <c r="Q39" s="84">
        <f t="shared" si="6"/>
        <v>97.164750957854409</v>
      </c>
      <c r="R39" s="1">
        <v>130.80000000000001</v>
      </c>
      <c r="S39" s="84">
        <f t="shared" si="7"/>
        <v>97.321428571428584</v>
      </c>
      <c r="T39" s="1">
        <v>133.69999999999999</v>
      </c>
      <c r="U39" s="84">
        <f t="shared" si="8"/>
        <v>97.378004369992695</v>
      </c>
      <c r="V39" s="1">
        <v>120.2</v>
      </c>
      <c r="W39" s="84">
        <f t="shared" si="9"/>
        <v>96.160000000000011</v>
      </c>
    </row>
    <row r="40" spans="1:23" x14ac:dyDescent="0.2">
      <c r="A40" s="1">
        <v>2016</v>
      </c>
      <c r="B40" s="1">
        <v>128.4</v>
      </c>
      <c r="C40" s="84">
        <f t="shared" si="0"/>
        <v>98.466257668711663</v>
      </c>
      <c r="D40" s="1">
        <v>132.5</v>
      </c>
      <c r="E40" s="84">
        <f t="shared" si="10"/>
        <v>97.641857037582923</v>
      </c>
      <c r="F40" s="1">
        <v>130.80000000000001</v>
      </c>
      <c r="G40" s="84">
        <f t="shared" si="1"/>
        <v>98.198198198198213</v>
      </c>
      <c r="H40" s="1">
        <v>130.9</v>
      </c>
      <c r="I40" s="84">
        <f t="shared" si="2"/>
        <v>98.86706948640483</v>
      </c>
      <c r="J40" s="1">
        <v>128.19999999999999</v>
      </c>
      <c r="K40" s="84">
        <f t="shared" si="3"/>
        <v>97.713414634146332</v>
      </c>
      <c r="L40" s="1">
        <v>125.6</v>
      </c>
      <c r="M40" s="84">
        <f t="shared" si="4"/>
        <v>98.975571315996831</v>
      </c>
      <c r="N40" s="1">
        <v>129.69999999999999</v>
      </c>
      <c r="O40" s="84">
        <f t="shared" si="5"/>
        <v>98.332069749810458</v>
      </c>
      <c r="P40" s="1">
        <v>128.4</v>
      </c>
      <c r="Q40" s="84">
        <f t="shared" si="6"/>
        <v>98.390804597701162</v>
      </c>
      <c r="R40" s="1">
        <v>132.19999999999999</v>
      </c>
      <c r="S40" s="84">
        <f t="shared" si="7"/>
        <v>98.363095238095227</v>
      </c>
      <c r="T40" s="1">
        <v>135.19999999999999</v>
      </c>
      <c r="U40" s="84">
        <f t="shared" si="8"/>
        <v>98.47050254916239</v>
      </c>
      <c r="V40" s="1">
        <v>122.4</v>
      </c>
      <c r="W40" s="84">
        <f t="shared" si="9"/>
        <v>97.920000000000016</v>
      </c>
    </row>
    <row r="41" spans="1:23" x14ac:dyDescent="0.2">
      <c r="A41" s="1">
        <v>2017</v>
      </c>
      <c r="B41" s="1">
        <v>130.4</v>
      </c>
      <c r="C41" s="84">
        <f t="shared" si="0"/>
        <v>100</v>
      </c>
      <c r="D41" s="1">
        <v>135.69999999999999</v>
      </c>
      <c r="E41" s="84">
        <f>D41*($D$26/$D$41)</f>
        <v>100.00000000000001</v>
      </c>
      <c r="F41" s="1">
        <v>133.19999999999999</v>
      </c>
      <c r="G41" s="84">
        <f t="shared" si="1"/>
        <v>100</v>
      </c>
      <c r="H41" s="1">
        <v>132.4</v>
      </c>
      <c r="I41" s="84">
        <f t="shared" si="2"/>
        <v>100</v>
      </c>
      <c r="J41" s="1">
        <v>131.19999999999999</v>
      </c>
      <c r="K41" s="84">
        <f t="shared" si="3"/>
        <v>99.999999999999986</v>
      </c>
      <c r="L41" s="1">
        <v>126.9</v>
      </c>
      <c r="M41" s="84">
        <f t="shared" si="4"/>
        <v>100</v>
      </c>
      <c r="N41" s="1">
        <v>131.9</v>
      </c>
      <c r="O41" s="84">
        <f t="shared" si="5"/>
        <v>100</v>
      </c>
      <c r="P41" s="1">
        <v>130.5</v>
      </c>
      <c r="Q41" s="84">
        <f t="shared" si="6"/>
        <v>100</v>
      </c>
      <c r="R41" s="1">
        <v>134.4</v>
      </c>
      <c r="S41" s="84">
        <f t="shared" si="7"/>
        <v>100</v>
      </c>
      <c r="T41" s="1">
        <v>137.30000000000001</v>
      </c>
      <c r="U41" s="84">
        <f t="shared" si="8"/>
        <v>99.999999999999986</v>
      </c>
      <c r="V41" s="1">
        <v>125</v>
      </c>
      <c r="W41" s="84">
        <f t="shared" si="9"/>
        <v>100</v>
      </c>
    </row>
    <row r="42" spans="1:23" x14ac:dyDescent="0.2">
      <c r="A42" s="1">
        <v>2018</v>
      </c>
      <c r="B42" s="1">
        <v>133.4</v>
      </c>
      <c r="C42" s="84">
        <f t="shared" si="0"/>
        <v>102.30061349693253</v>
      </c>
      <c r="D42" s="1">
        <v>137.9</v>
      </c>
      <c r="E42" s="84">
        <f t="shared" si="10"/>
        <v>101.62122328666177</v>
      </c>
      <c r="F42" s="1">
        <v>136.30000000000001</v>
      </c>
      <c r="G42" s="84">
        <f t="shared" si="1"/>
        <v>102.32732732732734</v>
      </c>
      <c r="H42" s="1">
        <v>135.30000000000001</v>
      </c>
      <c r="I42" s="84">
        <f t="shared" si="2"/>
        <v>102.19033232628399</v>
      </c>
      <c r="J42" s="1">
        <v>134</v>
      </c>
      <c r="K42" s="84">
        <f t="shared" si="3"/>
        <v>102.13414634146342</v>
      </c>
      <c r="L42" s="1">
        <v>129</v>
      </c>
      <c r="M42" s="84">
        <f t="shared" si="4"/>
        <v>101.65484633569739</v>
      </c>
      <c r="N42" s="1">
        <v>135</v>
      </c>
      <c r="O42" s="84">
        <f t="shared" si="5"/>
        <v>102.35026535253981</v>
      </c>
      <c r="P42" s="1">
        <v>133.80000000000001</v>
      </c>
      <c r="Q42" s="84">
        <f t="shared" si="6"/>
        <v>102.52873563218392</v>
      </c>
      <c r="R42" s="1">
        <v>137.5</v>
      </c>
      <c r="S42" s="84">
        <f t="shared" si="7"/>
        <v>102.30654761904762</v>
      </c>
      <c r="T42" s="1">
        <v>140.6</v>
      </c>
      <c r="U42" s="84">
        <f t="shared" si="8"/>
        <v>102.40349599417333</v>
      </c>
      <c r="V42" s="1">
        <v>128.4</v>
      </c>
      <c r="W42" s="84">
        <f t="shared" si="9"/>
        <v>102.72000000000001</v>
      </c>
    </row>
    <row r="43" spans="1:23" x14ac:dyDescent="0.2">
      <c r="A43" s="1">
        <v>2019</v>
      </c>
      <c r="B43" s="11">
        <v>136</v>
      </c>
      <c r="C43" s="84">
        <f t="shared" si="0"/>
        <v>104.29447852760737</v>
      </c>
      <c r="D43" s="1">
        <v>139.30000000000001</v>
      </c>
      <c r="E43" s="84">
        <f t="shared" si="10"/>
        <v>102.65291083271926</v>
      </c>
      <c r="F43" s="1">
        <v>137.9</v>
      </c>
      <c r="G43" s="84">
        <f t="shared" si="1"/>
        <v>103.52852852852854</v>
      </c>
      <c r="H43" s="1">
        <v>137.5</v>
      </c>
      <c r="I43" s="84">
        <f t="shared" si="2"/>
        <v>103.85196374622356</v>
      </c>
      <c r="J43" s="1">
        <v>136.30000000000001</v>
      </c>
      <c r="K43" s="84">
        <f t="shared" si="3"/>
        <v>103.88719512195122</v>
      </c>
      <c r="L43" s="1">
        <v>131.69999999999999</v>
      </c>
      <c r="M43" s="84">
        <f t="shared" si="4"/>
        <v>103.78250591016547</v>
      </c>
      <c r="N43" s="1">
        <v>137.5</v>
      </c>
      <c r="O43" s="84">
        <f t="shared" si="5"/>
        <v>104.24564063684609</v>
      </c>
      <c r="P43" s="1">
        <v>136.80000000000001</v>
      </c>
      <c r="Q43" s="84">
        <f t="shared" si="6"/>
        <v>104.82758620689657</v>
      </c>
      <c r="R43" s="1">
        <v>139.9</v>
      </c>
      <c r="S43" s="84">
        <f t="shared" si="7"/>
        <v>104.09226190476191</v>
      </c>
      <c r="T43" s="1">
        <v>143.1</v>
      </c>
      <c r="U43" s="84">
        <f t="shared" si="8"/>
        <v>104.22432629278948</v>
      </c>
      <c r="V43" s="1">
        <v>131.4</v>
      </c>
      <c r="W43" s="84">
        <f t="shared" si="9"/>
        <v>105.12</v>
      </c>
    </row>
    <row r="44" spans="1:23" x14ac:dyDescent="0.2">
      <c r="A44" s="1">
        <v>2020</v>
      </c>
      <c r="B44" s="11">
        <v>137</v>
      </c>
      <c r="C44" s="84">
        <f t="shared" si="0"/>
        <v>105.06134969325153</v>
      </c>
      <c r="D44" s="1">
        <v>139.6</v>
      </c>
      <c r="E44" s="84">
        <f t="shared" si="10"/>
        <v>102.87398673544585</v>
      </c>
      <c r="F44" s="1">
        <v>137.9</v>
      </c>
      <c r="G44" s="84">
        <f t="shared" si="1"/>
        <v>103.52852852852854</v>
      </c>
      <c r="H44" s="1">
        <v>137.9</v>
      </c>
      <c r="I44" s="84">
        <f t="shared" si="2"/>
        <v>104.15407854984893</v>
      </c>
      <c r="J44" s="1">
        <v>136.6</v>
      </c>
      <c r="K44" s="84">
        <f t="shared" si="3"/>
        <v>104.11585365853658</v>
      </c>
      <c r="L44" s="1">
        <v>132.80000000000001</v>
      </c>
      <c r="M44" s="84">
        <f t="shared" si="4"/>
        <v>104.64933018124508</v>
      </c>
      <c r="N44" s="1">
        <v>138.4</v>
      </c>
      <c r="O44" s="84">
        <f t="shared" si="5"/>
        <v>104.92797573919637</v>
      </c>
      <c r="P44" s="1">
        <v>137.5</v>
      </c>
      <c r="Q44" s="84">
        <f t="shared" si="6"/>
        <v>105.3639846743295</v>
      </c>
      <c r="R44" s="1">
        <v>140.69999999999999</v>
      </c>
      <c r="S44" s="84">
        <f t="shared" si="7"/>
        <v>104.6875</v>
      </c>
      <c r="T44" s="1">
        <v>144.69999999999999</v>
      </c>
      <c r="U44" s="84">
        <f t="shared" si="8"/>
        <v>105.38965768390383</v>
      </c>
      <c r="V44" s="1">
        <v>132.4</v>
      </c>
      <c r="W44" s="84">
        <f t="shared" si="9"/>
        <v>105.92000000000002</v>
      </c>
    </row>
    <row r="45" spans="1:23" x14ac:dyDescent="0.2">
      <c r="A45" s="1">
        <v>2021</v>
      </c>
      <c r="B45" s="11">
        <v>141.6</v>
      </c>
      <c r="C45" s="84">
        <f>B45*($B$26/$B$41)</f>
        <v>108.58895705521472</v>
      </c>
      <c r="D45" s="11">
        <v>144.69999999999999</v>
      </c>
      <c r="E45" s="84">
        <f t="shared" si="10"/>
        <v>106.63227708179809</v>
      </c>
      <c r="F45" s="11">
        <v>144.9</v>
      </c>
      <c r="G45" s="84">
        <f t="shared" si="1"/>
        <v>108.7837837837838</v>
      </c>
      <c r="H45" s="11">
        <v>143.5</v>
      </c>
      <c r="I45" s="84">
        <f t="shared" si="2"/>
        <v>108.38368580060423</v>
      </c>
      <c r="J45" s="11">
        <v>141.80000000000001</v>
      </c>
      <c r="K45" s="84">
        <f t="shared" si="3"/>
        <v>108.07926829268294</v>
      </c>
      <c r="L45" s="11">
        <v>137.80000000000001</v>
      </c>
      <c r="M45" s="84">
        <f t="shared" si="4"/>
        <v>108.58944050433412</v>
      </c>
      <c r="N45" s="11">
        <v>143.19999999999999</v>
      </c>
      <c r="O45" s="84">
        <f t="shared" si="5"/>
        <v>108.56709628506444</v>
      </c>
      <c r="P45" s="11">
        <v>142</v>
      </c>
      <c r="Q45" s="84">
        <f t="shared" si="6"/>
        <v>108.81226053639847</v>
      </c>
      <c r="R45" s="1">
        <v>144.4</v>
      </c>
      <c r="S45" s="84">
        <f t="shared" si="7"/>
        <v>107.4404761904762</v>
      </c>
      <c r="T45" s="1">
        <v>149.30000000000001</v>
      </c>
      <c r="U45" s="84">
        <f t="shared" si="8"/>
        <v>108.7399854333576</v>
      </c>
      <c r="V45" s="1">
        <v>136.1</v>
      </c>
      <c r="W45" s="84">
        <f t="shared" si="9"/>
        <v>108.88</v>
      </c>
    </row>
    <row r="46" spans="1:23" x14ac:dyDescent="0.2">
      <c r="A46" s="1">
        <v>2022</v>
      </c>
      <c r="B46" s="11">
        <v>151.19999999999999</v>
      </c>
      <c r="C46" s="84">
        <f t="shared" si="0"/>
        <v>115.95092024539876</v>
      </c>
      <c r="D46" s="11">
        <v>153.9</v>
      </c>
      <c r="E46" s="84">
        <f t="shared" si="10"/>
        <v>113.41193809874726</v>
      </c>
      <c r="F46" s="11">
        <v>157.80000000000001</v>
      </c>
      <c r="G46" s="84">
        <f t="shared" si="1"/>
        <v>118.46846846846849</v>
      </c>
      <c r="H46" s="11">
        <v>154.30000000000001</v>
      </c>
      <c r="I46" s="84">
        <f t="shared" si="2"/>
        <v>116.54078549848943</v>
      </c>
      <c r="J46" s="11">
        <v>152.1</v>
      </c>
      <c r="K46" s="84">
        <f t="shared" si="3"/>
        <v>115.92987804878048</v>
      </c>
      <c r="L46" s="11">
        <v>147</v>
      </c>
      <c r="M46" s="84">
        <f t="shared" si="4"/>
        <v>115.83924349881795</v>
      </c>
      <c r="N46" s="11">
        <v>152.9</v>
      </c>
      <c r="O46" s="84">
        <f t="shared" si="5"/>
        <v>115.92115238817286</v>
      </c>
      <c r="P46" s="11">
        <v>153.19999999999999</v>
      </c>
      <c r="Q46" s="84">
        <f t="shared" si="6"/>
        <v>117.39463601532566</v>
      </c>
      <c r="R46" s="1">
        <v>153.9</v>
      </c>
      <c r="S46" s="84">
        <f t="shared" si="7"/>
        <v>114.50892857142858</v>
      </c>
      <c r="T46" s="1">
        <v>158.9</v>
      </c>
      <c r="U46" s="84">
        <f t="shared" si="8"/>
        <v>115.73197378004369</v>
      </c>
      <c r="V46" s="1">
        <v>145.5</v>
      </c>
      <c r="W46" s="84">
        <f t="shared" si="9"/>
        <v>116.4</v>
      </c>
    </row>
    <row r="47" spans="1:23" x14ac:dyDescent="0.2">
      <c r="A47" s="1">
        <v>2023</v>
      </c>
      <c r="B47" s="11">
        <v>157.1</v>
      </c>
      <c r="C47" s="84">
        <f>B47*($B$26/$B$41)</f>
        <v>120.47546012269939</v>
      </c>
      <c r="D47" s="11">
        <v>159</v>
      </c>
      <c r="E47" s="84">
        <f t="shared" si="10"/>
        <v>117.1702284450995</v>
      </c>
      <c r="F47" s="11">
        <v>162.30000000000001</v>
      </c>
      <c r="G47" s="84">
        <f t="shared" si="1"/>
        <v>121.84684684684687</v>
      </c>
      <c r="H47" s="11">
        <v>160.5</v>
      </c>
      <c r="I47" s="84">
        <f t="shared" si="2"/>
        <v>121.22356495468277</v>
      </c>
      <c r="J47" s="11">
        <v>157.5</v>
      </c>
      <c r="K47" s="84">
        <f t="shared" si="3"/>
        <v>120.04573170731707</v>
      </c>
      <c r="L47" s="11">
        <v>153.6</v>
      </c>
      <c r="M47" s="84">
        <f t="shared" si="4"/>
        <v>121.04018912529548</v>
      </c>
      <c r="N47" s="11">
        <v>158.69999999999999</v>
      </c>
      <c r="O47" s="84">
        <f t="shared" si="5"/>
        <v>120.31842304776345</v>
      </c>
      <c r="P47" s="11">
        <v>158.6</v>
      </c>
      <c r="Q47" s="84">
        <f t="shared" si="6"/>
        <v>121.53256704980843</v>
      </c>
      <c r="R47" s="1">
        <v>160</v>
      </c>
      <c r="S47" s="84">
        <f t="shared" si="7"/>
        <v>119.04761904761905</v>
      </c>
      <c r="T47" s="1">
        <v>164.1</v>
      </c>
      <c r="U47" s="84">
        <f t="shared" si="8"/>
        <v>119.51930080116531</v>
      </c>
      <c r="V47" s="1">
        <v>151.19999999999999</v>
      </c>
      <c r="W47" s="84">
        <f t="shared" si="9"/>
        <v>120.96</v>
      </c>
    </row>
    <row r="48" spans="1:23" x14ac:dyDescent="0.2">
      <c r="A48" s="1">
        <v>2024</v>
      </c>
      <c r="B48" s="11">
        <v>160.9</v>
      </c>
      <c r="C48" s="84">
        <f>B48*($B$26/$B$41)</f>
        <v>123.38957055214725</v>
      </c>
      <c r="D48" s="11">
        <v>161.9</v>
      </c>
      <c r="E48" s="84">
        <f t="shared" si="10"/>
        <v>119.30729550479001</v>
      </c>
      <c r="F48" s="11">
        <v>165.3</v>
      </c>
      <c r="G48" s="84">
        <f t="shared" si="1"/>
        <v>124.09909909909912</v>
      </c>
      <c r="H48" s="11">
        <v>164.2</v>
      </c>
      <c r="I48" s="84">
        <f t="shared" si="2"/>
        <v>124.01812688821751</v>
      </c>
      <c r="J48" s="11">
        <v>161</v>
      </c>
      <c r="K48" s="84">
        <f t="shared" si="3"/>
        <v>122.71341463414635</v>
      </c>
      <c r="L48" s="11">
        <v>157.19999999999999</v>
      </c>
      <c r="M48" s="84">
        <f t="shared" si="4"/>
        <v>123.8770685579196</v>
      </c>
      <c r="N48" s="11">
        <v>162.5</v>
      </c>
      <c r="O48" s="84">
        <f>N48*($N$26/$N$41)</f>
        <v>123.19939347990902</v>
      </c>
      <c r="P48" s="11">
        <v>160.30000000000001</v>
      </c>
      <c r="Q48" s="84">
        <f t="shared" si="6"/>
        <v>122.83524904214561</v>
      </c>
      <c r="R48" s="1">
        <v>162.30000000000001</v>
      </c>
      <c r="S48" s="84">
        <f t="shared" si="7"/>
        <v>120.75892857142858</v>
      </c>
      <c r="T48" s="1">
        <v>168.9</v>
      </c>
      <c r="U48" s="84">
        <f t="shared" si="8"/>
        <v>123.01529497450836</v>
      </c>
      <c r="V48" s="1">
        <v>155.19999999999999</v>
      </c>
      <c r="W48" s="84">
        <f t="shared" si="9"/>
        <v>124.16</v>
      </c>
    </row>
    <row r="51" spans="1:2" s="115" customFormat="1" x14ac:dyDescent="0.2">
      <c r="A51"/>
      <c r="B51" s="6" t="s">
        <v>379</v>
      </c>
    </row>
    <row r="52" spans="1:2" s="115" customFormat="1" x14ac:dyDescent="0.2">
      <c r="A52"/>
      <c r="B52" s="6" t="s">
        <v>380</v>
      </c>
    </row>
  </sheetData>
  <mergeCells count="11">
    <mergeCell ref="L3:M3"/>
    <mergeCell ref="B3:C3"/>
    <mergeCell ref="D3:E3"/>
    <mergeCell ref="F3:G3"/>
    <mergeCell ref="H3:I3"/>
    <mergeCell ref="J3:K3"/>
    <mergeCell ref="N3:O3"/>
    <mergeCell ref="P3:Q3"/>
    <mergeCell ref="R3:S3"/>
    <mergeCell ref="T3:U3"/>
    <mergeCell ref="V3:W3"/>
  </mergeCells>
  <pageMargins left="0.7" right="0.7" top="0.75" bottom="0.75" header="0.3" footer="0.3"/>
  <pageSetup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sheetPr>
  <dimension ref="A1:BO63"/>
  <sheetViews>
    <sheetView zoomScaleNormal="100" workbookViewId="0">
      <pane xSplit="1" ySplit="4" topLeftCell="F5" activePane="bottomRight" state="frozen"/>
      <selection pane="topRight" activeCell="B1" sqref="B1"/>
      <selection pane="bottomLeft" activeCell="A5" sqref="A5"/>
      <selection pane="bottomRight" activeCell="F64" sqref="F64"/>
    </sheetView>
  </sheetViews>
  <sheetFormatPr defaultColWidth="9" defaultRowHeight="12.75" x14ac:dyDescent="0.2"/>
  <cols>
    <col min="1" max="1" width="11.875" style="1" customWidth="1"/>
    <col min="2" max="2" width="13.25" style="11" customWidth="1"/>
    <col min="3" max="3" width="14.875" style="4" customWidth="1"/>
    <col min="4" max="4" width="13.25" style="4" customWidth="1"/>
    <col min="5" max="5" width="14.25" style="4" customWidth="1"/>
    <col min="6" max="6" width="13.25" style="4" customWidth="1"/>
    <col min="7" max="7" width="18.875" style="4" customWidth="1"/>
    <col min="8" max="8" width="13.25" style="11" customWidth="1"/>
    <col min="9" max="13" width="13.25" style="4" customWidth="1"/>
    <col min="14" max="14" width="13.25" style="11" customWidth="1"/>
    <col min="15" max="19" width="13.25" style="4" customWidth="1"/>
    <col min="20" max="20" width="13.25" style="11" customWidth="1"/>
    <col min="21" max="25" width="13.25" style="4" customWidth="1"/>
    <col min="26" max="26" width="19.375" style="11" customWidth="1"/>
    <col min="27" max="31" width="13.25" style="4" customWidth="1"/>
    <col min="32" max="32" width="13.25" style="11" customWidth="1"/>
    <col min="33" max="37" width="13.25" style="4" customWidth="1"/>
    <col min="38" max="38" width="13.25" style="11" customWidth="1"/>
    <col min="39" max="43" width="13.25" style="4" customWidth="1"/>
    <col min="44" max="44" width="13.25" style="11" customWidth="1"/>
    <col min="45" max="49" width="13.25" style="4" customWidth="1"/>
    <col min="50" max="50" width="13.25" style="11" customWidth="1"/>
    <col min="51" max="55" width="13.25" style="4" customWidth="1"/>
    <col min="56" max="56" width="13.25" style="11" customWidth="1"/>
    <col min="57" max="57" width="14.375" style="4" customWidth="1"/>
    <col min="58" max="61" width="13.25" style="4" customWidth="1"/>
    <col min="62" max="62" width="13.25" style="11" customWidth="1"/>
    <col min="63" max="67" width="13.25" style="4" customWidth="1"/>
    <col min="68" max="129" width="10.875" style="1" customWidth="1"/>
    <col min="130" max="16384" width="9" style="1"/>
  </cols>
  <sheetData>
    <row r="1" spans="1:67" x14ac:dyDescent="0.2">
      <c r="B1" s="11" t="s">
        <v>381</v>
      </c>
      <c r="T1" s="11" t="s">
        <v>382</v>
      </c>
      <c r="AL1" s="11" t="s">
        <v>383</v>
      </c>
      <c r="BD1" s="11" t="s">
        <v>384</v>
      </c>
    </row>
    <row r="3" spans="1:67" x14ac:dyDescent="0.2">
      <c r="B3" s="30" t="s">
        <v>101</v>
      </c>
      <c r="G3" s="31"/>
      <c r="H3" s="30" t="s">
        <v>102</v>
      </c>
      <c r="M3" s="31"/>
      <c r="N3" s="30" t="s">
        <v>103</v>
      </c>
      <c r="S3" s="31"/>
      <c r="T3" s="30" t="s">
        <v>104</v>
      </c>
      <c r="Y3" s="31"/>
      <c r="Z3" s="30" t="s">
        <v>105</v>
      </c>
      <c r="AE3" s="31"/>
      <c r="AF3" s="30" t="s">
        <v>106</v>
      </c>
      <c r="AK3" s="31"/>
      <c r="AL3" s="30" t="s">
        <v>107</v>
      </c>
      <c r="AQ3" s="31"/>
      <c r="AR3" s="30" t="s">
        <v>108</v>
      </c>
      <c r="AW3" s="31"/>
      <c r="AX3" s="30" t="s">
        <v>109</v>
      </c>
      <c r="BC3" s="31"/>
      <c r="BD3" s="30" t="s">
        <v>110</v>
      </c>
      <c r="BI3" s="31"/>
      <c r="BJ3" s="30" t="s">
        <v>111</v>
      </c>
    </row>
    <row r="4" spans="1:67" s="3" customFormat="1" ht="51" x14ac:dyDescent="0.2">
      <c r="B4" s="12" t="s">
        <v>385</v>
      </c>
      <c r="C4" s="14" t="s">
        <v>386</v>
      </c>
      <c r="D4" s="33" t="s">
        <v>387</v>
      </c>
      <c r="E4" s="14" t="s">
        <v>388</v>
      </c>
      <c r="F4" s="14" t="s">
        <v>389</v>
      </c>
      <c r="G4" s="32" t="s">
        <v>390</v>
      </c>
      <c r="H4" s="12" t="s">
        <v>385</v>
      </c>
      <c r="I4" s="14" t="s">
        <v>386</v>
      </c>
      <c r="J4" s="33" t="s">
        <v>387</v>
      </c>
      <c r="K4" s="14" t="s">
        <v>388</v>
      </c>
      <c r="L4" s="14" t="s">
        <v>389</v>
      </c>
      <c r="M4" s="32" t="s">
        <v>390</v>
      </c>
      <c r="N4" s="12" t="s">
        <v>385</v>
      </c>
      <c r="O4" s="14" t="s">
        <v>386</v>
      </c>
      <c r="P4" s="33" t="s">
        <v>387</v>
      </c>
      <c r="Q4" s="14" t="s">
        <v>388</v>
      </c>
      <c r="R4" s="14" t="s">
        <v>389</v>
      </c>
      <c r="S4" s="32" t="s">
        <v>390</v>
      </c>
      <c r="T4" s="12" t="s">
        <v>385</v>
      </c>
      <c r="U4" s="14" t="s">
        <v>386</v>
      </c>
      <c r="V4" s="33" t="s">
        <v>387</v>
      </c>
      <c r="W4" s="14" t="s">
        <v>388</v>
      </c>
      <c r="X4" s="14" t="s">
        <v>389</v>
      </c>
      <c r="Y4" s="32" t="s">
        <v>390</v>
      </c>
      <c r="Z4" s="12" t="s">
        <v>385</v>
      </c>
      <c r="AA4" s="14" t="s">
        <v>386</v>
      </c>
      <c r="AB4" s="33" t="s">
        <v>387</v>
      </c>
      <c r="AC4" s="14" t="s">
        <v>388</v>
      </c>
      <c r="AD4" s="14" t="s">
        <v>389</v>
      </c>
      <c r="AE4" s="32" t="s">
        <v>390</v>
      </c>
      <c r="AF4" s="12" t="s">
        <v>385</v>
      </c>
      <c r="AG4" s="14" t="s">
        <v>386</v>
      </c>
      <c r="AH4" s="33" t="s">
        <v>387</v>
      </c>
      <c r="AI4" s="14" t="s">
        <v>388</v>
      </c>
      <c r="AJ4" s="14" t="s">
        <v>389</v>
      </c>
      <c r="AK4" s="32" t="s">
        <v>390</v>
      </c>
      <c r="AL4" s="12" t="s">
        <v>385</v>
      </c>
      <c r="AM4" s="14" t="s">
        <v>386</v>
      </c>
      <c r="AN4" s="33" t="s">
        <v>387</v>
      </c>
      <c r="AO4" s="14" t="s">
        <v>388</v>
      </c>
      <c r="AP4" s="14" t="s">
        <v>389</v>
      </c>
      <c r="AQ4" s="32" t="s">
        <v>390</v>
      </c>
      <c r="AR4" s="12" t="s">
        <v>385</v>
      </c>
      <c r="AS4" s="14" t="s">
        <v>386</v>
      </c>
      <c r="AT4" s="33" t="s">
        <v>387</v>
      </c>
      <c r="AU4" s="14" t="s">
        <v>388</v>
      </c>
      <c r="AV4" s="14" t="s">
        <v>389</v>
      </c>
      <c r="AW4" s="32" t="s">
        <v>390</v>
      </c>
      <c r="AX4" s="12" t="s">
        <v>385</v>
      </c>
      <c r="AY4" s="14" t="s">
        <v>386</v>
      </c>
      <c r="AZ4" s="33" t="s">
        <v>387</v>
      </c>
      <c r="BA4" s="14" t="s">
        <v>388</v>
      </c>
      <c r="BB4" s="14" t="s">
        <v>389</v>
      </c>
      <c r="BC4" s="32" t="s">
        <v>390</v>
      </c>
      <c r="BD4" s="12" t="s">
        <v>385</v>
      </c>
      <c r="BE4" s="14" t="s">
        <v>386</v>
      </c>
      <c r="BF4" s="33" t="s">
        <v>387</v>
      </c>
      <c r="BG4" s="14" t="s">
        <v>388</v>
      </c>
      <c r="BH4" s="14" t="s">
        <v>389</v>
      </c>
      <c r="BI4" s="32" t="s">
        <v>390</v>
      </c>
      <c r="BJ4" s="12" t="s">
        <v>385</v>
      </c>
      <c r="BK4" s="14" t="s">
        <v>386</v>
      </c>
      <c r="BL4" s="33" t="s">
        <v>387</v>
      </c>
      <c r="BM4" s="14" t="s">
        <v>388</v>
      </c>
      <c r="BN4" s="14" t="s">
        <v>389</v>
      </c>
      <c r="BO4" s="32" t="s">
        <v>390</v>
      </c>
    </row>
    <row r="5" spans="1:67" ht="12.75" customHeight="1" x14ac:dyDescent="0.2">
      <c r="B5" s="11" t="s">
        <v>145</v>
      </c>
      <c r="C5" s="4" t="s">
        <v>146</v>
      </c>
      <c r="D5" s="4" t="s">
        <v>391</v>
      </c>
      <c r="E5" s="4" t="s">
        <v>147</v>
      </c>
      <c r="F5" s="4" t="s">
        <v>148</v>
      </c>
      <c r="G5" s="31" t="s">
        <v>392</v>
      </c>
      <c r="H5" s="11" t="s">
        <v>150</v>
      </c>
      <c r="I5" s="4" t="s">
        <v>393</v>
      </c>
      <c r="J5" s="4" t="s">
        <v>394</v>
      </c>
      <c r="K5" s="4" t="s">
        <v>152</v>
      </c>
      <c r="L5" s="4" t="s">
        <v>395</v>
      </c>
      <c r="M5" s="31" t="s">
        <v>396</v>
      </c>
      <c r="N5" s="11" t="s">
        <v>145</v>
      </c>
      <c r="O5" s="4" t="s">
        <v>146</v>
      </c>
      <c r="P5" s="4" t="s">
        <v>391</v>
      </c>
      <c r="Q5" s="4" t="s">
        <v>147</v>
      </c>
      <c r="R5" s="4" t="s">
        <v>148</v>
      </c>
      <c r="S5" s="31" t="s">
        <v>392</v>
      </c>
      <c r="T5" s="11" t="s">
        <v>150</v>
      </c>
      <c r="U5" s="4" t="s">
        <v>393</v>
      </c>
      <c r="V5" s="4" t="s">
        <v>394</v>
      </c>
      <c r="W5" s="4" t="s">
        <v>152</v>
      </c>
      <c r="X5" s="4" t="s">
        <v>395</v>
      </c>
      <c r="Y5" s="31" t="s">
        <v>396</v>
      </c>
      <c r="Z5" s="11" t="s">
        <v>145</v>
      </c>
      <c r="AA5" s="4" t="s">
        <v>146</v>
      </c>
      <c r="AB5" s="4" t="s">
        <v>391</v>
      </c>
      <c r="AC5" s="4" t="s">
        <v>147</v>
      </c>
      <c r="AD5" s="4" t="s">
        <v>148</v>
      </c>
      <c r="AE5" s="31" t="s">
        <v>392</v>
      </c>
      <c r="AF5" s="11" t="s">
        <v>150</v>
      </c>
      <c r="AG5" s="4" t="s">
        <v>393</v>
      </c>
      <c r="AH5" s="4" t="s">
        <v>394</v>
      </c>
      <c r="AI5" s="4" t="s">
        <v>152</v>
      </c>
      <c r="AJ5" s="4" t="s">
        <v>395</v>
      </c>
      <c r="AK5" s="31" t="s">
        <v>396</v>
      </c>
      <c r="AL5" s="11" t="s">
        <v>145</v>
      </c>
      <c r="AM5" s="4" t="s">
        <v>146</v>
      </c>
      <c r="AN5" s="4" t="s">
        <v>391</v>
      </c>
      <c r="AO5" s="4" t="s">
        <v>147</v>
      </c>
      <c r="AP5" s="4" t="s">
        <v>148</v>
      </c>
      <c r="AQ5" s="31" t="s">
        <v>392</v>
      </c>
      <c r="AR5" s="11" t="s">
        <v>150</v>
      </c>
      <c r="AS5" s="4" t="s">
        <v>393</v>
      </c>
      <c r="AT5" s="4" t="s">
        <v>394</v>
      </c>
      <c r="AU5" s="4" t="s">
        <v>152</v>
      </c>
      <c r="AV5" s="4" t="s">
        <v>395</v>
      </c>
      <c r="AW5" s="31" t="s">
        <v>396</v>
      </c>
      <c r="AX5" s="11" t="s">
        <v>145</v>
      </c>
      <c r="AY5" s="4" t="s">
        <v>146</v>
      </c>
      <c r="AZ5" s="4" t="s">
        <v>391</v>
      </c>
      <c r="BA5" s="4" t="s">
        <v>147</v>
      </c>
      <c r="BB5" s="4" t="s">
        <v>148</v>
      </c>
      <c r="BC5" s="31" t="s">
        <v>392</v>
      </c>
      <c r="BD5" s="11" t="s">
        <v>150</v>
      </c>
      <c r="BE5" s="4" t="s">
        <v>393</v>
      </c>
      <c r="BF5" s="4" t="s">
        <v>394</v>
      </c>
      <c r="BG5" s="4" t="s">
        <v>152</v>
      </c>
      <c r="BH5" s="4" t="s">
        <v>395</v>
      </c>
      <c r="BI5" s="31" t="s">
        <v>396</v>
      </c>
      <c r="BJ5" s="11" t="s">
        <v>145</v>
      </c>
      <c r="BK5" s="4" t="s">
        <v>146</v>
      </c>
      <c r="BL5" s="4" t="s">
        <v>391</v>
      </c>
      <c r="BM5" s="4" t="s">
        <v>147</v>
      </c>
      <c r="BN5" s="4" t="s">
        <v>148</v>
      </c>
      <c r="BO5" s="31" t="s">
        <v>392</v>
      </c>
    </row>
    <row r="6" spans="1:67" ht="12.75" customHeight="1" x14ac:dyDescent="0.2">
      <c r="A6" s="1">
        <v>1981</v>
      </c>
      <c r="B6" s="11">
        <f>a0!C5</f>
        <v>37.960122699386503</v>
      </c>
      <c r="C6" s="66">
        <v>189977</v>
      </c>
      <c r="D6" s="4">
        <f>C6/B6*100</f>
        <v>500464.66262626264</v>
      </c>
      <c r="E6" s="4">
        <v>440952</v>
      </c>
      <c r="F6" s="59">
        <v>24819915</v>
      </c>
      <c r="G6" s="31">
        <f t="shared" ref="G6:G48" si="0">E6*1000000/F6</f>
        <v>17766.056007846924</v>
      </c>
      <c r="H6" s="11">
        <f>a0!$E5</f>
        <v>39.130434782608702</v>
      </c>
      <c r="I6" s="66">
        <v>3222</v>
      </c>
      <c r="J6" s="4">
        <f>I6/H6*100</f>
        <v>8233.9999999999982</v>
      </c>
      <c r="K6" s="4">
        <v>7360</v>
      </c>
      <c r="L6" s="59">
        <v>575302</v>
      </c>
      <c r="M6" s="31">
        <f>K6*1000000/L6</f>
        <v>12793.280746460119</v>
      </c>
      <c r="N6" s="11">
        <f>a0!$G5</f>
        <v>39.56456456456457</v>
      </c>
      <c r="O6" s="67">
        <v>795</v>
      </c>
      <c r="P6" s="4">
        <f>O6/N6*100</f>
        <v>2009.3738140417454</v>
      </c>
      <c r="Q6" s="4">
        <v>1851</v>
      </c>
      <c r="R6" s="59">
        <v>123551</v>
      </c>
      <c r="S6" s="31">
        <f>Q6*1000000/R6</f>
        <v>14981.667489538733</v>
      </c>
      <c r="T6" s="11">
        <f>a0!I5</f>
        <v>38.368580060422957</v>
      </c>
      <c r="U6" s="66">
        <v>5703</v>
      </c>
      <c r="V6" s="4">
        <f>U6/T6*100</f>
        <v>14863.724409448821</v>
      </c>
      <c r="W6" s="4">
        <v>13549</v>
      </c>
      <c r="X6" s="59">
        <v>854871</v>
      </c>
      <c r="Y6" s="31">
        <f>W6*1000000/X6</f>
        <v>15849.174904751711</v>
      </c>
      <c r="Z6" s="11">
        <f>a0!K5</f>
        <v>38.795731707317074</v>
      </c>
      <c r="AA6" s="66">
        <v>4360</v>
      </c>
      <c r="AB6" s="4">
        <f>AA6/Z6*100</f>
        <v>11238.349705304519</v>
      </c>
      <c r="AC6" s="4">
        <v>9779</v>
      </c>
      <c r="AD6" s="59">
        <v>706438</v>
      </c>
      <c r="AE6" s="31">
        <f t="shared" ref="AE6:AE48" si="1">AC6*1000000/AD6</f>
        <v>13842.686831682327</v>
      </c>
      <c r="AF6" s="11">
        <f>a0!M5</f>
        <v>39.558707643814024</v>
      </c>
      <c r="AG6" s="66">
        <v>44895</v>
      </c>
      <c r="AH6" s="4">
        <f>AG6/AF6*100</f>
        <v>113489.55179282869</v>
      </c>
      <c r="AI6" s="4">
        <v>99254</v>
      </c>
      <c r="AJ6" s="59">
        <v>6547207</v>
      </c>
      <c r="AK6" s="31">
        <f t="shared" ref="AK6:AK20" si="2">AI6*1000000/AJ6</f>
        <v>15159.74674391691</v>
      </c>
      <c r="AL6" s="11">
        <f>a0!O5</f>
        <v>36.542835481425321</v>
      </c>
      <c r="AM6" s="66">
        <v>69328</v>
      </c>
      <c r="AN6" s="4">
        <f>AM6/AL6*100</f>
        <v>189717.07883817429</v>
      </c>
      <c r="AO6" s="4">
        <v>165669</v>
      </c>
      <c r="AP6" s="59">
        <v>8812286</v>
      </c>
      <c r="AQ6" s="31">
        <f t="shared" ref="AQ6:AQ48" si="3">AO6*1000000/AP6</f>
        <v>18799.775676822108</v>
      </c>
      <c r="AR6" s="11">
        <f>a0!Q5</f>
        <v>37.547892720306514</v>
      </c>
      <c r="AS6" s="66">
        <v>7580</v>
      </c>
      <c r="AT6" s="4">
        <f>AS6/AR6*AR$32</f>
        <v>17155.551020408166</v>
      </c>
      <c r="AU6" s="4">
        <v>17990</v>
      </c>
      <c r="AV6" s="60">
        <v>1035545</v>
      </c>
      <c r="AW6" s="31">
        <f t="shared" ref="AW6:AW38" si="4">AU6*1000000/AV6</f>
        <v>17372.494676716124</v>
      </c>
      <c r="AX6" s="11">
        <f>a0!S5</f>
        <v>36.830357142857146</v>
      </c>
      <c r="AY6" s="66">
        <v>7021</v>
      </c>
      <c r="AZ6" s="4">
        <f>AY6/AX6*AX$32</f>
        <v>15914.266666666666</v>
      </c>
      <c r="BA6" s="4">
        <v>16549</v>
      </c>
      <c r="BB6" s="59">
        <v>975759</v>
      </c>
      <c r="BC6" s="31">
        <f>BA6*1000000/BB6</f>
        <v>16960.130524033088</v>
      </c>
      <c r="BD6" s="11">
        <f>a0!U5</f>
        <v>36.270939548434079</v>
      </c>
      <c r="BE6" s="66">
        <v>20876</v>
      </c>
      <c r="BF6" s="4">
        <f t="shared" ref="BF6:BF48" si="5">BE6/BD6*BD$32</f>
        <v>49423.301204819283</v>
      </c>
      <c r="BG6" s="4">
        <v>47665</v>
      </c>
      <c r="BH6" s="59">
        <v>2291104</v>
      </c>
      <c r="BI6" s="31">
        <f t="shared" ref="BI6:BI38" si="6">BG6*1000000/BH6</f>
        <v>20804.380770144002</v>
      </c>
      <c r="BJ6" s="11">
        <f>a0!W5</f>
        <v>41.44</v>
      </c>
      <c r="BK6" s="66">
        <v>25392</v>
      </c>
      <c r="BL6" s="4">
        <f t="shared" ref="BL6:BL48" si="7">BK6/BJ6*BJ$32</f>
        <v>53921.235521235525</v>
      </c>
      <c r="BM6" s="4">
        <v>58772</v>
      </c>
      <c r="BN6" s="59">
        <v>2826558</v>
      </c>
      <c r="BO6" s="31">
        <f t="shared" ref="BO6:BO32" si="8">BM6*1000000/BN6</f>
        <v>20792.780477174005</v>
      </c>
    </row>
    <row r="7" spans="1:67" ht="12.75" customHeight="1" x14ac:dyDescent="0.2">
      <c r="A7" s="1">
        <v>1982</v>
      </c>
      <c r="B7" s="11">
        <f>a0!C6</f>
        <v>42.101226993865033</v>
      </c>
      <c r="C7" s="66">
        <v>203686</v>
      </c>
      <c r="D7" s="4">
        <f>C7/B7*100</f>
        <v>483800.6265938069</v>
      </c>
      <c r="E7" s="4">
        <v>430374</v>
      </c>
      <c r="F7" s="59">
        <v>25116942</v>
      </c>
      <c r="G7" s="31">
        <f t="shared" si="0"/>
        <v>17134.808847350923</v>
      </c>
      <c r="H7" s="11">
        <f>a0!E6</f>
        <v>43.109801031687553</v>
      </c>
      <c r="I7" s="66">
        <v>3513</v>
      </c>
      <c r="J7" s="4">
        <f t="shared" ref="J7:J43" si="9">I7/H7*100</f>
        <v>8148.9589743589731</v>
      </c>
      <c r="K7" s="4">
        <v>7312</v>
      </c>
      <c r="L7" s="59">
        <v>573795</v>
      </c>
      <c r="M7" s="31">
        <f t="shared" ref="M7:M31" si="10">K7*1000000/L7</f>
        <v>12743.227110727699</v>
      </c>
      <c r="N7" s="11">
        <f>a0!G6</f>
        <v>43.393393393393396</v>
      </c>
      <c r="O7" s="67">
        <v>850</v>
      </c>
      <c r="P7" s="4">
        <f t="shared" ref="P7:P47" si="11">O7/N7*100</f>
        <v>1958.8235294117644</v>
      </c>
      <c r="Q7" s="4">
        <v>1826</v>
      </c>
      <c r="R7" s="59">
        <v>123588</v>
      </c>
      <c r="S7" s="31">
        <f t="shared" ref="S7:S48" si="12">Q7*1000000/R7</f>
        <v>14774.897239214164</v>
      </c>
      <c r="T7" s="11">
        <f>a0!I6</f>
        <v>41.993957703927492</v>
      </c>
      <c r="U7" s="66">
        <v>6145</v>
      </c>
      <c r="V7" s="4">
        <f t="shared" ref="V7:V48" si="13">U7/T7*100</f>
        <v>14633.057553956834</v>
      </c>
      <c r="W7" s="4">
        <v>13347</v>
      </c>
      <c r="X7" s="59">
        <v>859038</v>
      </c>
      <c r="Y7" s="31">
        <f t="shared" ref="Y7:Y27" si="14">W7*1000000/X7</f>
        <v>15537.147367171185</v>
      </c>
      <c r="Z7" s="11">
        <f>a0!K6</f>
        <v>42.378048780487809</v>
      </c>
      <c r="AA7" s="66">
        <v>4681</v>
      </c>
      <c r="AB7" s="4">
        <f t="shared" ref="AB7:AB45" si="15">AA7/Z7*100</f>
        <v>11045.812949640285</v>
      </c>
      <c r="AC7" s="4">
        <v>9669</v>
      </c>
      <c r="AD7" s="59">
        <v>707457</v>
      </c>
      <c r="AE7" s="31">
        <f t="shared" si="1"/>
        <v>13667.261755838164</v>
      </c>
      <c r="AF7" s="11">
        <f>a0!M6</f>
        <v>44.129235618597313</v>
      </c>
      <c r="AG7" s="66">
        <v>47928</v>
      </c>
      <c r="AH7" s="4">
        <f t="shared" ref="AH7:AH48" si="16">AG7/AF7*100</f>
        <v>108608.27142857145</v>
      </c>
      <c r="AI7" s="4">
        <v>95582</v>
      </c>
      <c r="AJ7" s="59">
        <v>6580631</v>
      </c>
      <c r="AK7" s="31">
        <f t="shared" si="2"/>
        <v>14524.746942960333</v>
      </c>
      <c r="AL7" s="11">
        <f>a0!O6</f>
        <v>40.409401061410158</v>
      </c>
      <c r="AM7" s="66">
        <v>74589</v>
      </c>
      <c r="AN7" s="4">
        <f t="shared" ref="AN7:AN48" si="17">AM7/AL7*100</f>
        <v>184583.2851782364</v>
      </c>
      <c r="AO7" s="4">
        <v>162764</v>
      </c>
      <c r="AP7" s="59">
        <v>8920288</v>
      </c>
      <c r="AQ7" s="31">
        <f t="shared" si="3"/>
        <v>18246.496077256699</v>
      </c>
      <c r="AR7" s="11">
        <f>a0!Q6</f>
        <v>40.842911877394634</v>
      </c>
      <c r="AS7" s="66">
        <v>8206</v>
      </c>
      <c r="AT7" s="4">
        <f t="shared" ref="AT7:AT48" si="18">AS7/AR7*AR$32</f>
        <v>17074.022514071297</v>
      </c>
      <c r="AU7" s="4">
        <v>18028</v>
      </c>
      <c r="AV7" s="60">
        <v>1045224</v>
      </c>
      <c r="AW7" s="31">
        <f t="shared" si="4"/>
        <v>17247.977467030989</v>
      </c>
      <c r="AX7" s="11">
        <f>a0!S6</f>
        <v>40.178571428571431</v>
      </c>
      <c r="AY7" s="66">
        <v>7592</v>
      </c>
      <c r="AZ7" s="4">
        <f t="shared" ref="AZ7:AZ48" si="19">AY7/AX7*AX$32</f>
        <v>15774.488888888889</v>
      </c>
      <c r="BA7" s="4">
        <v>16509</v>
      </c>
      <c r="BB7" s="59">
        <v>986582</v>
      </c>
      <c r="BC7" s="31">
        <f>BA7*1000000/BB7</f>
        <v>16733.530512415593</v>
      </c>
      <c r="BD7" s="11">
        <f>a0!U6</f>
        <v>40.349599417334296</v>
      </c>
      <c r="BE7" s="66">
        <v>22812</v>
      </c>
      <c r="BF7" s="4">
        <f t="shared" si="5"/>
        <v>48547.559566787007</v>
      </c>
      <c r="BG7" s="4">
        <v>47175</v>
      </c>
      <c r="BH7" s="59">
        <v>2369827</v>
      </c>
      <c r="BI7" s="31">
        <f t="shared" si="6"/>
        <v>19906.516382841448</v>
      </c>
      <c r="BJ7" s="11">
        <f>a0!W6</f>
        <v>45.84</v>
      </c>
      <c r="BK7" s="66">
        <v>26471</v>
      </c>
      <c r="BL7" s="4">
        <f t="shared" si="7"/>
        <v>50816.928446771373</v>
      </c>
      <c r="BM7" s="4">
        <v>55710</v>
      </c>
      <c r="BN7" s="59">
        <v>2876513</v>
      </c>
      <c r="BO7" s="31">
        <f>BM7*1000000/BN7</f>
        <v>19367.199105305626</v>
      </c>
    </row>
    <row r="8" spans="1:67" ht="12.75" customHeight="1" x14ac:dyDescent="0.2">
      <c r="A8" s="1">
        <v>1983</v>
      </c>
      <c r="B8" s="11">
        <f>a0!C7</f>
        <v>44.555214723926383</v>
      </c>
      <c r="C8" s="66">
        <v>223653</v>
      </c>
      <c r="D8" s="4">
        <f>C8/B8*100</f>
        <v>501968.1790017212</v>
      </c>
      <c r="E8" s="4">
        <v>442445</v>
      </c>
      <c r="F8" s="59">
        <v>25366451</v>
      </c>
      <c r="G8" s="31">
        <f t="shared" si="0"/>
        <v>17442.132523781114</v>
      </c>
      <c r="H8" s="11">
        <f>a0!E7</f>
        <v>45.983787767133386</v>
      </c>
      <c r="I8" s="66">
        <v>3867</v>
      </c>
      <c r="J8" s="4">
        <f t="shared" si="9"/>
        <v>8409.4855769230762</v>
      </c>
      <c r="K8" s="4">
        <v>7495</v>
      </c>
      <c r="L8" s="59">
        <v>579164</v>
      </c>
      <c r="M8" s="31">
        <f t="shared" si="10"/>
        <v>12941.066779012508</v>
      </c>
      <c r="N8" s="11">
        <f>a0!G7</f>
        <v>45.570570570570574</v>
      </c>
      <c r="O8" s="67">
        <v>951</v>
      </c>
      <c r="P8" s="4">
        <f t="shared" si="11"/>
        <v>2086.8731466227346</v>
      </c>
      <c r="Q8" s="4">
        <v>1905</v>
      </c>
      <c r="R8" s="59">
        <v>125102</v>
      </c>
      <c r="S8" s="31">
        <f t="shared" si="12"/>
        <v>15227.574299371712</v>
      </c>
      <c r="T8" s="11">
        <f>a0!I7</f>
        <v>44.637462235649544</v>
      </c>
      <c r="U8" s="66">
        <v>6916</v>
      </c>
      <c r="V8" s="4">
        <f t="shared" si="13"/>
        <v>15493.712351945856</v>
      </c>
      <c r="W8" s="4">
        <v>13939</v>
      </c>
      <c r="X8" s="59">
        <v>868289</v>
      </c>
      <c r="Y8" s="31">
        <f t="shared" si="14"/>
        <v>16053.410788343512</v>
      </c>
      <c r="Z8" s="11">
        <f>a0!K7</f>
        <v>45.198170731707314</v>
      </c>
      <c r="AA8" s="66">
        <v>5248</v>
      </c>
      <c r="AB8" s="4">
        <f t="shared" si="15"/>
        <v>11611.089376053964</v>
      </c>
      <c r="AC8" s="4">
        <v>10107</v>
      </c>
      <c r="AD8" s="59">
        <v>714842</v>
      </c>
      <c r="AE8" s="31">
        <f t="shared" si="1"/>
        <v>14138.788711351599</v>
      </c>
      <c r="AF8" s="11">
        <f>a0!M7</f>
        <v>46.572104018912526</v>
      </c>
      <c r="AG8" s="66">
        <v>52764</v>
      </c>
      <c r="AH8" s="4">
        <f t="shared" si="16"/>
        <v>113295.28934010152</v>
      </c>
      <c r="AI8" s="4">
        <v>99000</v>
      </c>
      <c r="AJ8" s="59">
        <v>6602976</v>
      </c>
      <c r="AK8" s="31">
        <f t="shared" si="2"/>
        <v>14993.239412046931</v>
      </c>
      <c r="AL8" s="11">
        <f>a0!O7</f>
        <v>42.911296436694464</v>
      </c>
      <c r="AM8" s="66">
        <v>83029</v>
      </c>
      <c r="AN8" s="4">
        <f t="shared" si="17"/>
        <v>193489.84275618376</v>
      </c>
      <c r="AO8" s="4">
        <v>168957</v>
      </c>
      <c r="AP8" s="59">
        <v>9039564</v>
      </c>
      <c r="AQ8" s="31">
        <f t="shared" si="3"/>
        <v>18690.835088948981</v>
      </c>
      <c r="AR8" s="11">
        <f>a0!Q7</f>
        <v>43.524904214559385</v>
      </c>
      <c r="AS8" s="66">
        <v>8924</v>
      </c>
      <c r="AT8" s="4">
        <f t="shared" si="18"/>
        <v>17423.79577464789</v>
      </c>
      <c r="AU8" s="4">
        <v>18227</v>
      </c>
      <c r="AV8" s="60">
        <v>1059752</v>
      </c>
      <c r="AW8" s="31">
        <f t="shared" si="4"/>
        <v>17199.307007677267</v>
      </c>
      <c r="AX8" s="11">
        <f>a0!S7</f>
        <v>42.708333333333336</v>
      </c>
      <c r="AY8" s="66">
        <v>8406</v>
      </c>
      <c r="AZ8" s="4">
        <f t="shared" si="19"/>
        <v>16431.240418118468</v>
      </c>
      <c r="BA8" s="4">
        <v>16978</v>
      </c>
      <c r="BB8" s="59">
        <v>1001249</v>
      </c>
      <c r="BC8" s="31">
        <f>BA8*1000000/BB8</f>
        <v>16956.82093065761</v>
      </c>
      <c r="BD8" s="11">
        <f>a0!U7</f>
        <v>42.461762563729053</v>
      </c>
      <c r="BE8" s="66">
        <v>24224</v>
      </c>
      <c r="BF8" s="4">
        <f t="shared" si="5"/>
        <v>48988.15780445969</v>
      </c>
      <c r="BG8" s="4">
        <v>47343</v>
      </c>
      <c r="BH8" s="59">
        <v>2393587</v>
      </c>
      <c r="BI8" s="31">
        <f t="shared" si="6"/>
        <v>19779.101407218539</v>
      </c>
      <c r="BJ8" s="11">
        <f>a0!W7</f>
        <v>48.32</v>
      </c>
      <c r="BK8" s="66">
        <v>28382</v>
      </c>
      <c r="BL8" s="4">
        <f t="shared" si="7"/>
        <v>51689.072847682124</v>
      </c>
      <c r="BM8" s="4">
        <v>56050</v>
      </c>
      <c r="BN8" s="59">
        <v>2907502</v>
      </c>
      <c r="BO8" s="31">
        <f t="shared" si="8"/>
        <v>19277.716747916253</v>
      </c>
    </row>
    <row r="9" spans="1:67" ht="12.75" customHeight="1" x14ac:dyDescent="0.2">
      <c r="A9" s="1">
        <v>1984</v>
      </c>
      <c r="B9" s="11">
        <f>a0!C8</f>
        <v>46.472392638036808</v>
      </c>
      <c r="C9" s="66">
        <v>243195</v>
      </c>
      <c r="D9" s="4">
        <f>C9/B9*100</f>
        <v>523310.69306930696</v>
      </c>
      <c r="E9" s="4">
        <v>461370</v>
      </c>
      <c r="F9" s="59">
        <v>25607053</v>
      </c>
      <c r="G9" s="31">
        <f t="shared" si="0"/>
        <v>18017.301717616629</v>
      </c>
      <c r="H9" s="11">
        <f>a0!E8</f>
        <v>48.047162859248353</v>
      </c>
      <c r="I9" s="66">
        <v>4213</v>
      </c>
      <c r="J9" s="4">
        <f t="shared" si="9"/>
        <v>8768.4677914110416</v>
      </c>
      <c r="K9" s="4">
        <v>7810</v>
      </c>
      <c r="L9" s="59">
        <v>580065</v>
      </c>
      <c r="M9" s="31">
        <f t="shared" si="10"/>
        <v>13464.008343892494</v>
      </c>
      <c r="N9" s="11">
        <f>a0!G8</f>
        <v>47.522522522522522</v>
      </c>
      <c r="O9" s="66">
        <v>1054</v>
      </c>
      <c r="P9" s="4">
        <f t="shared" si="11"/>
        <v>2217.8957345971567</v>
      </c>
      <c r="Q9" s="4">
        <v>2023</v>
      </c>
      <c r="R9" s="59">
        <v>126563</v>
      </c>
      <c r="S9" s="31">
        <f t="shared" si="12"/>
        <v>15984.134383666633</v>
      </c>
      <c r="T9" s="11">
        <f>a0!I8</f>
        <v>46.601208459214497</v>
      </c>
      <c r="U9" s="66">
        <v>7653</v>
      </c>
      <c r="V9" s="4">
        <f t="shared" si="13"/>
        <v>16422.320907617508</v>
      </c>
      <c r="W9" s="4">
        <v>14792</v>
      </c>
      <c r="X9" s="59">
        <v>877471</v>
      </c>
      <c r="Y9" s="31">
        <f t="shared" si="14"/>
        <v>16857.537172168653</v>
      </c>
      <c r="Z9" s="11">
        <f>a0!K8</f>
        <v>47.484756097560975</v>
      </c>
      <c r="AA9" s="66">
        <v>5735</v>
      </c>
      <c r="AB9" s="4">
        <f t="shared" si="15"/>
        <v>12077.560192616373</v>
      </c>
      <c r="AC9" s="4">
        <v>10582</v>
      </c>
      <c r="AD9" s="59">
        <v>720488</v>
      </c>
      <c r="AE9" s="31">
        <f t="shared" si="1"/>
        <v>14687.267518681781</v>
      </c>
      <c r="AF9" s="11">
        <f>a0!M8</f>
        <v>48.463356973995268</v>
      </c>
      <c r="AG9" s="66">
        <v>57868</v>
      </c>
      <c r="AH9" s="4">
        <f t="shared" si="16"/>
        <v>119405.67804878049</v>
      </c>
      <c r="AI9" s="4">
        <v>104259</v>
      </c>
      <c r="AJ9" s="59">
        <v>6631220</v>
      </c>
      <c r="AK9" s="31">
        <f t="shared" si="2"/>
        <v>15722.446246693671</v>
      </c>
      <c r="AL9" s="11">
        <f>a0!O8</f>
        <v>45.034116755117509</v>
      </c>
      <c r="AM9" s="66">
        <v>91368</v>
      </c>
      <c r="AN9" s="4">
        <f t="shared" si="17"/>
        <v>202886.18181818182</v>
      </c>
      <c r="AO9" s="4">
        <v>177030</v>
      </c>
      <c r="AP9" s="59">
        <v>9167484</v>
      </c>
      <c r="AQ9" s="31">
        <f t="shared" si="3"/>
        <v>19310.641829317618</v>
      </c>
      <c r="AR9" s="11">
        <f>a0!Q8</f>
        <v>45.134099616858236</v>
      </c>
      <c r="AS9" s="66">
        <v>9839</v>
      </c>
      <c r="AT9" s="4">
        <f t="shared" si="18"/>
        <v>18525.383701188457</v>
      </c>
      <c r="AU9" s="4">
        <v>19376</v>
      </c>
      <c r="AV9" s="60">
        <v>1071810</v>
      </c>
      <c r="AW9" s="31">
        <f t="shared" si="4"/>
        <v>18077.830958845319</v>
      </c>
      <c r="AX9" s="11">
        <f>a0!S8</f>
        <v>44.49404761904762</v>
      </c>
      <c r="AY9" s="66">
        <v>9040</v>
      </c>
      <c r="AZ9" s="4">
        <f t="shared" si="19"/>
        <v>16961.337792642142</v>
      </c>
      <c r="BA9" s="4">
        <v>17541</v>
      </c>
      <c r="BB9" s="59">
        <v>1014615</v>
      </c>
      <c r="BC9" s="31">
        <f>BA9*1000000/BB9</f>
        <v>17288.331041823745</v>
      </c>
      <c r="BD9" s="11">
        <f>a0!U8</f>
        <v>43.554260742898755</v>
      </c>
      <c r="BE9" s="66">
        <v>25025</v>
      </c>
      <c r="BF9" s="4">
        <f t="shared" si="5"/>
        <v>49338.586956521744</v>
      </c>
      <c r="BG9" s="4">
        <v>47830</v>
      </c>
      <c r="BH9" s="59">
        <v>2393907</v>
      </c>
      <c r="BI9" s="31">
        <f t="shared" si="6"/>
        <v>19979.890613962863</v>
      </c>
      <c r="BJ9" s="11">
        <f>a0!W8</f>
        <v>50.24</v>
      </c>
      <c r="BK9" s="66">
        <v>30388</v>
      </c>
      <c r="BL9" s="4">
        <f t="shared" si="7"/>
        <v>53227.388535031845</v>
      </c>
      <c r="BM9" s="4">
        <v>57594</v>
      </c>
      <c r="BN9" s="59">
        <v>2947181</v>
      </c>
      <c r="BO9" s="31">
        <f t="shared" si="8"/>
        <v>19542.06409446858</v>
      </c>
    </row>
    <row r="10" spans="1:67" ht="12.75" customHeight="1" x14ac:dyDescent="0.2">
      <c r="A10" s="1">
        <v>1985</v>
      </c>
      <c r="B10" s="11">
        <f>a0!C9</f>
        <v>48.312883435582826</v>
      </c>
      <c r="C10" s="66">
        <v>265089</v>
      </c>
      <c r="D10" s="4">
        <f t="shared" ref="D10:D42" si="20">C10/B10*100</f>
        <v>548692.15238095226</v>
      </c>
      <c r="E10" s="4">
        <v>484622</v>
      </c>
      <c r="F10" s="59">
        <v>25842116</v>
      </c>
      <c r="G10" s="31">
        <f t="shared" si="0"/>
        <v>18753.18569114077</v>
      </c>
      <c r="H10" s="11">
        <f>a0!E9</f>
        <v>50.036845983787778</v>
      </c>
      <c r="I10" s="66">
        <v>4539</v>
      </c>
      <c r="J10" s="4">
        <f t="shared" si="9"/>
        <v>9071.3151693667151</v>
      </c>
      <c r="K10" s="4">
        <v>8073</v>
      </c>
      <c r="L10" s="59">
        <v>579275</v>
      </c>
      <c r="M10" s="31">
        <f t="shared" si="10"/>
        <v>13936.385999741056</v>
      </c>
      <c r="N10" s="11">
        <f>a0!G9</f>
        <v>49.249249249249246</v>
      </c>
      <c r="O10" s="66">
        <v>1114</v>
      </c>
      <c r="P10" s="4">
        <f t="shared" si="11"/>
        <v>2261.9634146341464</v>
      </c>
      <c r="Q10" s="4">
        <v>2068</v>
      </c>
      <c r="R10" s="59">
        <v>127619</v>
      </c>
      <c r="S10" s="31">
        <f t="shared" si="12"/>
        <v>16204.483658389425</v>
      </c>
      <c r="T10" s="11">
        <f>a0!I9</f>
        <v>48.716012084592137</v>
      </c>
      <c r="U10" s="66">
        <v>8342</v>
      </c>
      <c r="V10" s="4">
        <f t="shared" si="13"/>
        <v>17123.733333333337</v>
      </c>
      <c r="W10" s="4">
        <v>15441</v>
      </c>
      <c r="X10" s="59">
        <v>885848</v>
      </c>
      <c r="Y10" s="31">
        <f t="shared" si="14"/>
        <v>17430.755614958773</v>
      </c>
      <c r="Z10" s="11">
        <f>a0!K9</f>
        <v>49.695121951219512</v>
      </c>
      <c r="AA10" s="66">
        <v>6227</v>
      </c>
      <c r="AB10" s="4">
        <f t="shared" si="15"/>
        <v>12530.40490797546</v>
      </c>
      <c r="AC10" s="4">
        <v>11011</v>
      </c>
      <c r="AD10" s="59">
        <v>723287</v>
      </c>
      <c r="AE10" s="31">
        <f t="shared" si="1"/>
        <v>15223.555794587764</v>
      </c>
      <c r="AF10" s="11">
        <f>a0!M9</f>
        <v>50.591016548463351</v>
      </c>
      <c r="AG10" s="66">
        <v>63195</v>
      </c>
      <c r="AH10" s="4">
        <f t="shared" si="16"/>
        <v>124913.48130841122</v>
      </c>
      <c r="AI10" s="4">
        <v>109674</v>
      </c>
      <c r="AJ10" s="59">
        <v>6665802</v>
      </c>
      <c r="AK10" s="31">
        <f t="shared" si="2"/>
        <v>16453.233984447783</v>
      </c>
      <c r="AL10" s="11">
        <f>a0!O9</f>
        <v>46.85367702805155</v>
      </c>
      <c r="AM10" s="66">
        <v>100510</v>
      </c>
      <c r="AN10" s="4">
        <f t="shared" si="17"/>
        <v>214518.91585760517</v>
      </c>
      <c r="AO10" s="4">
        <v>187174</v>
      </c>
      <c r="AP10" s="59">
        <v>9294657</v>
      </c>
      <c r="AQ10" s="31">
        <f t="shared" si="3"/>
        <v>20137.806053520857</v>
      </c>
      <c r="AR10" s="11">
        <f>a0!Q9</f>
        <v>47.049808429118777</v>
      </c>
      <c r="AS10" s="66">
        <v>10668</v>
      </c>
      <c r="AT10" s="4">
        <f t="shared" si="18"/>
        <v>19268.423452768729</v>
      </c>
      <c r="AU10" s="4">
        <v>20166</v>
      </c>
      <c r="AV10" s="60">
        <v>1082495</v>
      </c>
      <c r="AW10" s="31">
        <f t="shared" si="4"/>
        <v>18629.18535420487</v>
      </c>
      <c r="AX10" s="11">
        <f>a0!S9</f>
        <v>46.13095238095238</v>
      </c>
      <c r="AY10" s="66">
        <v>9594</v>
      </c>
      <c r="AZ10" s="4">
        <f t="shared" si="19"/>
        <v>17362.045161290323</v>
      </c>
      <c r="BA10" s="4">
        <v>18036</v>
      </c>
      <c r="BB10" s="59">
        <v>1024928</v>
      </c>
      <c r="BC10" s="31">
        <f>BA10*1000000/BB10</f>
        <v>17597.333666364855</v>
      </c>
      <c r="BD10" s="11">
        <f>a0!U9</f>
        <v>44.865258557902401</v>
      </c>
      <c r="BE10" s="66">
        <v>27197</v>
      </c>
      <c r="BF10" s="4">
        <f t="shared" si="5"/>
        <v>52053.998376623378</v>
      </c>
      <c r="BG10" s="4">
        <v>50583</v>
      </c>
      <c r="BH10" s="59">
        <v>2404490</v>
      </c>
      <c r="BI10" s="31">
        <f t="shared" si="6"/>
        <v>21036.893478450733</v>
      </c>
      <c r="BJ10" s="11">
        <f>a0!W9</f>
        <v>51.84</v>
      </c>
      <c r="BK10" s="66">
        <v>32631</v>
      </c>
      <c r="BL10" s="4">
        <f t="shared" si="7"/>
        <v>55392.129629629628</v>
      </c>
      <c r="BM10" s="4">
        <v>59823</v>
      </c>
      <c r="BN10" s="59">
        <v>2975131</v>
      </c>
      <c r="BO10" s="31">
        <f t="shared" si="8"/>
        <v>20107.686014498184</v>
      </c>
    </row>
    <row r="11" spans="1:67" ht="12.75" customHeight="1" x14ac:dyDescent="0.2">
      <c r="A11" s="1">
        <v>1986</v>
      </c>
      <c r="B11" s="11">
        <f>a0!C10</f>
        <v>50.306748466257666</v>
      </c>
      <c r="C11" s="66">
        <v>286268</v>
      </c>
      <c r="D11" s="4">
        <f t="shared" si="20"/>
        <v>569044.92682926834</v>
      </c>
      <c r="E11" s="4">
        <v>502829</v>
      </c>
      <c r="F11" s="59">
        <v>26100278</v>
      </c>
      <c r="G11" s="31">
        <f t="shared" si="0"/>
        <v>19265.273726203224</v>
      </c>
      <c r="H11" s="11">
        <f>a0!E10</f>
        <v>51.510685335298461</v>
      </c>
      <c r="I11" s="66">
        <v>4848</v>
      </c>
      <c r="J11" s="4">
        <f t="shared" si="9"/>
        <v>9411.6394849785393</v>
      </c>
      <c r="K11" s="4">
        <v>8327</v>
      </c>
      <c r="L11" s="59">
        <v>576306</v>
      </c>
      <c r="M11" s="31">
        <f t="shared" si="10"/>
        <v>14448.921232817289</v>
      </c>
      <c r="N11" s="11">
        <f>a0!G10</f>
        <v>50.300300300300307</v>
      </c>
      <c r="O11" s="66">
        <v>1192</v>
      </c>
      <c r="P11" s="4">
        <f t="shared" si="11"/>
        <v>2369.7671641791044</v>
      </c>
      <c r="Q11" s="4">
        <v>2142</v>
      </c>
      <c r="R11" s="59">
        <v>128436</v>
      </c>
      <c r="S11" s="31">
        <f t="shared" si="12"/>
        <v>16677.567037279267</v>
      </c>
      <c r="T11" s="11">
        <f>a0!I10</f>
        <v>50.226586102719025</v>
      </c>
      <c r="U11" s="66">
        <v>8926</v>
      </c>
      <c r="V11" s="4">
        <f t="shared" si="13"/>
        <v>17771.464661654139</v>
      </c>
      <c r="W11" s="4">
        <v>15942</v>
      </c>
      <c r="X11" s="59">
        <v>889087</v>
      </c>
      <c r="Y11" s="31">
        <f t="shared" si="14"/>
        <v>17930.75368327284</v>
      </c>
      <c r="Z11" s="11">
        <f>a0!K10</f>
        <v>51.448170731707314</v>
      </c>
      <c r="AA11" s="66">
        <v>6743</v>
      </c>
      <c r="AB11" s="4">
        <f t="shared" si="15"/>
        <v>13106.394074074075</v>
      </c>
      <c r="AC11" s="4">
        <v>11464</v>
      </c>
      <c r="AD11" s="59">
        <v>725019</v>
      </c>
      <c r="AE11" s="31">
        <f t="shared" si="1"/>
        <v>15811.999409670643</v>
      </c>
      <c r="AF11" s="11">
        <f>a0!M10</f>
        <v>53.033884948778557</v>
      </c>
      <c r="AG11" s="66">
        <v>68522</v>
      </c>
      <c r="AH11" s="4">
        <f t="shared" si="16"/>
        <v>129204.18722139674</v>
      </c>
      <c r="AI11" s="4">
        <v>113383</v>
      </c>
      <c r="AJ11" s="59">
        <v>6708170</v>
      </c>
      <c r="AK11" s="31">
        <f t="shared" si="2"/>
        <v>16902.225197035852</v>
      </c>
      <c r="AL11" s="11">
        <f>a0!O10</f>
        <v>48.976497346474595</v>
      </c>
      <c r="AM11" s="66">
        <v>110360</v>
      </c>
      <c r="AN11" s="4">
        <f t="shared" si="17"/>
        <v>225332.56965944276</v>
      </c>
      <c r="AO11" s="4">
        <v>197198</v>
      </c>
      <c r="AP11" s="59">
        <v>9437359</v>
      </c>
      <c r="AQ11" s="31">
        <f t="shared" si="3"/>
        <v>20895.464504423326</v>
      </c>
      <c r="AR11" s="11">
        <f>a0!Q10</f>
        <v>49.11877394636015</v>
      </c>
      <c r="AS11" s="66">
        <v>11383</v>
      </c>
      <c r="AT11" s="4">
        <f t="shared" si="18"/>
        <v>19693.833073322934</v>
      </c>
      <c r="AU11" s="4">
        <v>20652</v>
      </c>
      <c r="AV11" s="60">
        <v>1091552</v>
      </c>
      <c r="AW11" s="31">
        <f t="shared" si="4"/>
        <v>18919.849901791211</v>
      </c>
      <c r="AX11" s="11">
        <f>a0!S10</f>
        <v>47.395833333333336</v>
      </c>
      <c r="AY11" s="66">
        <v>10161</v>
      </c>
      <c r="AZ11" s="4">
        <f t="shared" si="19"/>
        <v>17897.397174254318</v>
      </c>
      <c r="BA11" s="4">
        <v>18682</v>
      </c>
      <c r="BB11" s="59">
        <v>1028717</v>
      </c>
      <c r="BC11" s="31">
        <f t="shared" ref="BC11:BC38" si="21">BA11*1000000/BB11</f>
        <v>18160.485342421678</v>
      </c>
      <c r="BD11" s="11">
        <f>a0!U10</f>
        <v>46.394756008739982</v>
      </c>
      <c r="BE11" s="66">
        <v>28450</v>
      </c>
      <c r="BF11" s="4">
        <f t="shared" si="5"/>
        <v>52657.064364207225</v>
      </c>
      <c r="BG11" s="4">
        <v>51278</v>
      </c>
      <c r="BH11" s="59">
        <v>2432930</v>
      </c>
      <c r="BI11" s="31">
        <f t="shared" si="6"/>
        <v>21076.64421088975</v>
      </c>
      <c r="BJ11" s="11">
        <f>a0!W10</f>
        <v>53.360000000000007</v>
      </c>
      <c r="BK11" s="66">
        <v>34522</v>
      </c>
      <c r="BL11" s="4">
        <f t="shared" si="7"/>
        <v>56932.83358320839</v>
      </c>
      <c r="BM11" s="4">
        <v>61295</v>
      </c>
      <c r="BN11" s="59">
        <v>3003621</v>
      </c>
      <c r="BO11" s="31">
        <f t="shared" si="8"/>
        <v>20407.03537496908</v>
      </c>
    </row>
    <row r="12" spans="1:67" ht="12.75" customHeight="1" x14ac:dyDescent="0.2">
      <c r="A12" s="1">
        <v>1987</v>
      </c>
      <c r="B12" s="11">
        <f>a0!C11</f>
        <v>52.530674846625764</v>
      </c>
      <c r="C12" s="66">
        <v>309545</v>
      </c>
      <c r="D12" s="4">
        <f t="shared" si="20"/>
        <v>589265.22627737233</v>
      </c>
      <c r="E12" s="4">
        <v>523145</v>
      </c>
      <c r="F12" s="59">
        <v>26446601</v>
      </c>
      <c r="G12" s="31">
        <f t="shared" si="0"/>
        <v>19781.180954028838</v>
      </c>
      <c r="H12" s="11">
        <f>a0!E11</f>
        <v>52.984524686809152</v>
      </c>
      <c r="I12" s="66">
        <v>5196</v>
      </c>
      <c r="J12" s="4">
        <f t="shared" si="9"/>
        <v>9806.6369958275354</v>
      </c>
      <c r="K12" s="4">
        <v>8651</v>
      </c>
      <c r="L12" s="59">
        <v>575242</v>
      </c>
      <c r="M12" s="31">
        <f t="shared" si="10"/>
        <v>15038.887981058408</v>
      </c>
      <c r="N12" s="11">
        <f>a0!G11</f>
        <v>52.102102102102108</v>
      </c>
      <c r="O12" s="66">
        <v>1279</v>
      </c>
      <c r="P12" s="4">
        <f t="shared" si="11"/>
        <v>2454.7953890489912</v>
      </c>
      <c r="Q12" s="4">
        <v>2214</v>
      </c>
      <c r="R12" s="59">
        <v>128641</v>
      </c>
      <c r="S12" s="31">
        <f t="shared" si="12"/>
        <v>17210.6871059771</v>
      </c>
      <c r="T12" s="11">
        <f>a0!I11</f>
        <v>51.963746223564947</v>
      </c>
      <c r="U12" s="66">
        <v>9517</v>
      </c>
      <c r="V12" s="4">
        <f t="shared" si="13"/>
        <v>18314.691860465122</v>
      </c>
      <c r="W12" s="4">
        <v>16426</v>
      </c>
      <c r="X12" s="59">
        <v>893606</v>
      </c>
      <c r="Y12" s="31">
        <f t="shared" si="14"/>
        <v>18381.702898145268</v>
      </c>
      <c r="Z12" s="11">
        <f>a0!K11</f>
        <v>52.896341463414636</v>
      </c>
      <c r="AA12" s="66">
        <v>7157</v>
      </c>
      <c r="AB12" s="4">
        <f t="shared" si="15"/>
        <v>13530.236311239192</v>
      </c>
      <c r="AC12" s="4">
        <v>11824</v>
      </c>
      <c r="AD12" s="59">
        <v>727768</v>
      </c>
      <c r="AE12" s="31">
        <f t="shared" si="1"/>
        <v>16246.935836695211</v>
      </c>
      <c r="AF12" s="11">
        <f>a0!M11</f>
        <v>55.319148936170208</v>
      </c>
      <c r="AG12" s="66">
        <v>73887</v>
      </c>
      <c r="AH12" s="4">
        <f t="shared" si="16"/>
        <v>133564.96153846156</v>
      </c>
      <c r="AI12" s="4">
        <v>117565</v>
      </c>
      <c r="AJ12" s="59">
        <v>6781984</v>
      </c>
      <c r="AK12" s="31">
        <f t="shared" si="2"/>
        <v>17334.897870593621</v>
      </c>
      <c r="AL12" s="11">
        <f>a0!O11</f>
        <v>51.402577710386652</v>
      </c>
      <c r="AM12" s="66">
        <v>120595</v>
      </c>
      <c r="AN12" s="4">
        <f t="shared" si="17"/>
        <v>234608.8569321534</v>
      </c>
      <c r="AO12" s="4">
        <v>206890</v>
      </c>
      <c r="AP12" s="59">
        <v>9637945</v>
      </c>
      <c r="AQ12" s="31">
        <f t="shared" si="3"/>
        <v>21466.194297643324</v>
      </c>
      <c r="AR12" s="11">
        <f>a0!Q11</f>
        <v>51.187739463601531</v>
      </c>
      <c r="AS12" s="66">
        <v>12042</v>
      </c>
      <c r="AT12" s="4">
        <f t="shared" si="18"/>
        <v>19991.883233532935</v>
      </c>
      <c r="AU12" s="4">
        <v>20954</v>
      </c>
      <c r="AV12" s="60">
        <v>1098373</v>
      </c>
      <c r="AW12" s="31">
        <f t="shared" si="4"/>
        <v>19077.307981896862</v>
      </c>
      <c r="AX12" s="11">
        <f>a0!S11</f>
        <v>49.702380952380949</v>
      </c>
      <c r="AY12" s="66">
        <v>10807</v>
      </c>
      <c r="AZ12" s="4">
        <f t="shared" si="19"/>
        <v>18151.877245508986</v>
      </c>
      <c r="BA12" s="4">
        <v>19083</v>
      </c>
      <c r="BB12" s="59">
        <v>1032799</v>
      </c>
      <c r="BC12" s="31">
        <f t="shared" si="21"/>
        <v>18476.973738355671</v>
      </c>
      <c r="BD12" s="11">
        <f>a0!U11</f>
        <v>48.288419519300788</v>
      </c>
      <c r="BE12" s="66">
        <v>30250</v>
      </c>
      <c r="BF12" s="4">
        <f t="shared" si="5"/>
        <v>53792.986425339383</v>
      </c>
      <c r="BG12" s="4">
        <v>52464</v>
      </c>
      <c r="BH12" s="59">
        <v>2440877</v>
      </c>
      <c r="BI12" s="31">
        <f t="shared" si="6"/>
        <v>21493.913867843403</v>
      </c>
      <c r="BJ12" s="11">
        <f>a0!W11</f>
        <v>54.960000000000008</v>
      </c>
      <c r="BK12" s="66">
        <v>37564</v>
      </c>
      <c r="BL12" s="4">
        <f t="shared" si="7"/>
        <v>60146.142649199406</v>
      </c>
      <c r="BM12" s="4">
        <v>64539</v>
      </c>
      <c r="BN12" s="59">
        <v>3048651</v>
      </c>
      <c r="BO12" s="31">
        <f t="shared" si="8"/>
        <v>21169.691119121213</v>
      </c>
    </row>
    <row r="13" spans="1:67" ht="12.75" customHeight="1" x14ac:dyDescent="0.2">
      <c r="A13" s="1">
        <v>1988</v>
      </c>
      <c r="B13" s="11">
        <f>a0!C12</f>
        <v>54.601226993865033</v>
      </c>
      <c r="C13" s="66">
        <v>334596</v>
      </c>
      <c r="D13" s="4">
        <f t="shared" si="20"/>
        <v>612799.41573033703</v>
      </c>
      <c r="E13" s="4">
        <v>544655</v>
      </c>
      <c r="F13" s="59">
        <v>26791747</v>
      </c>
      <c r="G13" s="31">
        <f t="shared" si="0"/>
        <v>20329.208095313828</v>
      </c>
      <c r="H13" s="11">
        <f>a0!E12</f>
        <v>54.163596168017698</v>
      </c>
      <c r="I13" s="66">
        <v>5567</v>
      </c>
      <c r="J13" s="4">
        <f t="shared" si="9"/>
        <v>10278.121088435373</v>
      </c>
      <c r="K13" s="4">
        <v>9034</v>
      </c>
      <c r="L13" s="59">
        <v>574982</v>
      </c>
      <c r="M13" s="31">
        <f t="shared" si="10"/>
        <v>15711.796195359158</v>
      </c>
      <c r="N13" s="11">
        <f>a0!G12</f>
        <v>53.978978978978986</v>
      </c>
      <c r="O13" s="66">
        <v>1365</v>
      </c>
      <c r="P13" s="4">
        <f t="shared" si="11"/>
        <v>2528.7621696801111</v>
      </c>
      <c r="Q13" s="4">
        <v>2275</v>
      </c>
      <c r="R13" s="59">
        <v>129289</v>
      </c>
      <c r="S13" s="31">
        <f t="shared" si="12"/>
        <v>17596.237885666993</v>
      </c>
      <c r="T13" s="11">
        <f>a0!I12</f>
        <v>53.776435045317214</v>
      </c>
      <c r="U13" s="66">
        <v>10145</v>
      </c>
      <c r="V13" s="4">
        <f t="shared" si="13"/>
        <v>18865.140449438204</v>
      </c>
      <c r="W13" s="4">
        <v>16910</v>
      </c>
      <c r="X13" s="59">
        <v>897216</v>
      </c>
      <c r="Y13" s="31">
        <f t="shared" si="14"/>
        <v>18847.189528497041</v>
      </c>
      <c r="Z13" s="11">
        <f>a0!K12</f>
        <v>54.725609756097562</v>
      </c>
      <c r="AA13" s="66">
        <v>7659</v>
      </c>
      <c r="AB13" s="4">
        <f t="shared" si="15"/>
        <v>13995.275766016712</v>
      </c>
      <c r="AC13" s="4">
        <v>12232</v>
      </c>
      <c r="AD13" s="59">
        <v>730349</v>
      </c>
      <c r="AE13" s="31">
        <f t="shared" si="1"/>
        <v>16748.15738776941</v>
      </c>
      <c r="AF13" s="11">
        <f>a0!M12</f>
        <v>57.368006304176511</v>
      </c>
      <c r="AG13" s="66">
        <v>79100</v>
      </c>
      <c r="AH13" s="4">
        <f t="shared" si="16"/>
        <v>137881.73076923078</v>
      </c>
      <c r="AI13" s="4">
        <v>121553</v>
      </c>
      <c r="AJ13" s="59">
        <v>6837077</v>
      </c>
      <c r="AK13" s="31">
        <f t="shared" si="2"/>
        <v>17778.503884042846</v>
      </c>
      <c r="AL13" s="11">
        <f>a0!O12</f>
        <v>53.828658074298708</v>
      </c>
      <c r="AM13" s="66">
        <v>132341</v>
      </c>
      <c r="AN13" s="4">
        <f t="shared" si="17"/>
        <v>245856.02676056337</v>
      </c>
      <c r="AO13" s="4">
        <v>217492</v>
      </c>
      <c r="AP13" s="59">
        <v>9838620</v>
      </c>
      <c r="AQ13" s="31">
        <f t="shared" si="3"/>
        <v>22105.94575255473</v>
      </c>
      <c r="AR13" s="11">
        <f>a0!Q12</f>
        <v>53.333333333333329</v>
      </c>
      <c r="AS13" s="66">
        <v>12741</v>
      </c>
      <c r="AT13" s="4">
        <f t="shared" si="18"/>
        <v>20301.392241379312</v>
      </c>
      <c r="AU13" s="4">
        <v>21311</v>
      </c>
      <c r="AV13" s="60">
        <v>1102152</v>
      </c>
      <c r="AW13" s="31">
        <f t="shared" si="4"/>
        <v>19335.808491024833</v>
      </c>
      <c r="AX13" s="11">
        <f>a0!S12</f>
        <v>51.93452380952381</v>
      </c>
      <c r="AY13" s="66">
        <v>11298</v>
      </c>
      <c r="AZ13" s="4">
        <f t="shared" si="19"/>
        <v>18160.968481375359</v>
      </c>
      <c r="BA13" s="4">
        <v>19182</v>
      </c>
      <c r="BB13" s="59">
        <v>1028225</v>
      </c>
      <c r="BC13" s="31">
        <f t="shared" si="21"/>
        <v>18655.449925843081</v>
      </c>
      <c r="BD13" s="11">
        <f>a0!U12</f>
        <v>49.599417334304434</v>
      </c>
      <c r="BE13" s="66">
        <v>32270</v>
      </c>
      <c r="BF13" s="4">
        <f t="shared" si="5"/>
        <v>55868.325991189427</v>
      </c>
      <c r="BG13" s="4">
        <v>54295</v>
      </c>
      <c r="BH13" s="59">
        <v>2456614</v>
      </c>
      <c r="BI13" s="31">
        <f t="shared" si="6"/>
        <v>22101.559300728564</v>
      </c>
      <c r="BJ13" s="11">
        <f>a0!W12</f>
        <v>56.960000000000008</v>
      </c>
      <c r="BK13" s="66">
        <v>40749</v>
      </c>
      <c r="BL13" s="4">
        <f t="shared" si="7"/>
        <v>62954.915730337067</v>
      </c>
      <c r="BM13" s="4">
        <v>67719</v>
      </c>
      <c r="BN13" s="59">
        <v>3114761</v>
      </c>
      <c r="BO13" s="31">
        <f t="shared" si="8"/>
        <v>21741.314983717853</v>
      </c>
    </row>
    <row r="14" spans="1:67" ht="12.75" customHeight="1" x14ac:dyDescent="0.2">
      <c r="A14" s="1">
        <v>1989</v>
      </c>
      <c r="B14" s="11">
        <f>a0!C13</f>
        <v>57.361963190184049</v>
      </c>
      <c r="C14" s="66">
        <v>360722</v>
      </c>
      <c r="D14" s="4">
        <f>C14/B14*100</f>
        <v>628852.25668449199</v>
      </c>
      <c r="E14" s="4">
        <v>563411</v>
      </c>
      <c r="F14" s="59">
        <v>27276781</v>
      </c>
      <c r="G14" s="31">
        <f t="shared" si="0"/>
        <v>20655.333193458569</v>
      </c>
      <c r="H14" s="11">
        <f>a0!E13</f>
        <v>56.153279292557123</v>
      </c>
      <c r="I14" s="66">
        <v>5901</v>
      </c>
      <c r="J14" s="4">
        <f t="shared" si="9"/>
        <v>10508.736220472438</v>
      </c>
      <c r="K14" s="4">
        <v>9271</v>
      </c>
      <c r="L14" s="59">
        <v>576551</v>
      </c>
      <c r="M14" s="31">
        <f t="shared" si="10"/>
        <v>16080.103928360197</v>
      </c>
      <c r="N14" s="11">
        <f>a0!G13</f>
        <v>56.006006006006004</v>
      </c>
      <c r="O14" s="66">
        <v>1437</v>
      </c>
      <c r="P14" s="4">
        <f t="shared" si="11"/>
        <v>2565.7962466487938</v>
      </c>
      <c r="Q14" s="4">
        <v>2313</v>
      </c>
      <c r="R14" s="59">
        <v>130153</v>
      </c>
      <c r="S14" s="31">
        <f t="shared" si="12"/>
        <v>17771.392130799904</v>
      </c>
      <c r="T14" s="11">
        <f>a0!I13</f>
        <v>56.19335347432024</v>
      </c>
      <c r="U14" s="66">
        <v>10732</v>
      </c>
      <c r="V14" s="4">
        <f t="shared" si="13"/>
        <v>19098.344086021505</v>
      </c>
      <c r="W14" s="4">
        <v>17212</v>
      </c>
      <c r="X14" s="59">
        <v>903841</v>
      </c>
      <c r="Y14" s="31">
        <f t="shared" si="14"/>
        <v>19043.172416387395</v>
      </c>
      <c r="Z14" s="11">
        <f>a0!K13</f>
        <v>57.31707317073171</v>
      </c>
      <c r="AA14" s="66">
        <v>8116</v>
      </c>
      <c r="AB14" s="4">
        <f t="shared" si="15"/>
        <v>14159.829787234043</v>
      </c>
      <c r="AC14" s="4">
        <v>12521</v>
      </c>
      <c r="AD14" s="59">
        <v>735129</v>
      </c>
      <c r="AE14" s="31">
        <f t="shared" si="1"/>
        <v>17032.384792328965</v>
      </c>
      <c r="AF14" s="11">
        <f>a0!M13</f>
        <v>59.810874704491724</v>
      </c>
      <c r="AG14" s="66">
        <v>84231</v>
      </c>
      <c r="AH14" s="4">
        <f t="shared" si="16"/>
        <v>140828.90513833993</v>
      </c>
      <c r="AI14" s="4">
        <v>124510</v>
      </c>
      <c r="AJ14" s="59">
        <v>6925128</v>
      </c>
      <c r="AK14" s="31">
        <f t="shared" si="2"/>
        <v>17979.451065742032</v>
      </c>
      <c r="AL14" s="11">
        <f>a0!O13</f>
        <v>56.93707354056103</v>
      </c>
      <c r="AM14" s="66">
        <v>143772</v>
      </c>
      <c r="AN14" s="4">
        <f t="shared" si="17"/>
        <v>252510.34354194408</v>
      </c>
      <c r="AO14" s="4">
        <v>225615</v>
      </c>
      <c r="AP14" s="59">
        <v>10103305</v>
      </c>
      <c r="AQ14" s="31">
        <f t="shared" si="3"/>
        <v>22330.811551269609</v>
      </c>
      <c r="AR14" s="11">
        <f>a0!Q13</f>
        <v>55.862068965517246</v>
      </c>
      <c r="AS14" s="66">
        <v>13532</v>
      </c>
      <c r="AT14" s="4">
        <f t="shared" si="18"/>
        <v>20585.717421124831</v>
      </c>
      <c r="AU14" s="4">
        <v>21650</v>
      </c>
      <c r="AV14" s="60">
        <v>1103792</v>
      </c>
      <c r="AW14" s="31">
        <f t="shared" si="4"/>
        <v>19614.202675866469</v>
      </c>
      <c r="AX14" s="11">
        <f>a0!S13</f>
        <v>54.241071428571438</v>
      </c>
      <c r="AY14" s="66">
        <v>11802</v>
      </c>
      <c r="AZ14" s="4">
        <f t="shared" si="19"/>
        <v>18164.395061728395</v>
      </c>
      <c r="BA14" s="4">
        <v>19289</v>
      </c>
      <c r="BB14" s="59">
        <v>1019439</v>
      </c>
      <c r="BC14" s="31">
        <f t="shared" si="21"/>
        <v>18921.190968758307</v>
      </c>
      <c r="BD14" s="11">
        <f>a0!U13</f>
        <v>51.63874726875455</v>
      </c>
      <c r="BE14" s="66">
        <v>34910</v>
      </c>
      <c r="BF14" s="4">
        <f t="shared" si="5"/>
        <v>58052.031029619182</v>
      </c>
      <c r="BG14" s="4">
        <v>56607</v>
      </c>
      <c r="BH14" s="59">
        <v>2498325</v>
      </c>
      <c r="BI14" s="31">
        <f t="shared" si="6"/>
        <v>22657.980847167601</v>
      </c>
      <c r="BJ14" s="11">
        <f>a0!W13</f>
        <v>59.52000000000001</v>
      </c>
      <c r="BK14" s="66">
        <v>44845</v>
      </c>
      <c r="BL14" s="4">
        <f t="shared" si="7"/>
        <v>66303.09139784945</v>
      </c>
      <c r="BM14" s="4">
        <v>71744</v>
      </c>
      <c r="BN14" s="59">
        <v>3196725</v>
      </c>
      <c r="BO14" s="31">
        <f t="shared" si="8"/>
        <v>22442.968976061438</v>
      </c>
    </row>
    <row r="15" spans="1:67" ht="12.75" customHeight="1" x14ac:dyDescent="0.2">
      <c r="A15" s="1">
        <v>1990</v>
      </c>
      <c r="B15" s="11">
        <f>a0!C14</f>
        <v>60.122699386503072</v>
      </c>
      <c r="C15" s="66">
        <v>380061</v>
      </c>
      <c r="D15" s="4">
        <f t="shared" si="20"/>
        <v>632142.27551020402</v>
      </c>
      <c r="E15" s="4">
        <v>570720</v>
      </c>
      <c r="F15" s="59">
        <v>27691138</v>
      </c>
      <c r="G15" s="31">
        <f t="shared" si="0"/>
        <v>20610.203885445229</v>
      </c>
      <c r="H15" s="11">
        <f>a0!E14</f>
        <v>58.585114222549748</v>
      </c>
      <c r="I15" s="66">
        <v>6137</v>
      </c>
      <c r="J15" s="4">
        <f t="shared" si="9"/>
        <v>10475.3572327044</v>
      </c>
      <c r="K15" s="4">
        <v>9316</v>
      </c>
      <c r="L15" s="59">
        <v>577368</v>
      </c>
      <c r="M15" s="31">
        <f t="shared" si="10"/>
        <v>16135.289797841238</v>
      </c>
      <c r="N15" s="11">
        <f>a0!G14</f>
        <v>58.858858858858866</v>
      </c>
      <c r="O15" s="66">
        <v>1537</v>
      </c>
      <c r="P15" s="4">
        <f t="shared" si="11"/>
        <v>2611.3316326530608</v>
      </c>
      <c r="Q15" s="4">
        <v>2379</v>
      </c>
      <c r="R15" s="59">
        <v>130404</v>
      </c>
      <c r="S15" s="31">
        <f t="shared" si="12"/>
        <v>18243.305420079138</v>
      </c>
      <c r="T15" s="11">
        <f>a0!I14</f>
        <v>59.063444108761324</v>
      </c>
      <c r="U15" s="66">
        <v>11285</v>
      </c>
      <c r="V15" s="4">
        <f t="shared" si="13"/>
        <v>19106.572890025578</v>
      </c>
      <c r="W15" s="4">
        <v>17342</v>
      </c>
      <c r="X15" s="59">
        <v>910451</v>
      </c>
      <c r="Y15" s="31">
        <f t="shared" si="14"/>
        <v>19047.70273194274</v>
      </c>
      <c r="Z15" s="11">
        <f>a0!K14</f>
        <v>59.984756097560975</v>
      </c>
      <c r="AA15" s="66">
        <v>8618</v>
      </c>
      <c r="AB15" s="4">
        <f t="shared" si="15"/>
        <v>14366.983481575604</v>
      </c>
      <c r="AC15" s="4">
        <v>12830</v>
      </c>
      <c r="AD15" s="59">
        <v>740156</v>
      </c>
      <c r="AE15" s="31">
        <f t="shared" si="1"/>
        <v>17334.183604537422</v>
      </c>
      <c r="AF15" s="11">
        <f>a0!M14</f>
        <v>62.411347517730491</v>
      </c>
      <c r="AG15" s="66">
        <v>87778</v>
      </c>
      <c r="AH15" s="4">
        <f t="shared" si="16"/>
        <v>140644.29545454547</v>
      </c>
      <c r="AI15" s="4">
        <v>125156</v>
      </c>
      <c r="AJ15" s="59">
        <v>6996986</v>
      </c>
      <c r="AK15" s="31">
        <f t="shared" si="2"/>
        <v>17887.130258657086</v>
      </c>
      <c r="AL15" s="11">
        <f>a0!O14</f>
        <v>59.666413949962092</v>
      </c>
      <c r="AM15" s="66">
        <v>150048</v>
      </c>
      <c r="AN15" s="4">
        <f t="shared" si="17"/>
        <v>251478.16010165183</v>
      </c>
      <c r="AO15" s="4">
        <v>226517</v>
      </c>
      <c r="AP15" s="59">
        <v>10295832</v>
      </c>
      <c r="AQ15" s="31">
        <f t="shared" si="3"/>
        <v>22000.844613626174</v>
      </c>
      <c r="AR15" s="11">
        <f>a0!Q14</f>
        <v>58.390804597701155</v>
      </c>
      <c r="AS15" s="66">
        <v>14186</v>
      </c>
      <c r="AT15" s="4">
        <f t="shared" si="18"/>
        <v>20646.028871391074</v>
      </c>
      <c r="AU15" s="4">
        <v>21924</v>
      </c>
      <c r="AV15" s="60">
        <v>1105421</v>
      </c>
      <c r="AW15" s="31">
        <f t="shared" si="4"/>
        <v>19833.167634774443</v>
      </c>
      <c r="AX15" s="11">
        <f>a0!S14</f>
        <v>56.547619047619051</v>
      </c>
      <c r="AY15" s="66">
        <v>12274</v>
      </c>
      <c r="AZ15" s="4">
        <f t="shared" si="19"/>
        <v>18120.3</v>
      </c>
      <c r="BA15" s="4">
        <v>19409</v>
      </c>
      <c r="BB15" s="59">
        <v>1007727</v>
      </c>
      <c r="BC15" s="31">
        <f t="shared" si="21"/>
        <v>19260.176615293625</v>
      </c>
      <c r="BD15" s="11">
        <f>a0!U14</f>
        <v>54.624908958485058</v>
      </c>
      <c r="BE15" s="66">
        <v>37578</v>
      </c>
      <c r="BF15" s="4">
        <f t="shared" si="5"/>
        <v>59072.616000000002</v>
      </c>
      <c r="BG15" s="4">
        <v>58251</v>
      </c>
      <c r="BH15" s="59">
        <v>2547788</v>
      </c>
      <c r="BI15" s="31">
        <f t="shared" si="6"/>
        <v>22863.36225777027</v>
      </c>
      <c r="BJ15" s="11">
        <f>a0!W14</f>
        <v>62.720000000000006</v>
      </c>
      <c r="BK15" s="66">
        <v>49031</v>
      </c>
      <c r="BL15" s="4">
        <f t="shared" si="7"/>
        <v>68793.494897959172</v>
      </c>
      <c r="BM15" s="4">
        <v>74874</v>
      </c>
      <c r="BN15" s="59">
        <v>3292111</v>
      </c>
      <c r="BO15" s="31">
        <f t="shared" si="8"/>
        <v>22743.461566150108</v>
      </c>
    </row>
    <row r="16" spans="1:67" ht="12.75" customHeight="1" x14ac:dyDescent="0.2">
      <c r="A16" s="1">
        <v>1991</v>
      </c>
      <c r="B16" s="11">
        <f>a0!C15</f>
        <v>63.49693251533742</v>
      </c>
      <c r="C16" s="66">
        <v>393236</v>
      </c>
      <c r="D16" s="4">
        <f t="shared" si="20"/>
        <v>619299.20772946859</v>
      </c>
      <c r="E16" s="4">
        <v>564381</v>
      </c>
      <c r="F16" s="59">
        <v>28037420</v>
      </c>
      <c r="G16" s="31">
        <f t="shared" si="0"/>
        <v>20129.562563174499</v>
      </c>
      <c r="H16" s="11">
        <f>a0!E15</f>
        <v>62.196020633750933</v>
      </c>
      <c r="I16" s="66">
        <v>6354</v>
      </c>
      <c r="J16" s="4">
        <f t="shared" si="9"/>
        <v>10216.087677725116</v>
      </c>
      <c r="K16" s="4">
        <v>9213</v>
      </c>
      <c r="L16" s="59">
        <v>579644</v>
      </c>
      <c r="M16" s="31">
        <f t="shared" si="10"/>
        <v>15894.238532616571</v>
      </c>
      <c r="N16" s="11">
        <f>a0!G15</f>
        <v>63.288288288288292</v>
      </c>
      <c r="O16" s="66">
        <v>1582</v>
      </c>
      <c r="P16" s="4">
        <f t="shared" si="11"/>
        <v>2499.6725978647687</v>
      </c>
      <c r="Q16" s="4">
        <v>2317</v>
      </c>
      <c r="R16" s="59">
        <v>130369</v>
      </c>
      <c r="S16" s="31">
        <f t="shared" si="12"/>
        <v>17772.629996394848</v>
      </c>
      <c r="T16" s="11">
        <f>a0!I15</f>
        <v>62.613293051359513</v>
      </c>
      <c r="U16" s="66">
        <v>11560</v>
      </c>
      <c r="V16" s="4">
        <f t="shared" si="13"/>
        <v>18462.533172496987</v>
      </c>
      <c r="W16" s="4">
        <v>16921</v>
      </c>
      <c r="X16" s="59">
        <v>914969</v>
      </c>
      <c r="Y16" s="31">
        <f t="shared" si="14"/>
        <v>18493.522731371228</v>
      </c>
      <c r="Z16" s="11">
        <f>a0!K15</f>
        <v>63.871951219512191</v>
      </c>
      <c r="AA16" s="66">
        <v>9091</v>
      </c>
      <c r="AB16" s="4">
        <f t="shared" si="15"/>
        <v>14233.164677804296</v>
      </c>
      <c r="AC16" s="4">
        <v>12895</v>
      </c>
      <c r="AD16" s="59">
        <v>745567</v>
      </c>
      <c r="AE16" s="31">
        <f t="shared" si="1"/>
        <v>17295.561632958539</v>
      </c>
      <c r="AF16" s="11">
        <f>a0!M15</f>
        <v>66.98187549251378</v>
      </c>
      <c r="AG16" s="66">
        <v>90923</v>
      </c>
      <c r="AH16" s="4">
        <f t="shared" si="16"/>
        <v>135742.6905882353</v>
      </c>
      <c r="AI16" s="4">
        <v>123426</v>
      </c>
      <c r="AJ16" s="59">
        <v>7067396</v>
      </c>
      <c r="AK16" s="31">
        <f t="shared" si="2"/>
        <v>17464.140965073981</v>
      </c>
      <c r="AL16" s="11">
        <f>a0!O15</f>
        <v>62.471569370735409</v>
      </c>
      <c r="AM16" s="66">
        <v>154215</v>
      </c>
      <c r="AN16" s="4">
        <f t="shared" si="17"/>
        <v>246856.29247572814</v>
      </c>
      <c r="AO16" s="4">
        <v>223238</v>
      </c>
      <c r="AP16" s="59">
        <v>10431316</v>
      </c>
      <c r="AQ16" s="31">
        <f t="shared" si="3"/>
        <v>21400.751352945303</v>
      </c>
      <c r="AR16" s="11">
        <f>a0!Q15</f>
        <v>61.379310344827587</v>
      </c>
      <c r="AS16" s="66">
        <v>14459</v>
      </c>
      <c r="AT16" s="4">
        <f t="shared" si="18"/>
        <v>20018.765293383272</v>
      </c>
      <c r="AU16" s="4">
        <v>21443</v>
      </c>
      <c r="AV16" s="60">
        <v>1109604</v>
      </c>
      <c r="AW16" s="31">
        <f t="shared" si="4"/>
        <v>19324.912311058721</v>
      </c>
      <c r="AX16" s="11">
        <f>a0!S15</f>
        <v>59.523809523809526</v>
      </c>
      <c r="AY16" s="66">
        <v>12475</v>
      </c>
      <c r="AZ16" s="4">
        <f t="shared" si="19"/>
        <v>17496.1875</v>
      </c>
      <c r="BA16" s="4">
        <v>19035</v>
      </c>
      <c r="BB16" s="59">
        <v>1002713</v>
      </c>
      <c r="BC16" s="31">
        <f t="shared" si="21"/>
        <v>18983.497770548503</v>
      </c>
      <c r="BD16" s="11">
        <f>a0!U15</f>
        <v>57.829570284049524</v>
      </c>
      <c r="BE16" s="66">
        <v>38939</v>
      </c>
      <c r="BF16" s="4">
        <f t="shared" si="5"/>
        <v>57820.001259445839</v>
      </c>
      <c r="BG16" s="4">
        <v>57712</v>
      </c>
      <c r="BH16" s="59">
        <v>2592306</v>
      </c>
      <c r="BI16" s="31">
        <f t="shared" si="6"/>
        <v>22262.803851088567</v>
      </c>
      <c r="BJ16" s="11">
        <f>a0!W15</f>
        <v>66.08</v>
      </c>
      <c r="BK16" s="66">
        <v>51932</v>
      </c>
      <c r="BL16" s="4">
        <f t="shared" si="7"/>
        <v>69158.837772397092</v>
      </c>
      <c r="BM16" s="4">
        <v>75407</v>
      </c>
      <c r="BN16" s="59">
        <v>3373787</v>
      </c>
      <c r="BO16" s="31">
        <f t="shared" si="8"/>
        <v>22350.847875102962</v>
      </c>
    </row>
    <row r="17" spans="1:67" ht="12.75" customHeight="1" x14ac:dyDescent="0.2">
      <c r="A17" s="1">
        <v>1992</v>
      </c>
      <c r="B17" s="11">
        <f>a0!C16</f>
        <v>64.417177914110425</v>
      </c>
      <c r="C17" s="66">
        <v>405393</v>
      </c>
      <c r="D17" s="4">
        <f t="shared" si="20"/>
        <v>629324.37142857141</v>
      </c>
      <c r="E17" s="4">
        <v>573425</v>
      </c>
      <c r="F17" s="59">
        <v>28371264</v>
      </c>
      <c r="G17" s="31">
        <f t="shared" si="0"/>
        <v>20211.471720117934</v>
      </c>
      <c r="H17" s="11">
        <f>a0!E16</f>
        <v>62.859248341930737</v>
      </c>
      <c r="I17" s="66">
        <v>6457</v>
      </c>
      <c r="J17" s="4">
        <f t="shared" si="9"/>
        <v>10272.155920281359</v>
      </c>
      <c r="K17" s="4">
        <v>9288</v>
      </c>
      <c r="L17" s="59">
        <v>580109</v>
      </c>
      <c r="M17" s="31">
        <f t="shared" si="10"/>
        <v>16010.784180214408</v>
      </c>
      <c r="N17" s="11">
        <f>a0!G16</f>
        <v>63.813813813813816</v>
      </c>
      <c r="O17" s="66">
        <v>1623</v>
      </c>
      <c r="P17" s="4">
        <f t="shared" si="11"/>
        <v>2543.336470588235</v>
      </c>
      <c r="Q17" s="4">
        <v>2369</v>
      </c>
      <c r="R17" s="59">
        <v>130827</v>
      </c>
      <c r="S17" s="31">
        <f t="shared" si="12"/>
        <v>18107.882929364732</v>
      </c>
      <c r="T17" s="11">
        <f>a0!I16</f>
        <v>63.066465256797578</v>
      </c>
      <c r="U17" s="66">
        <v>11903</v>
      </c>
      <c r="V17" s="4">
        <f t="shared" si="13"/>
        <v>18873.738922155688</v>
      </c>
      <c r="W17" s="4">
        <v>17303</v>
      </c>
      <c r="X17" s="59">
        <v>919451</v>
      </c>
      <c r="Y17" s="31">
        <f t="shared" si="14"/>
        <v>18818.838633053856</v>
      </c>
      <c r="Z17" s="11">
        <f>a0!K16</f>
        <v>64.253048780487802</v>
      </c>
      <c r="AA17" s="66">
        <v>9309</v>
      </c>
      <c r="AB17" s="4">
        <f t="shared" si="15"/>
        <v>14488.028469750891</v>
      </c>
      <c r="AC17" s="4">
        <v>13102</v>
      </c>
      <c r="AD17" s="59">
        <v>748121</v>
      </c>
      <c r="AE17" s="31">
        <f t="shared" si="1"/>
        <v>17513.209761522536</v>
      </c>
      <c r="AF17" s="11">
        <f>a0!M16</f>
        <v>68.242710795902269</v>
      </c>
      <c r="AG17" s="66">
        <v>93313</v>
      </c>
      <c r="AH17" s="4">
        <f t="shared" si="16"/>
        <v>136736.94803695154</v>
      </c>
      <c r="AI17" s="4">
        <v>125186</v>
      </c>
      <c r="AJ17" s="59">
        <v>7110010</v>
      </c>
      <c r="AK17" s="31">
        <f t="shared" si="2"/>
        <v>17607.007585080752</v>
      </c>
      <c r="AL17" s="11">
        <f>a0!O16</f>
        <v>63.078089461713425</v>
      </c>
      <c r="AM17" s="66">
        <v>158726</v>
      </c>
      <c r="AN17" s="4">
        <f t="shared" si="17"/>
        <v>251634.12740384616</v>
      </c>
      <c r="AO17" s="4">
        <v>226412</v>
      </c>
      <c r="AP17" s="59">
        <v>10572205</v>
      </c>
      <c r="AQ17" s="31">
        <f t="shared" si="3"/>
        <v>21415.778449244979</v>
      </c>
      <c r="AR17" s="11">
        <f>a0!Q16</f>
        <v>62.222222222222229</v>
      </c>
      <c r="AS17" s="66">
        <v>14812</v>
      </c>
      <c r="AT17" s="4">
        <f t="shared" si="18"/>
        <v>20229.689655172413</v>
      </c>
      <c r="AU17" s="4">
        <v>21621</v>
      </c>
      <c r="AV17" s="60">
        <v>1112689</v>
      </c>
      <c r="AW17" s="31">
        <f t="shared" si="4"/>
        <v>19431.305602913304</v>
      </c>
      <c r="AX17" s="11">
        <f>a0!S16</f>
        <v>60.11904761904762</v>
      </c>
      <c r="AY17" s="66">
        <v>12650</v>
      </c>
      <c r="AZ17" s="4">
        <f t="shared" si="19"/>
        <v>17565.965346534653</v>
      </c>
      <c r="BA17" s="4">
        <v>19140</v>
      </c>
      <c r="BB17" s="59">
        <v>1003995</v>
      </c>
      <c r="BC17" s="31">
        <f t="shared" si="21"/>
        <v>19063.839959362347</v>
      </c>
      <c r="BD17" s="11">
        <f>a0!U16</f>
        <v>58.703568827385276</v>
      </c>
      <c r="BE17" s="66">
        <v>40055</v>
      </c>
      <c r="BF17" s="4">
        <f t="shared" si="5"/>
        <v>58591.619106699756</v>
      </c>
      <c r="BG17" s="4">
        <v>58447</v>
      </c>
      <c r="BH17" s="59">
        <v>2632672</v>
      </c>
      <c r="BI17" s="31">
        <f t="shared" si="6"/>
        <v>22200.638742691837</v>
      </c>
      <c r="BJ17" s="11">
        <f>a0!W16</f>
        <v>67.84</v>
      </c>
      <c r="BK17" s="66">
        <v>54853</v>
      </c>
      <c r="BL17" s="4">
        <f t="shared" si="7"/>
        <v>71153.65566037735</v>
      </c>
      <c r="BM17" s="4">
        <v>77876</v>
      </c>
      <c r="BN17" s="59">
        <v>3468802</v>
      </c>
      <c r="BO17" s="31">
        <f t="shared" si="8"/>
        <v>22450.40218496184</v>
      </c>
    </row>
    <row r="18" spans="1:67" ht="12.75" customHeight="1" x14ac:dyDescent="0.2">
      <c r="A18" s="1">
        <v>1993</v>
      </c>
      <c r="B18" s="11">
        <f>a0!C17</f>
        <v>65.644171779141104</v>
      </c>
      <c r="C18" s="66">
        <v>421237</v>
      </c>
      <c r="D18" s="4">
        <f>C18/B18*100</f>
        <v>641697.48598130851</v>
      </c>
      <c r="E18" s="4">
        <v>584265</v>
      </c>
      <c r="F18" s="59">
        <v>28684764</v>
      </c>
      <c r="G18" s="31">
        <f t="shared" si="0"/>
        <v>20368.478541430566</v>
      </c>
      <c r="H18" s="11">
        <f>a0!E17</f>
        <v>63.890935887988221</v>
      </c>
      <c r="I18" s="66">
        <v>6580</v>
      </c>
      <c r="J18" s="4">
        <f t="shared" si="9"/>
        <v>10298.800461361014</v>
      </c>
      <c r="K18" s="4">
        <v>9336</v>
      </c>
      <c r="L18" s="59">
        <v>579977</v>
      </c>
      <c r="M18" s="31">
        <f t="shared" si="10"/>
        <v>16097.190060985176</v>
      </c>
      <c r="N18" s="11">
        <f>a0!G17</f>
        <v>65.01501501501501</v>
      </c>
      <c r="O18" s="66">
        <v>1684</v>
      </c>
      <c r="P18" s="4">
        <f t="shared" si="11"/>
        <v>2590.1709006928409</v>
      </c>
      <c r="Q18" s="4">
        <v>2421</v>
      </c>
      <c r="R18" s="59">
        <v>132177</v>
      </c>
      <c r="S18" s="31">
        <f t="shared" si="12"/>
        <v>18316.348532649401</v>
      </c>
      <c r="T18" s="11">
        <f>a0!I17</f>
        <v>63.821752265861022</v>
      </c>
      <c r="U18" s="66">
        <v>12247</v>
      </c>
      <c r="V18" s="4">
        <f t="shared" si="13"/>
        <v>19189.382248520713</v>
      </c>
      <c r="W18" s="4">
        <v>17591</v>
      </c>
      <c r="X18" s="59">
        <v>923925</v>
      </c>
      <c r="Y18" s="31">
        <f t="shared" si="14"/>
        <v>19039.424195686879</v>
      </c>
      <c r="Z18" s="11">
        <f>a0!K17</f>
        <v>65.091463414634148</v>
      </c>
      <c r="AA18" s="66">
        <v>9627</v>
      </c>
      <c r="AB18" s="4">
        <f t="shared" si="15"/>
        <v>14789.957845433255</v>
      </c>
      <c r="AC18" s="4">
        <v>13336</v>
      </c>
      <c r="AD18" s="59">
        <v>748812</v>
      </c>
      <c r="AE18" s="31">
        <f t="shared" si="1"/>
        <v>17809.543650475687</v>
      </c>
      <c r="AF18" s="11">
        <f>a0!M17</f>
        <v>69.109535066981877</v>
      </c>
      <c r="AG18" s="66">
        <v>96000</v>
      </c>
      <c r="AH18" s="4">
        <f t="shared" si="16"/>
        <v>138909.92018244011</v>
      </c>
      <c r="AI18" s="4">
        <v>127322</v>
      </c>
      <c r="AJ18" s="59">
        <v>7156537</v>
      </c>
      <c r="AK18" s="31">
        <f t="shared" si="2"/>
        <v>17791.007019177014</v>
      </c>
      <c r="AL18" s="11">
        <f>a0!O17</f>
        <v>64.215314632297193</v>
      </c>
      <c r="AM18" s="66">
        <v>164689</v>
      </c>
      <c r="AN18" s="4">
        <f t="shared" si="17"/>
        <v>256463.74380165289</v>
      </c>
      <c r="AO18" s="4">
        <v>229578</v>
      </c>
      <c r="AP18" s="59">
        <v>10690038</v>
      </c>
      <c r="AQ18" s="31">
        <f t="shared" si="3"/>
        <v>21475.882499201594</v>
      </c>
      <c r="AR18" s="11">
        <f>a0!Q17</f>
        <v>63.908045977011504</v>
      </c>
      <c r="AS18" s="66">
        <v>15441</v>
      </c>
      <c r="AT18" s="4">
        <f t="shared" si="18"/>
        <v>20532.456834532371</v>
      </c>
      <c r="AU18" s="4">
        <v>22020</v>
      </c>
      <c r="AV18" s="60">
        <v>1117618</v>
      </c>
      <c r="AW18" s="31">
        <f t="shared" si="4"/>
        <v>19702.617531213706</v>
      </c>
      <c r="AX18" s="11">
        <f>a0!S17</f>
        <v>61.979166666666664</v>
      </c>
      <c r="AY18" s="66">
        <v>13212</v>
      </c>
      <c r="AZ18" s="4">
        <f t="shared" si="19"/>
        <v>17795.755102040817</v>
      </c>
      <c r="BA18" s="4">
        <v>19491</v>
      </c>
      <c r="BB18" s="59">
        <v>1006900</v>
      </c>
      <c r="BC18" s="31">
        <f t="shared" si="21"/>
        <v>19357.433707418812</v>
      </c>
      <c r="BD18" s="11">
        <f>a0!U17</f>
        <v>59.286234522942458</v>
      </c>
      <c r="BE18" s="66">
        <v>41780</v>
      </c>
      <c r="BF18" s="4">
        <f t="shared" si="5"/>
        <v>60514.275184275182</v>
      </c>
      <c r="BG18" s="4">
        <v>60169</v>
      </c>
      <c r="BH18" s="59">
        <v>2667292</v>
      </c>
      <c r="BI18" s="31">
        <f t="shared" si="6"/>
        <v>22558.085129037241</v>
      </c>
      <c r="BJ18" s="11">
        <f>a0!W17</f>
        <v>70.239999999999995</v>
      </c>
      <c r="BK18" s="66">
        <v>58325</v>
      </c>
      <c r="BL18" s="4">
        <f t="shared" si="7"/>
        <v>73072.323462414584</v>
      </c>
      <c r="BM18" s="4">
        <v>80442</v>
      </c>
      <c r="BN18" s="59">
        <v>3567772</v>
      </c>
      <c r="BO18" s="31">
        <f t="shared" si="8"/>
        <v>22546.844361130701</v>
      </c>
    </row>
    <row r="19" spans="1:67" ht="12.75" customHeight="1" x14ac:dyDescent="0.2">
      <c r="A19" s="1">
        <v>1994</v>
      </c>
      <c r="B19" s="11">
        <f>a0!C18</f>
        <v>65.720858895705518</v>
      </c>
      <c r="C19" s="66">
        <v>438468</v>
      </c>
      <c r="D19" s="4">
        <f t="shared" si="20"/>
        <v>667167.17852975498</v>
      </c>
      <c r="E19" s="4">
        <v>602674</v>
      </c>
      <c r="F19" s="59">
        <v>29000663</v>
      </c>
      <c r="G19" s="31">
        <f t="shared" si="0"/>
        <v>20781.386963463559</v>
      </c>
      <c r="H19" s="11">
        <f>a0!E18</f>
        <v>64.701547531319093</v>
      </c>
      <c r="I19" s="66">
        <v>6752</v>
      </c>
      <c r="J19" s="4">
        <f t="shared" si="9"/>
        <v>10435.608200455581</v>
      </c>
      <c r="K19" s="4">
        <v>9445</v>
      </c>
      <c r="L19" s="59">
        <v>574466</v>
      </c>
      <c r="M19" s="31">
        <f t="shared" si="10"/>
        <v>16441.355972329085</v>
      </c>
      <c r="N19" s="11">
        <f>a0!G18</f>
        <v>64.86486486486487</v>
      </c>
      <c r="O19" s="66">
        <v>1729</v>
      </c>
      <c r="P19" s="4">
        <f t="shared" si="11"/>
        <v>2665.5416666666665</v>
      </c>
      <c r="Q19" s="4">
        <v>2471</v>
      </c>
      <c r="R19" s="59">
        <v>133437</v>
      </c>
      <c r="S19" s="31">
        <f t="shared" si="12"/>
        <v>18518.102175558502</v>
      </c>
      <c r="T19" s="11">
        <f>a0!I18</f>
        <v>64.577039274924459</v>
      </c>
      <c r="U19" s="66">
        <v>12643</v>
      </c>
      <c r="V19" s="4">
        <f t="shared" si="13"/>
        <v>19578.166081871346</v>
      </c>
      <c r="W19" s="4">
        <v>17921</v>
      </c>
      <c r="X19" s="59">
        <v>926871</v>
      </c>
      <c r="Y19" s="31">
        <f t="shared" si="14"/>
        <v>19334.945208124969</v>
      </c>
      <c r="Z19" s="11">
        <f>a0!K18</f>
        <v>65.472560975609767</v>
      </c>
      <c r="AA19" s="66">
        <v>9852</v>
      </c>
      <c r="AB19" s="4">
        <f t="shared" si="15"/>
        <v>15047.525029103608</v>
      </c>
      <c r="AC19" s="4">
        <v>13509</v>
      </c>
      <c r="AD19" s="59">
        <v>750185</v>
      </c>
      <c r="AE19" s="31">
        <f t="shared" si="1"/>
        <v>18007.55813565987</v>
      </c>
      <c r="AF19" s="11">
        <f>a0!M18</f>
        <v>68.242710795902269</v>
      </c>
      <c r="AG19" s="66">
        <v>98661</v>
      </c>
      <c r="AH19" s="4">
        <f t="shared" si="16"/>
        <v>144573.682448037</v>
      </c>
      <c r="AI19" s="4">
        <v>131384</v>
      </c>
      <c r="AJ19" s="59">
        <v>7192403</v>
      </c>
      <c r="AK19" s="31">
        <f t="shared" si="2"/>
        <v>18267.052054786142</v>
      </c>
      <c r="AL19" s="11">
        <f>a0!O18</f>
        <v>64.215314632297193</v>
      </c>
      <c r="AM19" s="66">
        <v>171236</v>
      </c>
      <c r="AN19" s="4">
        <f t="shared" si="17"/>
        <v>266659.13105076744</v>
      </c>
      <c r="AO19" s="4">
        <v>236462</v>
      </c>
      <c r="AP19" s="59">
        <v>10819146</v>
      </c>
      <c r="AQ19" s="31">
        <f t="shared" si="3"/>
        <v>21855.884004153377</v>
      </c>
      <c r="AR19" s="11">
        <f>a0!Q18</f>
        <v>64.827586206896555</v>
      </c>
      <c r="AS19" s="66">
        <v>16058</v>
      </c>
      <c r="AT19" s="4">
        <f t="shared" si="18"/>
        <v>21050.026004728134</v>
      </c>
      <c r="AU19" s="4">
        <v>22586</v>
      </c>
      <c r="AV19" s="60">
        <v>1123230</v>
      </c>
      <c r="AW19" s="31">
        <f t="shared" si="4"/>
        <v>20108.081158800956</v>
      </c>
      <c r="AX19" s="11">
        <f>a0!S18</f>
        <v>63.095238095238095</v>
      </c>
      <c r="AY19" s="66">
        <v>13854</v>
      </c>
      <c r="AZ19" s="4">
        <f t="shared" si="19"/>
        <v>18330.41037735849</v>
      </c>
      <c r="BA19" s="4">
        <v>20105</v>
      </c>
      <c r="BB19" s="59">
        <v>1009575</v>
      </c>
      <c r="BC19" s="31">
        <f t="shared" si="21"/>
        <v>19914.320382339101</v>
      </c>
      <c r="BD19" s="11">
        <f>a0!U18</f>
        <v>60.160233066278209</v>
      </c>
      <c r="BE19" s="66">
        <v>44179</v>
      </c>
      <c r="BF19" s="4">
        <f t="shared" si="5"/>
        <v>63059.371670702181</v>
      </c>
      <c r="BG19" s="4">
        <v>62546</v>
      </c>
      <c r="BH19" s="59">
        <v>2700606</v>
      </c>
      <c r="BI19" s="31">
        <f t="shared" si="6"/>
        <v>23159.987054757341</v>
      </c>
      <c r="BJ19" s="11">
        <f>a0!W18</f>
        <v>71.600000000000009</v>
      </c>
      <c r="BK19" s="66">
        <v>61878</v>
      </c>
      <c r="BL19" s="4">
        <f t="shared" si="7"/>
        <v>76051.17318435754</v>
      </c>
      <c r="BM19" s="4">
        <v>83763</v>
      </c>
      <c r="BN19" s="59">
        <v>3676075</v>
      </c>
      <c r="BO19" s="31">
        <f t="shared" si="8"/>
        <v>22785.987772284298</v>
      </c>
    </row>
    <row r="20" spans="1:67" ht="12.75" customHeight="1" x14ac:dyDescent="0.2">
      <c r="A20" s="1">
        <v>1995</v>
      </c>
      <c r="B20" s="11">
        <f>a0!C19</f>
        <v>67.177914110429441</v>
      </c>
      <c r="C20" s="66">
        <v>454235</v>
      </c>
      <c r="D20" s="4">
        <f t="shared" si="20"/>
        <v>676167.16894977167</v>
      </c>
      <c r="E20" s="4">
        <v>616111</v>
      </c>
      <c r="F20" s="59">
        <v>29302311</v>
      </c>
      <c r="G20" s="31">
        <f t="shared" si="0"/>
        <v>21026.020780408755</v>
      </c>
      <c r="H20" s="11">
        <f>a0!E19</f>
        <v>65.585851142225508</v>
      </c>
      <c r="I20" s="66">
        <v>6895</v>
      </c>
      <c r="J20" s="4">
        <f t="shared" si="9"/>
        <v>10512.938202247189</v>
      </c>
      <c r="K20" s="4">
        <v>9580</v>
      </c>
      <c r="L20" s="59">
        <v>567397</v>
      </c>
      <c r="M20" s="31">
        <f t="shared" si="10"/>
        <v>16884.121699621253</v>
      </c>
      <c r="N20" s="11">
        <f>a0!G19</f>
        <v>65.915915915915917</v>
      </c>
      <c r="O20" s="66">
        <v>1780</v>
      </c>
      <c r="P20" s="4">
        <f t="shared" si="11"/>
        <v>2700.4100227790432</v>
      </c>
      <c r="Q20" s="4">
        <v>2525</v>
      </c>
      <c r="R20" s="59">
        <v>134415</v>
      </c>
      <c r="S20" s="31">
        <f t="shared" si="12"/>
        <v>18785.10582896254</v>
      </c>
      <c r="T20" s="11">
        <f>a0!I19</f>
        <v>65.407854984894243</v>
      </c>
      <c r="U20" s="66">
        <v>12940</v>
      </c>
      <c r="V20" s="4">
        <f t="shared" si="13"/>
        <v>19783.556581986148</v>
      </c>
      <c r="W20" s="4">
        <v>18232</v>
      </c>
      <c r="X20" s="59">
        <v>928120</v>
      </c>
      <c r="Y20" s="31">
        <f t="shared" si="14"/>
        <v>19644.011550230574</v>
      </c>
      <c r="Z20" s="11">
        <f>a0!K19</f>
        <v>66.463414634146346</v>
      </c>
      <c r="AA20" s="66">
        <v>10164</v>
      </c>
      <c r="AB20" s="4">
        <f t="shared" si="15"/>
        <v>15292.623853211009</v>
      </c>
      <c r="AC20" s="4">
        <v>13853</v>
      </c>
      <c r="AD20" s="59">
        <v>750943</v>
      </c>
      <c r="AE20" s="31">
        <f t="shared" si="1"/>
        <v>18447.472045148566</v>
      </c>
      <c r="AF20" s="11">
        <f>a0!M19</f>
        <v>69.424743892828985</v>
      </c>
      <c r="AG20" s="66">
        <v>100974</v>
      </c>
      <c r="AH20" s="4">
        <f t="shared" si="16"/>
        <v>145443.82065834283</v>
      </c>
      <c r="AI20" s="4">
        <v>133668</v>
      </c>
      <c r="AJ20" s="59">
        <v>7219219</v>
      </c>
      <c r="AK20" s="31">
        <f t="shared" si="2"/>
        <v>18515.576269399779</v>
      </c>
      <c r="AL20" s="11">
        <f>a0!O19</f>
        <v>65.807429871114479</v>
      </c>
      <c r="AM20" s="66">
        <v>178039</v>
      </c>
      <c r="AN20" s="4">
        <f t="shared" si="17"/>
        <v>270545.43894009216</v>
      </c>
      <c r="AO20" s="4">
        <v>241769</v>
      </c>
      <c r="AP20" s="59">
        <v>10950119</v>
      </c>
      <c r="AQ20" s="31">
        <f t="shared" si="3"/>
        <v>22079.120783984174</v>
      </c>
      <c r="AR20" s="11">
        <f>a0!Q19</f>
        <v>66.590038314176255</v>
      </c>
      <c r="AS20" s="66">
        <v>16717</v>
      </c>
      <c r="AT20" s="4">
        <f t="shared" si="18"/>
        <v>21333.892980437282</v>
      </c>
      <c r="AU20" s="4">
        <v>23087</v>
      </c>
      <c r="AV20" s="60">
        <v>1129150</v>
      </c>
      <c r="AW20" s="31">
        <f t="shared" si="4"/>
        <v>20446.353451711464</v>
      </c>
      <c r="AX20" s="11">
        <f>a0!S19</f>
        <v>64.285714285714292</v>
      </c>
      <c r="AY20" s="66">
        <v>14389</v>
      </c>
      <c r="AZ20" s="4">
        <f t="shared" si="19"/>
        <v>18685.715277777777</v>
      </c>
      <c r="BA20" s="4">
        <v>20570</v>
      </c>
      <c r="BB20" s="59">
        <v>1014187</v>
      </c>
      <c r="BC20" s="31">
        <f t="shared" si="21"/>
        <v>20282.255639246017</v>
      </c>
      <c r="BD20" s="11">
        <f>a0!U19</f>
        <v>61.544064093226503</v>
      </c>
      <c r="BE20" s="66">
        <v>45724</v>
      </c>
      <c r="BF20" s="4">
        <f t="shared" si="5"/>
        <v>63797.155029585803</v>
      </c>
      <c r="BG20" s="4">
        <v>63931</v>
      </c>
      <c r="BH20" s="59">
        <v>2734519</v>
      </c>
      <c r="BI20" s="31">
        <f t="shared" si="6"/>
        <v>23379.248781961287</v>
      </c>
      <c r="BJ20" s="11">
        <f>a0!W19</f>
        <v>73.28</v>
      </c>
      <c r="BK20" s="66">
        <v>64913</v>
      </c>
      <c r="BL20" s="4">
        <f t="shared" si="7"/>
        <v>77952.292576419219</v>
      </c>
      <c r="BM20" s="4">
        <v>86392</v>
      </c>
      <c r="BN20" s="59">
        <v>3777390</v>
      </c>
      <c r="BO20" s="31">
        <f t="shared" si="8"/>
        <v>22870.818210457484</v>
      </c>
    </row>
    <row r="21" spans="1:67" ht="12.75" customHeight="1" x14ac:dyDescent="0.2">
      <c r="A21" s="1">
        <v>1996</v>
      </c>
      <c r="B21" s="11">
        <f>a0!C20</f>
        <v>68.174846625766875</v>
      </c>
      <c r="C21" s="66">
        <v>474571</v>
      </c>
      <c r="D21" s="4">
        <f t="shared" si="20"/>
        <v>696108.6434195725</v>
      </c>
      <c r="E21" s="4">
        <v>632723</v>
      </c>
      <c r="F21" s="59">
        <v>29610218</v>
      </c>
      <c r="G21" s="31">
        <f t="shared" si="0"/>
        <v>21368.400597388376</v>
      </c>
      <c r="H21" s="11">
        <f>a0!E20</f>
        <v>66.617538688282991</v>
      </c>
      <c r="I21" s="66">
        <v>7029</v>
      </c>
      <c r="J21" s="4">
        <f t="shared" si="9"/>
        <v>10551.275442477874</v>
      </c>
      <c r="K21" s="4">
        <v>9609</v>
      </c>
      <c r="L21" s="59">
        <v>559698</v>
      </c>
      <c r="M21" s="31">
        <f t="shared" si="10"/>
        <v>17168.187129487687</v>
      </c>
      <c r="N21" s="11">
        <f>a0!G20</f>
        <v>67.117117117117132</v>
      </c>
      <c r="O21" s="66">
        <v>1856</v>
      </c>
      <c r="P21" s="4">
        <f t="shared" si="11"/>
        <v>2765.3154362416099</v>
      </c>
      <c r="Q21" s="4">
        <v>2589</v>
      </c>
      <c r="R21" s="59">
        <v>135737</v>
      </c>
      <c r="S21" s="31">
        <f t="shared" si="12"/>
        <v>19073.649778616</v>
      </c>
      <c r="T21" s="11">
        <f>a0!I20</f>
        <v>66.616314199395759</v>
      </c>
      <c r="U21" s="66">
        <v>13448</v>
      </c>
      <c r="V21" s="4">
        <f t="shared" si="13"/>
        <v>20187.247165532885</v>
      </c>
      <c r="W21" s="4">
        <v>18640</v>
      </c>
      <c r="X21" s="59">
        <v>931327</v>
      </c>
      <c r="Y21" s="31">
        <f t="shared" si="14"/>
        <v>20014.452496276819</v>
      </c>
      <c r="Z21" s="11">
        <f>a0!K20</f>
        <v>67.454268292682926</v>
      </c>
      <c r="AA21" s="66">
        <v>10543</v>
      </c>
      <c r="AB21" s="4">
        <f t="shared" si="15"/>
        <v>15629.848587570621</v>
      </c>
      <c r="AC21" s="4">
        <v>14178</v>
      </c>
      <c r="AD21" s="59">
        <v>752268</v>
      </c>
      <c r="AE21" s="31">
        <f t="shared" si="1"/>
        <v>18847.006651884702</v>
      </c>
      <c r="AF21" s="11">
        <f>a0!M20</f>
        <v>70.527974783293928</v>
      </c>
      <c r="AG21" s="66">
        <v>106095</v>
      </c>
      <c r="AH21" s="4">
        <f t="shared" si="16"/>
        <v>150429.67039106146</v>
      </c>
      <c r="AI21" s="4">
        <v>138107</v>
      </c>
      <c r="AJ21" s="59">
        <v>7246897</v>
      </c>
      <c r="AK21" s="31">
        <f>AI21*1000000/AJ21</f>
        <v>19057.397945631074</v>
      </c>
      <c r="AL21" s="11">
        <f>a0!O20</f>
        <v>66.868840030326012</v>
      </c>
      <c r="AM21" s="66">
        <v>185320</v>
      </c>
      <c r="AN21" s="4">
        <f t="shared" si="17"/>
        <v>277139.54648526071</v>
      </c>
      <c r="AO21" s="4">
        <v>247349</v>
      </c>
      <c r="AP21" s="59">
        <v>11082903</v>
      </c>
      <c r="AQ21" s="31">
        <f t="shared" si="3"/>
        <v>22318.069552715566</v>
      </c>
      <c r="AR21" s="11">
        <f>a0!Q20</f>
        <v>68.045977011494259</v>
      </c>
      <c r="AS21" s="66">
        <v>17253</v>
      </c>
      <c r="AT21" s="4">
        <f t="shared" si="18"/>
        <v>21546.820945945947</v>
      </c>
      <c r="AU21" s="4">
        <v>23352</v>
      </c>
      <c r="AV21" s="60">
        <v>1134196</v>
      </c>
      <c r="AW21" s="31">
        <f t="shared" si="4"/>
        <v>20589.033994124471</v>
      </c>
      <c r="AX21" s="11">
        <f>a0!S20</f>
        <v>65.550595238095241</v>
      </c>
      <c r="AY21" s="66">
        <v>15006</v>
      </c>
      <c r="AZ21" s="4">
        <f t="shared" si="19"/>
        <v>19110.933030646993</v>
      </c>
      <c r="BA21" s="4">
        <v>21050</v>
      </c>
      <c r="BB21" s="59">
        <v>1018945</v>
      </c>
      <c r="BC21" s="31">
        <f t="shared" si="21"/>
        <v>20658.622398657433</v>
      </c>
      <c r="BD21" s="11">
        <f>a0!U20</f>
        <v>62.927895120174796</v>
      </c>
      <c r="BE21" s="66">
        <v>47976</v>
      </c>
      <c r="BF21" s="4">
        <f t="shared" si="5"/>
        <v>65467.25</v>
      </c>
      <c r="BG21" s="4">
        <v>65743</v>
      </c>
      <c r="BH21" s="59">
        <v>2775133</v>
      </c>
      <c r="BI21" s="31">
        <f t="shared" si="6"/>
        <v>23690.035756844805</v>
      </c>
      <c r="BJ21" s="11">
        <f>a0!W20</f>
        <v>73.92</v>
      </c>
      <c r="BK21" s="66">
        <v>68298</v>
      </c>
      <c r="BL21" s="4">
        <f t="shared" si="7"/>
        <v>81307.142857142855</v>
      </c>
      <c r="BM21" s="4">
        <v>89493</v>
      </c>
      <c r="BN21" s="59">
        <v>3874317</v>
      </c>
      <c r="BO21" s="31">
        <f t="shared" si="8"/>
        <v>23099.039133865401</v>
      </c>
    </row>
    <row r="22" spans="1:67" ht="12.75" customHeight="1" x14ac:dyDescent="0.2">
      <c r="A22" s="1">
        <v>1997</v>
      </c>
      <c r="B22" s="11">
        <f>a0!C21</f>
        <v>69.325153374233139</v>
      </c>
      <c r="C22" s="66">
        <v>504393</v>
      </c>
      <c r="D22" s="4">
        <f t="shared" si="20"/>
        <v>727575.74336283177</v>
      </c>
      <c r="E22" s="4">
        <v>660769</v>
      </c>
      <c r="F22" s="59">
        <v>29905948</v>
      </c>
      <c r="G22" s="31">
        <f t="shared" si="0"/>
        <v>22094.902325116062</v>
      </c>
      <c r="H22" s="11">
        <f>a0!E21</f>
        <v>68.01768607221814</v>
      </c>
      <c r="I22" s="66">
        <v>7367</v>
      </c>
      <c r="J22" s="4">
        <f t="shared" si="9"/>
        <v>10831.006500541711</v>
      </c>
      <c r="K22" s="4">
        <v>9881</v>
      </c>
      <c r="L22" s="59">
        <v>550911</v>
      </c>
      <c r="M22" s="31">
        <f t="shared" si="10"/>
        <v>17935.746427281356</v>
      </c>
      <c r="N22" s="11">
        <f>a0!G21</f>
        <v>67.942942942942949</v>
      </c>
      <c r="O22" s="66">
        <v>1939</v>
      </c>
      <c r="P22" s="4">
        <f t="shared" si="11"/>
        <v>2853.8651933701653</v>
      </c>
      <c r="Q22" s="4">
        <v>2662</v>
      </c>
      <c r="R22" s="59">
        <v>136095</v>
      </c>
      <c r="S22" s="31">
        <f t="shared" si="12"/>
        <v>19559.866269885006</v>
      </c>
      <c r="T22" s="11">
        <f>a0!I21</f>
        <v>67.975830815709969</v>
      </c>
      <c r="U22" s="66">
        <v>14182</v>
      </c>
      <c r="V22" s="4">
        <f t="shared" si="13"/>
        <v>20863.297777777778</v>
      </c>
      <c r="W22" s="4">
        <v>19217</v>
      </c>
      <c r="X22" s="59">
        <v>932402</v>
      </c>
      <c r="Y22" s="31">
        <f t="shared" si="14"/>
        <v>20610.208901310809</v>
      </c>
      <c r="Z22" s="11">
        <f>a0!K21</f>
        <v>68.673780487804876</v>
      </c>
      <c r="AA22" s="66">
        <v>10977</v>
      </c>
      <c r="AB22" s="4">
        <f t="shared" si="15"/>
        <v>15984.266370699223</v>
      </c>
      <c r="AC22" s="4">
        <v>14475</v>
      </c>
      <c r="AD22" s="59">
        <v>752511</v>
      </c>
      <c r="AE22" s="31">
        <f t="shared" si="1"/>
        <v>19235.599213832091</v>
      </c>
      <c r="AF22" s="11">
        <f>a0!M21</f>
        <v>71.552403467297069</v>
      </c>
      <c r="AG22" s="66">
        <v>112058</v>
      </c>
      <c r="AH22" s="4">
        <f t="shared" si="16"/>
        <v>156609.69383259915</v>
      </c>
      <c r="AI22" s="4">
        <v>143296</v>
      </c>
      <c r="AJ22" s="59">
        <v>7274611</v>
      </c>
      <c r="AK22" s="31">
        <f t="shared" ref="AK22:AK38" si="22">AI22*1000000/AJ22</f>
        <v>19698.097946405658</v>
      </c>
      <c r="AL22" s="11">
        <f>a0!O21</f>
        <v>68.08188021228203</v>
      </c>
      <c r="AM22" s="66">
        <v>197635</v>
      </c>
      <c r="AN22" s="4">
        <f t="shared" si="17"/>
        <v>290290.16146993317</v>
      </c>
      <c r="AO22" s="4">
        <v>259369</v>
      </c>
      <c r="AP22" s="59">
        <v>11227651</v>
      </c>
      <c r="AQ22" s="31">
        <f t="shared" si="3"/>
        <v>23100.913984590366</v>
      </c>
      <c r="AR22" s="11">
        <f>a0!Q21</f>
        <v>69.425287356321832</v>
      </c>
      <c r="AS22" s="66">
        <v>18197</v>
      </c>
      <c r="AT22" s="4">
        <f t="shared" si="18"/>
        <v>22274.252759381903</v>
      </c>
      <c r="AU22" s="4">
        <v>24167</v>
      </c>
      <c r="AV22" s="60">
        <v>1136128</v>
      </c>
      <c r="AW22" s="31">
        <f t="shared" si="4"/>
        <v>21271.37083145561</v>
      </c>
      <c r="AX22" s="11">
        <f>a0!S21</f>
        <v>66.36904761904762</v>
      </c>
      <c r="AY22" s="66">
        <v>15808</v>
      </c>
      <c r="AZ22" s="4">
        <f t="shared" si="19"/>
        <v>19884.053811659192</v>
      </c>
      <c r="BA22" s="4">
        <v>21802</v>
      </c>
      <c r="BB22" s="59">
        <v>1017902</v>
      </c>
      <c r="BC22" s="31">
        <f t="shared" si="21"/>
        <v>21418.564852019153</v>
      </c>
      <c r="BD22" s="11">
        <f>a0!U21</f>
        <v>64.166059723233786</v>
      </c>
      <c r="BE22" s="66">
        <v>52554</v>
      </c>
      <c r="BF22" s="4">
        <f t="shared" si="5"/>
        <v>70330.49489216799</v>
      </c>
      <c r="BG22" s="4">
        <v>70491</v>
      </c>
      <c r="BH22" s="59">
        <v>2829848</v>
      </c>
      <c r="BI22" s="31">
        <f t="shared" si="6"/>
        <v>24909.818477882913</v>
      </c>
      <c r="BJ22" s="11">
        <f>a0!W21</f>
        <v>74.48</v>
      </c>
      <c r="BK22" s="66">
        <v>71875</v>
      </c>
      <c r="BL22" s="4">
        <f t="shared" si="7"/>
        <v>84922.126745435016</v>
      </c>
      <c r="BM22" s="4">
        <v>92813</v>
      </c>
      <c r="BN22" s="59">
        <v>3948583</v>
      </c>
      <c r="BO22" s="31">
        <f t="shared" si="8"/>
        <v>23505.39421356978</v>
      </c>
    </row>
    <row r="23" spans="1:67" ht="12.75" customHeight="1" x14ac:dyDescent="0.2">
      <c r="A23" s="1">
        <v>1998</v>
      </c>
      <c r="B23" s="11">
        <f>a0!C22</f>
        <v>70.015337423312886</v>
      </c>
      <c r="C23" s="66">
        <v>524727</v>
      </c>
      <c r="D23" s="4">
        <f t="shared" si="20"/>
        <v>749445.79189485207</v>
      </c>
      <c r="E23" s="4">
        <v>679386</v>
      </c>
      <c r="F23" s="59">
        <v>30155173</v>
      </c>
      <c r="G23" s="31">
        <f t="shared" si="0"/>
        <v>22529.666800452447</v>
      </c>
      <c r="H23" s="11">
        <f>a0!E22</f>
        <v>68.165070007369209</v>
      </c>
      <c r="I23" s="66">
        <v>7594</v>
      </c>
      <c r="J23" s="4">
        <f t="shared" si="9"/>
        <v>11140.60324324324</v>
      </c>
      <c r="K23" s="4">
        <v>10148</v>
      </c>
      <c r="L23" s="59">
        <v>539843</v>
      </c>
      <c r="M23" s="31">
        <f t="shared" si="10"/>
        <v>18798.057953886593</v>
      </c>
      <c r="N23" s="11">
        <f>a0!G22</f>
        <v>67.642642642642642</v>
      </c>
      <c r="O23" s="66">
        <v>2004</v>
      </c>
      <c r="P23" s="4">
        <f t="shared" si="11"/>
        <v>2962.6281908990013</v>
      </c>
      <c r="Q23" s="4">
        <v>2754</v>
      </c>
      <c r="R23" s="59">
        <v>135804</v>
      </c>
      <c r="S23" s="31">
        <f t="shared" si="12"/>
        <v>20279.225943271183</v>
      </c>
      <c r="T23" s="11">
        <f>a0!I22</f>
        <v>68.42900302114802</v>
      </c>
      <c r="U23" s="66">
        <v>14725</v>
      </c>
      <c r="V23" s="4">
        <f t="shared" si="13"/>
        <v>21518.65342163356</v>
      </c>
      <c r="W23" s="4">
        <v>19782</v>
      </c>
      <c r="X23" s="59">
        <v>931836</v>
      </c>
      <c r="Y23" s="31">
        <f t="shared" si="14"/>
        <v>21229.0574736327</v>
      </c>
      <c r="Z23" s="11">
        <f>a0!K22</f>
        <v>69.054878048780481</v>
      </c>
      <c r="AA23" s="66">
        <v>11408</v>
      </c>
      <c r="AB23" s="4">
        <f t="shared" si="15"/>
        <v>16520.194260485652</v>
      </c>
      <c r="AC23" s="4">
        <v>14915</v>
      </c>
      <c r="AD23" s="59">
        <v>750530</v>
      </c>
      <c r="AE23" s="31">
        <f t="shared" si="1"/>
        <v>19872.623346168708</v>
      </c>
      <c r="AF23" s="11">
        <f>a0!M22</f>
        <v>72.576832151300223</v>
      </c>
      <c r="AG23" s="66">
        <v>116099</v>
      </c>
      <c r="AH23" s="4">
        <f t="shared" si="16"/>
        <v>159967.02605863195</v>
      </c>
      <c r="AI23" s="4">
        <v>146726</v>
      </c>
      <c r="AJ23" s="59">
        <v>7295935</v>
      </c>
      <c r="AK23" s="31">
        <f t="shared" si="22"/>
        <v>20110.650656838363</v>
      </c>
      <c r="AL23" s="11">
        <f>a0!O22</f>
        <v>68.688400303260039</v>
      </c>
      <c r="AM23" s="66">
        <v>207443</v>
      </c>
      <c r="AN23" s="4">
        <f t="shared" si="17"/>
        <v>302005.86865342164</v>
      </c>
      <c r="AO23" s="4">
        <v>268774</v>
      </c>
      <c r="AP23" s="59">
        <v>11365901</v>
      </c>
      <c r="AQ23" s="31">
        <f t="shared" si="3"/>
        <v>23647.399357076927</v>
      </c>
      <c r="AR23" s="11">
        <f>a0!Q22</f>
        <v>70.34482758620689</v>
      </c>
      <c r="AS23" s="66">
        <v>18587</v>
      </c>
      <c r="AT23" s="4">
        <f t="shared" si="18"/>
        <v>22454.229847494556</v>
      </c>
      <c r="AU23" s="4">
        <v>24429</v>
      </c>
      <c r="AV23" s="60">
        <v>1137489</v>
      </c>
      <c r="AW23" s="31">
        <f t="shared" si="4"/>
        <v>21476.251638477384</v>
      </c>
      <c r="AX23" s="11">
        <f>a0!S22</f>
        <v>67.261904761904773</v>
      </c>
      <c r="AY23" s="66">
        <v>16204</v>
      </c>
      <c r="AZ23" s="4">
        <f t="shared" si="19"/>
        <v>20111.601769911504</v>
      </c>
      <c r="BA23" s="4">
        <v>22058</v>
      </c>
      <c r="BB23" s="59">
        <v>1017332</v>
      </c>
      <c r="BC23" s="31">
        <f t="shared" si="21"/>
        <v>21682.204039585897</v>
      </c>
      <c r="BD23" s="11">
        <f>a0!U22</f>
        <v>64.967225054624905</v>
      </c>
      <c r="BE23" s="66">
        <v>55240</v>
      </c>
      <c r="BF23" s="4">
        <f t="shared" si="5"/>
        <v>73013.408071748869</v>
      </c>
      <c r="BG23" s="4">
        <v>73128</v>
      </c>
      <c r="BH23" s="59">
        <v>2899066</v>
      </c>
      <c r="BI23" s="31">
        <f t="shared" si="6"/>
        <v>25224.675809381366</v>
      </c>
      <c r="BJ23" s="11">
        <f>a0!W22</f>
        <v>74.720000000000013</v>
      </c>
      <c r="BK23" s="66">
        <v>73572</v>
      </c>
      <c r="BL23" s="4">
        <f t="shared" si="7"/>
        <v>86647.965738758008</v>
      </c>
      <c r="BM23" s="4">
        <v>94057</v>
      </c>
      <c r="BN23" s="59">
        <v>3983113</v>
      </c>
      <c r="BO23" s="31">
        <f t="shared" si="8"/>
        <v>23613.94216031531</v>
      </c>
    </row>
    <row r="24" spans="1:67" ht="12.75" customHeight="1" x14ac:dyDescent="0.2">
      <c r="A24" s="1">
        <v>1999</v>
      </c>
      <c r="B24" s="11">
        <f>a0!C23</f>
        <v>71.242331288343564</v>
      </c>
      <c r="C24" s="66">
        <v>553509</v>
      </c>
      <c r="D24" s="4">
        <f t="shared" si="20"/>
        <v>776938.3595263724</v>
      </c>
      <c r="E24" s="4">
        <v>705166</v>
      </c>
      <c r="F24" s="59">
        <v>30401286</v>
      </c>
      <c r="G24" s="31">
        <f t="shared" si="0"/>
        <v>23195.268779090464</v>
      </c>
      <c r="H24" s="11">
        <f>a0!E23</f>
        <v>69.123065585851151</v>
      </c>
      <c r="I24" s="66">
        <v>8006</v>
      </c>
      <c r="J24" s="4">
        <f t="shared" si="9"/>
        <v>11582.240938166309</v>
      </c>
      <c r="K24" s="4">
        <v>10548</v>
      </c>
      <c r="L24" s="59">
        <v>533329</v>
      </c>
      <c r="M24" s="31">
        <f t="shared" si="10"/>
        <v>19777.660693493133</v>
      </c>
      <c r="N24" s="11">
        <f>a0!G23</f>
        <v>68.468468468468473</v>
      </c>
      <c r="O24" s="66">
        <v>2109</v>
      </c>
      <c r="P24" s="4">
        <f t="shared" si="11"/>
        <v>3080.25</v>
      </c>
      <c r="Q24" s="4">
        <v>2858</v>
      </c>
      <c r="R24" s="59">
        <v>136281</v>
      </c>
      <c r="S24" s="31">
        <f t="shared" si="12"/>
        <v>20971.375320110652</v>
      </c>
      <c r="T24" s="11">
        <f>a0!I23</f>
        <v>69.56193353474319</v>
      </c>
      <c r="U24" s="66">
        <v>15580</v>
      </c>
      <c r="V24" s="4">
        <f t="shared" si="13"/>
        <v>22397.307274701416</v>
      </c>
      <c r="W24" s="4">
        <v>20594</v>
      </c>
      <c r="X24" s="59">
        <v>933784</v>
      </c>
      <c r="Y24" s="31">
        <f t="shared" si="14"/>
        <v>22054.350899137273</v>
      </c>
      <c r="Z24" s="11">
        <f>a0!K23</f>
        <v>70.198170731707307</v>
      </c>
      <c r="AA24" s="66">
        <v>11993</v>
      </c>
      <c r="AB24" s="4">
        <f t="shared" si="15"/>
        <v>17084.490770901197</v>
      </c>
      <c r="AC24" s="4">
        <v>15470</v>
      </c>
      <c r="AD24" s="59">
        <v>750601</v>
      </c>
      <c r="AE24" s="31">
        <f t="shared" si="1"/>
        <v>20610.151065612754</v>
      </c>
      <c r="AF24" s="11">
        <f>a0!M23</f>
        <v>73.680063041765166</v>
      </c>
      <c r="AG24" s="66">
        <v>122028</v>
      </c>
      <c r="AH24" s="4">
        <f t="shared" si="16"/>
        <v>165618.75080213905</v>
      </c>
      <c r="AI24" s="4">
        <v>151873</v>
      </c>
      <c r="AJ24" s="59">
        <v>7323250</v>
      </c>
      <c r="AK24" s="31">
        <f t="shared" si="22"/>
        <v>20738.46994162428</v>
      </c>
      <c r="AL24" s="11">
        <f>a0!O23</f>
        <v>70.053070507960584</v>
      </c>
      <c r="AM24" s="66">
        <v>221244</v>
      </c>
      <c r="AN24" s="4">
        <f t="shared" si="17"/>
        <v>315823.41558441555</v>
      </c>
      <c r="AO24" s="4">
        <v>281698</v>
      </c>
      <c r="AP24" s="59">
        <v>11504759</v>
      </c>
      <c r="AQ24" s="31">
        <f t="shared" si="3"/>
        <v>24485.345586117885</v>
      </c>
      <c r="AR24" s="11">
        <f>a0!Q23</f>
        <v>71.724137931034477</v>
      </c>
      <c r="AS24" s="66">
        <v>19278</v>
      </c>
      <c r="AT24" s="4">
        <f t="shared" si="18"/>
        <v>22841.134615384621</v>
      </c>
      <c r="AU24" s="4">
        <v>24885</v>
      </c>
      <c r="AV24" s="60">
        <v>1142448</v>
      </c>
      <c r="AW24" s="31">
        <f t="shared" si="4"/>
        <v>21782.173017940422</v>
      </c>
      <c r="AX24" s="11">
        <f>a0!S23</f>
        <v>68.452380952380949</v>
      </c>
      <c r="AY24" s="66">
        <v>16694</v>
      </c>
      <c r="AZ24" s="4">
        <f t="shared" si="19"/>
        <v>20359.421739130437</v>
      </c>
      <c r="BA24" s="4">
        <v>22414</v>
      </c>
      <c r="BB24" s="59">
        <v>1014524</v>
      </c>
      <c r="BC24" s="31">
        <f t="shared" si="21"/>
        <v>22093.119531918415</v>
      </c>
      <c r="BD24" s="11">
        <f>a0!U23</f>
        <v>66.569555717407127</v>
      </c>
      <c r="BE24" s="66">
        <v>58292</v>
      </c>
      <c r="BF24" s="4">
        <f t="shared" si="5"/>
        <v>75192.853391684912</v>
      </c>
      <c r="BG24" s="4">
        <v>75698</v>
      </c>
      <c r="BH24" s="59">
        <v>2952692</v>
      </c>
      <c r="BI24" s="31">
        <f t="shared" si="6"/>
        <v>25636.944185170683</v>
      </c>
      <c r="BJ24" s="11">
        <f>a0!W23</f>
        <v>75.52000000000001</v>
      </c>
      <c r="BK24" s="66">
        <v>76367</v>
      </c>
      <c r="BL24" s="4">
        <f t="shared" si="7"/>
        <v>88986.970338983039</v>
      </c>
      <c r="BM24" s="4">
        <v>96447</v>
      </c>
      <c r="BN24" s="59">
        <v>4011375</v>
      </c>
      <c r="BO24" s="31">
        <f t="shared" si="8"/>
        <v>24043.37664765822</v>
      </c>
    </row>
    <row r="25" spans="1:67" ht="12.75" customHeight="1" x14ac:dyDescent="0.2">
      <c r="A25" s="1">
        <v>2000</v>
      </c>
      <c r="B25" s="11">
        <f>a0!C24</f>
        <v>73.159509202453989</v>
      </c>
      <c r="C25" s="66">
        <v>589028</v>
      </c>
      <c r="D25" s="4">
        <f t="shared" si="20"/>
        <v>805128.41928721173</v>
      </c>
      <c r="E25" s="4">
        <v>734119</v>
      </c>
      <c r="F25" s="59">
        <v>30685730</v>
      </c>
      <c r="G25" s="31">
        <f t="shared" si="0"/>
        <v>23923.791286699063</v>
      </c>
      <c r="H25" s="11">
        <f>a0!E24</f>
        <v>71.186440677966104</v>
      </c>
      <c r="I25" s="66">
        <v>8484</v>
      </c>
      <c r="J25" s="4">
        <f t="shared" si="9"/>
        <v>11918</v>
      </c>
      <c r="K25" s="4">
        <v>10908</v>
      </c>
      <c r="L25" s="59">
        <v>527966</v>
      </c>
      <c r="M25" s="31">
        <f t="shared" si="10"/>
        <v>20660.42131500892</v>
      </c>
      <c r="N25" s="11">
        <f>a0!G24</f>
        <v>71.246246246246258</v>
      </c>
      <c r="O25" s="66">
        <v>2273</v>
      </c>
      <c r="P25" s="4">
        <f t="shared" si="11"/>
        <v>3190.343519494204</v>
      </c>
      <c r="Q25" s="4">
        <v>2979</v>
      </c>
      <c r="R25" s="59">
        <v>136470</v>
      </c>
      <c r="S25" s="31">
        <f t="shared" si="12"/>
        <v>21828.973400747418</v>
      </c>
      <c r="T25" s="11">
        <f>a0!I24</f>
        <v>71.978851963746209</v>
      </c>
      <c r="U25" s="66">
        <v>16466</v>
      </c>
      <c r="V25" s="4">
        <f t="shared" si="13"/>
        <v>22876.163693599163</v>
      </c>
      <c r="W25" s="4">
        <v>21136</v>
      </c>
      <c r="X25" s="59">
        <v>933821</v>
      </c>
      <c r="Y25" s="31">
        <f t="shared" si="14"/>
        <v>22633.888079192908</v>
      </c>
      <c r="Z25" s="11">
        <f>a0!K24</f>
        <v>72.484756097560975</v>
      </c>
      <c r="AA25" s="66">
        <v>12677</v>
      </c>
      <c r="AB25" s="4">
        <f t="shared" si="15"/>
        <v>17489.194532071502</v>
      </c>
      <c r="AC25" s="4">
        <v>15941</v>
      </c>
      <c r="AD25" s="59">
        <v>750517</v>
      </c>
      <c r="AE25" s="31">
        <f t="shared" si="1"/>
        <v>21240.025209289062</v>
      </c>
      <c r="AF25" s="11">
        <f>a0!M24</f>
        <v>75.492513790386127</v>
      </c>
      <c r="AG25" s="66">
        <v>129002</v>
      </c>
      <c r="AH25" s="4">
        <f t="shared" si="16"/>
        <v>170880.51983298539</v>
      </c>
      <c r="AI25" s="4">
        <v>157244</v>
      </c>
      <c r="AJ25" s="59">
        <v>7356951</v>
      </c>
      <c r="AK25" s="31">
        <f t="shared" si="22"/>
        <v>21373.528245600657</v>
      </c>
      <c r="AL25" s="11">
        <f>a0!O24</f>
        <v>72.100075815011365</v>
      </c>
      <c r="AM25" s="66">
        <v>237263</v>
      </c>
      <c r="AN25" s="4">
        <f t="shared" si="17"/>
        <v>329074.5499474238</v>
      </c>
      <c r="AO25" s="4">
        <v>295465</v>
      </c>
      <c r="AP25" s="59">
        <v>11683290</v>
      </c>
      <c r="AQ25" s="31">
        <f t="shared" si="3"/>
        <v>25289.537450495536</v>
      </c>
      <c r="AR25" s="11">
        <f>a0!Q24</f>
        <v>73.486590038314176</v>
      </c>
      <c r="AS25" s="66">
        <v>20070</v>
      </c>
      <c r="AT25" s="4">
        <f t="shared" si="18"/>
        <v>23209.207507820651</v>
      </c>
      <c r="AU25" s="4">
        <v>25422</v>
      </c>
      <c r="AV25" s="60">
        <v>1147313</v>
      </c>
      <c r="AW25" s="31">
        <f t="shared" si="4"/>
        <v>22157.859276413674</v>
      </c>
      <c r="AX25" s="11">
        <f>a0!S24</f>
        <v>70.238095238095241</v>
      </c>
      <c r="AY25" s="66">
        <v>17564</v>
      </c>
      <c r="AZ25" s="4">
        <f t="shared" si="19"/>
        <v>20875.855932203391</v>
      </c>
      <c r="BA25" s="4">
        <v>23019</v>
      </c>
      <c r="BB25" s="59">
        <v>1007565</v>
      </c>
      <c r="BC25" s="31">
        <f t="shared" si="21"/>
        <v>22846.168733530838</v>
      </c>
      <c r="BD25" s="11">
        <f>a0!U24</f>
        <v>68.827385287691172</v>
      </c>
      <c r="BE25" s="66">
        <v>63019</v>
      </c>
      <c r="BF25" s="4">
        <f t="shared" si="5"/>
        <v>78623.704761904766</v>
      </c>
      <c r="BG25" s="4">
        <v>79744</v>
      </c>
      <c r="BH25" s="59">
        <v>3004198</v>
      </c>
      <c r="BI25" s="31">
        <f t="shared" si="6"/>
        <v>26544.189164628962</v>
      </c>
      <c r="BJ25" s="11">
        <f>a0!W24</f>
        <v>76.88</v>
      </c>
      <c r="BK25" s="66">
        <v>80217</v>
      </c>
      <c r="BL25" s="4">
        <f t="shared" si="7"/>
        <v>91819.667013527578</v>
      </c>
      <c r="BM25" s="4">
        <v>99545</v>
      </c>
      <c r="BN25" s="59">
        <v>4039230</v>
      </c>
      <c r="BO25" s="31">
        <f t="shared" si="8"/>
        <v>24644.548589706454</v>
      </c>
    </row>
    <row r="26" spans="1:67" ht="12.75" customHeight="1" x14ac:dyDescent="0.2">
      <c r="A26" s="1">
        <v>2001</v>
      </c>
      <c r="B26" s="11">
        <f>a0!C25</f>
        <v>75</v>
      </c>
      <c r="C26" s="66">
        <v>615179</v>
      </c>
      <c r="D26" s="4">
        <f t="shared" si="20"/>
        <v>820238.66666666674</v>
      </c>
      <c r="E26" s="4">
        <v>752428</v>
      </c>
      <c r="F26" s="59">
        <v>31020855</v>
      </c>
      <c r="G26" s="31">
        <f t="shared" si="0"/>
        <v>24255.553239909088</v>
      </c>
      <c r="H26" s="11">
        <f>a0!E25</f>
        <v>71.997052321296991</v>
      </c>
      <c r="I26" s="66">
        <v>8841</v>
      </c>
      <c r="J26" s="4">
        <f t="shared" si="9"/>
        <v>12279.669396110541</v>
      </c>
      <c r="K26" s="4">
        <v>11224</v>
      </c>
      <c r="L26" s="59">
        <v>522043</v>
      </c>
      <c r="M26" s="31">
        <f t="shared" si="10"/>
        <v>21500.144624101846</v>
      </c>
      <c r="N26" s="11">
        <f>a0!G25</f>
        <v>73.123123123123136</v>
      </c>
      <c r="O26" s="66">
        <v>2363</v>
      </c>
      <c r="P26" s="4">
        <f t="shared" si="11"/>
        <v>3231.5359342915804</v>
      </c>
      <c r="Q26" s="4">
        <v>3034</v>
      </c>
      <c r="R26" s="59">
        <v>136667</v>
      </c>
      <c r="S26" s="31">
        <f t="shared" si="12"/>
        <v>22199.945853790599</v>
      </c>
      <c r="T26" s="11">
        <f>a0!I25</f>
        <v>73.338368580060418</v>
      </c>
      <c r="U26" s="66">
        <v>16966</v>
      </c>
      <c r="V26" s="4">
        <f t="shared" si="13"/>
        <v>23133.866117404737</v>
      </c>
      <c r="W26" s="4">
        <v>21379</v>
      </c>
      <c r="X26" s="59">
        <v>932483</v>
      </c>
      <c r="Y26" s="31">
        <f t="shared" si="14"/>
        <v>22926.959526339891</v>
      </c>
      <c r="Z26" s="11">
        <f>a0!K25</f>
        <v>73.780487804878049</v>
      </c>
      <c r="AA26" s="66">
        <v>12990</v>
      </c>
      <c r="AB26" s="4">
        <f t="shared" si="15"/>
        <v>17606.280991735537</v>
      </c>
      <c r="AC26" s="4">
        <v>16080</v>
      </c>
      <c r="AD26" s="59">
        <v>749823</v>
      </c>
      <c r="AE26" s="31">
        <f t="shared" si="1"/>
        <v>21445.06103440412</v>
      </c>
      <c r="AF26" s="11">
        <f>a0!M25</f>
        <v>77.2261623325453</v>
      </c>
      <c r="AG26" s="66">
        <v>134075</v>
      </c>
      <c r="AH26" s="4">
        <f t="shared" si="16"/>
        <v>173613.44387755104</v>
      </c>
      <c r="AI26" s="4">
        <v>160994</v>
      </c>
      <c r="AJ26" s="59">
        <v>7396014</v>
      </c>
      <c r="AK26" s="31">
        <f t="shared" si="22"/>
        <v>21767.671072553407</v>
      </c>
      <c r="AL26" s="11">
        <f>a0!O25</f>
        <v>74.298711144806674</v>
      </c>
      <c r="AM26" s="66">
        <v>248525</v>
      </c>
      <c r="AN26" s="4">
        <f t="shared" si="17"/>
        <v>334494.36224489793</v>
      </c>
      <c r="AO26" s="4">
        <v>303078</v>
      </c>
      <c r="AP26" s="59">
        <v>11897473</v>
      </c>
      <c r="AQ26" s="31">
        <f t="shared" si="3"/>
        <v>25474.149006263768</v>
      </c>
      <c r="AR26" s="11">
        <f>a0!Q25</f>
        <v>75.47892720306514</v>
      </c>
      <c r="AS26" s="66">
        <v>20903</v>
      </c>
      <c r="AT26" s="4">
        <f t="shared" si="18"/>
        <v>23534.443654822335</v>
      </c>
      <c r="AU26" s="4">
        <v>25880</v>
      </c>
      <c r="AV26" s="60">
        <v>1151451</v>
      </c>
      <c r="AW26" s="31">
        <f t="shared" si="4"/>
        <v>22475.988991281436</v>
      </c>
      <c r="AX26" s="11">
        <f>a0!S25</f>
        <v>72.321428571428569</v>
      </c>
      <c r="AY26" s="66">
        <v>18235</v>
      </c>
      <c r="AZ26" s="4">
        <f t="shared" si="19"/>
        <v>21049.043209876545</v>
      </c>
      <c r="BA26" s="4">
        <v>23341</v>
      </c>
      <c r="BB26" s="59">
        <v>1000307</v>
      </c>
      <c r="BC26" s="31">
        <f t="shared" si="21"/>
        <v>23333.836512190759</v>
      </c>
      <c r="BD26" s="11">
        <f>a0!U25</f>
        <v>70.429715950473408</v>
      </c>
      <c r="BE26" s="66">
        <v>66888</v>
      </c>
      <c r="BF26" s="4">
        <f t="shared" si="5"/>
        <v>81552.17373319545</v>
      </c>
      <c r="BG26" s="4">
        <v>82990</v>
      </c>
      <c r="BH26" s="59">
        <v>3058554</v>
      </c>
      <c r="BI26" s="31">
        <f t="shared" si="6"/>
        <v>27133.737053522676</v>
      </c>
      <c r="BJ26" s="11">
        <f>a0!W25</f>
        <v>78.160000000000011</v>
      </c>
      <c r="BK26" s="66">
        <v>83288</v>
      </c>
      <c r="BL26" s="4">
        <f t="shared" si="7"/>
        <v>93773.592630501516</v>
      </c>
      <c r="BM26" s="4">
        <v>101627</v>
      </c>
      <c r="BN26" s="59">
        <v>4076896</v>
      </c>
      <c r="BO26" s="31">
        <f t="shared" si="8"/>
        <v>24927.542915002003</v>
      </c>
    </row>
    <row r="27" spans="1:67" ht="12.75" customHeight="1" x14ac:dyDescent="0.2">
      <c r="A27" s="1">
        <v>2002</v>
      </c>
      <c r="B27" s="11">
        <f>a0!C26</f>
        <v>76.687116564417181</v>
      </c>
      <c r="C27" s="66">
        <v>651605</v>
      </c>
      <c r="D27" s="4">
        <f t="shared" si="20"/>
        <v>849692.92</v>
      </c>
      <c r="E27" s="4">
        <v>782557</v>
      </c>
      <c r="F27" s="59">
        <v>31359199</v>
      </c>
      <c r="G27" s="31">
        <f t="shared" si="0"/>
        <v>24954.623362669434</v>
      </c>
      <c r="H27" s="11">
        <f>a0!E26</f>
        <v>73.691967575534278</v>
      </c>
      <c r="I27" s="66">
        <v>9242</v>
      </c>
      <c r="J27" s="4">
        <f t="shared" si="9"/>
        <v>12541.393999999998</v>
      </c>
      <c r="K27" s="4">
        <v>11583</v>
      </c>
      <c r="L27" s="59">
        <v>519411</v>
      </c>
      <c r="M27" s="31">
        <f t="shared" si="10"/>
        <v>22300.259332205133</v>
      </c>
      <c r="N27" s="11">
        <f>a0!G26</f>
        <v>75.075075075075077</v>
      </c>
      <c r="O27" s="66">
        <v>2497</v>
      </c>
      <c r="P27" s="4">
        <f t="shared" si="11"/>
        <v>3326.0039999999995</v>
      </c>
      <c r="Q27" s="4">
        <v>3144</v>
      </c>
      <c r="R27" s="59">
        <v>136882</v>
      </c>
      <c r="S27" s="31">
        <f t="shared" si="12"/>
        <v>22968.688359316784</v>
      </c>
      <c r="T27" s="11">
        <f>a0!I26</f>
        <v>75.528700906344397</v>
      </c>
      <c r="U27" s="66">
        <v>18032</v>
      </c>
      <c r="V27" s="4">
        <f t="shared" si="13"/>
        <v>23874.368000000002</v>
      </c>
      <c r="W27" s="4">
        <v>22288</v>
      </c>
      <c r="X27" s="59">
        <v>935172</v>
      </c>
      <c r="Y27" s="31">
        <f t="shared" si="14"/>
        <v>23833.04889367945</v>
      </c>
      <c r="Z27" s="11">
        <f>a0!K26</f>
        <v>76.219512195121951</v>
      </c>
      <c r="AA27" s="66">
        <v>13678</v>
      </c>
      <c r="AB27" s="4">
        <f t="shared" si="15"/>
        <v>17945.536</v>
      </c>
      <c r="AC27" s="4">
        <v>16604</v>
      </c>
      <c r="AD27" s="59">
        <v>749375</v>
      </c>
      <c r="AE27" s="31">
        <f t="shared" si="1"/>
        <v>22157.130942452044</v>
      </c>
      <c r="AF27" s="11">
        <f>a0!M26</f>
        <v>78.802206461780926</v>
      </c>
      <c r="AG27" s="66">
        <v>141905</v>
      </c>
      <c r="AH27" s="4">
        <f t="shared" si="16"/>
        <v>180077.44500000001</v>
      </c>
      <c r="AI27" s="4">
        <v>167410</v>
      </c>
      <c r="AJ27" s="59">
        <v>7441305</v>
      </c>
      <c r="AK27" s="31">
        <f t="shared" si="22"/>
        <v>22497.397969845344</v>
      </c>
      <c r="AL27" s="11">
        <f>a0!O26</f>
        <v>75.815011372251703</v>
      </c>
      <c r="AM27" s="66">
        <v>262901</v>
      </c>
      <c r="AN27" s="4">
        <f t="shared" si="17"/>
        <v>346766.41899999999</v>
      </c>
      <c r="AO27" s="4">
        <v>315694</v>
      </c>
      <c r="AP27" s="59">
        <v>12093412</v>
      </c>
      <c r="AQ27" s="31">
        <f t="shared" si="3"/>
        <v>26104.62622128478</v>
      </c>
      <c r="AR27" s="11">
        <f>a0!Q26</f>
        <v>76.628352490421463</v>
      </c>
      <c r="AS27" s="66">
        <v>21975</v>
      </c>
      <c r="AT27" s="4">
        <f t="shared" si="18"/>
        <v>24370.274999999998</v>
      </c>
      <c r="AU27" s="4">
        <v>26682</v>
      </c>
      <c r="AV27" s="60">
        <v>1156673</v>
      </c>
      <c r="AW27" s="31">
        <f t="shared" si="4"/>
        <v>23067.885219072286</v>
      </c>
      <c r="AX27" s="11">
        <f>a0!S26</f>
        <v>74.404761904761912</v>
      </c>
      <c r="AY27" s="66">
        <v>19198</v>
      </c>
      <c r="AZ27" s="4">
        <f t="shared" si="19"/>
        <v>21540.155999999999</v>
      </c>
      <c r="BA27" s="4">
        <v>24021</v>
      </c>
      <c r="BB27" s="59">
        <v>996854</v>
      </c>
      <c r="BC27" s="31">
        <f t="shared" si="21"/>
        <v>24096.808559728906</v>
      </c>
      <c r="BD27" s="11">
        <f>a0!U26</f>
        <v>72.833211944646749</v>
      </c>
      <c r="BE27" s="66">
        <v>71447</v>
      </c>
      <c r="BF27" s="4">
        <f t="shared" si="5"/>
        <v>84236.013000000006</v>
      </c>
      <c r="BG27" s="4">
        <v>86708</v>
      </c>
      <c r="BH27" s="59">
        <v>3128757</v>
      </c>
      <c r="BI27" s="31">
        <f t="shared" si="6"/>
        <v>27713.242031899568</v>
      </c>
      <c r="BJ27" s="11">
        <f>a0!W26</f>
        <v>80</v>
      </c>
      <c r="BK27" s="66">
        <v>88517</v>
      </c>
      <c r="BL27" s="4">
        <f t="shared" si="7"/>
        <v>97368.700000000012</v>
      </c>
      <c r="BM27" s="4">
        <v>105533</v>
      </c>
      <c r="BN27" s="59">
        <v>4100504</v>
      </c>
      <c r="BO27" s="31">
        <f t="shared" si="8"/>
        <v>25736.592379863549</v>
      </c>
    </row>
    <row r="28" spans="1:67" ht="12.75" customHeight="1" x14ac:dyDescent="0.2">
      <c r="A28" s="1">
        <v>2003</v>
      </c>
      <c r="B28" s="11">
        <f>a0!C27</f>
        <v>78.834355828220865</v>
      </c>
      <c r="C28" s="66">
        <v>681207</v>
      </c>
      <c r="D28" s="4">
        <f t="shared" si="20"/>
        <v>864099.15175097273</v>
      </c>
      <c r="E28" s="4">
        <v>805424</v>
      </c>
      <c r="F28" s="59">
        <v>31642461</v>
      </c>
      <c r="G28" s="31">
        <f t="shared" si="0"/>
        <v>25453.898797568243</v>
      </c>
      <c r="H28" s="11">
        <f>a0!E27</f>
        <v>75.829034635224772</v>
      </c>
      <c r="I28" s="66">
        <v>9695</v>
      </c>
      <c r="J28" s="4">
        <f t="shared" si="9"/>
        <v>12785.340136054419</v>
      </c>
      <c r="K28" s="4">
        <v>11944</v>
      </c>
      <c r="L28" s="59">
        <v>518389</v>
      </c>
      <c r="M28" s="31">
        <f t="shared" si="10"/>
        <v>23040.612358672734</v>
      </c>
      <c r="N28" s="11">
        <f>a0!G27</f>
        <v>77.702702702702709</v>
      </c>
      <c r="O28" s="66">
        <v>2619</v>
      </c>
      <c r="P28" s="4">
        <f t="shared" si="11"/>
        <v>3370.5391304347822</v>
      </c>
      <c r="Q28" s="4">
        <v>3223</v>
      </c>
      <c r="R28" s="59">
        <v>137231</v>
      </c>
      <c r="S28" s="31">
        <f t="shared" si="12"/>
        <v>23485.947052779618</v>
      </c>
      <c r="T28" s="11">
        <f>a0!I27</f>
        <v>78.096676737160124</v>
      </c>
      <c r="U28" s="66">
        <v>18917</v>
      </c>
      <c r="V28" s="4">
        <f t="shared" si="13"/>
        <v>24222.541586073501</v>
      </c>
      <c r="W28" s="4">
        <v>22809</v>
      </c>
      <c r="X28" s="59">
        <v>937681</v>
      </c>
      <c r="Y28" s="31">
        <f>W28*1000000/X28</f>
        <v>24324.903671931072</v>
      </c>
      <c r="Z28" s="11">
        <f>a0!K27</f>
        <v>78.810975609756099</v>
      </c>
      <c r="AA28" s="66">
        <v>14176</v>
      </c>
      <c r="AB28" s="4">
        <f t="shared" si="15"/>
        <v>17987.342359767892</v>
      </c>
      <c r="AC28" s="4">
        <v>16876</v>
      </c>
      <c r="AD28" s="59">
        <v>749444</v>
      </c>
      <c r="AE28" s="31">
        <f t="shared" si="1"/>
        <v>22518.026697124802</v>
      </c>
      <c r="AF28" s="11">
        <f>a0!M27</f>
        <v>80.772261623325448</v>
      </c>
      <c r="AG28" s="66">
        <v>148145</v>
      </c>
      <c r="AH28" s="4">
        <f t="shared" si="16"/>
        <v>183410.73658536587</v>
      </c>
      <c r="AI28" s="4">
        <v>172229</v>
      </c>
      <c r="AJ28" s="59">
        <v>7485488</v>
      </c>
      <c r="AK28" s="31">
        <f t="shared" si="22"/>
        <v>23008.386360381581</v>
      </c>
      <c r="AL28" s="11">
        <f>a0!O27</f>
        <v>77.862016679302499</v>
      </c>
      <c r="AM28" s="66">
        <v>274420</v>
      </c>
      <c r="AN28" s="4">
        <f t="shared" si="17"/>
        <v>352443.99221032136</v>
      </c>
      <c r="AO28" s="4">
        <v>324915</v>
      </c>
      <c r="AP28" s="59">
        <v>12243641</v>
      </c>
      <c r="AQ28" s="31">
        <f t="shared" si="3"/>
        <v>26537.449113380571</v>
      </c>
      <c r="AR28" s="11">
        <f>a0!Q27</f>
        <v>78.007662835249036</v>
      </c>
      <c r="AS28" s="66">
        <v>22737</v>
      </c>
      <c r="AT28" s="4">
        <f t="shared" si="18"/>
        <v>24769.482318271126</v>
      </c>
      <c r="AU28" s="4">
        <v>27135</v>
      </c>
      <c r="AV28" s="60">
        <v>1163585</v>
      </c>
      <c r="AW28" s="31">
        <f t="shared" si="4"/>
        <v>23320.169991878549</v>
      </c>
      <c r="AX28" s="11">
        <f>a0!S27</f>
        <v>76.116071428571431</v>
      </c>
      <c r="AY28" s="66">
        <v>20032</v>
      </c>
      <c r="AZ28" s="4">
        <f t="shared" si="19"/>
        <v>21970.580645161292</v>
      </c>
      <c r="BA28" s="4">
        <v>24572</v>
      </c>
      <c r="BB28" s="59">
        <v>996422</v>
      </c>
      <c r="BC28" s="31">
        <f t="shared" si="21"/>
        <v>24660.234318391205</v>
      </c>
      <c r="BD28" s="11">
        <f>a0!U27</f>
        <v>76.037873270211207</v>
      </c>
      <c r="BE28" s="66">
        <v>75339</v>
      </c>
      <c r="BF28" s="4">
        <f t="shared" si="5"/>
        <v>85081.112068965522</v>
      </c>
      <c r="BG28" s="4">
        <v>89615</v>
      </c>
      <c r="BH28" s="59">
        <v>3183291</v>
      </c>
      <c r="BI28" s="31">
        <f t="shared" si="6"/>
        <v>28151.683273693798</v>
      </c>
      <c r="BJ28" s="11">
        <f>a0!W27</f>
        <v>81.760000000000005</v>
      </c>
      <c r="BK28" s="66">
        <v>92762</v>
      </c>
      <c r="BL28" s="4">
        <f t="shared" si="7"/>
        <v>99841.682974559692</v>
      </c>
      <c r="BM28" s="4">
        <v>109063</v>
      </c>
      <c r="BN28" s="59">
        <v>4124447</v>
      </c>
      <c r="BO28" s="31">
        <f t="shared" si="8"/>
        <v>26443.060124181495</v>
      </c>
    </row>
    <row r="29" spans="1:67" ht="12.75" customHeight="1" x14ac:dyDescent="0.2">
      <c r="A29" s="1">
        <v>2004</v>
      </c>
      <c r="B29" s="11">
        <f>a0!C28</f>
        <v>80.291411042944787</v>
      </c>
      <c r="C29" s="66">
        <v>712940</v>
      </c>
      <c r="D29" s="4">
        <f>C29/B29*100</f>
        <v>887940.5539637059</v>
      </c>
      <c r="E29" s="4">
        <v>832241</v>
      </c>
      <c r="F29" s="59">
        <v>31938807</v>
      </c>
      <c r="G29" s="31">
        <f t="shared" si="0"/>
        <v>26057.360251433311</v>
      </c>
      <c r="H29" s="11">
        <f>a0!E28</f>
        <v>77.229182019159921</v>
      </c>
      <c r="I29" s="66">
        <v>9997</v>
      </c>
      <c r="J29" s="4">
        <f t="shared" si="9"/>
        <v>12944.588740458013</v>
      </c>
      <c r="K29" s="4">
        <v>12135</v>
      </c>
      <c r="L29" s="59">
        <v>517375</v>
      </c>
      <c r="M29" s="31">
        <f t="shared" si="10"/>
        <v>23454.940806958202</v>
      </c>
      <c r="N29" s="11">
        <f>a0!G28</f>
        <v>79.429429429429433</v>
      </c>
      <c r="O29" s="66">
        <v>2740</v>
      </c>
      <c r="P29" s="4">
        <f t="shared" si="11"/>
        <v>3449.6030245746688</v>
      </c>
      <c r="Q29" s="4">
        <v>3310</v>
      </c>
      <c r="R29" s="59">
        <v>137682</v>
      </c>
      <c r="S29" s="31">
        <f t="shared" si="12"/>
        <v>24040.905855522145</v>
      </c>
      <c r="T29" s="11">
        <f>a0!I28</f>
        <v>79.531722054380651</v>
      </c>
      <c r="U29" s="66">
        <v>19754</v>
      </c>
      <c r="V29" s="4">
        <f t="shared" si="13"/>
        <v>24837.887939221277</v>
      </c>
      <c r="W29" s="4">
        <v>23425</v>
      </c>
      <c r="X29" s="59">
        <v>939625</v>
      </c>
      <c r="Y29" s="31">
        <f t="shared" ref="Y29:Y38" si="23">W29*1000000/X29</f>
        <v>24930.158307835572</v>
      </c>
      <c r="Z29" s="11">
        <f>a0!K28</f>
        <v>79.954268292682926</v>
      </c>
      <c r="AA29" s="66">
        <v>14806</v>
      </c>
      <c r="AB29" s="4">
        <f t="shared" si="15"/>
        <v>18518.085795996187</v>
      </c>
      <c r="AC29" s="4">
        <v>17370</v>
      </c>
      <c r="AD29" s="59">
        <v>749424</v>
      </c>
      <c r="AE29" s="31">
        <f t="shared" si="1"/>
        <v>23177.800550823031</v>
      </c>
      <c r="AF29" s="11">
        <f>a0!M28</f>
        <v>82.34830575256106</v>
      </c>
      <c r="AG29" s="66">
        <v>154355</v>
      </c>
      <c r="AH29" s="4">
        <f t="shared" si="16"/>
        <v>187441.6220095694</v>
      </c>
      <c r="AI29" s="4">
        <v>176867</v>
      </c>
      <c r="AJ29" s="59">
        <v>7535483</v>
      </c>
      <c r="AK29" s="31">
        <f t="shared" si="22"/>
        <v>23471.222747101943</v>
      </c>
      <c r="AL29" s="11">
        <f>a0!O28</f>
        <v>79.302501895375286</v>
      </c>
      <c r="AM29" s="66">
        <v>285920</v>
      </c>
      <c r="AN29" s="4">
        <f t="shared" si="17"/>
        <v>360543.47992351814</v>
      </c>
      <c r="AO29" s="4">
        <v>334190</v>
      </c>
      <c r="AP29" s="59">
        <v>12389641</v>
      </c>
      <c r="AQ29" s="31">
        <f t="shared" si="3"/>
        <v>26973.340066915578</v>
      </c>
      <c r="AR29" s="11">
        <f>a0!Q28</f>
        <v>79.540229885057471</v>
      </c>
      <c r="AS29" s="66">
        <v>23845</v>
      </c>
      <c r="AT29" s="4">
        <f t="shared" si="18"/>
        <v>25476.016377649328</v>
      </c>
      <c r="AU29" s="4">
        <v>28051</v>
      </c>
      <c r="AV29" s="60">
        <v>1173228</v>
      </c>
      <c r="AW29" s="31">
        <f t="shared" si="4"/>
        <v>23909.248671187528</v>
      </c>
      <c r="AX29" s="11">
        <f>a0!S28</f>
        <v>77.827380952380949</v>
      </c>
      <c r="AY29" s="66">
        <v>20686</v>
      </c>
      <c r="AZ29" s="4">
        <f t="shared" si="19"/>
        <v>22188.998087954111</v>
      </c>
      <c r="BA29" s="4">
        <v>24997</v>
      </c>
      <c r="BB29" s="59">
        <v>997305</v>
      </c>
      <c r="BC29" s="31">
        <f t="shared" si="21"/>
        <v>25064.548959445707</v>
      </c>
      <c r="BD29" s="11">
        <f>a0!U28</f>
        <v>77.130371449380917</v>
      </c>
      <c r="BE29" s="66">
        <v>80111</v>
      </c>
      <c r="BF29" s="4">
        <f t="shared" si="5"/>
        <v>89188.733711048146</v>
      </c>
      <c r="BG29" s="4">
        <v>94628</v>
      </c>
      <c r="BH29" s="59">
        <v>3238817</v>
      </c>
      <c r="BI29" s="31">
        <f t="shared" si="6"/>
        <v>29216.840593340101</v>
      </c>
      <c r="BJ29" s="11">
        <f>a0!W28</f>
        <v>83.360000000000014</v>
      </c>
      <c r="BK29" s="66">
        <v>98273</v>
      </c>
      <c r="BL29" s="4">
        <f t="shared" si="7"/>
        <v>103743.09021113242</v>
      </c>
      <c r="BM29" s="4">
        <v>114140</v>
      </c>
      <c r="BN29" s="59">
        <v>4155630</v>
      </c>
      <c r="BO29" s="31">
        <f t="shared" si="8"/>
        <v>27466.352875496614</v>
      </c>
    </row>
    <row r="30" spans="1:67" ht="12.75" customHeight="1" x14ac:dyDescent="0.2">
      <c r="A30" s="1">
        <v>2005</v>
      </c>
      <c r="B30" s="11">
        <f>a0!C29</f>
        <v>82.055214723926383</v>
      </c>
      <c r="C30" s="66">
        <v>752413</v>
      </c>
      <c r="D30" s="4">
        <f t="shared" si="20"/>
        <v>916959.39439252322</v>
      </c>
      <c r="E30" s="4">
        <v>865833</v>
      </c>
      <c r="F30" s="59">
        <v>32242732</v>
      </c>
      <c r="G30" s="31">
        <f t="shared" si="0"/>
        <v>26853.586724598896</v>
      </c>
      <c r="H30" s="11">
        <f>a0!E29</f>
        <v>79.292557111274874</v>
      </c>
      <c r="I30" s="66">
        <v>10365</v>
      </c>
      <c r="J30" s="4">
        <f t="shared" si="9"/>
        <v>13071.844795539033</v>
      </c>
      <c r="K30" s="4">
        <v>12346</v>
      </c>
      <c r="L30" s="59">
        <v>514310</v>
      </c>
      <c r="M30" s="31">
        <f t="shared" si="10"/>
        <v>24004.977542727149</v>
      </c>
      <c r="N30" s="11">
        <f>a0!G29</f>
        <v>81.906906906906912</v>
      </c>
      <c r="O30" s="66">
        <v>2890</v>
      </c>
      <c r="P30" s="4">
        <f t="shared" si="11"/>
        <v>3528.3959670027493</v>
      </c>
      <c r="Q30" s="4">
        <v>3408</v>
      </c>
      <c r="R30" s="59">
        <v>138067</v>
      </c>
      <c r="S30" s="31">
        <f t="shared" si="12"/>
        <v>24683.668074195863</v>
      </c>
      <c r="T30" s="11">
        <f>a0!I29</f>
        <v>81.722054380664645</v>
      </c>
      <c r="U30" s="66">
        <v>20708</v>
      </c>
      <c r="V30" s="4">
        <f t="shared" si="13"/>
        <v>25339.54898336414</v>
      </c>
      <c r="W30" s="4">
        <v>24024</v>
      </c>
      <c r="X30" s="59">
        <v>937931</v>
      </c>
      <c r="Y30" s="31">
        <f t="shared" si="23"/>
        <v>25613.824471096486</v>
      </c>
      <c r="Z30" s="11">
        <f>a0!K29</f>
        <v>81.859756097560975</v>
      </c>
      <c r="AA30" s="66">
        <v>15445</v>
      </c>
      <c r="AB30" s="4">
        <f t="shared" si="15"/>
        <v>18867.635009310987</v>
      </c>
      <c r="AC30" s="4">
        <v>17781</v>
      </c>
      <c r="AD30" s="59">
        <v>748061</v>
      </c>
      <c r="AE30" s="31">
        <f t="shared" si="1"/>
        <v>23769.451956458095</v>
      </c>
      <c r="AF30" s="11">
        <f>a0!M29</f>
        <v>84.239558707643809</v>
      </c>
      <c r="AG30" s="66">
        <v>161141</v>
      </c>
      <c r="AH30" s="4">
        <f t="shared" si="16"/>
        <v>191288.98877455568</v>
      </c>
      <c r="AI30" s="4">
        <v>181906</v>
      </c>
      <c r="AJ30" s="59">
        <v>7581467</v>
      </c>
      <c r="AK30" s="31">
        <f t="shared" si="22"/>
        <v>23993.509435574935</v>
      </c>
      <c r="AL30" s="11">
        <f>a0!O29</f>
        <v>81.046247156937085</v>
      </c>
      <c r="AM30" s="66">
        <v>301212</v>
      </c>
      <c r="AN30" s="4">
        <f t="shared" si="17"/>
        <v>371654.46959775488</v>
      </c>
      <c r="AO30" s="4">
        <v>347197</v>
      </c>
      <c r="AP30" s="59">
        <v>12527581</v>
      </c>
      <c r="AQ30" s="31">
        <f t="shared" si="3"/>
        <v>27714.608271141889</v>
      </c>
      <c r="AR30" s="11">
        <f>a0!Q29</f>
        <v>81.685823754789268</v>
      </c>
      <c r="AS30" s="66">
        <v>25059</v>
      </c>
      <c r="AT30" s="4">
        <f t="shared" si="18"/>
        <v>26069.822701688558</v>
      </c>
      <c r="AU30" s="4">
        <v>28958</v>
      </c>
      <c r="AV30" s="60">
        <v>1178262</v>
      </c>
      <c r="AW30" s="31">
        <f t="shared" si="4"/>
        <v>24576.876789712303</v>
      </c>
      <c r="AX30" s="11">
        <f>a0!S29</f>
        <v>79.538690476190482</v>
      </c>
      <c r="AY30" s="66">
        <v>21649</v>
      </c>
      <c r="AZ30" s="4">
        <f t="shared" si="19"/>
        <v>22722.336763330215</v>
      </c>
      <c r="BA30" s="4">
        <v>25761</v>
      </c>
      <c r="BB30" s="59">
        <v>993510</v>
      </c>
      <c r="BC30" s="31">
        <f t="shared" si="21"/>
        <v>25929.281033910076</v>
      </c>
      <c r="BD30" s="11">
        <f>a0!U29</f>
        <v>78.732702112163125</v>
      </c>
      <c r="BE30" s="66">
        <v>87722</v>
      </c>
      <c r="BF30" s="4">
        <f t="shared" si="5"/>
        <v>95674.595744680861</v>
      </c>
      <c r="BG30" s="4">
        <v>102237</v>
      </c>
      <c r="BH30" s="59">
        <v>3321839</v>
      </c>
      <c r="BI30" s="31">
        <f t="shared" si="6"/>
        <v>30777.229119171639</v>
      </c>
      <c r="BJ30" s="11">
        <f>a0!W29</f>
        <v>85.04</v>
      </c>
      <c r="BK30" s="66">
        <v>103648</v>
      </c>
      <c r="BL30" s="4">
        <f t="shared" si="7"/>
        <v>107255.69143932266</v>
      </c>
      <c r="BM30" s="4">
        <v>119009</v>
      </c>
      <c r="BN30" s="59">
        <v>4196076</v>
      </c>
      <c r="BO30" s="31">
        <f t="shared" si="8"/>
        <v>28361.97437796646</v>
      </c>
    </row>
    <row r="31" spans="1:67" ht="12.75" customHeight="1" x14ac:dyDescent="0.2">
      <c r="A31" s="1">
        <v>2006</v>
      </c>
      <c r="B31" s="11">
        <f>a0!C30</f>
        <v>83.665644171779135</v>
      </c>
      <c r="C31" s="66">
        <v>793642</v>
      </c>
      <c r="D31" s="4">
        <f t="shared" si="20"/>
        <v>948587.68835930352</v>
      </c>
      <c r="E31" s="4">
        <v>904731</v>
      </c>
      <c r="F31" s="59">
        <v>32571193</v>
      </c>
      <c r="G31" s="31">
        <f t="shared" si="0"/>
        <v>27777.029843518474</v>
      </c>
      <c r="H31" s="11">
        <f>a0!E30</f>
        <v>80.692704495210037</v>
      </c>
      <c r="I31" s="66">
        <v>10804</v>
      </c>
      <c r="J31" s="4">
        <f t="shared" si="9"/>
        <v>13389.066666666664</v>
      </c>
      <c r="K31" s="4">
        <v>12677</v>
      </c>
      <c r="L31" s="59">
        <v>510593</v>
      </c>
      <c r="M31" s="31">
        <f t="shared" si="10"/>
        <v>24827.994116644764</v>
      </c>
      <c r="N31" s="11">
        <f>a0!G30</f>
        <v>83.78378378378379</v>
      </c>
      <c r="O31" s="66">
        <v>3033</v>
      </c>
      <c r="P31" s="4">
        <f t="shared" si="11"/>
        <v>3620.0322580645156</v>
      </c>
      <c r="Q31" s="4">
        <v>3520</v>
      </c>
      <c r="R31" s="59">
        <v>137869</v>
      </c>
      <c r="S31" s="31">
        <f t="shared" si="12"/>
        <v>25531.482784382275</v>
      </c>
      <c r="T31" s="11">
        <f>a0!I30</f>
        <v>83.383685800604226</v>
      </c>
      <c r="U31" s="66">
        <v>21592</v>
      </c>
      <c r="V31" s="4">
        <f t="shared" si="13"/>
        <v>25894.753623188404</v>
      </c>
      <c r="W31" s="4">
        <v>24766</v>
      </c>
      <c r="X31" s="59">
        <v>937880</v>
      </c>
      <c r="Y31" s="31">
        <f t="shared" si="23"/>
        <v>26406.363287414169</v>
      </c>
      <c r="Z31" s="11">
        <f>a0!K30</f>
        <v>83.231707317073173</v>
      </c>
      <c r="AA31" s="66">
        <v>16177</v>
      </c>
      <c r="AB31" s="4">
        <f t="shared" si="15"/>
        <v>19436.102564102563</v>
      </c>
      <c r="AC31" s="4">
        <v>18427</v>
      </c>
      <c r="AD31" s="59">
        <v>745621</v>
      </c>
      <c r="AE31" s="31">
        <f t="shared" si="1"/>
        <v>24713.627969169323</v>
      </c>
      <c r="AF31" s="11">
        <f>a0!M30</f>
        <v>85.65799842395586</v>
      </c>
      <c r="AG31" s="66">
        <v>167686</v>
      </c>
      <c r="AH31" s="4">
        <f t="shared" si="16"/>
        <v>195762.22079116837</v>
      </c>
      <c r="AI31" s="4">
        <v>187747</v>
      </c>
      <c r="AJ31" s="59">
        <v>7631901</v>
      </c>
      <c r="AK31" s="31">
        <f t="shared" si="22"/>
        <v>24600.292902122288</v>
      </c>
      <c r="AL31" s="11">
        <f>a0!O30</f>
        <v>82.486732373009858</v>
      </c>
      <c r="AM31" s="66">
        <v>314165</v>
      </c>
      <c r="AN31" s="4">
        <f t="shared" si="17"/>
        <v>380867.31158088235</v>
      </c>
      <c r="AO31" s="4">
        <v>359368</v>
      </c>
      <c r="AP31" s="59">
        <v>12661953</v>
      </c>
      <c r="AQ31" s="31">
        <f t="shared" si="3"/>
        <v>28381.719628875577</v>
      </c>
      <c r="AR31" s="11">
        <f>a0!Q30</f>
        <v>83.295019157088134</v>
      </c>
      <c r="AS31" s="66">
        <v>26224</v>
      </c>
      <c r="AT31" s="4">
        <f t="shared" si="18"/>
        <v>26754.7525298988</v>
      </c>
      <c r="AU31" s="4">
        <v>29961</v>
      </c>
      <c r="AV31" s="60">
        <v>1183560</v>
      </c>
      <c r="AW31" s="31">
        <f t="shared" si="4"/>
        <v>25314.305992091657</v>
      </c>
      <c r="AX31" s="11">
        <f>a0!S30</f>
        <v>81.175595238095241</v>
      </c>
      <c r="AY31" s="66">
        <v>22789</v>
      </c>
      <c r="AZ31" s="4">
        <f t="shared" si="19"/>
        <v>23436.53345554537</v>
      </c>
      <c r="BA31" s="4">
        <v>26766</v>
      </c>
      <c r="BB31" s="59">
        <v>992313</v>
      </c>
      <c r="BC31" s="31">
        <f t="shared" si="21"/>
        <v>26973.344096066463</v>
      </c>
      <c r="BD31" s="11">
        <f>a0!U30</f>
        <v>81.791697013838302</v>
      </c>
      <c r="BE31" s="66">
        <v>97388</v>
      </c>
      <c r="BF31" s="4">
        <f t="shared" si="5"/>
        <v>102244.39180765806</v>
      </c>
      <c r="BG31" s="4">
        <v>111774</v>
      </c>
      <c r="BH31" s="59">
        <v>3421435</v>
      </c>
      <c r="BI31" s="31">
        <f t="shared" si="6"/>
        <v>32668.748639094414</v>
      </c>
      <c r="BJ31" s="11">
        <f>a0!W30</f>
        <v>86.48</v>
      </c>
      <c r="BK31" s="66">
        <v>111068</v>
      </c>
      <c r="BL31" s="4">
        <f t="shared" si="7"/>
        <v>113020.16651248843</v>
      </c>
      <c r="BM31" s="4">
        <v>126405</v>
      </c>
      <c r="BN31" s="59">
        <v>4241793</v>
      </c>
      <c r="BO31" s="31">
        <f t="shared" si="8"/>
        <v>29799.898297724572</v>
      </c>
    </row>
    <row r="32" spans="1:67" ht="12.75" customHeight="1" x14ac:dyDescent="0.2">
      <c r="A32" s="1">
        <v>2007</v>
      </c>
      <c r="B32" s="11">
        <f>a0!C31</f>
        <v>85.50613496932516</v>
      </c>
      <c r="C32" s="66">
        <v>842029</v>
      </c>
      <c r="D32" s="4">
        <f t="shared" si="20"/>
        <v>984758.57937219716</v>
      </c>
      <c r="E32" s="4">
        <v>948618</v>
      </c>
      <c r="F32" s="59">
        <v>32888886</v>
      </c>
      <c r="G32" s="31">
        <f t="shared" si="0"/>
        <v>28843.117398381935</v>
      </c>
      <c r="H32" s="11">
        <f>a0!E31</f>
        <v>81.871775976418576</v>
      </c>
      <c r="I32" s="66">
        <v>11506</v>
      </c>
      <c r="J32" s="4">
        <f t="shared" si="9"/>
        <v>14053.683168316831</v>
      </c>
      <c r="K32" s="4">
        <v>13344</v>
      </c>
      <c r="L32" s="59">
        <v>509047</v>
      </c>
      <c r="M32" s="31">
        <f t="shared" ref="M32:M38" si="24">K32*1000000/L32</f>
        <v>26213.689502148132</v>
      </c>
      <c r="N32" s="11">
        <f>a0!G31</f>
        <v>85.285285285285283</v>
      </c>
      <c r="O32" s="66">
        <v>3218</v>
      </c>
      <c r="P32" s="4">
        <f t="shared" si="11"/>
        <v>3773.2183098591549</v>
      </c>
      <c r="Q32" s="4">
        <v>3682</v>
      </c>
      <c r="R32" s="59">
        <v>137709</v>
      </c>
      <c r="S32" s="31">
        <f t="shared" si="12"/>
        <v>26737.540756232345</v>
      </c>
      <c r="T32" s="11">
        <f>a0!I31</f>
        <v>84.969788519637447</v>
      </c>
      <c r="U32" s="66">
        <v>22663</v>
      </c>
      <c r="V32" s="4">
        <f t="shared" si="13"/>
        <v>26671.832888888894</v>
      </c>
      <c r="W32" s="4">
        <v>25639</v>
      </c>
      <c r="X32" s="59">
        <v>935164</v>
      </c>
      <c r="Y32" s="31">
        <f t="shared" si="23"/>
        <v>27416.581476618005</v>
      </c>
      <c r="Z32" s="11">
        <f>a0!K31</f>
        <v>84.832317073170728</v>
      </c>
      <c r="AA32" s="66">
        <v>17104</v>
      </c>
      <c r="AB32" s="4">
        <f t="shared" si="15"/>
        <v>20162.127583108715</v>
      </c>
      <c r="AC32" s="4">
        <v>19235</v>
      </c>
      <c r="AD32" s="59">
        <v>745430</v>
      </c>
      <c r="AE32" s="31">
        <f t="shared" si="1"/>
        <v>25803.898421045571</v>
      </c>
      <c r="AF32" s="11">
        <f>a0!M31</f>
        <v>86.997635933806137</v>
      </c>
      <c r="AG32" s="66">
        <v>176201</v>
      </c>
      <c r="AH32" s="4">
        <f t="shared" si="16"/>
        <v>202535.38858695654</v>
      </c>
      <c r="AI32" s="4">
        <v>195736</v>
      </c>
      <c r="AJ32" s="59">
        <v>7692400</v>
      </c>
      <c r="AK32" s="31">
        <f t="shared" si="22"/>
        <v>25445.374655504133</v>
      </c>
      <c r="AL32" s="11">
        <f>a0!O31</f>
        <v>84.003032600454887</v>
      </c>
      <c r="AM32" s="66">
        <v>329812</v>
      </c>
      <c r="AN32" s="4">
        <f t="shared" si="17"/>
        <v>392619.15884476533</v>
      </c>
      <c r="AO32" s="4">
        <v>374148</v>
      </c>
      <c r="AP32" s="59">
        <v>12765133</v>
      </c>
      <c r="AQ32" s="31">
        <f t="shared" si="3"/>
        <v>29310.15289852444</v>
      </c>
      <c r="AR32" s="11">
        <f>a0!Q31</f>
        <v>84.980842911877403</v>
      </c>
      <c r="AS32" s="66">
        <v>27967</v>
      </c>
      <c r="AT32" s="4">
        <f t="shared" si="18"/>
        <v>27967</v>
      </c>
      <c r="AU32" s="4">
        <v>31570</v>
      </c>
      <c r="AV32" s="60">
        <v>1189446</v>
      </c>
      <c r="AW32" s="31">
        <f t="shared" si="4"/>
        <v>26541.768184516153</v>
      </c>
      <c r="AX32" s="11">
        <f>a0!S31</f>
        <v>83.482142857142861</v>
      </c>
      <c r="AY32" s="66">
        <v>24685</v>
      </c>
      <c r="AZ32" s="4">
        <f t="shared" si="19"/>
        <v>24685</v>
      </c>
      <c r="BA32" s="4">
        <v>28575</v>
      </c>
      <c r="BB32" s="59">
        <v>1002074</v>
      </c>
      <c r="BC32" s="31">
        <f t="shared" si="21"/>
        <v>28515.858110279281</v>
      </c>
      <c r="BD32" s="11">
        <f>a0!U31</f>
        <v>85.87035688273852</v>
      </c>
      <c r="BE32" s="66">
        <v>107103</v>
      </c>
      <c r="BF32" s="4">
        <f t="shared" si="5"/>
        <v>107103</v>
      </c>
      <c r="BG32" s="4">
        <v>119646</v>
      </c>
      <c r="BH32" s="59">
        <v>3514151</v>
      </c>
      <c r="BI32" s="31">
        <f t="shared" si="6"/>
        <v>34046.91488783493</v>
      </c>
      <c r="BJ32" s="11">
        <f>a0!W31</f>
        <v>88</v>
      </c>
      <c r="BK32" s="66">
        <v>118885</v>
      </c>
      <c r="BL32" s="4">
        <f t="shared" si="7"/>
        <v>118885</v>
      </c>
      <c r="BM32" s="4">
        <v>133636</v>
      </c>
      <c r="BN32" s="59">
        <v>4290987</v>
      </c>
      <c r="BO32" s="31">
        <f t="shared" si="8"/>
        <v>31143.417586676445</v>
      </c>
    </row>
    <row r="33" spans="1:67" ht="12.75" customHeight="1" x14ac:dyDescent="0.2">
      <c r="A33" s="1">
        <v>2008</v>
      </c>
      <c r="B33" s="11">
        <f>a0!C32</f>
        <v>87.5</v>
      </c>
      <c r="C33" s="66">
        <v>878509</v>
      </c>
      <c r="D33" s="4">
        <f t="shared" si="20"/>
        <v>1004010.2857142858</v>
      </c>
      <c r="E33" s="4">
        <v>975707</v>
      </c>
      <c r="F33" s="59">
        <v>33247298</v>
      </c>
      <c r="G33" s="31">
        <f t="shared" si="0"/>
        <v>29346.9562549113</v>
      </c>
      <c r="H33" s="11">
        <f>a0!E32</f>
        <v>84.229918938835681</v>
      </c>
      <c r="I33" s="66">
        <v>12227</v>
      </c>
      <c r="J33" s="4">
        <f t="shared" si="9"/>
        <v>14516.219597550304</v>
      </c>
      <c r="K33" s="4">
        <v>13996</v>
      </c>
      <c r="L33" s="59">
        <v>511569</v>
      </c>
      <c r="M33" s="31">
        <f t="shared" si="24"/>
        <v>27358.968193928875</v>
      </c>
      <c r="N33" s="11">
        <f>a0!G32</f>
        <v>88.213213213213223</v>
      </c>
      <c r="O33" s="66">
        <v>3385</v>
      </c>
      <c r="P33" s="4">
        <f t="shared" si="11"/>
        <v>3837.2936170212761</v>
      </c>
      <c r="Q33" s="4">
        <v>3779</v>
      </c>
      <c r="R33" s="59">
        <v>138736</v>
      </c>
      <c r="S33" s="31">
        <f t="shared" si="12"/>
        <v>27238.784453926884</v>
      </c>
      <c r="T33" s="11">
        <f>a0!I32</f>
        <v>87.537764350453173</v>
      </c>
      <c r="U33" s="66">
        <v>23772</v>
      </c>
      <c r="V33" s="4">
        <f t="shared" si="13"/>
        <v>27156.27955133736</v>
      </c>
      <c r="W33" s="4">
        <v>26385</v>
      </c>
      <c r="X33" s="59">
        <v>935965</v>
      </c>
      <c r="Y33" s="31">
        <f t="shared" si="23"/>
        <v>28190.156683209309</v>
      </c>
      <c r="Z33" s="11">
        <f>a0!K32</f>
        <v>86.280487804878049</v>
      </c>
      <c r="AA33" s="66">
        <v>17886</v>
      </c>
      <c r="AB33" s="4">
        <f t="shared" si="15"/>
        <v>20730.063604240284</v>
      </c>
      <c r="AC33" s="4">
        <v>19909</v>
      </c>
      <c r="AD33" s="59">
        <v>746875</v>
      </c>
      <c r="AE33" s="31">
        <f t="shared" si="1"/>
        <v>26656.401673640168</v>
      </c>
      <c r="AF33" s="11">
        <f>a0!M32</f>
        <v>88.810086682427098</v>
      </c>
      <c r="AG33" s="66">
        <v>184103</v>
      </c>
      <c r="AH33" s="4">
        <f t="shared" si="16"/>
        <v>207299.65128660161</v>
      </c>
      <c r="AI33" s="4">
        <v>202190</v>
      </c>
      <c r="AJ33" s="59">
        <v>7761614</v>
      </c>
      <c r="AK33" s="31">
        <f t="shared" si="22"/>
        <v>26049.994240888558</v>
      </c>
      <c r="AL33" s="11">
        <f>a0!O32</f>
        <v>85.898407884761184</v>
      </c>
      <c r="AM33" s="66">
        <v>342167</v>
      </c>
      <c r="AN33" s="4">
        <f t="shared" si="17"/>
        <v>398339.16416593117</v>
      </c>
      <c r="AO33" s="4">
        <v>383397</v>
      </c>
      <c r="AP33" s="59">
        <v>12883824</v>
      </c>
      <c r="AQ33" s="31">
        <f t="shared" si="3"/>
        <v>29758.012838424369</v>
      </c>
      <c r="AR33" s="11">
        <f>a0!Q32</f>
        <v>86.896551724137936</v>
      </c>
      <c r="AS33" s="66">
        <v>29288</v>
      </c>
      <c r="AT33" s="4">
        <f t="shared" si="18"/>
        <v>28642.320987654322</v>
      </c>
      <c r="AU33" s="4">
        <v>32648</v>
      </c>
      <c r="AV33" s="60">
        <v>1197767</v>
      </c>
      <c r="AW33" s="31">
        <f t="shared" si="4"/>
        <v>27257.38812306567</v>
      </c>
      <c r="AX33" s="11">
        <f>a0!S32</f>
        <v>86.235119047619051</v>
      </c>
      <c r="AY33" s="66">
        <v>26673</v>
      </c>
      <c r="AZ33" s="4">
        <f t="shared" si="19"/>
        <v>25821.489214840381</v>
      </c>
      <c r="BA33" s="4">
        <v>30237</v>
      </c>
      <c r="BB33" s="59">
        <v>1017368</v>
      </c>
      <c r="BC33" s="31">
        <f t="shared" si="21"/>
        <v>29720.808989470868</v>
      </c>
      <c r="BD33" s="11">
        <f>a0!U32</f>
        <v>88.565185724690437</v>
      </c>
      <c r="BE33" s="66">
        <v>112518</v>
      </c>
      <c r="BF33" s="4">
        <f t="shared" si="5"/>
        <v>109094.34375000003</v>
      </c>
      <c r="BG33" s="4">
        <v>122778</v>
      </c>
      <c r="BH33" s="59">
        <v>3595875</v>
      </c>
      <c r="BI33" s="31">
        <f t="shared" si="6"/>
        <v>34144.123474814893</v>
      </c>
      <c r="BJ33" s="11">
        <f>a0!W32</f>
        <v>89.84</v>
      </c>
      <c r="BK33" s="66">
        <v>123428</v>
      </c>
      <c r="BL33" s="4">
        <f t="shared" si="7"/>
        <v>120900.08904719501</v>
      </c>
      <c r="BM33" s="4">
        <v>136867</v>
      </c>
      <c r="BN33" s="59">
        <v>4349338</v>
      </c>
      <c r="BO33" s="31">
        <f t="shared" ref="BO33:BO38" si="25">BM33*1000000/BN33</f>
        <v>31468.467155231439</v>
      </c>
    </row>
    <row r="34" spans="1:67" ht="12.75" customHeight="1" x14ac:dyDescent="0.2">
      <c r="A34" s="1">
        <v>2009</v>
      </c>
      <c r="B34" s="11">
        <f>a0!C33</f>
        <v>87.730061349693258</v>
      </c>
      <c r="C34" s="66">
        <v>881695</v>
      </c>
      <c r="D34" s="4">
        <f>C34/B34*100</f>
        <v>1005008.9860139858</v>
      </c>
      <c r="E34" s="4">
        <v>977929</v>
      </c>
      <c r="F34" s="59">
        <v>33630069</v>
      </c>
      <c r="G34" s="31">
        <f t="shared" si="0"/>
        <v>29079.006647295311</v>
      </c>
      <c r="H34" s="11">
        <f>a0!E33</f>
        <v>84.450994841562277</v>
      </c>
      <c r="I34" s="66">
        <v>12642</v>
      </c>
      <c r="J34" s="4">
        <f t="shared" si="9"/>
        <v>14969.628272251308</v>
      </c>
      <c r="K34" s="4">
        <v>14410</v>
      </c>
      <c r="L34" s="59">
        <v>516741</v>
      </c>
      <c r="M34" s="31">
        <f t="shared" si="24"/>
        <v>27886.310550159556</v>
      </c>
      <c r="N34" s="11">
        <f>a0!G33</f>
        <v>88.063063063063069</v>
      </c>
      <c r="O34" s="66">
        <v>3420</v>
      </c>
      <c r="P34" s="4">
        <f t="shared" si="11"/>
        <v>3883.5805626598462</v>
      </c>
      <c r="Q34" s="4">
        <v>3830</v>
      </c>
      <c r="R34" s="59">
        <v>139873</v>
      </c>
      <c r="S34" s="31">
        <f t="shared" si="12"/>
        <v>27381.982226734253</v>
      </c>
      <c r="T34" s="11">
        <f>a0!I33</f>
        <v>87.38670694864048</v>
      </c>
      <c r="U34" s="66">
        <v>24111</v>
      </c>
      <c r="V34" s="4">
        <f t="shared" si="13"/>
        <v>27591.152981849616</v>
      </c>
      <c r="W34" s="4">
        <v>26800</v>
      </c>
      <c r="X34" s="59">
        <v>938266</v>
      </c>
      <c r="Y34" s="31">
        <f t="shared" si="23"/>
        <v>28563.32852304144</v>
      </c>
      <c r="Z34" s="11">
        <f>a0!K33</f>
        <v>86.509146341463421</v>
      </c>
      <c r="AA34" s="66">
        <v>18176</v>
      </c>
      <c r="AB34" s="4">
        <f t="shared" si="15"/>
        <v>21010.495154185021</v>
      </c>
      <c r="AC34" s="4">
        <v>20226</v>
      </c>
      <c r="AD34" s="59">
        <v>749956</v>
      </c>
      <c r="AE34" s="31">
        <f t="shared" si="1"/>
        <v>26969.582215489976</v>
      </c>
      <c r="AF34" s="11">
        <f>a0!M33</f>
        <v>89.361702127659569</v>
      </c>
      <c r="AG34" s="66">
        <v>185711</v>
      </c>
      <c r="AH34" s="4">
        <f t="shared" si="16"/>
        <v>207819.4523809524</v>
      </c>
      <c r="AI34" s="4">
        <v>203812</v>
      </c>
      <c r="AJ34" s="59">
        <v>7843915</v>
      </c>
      <c r="AK34" s="31">
        <f t="shared" si="22"/>
        <v>25983.453415800657</v>
      </c>
      <c r="AL34" s="11">
        <f>a0!O33</f>
        <v>86.201667930250196</v>
      </c>
      <c r="AM34" s="66">
        <v>341330</v>
      </c>
      <c r="AN34" s="4">
        <f t="shared" si="17"/>
        <v>395966.81618293753</v>
      </c>
      <c r="AO34" s="4">
        <v>383322</v>
      </c>
      <c r="AP34" s="59">
        <v>12998941</v>
      </c>
      <c r="AQ34" s="31">
        <f t="shared" si="3"/>
        <v>29488.709887982412</v>
      </c>
      <c r="AR34" s="11">
        <f>a0!Q33</f>
        <v>87.432950191570882</v>
      </c>
      <c r="AS34" s="66">
        <v>29856</v>
      </c>
      <c r="AT34" s="4">
        <f t="shared" si="18"/>
        <v>29018.671340929013</v>
      </c>
      <c r="AU34" s="4">
        <v>33046</v>
      </c>
      <c r="AV34" s="60">
        <v>1208555</v>
      </c>
      <c r="AW34" s="31">
        <f t="shared" si="4"/>
        <v>27343.397693940286</v>
      </c>
      <c r="AX34" s="11">
        <f>a0!S33</f>
        <v>87.12797619047619</v>
      </c>
      <c r="AY34" s="66">
        <v>27484</v>
      </c>
      <c r="AZ34" s="4">
        <f t="shared" si="19"/>
        <v>26333.943637916313</v>
      </c>
      <c r="BA34" s="4">
        <v>30742</v>
      </c>
      <c r="BB34" s="59">
        <v>1034791</v>
      </c>
      <c r="BC34" s="31">
        <f t="shared" si="21"/>
        <v>29708.414549411427</v>
      </c>
      <c r="BD34" s="11">
        <f>a0!U33</f>
        <v>88.492352512745796</v>
      </c>
      <c r="BE34" s="66">
        <v>110892</v>
      </c>
      <c r="BF34" s="4">
        <f t="shared" si="5"/>
        <v>107606.31111111112</v>
      </c>
      <c r="BG34" s="4">
        <v>120997</v>
      </c>
      <c r="BH34" s="59">
        <v>3679010</v>
      </c>
      <c r="BI34" s="31">
        <f t="shared" si="6"/>
        <v>32888.46727788182</v>
      </c>
      <c r="BJ34" s="11">
        <f>a0!W33</f>
        <v>89.84</v>
      </c>
      <c r="BK34" s="66">
        <v>124965</v>
      </c>
      <c r="BL34" s="4">
        <f t="shared" si="7"/>
        <v>122405.60997328583</v>
      </c>
      <c r="BM34" s="4">
        <v>137217</v>
      </c>
      <c r="BN34" s="59">
        <v>4410513</v>
      </c>
      <c r="BO34" s="31">
        <f t="shared" si="25"/>
        <v>31111.346911345689</v>
      </c>
    </row>
    <row r="35" spans="1:67" ht="12.75" customHeight="1" x14ac:dyDescent="0.2">
      <c r="A35" s="1">
        <v>2010</v>
      </c>
      <c r="B35" s="11">
        <f>a0!C34</f>
        <v>89.340490797546011</v>
      </c>
      <c r="C35" s="66">
        <v>926720</v>
      </c>
      <c r="D35" s="4">
        <f t="shared" si="20"/>
        <v>1037290.0257510729</v>
      </c>
      <c r="E35" s="4">
        <v>1015538</v>
      </c>
      <c r="F35" s="59">
        <v>34005902</v>
      </c>
      <c r="G35" s="31">
        <f t="shared" si="0"/>
        <v>29863.580739602203</v>
      </c>
      <c r="H35" s="11">
        <f>a0!E34</f>
        <v>86.514369933677244</v>
      </c>
      <c r="I35" s="66">
        <v>13344</v>
      </c>
      <c r="J35" s="4">
        <f t="shared" si="9"/>
        <v>15424.027257240201</v>
      </c>
      <c r="K35" s="4">
        <v>14947</v>
      </c>
      <c r="L35" s="59">
        <v>522002</v>
      </c>
      <c r="M35" s="31">
        <f t="shared" si="24"/>
        <v>28633.989908084644</v>
      </c>
      <c r="N35" s="11">
        <f>a0!G34</f>
        <v>89.714714714714717</v>
      </c>
      <c r="O35" s="66">
        <v>3616</v>
      </c>
      <c r="P35" s="4">
        <f t="shared" si="11"/>
        <v>4030.5539748953975</v>
      </c>
      <c r="Q35" s="4">
        <v>3976</v>
      </c>
      <c r="R35" s="59">
        <v>141644</v>
      </c>
      <c r="S35" s="31">
        <f t="shared" si="12"/>
        <v>28070.373612719213</v>
      </c>
      <c r="T35" s="11">
        <f>a0!I34</f>
        <v>89.274924471299087</v>
      </c>
      <c r="U35" s="66">
        <v>25244</v>
      </c>
      <c r="V35" s="4">
        <f t="shared" si="13"/>
        <v>28276.697123519461</v>
      </c>
      <c r="W35" s="4">
        <v>27515</v>
      </c>
      <c r="X35" s="59">
        <v>942144</v>
      </c>
      <c r="Y35" s="31">
        <f t="shared" si="23"/>
        <v>29204.665104272808</v>
      </c>
      <c r="Z35" s="11">
        <f>a0!K34</f>
        <v>88.338414634146346</v>
      </c>
      <c r="AA35" s="66">
        <v>18936</v>
      </c>
      <c r="AB35" s="4">
        <f t="shared" si="15"/>
        <v>21435.74805867127</v>
      </c>
      <c r="AC35" s="4">
        <v>20753</v>
      </c>
      <c r="AD35" s="59">
        <v>753034</v>
      </c>
      <c r="AE35" s="31">
        <f t="shared" si="1"/>
        <v>27559.180594767302</v>
      </c>
      <c r="AF35" s="11">
        <f>a0!M34</f>
        <v>90.464933018124498</v>
      </c>
      <c r="AG35" s="66">
        <v>194993</v>
      </c>
      <c r="AH35" s="4">
        <f t="shared" si="16"/>
        <v>215545.3980836237</v>
      </c>
      <c r="AI35" s="4">
        <v>212093</v>
      </c>
      <c r="AJ35" s="59">
        <v>7929479</v>
      </c>
      <c r="AK35" s="31">
        <f t="shared" si="22"/>
        <v>26747.406733784148</v>
      </c>
      <c r="AL35" s="11">
        <f>a0!O34</f>
        <v>88.324488248673234</v>
      </c>
      <c r="AM35" s="66">
        <v>359678</v>
      </c>
      <c r="AN35" s="4">
        <f t="shared" si="17"/>
        <v>407223.41802575113</v>
      </c>
      <c r="AO35" s="4">
        <v>397690</v>
      </c>
      <c r="AP35" s="59">
        <v>13136481</v>
      </c>
      <c r="AQ35" s="31">
        <f t="shared" si="3"/>
        <v>30273.708765688469</v>
      </c>
      <c r="AR35" s="11">
        <f>a0!Q34</f>
        <v>88.122605363984675</v>
      </c>
      <c r="AS35" s="66">
        <v>31374</v>
      </c>
      <c r="AT35" s="4">
        <f t="shared" si="18"/>
        <v>30255.448695652176</v>
      </c>
      <c r="AU35" s="4">
        <v>34287</v>
      </c>
      <c r="AV35" s="60">
        <v>1220782</v>
      </c>
      <c r="AW35" s="31">
        <f t="shared" si="4"/>
        <v>28086.095633782279</v>
      </c>
      <c r="AX35" s="11">
        <f>a0!S34</f>
        <v>88.31845238095238</v>
      </c>
      <c r="AY35" s="66">
        <v>28991</v>
      </c>
      <c r="AZ35" s="4">
        <f t="shared" si="19"/>
        <v>27403.455770850884</v>
      </c>
      <c r="BA35" s="4">
        <v>31747</v>
      </c>
      <c r="BB35" s="59">
        <v>1051426</v>
      </c>
      <c r="BC35" s="31">
        <f t="shared" si="21"/>
        <v>30194.231453283446</v>
      </c>
      <c r="BD35" s="11">
        <f>a0!U34</f>
        <v>89.366351056081555</v>
      </c>
      <c r="BE35" s="66">
        <v>116038</v>
      </c>
      <c r="BF35" s="4">
        <f t="shared" si="5"/>
        <v>111498.61613691933</v>
      </c>
      <c r="BG35" s="4">
        <v>126237</v>
      </c>
      <c r="BH35" s="59">
        <v>3732104</v>
      </c>
      <c r="BI35" s="31">
        <f t="shared" si="6"/>
        <v>33824.620107049537</v>
      </c>
      <c r="BJ35" s="11">
        <f>a0!W34</f>
        <v>91.04</v>
      </c>
      <c r="BK35" s="66">
        <v>131251</v>
      </c>
      <c r="BL35" s="4">
        <f t="shared" si="7"/>
        <v>126868.2776801406</v>
      </c>
      <c r="BM35" s="4">
        <v>142603</v>
      </c>
      <c r="BN35" s="59">
        <v>4465557</v>
      </c>
      <c r="BO35" s="31">
        <f t="shared" si="25"/>
        <v>31933.978224888855</v>
      </c>
    </row>
    <row r="36" spans="1:67" ht="12.75" customHeight="1" x14ac:dyDescent="0.2">
      <c r="A36" s="1">
        <v>2011</v>
      </c>
      <c r="B36" s="11">
        <f>a0!C35</f>
        <v>91.947852760736197</v>
      </c>
      <c r="C36" s="66">
        <v>967084</v>
      </c>
      <c r="D36" s="4">
        <f t="shared" si="20"/>
        <v>1051774.4253544621</v>
      </c>
      <c r="E36" s="4">
        <v>1038522</v>
      </c>
      <c r="F36" s="59">
        <v>34339221</v>
      </c>
      <c r="G36" s="31">
        <f t="shared" si="0"/>
        <v>30243.027353474325</v>
      </c>
      <c r="H36" s="11">
        <f>a0!E35</f>
        <v>89.462048636698611</v>
      </c>
      <c r="I36" s="66">
        <v>14054</v>
      </c>
      <c r="J36" s="4">
        <f t="shared" si="9"/>
        <v>15709.454695222403</v>
      </c>
      <c r="K36" s="4">
        <v>15354</v>
      </c>
      <c r="L36" s="59">
        <v>524955</v>
      </c>
      <c r="M36" s="31">
        <f t="shared" si="24"/>
        <v>29248.22127610938</v>
      </c>
      <c r="N36" s="11">
        <f>a0!G35</f>
        <v>92.342342342342349</v>
      </c>
      <c r="O36" s="66">
        <v>3791</v>
      </c>
      <c r="P36" s="4">
        <f t="shared" si="11"/>
        <v>4105.3756097560972</v>
      </c>
      <c r="Q36" s="4">
        <v>4056</v>
      </c>
      <c r="R36" s="59">
        <v>143918</v>
      </c>
      <c r="S36" s="31">
        <f t="shared" si="12"/>
        <v>28182.715157242317</v>
      </c>
      <c r="T36" s="11">
        <f>a0!I35</f>
        <v>92.673716012084583</v>
      </c>
      <c r="U36" s="66">
        <v>26377</v>
      </c>
      <c r="V36" s="4">
        <f t="shared" si="13"/>
        <v>28462.223308883462</v>
      </c>
      <c r="W36" s="4">
        <v>28011</v>
      </c>
      <c r="X36" s="59">
        <v>944095</v>
      </c>
      <c r="Y36" s="31">
        <f t="shared" si="23"/>
        <v>29669.683665309105</v>
      </c>
      <c r="Z36" s="11">
        <f>a0!K35</f>
        <v>91.463414634146346</v>
      </c>
      <c r="AA36" s="66">
        <v>19838</v>
      </c>
      <c r="AB36" s="4">
        <f t="shared" si="15"/>
        <v>21689.546666666665</v>
      </c>
      <c r="AC36" s="4">
        <v>21157</v>
      </c>
      <c r="AD36" s="59">
        <v>755590</v>
      </c>
      <c r="AE36" s="31">
        <f t="shared" si="1"/>
        <v>28000.635265157031</v>
      </c>
      <c r="AF36" s="11">
        <f>a0!M35</f>
        <v>93.223010244286826</v>
      </c>
      <c r="AG36" s="66">
        <v>202516</v>
      </c>
      <c r="AH36" s="4">
        <f t="shared" si="16"/>
        <v>217238.21132713443</v>
      </c>
      <c r="AI36" s="4">
        <v>216109</v>
      </c>
      <c r="AJ36" s="59">
        <v>8004736</v>
      </c>
      <c r="AK36" s="31">
        <f t="shared" si="22"/>
        <v>26997.642395701743</v>
      </c>
      <c r="AL36" s="11">
        <f>a0!O35</f>
        <v>91.053828658074295</v>
      </c>
      <c r="AM36" s="66">
        <v>374493</v>
      </c>
      <c r="AN36" s="4">
        <f t="shared" si="17"/>
        <v>411287.48293089092</v>
      </c>
      <c r="AO36" s="4">
        <v>404674</v>
      </c>
      <c r="AP36" s="59">
        <v>13262345</v>
      </c>
      <c r="AQ36" s="31">
        <f t="shared" si="3"/>
        <v>30513.005053027951</v>
      </c>
      <c r="AR36" s="11">
        <f>a0!Q35</f>
        <v>90.727969348659016</v>
      </c>
      <c r="AS36" s="66">
        <v>32759</v>
      </c>
      <c r="AT36" s="4">
        <f t="shared" si="18"/>
        <v>30683.894425675677</v>
      </c>
      <c r="AU36" s="4">
        <v>35152</v>
      </c>
      <c r="AV36" s="60">
        <v>1233353</v>
      </c>
      <c r="AW36" s="31">
        <f t="shared" si="4"/>
        <v>28501.167143550952</v>
      </c>
      <c r="AX36" s="11">
        <f>a0!S35</f>
        <v>90.773809523809533</v>
      </c>
      <c r="AY36" s="66">
        <v>30470</v>
      </c>
      <c r="AZ36" s="4">
        <f t="shared" si="19"/>
        <v>28022.40983606557</v>
      </c>
      <c r="BA36" s="4">
        <v>32775</v>
      </c>
      <c r="BB36" s="59">
        <v>1065661</v>
      </c>
      <c r="BC36" s="31">
        <f t="shared" si="21"/>
        <v>30755.559225682464</v>
      </c>
      <c r="BD36" s="11">
        <f>a0!U35</f>
        <v>91.55134741442096</v>
      </c>
      <c r="BE36" s="66">
        <v>122851</v>
      </c>
      <c r="BF36" s="4">
        <f t="shared" si="5"/>
        <v>115227.78758949882</v>
      </c>
      <c r="BG36" s="4">
        <v>131580</v>
      </c>
      <c r="BH36" s="59">
        <v>3787705</v>
      </c>
      <c r="BI36" s="31">
        <f t="shared" si="6"/>
        <v>34738.713812189701</v>
      </c>
      <c r="BJ36" s="11">
        <f>a0!W35</f>
        <v>93.2</v>
      </c>
      <c r="BK36" s="66">
        <v>136496</v>
      </c>
      <c r="BL36" s="4">
        <f t="shared" si="7"/>
        <v>128880.34334763949</v>
      </c>
      <c r="BM36" s="4">
        <v>145842</v>
      </c>
      <c r="BN36" s="59">
        <v>4503819</v>
      </c>
      <c r="BO36" s="31">
        <f t="shared" si="25"/>
        <v>32381.851934991169</v>
      </c>
    </row>
    <row r="37" spans="1:67" ht="12.75" customHeight="1" x14ac:dyDescent="0.2">
      <c r="A37" s="1">
        <v>2012</v>
      </c>
      <c r="B37" s="11">
        <f>a0!C36</f>
        <v>93.328220858895705</v>
      </c>
      <c r="C37" s="66">
        <v>998053</v>
      </c>
      <c r="D37" s="4">
        <f>C37/B37*100</f>
        <v>1069401.0780608053</v>
      </c>
      <c r="E37" s="4">
        <v>1059316</v>
      </c>
      <c r="F37" s="59">
        <v>34713395</v>
      </c>
      <c r="G37" s="31">
        <f t="shared" si="0"/>
        <v>30516.058714510636</v>
      </c>
      <c r="H37" s="11">
        <f>a0!E36</f>
        <v>91.304347826086982</v>
      </c>
      <c r="I37" s="66">
        <v>14733</v>
      </c>
      <c r="J37" s="4">
        <f t="shared" si="9"/>
        <v>16136.142857142851</v>
      </c>
      <c r="K37" s="4">
        <v>15812</v>
      </c>
      <c r="L37" s="59">
        <v>526235</v>
      </c>
      <c r="M37" s="31">
        <f t="shared" si="24"/>
        <v>30047.412277784639</v>
      </c>
      <c r="N37" s="11">
        <f>a0!G36</f>
        <v>94.219219219219227</v>
      </c>
      <c r="O37" s="66">
        <v>3897</v>
      </c>
      <c r="P37" s="4">
        <f t="shared" si="11"/>
        <v>4136.098804780876</v>
      </c>
      <c r="Q37" s="4">
        <v>4105</v>
      </c>
      <c r="R37" s="59">
        <v>144415</v>
      </c>
      <c r="S37" s="31">
        <f t="shared" si="12"/>
        <v>28425.025101270643</v>
      </c>
      <c r="T37" s="11">
        <f>a0!I36</f>
        <v>94.486404833836843</v>
      </c>
      <c r="U37" s="66">
        <v>27055</v>
      </c>
      <c r="V37" s="4">
        <f t="shared" si="13"/>
        <v>28633.749000799366</v>
      </c>
      <c r="W37" s="4">
        <v>28394</v>
      </c>
      <c r="X37" s="59">
        <v>943163</v>
      </c>
      <c r="Y37" s="31">
        <f t="shared" si="23"/>
        <v>30105.082578515059</v>
      </c>
      <c r="Z37" s="11">
        <f>a0!K36</f>
        <v>92.987804878048777</v>
      </c>
      <c r="AA37" s="66">
        <v>20315</v>
      </c>
      <c r="AB37" s="4">
        <f t="shared" si="15"/>
        <v>21846.950819672129</v>
      </c>
      <c r="AC37" s="4">
        <v>21417</v>
      </c>
      <c r="AD37" s="59">
        <v>758121</v>
      </c>
      <c r="AE37" s="31">
        <f t="shared" si="1"/>
        <v>28250.107832390873</v>
      </c>
      <c r="AF37" s="11">
        <f>a0!M36</f>
        <v>95.193065405831348</v>
      </c>
      <c r="AG37" s="66">
        <v>207976</v>
      </c>
      <c r="AH37" s="4">
        <f t="shared" si="16"/>
        <v>218478.09933774837</v>
      </c>
      <c r="AI37" s="4">
        <v>218479</v>
      </c>
      <c r="AJ37" s="59">
        <v>8059752</v>
      </c>
      <c r="AK37" s="31">
        <f t="shared" si="22"/>
        <v>27107.40975652849</v>
      </c>
      <c r="AL37" s="11">
        <f>a0!O36</f>
        <v>92.342683851402569</v>
      </c>
      <c r="AM37" s="66">
        <v>384259</v>
      </c>
      <c r="AN37" s="4">
        <f t="shared" si="17"/>
        <v>416122.84154351399</v>
      </c>
      <c r="AO37" s="4">
        <v>410909</v>
      </c>
      <c r="AP37" s="59">
        <v>13392364</v>
      </c>
      <c r="AQ37" s="31">
        <f t="shared" si="3"/>
        <v>30682.335097821415</v>
      </c>
      <c r="AR37" s="11">
        <f>a0!Q36</f>
        <v>92.183908045977006</v>
      </c>
      <c r="AS37" s="66">
        <v>33907</v>
      </c>
      <c r="AT37" s="4">
        <f t="shared" si="18"/>
        <v>31257.575228595182</v>
      </c>
      <c r="AU37" s="4">
        <v>35999</v>
      </c>
      <c r="AV37" s="60">
        <v>1249094</v>
      </c>
      <c r="AW37" s="31">
        <f t="shared" si="4"/>
        <v>28820.088800362504</v>
      </c>
      <c r="AX37" s="11">
        <f>a0!S36</f>
        <v>92.1875</v>
      </c>
      <c r="AY37" s="66">
        <v>32061</v>
      </c>
      <c r="AZ37" s="4">
        <f t="shared" si="19"/>
        <v>29033.447941888622</v>
      </c>
      <c r="BA37" s="4">
        <v>34112</v>
      </c>
      <c r="BB37" s="59">
        <v>1083005</v>
      </c>
      <c r="BC37" s="31">
        <f t="shared" si="21"/>
        <v>31497.546179380519</v>
      </c>
      <c r="BD37" s="11">
        <f>a0!U36</f>
        <v>92.571012381646014</v>
      </c>
      <c r="BE37" s="66">
        <v>129511</v>
      </c>
      <c r="BF37" s="4">
        <f t="shared" si="5"/>
        <v>120136.48229740362</v>
      </c>
      <c r="BG37" s="4">
        <v>137327</v>
      </c>
      <c r="BH37" s="59">
        <v>3871947</v>
      </c>
      <c r="BI37" s="31">
        <f t="shared" si="6"/>
        <v>35467.169359497944</v>
      </c>
      <c r="BJ37" s="11">
        <f>a0!W36</f>
        <v>94.240000000000009</v>
      </c>
      <c r="BK37" s="66">
        <v>140749</v>
      </c>
      <c r="BL37" s="4">
        <f t="shared" si="7"/>
        <v>131429.45670628184</v>
      </c>
      <c r="BM37" s="4">
        <v>148866</v>
      </c>
      <c r="BN37" s="59">
        <v>4570866</v>
      </c>
      <c r="BO37" s="31">
        <f t="shared" si="25"/>
        <v>32568.44545431872</v>
      </c>
    </row>
    <row r="38" spans="1:67" ht="12.75" customHeight="1" x14ac:dyDescent="0.2">
      <c r="A38" s="1">
        <v>2013</v>
      </c>
      <c r="B38" s="11">
        <f>a0!C37</f>
        <v>94.171779141104295</v>
      </c>
      <c r="C38" s="66">
        <v>1038086</v>
      </c>
      <c r="D38" s="4">
        <f t="shared" si="20"/>
        <v>1102332.3648208468</v>
      </c>
      <c r="E38" s="4">
        <v>1087247</v>
      </c>
      <c r="F38" s="59">
        <v>35080992</v>
      </c>
      <c r="G38" s="31">
        <f t="shared" si="0"/>
        <v>30992.481626517289</v>
      </c>
      <c r="H38" s="11">
        <f>a0!E37</f>
        <v>92.851879145173186</v>
      </c>
      <c r="I38" s="66">
        <v>15409</v>
      </c>
      <c r="J38" s="4">
        <f t="shared" si="9"/>
        <v>16595.248412698409</v>
      </c>
      <c r="K38" s="4">
        <v>16292</v>
      </c>
      <c r="L38" s="59">
        <v>526960</v>
      </c>
      <c r="M38" s="31">
        <f t="shared" si="24"/>
        <v>30916.957643843936</v>
      </c>
      <c r="N38" s="11">
        <f>a0!G37</f>
        <v>96.096096096096105</v>
      </c>
      <c r="O38" s="66">
        <v>4012</v>
      </c>
      <c r="P38" s="4">
        <f t="shared" si="11"/>
        <v>4174.9874999999993</v>
      </c>
      <c r="Q38" s="4">
        <v>4164</v>
      </c>
      <c r="R38" s="59">
        <v>143942</v>
      </c>
      <c r="S38" s="31">
        <f t="shared" si="12"/>
        <v>28928.318350446709</v>
      </c>
      <c r="T38" s="11">
        <f>a0!I37</f>
        <v>95.619335347432013</v>
      </c>
      <c r="U38" s="66">
        <v>27911</v>
      </c>
      <c r="V38" s="4">
        <f t="shared" si="13"/>
        <v>29189.703001579783</v>
      </c>
      <c r="W38" s="4">
        <v>28920</v>
      </c>
      <c r="X38" s="59">
        <v>939808</v>
      </c>
      <c r="Y38" s="31">
        <f t="shared" si="23"/>
        <v>30772.242841090945</v>
      </c>
      <c r="Z38" s="11">
        <f>a0!K37</f>
        <v>93.75</v>
      </c>
      <c r="AA38" s="66">
        <v>20928</v>
      </c>
      <c r="AB38" s="4">
        <f t="shared" si="15"/>
        <v>22323.200000000001</v>
      </c>
      <c r="AC38" s="4">
        <v>21842</v>
      </c>
      <c r="AD38" s="59">
        <v>758261</v>
      </c>
      <c r="AE38" s="31">
        <f t="shared" si="1"/>
        <v>28805.38495320213</v>
      </c>
      <c r="AF38" s="11">
        <f>a0!M37</f>
        <v>95.90228526398738</v>
      </c>
      <c r="AG38" s="66">
        <v>215005</v>
      </c>
      <c r="AH38" s="4">
        <f t="shared" si="16"/>
        <v>224191.73788003292</v>
      </c>
      <c r="AI38" s="4">
        <v>223058</v>
      </c>
      <c r="AJ38" s="59">
        <v>8108825</v>
      </c>
      <c r="AK38" s="31">
        <f t="shared" si="22"/>
        <v>27508.05449618163</v>
      </c>
      <c r="AL38" s="11">
        <f>a0!O37</f>
        <v>93.252463987869604</v>
      </c>
      <c r="AM38" s="66">
        <v>398236</v>
      </c>
      <c r="AN38" s="4">
        <f t="shared" si="17"/>
        <v>427051.45040650404</v>
      </c>
      <c r="AO38" s="4">
        <v>419824</v>
      </c>
      <c r="AP38" s="59">
        <v>13511902</v>
      </c>
      <c r="AQ38" s="31">
        <f t="shared" si="3"/>
        <v>31070.681240879338</v>
      </c>
      <c r="AR38" s="11">
        <f>a0!Q37</f>
        <v>94.252873563218401</v>
      </c>
      <c r="AS38" s="66">
        <v>35499</v>
      </c>
      <c r="AT38" s="4">
        <f t="shared" si="18"/>
        <v>32006.82195121951</v>
      </c>
      <c r="AU38" s="4">
        <v>36976</v>
      </c>
      <c r="AV38" s="60">
        <v>1263393</v>
      </c>
      <c r="AW38" s="31">
        <f t="shared" si="4"/>
        <v>29267.219305473434</v>
      </c>
      <c r="AX38" s="11">
        <f>a0!S37</f>
        <v>93.526785714285722</v>
      </c>
      <c r="AY38" s="66">
        <v>33877</v>
      </c>
      <c r="AZ38" s="4">
        <f t="shared" si="19"/>
        <v>30238.658711217184</v>
      </c>
      <c r="BA38" s="4">
        <v>35390</v>
      </c>
      <c r="BB38" s="59">
        <v>1098868</v>
      </c>
      <c r="BC38" s="31">
        <f t="shared" si="21"/>
        <v>32205.870040805628</v>
      </c>
      <c r="BD38" s="11">
        <f>a0!U37</f>
        <v>93.882010196649659</v>
      </c>
      <c r="BE38" s="66">
        <v>138115</v>
      </c>
      <c r="BF38" s="4">
        <f t="shared" si="5"/>
        <v>126328.61520558572</v>
      </c>
      <c r="BG38" s="4">
        <v>144141</v>
      </c>
      <c r="BH38" s="59">
        <v>3978532</v>
      </c>
      <c r="BI38" s="31">
        <f t="shared" si="6"/>
        <v>36229.69477184047</v>
      </c>
      <c r="BJ38" s="11">
        <f>a0!W37</f>
        <v>94.160000000000011</v>
      </c>
      <c r="BK38" s="66">
        <v>145388</v>
      </c>
      <c r="BL38" s="4">
        <f t="shared" si="7"/>
        <v>135876.63551401868</v>
      </c>
      <c r="BM38" s="4">
        <v>152681</v>
      </c>
      <c r="BN38" s="59">
        <v>4634943</v>
      </c>
      <c r="BO38" s="31">
        <f t="shared" si="25"/>
        <v>32941.289677133027</v>
      </c>
    </row>
    <row r="39" spans="1:67" ht="12.75" customHeight="1" x14ac:dyDescent="0.2">
      <c r="A39" s="1">
        <v>2014</v>
      </c>
      <c r="B39" s="11">
        <f>a0!C38</f>
        <v>96.012269938650306</v>
      </c>
      <c r="C39" s="66">
        <v>1086253</v>
      </c>
      <c r="D39" s="4">
        <f>C39/B39*100</f>
        <v>1131368.9392971245</v>
      </c>
      <c r="E39" s="4">
        <v>1116550</v>
      </c>
      <c r="F39" s="59">
        <v>35434066</v>
      </c>
      <c r="G39" s="31">
        <f t="shared" si="0"/>
        <v>31510.637249476251</v>
      </c>
      <c r="H39" s="11">
        <f>a0!E38</f>
        <v>94.620486366986015</v>
      </c>
      <c r="I39" s="66">
        <v>16029</v>
      </c>
      <c r="J39" s="4">
        <f t="shared" si="9"/>
        <v>16940.306074766351</v>
      </c>
      <c r="K39" s="4">
        <v>16659</v>
      </c>
      <c r="L39" s="59">
        <v>527970</v>
      </c>
      <c r="M39" s="31">
        <f t="shared" ref="M39:M48" si="26">K39*1000000/L39</f>
        <v>31552.929143701345</v>
      </c>
      <c r="N39" s="11">
        <f>a0!G38</f>
        <v>97.672672672672675</v>
      </c>
      <c r="O39" s="66">
        <v>4121</v>
      </c>
      <c r="P39" s="4">
        <f t="shared" si="11"/>
        <v>4219.1944657955419</v>
      </c>
      <c r="Q39" s="4">
        <v>4212</v>
      </c>
      <c r="R39" s="59">
        <v>144095</v>
      </c>
      <c r="S39" s="31">
        <f t="shared" si="12"/>
        <v>29230.71584718415</v>
      </c>
      <c r="T39" s="11">
        <f>a0!I38</f>
        <v>97.280966767371595</v>
      </c>
      <c r="U39" s="66">
        <v>28673</v>
      </c>
      <c r="V39" s="4">
        <f t="shared" si="13"/>
        <v>29474.419254658387</v>
      </c>
      <c r="W39" s="4">
        <v>29245</v>
      </c>
      <c r="X39" s="59">
        <v>937768</v>
      </c>
      <c r="Y39" s="31">
        <f t="shared" ref="Y39:Y48" si="27">W39*1000000/X39</f>
        <v>31185.751699780754</v>
      </c>
      <c r="Z39" s="11">
        <f>a0!K38</f>
        <v>95.121951219512198</v>
      </c>
      <c r="AA39" s="66">
        <v>21650</v>
      </c>
      <c r="AB39" s="4">
        <f t="shared" si="15"/>
        <v>22760.25641025641</v>
      </c>
      <c r="AC39" s="4">
        <v>22268</v>
      </c>
      <c r="AD39" s="59">
        <v>758657</v>
      </c>
      <c r="AE39" s="31">
        <f t="shared" si="1"/>
        <v>29351.867840143834</v>
      </c>
      <c r="AF39" s="11">
        <f>a0!M38</f>
        <v>97.241922773837658</v>
      </c>
      <c r="AG39" s="66">
        <v>222274</v>
      </c>
      <c r="AH39" s="4">
        <f t="shared" si="16"/>
        <v>228578.36790923824</v>
      </c>
      <c r="AI39" s="4">
        <v>227046</v>
      </c>
      <c r="AJ39" s="59">
        <v>8147535</v>
      </c>
      <c r="AK39" s="31">
        <f t="shared" ref="AK39:AK48" si="28">AI39*1000000/AJ39</f>
        <v>27866.833342845413</v>
      </c>
      <c r="AL39" s="11">
        <f>a0!O38</f>
        <v>95.451099317664898</v>
      </c>
      <c r="AM39" s="66">
        <v>417605</v>
      </c>
      <c r="AN39" s="4">
        <f t="shared" si="17"/>
        <v>437506.74741858622</v>
      </c>
      <c r="AO39" s="4">
        <v>431148</v>
      </c>
      <c r="AP39" s="59">
        <v>13617763</v>
      </c>
      <c r="AQ39" s="31">
        <f t="shared" si="3"/>
        <v>31660.706681413092</v>
      </c>
      <c r="AR39" s="11">
        <f>a0!Q38</f>
        <v>96.015325670498086</v>
      </c>
      <c r="AS39" s="66">
        <v>37101</v>
      </c>
      <c r="AT39" s="4">
        <f t="shared" si="18"/>
        <v>32837.19792498005</v>
      </c>
      <c r="AU39" s="4">
        <v>38013</v>
      </c>
      <c r="AV39" s="60">
        <v>1277425</v>
      </c>
      <c r="AW39" s="31">
        <f t="shared" ref="AW39:AW48" si="29">AU39*1000000/AV39</f>
        <v>29757.520010959546</v>
      </c>
      <c r="AX39" s="11">
        <f>a0!S38</f>
        <v>95.758928571428569</v>
      </c>
      <c r="AY39" s="66">
        <v>35480</v>
      </c>
      <c r="AZ39" s="4">
        <f t="shared" si="19"/>
        <v>30931.282051282051</v>
      </c>
      <c r="BA39" s="4">
        <v>36292</v>
      </c>
      <c r="BB39" s="59">
        <v>1111989</v>
      </c>
      <c r="BC39" s="31">
        <f t="shared" ref="BC39:BC48" si="30">BA39*1000000/BB39</f>
        <v>32637.013495637097</v>
      </c>
      <c r="BD39" s="11">
        <f>a0!U38</f>
        <v>96.285506190822986</v>
      </c>
      <c r="BE39" s="66">
        <v>146663</v>
      </c>
      <c r="BF39" s="4">
        <f t="shared" si="5"/>
        <v>130798.54538577916</v>
      </c>
      <c r="BG39" s="4">
        <v>149587</v>
      </c>
      <c r="BH39" s="59">
        <v>4081271</v>
      </c>
      <c r="BI39" s="31">
        <f t="shared" ref="BI39:BI48" si="31">BG39*1000000/BH39</f>
        <v>36652.062556002777</v>
      </c>
      <c r="BJ39" s="11">
        <f>a0!W38</f>
        <v>95.12</v>
      </c>
      <c r="BK39" s="66">
        <v>152839</v>
      </c>
      <c r="BL39" s="4">
        <f t="shared" si="7"/>
        <v>141398.5702270816</v>
      </c>
      <c r="BM39" s="4">
        <v>158094</v>
      </c>
      <c r="BN39" s="59">
        <v>4712691</v>
      </c>
      <c r="BO39" s="31">
        <f t="shared" ref="BO39:BO48" si="32">BM39*1000000/BN39</f>
        <v>33546.438754418654</v>
      </c>
    </row>
    <row r="40" spans="1:67" ht="12.75" customHeight="1" x14ac:dyDescent="0.2">
      <c r="A40" s="1">
        <v>2015</v>
      </c>
      <c r="B40" s="11">
        <f>a0!C39</f>
        <v>97.085889570552141</v>
      </c>
      <c r="C40" s="66">
        <v>1122079</v>
      </c>
      <c r="D40" s="4">
        <f t="shared" si="20"/>
        <v>1155759.0963665089</v>
      </c>
      <c r="E40" s="4">
        <v>1142297</v>
      </c>
      <c r="F40" s="59">
        <v>35704498</v>
      </c>
      <c r="G40" s="31">
        <f t="shared" si="0"/>
        <v>31993.083896600368</v>
      </c>
      <c r="H40" s="11">
        <f>a0!E39</f>
        <v>95.062638172439222</v>
      </c>
      <c r="I40" s="66">
        <v>16352</v>
      </c>
      <c r="J40" s="4">
        <f t="shared" si="9"/>
        <v>17201.289922480617</v>
      </c>
      <c r="K40" s="4">
        <v>16924</v>
      </c>
      <c r="L40" s="59">
        <v>528348</v>
      </c>
      <c r="M40" s="31">
        <f t="shared" si="26"/>
        <v>32031.918356840568</v>
      </c>
      <c r="N40" s="11">
        <f>a0!G39</f>
        <v>97.072072072072089</v>
      </c>
      <c r="O40" s="66">
        <v>4197</v>
      </c>
      <c r="P40" s="4">
        <f t="shared" si="11"/>
        <v>4323.5916473317857</v>
      </c>
      <c r="Q40" s="4">
        <v>4287</v>
      </c>
      <c r="R40" s="59">
        <v>144636</v>
      </c>
      <c r="S40" s="31">
        <f t="shared" si="12"/>
        <v>29639.92367045549</v>
      </c>
      <c r="T40" s="11">
        <f>a0!I39</f>
        <v>97.658610271903328</v>
      </c>
      <c r="U40" s="66">
        <v>28882</v>
      </c>
      <c r="V40" s="4">
        <f t="shared" si="13"/>
        <v>29574.453209590098</v>
      </c>
      <c r="W40" s="4">
        <v>29432</v>
      </c>
      <c r="X40" s="59">
        <v>937419</v>
      </c>
      <c r="Y40" s="31">
        <f t="shared" si="27"/>
        <v>31396.846020829533</v>
      </c>
      <c r="Z40" s="11">
        <f>a0!K39</f>
        <v>95.579268292682926</v>
      </c>
      <c r="AA40" s="66">
        <v>22047</v>
      </c>
      <c r="AB40" s="4">
        <f t="shared" si="15"/>
        <v>23066.717703349284</v>
      </c>
      <c r="AC40" s="4">
        <v>22625</v>
      </c>
      <c r="AD40" s="59">
        <v>759226</v>
      </c>
      <c r="AE40" s="31">
        <f t="shared" si="1"/>
        <v>29800.08587693256</v>
      </c>
      <c r="AF40" s="11">
        <f>a0!M39</f>
        <v>98.266351457840813</v>
      </c>
      <c r="AG40" s="66">
        <v>227529</v>
      </c>
      <c r="AH40" s="4">
        <f t="shared" si="16"/>
        <v>231543.14434643148</v>
      </c>
      <c r="AI40" s="4">
        <v>230719</v>
      </c>
      <c r="AJ40" s="59">
        <v>8175743</v>
      </c>
      <c r="AK40" s="31">
        <f t="shared" si="28"/>
        <v>28219.942823545211</v>
      </c>
      <c r="AL40" s="11">
        <f>a0!O39</f>
        <v>96.588324488248674</v>
      </c>
      <c r="AM40" s="66">
        <v>435326</v>
      </c>
      <c r="AN40" s="4">
        <f t="shared" si="17"/>
        <v>450702.50706436415</v>
      </c>
      <c r="AO40" s="4">
        <v>444315</v>
      </c>
      <c r="AP40" s="59">
        <v>13709293</v>
      </c>
      <c r="AQ40" s="31">
        <f t="shared" si="3"/>
        <v>32409.767593412733</v>
      </c>
      <c r="AR40" s="11">
        <f>a0!Q39</f>
        <v>97.164750957854409</v>
      </c>
      <c r="AS40" s="66">
        <v>38018</v>
      </c>
      <c r="AT40" s="4">
        <f t="shared" si="18"/>
        <v>33250.758675078869</v>
      </c>
      <c r="AU40" s="4">
        <v>38600</v>
      </c>
      <c r="AV40" s="60">
        <v>1293598</v>
      </c>
      <c r="AW40" s="31">
        <f t="shared" si="29"/>
        <v>29839.254544302017</v>
      </c>
      <c r="AX40" s="11">
        <f>a0!S39</f>
        <v>97.321428571428584</v>
      </c>
      <c r="AY40" s="66">
        <v>36070</v>
      </c>
      <c r="AZ40" s="4">
        <f t="shared" si="19"/>
        <v>30940.779816513761</v>
      </c>
      <c r="BA40" s="4">
        <v>36551</v>
      </c>
      <c r="BB40" s="59">
        <v>1122210</v>
      </c>
      <c r="BC40" s="31">
        <f t="shared" si="30"/>
        <v>32570.552748594291</v>
      </c>
      <c r="BD40" s="11">
        <f>a0!U39</f>
        <v>97.378004369992695</v>
      </c>
      <c r="BE40" s="66">
        <v>148701</v>
      </c>
      <c r="BF40" s="4">
        <f t="shared" si="5"/>
        <v>131128.25654450263</v>
      </c>
      <c r="BG40" s="4">
        <v>150369</v>
      </c>
      <c r="BH40" s="59">
        <v>4150147</v>
      </c>
      <c r="BI40" s="31">
        <f t="shared" si="31"/>
        <v>36232.21056989066</v>
      </c>
      <c r="BJ40" s="11">
        <f>a0!W39</f>
        <v>96.160000000000011</v>
      </c>
      <c r="BK40" s="66">
        <v>161021</v>
      </c>
      <c r="BL40" s="4">
        <f t="shared" si="7"/>
        <v>147356.98835274539</v>
      </c>
      <c r="BM40" s="4">
        <v>164451</v>
      </c>
      <c r="BN40" s="59">
        <v>4765472</v>
      </c>
      <c r="BO40" s="31">
        <f t="shared" si="32"/>
        <v>34508.858723752863</v>
      </c>
    </row>
    <row r="41" spans="1:67" ht="12.75" customHeight="1" x14ac:dyDescent="0.2">
      <c r="A41" s="1">
        <v>2016</v>
      </c>
      <c r="B41" s="11">
        <f>a0!C40</f>
        <v>98.466257668711663</v>
      </c>
      <c r="C41" s="66">
        <v>1153668</v>
      </c>
      <c r="D41" s="4">
        <f t="shared" si="20"/>
        <v>1171637.906542056</v>
      </c>
      <c r="E41" s="4">
        <v>1164949</v>
      </c>
      <c r="F41" s="59">
        <v>36110803</v>
      </c>
      <c r="G41" s="31">
        <f t="shared" si="0"/>
        <v>32260.401409517257</v>
      </c>
      <c r="H41" s="11">
        <f>a0!E40</f>
        <v>97.641857037582923</v>
      </c>
      <c r="I41" s="66">
        <v>16653</v>
      </c>
      <c r="J41" s="4">
        <f t="shared" si="9"/>
        <v>17055.185660377356</v>
      </c>
      <c r="K41" s="4">
        <v>16947</v>
      </c>
      <c r="L41" s="59">
        <v>529586</v>
      </c>
      <c r="M41" s="31">
        <f t="shared" si="26"/>
        <v>32000.468290324894</v>
      </c>
      <c r="N41" s="11">
        <f>a0!G40</f>
        <v>98.198198198198213</v>
      </c>
      <c r="O41" s="66">
        <v>4327</v>
      </c>
      <c r="P41" s="4">
        <f t="shared" si="11"/>
        <v>4406.3944954128428</v>
      </c>
      <c r="Q41" s="4">
        <v>4388</v>
      </c>
      <c r="R41" s="59">
        <v>146891</v>
      </c>
      <c r="S41" s="31">
        <f t="shared" si="12"/>
        <v>29872.490486142786</v>
      </c>
      <c r="T41" s="11">
        <f>a0!I40</f>
        <v>98.86706948640483</v>
      </c>
      <c r="U41" s="66">
        <v>29373</v>
      </c>
      <c r="V41" s="4">
        <f t="shared" si="13"/>
        <v>29709.588999236057</v>
      </c>
      <c r="W41" s="4">
        <v>29682</v>
      </c>
      <c r="X41" s="59">
        <v>942984</v>
      </c>
      <c r="Y41" s="31">
        <f t="shared" si="27"/>
        <v>31476.674047491793</v>
      </c>
      <c r="Z41" s="11">
        <f>a0!K40</f>
        <v>97.713414634146332</v>
      </c>
      <c r="AA41" s="66">
        <v>22515</v>
      </c>
      <c r="AB41" s="4">
        <f t="shared" si="15"/>
        <v>23041.872074882998</v>
      </c>
      <c r="AC41" s="4">
        <v>22842</v>
      </c>
      <c r="AD41" s="59">
        <v>763322</v>
      </c>
      <c r="AE41" s="31">
        <f t="shared" si="1"/>
        <v>29924.461760567625</v>
      </c>
      <c r="AF41" s="11">
        <f>a0!M40</f>
        <v>98.975571315996831</v>
      </c>
      <c r="AG41" s="66">
        <v>233861</v>
      </c>
      <c r="AH41" s="4">
        <f t="shared" si="16"/>
        <v>236281.53582802552</v>
      </c>
      <c r="AI41" s="4">
        <v>235846</v>
      </c>
      <c r="AJ41" s="59">
        <v>8225036</v>
      </c>
      <c r="AK41" s="31">
        <f t="shared" si="28"/>
        <v>28674.160210362606</v>
      </c>
      <c r="AL41" s="11">
        <f>a0!O40</f>
        <v>98.332069749810458</v>
      </c>
      <c r="AM41" s="66">
        <v>450917</v>
      </c>
      <c r="AN41" s="4">
        <f t="shared" si="17"/>
        <v>458565.55358519661</v>
      </c>
      <c r="AO41" s="4">
        <v>455334</v>
      </c>
      <c r="AP41" s="59">
        <v>13876500</v>
      </c>
      <c r="AQ41" s="31">
        <f t="shared" si="3"/>
        <v>32813.317479191435</v>
      </c>
      <c r="AR41" s="11">
        <f>a0!Q40</f>
        <v>98.390804597701162</v>
      </c>
      <c r="AS41" s="66">
        <v>38879</v>
      </c>
      <c r="AT41" s="4">
        <f t="shared" si="18"/>
        <v>33580.070872274147</v>
      </c>
      <c r="AU41" s="4">
        <v>39198</v>
      </c>
      <c r="AV41" s="60">
        <v>1314140</v>
      </c>
      <c r="AW41" s="31">
        <f t="shared" si="29"/>
        <v>29827.872220615765</v>
      </c>
      <c r="AX41" s="11">
        <f>a0!S40</f>
        <v>98.363095238095227</v>
      </c>
      <c r="AY41" s="66">
        <v>36522</v>
      </c>
      <c r="AZ41" s="4">
        <f t="shared" si="19"/>
        <v>30996.73524962179</v>
      </c>
      <c r="BA41" s="4">
        <v>36868</v>
      </c>
      <c r="BB41" s="59">
        <v>1135496</v>
      </c>
      <c r="BC41" s="31">
        <f t="shared" si="30"/>
        <v>32468.630448720207</v>
      </c>
      <c r="BD41" s="11">
        <f>a0!U40</f>
        <v>98.47050254916239</v>
      </c>
      <c r="BE41" s="66">
        <v>148702</v>
      </c>
      <c r="BF41" s="4">
        <f t="shared" si="5"/>
        <v>129674.30325443789</v>
      </c>
      <c r="BG41" s="4">
        <v>149905</v>
      </c>
      <c r="BH41" s="59">
        <v>4195427</v>
      </c>
      <c r="BI41" s="31">
        <f t="shared" si="31"/>
        <v>35730.570452066022</v>
      </c>
      <c r="BJ41" s="11">
        <f>a0!W40</f>
        <v>97.920000000000016</v>
      </c>
      <c r="BK41" s="66">
        <v>167899</v>
      </c>
      <c r="BL41" s="4">
        <f t="shared" si="7"/>
        <v>150889.62418300653</v>
      </c>
      <c r="BM41" s="4">
        <v>169867</v>
      </c>
      <c r="BN41" s="59">
        <v>4861269</v>
      </c>
      <c r="BO41" s="31">
        <f t="shared" si="32"/>
        <v>34942.933624944431</v>
      </c>
    </row>
    <row r="42" spans="1:67" ht="12.75" customHeight="1" x14ac:dyDescent="0.2">
      <c r="A42" s="1">
        <v>2017</v>
      </c>
      <c r="B42" s="11">
        <f>a0!C41</f>
        <v>100</v>
      </c>
      <c r="C42" s="66">
        <v>1209153</v>
      </c>
      <c r="D42" s="4">
        <f t="shared" si="20"/>
        <v>1209153</v>
      </c>
      <c r="E42" s="4">
        <v>1209153</v>
      </c>
      <c r="F42" s="59">
        <v>36545075</v>
      </c>
      <c r="G42" s="31">
        <f t="shared" si="0"/>
        <v>33086.619742879171</v>
      </c>
      <c r="H42" s="11">
        <f>a0!E41</f>
        <v>100.00000000000001</v>
      </c>
      <c r="I42" s="66">
        <v>17118</v>
      </c>
      <c r="J42" s="4">
        <f t="shared" si="9"/>
        <v>17117.999999999996</v>
      </c>
      <c r="K42" s="4">
        <v>17118</v>
      </c>
      <c r="L42" s="59">
        <v>529742</v>
      </c>
      <c r="M42" s="31">
        <f t="shared" si="26"/>
        <v>32313.843342608288</v>
      </c>
      <c r="N42" s="11">
        <f>a0!G41</f>
        <v>100</v>
      </c>
      <c r="O42" s="66">
        <v>4503</v>
      </c>
      <c r="P42" s="4">
        <f t="shared" si="11"/>
        <v>4503</v>
      </c>
      <c r="Q42" s="4">
        <v>4503</v>
      </c>
      <c r="R42" s="59">
        <v>149740</v>
      </c>
      <c r="S42" s="31">
        <f t="shared" si="12"/>
        <v>30072.125016695605</v>
      </c>
      <c r="T42" s="11">
        <f>a0!I41</f>
        <v>100</v>
      </c>
      <c r="U42" s="66">
        <v>30484</v>
      </c>
      <c r="V42" s="4">
        <f t="shared" si="13"/>
        <v>30483.999999999996</v>
      </c>
      <c r="W42" s="4">
        <v>30484</v>
      </c>
      <c r="X42" s="59">
        <v>952159</v>
      </c>
      <c r="Y42" s="31">
        <f t="shared" si="27"/>
        <v>32015.661249854278</v>
      </c>
      <c r="Z42" s="11">
        <f>a0!K41</f>
        <v>99.999999999999986</v>
      </c>
      <c r="AA42" s="66">
        <v>23559</v>
      </c>
      <c r="AB42" s="4">
        <f t="shared" si="15"/>
        <v>23559.000000000004</v>
      </c>
      <c r="AC42" s="4">
        <v>23559</v>
      </c>
      <c r="AD42" s="59">
        <v>766697</v>
      </c>
      <c r="AE42" s="31">
        <f t="shared" si="1"/>
        <v>30727.914678158388</v>
      </c>
      <c r="AF42" s="11">
        <f>a0!M41</f>
        <v>100</v>
      </c>
      <c r="AG42" s="66">
        <v>243975</v>
      </c>
      <c r="AH42" s="4">
        <f t="shared" si="16"/>
        <v>243975</v>
      </c>
      <c r="AI42" s="4">
        <v>243975</v>
      </c>
      <c r="AJ42" s="59">
        <v>8292832</v>
      </c>
      <c r="AK42" s="31">
        <f t="shared" si="28"/>
        <v>29419.985838372224</v>
      </c>
      <c r="AL42" s="11">
        <f>a0!O41</f>
        <v>100</v>
      </c>
      <c r="AM42" s="66">
        <v>474576</v>
      </c>
      <c r="AN42" s="4">
        <f t="shared" si="17"/>
        <v>474576</v>
      </c>
      <c r="AO42" s="4">
        <v>474576</v>
      </c>
      <c r="AP42" s="59">
        <v>14078499</v>
      </c>
      <c r="AQ42" s="31">
        <f t="shared" si="3"/>
        <v>33709.275399316364</v>
      </c>
      <c r="AR42" s="11">
        <f>a0!Q41</f>
        <v>100</v>
      </c>
      <c r="AS42" s="66">
        <v>40679</v>
      </c>
      <c r="AT42" s="4">
        <f t="shared" si="18"/>
        <v>34569.357088122611</v>
      </c>
      <c r="AU42" s="4">
        <v>40679</v>
      </c>
      <c r="AV42" s="60">
        <v>1334734</v>
      </c>
      <c r="AW42" s="31">
        <f t="shared" si="29"/>
        <v>30477.23366603383</v>
      </c>
      <c r="AX42" s="11">
        <f>a0!S41</f>
        <v>100</v>
      </c>
      <c r="AY42" s="66">
        <v>37709</v>
      </c>
      <c r="AZ42" s="4">
        <f t="shared" si="19"/>
        <v>31480.28125</v>
      </c>
      <c r="BA42" s="4">
        <v>37709</v>
      </c>
      <c r="BB42" s="59">
        <v>1147315</v>
      </c>
      <c r="BC42" s="31">
        <f t="shared" si="30"/>
        <v>32867.17248532443</v>
      </c>
      <c r="BD42" s="11">
        <f>a0!U41</f>
        <v>99.999999999999986</v>
      </c>
      <c r="BE42" s="66">
        <v>154356</v>
      </c>
      <c r="BF42" s="4">
        <f t="shared" si="5"/>
        <v>132546.0480699199</v>
      </c>
      <c r="BG42" s="4">
        <v>154356</v>
      </c>
      <c r="BH42" s="59">
        <v>4237310</v>
      </c>
      <c r="BI42" s="31">
        <f t="shared" si="31"/>
        <v>36427.828032407349</v>
      </c>
      <c r="BJ42" s="11">
        <f>a0!W41</f>
        <v>100</v>
      </c>
      <c r="BK42" s="66">
        <v>178021</v>
      </c>
      <c r="BL42" s="4">
        <f t="shared" si="7"/>
        <v>156658.48000000001</v>
      </c>
      <c r="BM42" s="4">
        <v>178021</v>
      </c>
      <c r="BN42" s="59">
        <v>4934202</v>
      </c>
      <c r="BO42" s="31">
        <f t="shared" si="32"/>
        <v>36078.985011152763</v>
      </c>
    </row>
    <row r="43" spans="1:67" ht="12.75" customHeight="1" x14ac:dyDescent="0.2">
      <c r="A43" s="1">
        <v>2018</v>
      </c>
      <c r="B43" s="11">
        <f>a0!C42</f>
        <v>102.30061349693253</v>
      </c>
      <c r="C43" s="66">
        <v>1260446</v>
      </c>
      <c r="D43" s="4">
        <f t="shared" ref="D43:D47" si="33">C43/B43*100</f>
        <v>1232100.1379310342</v>
      </c>
      <c r="E43" s="4">
        <v>1241326</v>
      </c>
      <c r="F43" s="59">
        <v>37072620</v>
      </c>
      <c r="G43" s="31">
        <f t="shared" si="0"/>
        <v>33483.632934494512</v>
      </c>
      <c r="H43" s="11">
        <f>a0!E42</f>
        <v>101.62122328666177</v>
      </c>
      <c r="I43" s="66">
        <v>17305</v>
      </c>
      <c r="J43" s="4">
        <f t="shared" si="9"/>
        <v>17028.923132704855</v>
      </c>
      <c r="K43" s="4">
        <v>17103</v>
      </c>
      <c r="L43" s="59">
        <v>528402</v>
      </c>
      <c r="M43" s="31">
        <f t="shared" si="26"/>
        <v>32367.40209158936</v>
      </c>
      <c r="N43" s="11">
        <f>a0!G42</f>
        <v>102.32732732732734</v>
      </c>
      <c r="O43" s="66">
        <v>4675</v>
      </c>
      <c r="P43" s="4">
        <f t="shared" si="11"/>
        <v>4568.6720469552456</v>
      </c>
      <c r="Q43" s="4">
        <v>4604</v>
      </c>
      <c r="R43" s="59">
        <v>152259</v>
      </c>
      <c r="S43" s="31">
        <f t="shared" si="12"/>
        <v>30237.949809206682</v>
      </c>
      <c r="T43" s="11">
        <f>a0!I42</f>
        <v>102.19033232628399</v>
      </c>
      <c r="U43" s="66">
        <v>31432</v>
      </c>
      <c r="V43" s="4">
        <f t="shared" si="13"/>
        <v>30758.291204730227</v>
      </c>
      <c r="W43" s="4">
        <v>30921</v>
      </c>
      <c r="X43" s="59">
        <v>962072</v>
      </c>
      <c r="Y43" s="31">
        <f t="shared" si="27"/>
        <v>32140.00615338561</v>
      </c>
      <c r="Z43" s="11">
        <f>a0!K42</f>
        <v>102.13414634146342</v>
      </c>
      <c r="AA43" s="66">
        <v>24219</v>
      </c>
      <c r="AB43" s="4">
        <f t="shared" si="15"/>
        <v>23712.931343283581</v>
      </c>
      <c r="AC43" s="4">
        <v>23825</v>
      </c>
      <c r="AD43" s="59">
        <v>770497</v>
      </c>
      <c r="AE43" s="31">
        <f t="shared" si="1"/>
        <v>30921.599954315203</v>
      </c>
      <c r="AF43" s="11">
        <f>a0!M42</f>
        <v>101.65484633569739</v>
      </c>
      <c r="AG43" s="66">
        <v>253664</v>
      </c>
      <c r="AH43" s="4">
        <f t="shared" si="16"/>
        <v>249534.58604651163</v>
      </c>
      <c r="AI43" s="4">
        <v>250679</v>
      </c>
      <c r="AJ43" s="59">
        <v>8386951</v>
      </c>
      <c r="AK43" s="31">
        <f t="shared" si="28"/>
        <v>29889.169496757524</v>
      </c>
      <c r="AL43" s="11">
        <f>a0!O42</f>
        <v>102.35026535253981</v>
      </c>
      <c r="AM43" s="66">
        <v>497090</v>
      </c>
      <c r="AN43" s="4">
        <f t="shared" si="17"/>
        <v>485675.34074074076</v>
      </c>
      <c r="AO43" s="4">
        <v>488976</v>
      </c>
      <c r="AP43" s="59">
        <v>14326746</v>
      </c>
      <c r="AQ43" s="31">
        <f t="shared" si="3"/>
        <v>34130.290297601423</v>
      </c>
      <c r="AR43" s="11">
        <f>a0!Q42</f>
        <v>102.52873563218392</v>
      </c>
      <c r="AS43" s="66">
        <v>42282</v>
      </c>
      <c r="AT43" s="4">
        <f t="shared" si="18"/>
        <v>35045.394618834078</v>
      </c>
      <c r="AU43" s="4">
        <v>41552</v>
      </c>
      <c r="AV43" s="60">
        <v>1352687</v>
      </c>
      <c r="AW43" s="31">
        <f t="shared" si="29"/>
        <v>30718.118825715039</v>
      </c>
      <c r="AX43" s="11">
        <f>a0!S42</f>
        <v>102.30654761904762</v>
      </c>
      <c r="AY43" s="66">
        <v>39002</v>
      </c>
      <c r="AZ43" s="4">
        <f t="shared" si="19"/>
        <v>31825.632000000001</v>
      </c>
      <c r="BA43" s="109">
        <v>38281</v>
      </c>
      <c r="BB43" s="59">
        <v>1156210</v>
      </c>
      <c r="BC43" s="31">
        <f t="shared" si="30"/>
        <v>33109.037285614206</v>
      </c>
      <c r="BD43" s="11">
        <f>a0!U42</f>
        <v>102.40349599417333</v>
      </c>
      <c r="BE43" s="66">
        <v>159457</v>
      </c>
      <c r="BF43" s="4">
        <f t="shared" si="5"/>
        <v>133712.51991465149</v>
      </c>
      <c r="BG43" s="4">
        <v>157172</v>
      </c>
      <c r="BH43" s="59">
        <v>4292556</v>
      </c>
      <c r="BI43" s="31">
        <f t="shared" si="31"/>
        <v>36615.014457586578</v>
      </c>
      <c r="BJ43" s="11">
        <f>a0!W42</f>
        <v>102.72000000000001</v>
      </c>
      <c r="BK43" s="66">
        <v>187025</v>
      </c>
      <c r="BL43" s="4">
        <f t="shared" si="7"/>
        <v>160223.90965732085</v>
      </c>
      <c r="BM43" s="4">
        <v>183992</v>
      </c>
      <c r="BN43" s="59">
        <v>5020979</v>
      </c>
      <c r="BO43" s="31">
        <f t="shared" si="32"/>
        <v>36644.646392665651</v>
      </c>
    </row>
    <row r="44" spans="1:67" ht="12.75" customHeight="1" thickBot="1" x14ac:dyDescent="0.25">
      <c r="A44" s="1">
        <v>2019</v>
      </c>
      <c r="B44" s="11">
        <f>a0!C43</f>
        <v>104.29447852760737</v>
      </c>
      <c r="C44" s="15">
        <v>1300816</v>
      </c>
      <c r="D44" s="4">
        <f t="shared" si="33"/>
        <v>1247252.9882352941</v>
      </c>
      <c r="E44" s="4">
        <v>1260767</v>
      </c>
      <c r="F44" s="4">
        <v>37618495</v>
      </c>
      <c r="G44" s="31">
        <f t="shared" si="0"/>
        <v>33514.551818194748</v>
      </c>
      <c r="H44" s="11">
        <f>a0!E43</f>
        <v>102.65291083271926</v>
      </c>
      <c r="I44" s="15">
        <v>17676</v>
      </c>
      <c r="J44" s="4">
        <f t="shared" ref="J44:J48" si="34">I44/H44*100</f>
        <v>17219.190236898776</v>
      </c>
      <c r="K44" s="4">
        <v>17470</v>
      </c>
      <c r="L44" s="4">
        <v>527643</v>
      </c>
      <c r="M44" s="31">
        <f t="shared" si="26"/>
        <v>33109.507754295992</v>
      </c>
      <c r="N44" s="11">
        <f>a0!G43</f>
        <v>103.52852852852854</v>
      </c>
      <c r="O44" s="15">
        <v>4859</v>
      </c>
      <c r="P44" s="4">
        <f t="shared" si="11"/>
        <v>4693.3923132704858</v>
      </c>
      <c r="Q44" s="4">
        <v>4744</v>
      </c>
      <c r="R44" s="4">
        <v>155792</v>
      </c>
      <c r="S44" s="31">
        <f t="shared" si="12"/>
        <v>30450.857553661292</v>
      </c>
      <c r="T44" s="11">
        <f>a0!I43</f>
        <v>103.85196374622356</v>
      </c>
      <c r="U44" s="15">
        <v>32326</v>
      </c>
      <c r="V44" s="4">
        <f t="shared" si="13"/>
        <v>31126.999272727273</v>
      </c>
      <c r="W44" s="4">
        <v>31405</v>
      </c>
      <c r="X44" s="4">
        <v>975799</v>
      </c>
      <c r="Y44" s="31">
        <f t="shared" si="27"/>
        <v>32183.88213146355</v>
      </c>
      <c r="Z44" s="11">
        <f>a0!K43</f>
        <v>103.88719512195122</v>
      </c>
      <c r="AA44" s="15">
        <v>24908</v>
      </c>
      <c r="AB44" s="4">
        <f t="shared" si="15"/>
        <v>23976.005869405722</v>
      </c>
      <c r="AC44" s="4">
        <v>24219</v>
      </c>
      <c r="AD44" s="4">
        <v>777387</v>
      </c>
      <c r="AE44" s="31">
        <f t="shared" si="1"/>
        <v>31154.367129885115</v>
      </c>
      <c r="AF44" s="11">
        <f>a0!M43</f>
        <v>103.78250591016547</v>
      </c>
      <c r="AG44" s="15">
        <v>262394</v>
      </c>
      <c r="AH44" s="4">
        <f t="shared" si="16"/>
        <v>252830.66514806382</v>
      </c>
      <c r="AI44" s="4">
        <v>255360</v>
      </c>
      <c r="AJ44" s="4">
        <v>8483186</v>
      </c>
      <c r="AK44" s="31">
        <f t="shared" si="28"/>
        <v>30101.898036893213</v>
      </c>
      <c r="AL44" s="11">
        <f>a0!O43</f>
        <v>104.24564063684609</v>
      </c>
      <c r="AM44" s="15">
        <v>514476</v>
      </c>
      <c r="AN44" s="4">
        <f t="shared" si="17"/>
        <v>493522.79563636368</v>
      </c>
      <c r="AO44" s="4">
        <v>497551</v>
      </c>
      <c r="AP44" s="4">
        <v>14573565</v>
      </c>
      <c r="AQ44" s="31">
        <f t="shared" si="3"/>
        <v>34140.651240791114</v>
      </c>
      <c r="AR44" s="11">
        <f>a0!Q43</f>
        <v>104.82758620689657</v>
      </c>
      <c r="AS44" s="15">
        <v>43378</v>
      </c>
      <c r="AT44" s="4">
        <f t="shared" si="18"/>
        <v>35165.352339181285</v>
      </c>
      <c r="AU44" s="4">
        <v>42051</v>
      </c>
      <c r="AV44" s="4">
        <v>1370033</v>
      </c>
      <c r="AW44" s="31">
        <f t="shared" si="29"/>
        <v>30693.421253356672</v>
      </c>
      <c r="AX44" s="11">
        <f>a0!S43</f>
        <v>104.09226190476191</v>
      </c>
      <c r="AY44" s="15">
        <v>39824</v>
      </c>
      <c r="AZ44" s="4">
        <f t="shared" si="19"/>
        <v>31938.904932094352</v>
      </c>
      <c r="BA44" s="4">
        <v>38639</v>
      </c>
      <c r="BB44" s="4">
        <v>1164223</v>
      </c>
      <c r="BC44" s="31">
        <f t="shared" si="30"/>
        <v>33188.658873772467</v>
      </c>
      <c r="BD44" s="11">
        <f>a0!U43</f>
        <v>104.22432629278948</v>
      </c>
      <c r="BE44" s="66">
        <v>162034</v>
      </c>
      <c r="BF44" s="4">
        <f t="shared" si="5"/>
        <v>133499.71069182392</v>
      </c>
      <c r="BG44" s="4">
        <v>157836</v>
      </c>
      <c r="BH44" s="4">
        <v>4355377</v>
      </c>
      <c r="BI44" s="31">
        <f t="shared" si="31"/>
        <v>36239.342771016149</v>
      </c>
      <c r="BJ44" s="11">
        <f>a0!W43</f>
        <v>105.12</v>
      </c>
      <c r="BK44" s="15">
        <v>194515</v>
      </c>
      <c r="BL44" s="4">
        <f t="shared" si="7"/>
        <v>162835.99695585997</v>
      </c>
      <c r="BM44" s="4">
        <v>187213</v>
      </c>
      <c r="BN44" s="4">
        <v>5111022</v>
      </c>
      <c r="BO44" s="31">
        <f t="shared" si="32"/>
        <v>36629.269058125756</v>
      </c>
    </row>
    <row r="45" spans="1:67" ht="12.75" customHeight="1" thickBot="1" x14ac:dyDescent="0.25">
      <c r="A45" s="1">
        <v>2020</v>
      </c>
      <c r="B45" s="11">
        <f>a0!C44</f>
        <v>105.06134969325153</v>
      </c>
      <c r="C45" s="132">
        <v>1225996</v>
      </c>
      <c r="D45" s="4">
        <f t="shared" si="33"/>
        <v>1166933.4189781023</v>
      </c>
      <c r="E45" s="97">
        <v>1181359</v>
      </c>
      <c r="F45" s="97">
        <v>38028638</v>
      </c>
      <c r="G45" s="31">
        <f t="shared" si="0"/>
        <v>31064.983184514786</v>
      </c>
      <c r="H45" s="11">
        <f>a0!E44</f>
        <v>102.87398673544585</v>
      </c>
      <c r="I45" s="132">
        <v>16925</v>
      </c>
      <c r="J45" s="4">
        <f t="shared" si="34"/>
        <v>16452.166905444123</v>
      </c>
      <c r="K45" s="97">
        <v>16521</v>
      </c>
      <c r="L45" s="97">
        <v>526884</v>
      </c>
      <c r="M45" s="31">
        <f t="shared" si="26"/>
        <v>31356.048010567793</v>
      </c>
      <c r="N45" s="11">
        <f>a0!G44</f>
        <v>103.52852852852854</v>
      </c>
      <c r="O45" s="132">
        <v>4746</v>
      </c>
      <c r="P45" s="4">
        <f t="shared" si="11"/>
        <v>4584.243654822335</v>
      </c>
      <c r="Q45" s="97">
        <v>4578</v>
      </c>
      <c r="R45" s="97">
        <v>159193</v>
      </c>
      <c r="S45" s="31">
        <f t="shared" si="12"/>
        <v>28757.545871991861</v>
      </c>
      <c r="T45" s="11">
        <f>a0!I44</f>
        <v>104.15407854984893</v>
      </c>
      <c r="U45" s="15">
        <v>31212</v>
      </c>
      <c r="V45" s="4">
        <f t="shared" si="13"/>
        <v>29967.141406816536</v>
      </c>
      <c r="W45" s="97">
        <v>30137</v>
      </c>
      <c r="X45" s="97">
        <v>989168</v>
      </c>
      <c r="Y45" s="31">
        <f t="shared" si="27"/>
        <v>30467.018747068243</v>
      </c>
      <c r="Z45" s="11">
        <f>a0!K44</f>
        <v>104.11585365853658</v>
      </c>
      <c r="AA45" s="132">
        <v>24287</v>
      </c>
      <c r="AB45" s="4">
        <f t="shared" si="15"/>
        <v>23326.898975109809</v>
      </c>
      <c r="AC45" s="97">
        <v>23601</v>
      </c>
      <c r="AD45" s="97">
        <v>783432</v>
      </c>
      <c r="AE45" s="31">
        <f t="shared" si="1"/>
        <v>30125.141684281469</v>
      </c>
      <c r="AF45" s="11">
        <f>a0!M44</f>
        <v>104.64933018124508</v>
      </c>
      <c r="AG45" s="132">
        <v>248325</v>
      </c>
      <c r="AH45" s="4">
        <f t="shared" si="16"/>
        <v>237292.48870481929</v>
      </c>
      <c r="AI45" s="97">
        <v>240256</v>
      </c>
      <c r="AJ45" s="97">
        <v>8551095</v>
      </c>
      <c r="AK45" s="31">
        <f t="shared" si="28"/>
        <v>28096.518632993786</v>
      </c>
      <c r="AL45" s="11">
        <f>a0!O44</f>
        <v>104.92797573919637</v>
      </c>
      <c r="AM45" s="132">
        <v>475923</v>
      </c>
      <c r="AN45" s="4">
        <f t="shared" si="17"/>
        <v>453571.12499999994</v>
      </c>
      <c r="AO45" s="97">
        <v>458930</v>
      </c>
      <c r="AP45" s="136">
        <v>14761811</v>
      </c>
      <c r="AQ45" s="31">
        <f t="shared" si="3"/>
        <v>31089.003916931331</v>
      </c>
      <c r="AR45" s="11">
        <f>a0!Q44</f>
        <v>105.3639846743295</v>
      </c>
      <c r="AS45" s="132">
        <v>40896</v>
      </c>
      <c r="AT45" s="4">
        <f t="shared" si="18"/>
        <v>32984.482909090912</v>
      </c>
      <c r="AU45" s="97">
        <v>39273</v>
      </c>
      <c r="AV45" s="136">
        <v>1380132</v>
      </c>
      <c r="AW45" s="31">
        <f t="shared" si="29"/>
        <v>28455.973776421386</v>
      </c>
      <c r="AX45" s="11">
        <f>a0!S44</f>
        <v>104.6875</v>
      </c>
      <c r="AY45" s="15">
        <v>37456</v>
      </c>
      <c r="AZ45" s="4">
        <f t="shared" si="19"/>
        <v>29868.963752665248</v>
      </c>
      <c r="BA45" s="97">
        <v>36138</v>
      </c>
      <c r="BB45" s="97">
        <v>1167386</v>
      </c>
      <c r="BC45" s="31">
        <f t="shared" si="30"/>
        <v>30956.34177555667</v>
      </c>
      <c r="BD45" s="11">
        <f>a0!U44</f>
        <v>105.38965768390383</v>
      </c>
      <c r="BE45" s="132">
        <v>152785</v>
      </c>
      <c r="BF45" s="4">
        <f t="shared" si="5"/>
        <v>124487.57083621288</v>
      </c>
      <c r="BG45" s="97">
        <v>147754</v>
      </c>
      <c r="BH45" s="97">
        <v>4407495</v>
      </c>
      <c r="BI45" s="31">
        <f t="shared" si="31"/>
        <v>33523.350565343804</v>
      </c>
      <c r="BJ45" s="11">
        <f>a0!W44</f>
        <v>105.92000000000002</v>
      </c>
      <c r="BK45" s="132">
        <v>189097</v>
      </c>
      <c r="BL45" s="4">
        <f t="shared" si="7"/>
        <v>157104.75830815706</v>
      </c>
      <c r="BM45" s="132">
        <v>179977</v>
      </c>
      <c r="BN45" s="97">
        <v>5176101</v>
      </c>
      <c r="BO45" s="31">
        <f t="shared" si="32"/>
        <v>34770.766644623051</v>
      </c>
    </row>
    <row r="46" spans="1:67" ht="12.75" customHeight="1" x14ac:dyDescent="0.2">
      <c r="A46" s="1">
        <v>2021</v>
      </c>
      <c r="B46" s="11">
        <f>a0!C45</f>
        <v>108.58895705521472</v>
      </c>
      <c r="C46" s="15">
        <v>1336357</v>
      </c>
      <c r="D46" s="4">
        <f>C46/B46*100</f>
        <v>1230656.4463276835</v>
      </c>
      <c r="E46" s="4">
        <v>1253431</v>
      </c>
      <c r="F46" s="4">
        <v>38239864</v>
      </c>
      <c r="G46" s="31">
        <f t="shared" si="0"/>
        <v>32778.123897093355</v>
      </c>
      <c r="H46" s="11">
        <f>a0!E45</f>
        <v>106.63227708179809</v>
      </c>
      <c r="I46" s="132">
        <v>18438</v>
      </c>
      <c r="J46" s="4">
        <f t="shared" si="34"/>
        <v>17291.199723565998</v>
      </c>
      <c r="K46" s="4">
        <v>17444</v>
      </c>
      <c r="L46" s="4">
        <v>527056</v>
      </c>
      <c r="M46" s="31">
        <f t="shared" si="26"/>
        <v>33097.052305637349</v>
      </c>
      <c r="N46" s="11">
        <f>a0!G45</f>
        <v>108.7837837837838</v>
      </c>
      <c r="O46" s="132">
        <v>5439</v>
      </c>
      <c r="P46" s="4">
        <f t="shared" si="11"/>
        <v>4999.8260869565211</v>
      </c>
      <c r="Q46" s="93">
        <v>5003</v>
      </c>
      <c r="R46" s="4">
        <v>162133</v>
      </c>
      <c r="S46" s="31">
        <f t="shared" si="12"/>
        <v>30857.38251928972</v>
      </c>
      <c r="T46" s="11">
        <f>a0!I45</f>
        <v>108.38368580060423</v>
      </c>
      <c r="U46" s="15">
        <v>34726</v>
      </c>
      <c r="V46" s="4">
        <f t="shared" si="13"/>
        <v>32039.877351916381</v>
      </c>
      <c r="W46" s="4">
        <v>32384</v>
      </c>
      <c r="X46" s="4">
        <v>999908</v>
      </c>
      <c r="Y46" s="31">
        <f t="shared" si="27"/>
        <v>32386.979602123396</v>
      </c>
      <c r="Z46" s="11">
        <f>a0!K45</f>
        <v>108.07926829268294</v>
      </c>
      <c r="AA46" s="132">
        <v>26667</v>
      </c>
      <c r="AB46" s="4">
        <f>AA46/Z46*100</f>
        <v>24673.557122708036</v>
      </c>
      <c r="AC46" s="4">
        <v>24897</v>
      </c>
      <c r="AD46" s="4">
        <v>790802</v>
      </c>
      <c r="AE46" s="31">
        <f t="shared" si="1"/>
        <v>31483.228418744515</v>
      </c>
      <c r="AF46" s="11">
        <f>a0!M45</f>
        <v>108.58944050433412</v>
      </c>
      <c r="AG46" s="132">
        <v>272246</v>
      </c>
      <c r="AH46" s="4">
        <f t="shared" si="16"/>
        <v>250711.30188679244</v>
      </c>
      <c r="AI46" s="4">
        <v>255046</v>
      </c>
      <c r="AJ46" s="4">
        <v>8572020</v>
      </c>
      <c r="AK46" s="31">
        <f t="shared" si="28"/>
        <v>29753.313688022194</v>
      </c>
      <c r="AL46" s="11">
        <f>a0!O45</f>
        <v>108.56709628506444</v>
      </c>
      <c r="AM46" s="132">
        <v>514645</v>
      </c>
      <c r="AN46" s="4">
        <f t="shared" si="17"/>
        <v>474034.04678770946</v>
      </c>
      <c r="AO46" s="4">
        <v>483315</v>
      </c>
      <c r="AP46" s="4">
        <v>14842488</v>
      </c>
      <c r="AQ46" s="31">
        <f t="shared" si="3"/>
        <v>32562.936887670046</v>
      </c>
      <c r="AR46" s="11">
        <f>a0!Q45</f>
        <v>108.81226053639847</v>
      </c>
      <c r="AS46" s="132">
        <v>45005</v>
      </c>
      <c r="AT46" s="4">
        <f t="shared" si="18"/>
        <v>35148.271126760563</v>
      </c>
      <c r="AU46" s="4">
        <v>41956</v>
      </c>
      <c r="AV46" s="4">
        <v>1391924</v>
      </c>
      <c r="AW46" s="31">
        <f t="shared" si="29"/>
        <v>30142.450306194878</v>
      </c>
      <c r="AX46" s="11">
        <f>a0!S45</f>
        <v>107.4404761904762</v>
      </c>
      <c r="AY46" s="15">
        <v>40734</v>
      </c>
      <c r="AZ46" s="4">
        <f t="shared" si="19"/>
        <v>31650.656509695287</v>
      </c>
      <c r="BA46" s="4">
        <v>38412</v>
      </c>
      <c r="BB46" s="4">
        <v>1167711</v>
      </c>
      <c r="BC46" s="31">
        <f>BA46*1000000/BB46</f>
        <v>32895.125591863056</v>
      </c>
      <c r="BD46" s="11">
        <f>a0!U45</f>
        <v>108.7399854333576</v>
      </c>
      <c r="BE46" s="132">
        <v>165508</v>
      </c>
      <c r="BF46" s="4">
        <f t="shared" si="5"/>
        <v>130699.21768251841</v>
      </c>
      <c r="BG46" s="4">
        <v>156299</v>
      </c>
      <c r="BH46" s="4">
        <v>4431531</v>
      </c>
      <c r="BI46" s="31">
        <f>BG46*1000000/BH46</f>
        <v>35269.752146605766</v>
      </c>
      <c r="BJ46" s="11">
        <f>a0!W45</f>
        <v>108.88</v>
      </c>
      <c r="BK46" s="132">
        <v>208300</v>
      </c>
      <c r="BL46" s="4">
        <f t="shared" si="7"/>
        <v>168354.15135929463</v>
      </c>
      <c r="BM46" s="4">
        <v>194273</v>
      </c>
      <c r="BN46" s="4">
        <v>5226665</v>
      </c>
      <c r="BO46" s="31">
        <f t="shared" si="32"/>
        <v>37169.590934180786</v>
      </c>
    </row>
    <row r="47" spans="1:67" ht="12.75" customHeight="1" x14ac:dyDescent="0.2">
      <c r="A47" s="1">
        <v>2022</v>
      </c>
      <c r="B47" s="11">
        <f>a0!C46</f>
        <v>115.95092024539876</v>
      </c>
      <c r="C47" s="15">
        <v>1488875</v>
      </c>
      <c r="D47" s="4">
        <f t="shared" si="33"/>
        <v>1284056.2169312171</v>
      </c>
      <c r="E47" s="133">
        <v>1325867</v>
      </c>
      <c r="F47" s="133">
        <v>38935934</v>
      </c>
      <c r="G47" s="31">
        <f t="shared" si="0"/>
        <v>34052.528443262723</v>
      </c>
      <c r="H47" s="11">
        <f>a0!E46</f>
        <v>113.41193809874726</v>
      </c>
      <c r="I47" s="15">
        <v>19608</v>
      </c>
      <c r="J47" s="4">
        <f t="shared" si="34"/>
        <v>17289.185185185182</v>
      </c>
      <c r="K47" s="1">
        <v>17748</v>
      </c>
      <c r="L47" s="93">
        <v>531308</v>
      </c>
      <c r="M47" s="31">
        <f t="shared" si="26"/>
        <v>33404.353030633829</v>
      </c>
      <c r="N47" s="11">
        <f>a0!G46</f>
        <v>118.46846846846849</v>
      </c>
      <c r="O47" s="15">
        <v>6034</v>
      </c>
      <c r="P47" s="4">
        <f t="shared" si="11"/>
        <v>5093.3384030418247</v>
      </c>
      <c r="Q47" s="93">
        <v>5166</v>
      </c>
      <c r="R47" s="93">
        <v>167213</v>
      </c>
      <c r="S47" s="31">
        <f t="shared" si="12"/>
        <v>30894.727084616628</v>
      </c>
      <c r="T47" s="11">
        <f>a0!I46</f>
        <v>116.54078549848943</v>
      </c>
      <c r="U47" s="15">
        <v>37911</v>
      </c>
      <c r="V47" s="4">
        <f t="shared" si="13"/>
        <v>32530.242384964356</v>
      </c>
      <c r="W47" s="93">
        <v>33372</v>
      </c>
      <c r="X47" s="93">
        <v>1025263</v>
      </c>
      <c r="Y47" s="31">
        <f t="shared" si="27"/>
        <v>32549.69700457346</v>
      </c>
      <c r="Z47" s="11">
        <f>a0!K46</f>
        <v>115.92987804878048</v>
      </c>
      <c r="AA47" s="15">
        <v>29151</v>
      </c>
      <c r="AB47" s="4">
        <f>AA47/Z47*100</f>
        <v>25145.372781065089</v>
      </c>
      <c r="AC47" s="93">
        <v>25602</v>
      </c>
      <c r="AD47" s="93">
        <v>809264</v>
      </c>
      <c r="AE47" s="31">
        <f t="shared" si="1"/>
        <v>31636.153344273316</v>
      </c>
      <c r="AF47" s="11">
        <f>a0!M46</f>
        <v>115.83924349881795</v>
      </c>
      <c r="AG47" s="15">
        <v>302938</v>
      </c>
      <c r="AH47" s="4">
        <f t="shared" si="16"/>
        <v>261515.86530612249</v>
      </c>
      <c r="AI47" s="93">
        <v>269757</v>
      </c>
      <c r="AJ47" s="93">
        <v>8673184</v>
      </c>
      <c r="AK47" s="31">
        <f t="shared" si="28"/>
        <v>31102.418673465247</v>
      </c>
      <c r="AL47" s="11">
        <f>a0!O46</f>
        <v>115.92115238817286</v>
      </c>
      <c r="AM47" s="15">
        <v>587273</v>
      </c>
      <c r="AN47" s="4">
        <f t="shared" si="17"/>
        <v>506614.18378024857</v>
      </c>
      <c r="AO47" s="93">
        <v>522064</v>
      </c>
      <c r="AP47" s="93">
        <v>15141455</v>
      </c>
      <c r="AQ47" s="31">
        <f t="shared" si="3"/>
        <v>34479.117099380477</v>
      </c>
      <c r="AR47" s="11">
        <f>a0!Q46</f>
        <v>117.39463601532566</v>
      </c>
      <c r="AS47" s="15">
        <v>49732</v>
      </c>
      <c r="AT47" s="4">
        <f t="shared" si="18"/>
        <v>36000.514360313326</v>
      </c>
      <c r="AU47" s="93">
        <v>44131</v>
      </c>
      <c r="AV47" s="93">
        <v>1412568</v>
      </c>
      <c r="AW47" s="31">
        <f t="shared" si="29"/>
        <v>31241.681816379813</v>
      </c>
      <c r="AX47" s="11">
        <f>a0!S46</f>
        <v>114.50892857142858</v>
      </c>
      <c r="AY47" s="15">
        <v>44294</v>
      </c>
      <c r="AZ47" s="4">
        <f t="shared" si="19"/>
        <v>32292.311890838206</v>
      </c>
      <c r="BA47" s="93">
        <v>39732</v>
      </c>
      <c r="BB47" s="93">
        <v>1178455</v>
      </c>
      <c r="BC47" s="31">
        <f t="shared" si="30"/>
        <v>33715.330665999129</v>
      </c>
      <c r="BD47" s="11">
        <f>a0!U46</f>
        <v>115.73197378004369</v>
      </c>
      <c r="BE47" s="15">
        <v>178547</v>
      </c>
      <c r="BF47" s="4">
        <f t="shared" si="5"/>
        <v>132477.6041535557</v>
      </c>
      <c r="BG47" s="93">
        <v>161336</v>
      </c>
      <c r="BH47" s="93">
        <v>4510747</v>
      </c>
      <c r="BI47" s="31">
        <f t="shared" si="31"/>
        <v>35767.024840896644</v>
      </c>
      <c r="BJ47" s="11">
        <f>a0!W46</f>
        <v>116.4</v>
      </c>
      <c r="BK47" s="15">
        <v>228442</v>
      </c>
      <c r="BL47" s="4">
        <f t="shared" si="7"/>
        <v>172705.29209621993</v>
      </c>
      <c r="BM47" s="93">
        <v>202536</v>
      </c>
      <c r="BN47" s="93">
        <v>5357486</v>
      </c>
      <c r="BO47" s="31">
        <f t="shared" si="32"/>
        <v>37804.298508666194</v>
      </c>
    </row>
    <row r="48" spans="1:67" ht="12.75" customHeight="1" x14ac:dyDescent="0.2">
      <c r="A48" s="1">
        <v>2023</v>
      </c>
      <c r="B48" s="11">
        <f>a0!C47</f>
        <v>120.47546012269939</v>
      </c>
      <c r="C48" s="134">
        <v>1572103</v>
      </c>
      <c r="D48" s="4">
        <f>C48/B48*100</f>
        <v>1304915.5391470401</v>
      </c>
      <c r="E48" s="133">
        <v>1353494</v>
      </c>
      <c r="F48" s="133">
        <v>40083484</v>
      </c>
      <c r="G48" s="31">
        <f t="shared" si="0"/>
        <v>33766.875154864283</v>
      </c>
      <c r="H48" s="11">
        <f>a0!E47</f>
        <v>117.1702284450995</v>
      </c>
      <c r="I48" s="135">
        <v>21065</v>
      </c>
      <c r="J48" s="4">
        <f t="shared" si="34"/>
        <v>17978.116352201254</v>
      </c>
      <c r="K48" s="16">
        <v>18404</v>
      </c>
      <c r="L48" s="93">
        <v>538907</v>
      </c>
      <c r="M48" s="31">
        <f t="shared" si="26"/>
        <v>34150.604835342645</v>
      </c>
      <c r="N48" s="11">
        <f>a0!G47</f>
        <v>121.84684684684687</v>
      </c>
      <c r="O48" s="135">
        <v>6365</v>
      </c>
      <c r="P48" s="4">
        <f>O48/N48*100</f>
        <v>5223.7707948243979</v>
      </c>
      <c r="Q48" s="93">
        <v>5317</v>
      </c>
      <c r="R48" s="93">
        <v>173713</v>
      </c>
      <c r="S48" s="31">
        <f t="shared" si="12"/>
        <v>30607.956802311859</v>
      </c>
      <c r="T48" s="11">
        <f>a0!I47</f>
        <v>121.22356495468277</v>
      </c>
      <c r="U48" s="135">
        <v>40730</v>
      </c>
      <c r="V48" s="4">
        <f t="shared" si="13"/>
        <v>33599.077881619938</v>
      </c>
      <c r="W48" s="93">
        <v>34274</v>
      </c>
      <c r="X48" s="93">
        <v>1056486</v>
      </c>
      <c r="Y48" s="31">
        <f t="shared" si="27"/>
        <v>32441.508926762872</v>
      </c>
      <c r="Z48" s="11">
        <f>a0!K47</f>
        <v>120.04573170731707</v>
      </c>
      <c r="AA48" s="5">
        <v>31089</v>
      </c>
      <c r="AB48" s="4">
        <f>AA48/Z48*100</f>
        <v>25897.630476190476</v>
      </c>
      <c r="AC48" s="93">
        <v>26351</v>
      </c>
      <c r="AD48" s="93">
        <v>832190</v>
      </c>
      <c r="AE48" s="31">
        <f t="shared" si="1"/>
        <v>31664.643891419026</v>
      </c>
      <c r="AF48" s="11">
        <f>a0!M47</f>
        <v>121.04018912529548</v>
      </c>
      <c r="AG48" s="135">
        <v>320416</v>
      </c>
      <c r="AH48" s="4">
        <f t="shared" si="16"/>
        <v>264718.68750000006</v>
      </c>
      <c r="AI48" s="93">
        <v>274923</v>
      </c>
      <c r="AJ48" s="93">
        <v>8848020</v>
      </c>
      <c r="AK48" s="31">
        <f t="shared" si="28"/>
        <v>31071.697396705702</v>
      </c>
      <c r="AL48" s="11">
        <f>a0!O47</f>
        <v>120.31842304776345</v>
      </c>
      <c r="AM48" s="93">
        <v>617125</v>
      </c>
      <c r="AN48" s="4">
        <f t="shared" si="17"/>
        <v>512909.81411468185</v>
      </c>
      <c r="AO48" s="93">
        <v>531191</v>
      </c>
      <c r="AP48" s="93">
        <v>15623207</v>
      </c>
      <c r="AQ48" s="31">
        <f t="shared" si="3"/>
        <v>34000.12558241083</v>
      </c>
      <c r="AR48" s="11">
        <f>a0!Q47</f>
        <v>121.53256704980843</v>
      </c>
      <c r="AS48" s="93">
        <v>52475</v>
      </c>
      <c r="AT48" s="4">
        <f t="shared" si="18"/>
        <v>36692.796343001261</v>
      </c>
      <c r="AU48" s="93">
        <v>45080</v>
      </c>
      <c r="AV48" s="93">
        <v>1454743</v>
      </c>
      <c r="AW48" s="31">
        <f t="shared" si="29"/>
        <v>30988.291402673873</v>
      </c>
      <c r="AX48" s="11">
        <f>a0!S47</f>
        <v>119.04761904761905</v>
      </c>
      <c r="AY48" s="135">
        <v>46079</v>
      </c>
      <c r="AZ48" s="4">
        <f t="shared" si="19"/>
        <v>32312.898750000004</v>
      </c>
      <c r="BA48" s="93">
        <v>40221</v>
      </c>
      <c r="BB48" s="93">
        <v>1209307</v>
      </c>
      <c r="BC48" s="31">
        <f t="shared" si="30"/>
        <v>33259.544515991387</v>
      </c>
      <c r="BD48" s="11">
        <f>a0!U47</f>
        <v>119.51930080116531</v>
      </c>
      <c r="BE48" s="135">
        <v>190220</v>
      </c>
      <c r="BF48" s="4">
        <f t="shared" si="5"/>
        <v>136666.28884826327</v>
      </c>
      <c r="BG48" s="93">
        <v>166932</v>
      </c>
      <c r="BH48" s="93">
        <v>4684514</v>
      </c>
      <c r="BI48" s="31">
        <f t="shared" si="31"/>
        <v>35634.859880875585</v>
      </c>
      <c r="BJ48" s="11">
        <f>a0!W47</f>
        <v>120.96</v>
      </c>
      <c r="BK48" s="135">
        <v>241355</v>
      </c>
      <c r="BL48" s="4">
        <f t="shared" si="7"/>
        <v>175588.95502645505</v>
      </c>
      <c r="BM48" s="93">
        <v>206329</v>
      </c>
      <c r="BN48" s="93">
        <v>5531553</v>
      </c>
      <c r="BO48" s="31">
        <f t="shared" si="32"/>
        <v>37300.374777209945</v>
      </c>
    </row>
    <row r="49" spans="1:67" ht="12.75" customHeight="1" x14ac:dyDescent="0.2"/>
    <row r="50" spans="1:67" ht="12.75" customHeight="1" x14ac:dyDescent="0.2">
      <c r="B50" s="1" t="s">
        <v>156</v>
      </c>
    </row>
    <row r="51" spans="1:67" ht="12.75" customHeight="1" x14ac:dyDescent="0.2">
      <c r="A51" s="1" t="s">
        <v>157</v>
      </c>
      <c r="B51" s="5">
        <f>(POWER(B25/B6, 1/19)-1)*100</f>
        <v>3.5135038245099226</v>
      </c>
      <c r="C51" s="5">
        <f t="shared" ref="C51:BN51" si="35">(POWER(C25/C6, 1/19)-1)*100</f>
        <v>6.1365570513231438</v>
      </c>
      <c r="D51" s="5">
        <f t="shared" si="35"/>
        <v>2.5340203257539828</v>
      </c>
      <c r="E51" s="5">
        <f t="shared" si="35"/>
        <v>2.7191279093398579</v>
      </c>
      <c r="F51" s="5">
        <f t="shared" si="35"/>
        <v>1.1228432510859809</v>
      </c>
      <c r="G51" s="5">
        <f t="shared" si="35"/>
        <v>1.578559904897392</v>
      </c>
      <c r="H51" s="5">
        <f t="shared" si="35"/>
        <v>3.1996042496298172</v>
      </c>
      <c r="I51" s="5">
        <f t="shared" si="35"/>
        <v>5.2277464484673519</v>
      </c>
      <c r="J51" s="5">
        <f t="shared" si="35"/>
        <v>1.9652616050073624</v>
      </c>
      <c r="K51" s="5">
        <f t="shared" si="35"/>
        <v>2.0923067204804413</v>
      </c>
      <c r="L51" s="5">
        <f t="shared" si="35"/>
        <v>-0.4508921659155285</v>
      </c>
      <c r="M51" s="5">
        <f t="shared" si="35"/>
        <v>2.5547179093103001</v>
      </c>
      <c r="N51" s="5">
        <f t="shared" si="35"/>
        <v>3.1442521699086567</v>
      </c>
      <c r="O51" s="5">
        <f t="shared" si="35"/>
        <v>5.6847262204293258</v>
      </c>
      <c r="P51" s="5">
        <f t="shared" si="35"/>
        <v>2.4630301709258395</v>
      </c>
      <c r="Q51" s="5">
        <f t="shared" si="35"/>
        <v>2.5361619087383325</v>
      </c>
      <c r="R51" s="5">
        <f t="shared" si="35"/>
        <v>0.52479744153208774</v>
      </c>
      <c r="S51" s="5">
        <f t="shared" si="35"/>
        <v>2.0008639842085785</v>
      </c>
      <c r="T51" s="5">
        <f t="shared" si="35"/>
        <v>3.3666600213973163</v>
      </c>
      <c r="U51" s="5">
        <f t="shared" si="35"/>
        <v>5.7392045328638952</v>
      </c>
      <c r="V51" s="5">
        <f t="shared" si="35"/>
        <v>2.2952705552984565</v>
      </c>
      <c r="W51" s="5">
        <f t="shared" si="35"/>
        <v>2.3679430301461579</v>
      </c>
      <c r="X51" s="5">
        <f t="shared" si="35"/>
        <v>0.46599920796204231</v>
      </c>
      <c r="Y51" s="5">
        <f t="shared" si="35"/>
        <v>1.893121889174787</v>
      </c>
      <c r="Z51" s="5">
        <f t="shared" si="35"/>
        <v>3.3445342531813527</v>
      </c>
      <c r="AA51" s="5">
        <f t="shared" si="35"/>
        <v>5.7782349209350325</v>
      </c>
      <c r="AB51" s="5">
        <f t="shared" si="35"/>
        <v>2.3549389286436906</v>
      </c>
      <c r="AC51" s="5">
        <f t="shared" si="35"/>
        <v>2.6052380748374349</v>
      </c>
      <c r="AD51" s="5">
        <f t="shared" si="35"/>
        <v>0.31907037382792325</v>
      </c>
      <c r="AE51" s="5">
        <f t="shared" si="35"/>
        <v>2.2788964176904347</v>
      </c>
      <c r="AF51" s="5">
        <f t="shared" si="35"/>
        <v>3.4598092260392344</v>
      </c>
      <c r="AG51" s="5">
        <f t="shared" si="35"/>
        <v>5.7124735989181552</v>
      </c>
      <c r="AH51" s="5">
        <f t="shared" si="35"/>
        <v>2.177332811388899</v>
      </c>
      <c r="AI51" s="5">
        <f t="shared" si="35"/>
        <v>2.4512263488730701</v>
      </c>
      <c r="AJ51" s="5">
        <f t="shared" si="35"/>
        <v>0.61560835950673631</v>
      </c>
      <c r="AK51" s="5">
        <f t="shared" si="35"/>
        <v>1.8243869110322608</v>
      </c>
      <c r="AL51" s="5">
        <f t="shared" si="35"/>
        <v>3.641416736214298</v>
      </c>
      <c r="AM51" s="5">
        <f t="shared" si="35"/>
        <v>6.689621916138222</v>
      </c>
      <c r="AN51" s="5">
        <f t="shared" si="35"/>
        <v>2.9411072097577984</v>
      </c>
      <c r="AO51" s="5">
        <f t="shared" si="35"/>
        <v>3.0918807552761551</v>
      </c>
      <c r="AP51" s="5">
        <f t="shared" si="35"/>
        <v>1.4953476366043494</v>
      </c>
      <c r="AQ51" s="5">
        <f t="shared" si="35"/>
        <v>1.5730111338581487</v>
      </c>
      <c r="AR51" s="5">
        <f t="shared" si="35"/>
        <v>3.597327977098419</v>
      </c>
      <c r="AS51" s="5">
        <f t="shared" si="35"/>
        <v>5.2583955082362133</v>
      </c>
      <c r="AT51" s="5">
        <f t="shared" si="35"/>
        <v>1.6033883919332359</v>
      </c>
      <c r="AU51" s="5">
        <f t="shared" si="35"/>
        <v>1.8366570011612904</v>
      </c>
      <c r="AV51" s="5">
        <f t="shared" si="35"/>
        <v>0.54090409828351227</v>
      </c>
      <c r="AW51" s="5">
        <f t="shared" si="35"/>
        <v>1.2887818291459796</v>
      </c>
      <c r="AX51" s="5">
        <f t="shared" si="35"/>
        <v>3.4561105783682544</v>
      </c>
      <c r="AY51" s="5">
        <f t="shared" si="35"/>
        <v>4.9443789698278229</v>
      </c>
      <c r="AZ51" s="5">
        <f t="shared" si="35"/>
        <v>1.4385504956057504</v>
      </c>
      <c r="BA51" s="5">
        <f t="shared" si="35"/>
        <v>1.7519823046115768</v>
      </c>
      <c r="BB51" s="5">
        <f t="shared" si="35"/>
        <v>0.16896457495163553</v>
      </c>
      <c r="BC51" s="5">
        <f t="shared" si="35"/>
        <v>1.5803475022200475</v>
      </c>
      <c r="BD51" s="5">
        <f t="shared" si="35"/>
        <v>3.428978398836624</v>
      </c>
      <c r="BE51" s="5">
        <f t="shared" si="35"/>
        <v>5.9873189190888798</v>
      </c>
      <c r="BF51" s="5">
        <f t="shared" si="35"/>
        <v>2.4735239193671044</v>
      </c>
      <c r="BG51" s="5">
        <f t="shared" si="35"/>
        <v>2.7455626337460792</v>
      </c>
      <c r="BH51" s="5">
        <f t="shared" si="35"/>
        <v>1.436412595477532</v>
      </c>
      <c r="BI51" s="5">
        <f t="shared" si="35"/>
        <v>1.2906115316689837</v>
      </c>
      <c r="BJ51" s="5">
        <f t="shared" si="35"/>
        <v>3.3061033296830189</v>
      </c>
      <c r="BK51" s="5">
        <f t="shared" si="35"/>
        <v>6.2412402398037914</v>
      </c>
      <c r="BL51" s="5">
        <f t="shared" si="35"/>
        <v>2.8412037774319998</v>
      </c>
      <c r="BM51" s="5">
        <f t="shared" si="35"/>
        <v>2.812207297329028</v>
      </c>
      <c r="BN51" s="5">
        <f t="shared" si="35"/>
        <v>1.8966804319029418</v>
      </c>
      <c r="BO51" s="5">
        <f t="shared" ref="BO51" si="36">(POWER(BO25/BO6, 1/19)-1)*100</f>
        <v>0.89848546738273694</v>
      </c>
    </row>
    <row r="52" spans="1:67" s="5" customFormat="1" ht="12.75" customHeight="1" x14ac:dyDescent="0.2">
      <c r="A52" s="5" t="s">
        <v>158</v>
      </c>
      <c r="B52" s="5">
        <f>(POWER(B33/B25, 1/8)-1)*100</f>
        <v>2.2626773182154336</v>
      </c>
      <c r="C52" s="5">
        <f t="shared" ref="C52:BN52" si="37">(POWER(C33/C25, 1/8)-1)*100</f>
        <v>5.1238564189908686</v>
      </c>
      <c r="D52" s="5">
        <f t="shared" si="37"/>
        <v>2.7978722793186472</v>
      </c>
      <c r="E52" s="5">
        <f t="shared" si="37"/>
        <v>3.6201268364224548</v>
      </c>
      <c r="F52" s="5">
        <f t="shared" si="37"/>
        <v>1.007236001873868</v>
      </c>
      <c r="G52" s="5">
        <f t="shared" si="37"/>
        <v>2.586835298116763</v>
      </c>
      <c r="H52" s="5">
        <f t="shared" si="37"/>
        <v>2.1253688256867465</v>
      </c>
      <c r="I52" s="5">
        <f t="shared" si="37"/>
        <v>4.6742617445181267</v>
      </c>
      <c r="J52" s="5">
        <f t="shared" si="37"/>
        <v>2.4958469654900117</v>
      </c>
      <c r="K52" s="5">
        <f t="shared" si="37"/>
        <v>3.164992411302614</v>
      </c>
      <c r="L52" s="5">
        <f t="shared" si="37"/>
        <v>-0.39359106740184391</v>
      </c>
      <c r="M52" s="5">
        <f t="shared" si="37"/>
        <v>3.5726450906512275</v>
      </c>
      <c r="N52" s="5">
        <f t="shared" si="37"/>
        <v>2.7061516625789261</v>
      </c>
      <c r="O52" s="5">
        <f t="shared" si="37"/>
        <v>5.1041597607978328</v>
      </c>
      <c r="P52" s="5">
        <f t="shared" si="37"/>
        <v>2.3348242139352049</v>
      </c>
      <c r="Q52" s="5">
        <f t="shared" si="37"/>
        <v>3.0180437388460435</v>
      </c>
      <c r="R52" s="5">
        <f t="shared" si="37"/>
        <v>0.20606247231320651</v>
      </c>
      <c r="S52" s="5">
        <f t="shared" si="37"/>
        <v>2.8061987440228586</v>
      </c>
      <c r="T52" s="5">
        <f t="shared" si="37"/>
        <v>2.4763897813570024</v>
      </c>
      <c r="U52" s="5">
        <f t="shared" si="37"/>
        <v>4.6971118055426198</v>
      </c>
      <c r="V52" s="5">
        <f t="shared" si="37"/>
        <v>2.167057240134751</v>
      </c>
      <c r="W52" s="5">
        <f t="shared" si="37"/>
        <v>2.8115217347830734</v>
      </c>
      <c r="X52" s="5">
        <f t="shared" si="37"/>
        <v>2.8670503909400402E-2</v>
      </c>
      <c r="Y52" s="5">
        <f t="shared" si="37"/>
        <v>2.7820536020869202</v>
      </c>
      <c r="Z52" s="5">
        <f t="shared" si="37"/>
        <v>2.2017279862191375</v>
      </c>
      <c r="AA52" s="5">
        <f t="shared" si="37"/>
        <v>4.3967772254476234</v>
      </c>
      <c r="AB52" s="5">
        <f t="shared" si="37"/>
        <v>2.1477613759372627</v>
      </c>
      <c r="AC52" s="5">
        <f t="shared" si="37"/>
        <v>2.817427977428788</v>
      </c>
      <c r="AD52" s="5">
        <f t="shared" si="37"/>
        <v>-6.0787357779090723E-2</v>
      </c>
      <c r="AE52" s="5">
        <f t="shared" si="37"/>
        <v>2.8799659904384045</v>
      </c>
      <c r="AF52" s="5">
        <f t="shared" si="37"/>
        <v>2.0515959459832089</v>
      </c>
      <c r="AG52" s="5">
        <f t="shared" si="37"/>
        <v>4.546152060858355</v>
      </c>
      <c r="AH52" s="5">
        <f t="shared" si="37"/>
        <v>2.4444067647854784</v>
      </c>
      <c r="AI52" s="5">
        <f t="shared" si="37"/>
        <v>3.1925153541505935</v>
      </c>
      <c r="AJ52" s="5">
        <f t="shared" si="37"/>
        <v>0.67155389910420471</v>
      </c>
      <c r="AK52" s="5">
        <f t="shared" si="37"/>
        <v>2.5041447731828592</v>
      </c>
      <c r="AL52" s="5">
        <f t="shared" si="37"/>
        <v>2.2130091534494856</v>
      </c>
      <c r="AM52" s="5">
        <f t="shared" si="37"/>
        <v>4.6829645543794207</v>
      </c>
      <c r="AN52" s="5">
        <f t="shared" si="37"/>
        <v>2.4164785103057307</v>
      </c>
      <c r="AO52" s="5">
        <f t="shared" si="37"/>
        <v>3.3101122509463954</v>
      </c>
      <c r="AP52" s="5">
        <f t="shared" si="37"/>
        <v>1.2301670071485082</v>
      </c>
      <c r="AQ52" s="5">
        <f t="shared" si="37"/>
        <v>2.0546693789915471</v>
      </c>
      <c r="AR52" s="5">
        <f t="shared" si="37"/>
        <v>2.1172958767926353</v>
      </c>
      <c r="AS52" s="5">
        <f t="shared" si="37"/>
        <v>4.8377744443622195</v>
      </c>
      <c r="AT52" s="5">
        <f t="shared" si="37"/>
        <v>2.6640722751334112</v>
      </c>
      <c r="AU52" s="5">
        <f t="shared" si="37"/>
        <v>3.1765159101667217</v>
      </c>
      <c r="AV52" s="5">
        <f t="shared" si="37"/>
        <v>0.53940336019846491</v>
      </c>
      <c r="AW52" s="5">
        <f t="shared" si="37"/>
        <v>2.6229641929745418</v>
      </c>
      <c r="AX52" s="5">
        <f t="shared" si="37"/>
        <v>2.5980083379434138</v>
      </c>
      <c r="AY52" s="5">
        <f t="shared" si="37"/>
        <v>5.3612839976424631</v>
      </c>
      <c r="AZ52" s="5">
        <f t="shared" si="37"/>
        <v>2.6933034124767774</v>
      </c>
      <c r="BA52" s="5">
        <f t="shared" si="37"/>
        <v>3.4681135152584863</v>
      </c>
      <c r="BB52" s="5">
        <f t="shared" si="37"/>
        <v>0.12110291170945864</v>
      </c>
      <c r="BC52" s="5">
        <f t="shared" si="37"/>
        <v>3.3429621790129094</v>
      </c>
      <c r="BD52" s="5">
        <f t="shared" si="37"/>
        <v>3.201906619002659</v>
      </c>
      <c r="BE52" s="5">
        <f t="shared" si="37"/>
        <v>7.514938807679683</v>
      </c>
      <c r="BF52" s="5">
        <f t="shared" si="37"/>
        <v>4.1792175454662406</v>
      </c>
      <c r="BG52" s="5">
        <f t="shared" si="37"/>
        <v>5.5426069615994944</v>
      </c>
      <c r="BH52" s="5">
        <f t="shared" si="37"/>
        <v>2.2726488359214425</v>
      </c>
      <c r="BI52" s="5">
        <f t="shared" si="37"/>
        <v>3.1972948416776781</v>
      </c>
      <c r="BJ52" s="5">
        <f t="shared" si="37"/>
        <v>1.9663905127935477</v>
      </c>
      <c r="BK52" s="5">
        <f t="shared" si="37"/>
        <v>5.5342454789968354</v>
      </c>
      <c r="BL52" s="5">
        <f t="shared" si="37"/>
        <v>3.4990499793710494</v>
      </c>
      <c r="BM52" s="5">
        <f t="shared" si="37"/>
        <v>4.0602613099437468</v>
      </c>
      <c r="BN52" s="5">
        <f t="shared" si="37"/>
        <v>0.92890743565694489</v>
      </c>
      <c r="BO52" s="5">
        <f t="shared" ref="BO52" si="38">(POWER(BO33/BO25, 1/8)-1)*100</f>
        <v>3.1025342033778047</v>
      </c>
    </row>
    <row r="53" spans="1:67" s="5" customFormat="1" ht="12.75" customHeight="1" x14ac:dyDescent="0.2">
      <c r="A53" s="5" t="s">
        <v>159</v>
      </c>
      <c r="B53" s="5">
        <f>(POWER(B44/B33, 1/11)-1)*100</f>
        <v>1.6089854223920952</v>
      </c>
      <c r="C53" s="5">
        <f t="shared" ref="C53:BN53" si="39">(POWER(C44/C33, 1/11)-1)*100</f>
        <v>3.6328021671066191</v>
      </c>
      <c r="D53" s="5">
        <f t="shared" si="39"/>
        <v>1.9917694643849293</v>
      </c>
      <c r="E53" s="5">
        <f t="shared" si="39"/>
        <v>2.3574794638655305</v>
      </c>
      <c r="F53" s="5">
        <f t="shared" si="39"/>
        <v>1.1292586823854256</v>
      </c>
      <c r="G53" s="5">
        <f t="shared" si="39"/>
        <v>1.2145058685118615</v>
      </c>
      <c r="H53" s="5">
        <f t="shared" si="39"/>
        <v>1.8144770871550531</v>
      </c>
      <c r="I53" s="5">
        <f t="shared" si="39"/>
        <v>3.4073193731295026</v>
      </c>
      <c r="J53" s="5">
        <f t="shared" si="39"/>
        <v>1.5644555976169983</v>
      </c>
      <c r="K53" s="5">
        <f t="shared" si="39"/>
        <v>2.036027655482342</v>
      </c>
      <c r="L53" s="5">
        <f t="shared" si="39"/>
        <v>0.28164537749739704</v>
      </c>
      <c r="M53" s="5">
        <f t="shared" si="39"/>
        <v>1.7494550187931113</v>
      </c>
      <c r="N53" s="5">
        <f t="shared" si="39"/>
        <v>1.4660097788546489</v>
      </c>
      <c r="O53" s="5">
        <f t="shared" si="39"/>
        <v>3.3407613694530047</v>
      </c>
      <c r="P53" s="5">
        <f t="shared" si="39"/>
        <v>1.8476646462045609</v>
      </c>
      <c r="Q53" s="5">
        <f t="shared" si="39"/>
        <v>2.0889859191441928</v>
      </c>
      <c r="R53" s="5">
        <f t="shared" si="39"/>
        <v>1.0596562584926472</v>
      </c>
      <c r="S53" s="5">
        <f t="shared" si="39"/>
        <v>1.0185366730504963</v>
      </c>
      <c r="T53" s="5">
        <f t="shared" si="39"/>
        <v>1.5657326460820853</v>
      </c>
      <c r="U53" s="5">
        <f t="shared" si="39"/>
        <v>2.8336174052143948</v>
      </c>
      <c r="V53" s="5">
        <f t="shared" si="39"/>
        <v>1.2483391062125371</v>
      </c>
      <c r="W53" s="5">
        <f t="shared" si="39"/>
        <v>1.5959786437925061</v>
      </c>
      <c r="X53" s="5">
        <f t="shared" si="39"/>
        <v>0.37961453551120794</v>
      </c>
      <c r="Y53" s="5">
        <f t="shared" si="39"/>
        <v>1.2117640757137949</v>
      </c>
      <c r="Z53" s="5">
        <f t="shared" si="39"/>
        <v>1.7025322247170793</v>
      </c>
      <c r="AA53" s="5">
        <f t="shared" si="39"/>
        <v>3.0564213228823078</v>
      </c>
      <c r="AB53" s="5">
        <f t="shared" si="39"/>
        <v>1.3312245708629211</v>
      </c>
      <c r="AC53" s="5">
        <f t="shared" si="39"/>
        <v>1.7974685326699547</v>
      </c>
      <c r="AD53" s="5">
        <f t="shared" si="39"/>
        <v>0.36466748845558339</v>
      </c>
      <c r="AE53" s="5">
        <f t="shared" si="39"/>
        <v>1.4275950691304606</v>
      </c>
      <c r="AF53" s="5">
        <f t="shared" si="39"/>
        <v>1.426415659043645</v>
      </c>
      <c r="AG53" s="5">
        <f t="shared" si="39"/>
        <v>3.2738281838563976</v>
      </c>
      <c r="AH53" s="5">
        <f t="shared" si="39"/>
        <v>1.8214313429186335</v>
      </c>
      <c r="AI53" s="5">
        <f t="shared" si="39"/>
        <v>2.1451059886362644</v>
      </c>
      <c r="AJ53" s="5">
        <f t="shared" si="39"/>
        <v>0.81141778967808165</v>
      </c>
      <c r="AK53" s="5">
        <f t="shared" si="39"/>
        <v>1.322953518757819</v>
      </c>
      <c r="AL53" s="5">
        <f t="shared" si="39"/>
        <v>1.7754381576973177</v>
      </c>
      <c r="AM53" s="5">
        <f t="shared" si="39"/>
        <v>3.7773207889185034</v>
      </c>
      <c r="AN53" s="5">
        <f t="shared" si="39"/>
        <v>1.9669604645861094</v>
      </c>
      <c r="AO53" s="5">
        <f t="shared" si="39"/>
        <v>2.397628678624808</v>
      </c>
      <c r="AP53" s="5">
        <f t="shared" si="39"/>
        <v>1.1266328768183564</v>
      </c>
      <c r="AQ53" s="5">
        <f t="shared" si="39"/>
        <v>1.2568358756240183</v>
      </c>
      <c r="AR53" s="5">
        <f t="shared" si="39"/>
        <v>1.7200676315300534</v>
      </c>
      <c r="AS53" s="5">
        <f t="shared" si="39"/>
        <v>3.6351917578450799</v>
      </c>
      <c r="AT53" s="5">
        <f t="shared" si="39"/>
        <v>1.8827397296395487</v>
      </c>
      <c r="AU53" s="5">
        <f t="shared" si="39"/>
        <v>2.3275801941621044</v>
      </c>
      <c r="AV53" s="5">
        <f t="shared" si="39"/>
        <v>1.229090510820896</v>
      </c>
      <c r="AW53" s="5">
        <f t="shared" si="39"/>
        <v>1.0851521808582953</v>
      </c>
      <c r="AX53" s="5">
        <f t="shared" si="39"/>
        <v>1.7256301830506304</v>
      </c>
      <c r="AY53" s="5">
        <f t="shared" si="39"/>
        <v>3.7109994398804247</v>
      </c>
      <c r="AZ53" s="5">
        <f t="shared" si="39"/>
        <v>1.9516902999344721</v>
      </c>
      <c r="BA53" s="5">
        <f t="shared" si="39"/>
        <v>2.2540816297421218</v>
      </c>
      <c r="BB53" s="5">
        <f t="shared" si="39"/>
        <v>1.2333162173203016</v>
      </c>
      <c r="BC53" s="5">
        <f t="shared" si="39"/>
        <v>1.0083295209163179</v>
      </c>
      <c r="BD53" s="5">
        <f t="shared" si="39"/>
        <v>1.4910682047681867</v>
      </c>
      <c r="BE53" s="5">
        <f t="shared" si="39"/>
        <v>3.3709622513140358</v>
      </c>
      <c r="BF53" s="5">
        <f t="shared" si="39"/>
        <v>1.8522753576235562</v>
      </c>
      <c r="BG53" s="5">
        <f t="shared" si="39"/>
        <v>2.3097126002253221</v>
      </c>
      <c r="BH53" s="5">
        <f t="shared" si="39"/>
        <v>1.7572966327658923</v>
      </c>
      <c r="BI53" s="5">
        <f t="shared" si="39"/>
        <v>0.5428760253459064</v>
      </c>
      <c r="BJ53" s="5">
        <f t="shared" si="39"/>
        <v>1.4381731060004732</v>
      </c>
      <c r="BK53" s="5">
        <f t="shared" si="39"/>
        <v>4.2216939902632644</v>
      </c>
      <c r="BL53" s="5">
        <f t="shared" si="39"/>
        <v>2.74405660022492</v>
      </c>
      <c r="BM53" s="5">
        <f t="shared" si="39"/>
        <v>2.8885444002753502</v>
      </c>
      <c r="BN53" s="5">
        <f t="shared" si="39"/>
        <v>1.4778661603511267</v>
      </c>
      <c r="BO53" s="5">
        <f t="shared" ref="BO53" si="40">(POWER(BO44/BO33, 1/11)-1)*100</f>
        <v>1.3901339211204178</v>
      </c>
    </row>
    <row r="54" spans="1:67" s="5" customFormat="1" ht="12.75" customHeight="1" x14ac:dyDescent="0.2">
      <c r="A54" s="5" t="s">
        <v>160</v>
      </c>
      <c r="B54" s="5">
        <f>(POWER(B48/B44, 1/4)-1)*100</f>
        <v>3.6714849314512854</v>
      </c>
      <c r="C54" s="5">
        <f t="shared" ref="C54:BN54" si="41">(POWER(C48/C44, 1/4)-1)*100</f>
        <v>4.8494801599939574</v>
      </c>
      <c r="D54" s="5">
        <f t="shared" si="41"/>
        <v>1.1362769900726155</v>
      </c>
      <c r="E54" s="5">
        <f t="shared" si="41"/>
        <v>1.7900612085107293</v>
      </c>
      <c r="F54" s="5">
        <f t="shared" si="41"/>
        <v>1.5993691869884197</v>
      </c>
      <c r="G54" s="5">
        <f t="shared" si="41"/>
        <v>0.18769016289001961</v>
      </c>
      <c r="H54" s="5">
        <f t="shared" si="41"/>
        <v>3.3621422938523216</v>
      </c>
      <c r="I54" s="5">
        <f t="shared" si="41"/>
        <v>4.4826953576284412</v>
      </c>
      <c r="J54" s="5">
        <f t="shared" si="41"/>
        <v>1.0841039464821289</v>
      </c>
      <c r="K54" s="5">
        <f t="shared" si="41"/>
        <v>1.3105865824768026</v>
      </c>
      <c r="L54" s="5">
        <f t="shared" si="41"/>
        <v>0.52947417673940844</v>
      </c>
      <c r="M54" s="5">
        <f t="shared" si="41"/>
        <v>0.77699839985647667</v>
      </c>
      <c r="N54" s="5">
        <f t="shared" si="41"/>
        <v>4.1570241869511415</v>
      </c>
      <c r="O54" s="5">
        <f t="shared" si="41"/>
        <v>6.9825332127698259</v>
      </c>
      <c r="P54" s="5">
        <f t="shared" si="41"/>
        <v>2.7127397771533612</v>
      </c>
      <c r="Q54" s="5">
        <f t="shared" si="41"/>
        <v>2.8917360577651374</v>
      </c>
      <c r="R54" s="5">
        <f t="shared" si="41"/>
        <v>2.7594549335519636</v>
      </c>
      <c r="S54" s="5">
        <f t="shared" si="41"/>
        <v>0.12872890801018944</v>
      </c>
      <c r="T54" s="5">
        <f t="shared" si="41"/>
        <v>3.9424824051371266</v>
      </c>
      <c r="U54" s="5">
        <f t="shared" si="41"/>
        <v>5.9474748911040543</v>
      </c>
      <c r="V54" s="5">
        <f t="shared" si="41"/>
        <v>1.9289442002665247</v>
      </c>
      <c r="W54" s="5">
        <f t="shared" si="41"/>
        <v>2.2095552832321674</v>
      </c>
      <c r="X54" s="5">
        <f t="shared" si="41"/>
        <v>2.0060297526955706</v>
      </c>
      <c r="Y54" s="5">
        <f t="shared" si="41"/>
        <v>0.1995230390105851</v>
      </c>
      <c r="Z54" s="5">
        <f t="shared" si="41"/>
        <v>3.6802833863317286</v>
      </c>
      <c r="AA54" s="5">
        <f t="shared" si="41"/>
        <v>5.6980497025707955</v>
      </c>
      <c r="AB54" s="5">
        <f t="shared" si="41"/>
        <v>1.9461427480097715</v>
      </c>
      <c r="AC54" s="5">
        <f t="shared" si="41"/>
        <v>2.1316206485354039</v>
      </c>
      <c r="AD54" s="5">
        <f t="shared" si="41"/>
        <v>1.7176468876191731</v>
      </c>
      <c r="AE54" s="5">
        <f t="shared" si="41"/>
        <v>0.40698322619832084</v>
      </c>
      <c r="AF54" s="5">
        <f t="shared" si="41"/>
        <v>3.9205317201814083</v>
      </c>
      <c r="AG54" s="5">
        <f t="shared" si="41"/>
        <v>5.1211428071941123</v>
      </c>
      <c r="AH54" s="5">
        <f t="shared" si="41"/>
        <v>1.1553165357597317</v>
      </c>
      <c r="AI54" s="5">
        <f t="shared" si="41"/>
        <v>1.8625516841497713</v>
      </c>
      <c r="AJ54" s="5">
        <f t="shared" si="41"/>
        <v>1.0582507393528839</v>
      </c>
      <c r="AK54" s="5">
        <f t="shared" si="41"/>
        <v>0.79587855411362707</v>
      </c>
      <c r="AL54" s="5">
        <f t="shared" si="41"/>
        <v>3.6498211741294639</v>
      </c>
      <c r="AM54" s="5">
        <f t="shared" si="41"/>
        <v>4.6530777496308851</v>
      </c>
      <c r="AN54" s="5">
        <f t="shared" si="41"/>
        <v>0.96792890150381172</v>
      </c>
      <c r="AO54" s="5">
        <f t="shared" si="41"/>
        <v>1.649038776608891</v>
      </c>
      <c r="AP54" s="5">
        <f t="shared" si="41"/>
        <v>1.7539075948011851</v>
      </c>
      <c r="AQ54" s="5">
        <f t="shared" si="41"/>
        <v>-0.10306121963382653</v>
      </c>
      <c r="AR54" s="5">
        <f t="shared" si="41"/>
        <v>3.7658078154896746</v>
      </c>
      <c r="AS54" s="5">
        <f t="shared" si="41"/>
        <v>4.8746998054212121</v>
      </c>
      <c r="AT54" s="5">
        <f t="shared" si="41"/>
        <v>1.0686487324449878</v>
      </c>
      <c r="AU54" s="5">
        <f t="shared" si="41"/>
        <v>1.754094718203647</v>
      </c>
      <c r="AV54" s="5">
        <f t="shared" si="41"/>
        <v>1.5111649949695716</v>
      </c>
      <c r="AW54" s="5">
        <f t="shared" si="41"/>
        <v>0.2393133043504303</v>
      </c>
      <c r="AX54" s="5">
        <f t="shared" si="41"/>
        <v>3.4131023653360293</v>
      </c>
      <c r="AY54" s="5">
        <f t="shared" si="41"/>
        <v>3.7145151827199463</v>
      </c>
      <c r="AZ54" s="5">
        <f t="shared" si="41"/>
        <v>0.29146482456263723</v>
      </c>
      <c r="BA54" s="5">
        <f t="shared" si="41"/>
        <v>1.0082266532816853</v>
      </c>
      <c r="BB54" s="5">
        <f t="shared" si="41"/>
        <v>0.95436419982994902</v>
      </c>
      <c r="BC54" s="5">
        <f t="shared" si="41"/>
        <v>5.3353268953415522E-2</v>
      </c>
      <c r="BD54" s="5">
        <f t="shared" si="41"/>
        <v>3.4825773622705558</v>
      </c>
      <c r="BE54" s="5">
        <f t="shared" si="41"/>
        <v>4.090838269876218</v>
      </c>
      <c r="BF54" s="5">
        <f t="shared" si="41"/>
        <v>0.58779064371026202</v>
      </c>
      <c r="BG54" s="5">
        <f t="shared" si="41"/>
        <v>1.4106070939873705</v>
      </c>
      <c r="BH54" s="5">
        <f t="shared" si="41"/>
        <v>1.8379613928304783</v>
      </c>
      <c r="BI54" s="5">
        <f t="shared" si="41"/>
        <v>-0.41964145098567496</v>
      </c>
      <c r="BJ54" s="5">
        <f t="shared" si="41"/>
        <v>3.5712234600650872</v>
      </c>
      <c r="BK54" s="5">
        <f t="shared" si="41"/>
        <v>5.5421168852427094</v>
      </c>
      <c r="BL54" s="5">
        <f t="shared" si="41"/>
        <v>1.902935351475854</v>
      </c>
      <c r="BM54" s="5">
        <f t="shared" si="41"/>
        <v>2.4604048717921545</v>
      </c>
      <c r="BN54" s="5">
        <f t="shared" si="41"/>
        <v>1.996397284186946</v>
      </c>
      <c r="BO54" s="5">
        <f t="shared" ref="BO54" si="42">(POWER(BO48/BO44, 1/4)-1)*100</f>
        <v>0.45492546791860988</v>
      </c>
    </row>
    <row r="55" spans="1:67" s="5" customFormat="1" ht="12.75" customHeight="1" x14ac:dyDescent="0.2">
      <c r="A55" s="1" t="s">
        <v>161</v>
      </c>
      <c r="B55" s="5">
        <f>(POWER(B48/B6, 1/42)-1)*100</f>
        <v>2.7879409463798188</v>
      </c>
      <c r="C55" s="5">
        <f t="shared" ref="C55:BN55" si="43">(POWER(C48/C6, 1/42)-1)*100</f>
        <v>5.1603212331908566</v>
      </c>
      <c r="D55" s="5">
        <f t="shared" si="43"/>
        <v>2.3080336710398885</v>
      </c>
      <c r="E55" s="5">
        <f t="shared" si="43"/>
        <v>2.7062295561121053</v>
      </c>
      <c r="F55" s="5">
        <f t="shared" si="43"/>
        <v>1.1477703022867658</v>
      </c>
      <c r="G55" s="5">
        <f t="shared" si="43"/>
        <v>1.5407746994004601</v>
      </c>
      <c r="H55" s="5">
        <f t="shared" si="43"/>
        <v>2.6456473899811428</v>
      </c>
      <c r="I55" s="5">
        <f t="shared" si="43"/>
        <v>4.5719342405520225</v>
      </c>
      <c r="J55" s="5">
        <f t="shared" si="43"/>
        <v>1.876637635936329</v>
      </c>
      <c r="K55" s="5">
        <f t="shared" si="43"/>
        <v>2.2061454335998265</v>
      </c>
      <c r="L55" s="5">
        <f t="shared" si="43"/>
        <v>-0.15547925802902318</v>
      </c>
      <c r="M55" s="5">
        <f t="shared" si="43"/>
        <v>2.3653022460110806</v>
      </c>
      <c r="N55" s="5">
        <f t="shared" si="43"/>
        <v>2.7143543531600756</v>
      </c>
      <c r="O55" s="5">
        <f t="shared" si="43"/>
        <v>5.0776299360919985</v>
      </c>
      <c r="P55" s="5">
        <f t="shared" si="43"/>
        <v>2.3008230911975014</v>
      </c>
      <c r="Q55" s="5">
        <f t="shared" si="43"/>
        <v>2.54416620059843</v>
      </c>
      <c r="R55" s="5">
        <f t="shared" si="43"/>
        <v>0.81461072416373348</v>
      </c>
      <c r="S55" s="5">
        <f t="shared" si="43"/>
        <v>1.7155801763366174</v>
      </c>
      <c r="T55" s="5">
        <f t="shared" si="43"/>
        <v>2.7768984738102631</v>
      </c>
      <c r="U55" s="5">
        <f t="shared" si="43"/>
        <v>4.7921701398832672</v>
      </c>
      <c r="V55" s="5">
        <f t="shared" si="43"/>
        <v>1.9608216398810052</v>
      </c>
      <c r="W55" s="5">
        <f t="shared" si="43"/>
        <v>2.2342954360103029</v>
      </c>
      <c r="X55" s="5">
        <f t="shared" si="43"/>
        <v>0.50544691701008837</v>
      </c>
      <c r="Y55" s="5">
        <f t="shared" si="43"/>
        <v>1.7201540533696269</v>
      </c>
      <c r="Z55" s="5">
        <f t="shared" si="43"/>
        <v>2.7259263045851689</v>
      </c>
      <c r="AA55" s="5">
        <f t="shared" si="43"/>
        <v>4.7882016657416981</v>
      </c>
      <c r="AB55" s="5">
        <f t="shared" si="43"/>
        <v>2.0075510003597419</v>
      </c>
      <c r="AC55" s="5">
        <f t="shared" si="43"/>
        <v>2.3882365679609219</v>
      </c>
      <c r="AD55" s="5">
        <f t="shared" si="43"/>
        <v>0.39082205491809408</v>
      </c>
      <c r="AE55" s="5">
        <f t="shared" si="43"/>
        <v>1.9896385667109717</v>
      </c>
      <c r="AF55" s="5">
        <f t="shared" si="43"/>
        <v>2.6984734351824136</v>
      </c>
      <c r="AG55" s="5">
        <f t="shared" si="43"/>
        <v>4.7904763929017102</v>
      </c>
      <c r="AH55" s="5">
        <f t="shared" si="43"/>
        <v>2.0370341327806241</v>
      </c>
      <c r="AI55" s="5">
        <f t="shared" si="43"/>
        <v>2.4553956278372979</v>
      </c>
      <c r="AJ55" s="5">
        <f t="shared" si="43"/>
        <v>0.7196129512067051</v>
      </c>
      <c r="AK55" s="5">
        <f t="shared" si="43"/>
        <v>1.7233810037291297</v>
      </c>
      <c r="AL55" s="5">
        <f t="shared" si="43"/>
        <v>2.8779117468474613</v>
      </c>
      <c r="AM55" s="5">
        <f t="shared" si="43"/>
        <v>5.3431490929707115</v>
      </c>
      <c r="AN55" s="5">
        <f t="shared" si="43"/>
        <v>2.396274675743304</v>
      </c>
      <c r="AO55" s="5">
        <f t="shared" si="43"/>
        <v>2.8129556185298776</v>
      </c>
      <c r="AP55" s="5">
        <f t="shared" si="43"/>
        <v>1.3726945706594273</v>
      </c>
      <c r="AQ55" s="5">
        <f t="shared" si="43"/>
        <v>1.420758374797404</v>
      </c>
      <c r="AR55" s="5">
        <f t="shared" si="43"/>
        <v>2.8360548440660827</v>
      </c>
      <c r="AS55" s="5">
        <f t="shared" si="43"/>
        <v>4.7144808286859519</v>
      </c>
      <c r="AT55" s="5">
        <f t="shared" si="43"/>
        <v>1.8266219833775077</v>
      </c>
      <c r="AU55" s="5">
        <f t="shared" si="43"/>
        <v>2.2112912572325172</v>
      </c>
      <c r="AV55" s="5">
        <f t="shared" si="43"/>
        <v>0.81257263028455817</v>
      </c>
      <c r="AW55" s="5">
        <f t="shared" si="43"/>
        <v>1.3874446316111566</v>
      </c>
      <c r="AX55" s="5">
        <f t="shared" si="43"/>
        <v>2.8327155044699293</v>
      </c>
      <c r="AY55" s="5">
        <f t="shared" si="43"/>
        <v>4.5814981448991432</v>
      </c>
      <c r="AZ55" s="5">
        <f t="shared" si="43"/>
        <v>1.700609219400806</v>
      </c>
      <c r="BA55" s="5">
        <f t="shared" si="43"/>
        <v>2.1369496843793412</v>
      </c>
      <c r="BB55" s="5">
        <f t="shared" si="43"/>
        <v>0.51222913912551959</v>
      </c>
      <c r="BC55" s="5">
        <f t="shared" si="43"/>
        <v>1.6164406651502539</v>
      </c>
      <c r="BD55" s="5">
        <f t="shared" si="43"/>
        <v>2.8798821412644005</v>
      </c>
      <c r="BE55" s="5">
        <f t="shared" si="43"/>
        <v>5.4017522099321091</v>
      </c>
      <c r="BF55" s="5">
        <f t="shared" si="43"/>
        <v>2.4512762030626245</v>
      </c>
      <c r="BG55" s="5">
        <f t="shared" si="43"/>
        <v>3.0292352386884991</v>
      </c>
      <c r="BH55" s="5">
        <f t="shared" si="43"/>
        <v>1.7175071294737165</v>
      </c>
      <c r="BI55" s="5">
        <f t="shared" si="43"/>
        <v>1.2895794895416701</v>
      </c>
      <c r="BJ55" s="5">
        <f t="shared" si="43"/>
        <v>2.5833116377637078</v>
      </c>
      <c r="BK55" s="5">
        <f t="shared" si="43"/>
        <v>5.5078437240642097</v>
      </c>
      <c r="BL55" s="5">
        <f t="shared" si="43"/>
        <v>2.8508848462871272</v>
      </c>
      <c r="BM55" s="5">
        <f t="shared" si="43"/>
        <v>3.0351651422764414</v>
      </c>
      <c r="BN55" s="5">
        <f t="shared" si="43"/>
        <v>1.611438448582847</v>
      </c>
      <c r="BO55" s="5">
        <f t="shared" ref="BO55" si="44">(POWER(BO48/BO6, 1/42)-1)*100</f>
        <v>1.4011480552103661</v>
      </c>
    </row>
    <row r="56" spans="1:67" s="5" customFormat="1" ht="12.75" customHeight="1" x14ac:dyDescent="0.2"/>
    <row r="57" spans="1:67" ht="12.75" customHeight="1" x14ac:dyDescent="0.2"/>
    <row r="58" spans="1:67" ht="12.75" customHeight="1" x14ac:dyDescent="0.2">
      <c r="B58" s="30" t="s">
        <v>397</v>
      </c>
    </row>
    <row r="59" spans="1:67" ht="12.75" customHeight="1" x14ac:dyDescent="0.2">
      <c r="B59" s="1" t="s">
        <v>398</v>
      </c>
      <c r="C59" s="1"/>
      <c r="D59" s="1"/>
      <c r="E59" s="1"/>
      <c r="F59" s="1"/>
      <c r="G59" s="1"/>
      <c r="H59" s="1"/>
      <c r="I59" s="1"/>
      <c r="J59" s="1"/>
    </row>
    <row r="60" spans="1:67" ht="12.75" customHeight="1" x14ac:dyDescent="0.2">
      <c r="B60" s="1" t="s">
        <v>399</v>
      </c>
      <c r="C60" s="1"/>
      <c r="D60" s="1"/>
      <c r="E60" s="1"/>
      <c r="F60" s="1"/>
      <c r="G60" s="1"/>
      <c r="H60" s="1"/>
      <c r="I60" s="1"/>
      <c r="J60" s="1"/>
      <c r="K60" s="1"/>
      <c r="L60" s="1"/>
    </row>
    <row r="61" spans="1:67" ht="12.75" customHeight="1" x14ac:dyDescent="0.2">
      <c r="B61" s="11" t="s">
        <v>400</v>
      </c>
    </row>
    <row r="62" spans="1:67" ht="12.75" customHeight="1" x14ac:dyDescent="0.2"/>
    <row r="63" spans="1:67" ht="12.75" customHeight="1" x14ac:dyDescent="0.2">
      <c r="B63" s="11" t="s">
        <v>401</v>
      </c>
    </row>
  </sheetData>
  <phoneticPr fontId="19" type="noConversion"/>
  <pageMargins left="0.35433070866141736" right="0.35433070866141736" top="0.59055118110236227" bottom="0.39370078740157483" header="0.51181102362204722" footer="0.51181102362204722"/>
  <pageSetup scale="54" orientation="landscape" r:id="rId1"/>
  <headerFooter alignWithMargins="0"/>
  <colBreaks count="3" manualBreakCount="3">
    <brk id="19" max="54" man="1"/>
    <brk id="37" max="1048575" man="1"/>
    <brk id="55" max="5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46"/>
  <sheetViews>
    <sheetView workbookViewId="0"/>
  </sheetViews>
  <sheetFormatPr defaultColWidth="9" defaultRowHeight="12.75" x14ac:dyDescent="0.2"/>
  <cols>
    <col min="1" max="1" width="3.875" customWidth="1"/>
    <col min="2" max="2" width="17.625" customWidth="1"/>
    <col min="3" max="3" width="15.625" customWidth="1"/>
    <col min="4" max="5" width="15.25" customWidth="1"/>
    <col min="6" max="6" width="20" customWidth="1"/>
    <col min="8" max="8" width="15.375" customWidth="1"/>
    <col min="9" max="10" width="9" customWidth="1"/>
    <col min="11" max="11" width="16.625" customWidth="1"/>
    <col min="12" max="12" width="9" customWidth="1"/>
    <col min="14" max="14" width="17.625" customWidth="1"/>
    <col min="17" max="17" width="17" customWidth="1"/>
    <col min="20" max="20" width="16.875" customWidth="1"/>
  </cols>
  <sheetData>
    <row r="1" spans="1:22" x14ac:dyDescent="0.2">
      <c r="A1" s="1" t="s">
        <v>95</v>
      </c>
      <c r="B1" s="1"/>
      <c r="C1" s="1"/>
      <c r="D1" s="1"/>
      <c r="E1" s="1"/>
      <c r="F1" s="1"/>
    </row>
    <row r="2" spans="1:22" x14ac:dyDescent="0.2">
      <c r="A2" s="1"/>
      <c r="B2" s="1"/>
      <c r="C2" s="1"/>
      <c r="D2" s="1"/>
      <c r="E2" s="1"/>
      <c r="F2" s="1"/>
    </row>
    <row r="3" spans="1:22" x14ac:dyDescent="0.2">
      <c r="A3" s="1"/>
      <c r="B3" s="21" t="s">
        <v>96</v>
      </c>
      <c r="C3" s="21" t="s">
        <v>97</v>
      </c>
      <c r="D3" s="21" t="s">
        <v>98</v>
      </c>
      <c r="E3" s="21" t="s">
        <v>99</v>
      </c>
      <c r="F3" s="21" t="s">
        <v>100</v>
      </c>
      <c r="H3" s="233" t="s">
        <v>97</v>
      </c>
      <c r="I3" s="233"/>
      <c r="J3" s="233"/>
      <c r="K3" s="233" t="s">
        <v>98</v>
      </c>
      <c r="L3" s="233"/>
      <c r="M3" s="233"/>
      <c r="N3" s="233" t="s">
        <v>99</v>
      </c>
      <c r="O3" s="233"/>
      <c r="P3" s="233"/>
      <c r="Q3" s="233" t="s">
        <v>100</v>
      </c>
      <c r="R3" s="233"/>
      <c r="S3" s="233"/>
      <c r="T3" s="233" t="s">
        <v>96</v>
      </c>
      <c r="U3" s="233"/>
      <c r="V3" s="233"/>
    </row>
    <row r="4" spans="1:22" x14ac:dyDescent="0.2">
      <c r="A4" s="27">
        <v>1</v>
      </c>
      <c r="B4" s="21" t="str">
        <f>INDEX($T$4:$T$14,MATCH(A4,$V$4:$V$14,0))</f>
        <v>Alberta</v>
      </c>
      <c r="C4" s="21" t="str">
        <f>INDEX($H$4:$H$14,MATCH($A4,$J$4:$J$14,0))</f>
        <v>Alberta</v>
      </c>
      <c r="D4" s="21" t="str">
        <f>INDEX($K$4:$K$14,MATCH($A4,$M$4:$M$14,0))</f>
        <v>Newfoundland</v>
      </c>
      <c r="E4" s="21" t="str">
        <f>INDEX($N$4:$N$14,MATCH($A4,$P$4:$P$14,0))</f>
        <v>Alberta</v>
      </c>
      <c r="F4" s="22" t="str">
        <f>INDEX($Q$4:$Q$14,MATCH($A4,$S$4:$S$14,0))</f>
        <v>British Columbia</v>
      </c>
      <c r="H4" s="24" t="s">
        <v>101</v>
      </c>
      <c r="I4" s="29">
        <f>'9'!B42</f>
        <v>0.77319705026572383</v>
      </c>
      <c r="J4" s="25">
        <f>RANK(I4,$I$4:$I$14)</f>
        <v>4</v>
      </c>
      <c r="K4" s="24" t="s">
        <v>101</v>
      </c>
      <c r="L4" s="29">
        <f>'9'!D42</f>
        <v>0.3310890981216858</v>
      </c>
      <c r="M4" s="25">
        <f>RANK(L4,$L$4:$L$14)</f>
        <v>3</v>
      </c>
      <c r="N4" s="24" t="s">
        <v>101</v>
      </c>
      <c r="O4" s="29">
        <f>'9'!F42</f>
        <v>0.57331204440628802</v>
      </c>
      <c r="P4" s="25">
        <f>RANK(O4,$O$4:$O$14)</f>
        <v>5</v>
      </c>
      <c r="Q4" s="24" t="s">
        <v>101</v>
      </c>
      <c r="R4" s="29">
        <f>'9'!G42</f>
        <v>0.51877722197717657</v>
      </c>
      <c r="S4" s="25">
        <f>RANK(R4,$R$4:$R$14)</f>
        <v>5</v>
      </c>
      <c r="T4" s="24" t="s">
        <v>101</v>
      </c>
      <c r="U4" s="29">
        <f>'9'!H42</f>
        <v>0.54909385369271857</v>
      </c>
      <c r="V4" s="26">
        <f>RANK(U4,$U$4:$U$14)</f>
        <v>4</v>
      </c>
    </row>
    <row r="5" spans="1:22" x14ac:dyDescent="0.2">
      <c r="A5" s="27">
        <f>A4+1</f>
        <v>2</v>
      </c>
      <c r="B5" s="22" t="str">
        <f t="shared" ref="B5:B14" si="0">INDEX($T$4:$T$14,MATCH(A5,$V$4:$V$14,0))</f>
        <v>British Columbia</v>
      </c>
      <c r="C5" s="22" t="str">
        <f t="shared" ref="C5:C14" si="1">INDEX($H$4:$H$14,MATCH($A5,$J$4:$J$14,0))</f>
        <v>Ontario</v>
      </c>
      <c r="D5" s="22" t="str">
        <f t="shared" ref="D5:D14" si="2">INDEX($K$4:$K$14,MATCH($A5,$M$4:$M$14,0))</f>
        <v>British Columbia</v>
      </c>
      <c r="E5" s="22" t="str">
        <f t="shared" ref="E5:E14" si="3">INDEX($N$4:$N$14,MATCH($A5,$P$4:$P$14,0))</f>
        <v>Prince Edward Island</v>
      </c>
      <c r="F5" s="22" t="str">
        <f>INDEX($Q$4:$Q$14,MATCH($A5,$S$4:$S$14,0))</f>
        <v>Alberta</v>
      </c>
      <c r="H5" s="24" t="s">
        <v>102</v>
      </c>
      <c r="I5" s="29">
        <f>'9'!J42</f>
        <v>0.67250909026224315</v>
      </c>
      <c r="J5" s="25">
        <f>RANK(I5,$I$4:$I$14)</f>
        <v>8</v>
      </c>
      <c r="K5" s="24" t="s">
        <v>102</v>
      </c>
      <c r="L5" s="29">
        <f>'9'!L42</f>
        <v>0.56463490119357496</v>
      </c>
      <c r="M5" s="25">
        <f t="shared" ref="M5:M14" si="4">RANK(L5,$L$4:$L$14)</f>
        <v>1</v>
      </c>
      <c r="N5" s="24" t="s">
        <v>102</v>
      </c>
      <c r="O5" s="29">
        <f>'9'!N42</f>
        <v>0.58239610942813103</v>
      </c>
      <c r="P5" s="25">
        <f t="shared" ref="P5:P14" si="5">RANK(O5,$O$4:$O$14)</f>
        <v>4</v>
      </c>
      <c r="Q5" s="24" t="s">
        <v>102</v>
      </c>
      <c r="R5" s="29">
        <f>'9'!O42</f>
        <v>0.47851314930233951</v>
      </c>
      <c r="S5" s="25">
        <f t="shared" ref="S5:S14" si="6">RANK(R5,$R$4:$R$14)</f>
        <v>8</v>
      </c>
      <c r="T5" s="24" t="s">
        <v>102</v>
      </c>
      <c r="U5" s="29">
        <f>'9'!P42</f>
        <v>0.57451331254657212</v>
      </c>
      <c r="V5" s="26">
        <f t="shared" ref="V5:V14" si="7">RANK(U5,$U$4:$U$14)</f>
        <v>3</v>
      </c>
    </row>
    <row r="6" spans="1:22" x14ac:dyDescent="0.2">
      <c r="A6" s="27">
        <f t="shared" ref="A6:A14" si="8">A5+1</f>
        <v>3</v>
      </c>
      <c r="B6" s="22" t="str">
        <f t="shared" si="0"/>
        <v>Newfoundland</v>
      </c>
      <c r="C6" s="22" t="str">
        <f t="shared" si="1"/>
        <v>British Columbia</v>
      </c>
      <c r="D6" s="22" t="str">
        <f t="shared" si="2"/>
        <v>Canada</v>
      </c>
      <c r="E6" s="22" t="str">
        <f t="shared" si="3"/>
        <v>Saskatchewan</v>
      </c>
      <c r="F6" s="21" t="str">
        <f t="shared" ref="F6:F14" si="9">INDEX($Q$4:$Q$14,MATCH($A6,$S$4:$S$14,0))</f>
        <v>Saskatchewan</v>
      </c>
      <c r="H6" s="24" t="s">
        <v>103</v>
      </c>
      <c r="I6" s="29">
        <f>'9'!R42</f>
        <v>0.65367424397817275</v>
      </c>
      <c r="J6" s="25">
        <f t="shared" ref="J6:J14" si="10">RANK(I6,$I$4:$I$14)</f>
        <v>10</v>
      </c>
      <c r="K6" s="24" t="s">
        <v>103</v>
      </c>
      <c r="L6" s="29">
        <f>'9'!T42</f>
        <v>0.21556544371166833</v>
      </c>
      <c r="M6" s="25">
        <f>RANK(L6,$L$4:$L$14)</f>
        <v>8</v>
      </c>
      <c r="N6" s="24" t="s">
        <v>103</v>
      </c>
      <c r="O6" s="29">
        <f>'9'!V42</f>
        <v>0.64691160105041434</v>
      </c>
      <c r="P6" s="25">
        <f t="shared" si="5"/>
        <v>2</v>
      </c>
      <c r="Q6" s="24" t="s">
        <v>103</v>
      </c>
      <c r="R6" s="29">
        <f>'9'!W42</f>
        <v>0.42299392974327077</v>
      </c>
      <c r="S6" s="25">
        <f t="shared" si="6"/>
        <v>10</v>
      </c>
      <c r="T6" s="24" t="s">
        <v>103</v>
      </c>
      <c r="U6" s="29">
        <f>'9'!X42</f>
        <v>0.48478630462088157</v>
      </c>
      <c r="V6" s="26">
        <f t="shared" si="7"/>
        <v>9</v>
      </c>
    </row>
    <row r="7" spans="1:22" x14ac:dyDescent="0.2">
      <c r="A7" s="27">
        <f t="shared" si="8"/>
        <v>4</v>
      </c>
      <c r="B7" s="22" t="str">
        <f t="shared" si="0"/>
        <v>Canada</v>
      </c>
      <c r="C7" s="22" t="str">
        <f t="shared" si="1"/>
        <v>Canada</v>
      </c>
      <c r="D7" s="22" t="str">
        <f t="shared" si="2"/>
        <v>Quebec</v>
      </c>
      <c r="E7" s="22" t="str">
        <f t="shared" si="3"/>
        <v>Newfoundland</v>
      </c>
      <c r="F7" s="22" t="str">
        <f t="shared" si="9"/>
        <v>Manitoba</v>
      </c>
      <c r="H7" s="24" t="s">
        <v>104</v>
      </c>
      <c r="I7" s="29">
        <f>'9'!Z42</f>
        <v>0.75546205049194581</v>
      </c>
      <c r="J7" s="25">
        <f t="shared" si="10"/>
        <v>5</v>
      </c>
      <c r="K7" s="24" t="s">
        <v>104</v>
      </c>
      <c r="L7" s="29">
        <f>'9'!AB42</f>
        <v>0.15338949984891262</v>
      </c>
      <c r="M7" s="25">
        <f t="shared" si="4"/>
        <v>10</v>
      </c>
      <c r="N7" s="24" t="s">
        <v>104</v>
      </c>
      <c r="O7" s="29">
        <f>'9'!AD42</f>
        <v>0.43372865728029375</v>
      </c>
      <c r="P7" s="25">
        <f t="shared" si="5"/>
        <v>11</v>
      </c>
      <c r="Q7" s="24" t="s">
        <v>104</v>
      </c>
      <c r="R7" s="29">
        <f>'9'!AE42</f>
        <v>0.39564990486783302</v>
      </c>
      <c r="S7" s="25">
        <f t="shared" si="6"/>
        <v>11</v>
      </c>
      <c r="T7" s="24" t="s">
        <v>104</v>
      </c>
      <c r="U7" s="29">
        <f>'9'!AF42</f>
        <v>0.43455752812224629</v>
      </c>
      <c r="V7" s="26">
        <f t="shared" si="7"/>
        <v>11</v>
      </c>
    </row>
    <row r="8" spans="1:22" x14ac:dyDescent="0.2">
      <c r="A8" s="27">
        <f t="shared" si="8"/>
        <v>5</v>
      </c>
      <c r="B8" s="22" t="str">
        <f t="shared" si="0"/>
        <v>Ontario</v>
      </c>
      <c r="C8" s="22" t="str">
        <f t="shared" si="1"/>
        <v>Nova Scotia</v>
      </c>
      <c r="D8" s="22" t="str">
        <f t="shared" si="2"/>
        <v>Ontario</v>
      </c>
      <c r="E8" s="22" t="str">
        <f t="shared" si="3"/>
        <v>Canada</v>
      </c>
      <c r="F8" s="22" t="str">
        <f t="shared" si="9"/>
        <v>Canada</v>
      </c>
      <c r="H8" s="24" t="s">
        <v>105</v>
      </c>
      <c r="I8" s="29">
        <f>'9'!AH42</f>
        <v>0.65151904996428767</v>
      </c>
      <c r="J8" s="25">
        <f t="shared" si="10"/>
        <v>11</v>
      </c>
      <c r="K8" s="24" t="s">
        <v>105</v>
      </c>
      <c r="L8" s="29">
        <f>'9'!AJ42</f>
        <v>0.17492332165534946</v>
      </c>
      <c r="M8" s="25">
        <f t="shared" si="4"/>
        <v>9</v>
      </c>
      <c r="N8" s="24" t="s">
        <v>105</v>
      </c>
      <c r="O8" s="29">
        <f>'9'!AL42</f>
        <v>0.57190585618011625</v>
      </c>
      <c r="P8" s="25">
        <f t="shared" si="5"/>
        <v>6</v>
      </c>
      <c r="Q8" s="24" t="s">
        <v>105</v>
      </c>
      <c r="R8" s="29">
        <f>'9'!AM42</f>
        <v>0.43587851743566819</v>
      </c>
      <c r="S8" s="25">
        <f t="shared" si="6"/>
        <v>9</v>
      </c>
      <c r="T8" s="24" t="s">
        <v>105</v>
      </c>
      <c r="U8" s="29">
        <f>'9'!AN42</f>
        <v>0.45855668630885538</v>
      </c>
      <c r="V8" s="26">
        <f t="shared" si="7"/>
        <v>10</v>
      </c>
    </row>
    <row r="9" spans="1:22" x14ac:dyDescent="0.2">
      <c r="A9" s="27">
        <f t="shared" si="8"/>
        <v>6</v>
      </c>
      <c r="B9" s="22" t="str">
        <f t="shared" si="0"/>
        <v>Manitoba</v>
      </c>
      <c r="C9" s="22" t="str">
        <f t="shared" si="1"/>
        <v>Manitoba</v>
      </c>
      <c r="D9" s="22" t="str">
        <f t="shared" si="2"/>
        <v>Manitoba</v>
      </c>
      <c r="E9" s="22" t="str">
        <f t="shared" si="3"/>
        <v>New Brunswick</v>
      </c>
      <c r="F9" s="22" t="str">
        <f t="shared" si="9"/>
        <v>Quebec</v>
      </c>
      <c r="H9" s="24" t="s">
        <v>106</v>
      </c>
      <c r="I9" s="29">
        <f>'9'!AP42</f>
        <v>0.66960590768727712</v>
      </c>
      <c r="J9" s="25">
        <f t="shared" si="10"/>
        <v>9</v>
      </c>
      <c r="K9" s="24" t="s">
        <v>106</v>
      </c>
      <c r="L9" s="29">
        <f>'9'!AR42</f>
        <v>0.32904546045558586</v>
      </c>
      <c r="M9" s="25">
        <f t="shared" si="4"/>
        <v>4</v>
      </c>
      <c r="N9" s="24" t="s">
        <v>106</v>
      </c>
      <c r="O9" s="29">
        <f>'9'!AT42</f>
        <v>0.55857726290799348</v>
      </c>
      <c r="P9" s="25">
        <f t="shared" si="5"/>
        <v>7</v>
      </c>
      <c r="Q9" s="24" t="s">
        <v>106</v>
      </c>
      <c r="R9" s="29">
        <f>'9'!AU42</f>
        <v>0.51353181513519852</v>
      </c>
      <c r="S9" s="25">
        <f t="shared" si="6"/>
        <v>6</v>
      </c>
      <c r="T9" s="24" t="s">
        <v>106</v>
      </c>
      <c r="U9" s="29">
        <f>'9'!AV42</f>
        <v>0.51769011154651379</v>
      </c>
      <c r="V9" s="26">
        <f t="shared" si="7"/>
        <v>7</v>
      </c>
    </row>
    <row r="10" spans="1:22" x14ac:dyDescent="0.2">
      <c r="A10" s="27">
        <f t="shared" si="8"/>
        <v>7</v>
      </c>
      <c r="B10" s="22" t="str">
        <f t="shared" si="0"/>
        <v>Quebec</v>
      </c>
      <c r="C10" s="22" t="str">
        <f t="shared" si="1"/>
        <v>Saskatchewan</v>
      </c>
      <c r="D10" s="22" t="str">
        <f t="shared" si="2"/>
        <v>Alberta</v>
      </c>
      <c r="E10" s="22" t="str">
        <f t="shared" si="3"/>
        <v>Quebec</v>
      </c>
      <c r="F10" s="22" t="str">
        <f t="shared" si="9"/>
        <v>Ontario</v>
      </c>
      <c r="H10" s="24" t="s">
        <v>107</v>
      </c>
      <c r="I10" s="29">
        <f>'9'!AX42</f>
        <v>0.82069910109608379</v>
      </c>
      <c r="J10" s="25">
        <f t="shared" si="10"/>
        <v>2</v>
      </c>
      <c r="K10" s="24" t="s">
        <v>107</v>
      </c>
      <c r="L10" s="29">
        <f>'9'!AZ42</f>
        <v>0.32537613402786147</v>
      </c>
      <c r="M10" s="25">
        <f t="shared" si="4"/>
        <v>5</v>
      </c>
      <c r="N10" s="24" t="s">
        <v>107</v>
      </c>
      <c r="O10" s="29">
        <f>'9'!BB42</f>
        <v>0.54773097435341045</v>
      </c>
      <c r="P10" s="25">
        <f t="shared" si="5"/>
        <v>9</v>
      </c>
      <c r="Q10" s="24" t="s">
        <v>107</v>
      </c>
      <c r="R10" s="29">
        <f>'9'!BC42</f>
        <v>0.49797746622937689</v>
      </c>
      <c r="S10" s="25">
        <f t="shared" si="6"/>
        <v>7</v>
      </c>
      <c r="T10" s="24" t="s">
        <v>107</v>
      </c>
      <c r="U10" s="29">
        <f>'9'!BD42</f>
        <v>0.54794591892668321</v>
      </c>
      <c r="V10" s="26">
        <f t="shared" si="7"/>
        <v>5</v>
      </c>
    </row>
    <row r="11" spans="1:22" x14ac:dyDescent="0.2">
      <c r="A11" s="27">
        <f t="shared" si="8"/>
        <v>8</v>
      </c>
      <c r="B11" s="22" t="str">
        <f t="shared" si="0"/>
        <v>Saskatchewan</v>
      </c>
      <c r="C11" s="22" t="str">
        <f t="shared" si="1"/>
        <v>Newfoundland</v>
      </c>
      <c r="D11" s="22" t="str">
        <f t="shared" si="2"/>
        <v>Prince Edward Island</v>
      </c>
      <c r="E11" s="22" t="str">
        <f t="shared" si="3"/>
        <v>British Columbia</v>
      </c>
      <c r="F11" s="22" t="str">
        <f t="shared" si="9"/>
        <v>Newfoundland</v>
      </c>
      <c r="H11" s="24" t="s">
        <v>108</v>
      </c>
      <c r="I11" s="29">
        <f>'9'!BF42</f>
        <v>0.71725985439138273</v>
      </c>
      <c r="J11" s="25">
        <f t="shared" si="10"/>
        <v>6</v>
      </c>
      <c r="K11" s="24" t="s">
        <v>108</v>
      </c>
      <c r="L11" s="29">
        <f>'9'!BH42</f>
        <v>0.31731867432206939</v>
      </c>
      <c r="M11" s="25">
        <f t="shared" si="4"/>
        <v>6</v>
      </c>
      <c r="N11" s="24" t="s">
        <v>108</v>
      </c>
      <c r="O11" s="29">
        <f>'9'!BJ42</f>
        <v>0.51635711270578333</v>
      </c>
      <c r="P11" s="25">
        <f t="shared" si="5"/>
        <v>10</v>
      </c>
      <c r="Q11" s="24" t="s">
        <v>108</v>
      </c>
      <c r="R11" s="29">
        <f>'9'!BK42</f>
        <v>0.53642976952587296</v>
      </c>
      <c r="S11" s="25">
        <f t="shared" si="6"/>
        <v>4</v>
      </c>
      <c r="T11" s="24" t="s">
        <v>108</v>
      </c>
      <c r="U11" s="29">
        <f>'9'!BL42</f>
        <v>0.52184135273627708</v>
      </c>
      <c r="V11" s="26">
        <f t="shared" si="7"/>
        <v>6</v>
      </c>
    </row>
    <row r="12" spans="1:22" x14ac:dyDescent="0.2">
      <c r="A12" s="27">
        <f t="shared" si="8"/>
        <v>9</v>
      </c>
      <c r="B12" s="22" t="str">
        <f t="shared" si="0"/>
        <v>Prince Edward Island</v>
      </c>
      <c r="C12" s="22" t="str">
        <f t="shared" si="1"/>
        <v>Quebec</v>
      </c>
      <c r="D12" s="22" t="str">
        <f t="shared" si="2"/>
        <v>New Brunswick</v>
      </c>
      <c r="E12" s="22" t="str">
        <f t="shared" si="3"/>
        <v>Ontario</v>
      </c>
      <c r="F12" s="22" t="str">
        <f t="shared" si="9"/>
        <v>New Brunswick</v>
      </c>
      <c r="H12" s="24" t="s">
        <v>109</v>
      </c>
      <c r="I12" s="29">
        <f>'9'!BN42</f>
        <v>0.68746932568784325</v>
      </c>
      <c r="J12" s="25">
        <f t="shared" si="10"/>
        <v>7</v>
      </c>
      <c r="K12" s="24" t="s">
        <v>109</v>
      </c>
      <c r="L12" s="29">
        <f>'9'!BP42</f>
        <v>0.12668729428124484</v>
      </c>
      <c r="M12" s="25">
        <f t="shared" si="4"/>
        <v>11</v>
      </c>
      <c r="N12" s="24" t="s">
        <v>109</v>
      </c>
      <c r="O12" s="29">
        <f>'9'!BR42</f>
        <v>0.60412438502634158</v>
      </c>
      <c r="P12" s="25">
        <f t="shared" si="5"/>
        <v>3</v>
      </c>
      <c r="Q12" s="24" t="s">
        <v>109</v>
      </c>
      <c r="R12" s="29">
        <f>'9'!BS42</f>
        <v>0.5445679221132087</v>
      </c>
      <c r="S12" s="25">
        <f t="shared" si="6"/>
        <v>3</v>
      </c>
      <c r="T12" s="24" t="s">
        <v>109</v>
      </c>
      <c r="U12" s="29">
        <f>'9'!BT42</f>
        <v>0.49071223177715961</v>
      </c>
      <c r="V12" s="26">
        <f t="shared" si="7"/>
        <v>8</v>
      </c>
    </row>
    <row r="13" spans="1:22" x14ac:dyDescent="0.2">
      <c r="A13" s="27">
        <f t="shared" si="8"/>
        <v>10</v>
      </c>
      <c r="B13" s="22" t="str">
        <f t="shared" si="0"/>
        <v>New Brunswick</v>
      </c>
      <c r="C13" s="22" t="str">
        <f t="shared" si="1"/>
        <v>Prince Edward Island</v>
      </c>
      <c r="D13" s="22" t="str">
        <f t="shared" si="2"/>
        <v>Nova Scotia</v>
      </c>
      <c r="E13" s="22" t="str">
        <f t="shared" si="3"/>
        <v>Manitoba</v>
      </c>
      <c r="F13" s="22" t="str">
        <f t="shared" si="9"/>
        <v>Prince Edward Island</v>
      </c>
      <c r="H13" s="24" t="s">
        <v>110</v>
      </c>
      <c r="I13" s="29">
        <f>'9'!BV42</f>
        <v>0.86368338033009939</v>
      </c>
      <c r="J13" s="25">
        <f t="shared" si="10"/>
        <v>1</v>
      </c>
      <c r="K13" s="24" t="s">
        <v>110</v>
      </c>
      <c r="L13" s="29">
        <f>'9'!BX42</f>
        <v>0.2170747787937426</v>
      </c>
      <c r="M13" s="25">
        <f t="shared" si="4"/>
        <v>7</v>
      </c>
      <c r="N13" s="24" t="s">
        <v>110</v>
      </c>
      <c r="O13" s="29">
        <f>'9'!BZ42</f>
        <v>0.79133433426204247</v>
      </c>
      <c r="P13" s="25">
        <f t="shared" si="5"/>
        <v>1</v>
      </c>
      <c r="Q13" s="24" t="s">
        <v>110</v>
      </c>
      <c r="R13" s="29">
        <f>'9'!CA42</f>
        <v>0.5629440842835578</v>
      </c>
      <c r="S13" s="25">
        <f t="shared" si="6"/>
        <v>2</v>
      </c>
      <c r="T13" s="24" t="s">
        <v>110</v>
      </c>
      <c r="U13" s="29">
        <f>'9'!CB42</f>
        <v>0.60875914441736056</v>
      </c>
      <c r="V13" s="26">
        <f t="shared" si="7"/>
        <v>1</v>
      </c>
    </row>
    <row r="14" spans="1:22" x14ac:dyDescent="0.2">
      <c r="A14" s="27">
        <f t="shared" si="8"/>
        <v>11</v>
      </c>
      <c r="B14" s="22" t="str">
        <f t="shared" si="0"/>
        <v>Nova Scotia</v>
      </c>
      <c r="C14" s="22" t="str">
        <f t="shared" si="1"/>
        <v>New Brunswick</v>
      </c>
      <c r="D14" s="22" t="str">
        <f t="shared" si="2"/>
        <v>Saskatchewan</v>
      </c>
      <c r="E14" s="22" t="str">
        <f t="shared" si="3"/>
        <v>Nova Scotia</v>
      </c>
      <c r="F14" s="22" t="str">
        <f t="shared" si="9"/>
        <v>Nova Scotia</v>
      </c>
      <c r="H14" s="24" t="s">
        <v>111</v>
      </c>
      <c r="I14" s="29">
        <f>'9'!CD42</f>
        <v>0.81641359097422295</v>
      </c>
      <c r="J14" s="25">
        <f t="shared" si="10"/>
        <v>3</v>
      </c>
      <c r="K14" s="24" t="s">
        <v>111</v>
      </c>
      <c r="L14" s="29">
        <f>'9'!CF42</f>
        <v>0.4057724400964029</v>
      </c>
      <c r="M14" s="25">
        <f t="shared" si="4"/>
        <v>2</v>
      </c>
      <c r="N14" s="24" t="s">
        <v>111</v>
      </c>
      <c r="O14" s="29">
        <f>'9'!CH42</f>
        <v>0.55436448450586395</v>
      </c>
      <c r="P14" s="25">
        <f t="shared" si="5"/>
        <v>8</v>
      </c>
      <c r="Q14" s="24" t="s">
        <v>111</v>
      </c>
      <c r="R14" s="29">
        <f>'9'!CI42</f>
        <v>0.5710982981353957</v>
      </c>
      <c r="S14" s="25">
        <f t="shared" si="6"/>
        <v>1</v>
      </c>
      <c r="T14" s="24" t="s">
        <v>111</v>
      </c>
      <c r="U14" s="29">
        <f>'9'!CJ42</f>
        <v>0.58691220342797135</v>
      </c>
      <c r="V14" s="26">
        <f t="shared" si="7"/>
        <v>2</v>
      </c>
    </row>
    <row r="15" spans="1:22" x14ac:dyDescent="0.2">
      <c r="A15" s="27"/>
      <c r="B15" s="22"/>
      <c r="C15" s="22"/>
      <c r="D15" s="22"/>
      <c r="E15" s="22"/>
      <c r="F15" s="22"/>
      <c r="H15" s="24"/>
      <c r="I15" s="29"/>
      <c r="J15" s="25"/>
      <c r="K15" s="24"/>
      <c r="L15" s="29"/>
      <c r="M15" s="25"/>
      <c r="N15" s="24"/>
      <c r="O15" s="29"/>
      <c r="P15" s="25"/>
      <c r="Q15" s="24"/>
      <c r="R15" s="29"/>
      <c r="S15" s="25"/>
      <c r="T15" s="24"/>
      <c r="U15" s="29"/>
      <c r="V15" s="26"/>
    </row>
    <row r="16" spans="1:22" x14ac:dyDescent="0.2">
      <c r="A16" s="1" t="s">
        <v>112</v>
      </c>
      <c r="B16" s="1"/>
      <c r="C16" s="1"/>
      <c r="D16" s="1"/>
      <c r="E16" s="1"/>
      <c r="F16" s="1"/>
    </row>
    <row r="17" spans="1:22" x14ac:dyDescent="0.2">
      <c r="A17" s="1"/>
      <c r="B17" s="1"/>
      <c r="C17" s="1"/>
      <c r="D17" s="1"/>
      <c r="E17" s="1"/>
      <c r="F17" s="1"/>
    </row>
    <row r="18" spans="1:22" x14ac:dyDescent="0.2">
      <c r="A18" s="1"/>
      <c r="B18" s="21" t="s">
        <v>96</v>
      </c>
      <c r="C18" s="21" t="s">
        <v>97</v>
      </c>
      <c r="D18" s="21" t="s">
        <v>98</v>
      </c>
      <c r="E18" s="21" t="s">
        <v>99</v>
      </c>
      <c r="F18" s="21" t="s">
        <v>100</v>
      </c>
      <c r="H18" s="233" t="s">
        <v>97</v>
      </c>
      <c r="I18" s="233"/>
      <c r="J18" s="233"/>
      <c r="K18" s="233" t="s">
        <v>98</v>
      </c>
      <c r="L18" s="233"/>
      <c r="M18" s="233"/>
      <c r="N18" s="233" t="s">
        <v>99</v>
      </c>
      <c r="O18" s="233"/>
      <c r="P18" s="233"/>
      <c r="Q18" s="233" t="s">
        <v>100</v>
      </c>
      <c r="R18" s="233"/>
      <c r="S18" s="233"/>
      <c r="T18" s="233" t="s">
        <v>96</v>
      </c>
      <c r="U18" s="233"/>
      <c r="V18" s="233"/>
    </row>
    <row r="19" spans="1:22" x14ac:dyDescent="0.2">
      <c r="A19" s="27">
        <v>1</v>
      </c>
      <c r="B19" s="21" t="str">
        <f>INDEX($T$19:$T$29,MATCH(A19,$V$19:$V$29,0))</f>
        <v>Alberta</v>
      </c>
      <c r="C19" s="21" t="str">
        <f>INDEX($H$19:$H$29,MATCH($A19,$J$19:$J$29,0))</f>
        <v>Alberta</v>
      </c>
      <c r="D19" s="21" t="str">
        <f>INDEX($K$19:$K$29,MATCH($A19,$M$19:$M$29,0))</f>
        <v>Newfoundland</v>
      </c>
      <c r="E19" s="21" t="str">
        <f>INDEX($N$19:$N$29,MATCH($A19,$P$19:$P$29,0))</f>
        <v>Alberta</v>
      </c>
      <c r="F19" s="21" t="str">
        <f>INDEX($Q$19:$Q$29,MATCH($A19,$S$19:$S$29,0))</f>
        <v>British Columbia</v>
      </c>
      <c r="H19" s="24" t="s">
        <v>101</v>
      </c>
      <c r="I19" s="29">
        <f>'9'!B41</f>
        <v>0.74938289680268588</v>
      </c>
      <c r="J19" s="25">
        <f>RANK(I19,$I$19:$I$29)</f>
        <v>4</v>
      </c>
      <c r="K19" s="24" t="s">
        <v>101</v>
      </c>
      <c r="L19" s="29">
        <f>'9'!D41</f>
        <v>0.30719043469345192</v>
      </c>
      <c r="M19" s="25">
        <f>RANK(L19,$L$19:$L$29)</f>
        <v>6</v>
      </c>
      <c r="N19" s="24" t="s">
        <v>101</v>
      </c>
      <c r="O19" s="29">
        <f>'9'!F41</f>
        <v>0.57108807425535446</v>
      </c>
      <c r="P19" s="25">
        <f>RANK(O19,$O$19:$O$29)</f>
        <v>7</v>
      </c>
      <c r="Q19" s="24" t="s">
        <v>101</v>
      </c>
      <c r="R19" s="29">
        <f>'9'!G41</f>
        <v>0.51350854976699312</v>
      </c>
      <c r="S19" s="25">
        <f>RANK(R19,$R$19:$R$29)</f>
        <v>5</v>
      </c>
      <c r="T19" s="24" t="s">
        <v>101</v>
      </c>
      <c r="U19" s="29">
        <f>'9'!H41</f>
        <v>0.53529248887962133</v>
      </c>
      <c r="V19" s="26">
        <f>RANK(U19,$U$19:$U$29)</f>
        <v>5</v>
      </c>
    </row>
    <row r="20" spans="1:22" x14ac:dyDescent="0.2">
      <c r="A20" s="27">
        <f>A19+1</f>
        <v>2</v>
      </c>
      <c r="B20" s="22" t="str">
        <f t="shared" ref="B20:B29" si="11">INDEX($T$19:$T$29,MATCH(A20,$V$19:$V$29,0))</f>
        <v>Newfoundland</v>
      </c>
      <c r="C20" s="22" t="str">
        <f t="shared" ref="C20:C29" si="12">INDEX($H$19:$H$29,MATCH($A20,$J$19:$J$29,0))</f>
        <v>Ontario</v>
      </c>
      <c r="D20" s="22" t="str">
        <f t="shared" ref="D20:D29" si="13">INDEX($K$19:$K$29,MATCH($A20,$M$19:$M$29,0))</f>
        <v>British Columbia</v>
      </c>
      <c r="E20" s="22" t="str">
        <f t="shared" ref="E20:E29" si="14">INDEX($N$19:$N$29,MATCH($A20,$P$19:$P$29,0))</f>
        <v>Saskatchewan</v>
      </c>
      <c r="F20" s="22" t="str">
        <f t="shared" ref="F20:F29" si="15">INDEX($Q$19:$Q$29,MATCH($A20,$S$19:$S$29,0))</f>
        <v>Alberta</v>
      </c>
      <c r="H20" s="24" t="s">
        <v>102</v>
      </c>
      <c r="I20" s="29">
        <f>'9'!J41</f>
        <v>0.65307763332121127</v>
      </c>
      <c r="J20" s="25">
        <f t="shared" ref="J20:J29" si="16">RANK(I20,$I$19:$I$29)</f>
        <v>8</v>
      </c>
      <c r="K20" s="24" t="s">
        <v>102</v>
      </c>
      <c r="L20" s="29">
        <f>'9'!L41</f>
        <v>0.46222208856704139</v>
      </c>
      <c r="M20" s="25">
        <f t="shared" ref="M20:M29" si="17">RANK(L20,$L$19:$L$29)</f>
        <v>1</v>
      </c>
      <c r="N20" s="24" t="s">
        <v>102</v>
      </c>
      <c r="O20" s="29">
        <f>'9'!N41</f>
        <v>0.57848130390933183</v>
      </c>
      <c r="P20" s="25">
        <f t="shared" ref="P20:P29" si="18">RANK(O20,$O$19:$O$29)</f>
        <v>6</v>
      </c>
      <c r="Q20" s="24" t="s">
        <v>102</v>
      </c>
      <c r="R20" s="29">
        <f>'9'!O41</f>
        <v>0.5013532533003956</v>
      </c>
      <c r="S20" s="25">
        <f t="shared" ref="S20:S29" si="19">RANK(R20,$R$19:$R$29)</f>
        <v>7</v>
      </c>
      <c r="T20" s="24" t="s">
        <v>102</v>
      </c>
      <c r="U20" s="29">
        <f>'9'!P41</f>
        <v>0.54878356977449505</v>
      </c>
      <c r="V20" s="26">
        <f t="shared" ref="V20:V29" si="20">RANK(U20,$U$19:$U$29)</f>
        <v>2</v>
      </c>
    </row>
    <row r="21" spans="1:22" x14ac:dyDescent="0.2">
      <c r="A21" s="27">
        <f t="shared" ref="A21:A29" si="21">A20+1</f>
        <v>3</v>
      </c>
      <c r="B21" s="22" t="str">
        <f t="shared" si="11"/>
        <v>British Columbia</v>
      </c>
      <c r="C21" s="22" t="str">
        <f t="shared" si="12"/>
        <v>British Columbia</v>
      </c>
      <c r="D21" s="22" t="str">
        <f t="shared" si="13"/>
        <v>Ontario</v>
      </c>
      <c r="E21" s="22" t="str">
        <f t="shared" si="14"/>
        <v>Prince Edward Island</v>
      </c>
      <c r="F21" s="22" t="str">
        <f t="shared" si="15"/>
        <v>Saskatchewan</v>
      </c>
      <c r="H21" s="24" t="s">
        <v>103</v>
      </c>
      <c r="I21" s="29">
        <f>'9'!R41</f>
        <v>0.63480883659976028</v>
      </c>
      <c r="J21" s="25">
        <f t="shared" si="16"/>
        <v>10</v>
      </c>
      <c r="K21" s="24" t="s">
        <v>103</v>
      </c>
      <c r="L21" s="29">
        <f>'9'!T41</f>
        <v>0.20965130940571464</v>
      </c>
      <c r="M21" s="25">
        <f>RANK(L21,$L$19:$L$29)</f>
        <v>8</v>
      </c>
      <c r="N21" s="24" t="s">
        <v>103</v>
      </c>
      <c r="O21" s="29">
        <f>'9'!V41</f>
        <v>0.65963673120378419</v>
      </c>
      <c r="P21" s="25">
        <f t="shared" si="18"/>
        <v>3</v>
      </c>
      <c r="Q21" s="24" t="s">
        <v>103</v>
      </c>
      <c r="R21" s="29">
        <f>'9'!W41</f>
        <v>0.46508712109933897</v>
      </c>
      <c r="S21" s="25">
        <f t="shared" si="19"/>
        <v>9</v>
      </c>
      <c r="T21" s="24" t="s">
        <v>103</v>
      </c>
      <c r="U21" s="29">
        <f>'9'!X41</f>
        <v>0.49229599957714953</v>
      </c>
      <c r="V21" s="26">
        <f t="shared" si="20"/>
        <v>9</v>
      </c>
    </row>
    <row r="22" spans="1:22" x14ac:dyDescent="0.2">
      <c r="A22" s="27">
        <f t="shared" si="21"/>
        <v>4</v>
      </c>
      <c r="B22" s="22" t="str">
        <f t="shared" si="11"/>
        <v>Ontario</v>
      </c>
      <c r="C22" s="22" t="str">
        <f t="shared" si="12"/>
        <v>Canada</v>
      </c>
      <c r="D22" s="22" t="str">
        <f t="shared" si="13"/>
        <v>Quebec</v>
      </c>
      <c r="E22" s="22" t="str">
        <f t="shared" si="14"/>
        <v>New Brunswick</v>
      </c>
      <c r="F22" s="22" t="str">
        <f t="shared" si="15"/>
        <v>Quebec</v>
      </c>
      <c r="H22" s="24" t="s">
        <v>104</v>
      </c>
      <c r="I22" s="29">
        <f>'9'!Z41</f>
        <v>0.73408175173779444</v>
      </c>
      <c r="J22" s="25">
        <f t="shared" si="16"/>
        <v>5</v>
      </c>
      <c r="K22" s="24" t="s">
        <v>104</v>
      </c>
      <c r="L22" s="29">
        <f>'9'!AB41</f>
        <v>0.15085372715124834</v>
      </c>
      <c r="M22" s="25">
        <f t="shared" si="17"/>
        <v>10</v>
      </c>
      <c r="N22" s="24" t="s">
        <v>104</v>
      </c>
      <c r="O22" s="29">
        <f>'9'!AD41</f>
        <v>0.47934573870097041</v>
      </c>
      <c r="P22" s="25">
        <f t="shared" si="18"/>
        <v>10</v>
      </c>
      <c r="Q22" s="24" t="s">
        <v>104</v>
      </c>
      <c r="R22" s="29">
        <f>'9'!AE41</f>
        <v>0.38967001472696927</v>
      </c>
      <c r="S22" s="25">
        <f t="shared" si="19"/>
        <v>11</v>
      </c>
      <c r="T22" s="24" t="s">
        <v>104</v>
      </c>
      <c r="U22" s="29">
        <f>'9'!AF41</f>
        <v>0.43848780807924559</v>
      </c>
      <c r="V22" s="26">
        <f t="shared" si="20"/>
        <v>11</v>
      </c>
    </row>
    <row r="23" spans="1:22" x14ac:dyDescent="0.2">
      <c r="A23" s="27">
        <f t="shared" si="21"/>
        <v>5</v>
      </c>
      <c r="B23" s="22" t="str">
        <f t="shared" si="11"/>
        <v>Canada</v>
      </c>
      <c r="C23" s="22" t="str">
        <f t="shared" si="12"/>
        <v>Nova Scotia</v>
      </c>
      <c r="D23" s="22" t="str">
        <f t="shared" si="13"/>
        <v>Manitoba</v>
      </c>
      <c r="E23" s="22" t="str">
        <f t="shared" si="14"/>
        <v>Quebec</v>
      </c>
      <c r="F23" s="22" t="str">
        <f t="shared" si="15"/>
        <v>Canada</v>
      </c>
      <c r="H23" s="24" t="s">
        <v>105</v>
      </c>
      <c r="I23" s="29">
        <f>'9'!AH41</f>
        <v>0.62362986880360727</v>
      </c>
      <c r="J23" s="25">
        <f t="shared" si="16"/>
        <v>11</v>
      </c>
      <c r="K23" s="24" t="s">
        <v>105</v>
      </c>
      <c r="L23" s="29">
        <f>'9'!AJ41</f>
        <v>0.16682839485655551</v>
      </c>
      <c r="M23" s="25">
        <f t="shared" si="17"/>
        <v>9</v>
      </c>
      <c r="N23" s="24" t="s">
        <v>105</v>
      </c>
      <c r="O23" s="29">
        <f>'9'!AL41</f>
        <v>0.62811008846450334</v>
      </c>
      <c r="P23" s="25">
        <f t="shared" si="18"/>
        <v>4</v>
      </c>
      <c r="Q23" s="24" t="s">
        <v>105</v>
      </c>
      <c r="R23" s="29">
        <f>'9'!AM41</f>
        <v>0.44129058711404934</v>
      </c>
      <c r="S23" s="25">
        <f t="shared" si="19"/>
        <v>10</v>
      </c>
      <c r="T23" s="24" t="s">
        <v>105</v>
      </c>
      <c r="U23" s="29">
        <f>'9'!AN41</f>
        <v>0.46496473480967887</v>
      </c>
      <c r="V23" s="26">
        <f t="shared" si="20"/>
        <v>10</v>
      </c>
    </row>
    <row r="24" spans="1:22" x14ac:dyDescent="0.2">
      <c r="A24" s="27">
        <f t="shared" si="21"/>
        <v>6</v>
      </c>
      <c r="B24" s="22" t="str">
        <f t="shared" si="11"/>
        <v>Manitoba</v>
      </c>
      <c r="C24" s="22" t="str">
        <f t="shared" si="12"/>
        <v>Manitoba</v>
      </c>
      <c r="D24" s="22" t="str">
        <f t="shared" si="13"/>
        <v>Canada</v>
      </c>
      <c r="E24" s="22" t="str">
        <f t="shared" si="14"/>
        <v>Newfoundland</v>
      </c>
      <c r="F24" s="22" t="str">
        <f t="shared" si="15"/>
        <v>Manitoba</v>
      </c>
      <c r="H24" s="24" t="s">
        <v>106</v>
      </c>
      <c r="I24" s="29">
        <f>'9'!AP41</f>
        <v>0.6446384672618366</v>
      </c>
      <c r="J24" s="25">
        <f t="shared" si="16"/>
        <v>9</v>
      </c>
      <c r="K24" s="24" t="s">
        <v>106</v>
      </c>
      <c r="L24" s="29">
        <f>'9'!AR41</f>
        <v>0.31689305630014142</v>
      </c>
      <c r="M24" s="25">
        <f t="shared" si="17"/>
        <v>4</v>
      </c>
      <c r="N24" s="24" t="s">
        <v>106</v>
      </c>
      <c r="O24" s="29">
        <f>'9'!AT41</f>
        <v>0.60109914971714895</v>
      </c>
      <c r="P24" s="25">
        <f t="shared" si="18"/>
        <v>5</v>
      </c>
      <c r="Q24" s="24" t="s">
        <v>106</v>
      </c>
      <c r="R24" s="29">
        <f>'9'!AU41</f>
        <v>0.51535468641330195</v>
      </c>
      <c r="S24" s="25">
        <f t="shared" si="19"/>
        <v>4</v>
      </c>
      <c r="T24" s="24" t="s">
        <v>106</v>
      </c>
      <c r="U24" s="29">
        <f>'9'!AV41</f>
        <v>0.51949633992310729</v>
      </c>
      <c r="V24" s="26">
        <f t="shared" si="20"/>
        <v>7</v>
      </c>
    </row>
    <row r="25" spans="1:22" x14ac:dyDescent="0.2">
      <c r="A25" s="27">
        <f t="shared" si="21"/>
        <v>7</v>
      </c>
      <c r="B25" s="22" t="str">
        <f t="shared" si="11"/>
        <v>Quebec</v>
      </c>
      <c r="C25" s="22" t="str">
        <f t="shared" si="12"/>
        <v>Saskatchewan</v>
      </c>
      <c r="D25" s="22" t="str">
        <f t="shared" si="13"/>
        <v>Alberta</v>
      </c>
      <c r="E25" s="22" t="str">
        <f t="shared" si="14"/>
        <v>Canada</v>
      </c>
      <c r="F25" s="22" t="str">
        <f t="shared" si="15"/>
        <v>Newfoundland</v>
      </c>
      <c r="H25" s="24" t="s">
        <v>107</v>
      </c>
      <c r="I25" s="29">
        <f>'9'!AX41</f>
        <v>0.79528561982662049</v>
      </c>
      <c r="J25" s="25">
        <f t="shared" si="16"/>
        <v>2</v>
      </c>
      <c r="K25" s="24" t="s">
        <v>107</v>
      </c>
      <c r="L25" s="29">
        <f>'9'!AZ41</f>
        <v>0.3224378299847655</v>
      </c>
      <c r="M25" s="25">
        <f t="shared" si="17"/>
        <v>3</v>
      </c>
      <c r="N25" s="24" t="s">
        <v>107</v>
      </c>
      <c r="O25" s="29">
        <f>'9'!BB41</f>
        <v>0.54900320507345235</v>
      </c>
      <c r="P25" s="25">
        <f t="shared" si="18"/>
        <v>9</v>
      </c>
      <c r="Q25" s="24" t="s">
        <v>107</v>
      </c>
      <c r="R25" s="29">
        <f>'9'!BC41</f>
        <v>0.48209195246997577</v>
      </c>
      <c r="S25" s="25">
        <f t="shared" si="19"/>
        <v>8</v>
      </c>
      <c r="T25" s="24" t="s">
        <v>107</v>
      </c>
      <c r="U25" s="29">
        <f>'9'!BD41</f>
        <v>0.53720465183870347</v>
      </c>
      <c r="V25" s="26">
        <f t="shared" si="20"/>
        <v>4</v>
      </c>
    </row>
    <row r="26" spans="1:22" x14ac:dyDescent="0.2">
      <c r="A26" s="27">
        <f t="shared" si="21"/>
        <v>8</v>
      </c>
      <c r="B26" s="22" t="str">
        <f t="shared" si="11"/>
        <v>Saskatchewan</v>
      </c>
      <c r="C26" s="22" t="str">
        <f t="shared" si="12"/>
        <v>Newfoundland</v>
      </c>
      <c r="D26" s="22" t="str">
        <f t="shared" si="13"/>
        <v>Prince Edward Island</v>
      </c>
      <c r="E26" s="22" t="str">
        <f t="shared" si="14"/>
        <v>Manitoba</v>
      </c>
      <c r="F26" s="22" t="str">
        <f t="shared" si="15"/>
        <v>Ontario</v>
      </c>
      <c r="H26" s="24" t="s">
        <v>108</v>
      </c>
      <c r="I26" s="29">
        <f>'9'!BF41</f>
        <v>0.70148398719045513</v>
      </c>
      <c r="J26" s="25">
        <f t="shared" si="16"/>
        <v>6</v>
      </c>
      <c r="K26" s="24" t="s">
        <v>108</v>
      </c>
      <c r="L26" s="29">
        <f>'9'!BH41</f>
        <v>0.310518190683227</v>
      </c>
      <c r="M26" s="25">
        <f t="shared" si="17"/>
        <v>5</v>
      </c>
      <c r="N26" s="24" t="s">
        <v>108</v>
      </c>
      <c r="O26" s="29">
        <f>'9'!BJ41</f>
        <v>0.56485683129309172</v>
      </c>
      <c r="P26" s="25">
        <f t="shared" si="18"/>
        <v>8</v>
      </c>
      <c r="Q26" s="24" t="s">
        <v>108</v>
      </c>
      <c r="R26" s="29">
        <f>'9'!BK41</f>
        <v>0.50219888446332739</v>
      </c>
      <c r="S26" s="25">
        <f t="shared" si="19"/>
        <v>6</v>
      </c>
      <c r="T26" s="24" t="s">
        <v>108</v>
      </c>
      <c r="U26" s="29">
        <f>'9'!BL41</f>
        <v>0.5197644734075253</v>
      </c>
      <c r="V26" s="26">
        <f t="shared" si="20"/>
        <v>6</v>
      </c>
    </row>
    <row r="27" spans="1:22" x14ac:dyDescent="0.2">
      <c r="A27" s="27">
        <f t="shared" si="21"/>
        <v>9</v>
      </c>
      <c r="B27" s="22" t="str">
        <f t="shared" si="11"/>
        <v>Prince Edward Island</v>
      </c>
      <c r="C27" s="22" t="str">
        <f t="shared" si="12"/>
        <v>Quebec</v>
      </c>
      <c r="D27" s="22" t="str">
        <f t="shared" si="13"/>
        <v>New Brunswick</v>
      </c>
      <c r="E27" s="22" t="str">
        <f t="shared" si="14"/>
        <v>Ontario</v>
      </c>
      <c r="F27" s="22" t="str">
        <f t="shared" si="15"/>
        <v>Prince Edward Island</v>
      </c>
      <c r="H27" s="24" t="s">
        <v>109</v>
      </c>
      <c r="I27" s="29">
        <f>'9'!BN41</f>
        <v>0.67669800509298594</v>
      </c>
      <c r="J27" s="25">
        <f t="shared" si="16"/>
        <v>7</v>
      </c>
      <c r="K27" s="24" t="s">
        <v>109</v>
      </c>
      <c r="L27" s="29">
        <f>'9'!BP41</f>
        <v>0.10811269505998947</v>
      </c>
      <c r="M27" s="25">
        <f t="shared" si="17"/>
        <v>11</v>
      </c>
      <c r="N27" s="24" t="s">
        <v>109</v>
      </c>
      <c r="O27" s="29">
        <f>'9'!BR41</f>
        <v>0.70019568279775291</v>
      </c>
      <c r="P27" s="25">
        <f t="shared" si="18"/>
        <v>2</v>
      </c>
      <c r="Q27" s="24" t="s">
        <v>109</v>
      </c>
      <c r="R27" s="29">
        <f>'9'!BS41</f>
        <v>0.55452141808888877</v>
      </c>
      <c r="S27" s="25">
        <f t="shared" si="19"/>
        <v>3</v>
      </c>
      <c r="T27" s="24" t="s">
        <v>109</v>
      </c>
      <c r="U27" s="29">
        <f>'9'!BT41</f>
        <v>0.50988195025990424</v>
      </c>
      <c r="V27" s="26">
        <f t="shared" si="20"/>
        <v>8</v>
      </c>
    </row>
    <row r="28" spans="1:22" x14ac:dyDescent="0.2">
      <c r="A28" s="27">
        <f t="shared" si="21"/>
        <v>10</v>
      </c>
      <c r="B28" s="22" t="str">
        <f t="shared" si="11"/>
        <v>New Brunswick</v>
      </c>
      <c r="C28" s="22" t="str">
        <f t="shared" si="12"/>
        <v>Prince Edward Island</v>
      </c>
      <c r="D28" s="22" t="str">
        <f t="shared" si="13"/>
        <v>Nova Scotia</v>
      </c>
      <c r="E28" s="22" t="str">
        <f t="shared" si="14"/>
        <v>Nova Scotia</v>
      </c>
      <c r="F28" s="22" t="str">
        <f t="shared" si="15"/>
        <v>New Brunswick</v>
      </c>
      <c r="H28" s="24" t="s">
        <v>110</v>
      </c>
      <c r="I28" s="29">
        <f>'9'!BV41</f>
        <v>0.8436095724786673</v>
      </c>
      <c r="J28" s="25">
        <f t="shared" si="16"/>
        <v>1</v>
      </c>
      <c r="K28" s="24" t="s">
        <v>110</v>
      </c>
      <c r="L28" s="29">
        <f>'9'!BX41</f>
        <v>0.23228271954401011</v>
      </c>
      <c r="M28" s="25">
        <f t="shared" si="17"/>
        <v>7</v>
      </c>
      <c r="N28" s="24" t="s">
        <v>110</v>
      </c>
      <c r="O28" s="29">
        <f>'9'!BZ41</f>
        <v>0.7611185992781081</v>
      </c>
      <c r="P28" s="25">
        <f t="shared" si="18"/>
        <v>1</v>
      </c>
      <c r="Q28" s="24" t="s">
        <v>110</v>
      </c>
      <c r="R28" s="29">
        <f>'9'!CA41</f>
        <v>0.55812300577348761</v>
      </c>
      <c r="S28" s="25">
        <f t="shared" si="19"/>
        <v>2</v>
      </c>
      <c r="T28" s="24" t="s">
        <v>110</v>
      </c>
      <c r="U28" s="29">
        <f>'9'!CB41</f>
        <v>0.59878347426856826</v>
      </c>
      <c r="V28" s="26">
        <f t="shared" si="20"/>
        <v>1</v>
      </c>
    </row>
    <row r="29" spans="1:22" x14ac:dyDescent="0.2">
      <c r="A29" s="27">
        <f t="shared" si="21"/>
        <v>11</v>
      </c>
      <c r="B29" s="22" t="str">
        <f t="shared" si="11"/>
        <v>Nova Scotia</v>
      </c>
      <c r="C29" s="22" t="str">
        <f t="shared" si="12"/>
        <v>New Brunswick</v>
      </c>
      <c r="D29" s="22" t="str">
        <f t="shared" si="13"/>
        <v>Saskatchewan</v>
      </c>
      <c r="E29" s="22" t="str">
        <f t="shared" si="14"/>
        <v>British Columbia</v>
      </c>
      <c r="F29" s="22" t="str">
        <f t="shared" si="15"/>
        <v>Nova Scotia</v>
      </c>
      <c r="H29" s="24" t="s">
        <v>111</v>
      </c>
      <c r="I29" s="29">
        <f>'9'!CD41</f>
        <v>0.78901784097856853</v>
      </c>
      <c r="J29" s="25">
        <f t="shared" si="16"/>
        <v>3</v>
      </c>
      <c r="K29" s="24" t="s">
        <v>111</v>
      </c>
      <c r="L29" s="29">
        <f>'9'!CF41</f>
        <v>0.38542624837773654</v>
      </c>
      <c r="M29" s="25">
        <f t="shared" si="17"/>
        <v>2</v>
      </c>
      <c r="N29" s="24" t="s">
        <v>111</v>
      </c>
      <c r="O29" s="29">
        <f>'9'!CH41</f>
        <v>0.44020326035532209</v>
      </c>
      <c r="P29" s="25">
        <f t="shared" si="18"/>
        <v>11</v>
      </c>
      <c r="Q29" s="24" t="s">
        <v>111</v>
      </c>
      <c r="R29" s="29">
        <f>'9'!CI41</f>
        <v>0.57697314754740092</v>
      </c>
      <c r="S29" s="25">
        <f t="shared" si="19"/>
        <v>1</v>
      </c>
      <c r="T29" s="24" t="s">
        <v>111</v>
      </c>
      <c r="U29" s="29">
        <f>'9'!CJ41</f>
        <v>0.54790512431475702</v>
      </c>
      <c r="V29" s="26">
        <f t="shared" si="20"/>
        <v>3</v>
      </c>
    </row>
    <row r="30" spans="1:22" x14ac:dyDescent="0.2">
      <c r="A30" s="1"/>
      <c r="B30" s="22"/>
      <c r="C30" s="22"/>
      <c r="D30" s="22"/>
      <c r="E30" s="22"/>
      <c r="F30" s="22"/>
    </row>
    <row r="31" spans="1:22" x14ac:dyDescent="0.2">
      <c r="A31" s="1" t="s">
        <v>113</v>
      </c>
      <c r="B31" s="1"/>
      <c r="C31" s="1"/>
      <c r="D31" s="1"/>
      <c r="E31" s="1"/>
      <c r="F31" s="1"/>
    </row>
    <row r="32" spans="1:22" x14ac:dyDescent="0.2">
      <c r="A32" s="1"/>
      <c r="B32" s="1"/>
      <c r="C32" s="1"/>
      <c r="D32" s="1"/>
      <c r="E32" s="1"/>
      <c r="F32" s="1"/>
    </row>
    <row r="33" spans="1:22" x14ac:dyDescent="0.2">
      <c r="A33" s="1"/>
      <c r="B33" s="21" t="s">
        <v>96</v>
      </c>
      <c r="C33" s="21" t="s">
        <v>97</v>
      </c>
      <c r="D33" s="21" t="s">
        <v>98</v>
      </c>
      <c r="E33" s="21" t="s">
        <v>99</v>
      </c>
      <c r="F33" s="21" t="s">
        <v>100</v>
      </c>
      <c r="H33" s="233" t="s">
        <v>97</v>
      </c>
      <c r="I33" s="233"/>
      <c r="J33" s="233"/>
      <c r="K33" s="233" t="s">
        <v>98</v>
      </c>
      <c r="L33" s="233"/>
      <c r="M33" s="233"/>
      <c r="N33" s="233" t="s">
        <v>99</v>
      </c>
      <c r="O33" s="233"/>
      <c r="P33" s="233"/>
      <c r="Q33" s="233" t="s">
        <v>100</v>
      </c>
      <c r="R33" s="233"/>
      <c r="S33" s="233"/>
      <c r="T33" s="233" t="s">
        <v>96</v>
      </c>
      <c r="U33" s="233"/>
      <c r="V33" s="233"/>
    </row>
    <row r="34" spans="1:22" x14ac:dyDescent="0.2">
      <c r="A34" s="1">
        <v>1</v>
      </c>
      <c r="B34" s="21" t="str">
        <f>INDEX($T$34:$T$44,MATCH($A34,$V$34:$V$44,0))</f>
        <v>Alberta</v>
      </c>
      <c r="C34" s="21" t="str">
        <f>INDEX($H$34:$H$44,MATCH($A34,$J$34:$J$44,0))</f>
        <v>Alberta</v>
      </c>
      <c r="D34" s="21" t="str">
        <f>INDEX($K$34:$K$44,MATCH($A34,$M$34:$M$44,0))</f>
        <v>Alberta</v>
      </c>
      <c r="E34" s="22" t="str">
        <f>INDEX($N$34:$N$44,MATCH($A34,$P$34:$P$44,0))</f>
        <v>Ontario</v>
      </c>
      <c r="F34" s="22" t="str">
        <f>INDEX($Q$34:$Q$44,MATCH($A34,$S$34:$S$44,0))</f>
        <v>Saskatchewan</v>
      </c>
      <c r="H34" s="1" t="s">
        <v>101</v>
      </c>
      <c r="I34" s="29">
        <f>'9'!B6</f>
        <v>0.22855622692702268</v>
      </c>
      <c r="J34" s="22">
        <f>RANK(I34,$I$34:$I$44)</f>
        <v>5</v>
      </c>
      <c r="K34" s="1" t="s">
        <v>101</v>
      </c>
      <c r="L34" s="29">
        <f>'9'!D6</f>
        <v>0.29564977295726375</v>
      </c>
      <c r="M34" s="22">
        <f>RANK(L34,$L$34:$L$44)</f>
        <v>4</v>
      </c>
      <c r="N34" s="1" t="s">
        <v>101</v>
      </c>
      <c r="O34" s="29">
        <f>'9'!F6</f>
        <v>0.65072478891593244</v>
      </c>
      <c r="P34" s="22">
        <f>RANK(O34,$O$34:$O$44)</f>
        <v>4</v>
      </c>
      <c r="Q34" s="1" t="s">
        <v>101</v>
      </c>
      <c r="R34" s="29">
        <f>'9'!G6</f>
        <v>0.62595489699840745</v>
      </c>
      <c r="S34" s="22">
        <f>RANK(R34,$R$34:$R$44)</f>
        <v>4</v>
      </c>
      <c r="T34" s="1" t="s">
        <v>101</v>
      </c>
      <c r="U34" s="29">
        <f>'9'!H6</f>
        <v>0.45022142144965654</v>
      </c>
      <c r="V34" s="22">
        <f>RANK(U34,$U$34:$U$44)</f>
        <v>4</v>
      </c>
    </row>
    <row r="35" spans="1:22" x14ac:dyDescent="0.2">
      <c r="A35" s="1">
        <f>A34+1</f>
        <v>2</v>
      </c>
      <c r="B35" s="22" t="str">
        <f t="shared" ref="B35:B44" si="22">INDEX($T$34:$T$44,MATCH(A35,$V$34:$V$44,0))</f>
        <v>Ontario</v>
      </c>
      <c r="C35" s="22" t="str">
        <f t="shared" ref="C35:C44" si="23">INDEX($H$34:$H$44,MATCH($A35,$J$34:$J$44,0))</f>
        <v>British Columbia</v>
      </c>
      <c r="D35" s="22" t="str">
        <f t="shared" ref="D35:D44" si="24">INDEX($K$34:$K$44,MATCH($A35,$M$34:$M$44,0))</f>
        <v>Saskatchewan</v>
      </c>
      <c r="E35" s="22" t="str">
        <f t="shared" ref="E35:E44" si="25">INDEX($N$34:$N$44,MATCH($A35,$P$34:$P$44,0))</f>
        <v>Alberta</v>
      </c>
      <c r="F35" s="21" t="str">
        <f t="shared" ref="F35:F44" si="26">INDEX($Q$34:$Q$44,MATCH($A35,$S$34:$S$44,0))</f>
        <v>Alberta</v>
      </c>
      <c r="H35" s="1" t="s">
        <v>102</v>
      </c>
      <c r="I35" s="29">
        <f>'9'!J6</f>
        <v>8.3333333333333301E-2</v>
      </c>
      <c r="J35" s="22">
        <f t="shared" ref="J35:J44" si="27">RANK(I35,$I$34:$I$44)</f>
        <v>11</v>
      </c>
      <c r="K35" s="1" t="s">
        <v>102</v>
      </c>
      <c r="L35" s="29">
        <f>'9'!L6</f>
        <v>0.20051081416394029</v>
      </c>
      <c r="M35" s="22">
        <f t="shared" ref="M35:M44" si="28">RANK(L35,$L$34:$L$44)</f>
        <v>9</v>
      </c>
      <c r="N35" s="1" t="s">
        <v>102</v>
      </c>
      <c r="O35" s="29">
        <f>'9'!N6</f>
        <v>0.42129949123814764</v>
      </c>
      <c r="P35" s="22">
        <f t="shared" ref="P35:P44" si="29">RANK(O35,$O$34:$O$44)</f>
        <v>9</v>
      </c>
      <c r="Q35" s="1" t="s">
        <v>102</v>
      </c>
      <c r="R35" s="29">
        <f>'9'!O6</f>
        <v>0.38049438369190108</v>
      </c>
      <c r="S35" s="22">
        <f t="shared" ref="S35:S44" si="30">RANK(R35,$R$34:$R$44)</f>
        <v>11</v>
      </c>
      <c r="T35" s="1" t="s">
        <v>102</v>
      </c>
      <c r="U35" s="29">
        <f>'9'!P6</f>
        <v>0.27140950560683058</v>
      </c>
      <c r="V35" s="22">
        <f t="shared" ref="V35:V44" si="31">RANK(U35,$U$34:$U$44)</f>
        <v>11</v>
      </c>
    </row>
    <row r="36" spans="1:22" x14ac:dyDescent="0.2">
      <c r="A36" s="1">
        <f t="shared" ref="A36:A44" si="32">A35+1</f>
        <v>3</v>
      </c>
      <c r="B36" s="22" t="str">
        <f t="shared" si="22"/>
        <v>British Columbia</v>
      </c>
      <c r="C36" s="22" t="str">
        <f t="shared" si="23"/>
        <v>Saskatchewan</v>
      </c>
      <c r="D36" s="22" t="str">
        <f t="shared" si="24"/>
        <v>Manitoba</v>
      </c>
      <c r="E36" s="22" t="str">
        <f t="shared" si="25"/>
        <v>British Columbia</v>
      </c>
      <c r="F36" s="22" t="str">
        <f t="shared" si="26"/>
        <v>Ontario</v>
      </c>
      <c r="H36" s="1" t="s">
        <v>103</v>
      </c>
      <c r="I36" s="29">
        <f>'9'!R6</f>
        <v>0.19355243156938678</v>
      </c>
      <c r="J36" s="22">
        <f t="shared" si="27"/>
        <v>8</v>
      </c>
      <c r="K36" s="1" t="s">
        <v>103</v>
      </c>
      <c r="L36" s="29">
        <f>'9'!T6</f>
        <v>9.4398603876853462E-2</v>
      </c>
      <c r="M36" s="22">
        <f t="shared" si="28"/>
        <v>11</v>
      </c>
      <c r="N36" s="1" t="s">
        <v>103</v>
      </c>
      <c r="O36" s="29">
        <f>'9'!V6</f>
        <v>0.45319909866921176</v>
      </c>
      <c r="P36" s="22">
        <f t="shared" si="29"/>
        <v>8</v>
      </c>
      <c r="Q36" s="1" t="s">
        <v>103</v>
      </c>
      <c r="R36" s="29">
        <f>'9'!W6</f>
        <v>0.39838076070079226</v>
      </c>
      <c r="S36" s="22">
        <f t="shared" si="30"/>
        <v>10</v>
      </c>
      <c r="T36" s="1" t="s">
        <v>103</v>
      </c>
      <c r="U36" s="29">
        <f>'9'!X6</f>
        <v>0.28488272370406109</v>
      </c>
      <c r="V36" s="22">
        <f t="shared" si="31"/>
        <v>10</v>
      </c>
    </row>
    <row r="37" spans="1:22" x14ac:dyDescent="0.2">
      <c r="A37" s="1">
        <f t="shared" si="32"/>
        <v>4</v>
      </c>
      <c r="B37" s="22" t="str">
        <f t="shared" si="22"/>
        <v>Canada</v>
      </c>
      <c r="C37" s="22" t="str">
        <f t="shared" si="23"/>
        <v>Nova Scotia</v>
      </c>
      <c r="D37" s="22" t="str">
        <f t="shared" si="24"/>
        <v>Canada</v>
      </c>
      <c r="E37" s="22" t="str">
        <f t="shared" si="25"/>
        <v>Canada</v>
      </c>
      <c r="F37" s="22" t="str">
        <f t="shared" si="26"/>
        <v>Canada</v>
      </c>
      <c r="H37" s="1" t="s">
        <v>104</v>
      </c>
      <c r="I37" s="29">
        <f>'9'!Z6</f>
        <v>0.23635211378115314</v>
      </c>
      <c r="J37" s="22">
        <f t="shared" si="27"/>
        <v>4</v>
      </c>
      <c r="K37" s="1" t="s">
        <v>104</v>
      </c>
      <c r="L37" s="29">
        <f>'9'!AB6</f>
        <v>0.171071306275657</v>
      </c>
      <c r="M37" s="22">
        <f t="shared" si="28"/>
        <v>10</v>
      </c>
      <c r="N37" s="1" t="s">
        <v>104</v>
      </c>
      <c r="O37" s="29">
        <f>'9'!AD6</f>
        <v>0.54139369959896888</v>
      </c>
      <c r="P37" s="22">
        <f t="shared" si="29"/>
        <v>7</v>
      </c>
      <c r="Q37" s="1" t="s">
        <v>104</v>
      </c>
      <c r="R37" s="29">
        <f>'9'!AE6</f>
        <v>0.55912567373291999</v>
      </c>
      <c r="S37" s="22">
        <f t="shared" si="30"/>
        <v>8</v>
      </c>
      <c r="T37" s="1" t="s">
        <v>104</v>
      </c>
      <c r="U37" s="29">
        <f>'9'!AF6</f>
        <v>0.37698569834717477</v>
      </c>
      <c r="V37" s="22">
        <f t="shared" si="31"/>
        <v>8</v>
      </c>
    </row>
    <row r="38" spans="1:22" x14ac:dyDescent="0.2">
      <c r="A38" s="1">
        <f t="shared" si="32"/>
        <v>5</v>
      </c>
      <c r="B38" s="22" t="str">
        <f t="shared" si="22"/>
        <v>Saskatchewan</v>
      </c>
      <c r="C38" s="22" t="str">
        <f t="shared" si="23"/>
        <v>Canada</v>
      </c>
      <c r="D38" s="22" t="str">
        <f t="shared" si="24"/>
        <v>British Columbia</v>
      </c>
      <c r="E38" s="22" t="str">
        <f t="shared" si="25"/>
        <v>Quebec</v>
      </c>
      <c r="F38" s="22" t="str">
        <f t="shared" si="26"/>
        <v>Manitoba</v>
      </c>
      <c r="H38" s="1" t="s">
        <v>105</v>
      </c>
      <c r="I38" s="29">
        <f>'9'!AH6</f>
        <v>0.10383773555147313</v>
      </c>
      <c r="J38" s="22">
        <f t="shared" si="27"/>
        <v>10</v>
      </c>
      <c r="K38" s="1" t="s">
        <v>105</v>
      </c>
      <c r="L38" s="29">
        <f>'9'!AJ6</f>
        <v>0.20692964729959917</v>
      </c>
      <c r="M38" s="22">
        <f t="shared" si="28"/>
        <v>8</v>
      </c>
      <c r="N38" s="1" t="s">
        <v>105</v>
      </c>
      <c r="O38" s="29">
        <f>'9'!AL6</f>
        <v>0.37538223427129974</v>
      </c>
      <c r="P38" s="22">
        <f t="shared" si="29"/>
        <v>11</v>
      </c>
      <c r="Q38" s="1" t="s">
        <v>105</v>
      </c>
      <c r="R38" s="29">
        <f>'9'!AM6</f>
        <v>0.50172860020936871</v>
      </c>
      <c r="S38" s="22">
        <f t="shared" si="30"/>
        <v>9</v>
      </c>
      <c r="T38" s="1" t="s">
        <v>105</v>
      </c>
      <c r="U38" s="29">
        <f>'9'!AN6</f>
        <v>0.29696955433293515</v>
      </c>
      <c r="V38" s="22">
        <f t="shared" si="31"/>
        <v>9</v>
      </c>
    </row>
    <row r="39" spans="1:22" x14ac:dyDescent="0.2">
      <c r="A39" s="1">
        <f t="shared" si="32"/>
        <v>6</v>
      </c>
      <c r="B39" s="22" t="str">
        <f t="shared" si="22"/>
        <v>Manitoba</v>
      </c>
      <c r="C39" s="22" t="str">
        <f t="shared" si="23"/>
        <v>Ontario</v>
      </c>
      <c r="D39" s="22" t="str">
        <f t="shared" si="24"/>
        <v>Ontario</v>
      </c>
      <c r="E39" s="22" t="str">
        <f t="shared" si="25"/>
        <v>Manitoba</v>
      </c>
      <c r="F39" s="22" t="str">
        <f t="shared" si="26"/>
        <v>British Columbia</v>
      </c>
      <c r="H39" s="1" t="s">
        <v>106</v>
      </c>
      <c r="I39" s="29">
        <f>'9'!AP6</f>
        <v>0.15469501490718091</v>
      </c>
      <c r="J39" s="22">
        <f t="shared" si="27"/>
        <v>9</v>
      </c>
      <c r="K39" s="1" t="s">
        <v>106</v>
      </c>
      <c r="L39" s="29">
        <f>'9'!AR6</f>
        <v>0.20974520615025102</v>
      </c>
      <c r="M39" s="22">
        <f t="shared" si="28"/>
        <v>7</v>
      </c>
      <c r="N39" s="1" t="s">
        <v>106</v>
      </c>
      <c r="O39" s="29">
        <f>'9'!AT6</f>
        <v>0.61495347835709069</v>
      </c>
      <c r="P39" s="22">
        <f t="shared" si="29"/>
        <v>5</v>
      </c>
      <c r="Q39" s="1" t="s">
        <v>106</v>
      </c>
      <c r="R39" s="29">
        <f>'9'!AU6</f>
        <v>0.56685795313967458</v>
      </c>
      <c r="S39" s="22">
        <f t="shared" si="30"/>
        <v>7</v>
      </c>
      <c r="T39" s="1" t="s">
        <v>106</v>
      </c>
      <c r="U39" s="29">
        <f>'9'!AV6</f>
        <v>0.38656291313854929</v>
      </c>
      <c r="V39" s="22">
        <f t="shared" si="31"/>
        <v>7</v>
      </c>
    </row>
    <row r="40" spans="1:22" x14ac:dyDescent="0.2">
      <c r="A40" s="1">
        <f t="shared" si="32"/>
        <v>7</v>
      </c>
      <c r="B40" s="22" t="str">
        <f t="shared" si="22"/>
        <v>Quebec</v>
      </c>
      <c r="C40" s="22" t="str">
        <f t="shared" si="23"/>
        <v>Manitoba</v>
      </c>
      <c r="D40" s="22" t="str">
        <f t="shared" si="24"/>
        <v>Quebec</v>
      </c>
      <c r="E40" s="22" t="str">
        <f t="shared" si="25"/>
        <v>Nova Scotia</v>
      </c>
      <c r="F40" s="22" t="str">
        <f t="shared" si="26"/>
        <v>Quebec</v>
      </c>
      <c r="H40" s="1" t="s">
        <v>107</v>
      </c>
      <c r="I40" s="29">
        <f>'9'!AX6</f>
        <v>0.22700111072672866</v>
      </c>
      <c r="J40" s="22">
        <f t="shared" si="27"/>
        <v>6</v>
      </c>
      <c r="K40" s="1" t="s">
        <v>107</v>
      </c>
      <c r="L40" s="29">
        <f>'9'!AZ6</f>
        <v>0.27124185497371467</v>
      </c>
      <c r="M40" s="22">
        <f t="shared" si="28"/>
        <v>6</v>
      </c>
      <c r="N40" s="1" t="s">
        <v>107</v>
      </c>
      <c r="O40" s="29">
        <f>'9'!BB6</f>
        <v>0.7571122641928768</v>
      </c>
      <c r="P40" s="22">
        <f t="shared" si="29"/>
        <v>1</v>
      </c>
      <c r="Q40" s="1" t="s">
        <v>107</v>
      </c>
      <c r="R40" s="29">
        <f>'9'!BC6</f>
        <v>0.67365375622020385</v>
      </c>
      <c r="S40" s="22">
        <f t="shared" si="30"/>
        <v>3</v>
      </c>
      <c r="T40" s="1" t="s">
        <v>107</v>
      </c>
      <c r="U40" s="29">
        <f>'9'!BD6</f>
        <v>0.482252246528381</v>
      </c>
      <c r="V40" s="22">
        <f t="shared" si="31"/>
        <v>2</v>
      </c>
    </row>
    <row r="41" spans="1:22" x14ac:dyDescent="0.2">
      <c r="A41" s="1">
        <f t="shared" si="32"/>
        <v>8</v>
      </c>
      <c r="B41" s="22" t="str">
        <f t="shared" si="22"/>
        <v>Nova Scotia</v>
      </c>
      <c r="C41" s="22" t="str">
        <f t="shared" si="23"/>
        <v>Prince Edward Island</v>
      </c>
      <c r="D41" s="22" t="str">
        <f t="shared" si="24"/>
        <v>New Brunswick</v>
      </c>
      <c r="E41" s="22" t="str">
        <f t="shared" si="25"/>
        <v>Prince Edward Island</v>
      </c>
      <c r="F41" s="22" t="str">
        <f t="shared" si="26"/>
        <v>Nova Scotia</v>
      </c>
      <c r="H41" s="1" t="s">
        <v>108</v>
      </c>
      <c r="I41" s="29">
        <f>'9'!BF6</f>
        <v>0.19364386041116829</v>
      </c>
      <c r="J41" s="22">
        <f t="shared" si="27"/>
        <v>7</v>
      </c>
      <c r="K41" s="1" t="s">
        <v>108</v>
      </c>
      <c r="L41" s="29">
        <f>'9'!BH6</f>
        <v>0.30673406073914156</v>
      </c>
      <c r="M41" s="22">
        <f t="shared" si="28"/>
        <v>3</v>
      </c>
      <c r="N41" s="1" t="s">
        <v>108</v>
      </c>
      <c r="O41" s="29">
        <f>'9'!BJ6</f>
        <v>0.60661143942591811</v>
      </c>
      <c r="P41" s="22">
        <f t="shared" si="29"/>
        <v>6</v>
      </c>
      <c r="Q41" s="1" t="s">
        <v>108</v>
      </c>
      <c r="R41" s="29">
        <f>'9'!BK6</f>
        <v>0.60457915712560439</v>
      </c>
      <c r="S41" s="22">
        <f t="shared" si="30"/>
        <v>5</v>
      </c>
      <c r="T41" s="1" t="s">
        <v>108</v>
      </c>
      <c r="U41" s="29">
        <f>'9'!BL6</f>
        <v>0.42789212942545807</v>
      </c>
      <c r="V41" s="22">
        <f t="shared" si="31"/>
        <v>6</v>
      </c>
    </row>
    <row r="42" spans="1:22" x14ac:dyDescent="0.2">
      <c r="A42" s="1">
        <f t="shared" si="32"/>
        <v>9</v>
      </c>
      <c r="B42" s="22" t="str">
        <f t="shared" si="22"/>
        <v>New Brunswick</v>
      </c>
      <c r="C42" s="22" t="str">
        <f t="shared" si="23"/>
        <v>Quebec</v>
      </c>
      <c r="D42" s="22" t="str">
        <f t="shared" si="24"/>
        <v>Newfoundland</v>
      </c>
      <c r="E42" s="22" t="str">
        <f t="shared" si="25"/>
        <v>Newfoundland</v>
      </c>
      <c r="F42" s="22" t="str">
        <f t="shared" si="26"/>
        <v>New Brunswick</v>
      </c>
      <c r="H42" s="1" t="s">
        <v>109</v>
      </c>
      <c r="I42" s="29">
        <f>'9'!BN6</f>
        <v>0.24342414883091687</v>
      </c>
      <c r="J42" s="22">
        <f t="shared" si="27"/>
        <v>3</v>
      </c>
      <c r="K42" s="1" t="s">
        <v>109</v>
      </c>
      <c r="L42" s="29">
        <f>'9'!BP6</f>
        <v>0.39263875713973423</v>
      </c>
      <c r="M42" s="22">
        <f t="shared" si="28"/>
        <v>2</v>
      </c>
      <c r="N42" s="1" t="s">
        <v>109</v>
      </c>
      <c r="O42" s="29">
        <f>'9'!BR6</f>
        <v>0.41999611782036317</v>
      </c>
      <c r="P42" s="22">
        <f t="shared" si="29"/>
        <v>10</v>
      </c>
      <c r="Q42" s="1" t="s">
        <v>109</v>
      </c>
      <c r="R42" s="29">
        <f>'9'!BS6</f>
        <v>0.71066294543826092</v>
      </c>
      <c r="S42" s="22">
        <f t="shared" si="30"/>
        <v>1</v>
      </c>
      <c r="T42" s="1" t="s">
        <v>109</v>
      </c>
      <c r="U42" s="29">
        <f>'9'!BT6</f>
        <v>0.44168049230731882</v>
      </c>
      <c r="V42" s="22">
        <f t="shared" si="31"/>
        <v>5</v>
      </c>
    </row>
    <row r="43" spans="1:22" x14ac:dyDescent="0.2">
      <c r="A43" s="1">
        <f t="shared" si="32"/>
        <v>10</v>
      </c>
      <c r="B43" s="22" t="str">
        <f t="shared" si="22"/>
        <v>Prince Edward Island</v>
      </c>
      <c r="C43" s="22" t="str">
        <f t="shared" si="23"/>
        <v>New Brunswick</v>
      </c>
      <c r="D43" s="22" t="str">
        <f t="shared" si="24"/>
        <v>Nova Scotia</v>
      </c>
      <c r="E43" s="22" t="str">
        <f t="shared" si="25"/>
        <v>Saskatchewan</v>
      </c>
      <c r="F43" s="22" t="str">
        <f t="shared" si="26"/>
        <v>Prince Edward Island</v>
      </c>
      <c r="H43" s="1" t="s">
        <v>110</v>
      </c>
      <c r="I43" s="29">
        <f>'9'!BV6</f>
        <v>0.37154969145191169</v>
      </c>
      <c r="J43" s="22">
        <f t="shared" si="27"/>
        <v>1</v>
      </c>
      <c r="K43" s="1" t="s">
        <v>110</v>
      </c>
      <c r="L43" s="29">
        <f>'9'!BX6</f>
        <v>0.75711062456486744</v>
      </c>
      <c r="M43" s="22">
        <f t="shared" si="28"/>
        <v>1</v>
      </c>
      <c r="N43" s="1" t="s">
        <v>110</v>
      </c>
      <c r="O43" s="29">
        <f>'9'!BZ6</f>
        <v>0.71003453496516822</v>
      </c>
      <c r="P43" s="22">
        <f t="shared" si="29"/>
        <v>2</v>
      </c>
      <c r="Q43" s="1" t="s">
        <v>110</v>
      </c>
      <c r="R43" s="29">
        <f>'9'!CA6</f>
        <v>0.70559797367351884</v>
      </c>
      <c r="S43" s="22">
        <f t="shared" si="30"/>
        <v>2</v>
      </c>
      <c r="T43" s="1" t="s">
        <v>110</v>
      </c>
      <c r="U43" s="29">
        <f>'9'!CB6</f>
        <v>0.63607320616386653</v>
      </c>
      <c r="V43" s="22">
        <f t="shared" si="31"/>
        <v>1</v>
      </c>
    </row>
    <row r="44" spans="1:22" x14ac:dyDescent="0.2">
      <c r="A44" s="1">
        <f t="shared" si="32"/>
        <v>11</v>
      </c>
      <c r="B44" s="22" t="str">
        <f t="shared" si="22"/>
        <v>Newfoundland</v>
      </c>
      <c r="C44" s="22" t="str">
        <f t="shared" si="23"/>
        <v>Newfoundland</v>
      </c>
      <c r="D44" s="22" t="str">
        <f t="shared" si="24"/>
        <v>Prince Edward Island</v>
      </c>
      <c r="E44" s="22" t="str">
        <f t="shared" si="25"/>
        <v>New Brunswick</v>
      </c>
      <c r="F44" s="22" t="str">
        <f t="shared" si="26"/>
        <v>Newfoundland</v>
      </c>
      <c r="H44" s="1" t="s">
        <v>111</v>
      </c>
      <c r="I44" s="29">
        <f>'9'!CD6</f>
        <v>0.32003882210631091</v>
      </c>
      <c r="J44" s="22">
        <f t="shared" si="27"/>
        <v>2</v>
      </c>
      <c r="K44" s="1" t="s">
        <v>111</v>
      </c>
      <c r="L44" s="29">
        <f>'9'!CF6</f>
        <v>0.29230393432824525</v>
      </c>
      <c r="M44" s="22">
        <f t="shared" si="28"/>
        <v>5</v>
      </c>
      <c r="N44" s="1" t="s">
        <v>111</v>
      </c>
      <c r="O44" s="29">
        <f>'9'!CH6</f>
        <v>0.68714473657084385</v>
      </c>
      <c r="P44" s="22">
        <f t="shared" si="29"/>
        <v>3</v>
      </c>
      <c r="Q44" s="1" t="s">
        <v>111</v>
      </c>
      <c r="R44" s="29">
        <f>'9'!CI6</f>
        <v>0.5924414995737588</v>
      </c>
      <c r="S44" s="22">
        <f t="shared" si="30"/>
        <v>6</v>
      </c>
      <c r="T44" s="1" t="s">
        <v>111</v>
      </c>
      <c r="U44" s="29">
        <f>'9'!CJ6</f>
        <v>0.47298224814478973</v>
      </c>
      <c r="V44" s="22">
        <f t="shared" si="31"/>
        <v>3</v>
      </c>
    </row>
    <row r="45" spans="1:22" x14ac:dyDescent="0.2">
      <c r="V45" s="28"/>
    </row>
    <row r="46" spans="1:22" x14ac:dyDescent="0.2">
      <c r="A46" s="23" t="s">
        <v>114</v>
      </c>
    </row>
  </sheetData>
  <mergeCells count="15">
    <mergeCell ref="H18:J18"/>
    <mergeCell ref="K18:M18"/>
    <mergeCell ref="N18:P18"/>
    <mergeCell ref="Q18:S18"/>
    <mergeCell ref="T18:V18"/>
    <mergeCell ref="H33:J33"/>
    <mergeCell ref="K33:M33"/>
    <mergeCell ref="N33:P33"/>
    <mergeCell ref="Q33:S33"/>
    <mergeCell ref="T33:V33"/>
    <mergeCell ref="H3:J3"/>
    <mergeCell ref="K3:M3"/>
    <mergeCell ref="N3:P3"/>
    <mergeCell ref="Q3:S3"/>
    <mergeCell ref="T3:V3"/>
  </mergeCells>
  <pageMargins left="0.70866141732283472" right="0.70866141732283472" top="0.74803149606299213" bottom="0.74803149606299213" header="0.31496062992125984" footer="0.31496062992125984"/>
  <pageSetup scale="48"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sheetPr>
  <dimension ref="A1:AS66"/>
  <sheetViews>
    <sheetView zoomScale="85" zoomScaleNormal="85" workbookViewId="0">
      <pane xSplit="1" ySplit="4" topLeftCell="B29" activePane="bottomRight" state="frozen"/>
      <selection pane="topRight" activeCell="B1" sqref="B1"/>
      <selection pane="bottomLeft" activeCell="A5" sqref="A5"/>
      <selection pane="bottomRight" activeCell="E62" sqref="E62"/>
    </sheetView>
  </sheetViews>
  <sheetFormatPr defaultColWidth="9" defaultRowHeight="12.75" x14ac:dyDescent="0.2"/>
  <cols>
    <col min="1" max="1" width="11.625" style="1" customWidth="1"/>
    <col min="2" max="2" width="10" style="4" customWidth="1"/>
    <col min="3" max="3" width="13.875" style="4" customWidth="1"/>
    <col min="4" max="5" width="10" style="5" customWidth="1"/>
    <col min="6" max="6" width="10" style="4" customWidth="1"/>
    <col min="7" max="7" width="9.875" style="4" customWidth="1"/>
    <col min="8" max="9" width="10" style="5" customWidth="1"/>
    <col min="10" max="11" width="10" style="4" customWidth="1"/>
    <col min="12" max="13" width="10" style="5" customWidth="1"/>
    <col min="14" max="15" width="10" style="4" customWidth="1"/>
    <col min="16" max="17" width="10" style="5" customWidth="1"/>
    <col min="18" max="19" width="10" style="4" customWidth="1"/>
    <col min="20" max="21" width="10" style="5" customWidth="1"/>
    <col min="22" max="22" width="10" style="4" customWidth="1"/>
    <col min="23" max="23" width="10.375" style="4" bestFit="1" customWidth="1"/>
    <col min="24" max="25" width="10" style="5" customWidth="1"/>
    <col min="26" max="26" width="10" style="4" customWidth="1"/>
    <col min="27" max="27" width="11.375" style="4" customWidth="1"/>
    <col min="28" max="29" width="10" style="5" customWidth="1"/>
    <col min="30" max="30" width="10" style="4" customWidth="1"/>
    <col min="31" max="31" width="10.375" style="4" bestFit="1" customWidth="1"/>
    <col min="32" max="33" width="10" style="5" customWidth="1"/>
    <col min="34" max="34" width="10" style="4" customWidth="1"/>
    <col min="35" max="35" width="10.375" style="4" bestFit="1" customWidth="1"/>
    <col min="36" max="37" width="10" style="5" customWidth="1"/>
    <col min="38" max="38" width="10" style="4" customWidth="1"/>
    <col min="39" max="39" width="11" style="4" customWidth="1"/>
    <col min="40" max="41" width="10" style="5" customWidth="1"/>
    <col min="42" max="42" width="10" style="4" customWidth="1"/>
    <col min="43" max="43" width="10.375" style="4" bestFit="1" customWidth="1"/>
    <col min="44" max="45" width="10" style="5" customWidth="1"/>
    <col min="46" max="46" width="10" style="1" customWidth="1"/>
    <col min="47" max="16384" width="9" style="1"/>
  </cols>
  <sheetData>
    <row r="1" spans="1:45" x14ac:dyDescent="0.2">
      <c r="B1" s="4" t="s">
        <v>402</v>
      </c>
      <c r="R1" s="4" t="s">
        <v>403</v>
      </c>
      <c r="AH1" s="4" t="s">
        <v>404</v>
      </c>
    </row>
    <row r="3" spans="1:45" x14ac:dyDescent="0.2">
      <c r="B3" s="34" t="s">
        <v>101</v>
      </c>
      <c r="E3" s="35"/>
      <c r="F3" s="34" t="s">
        <v>102</v>
      </c>
      <c r="I3" s="35"/>
      <c r="J3" s="34" t="s">
        <v>103</v>
      </c>
      <c r="M3" s="35"/>
      <c r="N3" s="34" t="s">
        <v>104</v>
      </c>
      <c r="Q3" s="35"/>
      <c r="R3" s="34" t="s">
        <v>105</v>
      </c>
      <c r="U3" s="35"/>
      <c r="V3" s="34" t="s">
        <v>106</v>
      </c>
      <c r="Y3" s="35"/>
      <c r="Z3" s="34" t="s">
        <v>107</v>
      </c>
      <c r="AC3" s="35"/>
      <c r="AD3" s="34" t="s">
        <v>108</v>
      </c>
      <c r="AG3" s="35"/>
      <c r="AH3" s="34" t="s">
        <v>109</v>
      </c>
      <c r="AK3" s="35"/>
      <c r="AL3" s="34" t="s">
        <v>110</v>
      </c>
      <c r="AO3" s="35"/>
      <c r="AP3" s="34" t="s">
        <v>111</v>
      </c>
    </row>
    <row r="4" spans="1:45" s="3" customFormat="1" ht="38.25" x14ac:dyDescent="0.2">
      <c r="B4" s="14" t="s">
        <v>405</v>
      </c>
      <c r="C4" s="14" t="s">
        <v>406</v>
      </c>
      <c r="D4" s="8" t="s">
        <v>407</v>
      </c>
      <c r="E4" s="36" t="s">
        <v>408</v>
      </c>
      <c r="F4" s="14" t="s">
        <v>405</v>
      </c>
      <c r="G4" s="14" t="s">
        <v>406</v>
      </c>
      <c r="H4" s="8" t="s">
        <v>407</v>
      </c>
      <c r="I4" s="36" t="s">
        <v>408</v>
      </c>
      <c r="J4" s="14" t="s">
        <v>405</v>
      </c>
      <c r="K4" s="14" t="s">
        <v>406</v>
      </c>
      <c r="L4" s="8" t="s">
        <v>407</v>
      </c>
      <c r="M4" s="36" t="s">
        <v>408</v>
      </c>
      <c r="N4" s="14" t="s">
        <v>405</v>
      </c>
      <c r="O4" s="14" t="s">
        <v>406</v>
      </c>
      <c r="P4" s="8" t="s">
        <v>407</v>
      </c>
      <c r="Q4" s="36" t="s">
        <v>408</v>
      </c>
      <c r="R4" s="14" t="s">
        <v>405</v>
      </c>
      <c r="S4" s="14" t="s">
        <v>406</v>
      </c>
      <c r="T4" s="8" t="s">
        <v>407</v>
      </c>
      <c r="U4" s="36" t="s">
        <v>408</v>
      </c>
      <c r="V4" s="14" t="s">
        <v>405</v>
      </c>
      <c r="W4" s="14" t="s">
        <v>406</v>
      </c>
      <c r="X4" s="8" t="s">
        <v>407</v>
      </c>
      <c r="Y4" s="36" t="s">
        <v>408</v>
      </c>
      <c r="Z4" s="14" t="s">
        <v>405</v>
      </c>
      <c r="AA4" s="14" t="s">
        <v>406</v>
      </c>
      <c r="AB4" s="8" t="s">
        <v>407</v>
      </c>
      <c r="AC4" s="36" t="s">
        <v>408</v>
      </c>
      <c r="AD4" s="14" t="s">
        <v>405</v>
      </c>
      <c r="AE4" s="14" t="s">
        <v>406</v>
      </c>
      <c r="AF4" s="8" t="s">
        <v>407</v>
      </c>
      <c r="AG4" s="36" t="s">
        <v>408</v>
      </c>
      <c r="AH4" s="14" t="s">
        <v>405</v>
      </c>
      <c r="AI4" s="14" t="s">
        <v>406</v>
      </c>
      <c r="AJ4" s="8" t="s">
        <v>407</v>
      </c>
      <c r="AK4" s="36" t="s">
        <v>408</v>
      </c>
      <c r="AL4" s="14" t="s">
        <v>405</v>
      </c>
      <c r="AM4" s="14" t="s">
        <v>406</v>
      </c>
      <c r="AN4" s="8" t="s">
        <v>407</v>
      </c>
      <c r="AO4" s="36" t="s">
        <v>408</v>
      </c>
      <c r="AP4" s="14" t="s">
        <v>405</v>
      </c>
      <c r="AQ4" s="14" t="s">
        <v>406</v>
      </c>
      <c r="AR4" s="8" t="s">
        <v>407</v>
      </c>
      <c r="AS4" s="8" t="s">
        <v>408</v>
      </c>
    </row>
    <row r="5" spans="1:45" ht="12.75" customHeight="1" x14ac:dyDescent="0.2">
      <c r="B5" s="4" t="s">
        <v>145</v>
      </c>
      <c r="C5" s="4" t="s">
        <v>146</v>
      </c>
      <c r="D5" s="5" t="s">
        <v>409</v>
      </c>
      <c r="E5" s="35" t="s">
        <v>410</v>
      </c>
      <c r="F5" s="4" t="s">
        <v>145</v>
      </c>
      <c r="G5" s="4" t="s">
        <v>146</v>
      </c>
      <c r="H5" s="5" t="s">
        <v>409</v>
      </c>
      <c r="I5" s="35" t="s">
        <v>410</v>
      </c>
      <c r="J5" s="4" t="s">
        <v>145</v>
      </c>
      <c r="K5" s="4" t="s">
        <v>146</v>
      </c>
      <c r="L5" s="5" t="s">
        <v>409</v>
      </c>
      <c r="M5" s="35" t="s">
        <v>410</v>
      </c>
      <c r="N5" s="4" t="s">
        <v>145</v>
      </c>
      <c r="O5" s="4" t="s">
        <v>146</v>
      </c>
      <c r="P5" s="5" t="s">
        <v>409</v>
      </c>
      <c r="Q5" s="35" t="s">
        <v>410</v>
      </c>
      <c r="R5" s="4" t="s">
        <v>145</v>
      </c>
      <c r="S5" s="4" t="s">
        <v>146</v>
      </c>
      <c r="T5" s="5" t="s">
        <v>409</v>
      </c>
      <c r="U5" s="35" t="s">
        <v>410</v>
      </c>
      <c r="V5" s="4" t="s">
        <v>145</v>
      </c>
      <c r="W5" s="4" t="s">
        <v>146</v>
      </c>
      <c r="X5" s="5" t="s">
        <v>409</v>
      </c>
      <c r="Y5" s="35" t="s">
        <v>410</v>
      </c>
      <c r="Z5" s="4" t="s">
        <v>145</v>
      </c>
      <c r="AA5" s="4" t="s">
        <v>146</v>
      </c>
      <c r="AB5" s="5" t="s">
        <v>409</v>
      </c>
      <c r="AC5" s="35" t="s">
        <v>410</v>
      </c>
      <c r="AD5" s="4" t="s">
        <v>145</v>
      </c>
      <c r="AE5" s="4" t="s">
        <v>146</v>
      </c>
      <c r="AF5" s="5" t="s">
        <v>409</v>
      </c>
      <c r="AG5" s="35" t="s">
        <v>410</v>
      </c>
      <c r="AH5" s="4" t="s">
        <v>145</v>
      </c>
      <c r="AI5" s="4" t="s">
        <v>146</v>
      </c>
      <c r="AJ5" s="5" t="s">
        <v>409</v>
      </c>
      <c r="AK5" s="35" t="s">
        <v>410</v>
      </c>
      <c r="AL5" s="4" t="s">
        <v>145</v>
      </c>
      <c r="AM5" s="4" t="s">
        <v>146</v>
      </c>
      <c r="AN5" s="5" t="s">
        <v>409</v>
      </c>
      <c r="AO5" s="35" t="s">
        <v>410</v>
      </c>
      <c r="AP5" s="4" t="s">
        <v>145</v>
      </c>
      <c r="AQ5" s="4" t="s">
        <v>146</v>
      </c>
      <c r="AR5" s="5" t="s">
        <v>409</v>
      </c>
      <c r="AS5" s="35" t="s">
        <v>410</v>
      </c>
    </row>
    <row r="6" spans="1:45" s="112" customFormat="1" ht="12.75" customHeight="1" x14ac:dyDescent="0.2">
      <c r="A6" s="112">
        <v>1981</v>
      </c>
      <c r="B6" s="147">
        <v>9132</v>
      </c>
      <c r="C6" s="148">
        <f>'a1'!F6</f>
        <v>24819915</v>
      </c>
      <c r="D6" s="148">
        <f>C6/B6/1000</f>
        <v>2.7179057161629436</v>
      </c>
      <c r="E6" s="149">
        <f t="shared" ref="E6:E33" si="0">D6^0.5</f>
        <v>1.6486072049348031</v>
      </c>
      <c r="F6" s="147">
        <v>162</v>
      </c>
      <c r="G6" s="148">
        <f>'a1'!L6</f>
        <v>575302</v>
      </c>
      <c r="H6" s="148">
        <f t="shared" ref="H6:H27" si="1">G6/F6/1000</f>
        <v>3.5512469135802469</v>
      </c>
      <c r="I6" s="149">
        <f t="shared" ref="I6:I27" si="2">H6^0.5</f>
        <v>1.8844752355974983</v>
      </c>
      <c r="J6" s="147">
        <v>41</v>
      </c>
      <c r="K6" s="148">
        <f>'a1'!R6</f>
        <v>123551</v>
      </c>
      <c r="L6" s="148">
        <f t="shared" ref="L6:L31" si="3">K6/J6/1000</f>
        <v>3.013439024390244</v>
      </c>
      <c r="M6" s="149">
        <f t="shared" ref="M6:M31" si="4">L6^0.5</f>
        <v>1.735925984709672</v>
      </c>
      <c r="N6" s="147">
        <v>294</v>
      </c>
      <c r="O6" s="148">
        <f>'a1'!X6</f>
        <v>854871</v>
      </c>
      <c r="P6" s="148">
        <f t="shared" ref="P6:P31" si="5">O6/N6/1000</f>
        <v>2.9077244897959185</v>
      </c>
      <c r="Q6" s="149">
        <f t="shared" ref="Q6:Q31" si="6">P6^0.5</f>
        <v>1.7052051166343356</v>
      </c>
      <c r="R6" s="147">
        <v>234</v>
      </c>
      <c r="S6" s="148">
        <f>'a1'!AD6</f>
        <v>706438</v>
      </c>
      <c r="T6" s="148">
        <f t="shared" ref="T6:T31" si="7">S6/R6/1000</f>
        <v>3.018965811965812</v>
      </c>
      <c r="U6" s="149">
        <f t="shared" ref="U6:U31" si="8">T6^0.5</f>
        <v>1.7375171400495053</v>
      </c>
      <c r="V6" s="147">
        <v>2386</v>
      </c>
      <c r="W6" s="148">
        <f>'a1'!AJ6</f>
        <v>6547207</v>
      </c>
      <c r="X6" s="148">
        <f t="shared" ref="X6:X31" si="9">W6/V6/1000</f>
        <v>2.744009639564124</v>
      </c>
      <c r="Y6" s="149">
        <f t="shared" ref="Y6:Y31" si="10">X6^0.5</f>
        <v>1.6565052488791348</v>
      </c>
      <c r="Z6" s="147">
        <v>3262</v>
      </c>
      <c r="AA6" s="148">
        <f>'a1'!AP6</f>
        <v>8812286</v>
      </c>
      <c r="AB6" s="148">
        <f t="shared" ref="AB6:AB31" si="11">AA6/Z6/1000</f>
        <v>2.7014978540772532</v>
      </c>
      <c r="AC6" s="149">
        <f t="shared" ref="AC6:AC31" si="12">AB6^0.5</f>
        <v>1.6436233918015566</v>
      </c>
      <c r="AD6" s="147">
        <v>382</v>
      </c>
      <c r="AE6" s="148">
        <f>'a1'!AV6</f>
        <v>1035545</v>
      </c>
      <c r="AF6" s="148">
        <f t="shared" ref="AF6:AF31" si="13">AE6/AD6/1000</f>
        <v>2.7108507853403143</v>
      </c>
      <c r="AG6" s="149">
        <f t="shared" ref="AG6:AG31" si="14">AF6^0.5</f>
        <v>1.646466150681609</v>
      </c>
      <c r="AH6" s="147">
        <v>360</v>
      </c>
      <c r="AI6" s="148">
        <f>'a1'!BB6</f>
        <v>975759</v>
      </c>
      <c r="AJ6" s="148">
        <f t="shared" ref="AJ6:AJ31" si="15">AI6/AH6/1000</f>
        <v>2.7104416666666666</v>
      </c>
      <c r="AK6" s="149">
        <f t="shared" ref="AK6:AK31" si="16">AJ6^0.5</f>
        <v>1.6463419045467642</v>
      </c>
      <c r="AL6" s="147">
        <v>889</v>
      </c>
      <c r="AM6" s="148">
        <f>'a1'!BH6</f>
        <v>2291104</v>
      </c>
      <c r="AN6" s="148">
        <f t="shared" ref="AN6:AN31" si="17">AM6/AL6/1000</f>
        <v>2.5771698537682792</v>
      </c>
      <c r="AO6" s="149">
        <f t="shared" ref="AO6:AO31" si="18">AN6^0.5</f>
        <v>1.6053566126466354</v>
      </c>
      <c r="AP6" s="147">
        <v>1122</v>
      </c>
      <c r="AQ6" s="148">
        <f>'a1'!BN6</f>
        <v>2826558</v>
      </c>
      <c r="AR6" s="148">
        <f t="shared" ref="AR6:AR31" si="19">AQ6/AP6/1000</f>
        <v>2.5192139037433154</v>
      </c>
      <c r="AS6" s="148">
        <f t="shared" ref="AS6:AS31" si="20">AR6^0.5</f>
        <v>1.5872031702788763</v>
      </c>
    </row>
    <row r="7" spans="1:45" s="112" customFormat="1" ht="12.75" customHeight="1" x14ac:dyDescent="0.2">
      <c r="A7" s="112">
        <v>1982</v>
      </c>
      <c r="B7" s="147">
        <v>9298</v>
      </c>
      <c r="C7" s="148">
        <f>'a1'!F7</f>
        <v>25116942</v>
      </c>
      <c r="D7" s="148">
        <f t="shared" ref="D7:D33" si="21">C7/B7/1000</f>
        <v>2.7013273822327384</v>
      </c>
      <c r="E7" s="149">
        <f t="shared" si="0"/>
        <v>1.6435715324356097</v>
      </c>
      <c r="F7" s="147">
        <v>165</v>
      </c>
      <c r="G7" s="148">
        <f>'a1'!L7</f>
        <v>573795</v>
      </c>
      <c r="H7" s="148">
        <f t="shared" si="1"/>
        <v>3.4775454545454547</v>
      </c>
      <c r="I7" s="149">
        <f t="shared" si="2"/>
        <v>1.8648178073327846</v>
      </c>
      <c r="J7" s="147">
        <v>42</v>
      </c>
      <c r="K7" s="148">
        <f>'a1'!R7</f>
        <v>123588</v>
      </c>
      <c r="L7" s="148">
        <f t="shared" si="3"/>
        <v>2.9425714285714286</v>
      </c>
      <c r="M7" s="149">
        <f t="shared" si="4"/>
        <v>1.7153924998586849</v>
      </c>
      <c r="N7" s="147">
        <v>300</v>
      </c>
      <c r="O7" s="148">
        <f>'a1'!X7</f>
        <v>859038</v>
      </c>
      <c r="P7" s="148">
        <f t="shared" si="5"/>
        <v>2.8634599999999999</v>
      </c>
      <c r="Q7" s="149">
        <f t="shared" si="6"/>
        <v>1.6921761137659401</v>
      </c>
      <c r="R7" s="147">
        <v>239</v>
      </c>
      <c r="S7" s="148">
        <f>'a1'!AD7</f>
        <v>707457</v>
      </c>
      <c r="T7" s="148">
        <f t="shared" si="7"/>
        <v>2.9600711297071132</v>
      </c>
      <c r="U7" s="149">
        <f t="shared" si="8"/>
        <v>1.7204857249355814</v>
      </c>
      <c r="V7" s="147">
        <v>2422</v>
      </c>
      <c r="W7" s="148">
        <f>'a1'!AJ7</f>
        <v>6580631</v>
      </c>
      <c r="X7" s="148">
        <f t="shared" si="9"/>
        <v>2.7170235342691988</v>
      </c>
      <c r="Y7" s="149">
        <f t="shared" si="10"/>
        <v>1.6483396295269974</v>
      </c>
      <c r="Z7" s="147">
        <v>3338</v>
      </c>
      <c r="AA7" s="148">
        <f>'a1'!AP7</f>
        <v>8920288</v>
      </c>
      <c r="AB7" s="148">
        <f t="shared" si="11"/>
        <v>2.6723451168364289</v>
      </c>
      <c r="AC7" s="149">
        <f t="shared" si="12"/>
        <v>1.6347309004348174</v>
      </c>
      <c r="AD7" s="147">
        <v>388</v>
      </c>
      <c r="AE7" s="148">
        <f>'a1'!AV7</f>
        <v>1045224</v>
      </c>
      <c r="AF7" s="148">
        <f t="shared" si="13"/>
        <v>2.6938762886597938</v>
      </c>
      <c r="AG7" s="149">
        <f t="shared" si="14"/>
        <v>1.6413032287361753</v>
      </c>
      <c r="AH7" s="147">
        <v>365</v>
      </c>
      <c r="AI7" s="148">
        <f>'a1'!BB7</f>
        <v>986582</v>
      </c>
      <c r="AJ7" s="148">
        <f t="shared" si="15"/>
        <v>2.7029643835616439</v>
      </c>
      <c r="AK7" s="149">
        <f t="shared" si="16"/>
        <v>1.6440694582534048</v>
      </c>
      <c r="AL7" s="147">
        <v>900</v>
      </c>
      <c r="AM7" s="148">
        <f>'a1'!BH7</f>
        <v>2369827</v>
      </c>
      <c r="AN7" s="148">
        <f t="shared" si="17"/>
        <v>2.6331411111111112</v>
      </c>
      <c r="AO7" s="149">
        <f t="shared" si="18"/>
        <v>1.6226956310753755</v>
      </c>
      <c r="AP7" s="147">
        <v>1140</v>
      </c>
      <c r="AQ7" s="148">
        <f>'a1'!BN7</f>
        <v>2876513</v>
      </c>
      <c r="AR7" s="148">
        <f t="shared" si="19"/>
        <v>2.5232570175438593</v>
      </c>
      <c r="AS7" s="148">
        <f t="shared" si="20"/>
        <v>1.5884763194784679</v>
      </c>
    </row>
    <row r="8" spans="1:45" s="112" customFormat="1" ht="12.75" customHeight="1" x14ac:dyDescent="0.2">
      <c r="A8" s="112">
        <v>1983</v>
      </c>
      <c r="B8" s="147">
        <v>9480</v>
      </c>
      <c r="C8" s="148">
        <f>'a1'!F8</f>
        <v>25366451</v>
      </c>
      <c r="D8" s="148">
        <f t="shared" si="21"/>
        <v>2.6757859704641351</v>
      </c>
      <c r="E8" s="149">
        <f t="shared" si="0"/>
        <v>1.6357829839144724</v>
      </c>
      <c r="F8" s="147">
        <v>169</v>
      </c>
      <c r="G8" s="148">
        <f>'a1'!L8</f>
        <v>579164</v>
      </c>
      <c r="H8" s="148">
        <f t="shared" si="1"/>
        <v>3.4270059171597631</v>
      </c>
      <c r="I8" s="149">
        <f t="shared" si="2"/>
        <v>1.8512174148812892</v>
      </c>
      <c r="J8" s="147">
        <v>42</v>
      </c>
      <c r="K8" s="148">
        <f>'a1'!R8</f>
        <v>125102</v>
      </c>
      <c r="L8" s="148">
        <f t="shared" si="3"/>
        <v>2.9786190476190475</v>
      </c>
      <c r="M8" s="149">
        <f t="shared" si="4"/>
        <v>1.7258676216961275</v>
      </c>
      <c r="N8" s="147">
        <v>309</v>
      </c>
      <c r="O8" s="148">
        <f>'a1'!X8</f>
        <v>868289</v>
      </c>
      <c r="P8" s="148">
        <f t="shared" si="5"/>
        <v>2.8099967637540453</v>
      </c>
      <c r="Q8" s="149">
        <f t="shared" si="6"/>
        <v>1.6763044961325031</v>
      </c>
      <c r="R8" s="147">
        <v>246</v>
      </c>
      <c r="S8" s="148">
        <f>'a1'!AD8</f>
        <v>714842</v>
      </c>
      <c r="T8" s="148">
        <f t="shared" si="7"/>
        <v>2.9058617886178864</v>
      </c>
      <c r="U8" s="149">
        <f t="shared" si="8"/>
        <v>1.7046588481622609</v>
      </c>
      <c r="V8" s="147">
        <v>2466</v>
      </c>
      <c r="W8" s="148">
        <f>'a1'!AJ8</f>
        <v>6602976</v>
      </c>
      <c r="X8" s="148">
        <f t="shared" si="9"/>
        <v>2.6776058394160582</v>
      </c>
      <c r="Y8" s="149">
        <f t="shared" si="10"/>
        <v>1.6363391578203028</v>
      </c>
      <c r="Z8" s="147">
        <v>3395</v>
      </c>
      <c r="AA8" s="148">
        <f>'a1'!AP8</f>
        <v>9039564</v>
      </c>
      <c r="AB8" s="148">
        <f t="shared" si="11"/>
        <v>2.6626108983799703</v>
      </c>
      <c r="AC8" s="149">
        <f t="shared" si="12"/>
        <v>1.631750868968658</v>
      </c>
      <c r="AD8" s="147">
        <v>398</v>
      </c>
      <c r="AE8" s="148">
        <f>'a1'!AV8</f>
        <v>1059752</v>
      </c>
      <c r="AF8" s="148">
        <f t="shared" si="13"/>
        <v>2.6626934673366836</v>
      </c>
      <c r="AG8" s="149">
        <f t="shared" si="14"/>
        <v>1.6317761694965041</v>
      </c>
      <c r="AH8" s="147">
        <v>372</v>
      </c>
      <c r="AI8" s="148">
        <f>'a1'!BB8</f>
        <v>1001249</v>
      </c>
      <c r="AJ8" s="148">
        <f t="shared" si="15"/>
        <v>2.6915295698924733</v>
      </c>
      <c r="AK8" s="149">
        <f t="shared" si="16"/>
        <v>1.6405881780302067</v>
      </c>
      <c r="AL8" s="147">
        <v>910</v>
      </c>
      <c r="AM8" s="148">
        <f>'a1'!BH8</f>
        <v>2393587</v>
      </c>
      <c r="AN8" s="148">
        <f t="shared" si="17"/>
        <v>2.6303153846153844</v>
      </c>
      <c r="AO8" s="149">
        <f t="shared" si="18"/>
        <v>1.6218247083502533</v>
      </c>
      <c r="AP8" s="147">
        <v>1172</v>
      </c>
      <c r="AQ8" s="148">
        <f>'a1'!BN8</f>
        <v>2907502</v>
      </c>
      <c r="AR8" s="148">
        <f t="shared" si="19"/>
        <v>2.4808037542662116</v>
      </c>
      <c r="AS8" s="148">
        <f t="shared" si="20"/>
        <v>1.5750567463638292</v>
      </c>
    </row>
    <row r="9" spans="1:45" s="112" customFormat="1" ht="12.75" customHeight="1" x14ac:dyDescent="0.2">
      <c r="A9" s="112">
        <v>1984</v>
      </c>
      <c r="B9" s="147">
        <v>9656</v>
      </c>
      <c r="C9" s="148">
        <f>'a1'!F9</f>
        <v>25607053</v>
      </c>
      <c r="D9" s="148">
        <f t="shared" si="21"/>
        <v>2.6519317522783763</v>
      </c>
      <c r="E9" s="149">
        <f t="shared" si="0"/>
        <v>1.6284752845156651</v>
      </c>
      <c r="F9" s="147">
        <v>170</v>
      </c>
      <c r="G9" s="148">
        <f>'a1'!L9</f>
        <v>580065</v>
      </c>
      <c r="H9" s="148">
        <f t="shared" si="1"/>
        <v>3.4121470588235292</v>
      </c>
      <c r="I9" s="149">
        <f t="shared" si="2"/>
        <v>1.8471997885511813</v>
      </c>
      <c r="J9" s="147">
        <v>43</v>
      </c>
      <c r="K9" s="148">
        <f>'a1'!R9</f>
        <v>126563</v>
      </c>
      <c r="L9" s="148">
        <f t="shared" si="3"/>
        <v>2.9433255813953489</v>
      </c>
      <c r="M9" s="149">
        <f t="shared" si="4"/>
        <v>1.7156123050955741</v>
      </c>
      <c r="N9" s="147">
        <v>313</v>
      </c>
      <c r="O9" s="148">
        <f>'a1'!X9</f>
        <v>877471</v>
      </c>
      <c r="P9" s="148">
        <f t="shared" si="5"/>
        <v>2.8034217252396165</v>
      </c>
      <c r="Q9" s="149">
        <f t="shared" si="6"/>
        <v>1.6743421768681623</v>
      </c>
      <c r="R9" s="147">
        <v>248</v>
      </c>
      <c r="S9" s="148">
        <f>'a1'!AD9</f>
        <v>720488</v>
      </c>
      <c r="T9" s="148">
        <f t="shared" si="7"/>
        <v>2.9051935483870968</v>
      </c>
      <c r="U9" s="149">
        <f t="shared" si="8"/>
        <v>1.704462832797212</v>
      </c>
      <c r="V9" s="147">
        <v>2517</v>
      </c>
      <c r="W9" s="148">
        <f>'a1'!AJ9</f>
        <v>6631220</v>
      </c>
      <c r="X9" s="148">
        <f t="shared" si="9"/>
        <v>2.6345729042510926</v>
      </c>
      <c r="Y9" s="149">
        <f t="shared" si="10"/>
        <v>1.6231367484753381</v>
      </c>
      <c r="Z9" s="147">
        <v>3483</v>
      </c>
      <c r="AA9" s="148">
        <f>'a1'!AP9</f>
        <v>9167484</v>
      </c>
      <c r="AB9" s="148">
        <f t="shared" si="11"/>
        <v>2.6320654608096472</v>
      </c>
      <c r="AC9" s="149">
        <f t="shared" si="12"/>
        <v>1.6223641578910843</v>
      </c>
      <c r="AD9" s="147">
        <v>401</v>
      </c>
      <c r="AE9" s="148">
        <f>'a1'!AV9</f>
        <v>1071810</v>
      </c>
      <c r="AF9" s="148">
        <f t="shared" si="13"/>
        <v>2.6728428927680796</v>
      </c>
      <c r="AG9" s="149">
        <f t="shared" si="14"/>
        <v>1.6348831434595195</v>
      </c>
      <c r="AH9" s="147">
        <v>378</v>
      </c>
      <c r="AI9" s="148">
        <f>'a1'!BB9</f>
        <v>1014615</v>
      </c>
      <c r="AJ9" s="148">
        <f t="shared" si="15"/>
        <v>2.6841666666666666</v>
      </c>
      <c r="AK9" s="149">
        <f t="shared" si="16"/>
        <v>1.638342658501776</v>
      </c>
      <c r="AL9" s="147">
        <v>917</v>
      </c>
      <c r="AM9" s="148">
        <f>'a1'!BH9</f>
        <v>2393907</v>
      </c>
      <c r="AN9" s="148">
        <f t="shared" si="17"/>
        <v>2.6105856052344603</v>
      </c>
      <c r="AO9" s="149">
        <f t="shared" si="18"/>
        <v>1.6157306722453653</v>
      </c>
      <c r="AP9" s="147">
        <v>1186</v>
      </c>
      <c r="AQ9" s="148">
        <f>'a1'!BN9</f>
        <v>2947181</v>
      </c>
      <c r="AR9" s="148">
        <f t="shared" si="19"/>
        <v>2.4849755480607083</v>
      </c>
      <c r="AS9" s="148">
        <f t="shared" si="20"/>
        <v>1.5763805213401707</v>
      </c>
    </row>
    <row r="10" spans="1:45" s="112" customFormat="1" ht="12.75" customHeight="1" x14ac:dyDescent="0.2">
      <c r="A10" s="112">
        <v>1985</v>
      </c>
      <c r="B10" s="147">
        <v>9837</v>
      </c>
      <c r="C10" s="148">
        <f>'a1'!F10</f>
        <v>25842116</v>
      </c>
      <c r="D10" s="148">
        <f t="shared" si="21"/>
        <v>2.6270322252719325</v>
      </c>
      <c r="E10" s="149">
        <f>D10^0.5</f>
        <v>1.6208122116000769</v>
      </c>
      <c r="F10" s="147">
        <v>172</v>
      </c>
      <c r="G10" s="148">
        <f>'a1'!L10</f>
        <v>579275</v>
      </c>
      <c r="H10" s="148">
        <f t="shared" si="1"/>
        <v>3.3678779069767444</v>
      </c>
      <c r="I10" s="149">
        <f>H10^0.5</f>
        <v>1.8351778951852991</v>
      </c>
      <c r="J10" s="147">
        <v>43</v>
      </c>
      <c r="K10" s="148">
        <f>'a1'!R10</f>
        <v>127619</v>
      </c>
      <c r="L10" s="148">
        <f t="shared" si="3"/>
        <v>2.9678837209302324</v>
      </c>
      <c r="M10" s="149">
        <f t="shared" si="4"/>
        <v>1.7227546897136088</v>
      </c>
      <c r="N10" s="147">
        <v>317</v>
      </c>
      <c r="O10" s="148">
        <f>'a1'!X10</f>
        <v>885848</v>
      </c>
      <c r="P10" s="148">
        <f t="shared" si="5"/>
        <v>2.7944731861198737</v>
      </c>
      <c r="Q10" s="149">
        <f t="shared" si="6"/>
        <v>1.6716677858114852</v>
      </c>
      <c r="R10" s="147">
        <v>252</v>
      </c>
      <c r="S10" s="148">
        <f>'a1'!AD10</f>
        <v>723287</v>
      </c>
      <c r="T10" s="148">
        <f t="shared" si="7"/>
        <v>2.8701865079365079</v>
      </c>
      <c r="U10" s="149">
        <f t="shared" si="8"/>
        <v>1.6941624797924513</v>
      </c>
      <c r="V10" s="147">
        <v>2563</v>
      </c>
      <c r="W10" s="148">
        <f>'a1'!AJ10</f>
        <v>6665802</v>
      </c>
      <c r="X10" s="148">
        <f t="shared" si="9"/>
        <v>2.600781115879828</v>
      </c>
      <c r="Y10" s="149">
        <f t="shared" si="10"/>
        <v>1.6126937452225167</v>
      </c>
      <c r="Z10" s="147">
        <v>3558</v>
      </c>
      <c r="AA10" s="148">
        <f>'a1'!AP10</f>
        <v>9294657</v>
      </c>
      <c r="AB10" s="148">
        <f t="shared" si="11"/>
        <v>2.6123263069139968</v>
      </c>
      <c r="AC10" s="149">
        <f t="shared" si="12"/>
        <v>1.6162692556978235</v>
      </c>
      <c r="AD10" s="147">
        <v>409</v>
      </c>
      <c r="AE10" s="148">
        <f>'a1'!AV10</f>
        <v>1082495</v>
      </c>
      <c r="AF10" s="148">
        <f t="shared" si="13"/>
        <v>2.6466870415647921</v>
      </c>
      <c r="AG10" s="149">
        <f t="shared" si="14"/>
        <v>1.6268641742827801</v>
      </c>
      <c r="AH10" s="147">
        <v>383</v>
      </c>
      <c r="AI10" s="148">
        <f>'a1'!BB10</f>
        <v>1024928</v>
      </c>
      <c r="AJ10" s="148">
        <f t="shared" si="15"/>
        <v>2.6760522193211487</v>
      </c>
      <c r="AK10" s="149">
        <f t="shared" si="16"/>
        <v>1.6358643645856306</v>
      </c>
      <c r="AL10" s="147">
        <v>927</v>
      </c>
      <c r="AM10" s="148">
        <f>'a1'!BH10</f>
        <v>2404490</v>
      </c>
      <c r="AN10" s="148">
        <f t="shared" si="17"/>
        <v>2.5938403451995686</v>
      </c>
      <c r="AO10" s="149">
        <f t="shared" si="18"/>
        <v>1.6105403891860548</v>
      </c>
      <c r="AP10" s="147">
        <v>1211</v>
      </c>
      <c r="AQ10" s="148">
        <f>'a1'!BN10</f>
        <v>2975131</v>
      </c>
      <c r="AR10" s="148">
        <f t="shared" si="19"/>
        <v>2.4567555739058631</v>
      </c>
      <c r="AS10" s="148">
        <f t="shared" si="20"/>
        <v>1.5674040876257351</v>
      </c>
    </row>
    <row r="11" spans="1:45" s="112" customFormat="1" ht="12.75" customHeight="1" x14ac:dyDescent="0.2">
      <c r="A11" s="112">
        <v>1986</v>
      </c>
      <c r="B11" s="147">
        <v>10005</v>
      </c>
      <c r="C11" s="148">
        <f>'a1'!F11</f>
        <v>26100278</v>
      </c>
      <c r="D11" s="148">
        <f t="shared" si="21"/>
        <v>2.6087234382808595</v>
      </c>
      <c r="E11" s="149">
        <f t="shared" si="0"/>
        <v>1.6151543078854291</v>
      </c>
      <c r="F11" s="147">
        <v>178</v>
      </c>
      <c r="G11" s="148">
        <f>'a1'!L11</f>
        <v>576306</v>
      </c>
      <c r="H11" s="148">
        <f t="shared" si="1"/>
        <v>3.2376741573033709</v>
      </c>
      <c r="I11" s="149">
        <f t="shared" si="2"/>
        <v>1.799353816597328</v>
      </c>
      <c r="J11" s="147">
        <v>44</v>
      </c>
      <c r="K11" s="148">
        <f>'a1'!R11</f>
        <v>128436</v>
      </c>
      <c r="L11" s="148">
        <f t="shared" si="3"/>
        <v>2.919</v>
      </c>
      <c r="M11" s="149">
        <f t="shared" si="4"/>
        <v>1.70850812113961</v>
      </c>
      <c r="N11" s="147">
        <v>324</v>
      </c>
      <c r="O11" s="148">
        <f>'a1'!X11</f>
        <v>889087</v>
      </c>
      <c r="P11" s="148">
        <f t="shared" si="5"/>
        <v>2.7440956790123456</v>
      </c>
      <c r="Q11" s="149">
        <f t="shared" si="6"/>
        <v>1.6565312188462811</v>
      </c>
      <c r="R11" s="147">
        <v>256</v>
      </c>
      <c r="S11" s="148">
        <f>'a1'!AD11</f>
        <v>725019</v>
      </c>
      <c r="T11" s="148">
        <f t="shared" si="7"/>
        <v>2.83210546875</v>
      </c>
      <c r="U11" s="149">
        <f t="shared" si="8"/>
        <v>1.6828860534064687</v>
      </c>
      <c r="V11" s="147">
        <v>2607</v>
      </c>
      <c r="W11" s="148">
        <f>'a1'!AJ11</f>
        <v>6708170</v>
      </c>
      <c r="X11" s="148">
        <f t="shared" si="9"/>
        <v>2.5731377061756806</v>
      </c>
      <c r="Y11" s="149">
        <f t="shared" si="10"/>
        <v>1.6041002793390695</v>
      </c>
      <c r="Z11" s="147">
        <v>3636</v>
      </c>
      <c r="AA11" s="148">
        <f>'a1'!AP11</f>
        <v>9437359</v>
      </c>
      <c r="AB11" s="148">
        <f t="shared" si="11"/>
        <v>2.5955332783278329</v>
      </c>
      <c r="AC11" s="149">
        <f t="shared" si="12"/>
        <v>1.6110658826776243</v>
      </c>
      <c r="AD11" s="147">
        <v>411</v>
      </c>
      <c r="AE11" s="148">
        <f>'a1'!AV11</f>
        <v>1091552</v>
      </c>
      <c r="AF11" s="148">
        <f t="shared" si="13"/>
        <v>2.6558442822384425</v>
      </c>
      <c r="AG11" s="149">
        <f t="shared" si="14"/>
        <v>1.6296761280200562</v>
      </c>
      <c r="AH11" s="147">
        <v>385</v>
      </c>
      <c r="AI11" s="148">
        <f>'a1'!BB11</f>
        <v>1028717</v>
      </c>
      <c r="AJ11" s="148">
        <f t="shared" si="15"/>
        <v>2.6719922077922078</v>
      </c>
      <c r="AK11" s="149">
        <f t="shared" si="16"/>
        <v>1.6346229558501275</v>
      </c>
      <c r="AL11" s="147">
        <v>931</v>
      </c>
      <c r="AM11" s="148">
        <f>'a1'!BH11</f>
        <v>2432930</v>
      </c>
      <c r="AN11" s="148">
        <f t="shared" si="17"/>
        <v>2.6132438238453277</v>
      </c>
      <c r="AO11" s="149">
        <f t="shared" si="18"/>
        <v>1.6165530686758562</v>
      </c>
      <c r="AP11" s="147">
        <v>1233</v>
      </c>
      <c r="AQ11" s="148">
        <f>'a1'!BN11</f>
        <v>3003621</v>
      </c>
      <c r="AR11" s="148">
        <f t="shared" si="19"/>
        <v>2.4360267639902675</v>
      </c>
      <c r="AS11" s="148">
        <f t="shared" si="20"/>
        <v>1.5607776151618358</v>
      </c>
    </row>
    <row r="12" spans="1:45" s="112" customFormat="1" ht="12.75" customHeight="1" x14ac:dyDescent="0.2">
      <c r="A12" s="112">
        <v>1987</v>
      </c>
      <c r="B12" s="147">
        <v>10205</v>
      </c>
      <c r="C12" s="148">
        <f>'a1'!F12</f>
        <v>26446601</v>
      </c>
      <c r="D12" s="148">
        <f t="shared" si="21"/>
        <v>2.5915336599706023</v>
      </c>
      <c r="E12" s="149">
        <f t="shared" si="0"/>
        <v>1.6098241083952627</v>
      </c>
      <c r="F12" s="147">
        <v>179</v>
      </c>
      <c r="G12" s="148">
        <f>'a1'!L12</f>
        <v>575242</v>
      </c>
      <c r="H12" s="148">
        <f t="shared" si="1"/>
        <v>3.2136424581005585</v>
      </c>
      <c r="I12" s="149">
        <f t="shared" si="2"/>
        <v>1.7926635094463652</v>
      </c>
      <c r="J12" s="147">
        <v>45</v>
      </c>
      <c r="K12" s="148">
        <f>'a1'!R12</f>
        <v>128641</v>
      </c>
      <c r="L12" s="148">
        <f t="shared" si="3"/>
        <v>2.8586888888888891</v>
      </c>
      <c r="M12" s="149">
        <f t="shared" si="4"/>
        <v>1.6907657699660497</v>
      </c>
      <c r="N12" s="147">
        <v>327</v>
      </c>
      <c r="O12" s="148">
        <f>'a1'!X12</f>
        <v>893606</v>
      </c>
      <c r="P12" s="148">
        <f t="shared" si="5"/>
        <v>2.7327400611620796</v>
      </c>
      <c r="Q12" s="149">
        <f t="shared" si="6"/>
        <v>1.6531001364593978</v>
      </c>
      <c r="R12" s="147">
        <v>260</v>
      </c>
      <c r="S12" s="148">
        <f>'a1'!AD12</f>
        <v>727768</v>
      </c>
      <c r="T12" s="148">
        <f t="shared" si="7"/>
        <v>2.7991076923076923</v>
      </c>
      <c r="U12" s="149">
        <f t="shared" si="8"/>
        <v>1.6730534039018874</v>
      </c>
      <c r="V12" s="147">
        <v>2660</v>
      </c>
      <c r="W12" s="148">
        <f>'a1'!AJ12</f>
        <v>6781984</v>
      </c>
      <c r="X12" s="148">
        <f t="shared" si="9"/>
        <v>2.5496180451127821</v>
      </c>
      <c r="Y12" s="149">
        <f t="shared" si="10"/>
        <v>1.5967523430741482</v>
      </c>
      <c r="Z12" s="147">
        <v>3726</v>
      </c>
      <c r="AA12" s="148">
        <f>'a1'!AP12</f>
        <v>9637945</v>
      </c>
      <c r="AB12" s="148">
        <f t="shared" si="11"/>
        <v>2.5866733762748253</v>
      </c>
      <c r="AC12" s="149">
        <f t="shared" si="12"/>
        <v>1.6083138301571698</v>
      </c>
      <c r="AD12" s="147">
        <v>416</v>
      </c>
      <c r="AE12" s="148">
        <f>'a1'!AV12</f>
        <v>1098373</v>
      </c>
      <c r="AF12" s="148">
        <f t="shared" si="13"/>
        <v>2.6403197115384613</v>
      </c>
      <c r="AG12" s="149">
        <f t="shared" si="14"/>
        <v>1.6249060623735949</v>
      </c>
      <c r="AH12" s="147">
        <v>388</v>
      </c>
      <c r="AI12" s="148">
        <f>'a1'!BB12</f>
        <v>1032799</v>
      </c>
      <c r="AJ12" s="148">
        <f t="shared" si="15"/>
        <v>2.6618530927835051</v>
      </c>
      <c r="AK12" s="149">
        <f t="shared" si="16"/>
        <v>1.6315186461648254</v>
      </c>
      <c r="AL12" s="147">
        <v>942</v>
      </c>
      <c r="AM12" s="148">
        <f>'a1'!BH12</f>
        <v>2440877</v>
      </c>
      <c r="AN12" s="148">
        <f t="shared" si="17"/>
        <v>2.5911645435244162</v>
      </c>
      <c r="AO12" s="149">
        <f t="shared" si="18"/>
        <v>1.6097094593511017</v>
      </c>
      <c r="AP12" s="147">
        <v>1262</v>
      </c>
      <c r="AQ12" s="148">
        <f>'a1'!BN12</f>
        <v>3048651</v>
      </c>
      <c r="AR12" s="148">
        <f t="shared" si="19"/>
        <v>2.4157297939778131</v>
      </c>
      <c r="AS12" s="148">
        <f t="shared" si="20"/>
        <v>1.5542618164189113</v>
      </c>
    </row>
    <row r="13" spans="1:45" s="112" customFormat="1" ht="12.75" customHeight="1" x14ac:dyDescent="0.2">
      <c r="A13" s="112">
        <v>1988</v>
      </c>
      <c r="B13" s="147">
        <v>10454</v>
      </c>
      <c r="C13" s="148">
        <f>'a1'!F13</f>
        <v>26791747</v>
      </c>
      <c r="D13" s="148">
        <f t="shared" si="21"/>
        <v>2.5628225559594413</v>
      </c>
      <c r="E13" s="149">
        <f t="shared" si="0"/>
        <v>1.6008818057431478</v>
      </c>
      <c r="F13" s="147">
        <v>184</v>
      </c>
      <c r="G13" s="148">
        <f>'a1'!L13</f>
        <v>574982</v>
      </c>
      <c r="H13" s="148">
        <f t="shared" si="1"/>
        <v>3.1249021739130436</v>
      </c>
      <c r="I13" s="149">
        <f t="shared" si="2"/>
        <v>1.7677392833540368</v>
      </c>
      <c r="J13" s="147">
        <v>46</v>
      </c>
      <c r="K13" s="148">
        <f>'a1'!R13</f>
        <v>129289</v>
      </c>
      <c r="L13" s="148">
        <f t="shared" si="3"/>
        <v>2.8106304347826083</v>
      </c>
      <c r="M13" s="149">
        <f t="shared" si="4"/>
        <v>1.6764934938086125</v>
      </c>
      <c r="N13" s="147">
        <v>335</v>
      </c>
      <c r="O13" s="148">
        <f>'a1'!X13</f>
        <v>897216</v>
      </c>
      <c r="P13" s="148">
        <f t="shared" si="5"/>
        <v>2.6782567164179105</v>
      </c>
      <c r="Q13" s="149">
        <f t="shared" si="6"/>
        <v>1.6365380277946218</v>
      </c>
      <c r="R13" s="147">
        <v>266</v>
      </c>
      <c r="S13" s="148">
        <f>'a1'!AD13</f>
        <v>730349</v>
      </c>
      <c r="T13" s="148">
        <f t="shared" si="7"/>
        <v>2.7456729323308271</v>
      </c>
      <c r="U13" s="149">
        <f t="shared" si="8"/>
        <v>1.6570072215687013</v>
      </c>
      <c r="V13" s="147">
        <v>2725</v>
      </c>
      <c r="W13" s="148">
        <f>'a1'!AJ13</f>
        <v>6837077</v>
      </c>
      <c r="X13" s="148">
        <f t="shared" si="9"/>
        <v>2.5090190825688072</v>
      </c>
      <c r="Y13" s="149">
        <f t="shared" si="10"/>
        <v>1.583988346727591</v>
      </c>
      <c r="Z13" s="147">
        <v>3842</v>
      </c>
      <c r="AA13" s="148">
        <f>'a1'!AP13</f>
        <v>9838620</v>
      </c>
      <c r="AB13" s="148">
        <f t="shared" si="11"/>
        <v>2.5608068714211347</v>
      </c>
      <c r="AC13" s="149">
        <f t="shared" si="12"/>
        <v>1.6002521274540256</v>
      </c>
      <c r="AD13" s="147">
        <v>421</v>
      </c>
      <c r="AE13" s="148">
        <f>'a1'!AV13</f>
        <v>1102152</v>
      </c>
      <c r="AF13" s="148">
        <f t="shared" si="13"/>
        <v>2.6179382422802853</v>
      </c>
      <c r="AG13" s="149">
        <f t="shared" si="14"/>
        <v>1.6180044011931134</v>
      </c>
      <c r="AH13" s="147">
        <v>388</v>
      </c>
      <c r="AI13" s="148">
        <f>'a1'!BB13</f>
        <v>1028225</v>
      </c>
      <c r="AJ13" s="148">
        <f t="shared" si="15"/>
        <v>2.6500644329896907</v>
      </c>
      <c r="AK13" s="149">
        <f t="shared" si="16"/>
        <v>1.6279018499251392</v>
      </c>
      <c r="AL13" s="147">
        <v>959</v>
      </c>
      <c r="AM13" s="148">
        <f>'a1'!BH13</f>
        <v>2456614</v>
      </c>
      <c r="AN13" s="148">
        <f t="shared" si="17"/>
        <v>2.5616412930135555</v>
      </c>
      <c r="AO13" s="149">
        <f t="shared" si="18"/>
        <v>1.6005128218835223</v>
      </c>
      <c r="AP13" s="147">
        <v>1288</v>
      </c>
      <c r="AQ13" s="148">
        <f>'a1'!BN13</f>
        <v>3114761</v>
      </c>
      <c r="AR13" s="148">
        <f t="shared" si="19"/>
        <v>2.4182927018633542</v>
      </c>
      <c r="AS13" s="148">
        <f t="shared" si="20"/>
        <v>1.5550860753872611</v>
      </c>
    </row>
    <row r="14" spans="1:45" s="112" customFormat="1" ht="12.75" customHeight="1" x14ac:dyDescent="0.2">
      <c r="A14" s="112">
        <v>1989</v>
      </c>
      <c r="B14" s="147">
        <v>10659</v>
      </c>
      <c r="C14" s="148">
        <f>'a1'!F14</f>
        <v>27276781</v>
      </c>
      <c r="D14" s="148">
        <f t="shared" si="21"/>
        <v>2.5590375269725114</v>
      </c>
      <c r="E14" s="149">
        <f t="shared" si="0"/>
        <v>1.5996991989035036</v>
      </c>
      <c r="F14" s="147">
        <v>186</v>
      </c>
      <c r="G14" s="148">
        <f>'a1'!L14</f>
        <v>576551</v>
      </c>
      <c r="H14" s="148">
        <f t="shared" si="1"/>
        <v>3.0997365591397847</v>
      </c>
      <c r="I14" s="149">
        <f t="shared" si="2"/>
        <v>1.7606068723993398</v>
      </c>
      <c r="J14" s="147">
        <v>46</v>
      </c>
      <c r="K14" s="148">
        <f>'a1'!R14</f>
        <v>130153</v>
      </c>
      <c r="L14" s="148">
        <f t="shared" si="3"/>
        <v>2.8294130434782612</v>
      </c>
      <c r="M14" s="149">
        <f t="shared" si="4"/>
        <v>1.6820859203614604</v>
      </c>
      <c r="N14" s="147">
        <v>339</v>
      </c>
      <c r="O14" s="148">
        <f>'a1'!X14</f>
        <v>903841</v>
      </c>
      <c r="P14" s="148">
        <f t="shared" si="5"/>
        <v>2.6661976401179941</v>
      </c>
      <c r="Q14" s="149">
        <f t="shared" si="6"/>
        <v>1.6328495460752022</v>
      </c>
      <c r="R14" s="147">
        <v>270</v>
      </c>
      <c r="S14" s="148">
        <f>'a1'!AD14</f>
        <v>735129</v>
      </c>
      <c r="T14" s="148">
        <f t="shared" si="7"/>
        <v>2.7226999999999997</v>
      </c>
      <c r="U14" s="149">
        <f t="shared" si="8"/>
        <v>1.6500606049475879</v>
      </c>
      <c r="V14" s="147">
        <v>2779</v>
      </c>
      <c r="W14" s="148">
        <f>'a1'!AJ14</f>
        <v>6925128</v>
      </c>
      <c r="X14" s="148">
        <f t="shared" si="9"/>
        <v>2.4919496221662465</v>
      </c>
      <c r="Y14" s="149">
        <f t="shared" si="10"/>
        <v>1.578591024352491</v>
      </c>
      <c r="Z14" s="147">
        <v>3919</v>
      </c>
      <c r="AA14" s="148">
        <f>'a1'!AP14</f>
        <v>10103305</v>
      </c>
      <c r="AB14" s="148">
        <f t="shared" si="11"/>
        <v>2.5780313855575399</v>
      </c>
      <c r="AC14" s="149">
        <f t="shared" si="12"/>
        <v>1.6056249205706605</v>
      </c>
      <c r="AD14" s="147">
        <v>424</v>
      </c>
      <c r="AE14" s="148">
        <f>'a1'!AV14</f>
        <v>1103792</v>
      </c>
      <c r="AF14" s="148">
        <f t="shared" si="13"/>
        <v>2.6032830188679243</v>
      </c>
      <c r="AG14" s="149">
        <f t="shared" si="14"/>
        <v>1.6134692494336309</v>
      </c>
      <c r="AH14" s="147">
        <v>385</v>
      </c>
      <c r="AI14" s="148">
        <f>'a1'!BB14</f>
        <v>1019439</v>
      </c>
      <c r="AJ14" s="148">
        <f t="shared" si="15"/>
        <v>2.6478935064935065</v>
      </c>
      <c r="AK14" s="149">
        <f t="shared" si="16"/>
        <v>1.6272349266450454</v>
      </c>
      <c r="AL14" s="147">
        <v>977</v>
      </c>
      <c r="AM14" s="148">
        <f>'a1'!BH14</f>
        <v>2498325</v>
      </c>
      <c r="AN14" s="148">
        <f t="shared" si="17"/>
        <v>2.5571392016376664</v>
      </c>
      <c r="AO14" s="149">
        <f t="shared" si="18"/>
        <v>1.5991057506111552</v>
      </c>
      <c r="AP14" s="147">
        <v>1332</v>
      </c>
      <c r="AQ14" s="148">
        <f>'a1'!BN14</f>
        <v>3196725</v>
      </c>
      <c r="AR14" s="148">
        <f t="shared" si="19"/>
        <v>2.3999436936936935</v>
      </c>
      <c r="AS14" s="148">
        <f t="shared" si="20"/>
        <v>1.5491751655941601</v>
      </c>
    </row>
    <row r="15" spans="1:45" s="112" customFormat="1" ht="12.75" customHeight="1" x14ac:dyDescent="0.2">
      <c r="A15" s="112">
        <v>1990</v>
      </c>
      <c r="B15" s="147">
        <v>10897</v>
      </c>
      <c r="C15" s="148">
        <f>'a1'!F15</f>
        <v>27691138</v>
      </c>
      <c r="D15" s="148">
        <f t="shared" si="21"/>
        <v>2.5411707809488848</v>
      </c>
      <c r="E15" s="149">
        <f t="shared" si="0"/>
        <v>1.5941050093857947</v>
      </c>
      <c r="F15" s="147">
        <v>191</v>
      </c>
      <c r="G15" s="148">
        <f>'a1'!L15</f>
        <v>577368</v>
      </c>
      <c r="H15" s="148">
        <f t="shared" si="1"/>
        <v>3.0228691099476439</v>
      </c>
      <c r="I15" s="149">
        <f t="shared" si="2"/>
        <v>1.7386400173548415</v>
      </c>
      <c r="J15" s="147">
        <v>47</v>
      </c>
      <c r="K15" s="148">
        <f>'a1'!R15</f>
        <v>130404</v>
      </c>
      <c r="L15" s="148">
        <f t="shared" si="3"/>
        <v>2.7745531914893617</v>
      </c>
      <c r="M15" s="149">
        <f t="shared" si="4"/>
        <v>1.6656990098722404</v>
      </c>
      <c r="N15" s="147">
        <v>347</v>
      </c>
      <c r="O15" s="148">
        <f>'a1'!X15</f>
        <v>910451</v>
      </c>
      <c r="P15" s="148">
        <f t="shared" si="5"/>
        <v>2.6237780979827088</v>
      </c>
      <c r="Q15" s="149">
        <f t="shared" si="6"/>
        <v>1.619808043560319</v>
      </c>
      <c r="R15" s="147">
        <v>277</v>
      </c>
      <c r="S15" s="148">
        <f>'a1'!AD15</f>
        <v>740156</v>
      </c>
      <c r="T15" s="148">
        <f t="shared" si="7"/>
        <v>2.6720433212996388</v>
      </c>
      <c r="U15" s="149">
        <f t="shared" si="8"/>
        <v>1.6346385904228613</v>
      </c>
      <c r="V15" s="147">
        <v>2833</v>
      </c>
      <c r="W15" s="148">
        <f>'a1'!AJ15</f>
        <v>6996986</v>
      </c>
      <c r="X15" s="148">
        <f t="shared" si="9"/>
        <v>2.4698150370631837</v>
      </c>
      <c r="Y15" s="149">
        <f t="shared" si="10"/>
        <v>1.5715645188992986</v>
      </c>
      <c r="Z15" s="147">
        <v>4022</v>
      </c>
      <c r="AA15" s="148">
        <f>'a1'!AP15</f>
        <v>10295832</v>
      </c>
      <c r="AB15" s="148">
        <f t="shared" si="11"/>
        <v>2.5598786673296869</v>
      </c>
      <c r="AC15" s="149">
        <f t="shared" si="12"/>
        <v>1.5999620830912484</v>
      </c>
      <c r="AD15" s="147">
        <v>427</v>
      </c>
      <c r="AE15" s="148">
        <f>'a1'!AV15</f>
        <v>1105421</v>
      </c>
      <c r="AF15" s="148">
        <f t="shared" si="13"/>
        <v>2.5888079625292741</v>
      </c>
      <c r="AG15" s="149">
        <f t="shared" si="14"/>
        <v>1.6089773032983636</v>
      </c>
      <c r="AH15" s="147">
        <v>384</v>
      </c>
      <c r="AI15" s="148">
        <f>'a1'!BB15</f>
        <v>1007727</v>
      </c>
      <c r="AJ15" s="148">
        <f t="shared" si="15"/>
        <v>2.6242890624999999</v>
      </c>
      <c r="AK15" s="149">
        <f t="shared" si="16"/>
        <v>1.6199657596690122</v>
      </c>
      <c r="AL15" s="147">
        <v>998</v>
      </c>
      <c r="AM15" s="148">
        <f>'a1'!BH15</f>
        <v>2547788</v>
      </c>
      <c r="AN15" s="148">
        <f t="shared" si="17"/>
        <v>2.5528937875751505</v>
      </c>
      <c r="AO15" s="149">
        <f t="shared" si="18"/>
        <v>1.5977777653901528</v>
      </c>
      <c r="AP15" s="147">
        <v>1371</v>
      </c>
      <c r="AQ15" s="148">
        <f>'a1'!BN15</f>
        <v>3292111</v>
      </c>
      <c r="AR15" s="148">
        <f t="shared" si="19"/>
        <v>2.401247994164843</v>
      </c>
      <c r="AS15" s="148">
        <f t="shared" si="20"/>
        <v>1.549596074519048</v>
      </c>
    </row>
    <row r="16" spans="1:45" s="112" customFormat="1" ht="12.75" customHeight="1" x14ac:dyDescent="0.2">
      <c r="A16" s="112">
        <v>1991</v>
      </c>
      <c r="B16" s="147">
        <v>11062</v>
      </c>
      <c r="C16" s="148">
        <f>'a1'!F16</f>
        <v>28037420</v>
      </c>
      <c r="D16" s="148">
        <f t="shared" si="21"/>
        <v>2.5345706020611103</v>
      </c>
      <c r="E16" s="149">
        <f t="shared" si="0"/>
        <v>1.5920334801947822</v>
      </c>
      <c r="F16" s="147">
        <v>192</v>
      </c>
      <c r="G16" s="148">
        <f>'a1'!L16</f>
        <v>579644</v>
      </c>
      <c r="H16" s="148">
        <f t="shared" si="1"/>
        <v>3.0189791666666665</v>
      </c>
      <c r="I16" s="149">
        <f t="shared" si="2"/>
        <v>1.7375209830867271</v>
      </c>
      <c r="J16" s="147">
        <v>48</v>
      </c>
      <c r="K16" s="148">
        <f>'a1'!R16</f>
        <v>130369</v>
      </c>
      <c r="L16" s="148">
        <f t="shared" si="3"/>
        <v>2.7160208333333333</v>
      </c>
      <c r="M16" s="149">
        <f t="shared" si="4"/>
        <v>1.648035446625264</v>
      </c>
      <c r="N16" s="147">
        <v>352</v>
      </c>
      <c r="O16" s="148">
        <f>'a1'!X16</f>
        <v>914969</v>
      </c>
      <c r="P16" s="148">
        <f t="shared" si="5"/>
        <v>2.5993437500000001</v>
      </c>
      <c r="Q16" s="149">
        <f t="shared" si="6"/>
        <v>1.612248042330956</v>
      </c>
      <c r="R16" s="147">
        <v>281</v>
      </c>
      <c r="S16" s="148">
        <f>'a1'!AD16</f>
        <v>745567</v>
      </c>
      <c r="T16" s="148">
        <f t="shared" si="7"/>
        <v>2.6532633451957293</v>
      </c>
      <c r="U16" s="149">
        <f t="shared" si="8"/>
        <v>1.6288840797293493</v>
      </c>
      <c r="V16" s="147">
        <v>2867</v>
      </c>
      <c r="W16" s="148">
        <f>'a1'!AJ16</f>
        <v>7067396</v>
      </c>
      <c r="X16" s="148">
        <f t="shared" si="9"/>
        <v>2.4650840599930239</v>
      </c>
      <c r="Y16" s="149">
        <f t="shared" si="10"/>
        <v>1.5700586167379305</v>
      </c>
      <c r="Z16" s="147">
        <v>4084</v>
      </c>
      <c r="AA16" s="148">
        <f>'a1'!AP16</f>
        <v>10431316</v>
      </c>
      <c r="AB16" s="148">
        <f t="shared" si="11"/>
        <v>2.5541909892262487</v>
      </c>
      <c r="AC16" s="149">
        <f t="shared" si="12"/>
        <v>1.5981836531595011</v>
      </c>
      <c r="AD16" s="147">
        <v>430</v>
      </c>
      <c r="AE16" s="148">
        <f>'a1'!AV16</f>
        <v>1109604</v>
      </c>
      <c r="AF16" s="148">
        <f t="shared" si="13"/>
        <v>2.5804744186046511</v>
      </c>
      <c r="AG16" s="149">
        <f t="shared" si="14"/>
        <v>1.6063855136936001</v>
      </c>
      <c r="AH16" s="147">
        <v>385</v>
      </c>
      <c r="AI16" s="148">
        <f>'a1'!BB16</f>
        <v>1002713</v>
      </c>
      <c r="AJ16" s="148">
        <f t="shared" si="15"/>
        <v>2.6044493506493502</v>
      </c>
      <c r="AK16" s="149">
        <f t="shared" si="16"/>
        <v>1.6138306449715689</v>
      </c>
      <c r="AL16" s="147">
        <v>1017</v>
      </c>
      <c r="AM16" s="148">
        <f>'a1'!BH16</f>
        <v>2592306</v>
      </c>
      <c r="AN16" s="148">
        <f t="shared" si="17"/>
        <v>2.5489734513274338</v>
      </c>
      <c r="AO16" s="149">
        <f t="shared" si="18"/>
        <v>1.5965504850543981</v>
      </c>
      <c r="AP16" s="147">
        <v>1405</v>
      </c>
      <c r="AQ16" s="148">
        <f>'a1'!BN16</f>
        <v>3373787</v>
      </c>
      <c r="AR16" s="148">
        <f t="shared" si="19"/>
        <v>2.4012718861209965</v>
      </c>
      <c r="AS16" s="148">
        <f t="shared" si="20"/>
        <v>1.5496037835914691</v>
      </c>
    </row>
    <row r="17" spans="1:45" s="112" customFormat="1" ht="12.75" customHeight="1" x14ac:dyDescent="0.2">
      <c r="A17" s="112">
        <v>1992</v>
      </c>
      <c r="B17" s="147">
        <v>11257</v>
      </c>
      <c r="C17" s="148">
        <f>'a1'!F17</f>
        <v>28371264</v>
      </c>
      <c r="D17" s="148">
        <f t="shared" si="21"/>
        <v>2.5203219330194546</v>
      </c>
      <c r="E17" s="149">
        <f t="shared" si="0"/>
        <v>1.5875521827705239</v>
      </c>
      <c r="F17" s="147">
        <v>197</v>
      </c>
      <c r="G17" s="148">
        <f>'a1'!L17</f>
        <v>580109</v>
      </c>
      <c r="H17" s="148">
        <f t="shared" si="1"/>
        <v>2.9447157360406089</v>
      </c>
      <c r="I17" s="149">
        <f t="shared" si="2"/>
        <v>1.7160174055179653</v>
      </c>
      <c r="J17" s="147">
        <v>49</v>
      </c>
      <c r="K17" s="148">
        <f>'a1'!R17</f>
        <v>130827</v>
      </c>
      <c r="L17" s="148">
        <f t="shared" si="3"/>
        <v>2.6699387755102038</v>
      </c>
      <c r="M17" s="149">
        <f t="shared" si="4"/>
        <v>1.633994729339787</v>
      </c>
      <c r="N17" s="147">
        <v>353</v>
      </c>
      <c r="O17" s="148">
        <f>'a1'!X17</f>
        <v>919451</v>
      </c>
      <c r="P17" s="148">
        <f t="shared" si="5"/>
        <v>2.6046770538243629</v>
      </c>
      <c r="Q17" s="149">
        <f t="shared" si="6"/>
        <v>1.6139011908491681</v>
      </c>
      <c r="R17" s="147">
        <v>283</v>
      </c>
      <c r="S17" s="148">
        <f>'a1'!AD17</f>
        <v>748121</v>
      </c>
      <c r="T17" s="148">
        <f t="shared" si="7"/>
        <v>2.6435371024734984</v>
      </c>
      <c r="U17" s="149">
        <f t="shared" si="8"/>
        <v>1.6258957846287376</v>
      </c>
      <c r="V17" s="147">
        <v>2922</v>
      </c>
      <c r="W17" s="148">
        <f>'a1'!AJ17</f>
        <v>7110010</v>
      </c>
      <c r="X17" s="148">
        <f t="shared" si="9"/>
        <v>2.433268309377139</v>
      </c>
      <c r="Y17" s="149">
        <f t="shared" si="10"/>
        <v>1.5598936852802305</v>
      </c>
      <c r="Z17" s="147">
        <v>4150</v>
      </c>
      <c r="AA17" s="148">
        <f>'a1'!AP17</f>
        <v>10572205</v>
      </c>
      <c r="AB17" s="148">
        <f t="shared" si="11"/>
        <v>2.5475192771084338</v>
      </c>
      <c r="AC17" s="149">
        <f t="shared" si="12"/>
        <v>1.5960950087975445</v>
      </c>
      <c r="AD17" s="147">
        <v>430</v>
      </c>
      <c r="AE17" s="148">
        <f>'a1'!AV17</f>
        <v>1112689</v>
      </c>
      <c r="AF17" s="148">
        <f t="shared" si="13"/>
        <v>2.5876488372093021</v>
      </c>
      <c r="AG17" s="149">
        <f t="shared" si="14"/>
        <v>1.6086170573537077</v>
      </c>
      <c r="AH17" s="147">
        <v>388</v>
      </c>
      <c r="AI17" s="148">
        <f>'a1'!BB17</f>
        <v>1003995</v>
      </c>
      <c r="AJ17" s="148">
        <f t="shared" si="15"/>
        <v>2.5876159793814431</v>
      </c>
      <c r="AK17" s="149">
        <f t="shared" si="16"/>
        <v>1.6086068442541959</v>
      </c>
      <c r="AL17" s="147">
        <v>1038</v>
      </c>
      <c r="AM17" s="148">
        <f>'a1'!BH17</f>
        <v>2632672</v>
      </c>
      <c r="AN17" s="148">
        <f t="shared" si="17"/>
        <v>2.5362928709055876</v>
      </c>
      <c r="AO17" s="149">
        <f t="shared" si="18"/>
        <v>1.5925742905452127</v>
      </c>
      <c r="AP17" s="147">
        <v>1448</v>
      </c>
      <c r="AQ17" s="148">
        <f>'a1'!BN17</f>
        <v>3468802</v>
      </c>
      <c r="AR17" s="148">
        <f t="shared" si="19"/>
        <v>2.3955814917127074</v>
      </c>
      <c r="AS17" s="148">
        <f t="shared" si="20"/>
        <v>1.5477666140968112</v>
      </c>
    </row>
    <row r="18" spans="1:45" s="112" customFormat="1" ht="12.75" customHeight="1" x14ac:dyDescent="0.2">
      <c r="A18" s="112">
        <v>1993</v>
      </c>
      <c r="B18" s="147">
        <v>11395</v>
      </c>
      <c r="C18" s="148">
        <f>'a1'!F18</f>
        <v>28684764</v>
      </c>
      <c r="D18" s="148">
        <f t="shared" si="21"/>
        <v>2.5173114523913998</v>
      </c>
      <c r="E18" s="149">
        <f t="shared" si="0"/>
        <v>1.5866037477553745</v>
      </c>
      <c r="F18" s="147">
        <v>198</v>
      </c>
      <c r="G18" s="148">
        <f>'a1'!L18</f>
        <v>579977</v>
      </c>
      <c r="H18" s="148">
        <f t="shared" si="1"/>
        <v>2.9291767676767675</v>
      </c>
      <c r="I18" s="149">
        <f t="shared" si="2"/>
        <v>1.7114837912398608</v>
      </c>
      <c r="J18" s="147">
        <v>50</v>
      </c>
      <c r="K18" s="148">
        <f>'a1'!R18</f>
        <v>132177</v>
      </c>
      <c r="L18" s="148">
        <f t="shared" si="3"/>
        <v>2.6435399999999998</v>
      </c>
      <c r="M18" s="149">
        <f t="shared" si="4"/>
        <v>1.6258966756839131</v>
      </c>
      <c r="N18" s="147">
        <v>358</v>
      </c>
      <c r="O18" s="148">
        <f>'a1'!X18</f>
        <v>923925</v>
      </c>
      <c r="P18" s="148">
        <f t="shared" si="5"/>
        <v>2.5807960893854749</v>
      </c>
      <c r="Q18" s="149">
        <f t="shared" si="6"/>
        <v>1.6064856331089534</v>
      </c>
      <c r="R18" s="147">
        <v>284</v>
      </c>
      <c r="S18" s="148">
        <f>'a1'!AD18</f>
        <v>748812</v>
      </c>
      <c r="T18" s="148">
        <f t="shared" si="7"/>
        <v>2.6366619718309856</v>
      </c>
      <c r="U18" s="149">
        <f t="shared" si="8"/>
        <v>1.6237801488597481</v>
      </c>
      <c r="V18" s="147">
        <v>2943</v>
      </c>
      <c r="W18" s="148">
        <f>'a1'!AJ18</f>
        <v>7156537</v>
      </c>
      <c r="X18" s="148">
        <f t="shared" si="9"/>
        <v>2.4317149167516141</v>
      </c>
      <c r="Y18" s="149">
        <f t="shared" si="10"/>
        <v>1.559395689602743</v>
      </c>
      <c r="Z18" s="147">
        <v>4199</v>
      </c>
      <c r="AA18" s="148">
        <f>'a1'!AP18</f>
        <v>10690038</v>
      </c>
      <c r="AB18" s="148">
        <f t="shared" si="11"/>
        <v>2.5458532984043818</v>
      </c>
      <c r="AC18" s="149">
        <f t="shared" si="12"/>
        <v>1.5955730313603267</v>
      </c>
      <c r="AD18" s="147">
        <v>433</v>
      </c>
      <c r="AE18" s="148">
        <f>'a1'!AV18</f>
        <v>1117618</v>
      </c>
      <c r="AF18" s="148">
        <f t="shared" si="13"/>
        <v>2.5811039260969979</v>
      </c>
      <c r="AG18" s="149">
        <f t="shared" si="14"/>
        <v>1.6065814408541503</v>
      </c>
      <c r="AH18" s="147">
        <v>390</v>
      </c>
      <c r="AI18" s="148">
        <f>'a1'!BB18</f>
        <v>1006900</v>
      </c>
      <c r="AJ18" s="148">
        <f t="shared" si="15"/>
        <v>2.5817948717948718</v>
      </c>
      <c r="AK18" s="149">
        <f t="shared" si="16"/>
        <v>1.6067964624665041</v>
      </c>
      <c r="AL18" s="147">
        <v>1044</v>
      </c>
      <c r="AM18" s="148">
        <f>'a1'!BH18</f>
        <v>2667292</v>
      </c>
      <c r="AN18" s="148">
        <f t="shared" si="17"/>
        <v>2.5548773946360153</v>
      </c>
      <c r="AO18" s="149">
        <f t="shared" si="18"/>
        <v>1.5983983842071461</v>
      </c>
      <c r="AP18" s="147">
        <v>1497</v>
      </c>
      <c r="AQ18" s="148">
        <f>'a1'!BN18</f>
        <v>3567772</v>
      </c>
      <c r="AR18" s="148">
        <f t="shared" si="19"/>
        <v>2.3832812291249166</v>
      </c>
      <c r="AS18" s="148">
        <f t="shared" si="20"/>
        <v>1.5437879482380075</v>
      </c>
    </row>
    <row r="19" spans="1:45" s="112" customFormat="1" ht="12.75" customHeight="1" x14ac:dyDescent="0.2">
      <c r="A19" s="112">
        <v>1994</v>
      </c>
      <c r="B19" s="147">
        <v>11532</v>
      </c>
      <c r="C19" s="148">
        <f>'a1'!F19</f>
        <v>29000663</v>
      </c>
      <c r="D19" s="148">
        <f t="shared" si="21"/>
        <v>2.5147990808185918</v>
      </c>
      <c r="E19" s="149">
        <f t="shared" si="0"/>
        <v>1.5858118049814713</v>
      </c>
      <c r="F19" s="147">
        <v>197</v>
      </c>
      <c r="G19" s="148">
        <f>'a1'!L19</f>
        <v>574466</v>
      </c>
      <c r="H19" s="148">
        <f t="shared" si="1"/>
        <v>2.9160710659898479</v>
      </c>
      <c r="I19" s="149">
        <f t="shared" si="2"/>
        <v>1.7076507447337843</v>
      </c>
      <c r="J19" s="147">
        <v>50</v>
      </c>
      <c r="K19" s="148">
        <f>'a1'!R19</f>
        <v>133437</v>
      </c>
      <c r="L19" s="148">
        <f t="shared" si="3"/>
        <v>2.6687399999999997</v>
      </c>
      <c r="M19" s="149">
        <f t="shared" si="4"/>
        <v>1.633627864600748</v>
      </c>
      <c r="N19" s="147">
        <v>363</v>
      </c>
      <c r="O19" s="148">
        <f>'a1'!X19</f>
        <v>926871</v>
      </c>
      <c r="P19" s="148">
        <f t="shared" si="5"/>
        <v>2.5533636363636365</v>
      </c>
      <c r="Q19" s="149">
        <f t="shared" si="6"/>
        <v>1.5979247905842242</v>
      </c>
      <c r="R19" s="147">
        <v>288</v>
      </c>
      <c r="S19" s="148">
        <f>'a1'!AD19</f>
        <v>750185</v>
      </c>
      <c r="T19" s="148">
        <f t="shared" si="7"/>
        <v>2.6048090277777778</v>
      </c>
      <c r="U19" s="149">
        <f t="shared" si="8"/>
        <v>1.6139420769587047</v>
      </c>
      <c r="V19" s="147">
        <v>2973</v>
      </c>
      <c r="W19" s="148">
        <f>'a1'!AJ19</f>
        <v>7192403</v>
      </c>
      <c r="X19" s="148">
        <f t="shared" si="9"/>
        <v>2.4192408341742349</v>
      </c>
      <c r="Y19" s="149">
        <f t="shared" si="10"/>
        <v>1.5553908943330723</v>
      </c>
      <c r="Z19" s="147">
        <v>4238</v>
      </c>
      <c r="AA19" s="148">
        <f>'a1'!AP19</f>
        <v>10819146</v>
      </c>
      <c r="AB19" s="148">
        <f t="shared" si="11"/>
        <v>2.5528895705521473</v>
      </c>
      <c r="AC19" s="149">
        <f t="shared" si="12"/>
        <v>1.5977764457370585</v>
      </c>
      <c r="AD19" s="147">
        <v>435</v>
      </c>
      <c r="AE19" s="148">
        <f>'a1'!AV19</f>
        <v>1123230</v>
      </c>
      <c r="AF19" s="148">
        <f t="shared" si="13"/>
        <v>2.5821379310344827</v>
      </c>
      <c r="AG19" s="149">
        <f t="shared" si="14"/>
        <v>1.6069032114705859</v>
      </c>
      <c r="AH19" s="147">
        <v>392</v>
      </c>
      <c r="AI19" s="148">
        <f>'a1'!BB19</f>
        <v>1009575</v>
      </c>
      <c r="AJ19" s="148">
        <f t="shared" si="15"/>
        <v>2.5754464285714285</v>
      </c>
      <c r="AK19" s="149">
        <f t="shared" si="16"/>
        <v>1.6048197495580083</v>
      </c>
      <c r="AL19" s="147">
        <v>1054</v>
      </c>
      <c r="AM19" s="148">
        <f>'a1'!BH19</f>
        <v>2700606</v>
      </c>
      <c r="AN19" s="148">
        <f t="shared" si="17"/>
        <v>2.5622447817836811</v>
      </c>
      <c r="AO19" s="149">
        <f t="shared" si="18"/>
        <v>1.6007013405953283</v>
      </c>
      <c r="AP19" s="147">
        <v>1543</v>
      </c>
      <c r="AQ19" s="148">
        <f>'a1'!BN19</f>
        <v>3676075</v>
      </c>
      <c r="AR19" s="148">
        <f t="shared" si="19"/>
        <v>2.3824206092028515</v>
      </c>
      <c r="AS19" s="148">
        <f t="shared" si="20"/>
        <v>1.5435091866272943</v>
      </c>
    </row>
    <row r="20" spans="1:45" s="112" customFormat="1" ht="12.75" customHeight="1" x14ac:dyDescent="0.2">
      <c r="A20" s="112">
        <v>1995</v>
      </c>
      <c r="B20" s="147">
        <v>11707</v>
      </c>
      <c r="C20" s="148">
        <f>'a1'!F20</f>
        <v>29302311</v>
      </c>
      <c r="D20" s="148">
        <f t="shared" si="21"/>
        <v>2.5029735201161696</v>
      </c>
      <c r="E20" s="149">
        <f t="shared" si="0"/>
        <v>1.5820788602709315</v>
      </c>
      <c r="F20" s="147">
        <v>198</v>
      </c>
      <c r="G20" s="148">
        <f>'a1'!L20</f>
        <v>567397</v>
      </c>
      <c r="H20" s="148">
        <f t="shared" si="1"/>
        <v>2.8656414141414142</v>
      </c>
      <c r="I20" s="149">
        <f t="shared" si="2"/>
        <v>1.6928205498934061</v>
      </c>
      <c r="J20" s="147">
        <v>51</v>
      </c>
      <c r="K20" s="148">
        <f>'a1'!R20</f>
        <v>134415</v>
      </c>
      <c r="L20" s="148">
        <f t="shared" si="3"/>
        <v>2.6355882352941178</v>
      </c>
      <c r="M20" s="149">
        <f t="shared" si="4"/>
        <v>1.6234494865237161</v>
      </c>
      <c r="N20" s="147">
        <v>366</v>
      </c>
      <c r="O20" s="148">
        <f>'a1'!X20</f>
        <v>928120</v>
      </c>
      <c r="P20" s="148">
        <f t="shared" si="5"/>
        <v>2.5358469945355191</v>
      </c>
      <c r="Q20" s="149">
        <f t="shared" si="6"/>
        <v>1.592434298341856</v>
      </c>
      <c r="R20" s="147">
        <v>291</v>
      </c>
      <c r="S20" s="148">
        <f>'a1'!AD20</f>
        <v>750943</v>
      </c>
      <c r="T20" s="148">
        <f t="shared" si="7"/>
        <v>2.5805601374570446</v>
      </c>
      <c r="U20" s="149">
        <f t="shared" si="8"/>
        <v>1.6064121941323293</v>
      </c>
      <c r="V20" s="147">
        <v>2997</v>
      </c>
      <c r="W20" s="148">
        <f>'a1'!AJ20</f>
        <v>7219219</v>
      </c>
      <c r="X20" s="148">
        <f t="shared" si="9"/>
        <v>2.408815148481815</v>
      </c>
      <c r="Y20" s="149">
        <f t="shared" si="10"/>
        <v>1.5520358077318368</v>
      </c>
      <c r="Z20" s="147">
        <v>4303</v>
      </c>
      <c r="AA20" s="148">
        <f>'a1'!AP20</f>
        <v>10950119</v>
      </c>
      <c r="AB20" s="148">
        <f t="shared" si="11"/>
        <v>2.5447638856611667</v>
      </c>
      <c r="AC20" s="149">
        <f t="shared" si="12"/>
        <v>1.5952316087832408</v>
      </c>
      <c r="AD20" s="147">
        <v>438</v>
      </c>
      <c r="AE20" s="148">
        <f>'a1'!AV20</f>
        <v>1129150</v>
      </c>
      <c r="AF20" s="148">
        <f t="shared" si="13"/>
        <v>2.5779680365296804</v>
      </c>
      <c r="AG20" s="149">
        <f t="shared" si="14"/>
        <v>1.6056051932307893</v>
      </c>
      <c r="AH20" s="147">
        <v>393</v>
      </c>
      <c r="AI20" s="148">
        <f>'a1'!BB20</f>
        <v>1014187</v>
      </c>
      <c r="AJ20" s="148">
        <f t="shared" si="15"/>
        <v>2.5806284987277355</v>
      </c>
      <c r="AK20" s="149">
        <f t="shared" si="16"/>
        <v>1.6064334716158448</v>
      </c>
      <c r="AL20" s="147">
        <v>1076</v>
      </c>
      <c r="AM20" s="148">
        <f>'a1'!BH20</f>
        <v>2734519</v>
      </c>
      <c r="AN20" s="148">
        <f t="shared" si="17"/>
        <v>2.5413745353159851</v>
      </c>
      <c r="AO20" s="149">
        <f t="shared" si="18"/>
        <v>1.5941689168077469</v>
      </c>
      <c r="AP20" s="147">
        <v>1593</v>
      </c>
      <c r="AQ20" s="148">
        <f>'a1'!BN20</f>
        <v>3777390</v>
      </c>
      <c r="AR20" s="148">
        <f t="shared" si="19"/>
        <v>2.3712429378531072</v>
      </c>
      <c r="AS20" s="148">
        <f t="shared" si="20"/>
        <v>1.5398840663676949</v>
      </c>
    </row>
    <row r="21" spans="1:45" s="112" customFormat="1" ht="12.75" customHeight="1" x14ac:dyDescent="0.2">
      <c r="A21" s="112">
        <v>1996</v>
      </c>
      <c r="B21" s="147">
        <v>11851</v>
      </c>
      <c r="C21" s="148">
        <f>'a1'!F21</f>
        <v>29610218</v>
      </c>
      <c r="D21" s="148">
        <f t="shared" si="21"/>
        <v>2.4985417264365877</v>
      </c>
      <c r="E21" s="149">
        <f t="shared" si="0"/>
        <v>1.5806776162255818</v>
      </c>
      <c r="F21" s="147">
        <v>198</v>
      </c>
      <c r="G21" s="148">
        <f>'a1'!L21</f>
        <v>559698</v>
      </c>
      <c r="H21" s="148">
        <f t="shared" si="1"/>
        <v>2.826757575757576</v>
      </c>
      <c r="I21" s="149">
        <f t="shared" si="2"/>
        <v>1.6812963973546056</v>
      </c>
      <c r="J21" s="147">
        <v>52</v>
      </c>
      <c r="K21" s="148">
        <f>'a1'!R21</f>
        <v>135737</v>
      </c>
      <c r="L21" s="148">
        <f t="shared" si="3"/>
        <v>2.610326923076923</v>
      </c>
      <c r="M21" s="149">
        <f t="shared" si="4"/>
        <v>1.6156506191243585</v>
      </c>
      <c r="N21" s="147">
        <v>369</v>
      </c>
      <c r="O21" s="148">
        <f>'a1'!X21</f>
        <v>931327</v>
      </c>
      <c r="P21" s="148">
        <f t="shared" si="5"/>
        <v>2.5239214092140925</v>
      </c>
      <c r="Q21" s="149">
        <f t="shared" si="6"/>
        <v>1.5886854343179748</v>
      </c>
      <c r="R21" s="147">
        <v>294</v>
      </c>
      <c r="S21" s="148">
        <f>'a1'!AD21</f>
        <v>752268</v>
      </c>
      <c r="T21" s="148">
        <f t="shared" si="7"/>
        <v>2.5587346938775508</v>
      </c>
      <c r="U21" s="149">
        <f t="shared" si="8"/>
        <v>1.5996045429660266</v>
      </c>
      <c r="V21" s="147">
        <v>3035</v>
      </c>
      <c r="W21" s="148">
        <f>'a1'!AJ21</f>
        <v>7246897</v>
      </c>
      <c r="X21" s="148">
        <f t="shared" si="9"/>
        <v>2.3877749588138384</v>
      </c>
      <c r="Y21" s="149">
        <f t="shared" si="10"/>
        <v>1.5452426860573838</v>
      </c>
      <c r="Z21" s="147">
        <v>4350</v>
      </c>
      <c r="AA21" s="148">
        <f>'a1'!AP21</f>
        <v>11082903</v>
      </c>
      <c r="AB21" s="148">
        <f t="shared" si="11"/>
        <v>2.5477937931034487</v>
      </c>
      <c r="AC21" s="149">
        <f t="shared" si="12"/>
        <v>1.5961810026132528</v>
      </c>
      <c r="AD21" s="147">
        <v>439</v>
      </c>
      <c r="AE21" s="148">
        <f>'a1'!AV21</f>
        <v>1134196</v>
      </c>
      <c r="AF21" s="148">
        <f t="shared" si="13"/>
        <v>2.583589977220957</v>
      </c>
      <c r="AG21" s="149">
        <f t="shared" si="14"/>
        <v>1.6073549630436199</v>
      </c>
      <c r="AH21" s="147">
        <v>398</v>
      </c>
      <c r="AI21" s="148">
        <f>'a1'!BB21</f>
        <v>1018945</v>
      </c>
      <c r="AJ21" s="148">
        <f t="shared" si="15"/>
        <v>2.5601633165829143</v>
      </c>
      <c r="AK21" s="149">
        <f t="shared" si="16"/>
        <v>1.6000510356182125</v>
      </c>
      <c r="AL21" s="147">
        <v>1094</v>
      </c>
      <c r="AM21" s="148">
        <f>'a1'!BH21</f>
        <v>2775133</v>
      </c>
      <c r="AN21" s="148">
        <f t="shared" si="17"/>
        <v>2.5366846435100547</v>
      </c>
      <c r="AO21" s="149">
        <f t="shared" si="18"/>
        <v>1.5926972855850714</v>
      </c>
      <c r="AP21" s="147">
        <v>1622</v>
      </c>
      <c r="AQ21" s="148">
        <f>'a1'!BN21</f>
        <v>3874317</v>
      </c>
      <c r="AR21" s="148">
        <f t="shared" si="19"/>
        <v>2.3886048088779286</v>
      </c>
      <c r="AS21" s="148">
        <f t="shared" si="20"/>
        <v>1.545511180444169</v>
      </c>
    </row>
    <row r="22" spans="1:45" s="112" customFormat="1" ht="12.75" customHeight="1" x14ac:dyDescent="0.2">
      <c r="A22" s="112">
        <v>1997</v>
      </c>
      <c r="B22" s="147">
        <v>12017</v>
      </c>
      <c r="C22" s="148">
        <f>'a1'!F22</f>
        <v>29905948</v>
      </c>
      <c r="D22" s="148">
        <f t="shared" si="21"/>
        <v>2.4886367645835068</v>
      </c>
      <c r="E22" s="149">
        <f t="shared" si="0"/>
        <v>1.5775413669959679</v>
      </c>
      <c r="F22" s="147">
        <v>198</v>
      </c>
      <c r="G22" s="148">
        <f>'a1'!L22</f>
        <v>550911</v>
      </c>
      <c r="H22" s="148">
        <f t="shared" si="1"/>
        <v>2.782378787878788</v>
      </c>
      <c r="I22" s="149">
        <f t="shared" si="2"/>
        <v>1.6680463985989082</v>
      </c>
      <c r="J22" s="147">
        <v>53</v>
      </c>
      <c r="K22" s="148">
        <f>'a1'!R22</f>
        <v>136095</v>
      </c>
      <c r="L22" s="148">
        <f t="shared" si="3"/>
        <v>2.567830188679245</v>
      </c>
      <c r="M22" s="149">
        <f t="shared" si="4"/>
        <v>1.6024450657290081</v>
      </c>
      <c r="N22" s="147">
        <v>372</v>
      </c>
      <c r="O22" s="148">
        <f>'a1'!X22</f>
        <v>932402</v>
      </c>
      <c r="P22" s="148">
        <f t="shared" si="5"/>
        <v>2.5064569892473121</v>
      </c>
      <c r="Q22" s="149">
        <f t="shared" si="6"/>
        <v>1.5831793926296893</v>
      </c>
      <c r="R22" s="147">
        <v>296</v>
      </c>
      <c r="S22" s="148">
        <f>'a1'!AD22</f>
        <v>752511</v>
      </c>
      <c r="T22" s="148">
        <f t="shared" si="7"/>
        <v>2.542266891891892</v>
      </c>
      <c r="U22" s="149">
        <f t="shared" si="8"/>
        <v>1.5944487736807011</v>
      </c>
      <c r="V22" s="147">
        <v>3060</v>
      </c>
      <c r="W22" s="148">
        <f>'a1'!AJ22</f>
        <v>7274611</v>
      </c>
      <c r="X22" s="148">
        <f t="shared" si="9"/>
        <v>2.3773238562091503</v>
      </c>
      <c r="Y22" s="149">
        <f t="shared" si="10"/>
        <v>1.5418572749152726</v>
      </c>
      <c r="Z22" s="147">
        <v>4412</v>
      </c>
      <c r="AA22" s="148">
        <f>'a1'!AP22</f>
        <v>11227651</v>
      </c>
      <c r="AB22" s="148">
        <f t="shared" si="11"/>
        <v>2.5447985040797825</v>
      </c>
      <c r="AC22" s="149">
        <f t="shared" si="12"/>
        <v>1.5952424593395771</v>
      </c>
      <c r="AD22" s="147">
        <v>440</v>
      </c>
      <c r="AE22" s="148">
        <f>'a1'!AV22</f>
        <v>1136128</v>
      </c>
      <c r="AF22" s="148">
        <f t="shared" si="13"/>
        <v>2.5821090909090909</v>
      </c>
      <c r="AG22" s="149">
        <f t="shared" si="14"/>
        <v>1.606894237623961</v>
      </c>
      <c r="AH22" s="147">
        <v>398</v>
      </c>
      <c r="AI22" s="148">
        <f>'a1'!BB22</f>
        <v>1017902</v>
      </c>
      <c r="AJ22" s="148">
        <f t="shared" si="15"/>
        <v>2.5575427135678392</v>
      </c>
      <c r="AK22" s="149">
        <f t="shared" si="16"/>
        <v>1.5992319136284892</v>
      </c>
      <c r="AL22" s="147">
        <v>1132</v>
      </c>
      <c r="AM22" s="148">
        <f>'a1'!BH22</f>
        <v>2829848</v>
      </c>
      <c r="AN22" s="148">
        <f t="shared" si="17"/>
        <v>2.4998657243816256</v>
      </c>
      <c r="AO22" s="149">
        <f t="shared" si="18"/>
        <v>1.5810963678351884</v>
      </c>
      <c r="AP22" s="147">
        <v>1656</v>
      </c>
      <c r="AQ22" s="148">
        <f>'a1'!BN22</f>
        <v>3948583</v>
      </c>
      <c r="AR22" s="148">
        <f t="shared" si="19"/>
        <v>2.3844100241545894</v>
      </c>
      <c r="AS22" s="148">
        <f t="shared" si="20"/>
        <v>1.5441534976013847</v>
      </c>
    </row>
    <row r="23" spans="1:45" s="112" customFormat="1" ht="12.75" customHeight="1" x14ac:dyDescent="0.2">
      <c r="A23" s="112">
        <v>1998</v>
      </c>
      <c r="B23" s="147">
        <v>12134</v>
      </c>
      <c r="C23" s="148">
        <f>'a1'!F23</f>
        <v>30155173</v>
      </c>
      <c r="D23" s="148">
        <f t="shared" si="21"/>
        <v>2.4851799076973795</v>
      </c>
      <c r="E23" s="149">
        <f t="shared" si="0"/>
        <v>1.5764453392672324</v>
      </c>
      <c r="F23" s="147">
        <v>198</v>
      </c>
      <c r="G23" s="148">
        <f>'a1'!L23</f>
        <v>539843</v>
      </c>
      <c r="H23" s="148">
        <f t="shared" si="1"/>
        <v>2.7264797979797981</v>
      </c>
      <c r="I23" s="149">
        <f t="shared" si="2"/>
        <v>1.6512055589719283</v>
      </c>
      <c r="J23" s="147">
        <v>53</v>
      </c>
      <c r="K23" s="148">
        <f>'a1'!R23</f>
        <v>135804</v>
      </c>
      <c r="L23" s="148">
        <f t="shared" si="3"/>
        <v>2.5623396226415092</v>
      </c>
      <c r="M23" s="149">
        <f t="shared" si="4"/>
        <v>1.6007309651036021</v>
      </c>
      <c r="N23" s="147">
        <v>373</v>
      </c>
      <c r="O23" s="148">
        <f>'a1'!X23</f>
        <v>931836</v>
      </c>
      <c r="P23" s="148">
        <f t="shared" si="5"/>
        <v>2.4982198391420911</v>
      </c>
      <c r="Q23" s="149">
        <f t="shared" si="6"/>
        <v>1.5805757935455329</v>
      </c>
      <c r="R23" s="147">
        <v>299</v>
      </c>
      <c r="S23" s="148">
        <f>'a1'!AD23</f>
        <v>750530</v>
      </c>
      <c r="T23" s="148">
        <f t="shared" si="7"/>
        <v>2.5101337792642138</v>
      </c>
      <c r="U23" s="149">
        <f t="shared" si="8"/>
        <v>1.5843401715743415</v>
      </c>
      <c r="V23" s="147">
        <v>3084</v>
      </c>
      <c r="W23" s="148">
        <f>'a1'!AJ23</f>
        <v>7295935</v>
      </c>
      <c r="X23" s="148">
        <f t="shared" si="9"/>
        <v>2.3657376783398187</v>
      </c>
      <c r="Y23" s="149">
        <f t="shared" si="10"/>
        <v>1.538095471139493</v>
      </c>
      <c r="Z23" s="147">
        <v>4461</v>
      </c>
      <c r="AA23" s="148">
        <f>'a1'!AP23</f>
        <v>11365901</v>
      </c>
      <c r="AB23" s="148">
        <f t="shared" si="11"/>
        <v>2.5478370320555928</v>
      </c>
      <c r="AC23" s="149">
        <f t="shared" si="12"/>
        <v>1.5961945470573418</v>
      </c>
      <c r="AD23" s="147">
        <v>442</v>
      </c>
      <c r="AE23" s="148">
        <f>'a1'!AV23</f>
        <v>1137489</v>
      </c>
      <c r="AF23" s="148">
        <f t="shared" si="13"/>
        <v>2.5735045248868778</v>
      </c>
      <c r="AG23" s="149">
        <f t="shared" si="14"/>
        <v>1.6042146131010271</v>
      </c>
      <c r="AH23" s="147">
        <v>399</v>
      </c>
      <c r="AI23" s="148">
        <f>'a1'!BB23</f>
        <v>1017332</v>
      </c>
      <c r="AJ23" s="148">
        <f t="shared" si="15"/>
        <v>2.5497042606516294</v>
      </c>
      <c r="AK23" s="149">
        <f t="shared" si="16"/>
        <v>1.5967793400002486</v>
      </c>
      <c r="AL23" s="147">
        <v>1162</v>
      </c>
      <c r="AM23" s="148">
        <f>'a1'!BH23</f>
        <v>2899066</v>
      </c>
      <c r="AN23" s="148">
        <f t="shared" si="17"/>
        <v>2.4948932874354561</v>
      </c>
      <c r="AO23" s="149">
        <f t="shared" si="18"/>
        <v>1.5795231202598639</v>
      </c>
      <c r="AP23" s="147">
        <v>1662</v>
      </c>
      <c r="AQ23" s="148">
        <f>'a1'!BN23</f>
        <v>3983113</v>
      </c>
      <c r="AR23" s="148">
        <f t="shared" si="19"/>
        <v>2.3965782190132372</v>
      </c>
      <c r="AS23" s="148">
        <f t="shared" si="20"/>
        <v>1.5480885694989279</v>
      </c>
    </row>
    <row r="24" spans="1:45" s="112" customFormat="1" ht="12.75" customHeight="1" x14ac:dyDescent="0.2">
      <c r="A24" s="112">
        <v>1999</v>
      </c>
      <c r="B24" s="147">
        <v>12288</v>
      </c>
      <c r="C24" s="148">
        <f>'a1'!F24</f>
        <v>30401286</v>
      </c>
      <c r="D24" s="148">
        <f t="shared" si="21"/>
        <v>2.4740629882812502</v>
      </c>
      <c r="E24" s="149">
        <f t="shared" si="0"/>
        <v>1.5729154421904727</v>
      </c>
      <c r="F24" s="147">
        <v>199</v>
      </c>
      <c r="G24" s="148">
        <f>'a1'!L24</f>
        <v>533329</v>
      </c>
      <c r="H24" s="148">
        <f t="shared" si="1"/>
        <v>2.6800452261306531</v>
      </c>
      <c r="I24" s="149">
        <f t="shared" si="2"/>
        <v>1.6370843674443456</v>
      </c>
      <c r="J24" s="147">
        <v>53</v>
      </c>
      <c r="K24" s="148">
        <f>'a1'!R24</f>
        <v>136281</v>
      </c>
      <c r="L24" s="148">
        <f t="shared" si="3"/>
        <v>2.5713396226415095</v>
      </c>
      <c r="M24" s="149">
        <f t="shared" si="4"/>
        <v>1.6035397165775189</v>
      </c>
      <c r="N24" s="147">
        <v>378</v>
      </c>
      <c r="O24" s="148">
        <f>'a1'!X24</f>
        <v>933784</v>
      </c>
      <c r="P24" s="148">
        <f t="shared" si="5"/>
        <v>2.4703280423280423</v>
      </c>
      <c r="Q24" s="149">
        <f t="shared" si="6"/>
        <v>1.5717277252527049</v>
      </c>
      <c r="R24" s="147">
        <v>301</v>
      </c>
      <c r="S24" s="148">
        <f>'a1'!AD24</f>
        <v>750601</v>
      </c>
      <c r="T24" s="148">
        <f t="shared" si="7"/>
        <v>2.4936910299003321</v>
      </c>
      <c r="U24" s="149">
        <f t="shared" si="8"/>
        <v>1.5791424982883375</v>
      </c>
      <c r="V24" s="147">
        <v>3124</v>
      </c>
      <c r="W24" s="148">
        <f>'a1'!AJ24</f>
        <v>7323250</v>
      </c>
      <c r="X24" s="148">
        <f t="shared" si="9"/>
        <v>2.3441901408450705</v>
      </c>
      <c r="Y24" s="149">
        <f t="shared" si="10"/>
        <v>1.5310748318893725</v>
      </c>
      <c r="Z24" s="147">
        <v>4515</v>
      </c>
      <c r="AA24" s="148">
        <f>'a1'!AP24</f>
        <v>11504759</v>
      </c>
      <c r="AB24" s="148">
        <f t="shared" si="11"/>
        <v>2.5481193798449611</v>
      </c>
      <c r="AC24" s="149">
        <f t="shared" si="12"/>
        <v>1.5962829886473642</v>
      </c>
      <c r="AD24" s="147">
        <v>446</v>
      </c>
      <c r="AE24" s="148">
        <f>'a1'!AV24</f>
        <v>1142448</v>
      </c>
      <c r="AF24" s="148">
        <f t="shared" si="13"/>
        <v>2.5615426008968609</v>
      </c>
      <c r="AG24" s="149">
        <f t="shared" si="14"/>
        <v>1.6004819901819767</v>
      </c>
      <c r="AH24" s="147">
        <v>398</v>
      </c>
      <c r="AI24" s="148">
        <f>'a1'!BB24</f>
        <v>1014524</v>
      </c>
      <c r="AJ24" s="148">
        <f t="shared" si="15"/>
        <v>2.5490552763819094</v>
      </c>
      <c r="AK24" s="149">
        <f t="shared" si="16"/>
        <v>1.5965761104256537</v>
      </c>
      <c r="AL24" s="147">
        <v>1192</v>
      </c>
      <c r="AM24" s="148">
        <f>'a1'!BH24</f>
        <v>2952692</v>
      </c>
      <c r="AN24" s="148">
        <f t="shared" si="17"/>
        <v>2.4770906040268454</v>
      </c>
      <c r="AO24" s="149">
        <f t="shared" si="18"/>
        <v>1.5738775695799356</v>
      </c>
      <c r="AP24" s="147">
        <v>1681</v>
      </c>
      <c r="AQ24" s="148">
        <f>'a1'!BN24</f>
        <v>4011375</v>
      </c>
      <c r="AR24" s="148">
        <f t="shared" si="19"/>
        <v>2.3863027959547889</v>
      </c>
      <c r="AS24" s="148">
        <f t="shared" si="20"/>
        <v>1.5447662593268889</v>
      </c>
    </row>
    <row r="25" spans="1:45" s="112" customFormat="1" ht="12.75" customHeight="1" x14ac:dyDescent="0.2">
      <c r="A25" s="112">
        <v>2000</v>
      </c>
      <c r="B25" s="147">
        <v>12465</v>
      </c>
      <c r="C25" s="148">
        <f>'a1'!F25</f>
        <v>30685730</v>
      </c>
      <c r="D25" s="148">
        <f t="shared" si="21"/>
        <v>2.4617513036502205</v>
      </c>
      <c r="E25" s="149">
        <f t="shared" si="0"/>
        <v>1.5689969100193348</v>
      </c>
      <c r="F25" s="147">
        <v>200</v>
      </c>
      <c r="G25" s="148">
        <f>'a1'!L25</f>
        <v>527966</v>
      </c>
      <c r="H25" s="148">
        <f t="shared" si="1"/>
        <v>2.6398299999999999</v>
      </c>
      <c r="I25" s="149">
        <f t="shared" si="2"/>
        <v>1.6247553662013245</v>
      </c>
      <c r="J25" s="147">
        <v>54</v>
      </c>
      <c r="K25" s="148">
        <f>'a1'!R25</f>
        <v>136470</v>
      </c>
      <c r="L25" s="148">
        <f t="shared" si="3"/>
        <v>2.527222222222222</v>
      </c>
      <c r="M25" s="149">
        <f t="shared" si="4"/>
        <v>1.5897239452880561</v>
      </c>
      <c r="N25" s="147">
        <v>383</v>
      </c>
      <c r="O25" s="148">
        <f>'a1'!X25</f>
        <v>933821</v>
      </c>
      <c r="P25" s="148">
        <f t="shared" si="5"/>
        <v>2.4381749347258488</v>
      </c>
      <c r="Q25" s="149">
        <f t="shared" si="6"/>
        <v>1.5614656367419197</v>
      </c>
      <c r="R25" s="147">
        <v>302</v>
      </c>
      <c r="S25" s="148">
        <f>'a1'!AD25</f>
        <v>750517</v>
      </c>
      <c r="T25" s="148">
        <f t="shared" si="7"/>
        <v>2.4851556291390731</v>
      </c>
      <c r="U25" s="149">
        <f t="shared" si="8"/>
        <v>1.5764376388360795</v>
      </c>
      <c r="V25" s="147">
        <v>3164</v>
      </c>
      <c r="W25" s="148">
        <f>'a1'!AJ25</f>
        <v>7356951</v>
      </c>
      <c r="X25" s="148">
        <f t="shared" si="9"/>
        <v>2.3252057522123897</v>
      </c>
      <c r="Y25" s="149">
        <f t="shared" si="10"/>
        <v>1.5248625355134113</v>
      </c>
      <c r="Z25" s="147">
        <v>4602</v>
      </c>
      <c r="AA25" s="148">
        <f>'a1'!AP25</f>
        <v>11683290</v>
      </c>
      <c r="AB25" s="148">
        <f t="shared" si="11"/>
        <v>2.5387418513689699</v>
      </c>
      <c r="AC25" s="149">
        <f t="shared" si="12"/>
        <v>1.5933429798285648</v>
      </c>
      <c r="AD25" s="147">
        <v>450</v>
      </c>
      <c r="AE25" s="148">
        <f>'a1'!AV25</f>
        <v>1147313</v>
      </c>
      <c r="AF25" s="148">
        <f t="shared" si="13"/>
        <v>2.5495844444444447</v>
      </c>
      <c r="AG25" s="149">
        <f t="shared" si="14"/>
        <v>1.5967418214741056</v>
      </c>
      <c r="AH25" s="147">
        <v>398</v>
      </c>
      <c r="AI25" s="148">
        <f>'a1'!BB25</f>
        <v>1007565</v>
      </c>
      <c r="AJ25" s="148">
        <f t="shared" si="15"/>
        <v>2.531570351758794</v>
      </c>
      <c r="AK25" s="149">
        <f t="shared" si="16"/>
        <v>1.5910909313294428</v>
      </c>
      <c r="AL25" s="147">
        <v>1218</v>
      </c>
      <c r="AM25" s="148">
        <f>'a1'!BH25</f>
        <v>3004198</v>
      </c>
      <c r="AN25" s="148">
        <f t="shared" si="17"/>
        <v>2.4665008210180623</v>
      </c>
      <c r="AO25" s="149">
        <f t="shared" si="18"/>
        <v>1.5705097328632072</v>
      </c>
      <c r="AP25" s="147">
        <v>1695</v>
      </c>
      <c r="AQ25" s="148">
        <f>'a1'!BN25</f>
        <v>4039230</v>
      </c>
      <c r="AR25" s="148">
        <f t="shared" si="19"/>
        <v>2.3830265486725661</v>
      </c>
      <c r="AS25" s="148">
        <f t="shared" si="20"/>
        <v>1.5437054604660068</v>
      </c>
    </row>
    <row r="26" spans="1:45" s="112" customFormat="1" ht="12.75" customHeight="1" x14ac:dyDescent="0.2">
      <c r="A26" s="112">
        <v>2001</v>
      </c>
      <c r="B26" s="147">
        <v>12651</v>
      </c>
      <c r="C26" s="148">
        <f>'a1'!F26</f>
        <v>31020855</v>
      </c>
      <c r="D26" s="148">
        <f t="shared" si="21"/>
        <v>2.4520476642162676</v>
      </c>
      <c r="E26" s="149">
        <f t="shared" si="0"/>
        <v>1.5659015499756899</v>
      </c>
      <c r="F26" s="147">
        <v>201</v>
      </c>
      <c r="G26" s="148">
        <f>'a1'!L26</f>
        <v>522043</v>
      </c>
      <c r="H26" s="148">
        <f t="shared" si="1"/>
        <v>2.5972288557213927</v>
      </c>
      <c r="I26" s="149">
        <f t="shared" si="2"/>
        <v>1.6115920252102864</v>
      </c>
      <c r="J26" s="147">
        <v>54</v>
      </c>
      <c r="K26" s="148">
        <f>'a1'!R26</f>
        <v>136667</v>
      </c>
      <c r="L26" s="148">
        <f t="shared" si="3"/>
        <v>2.5308703703703705</v>
      </c>
      <c r="M26" s="149">
        <f t="shared" si="4"/>
        <v>1.5908709471136779</v>
      </c>
      <c r="N26" s="147">
        <v>386</v>
      </c>
      <c r="O26" s="148">
        <f>'a1'!X26</f>
        <v>932483</v>
      </c>
      <c r="P26" s="148">
        <f t="shared" si="5"/>
        <v>2.4157590673575129</v>
      </c>
      <c r="Q26" s="149">
        <f t="shared" si="6"/>
        <v>1.5542712335231303</v>
      </c>
      <c r="R26" s="147">
        <v>304</v>
      </c>
      <c r="S26" s="148">
        <f>'a1'!AD26</f>
        <v>749823</v>
      </c>
      <c r="T26" s="148">
        <f t="shared" si="7"/>
        <v>2.4665230263157896</v>
      </c>
      <c r="U26" s="149">
        <f t="shared" si="8"/>
        <v>1.5705168023029201</v>
      </c>
      <c r="V26" s="147">
        <v>3203</v>
      </c>
      <c r="W26" s="148">
        <f>'a1'!AJ26</f>
        <v>7396014</v>
      </c>
      <c r="X26" s="148">
        <f t="shared" si="9"/>
        <v>2.3090896034967217</v>
      </c>
      <c r="Y26" s="149">
        <f t="shared" si="10"/>
        <v>1.5195688873811288</v>
      </c>
      <c r="Z26" s="147">
        <v>4689</v>
      </c>
      <c r="AA26" s="148">
        <f>'a1'!AP26</f>
        <v>11897473</v>
      </c>
      <c r="AB26" s="148">
        <f t="shared" si="11"/>
        <v>2.5373156323309871</v>
      </c>
      <c r="AC26" s="149">
        <f t="shared" si="12"/>
        <v>1.5928953613878682</v>
      </c>
      <c r="AD26" s="147">
        <v>452</v>
      </c>
      <c r="AE26" s="148">
        <f>'a1'!AV26</f>
        <v>1151451</v>
      </c>
      <c r="AF26" s="148">
        <f t="shared" si="13"/>
        <v>2.5474579646017701</v>
      </c>
      <c r="AG26" s="149">
        <f t="shared" si="14"/>
        <v>1.596075801646579</v>
      </c>
      <c r="AH26" s="147">
        <v>397</v>
      </c>
      <c r="AI26" s="148">
        <f>'a1'!BB26</f>
        <v>1000307</v>
      </c>
      <c r="AJ26" s="148">
        <f t="shared" si="15"/>
        <v>2.5196649874055415</v>
      </c>
      <c r="AK26" s="149">
        <f t="shared" si="16"/>
        <v>1.587345264082626</v>
      </c>
      <c r="AL26" s="147">
        <v>1248</v>
      </c>
      <c r="AM26" s="148">
        <f>'a1'!BH26</f>
        <v>3058554</v>
      </c>
      <c r="AN26" s="148">
        <f t="shared" si="17"/>
        <v>2.4507644230769228</v>
      </c>
      <c r="AO26" s="149">
        <f t="shared" si="18"/>
        <v>1.5654917512005366</v>
      </c>
      <c r="AP26" s="147">
        <v>1716</v>
      </c>
      <c r="AQ26" s="148">
        <f>'a1'!BN26</f>
        <v>4076896</v>
      </c>
      <c r="AR26" s="148">
        <f t="shared" si="19"/>
        <v>2.3758135198135197</v>
      </c>
      <c r="AS26" s="148">
        <f t="shared" si="20"/>
        <v>1.5413674188244411</v>
      </c>
    </row>
    <row r="27" spans="1:45" s="112" customFormat="1" ht="12.75" customHeight="1" x14ac:dyDescent="0.2">
      <c r="A27" s="112">
        <v>2002</v>
      </c>
      <c r="B27" s="147">
        <v>12859</v>
      </c>
      <c r="C27" s="148">
        <f>'a1'!F27</f>
        <v>31359199</v>
      </c>
      <c r="D27" s="148">
        <f t="shared" si="21"/>
        <v>2.4386965549420636</v>
      </c>
      <c r="E27" s="149">
        <f t="shared" si="0"/>
        <v>1.5616326568505359</v>
      </c>
      <c r="F27" s="147">
        <v>204</v>
      </c>
      <c r="G27" s="148">
        <f>'a1'!L27</f>
        <v>519411</v>
      </c>
      <c r="H27" s="148">
        <f t="shared" si="1"/>
        <v>2.5461323529411768</v>
      </c>
      <c r="I27" s="149">
        <f t="shared" si="2"/>
        <v>1.5956604754587289</v>
      </c>
      <c r="J27" s="147">
        <v>55</v>
      </c>
      <c r="K27" s="148">
        <f>'a1'!R27</f>
        <v>136882</v>
      </c>
      <c r="L27" s="148">
        <f t="shared" si="3"/>
        <v>2.4887636363636365</v>
      </c>
      <c r="M27" s="149">
        <f t="shared" si="4"/>
        <v>1.577581578354551</v>
      </c>
      <c r="N27" s="147">
        <v>390</v>
      </c>
      <c r="O27" s="148">
        <f>'a1'!X27</f>
        <v>935172</v>
      </c>
      <c r="P27" s="148">
        <f t="shared" si="5"/>
        <v>2.397876923076923</v>
      </c>
      <c r="Q27" s="149">
        <f t="shared" si="6"/>
        <v>1.5485079667463526</v>
      </c>
      <c r="R27" s="147">
        <v>308</v>
      </c>
      <c r="S27" s="148">
        <f>'a1'!AD27</f>
        <v>749375</v>
      </c>
      <c r="T27" s="148">
        <f t="shared" si="7"/>
        <v>2.4330357142857144</v>
      </c>
      <c r="U27" s="149">
        <f t="shared" si="8"/>
        <v>1.5598191287087468</v>
      </c>
      <c r="V27" s="147">
        <v>3254</v>
      </c>
      <c r="W27" s="148">
        <f>'a1'!AJ27</f>
        <v>7441305</v>
      </c>
      <c r="X27" s="148">
        <f t="shared" si="9"/>
        <v>2.2868177627535342</v>
      </c>
      <c r="Y27" s="149">
        <f t="shared" si="10"/>
        <v>1.5122227887297341</v>
      </c>
      <c r="Z27" s="147">
        <v>4772</v>
      </c>
      <c r="AA27" s="148">
        <f>'a1'!AP27</f>
        <v>12093412</v>
      </c>
      <c r="AB27" s="148">
        <f t="shared" si="11"/>
        <v>2.534243922883487</v>
      </c>
      <c r="AC27" s="149">
        <f t="shared" si="12"/>
        <v>1.5919308788020563</v>
      </c>
      <c r="AD27" s="147">
        <v>456</v>
      </c>
      <c r="AE27" s="148">
        <f>'a1'!AV27</f>
        <v>1156673</v>
      </c>
      <c r="AF27" s="148">
        <f t="shared" si="13"/>
        <v>2.5365635964912281</v>
      </c>
      <c r="AG27" s="149">
        <f t="shared" si="14"/>
        <v>1.5926592844959742</v>
      </c>
      <c r="AH27" s="147">
        <v>396</v>
      </c>
      <c r="AI27" s="148">
        <f>'a1'!BB27</f>
        <v>996854</v>
      </c>
      <c r="AJ27" s="148">
        <f t="shared" si="15"/>
        <v>2.517308080808081</v>
      </c>
      <c r="AK27" s="149">
        <f t="shared" si="16"/>
        <v>1.5866026852391499</v>
      </c>
      <c r="AL27" s="147">
        <v>1279</v>
      </c>
      <c r="AM27" s="148">
        <f>'a1'!BH27</f>
        <v>3128757</v>
      </c>
      <c r="AN27" s="148">
        <f t="shared" si="17"/>
        <v>2.4462525410476932</v>
      </c>
      <c r="AO27" s="149">
        <f t="shared" si="18"/>
        <v>1.5640500442913241</v>
      </c>
      <c r="AP27" s="147">
        <v>1745</v>
      </c>
      <c r="AQ27" s="148">
        <f>'a1'!BN27</f>
        <v>4100504</v>
      </c>
      <c r="AR27" s="148">
        <f t="shared" si="19"/>
        <v>2.3498590257879655</v>
      </c>
      <c r="AS27" s="148">
        <f t="shared" si="20"/>
        <v>1.5329249902679405</v>
      </c>
    </row>
    <row r="28" spans="1:45" s="112" customFormat="1" ht="12.75" customHeight="1" x14ac:dyDescent="0.2">
      <c r="A28" s="112">
        <v>2003</v>
      </c>
      <c r="B28" s="147">
        <v>13033</v>
      </c>
      <c r="C28" s="148">
        <f>'a1'!F28</f>
        <v>31642461</v>
      </c>
      <c r="D28" s="148">
        <f>C28/B28/1000</f>
        <v>2.4278724008286656</v>
      </c>
      <c r="E28" s="149">
        <f t="shared" si="0"/>
        <v>1.5581631496183785</v>
      </c>
      <c r="F28" s="147">
        <v>207</v>
      </c>
      <c r="G28" s="148">
        <f>'a1'!L28</f>
        <v>518389</v>
      </c>
      <c r="H28" s="148">
        <f t="shared" ref="H28:H37" si="22">G28/F28/1000</f>
        <v>2.5042946859903381</v>
      </c>
      <c r="I28" s="149">
        <f t="shared" ref="I28:I37" si="23">H28^0.5</f>
        <v>1.582496346280249</v>
      </c>
      <c r="J28" s="147">
        <v>55</v>
      </c>
      <c r="K28" s="148">
        <f>'a1'!R28</f>
        <v>137231</v>
      </c>
      <c r="L28" s="148">
        <f t="shared" si="3"/>
        <v>2.4951090909090907</v>
      </c>
      <c r="M28" s="149">
        <f t="shared" si="4"/>
        <v>1.5795914316395523</v>
      </c>
      <c r="N28" s="147">
        <v>394</v>
      </c>
      <c r="O28" s="148">
        <f>'a1'!X28</f>
        <v>937681</v>
      </c>
      <c r="P28" s="148">
        <f t="shared" si="5"/>
        <v>2.3799010152284263</v>
      </c>
      <c r="Q28" s="149">
        <f t="shared" si="6"/>
        <v>1.5426927805718242</v>
      </c>
      <c r="R28" s="147">
        <v>309</v>
      </c>
      <c r="S28" s="148">
        <f>'a1'!AD28</f>
        <v>749444</v>
      </c>
      <c r="T28" s="148">
        <f t="shared" si="7"/>
        <v>2.4253851132686086</v>
      </c>
      <c r="U28" s="149">
        <f t="shared" si="8"/>
        <v>1.5573647977492648</v>
      </c>
      <c r="V28" s="147">
        <v>3293</v>
      </c>
      <c r="W28" s="148">
        <f>'a1'!AJ28</f>
        <v>7485488</v>
      </c>
      <c r="X28" s="148">
        <f t="shared" si="9"/>
        <v>2.2731515335560282</v>
      </c>
      <c r="Y28" s="149">
        <f t="shared" si="10"/>
        <v>1.5076974277208368</v>
      </c>
      <c r="Z28" s="147">
        <v>4845</v>
      </c>
      <c r="AA28" s="148">
        <f>'a1'!AP28</f>
        <v>12243641</v>
      </c>
      <c r="AB28" s="148">
        <f t="shared" si="11"/>
        <v>2.5270672858617131</v>
      </c>
      <c r="AC28" s="149">
        <f t="shared" si="12"/>
        <v>1.5896752139546346</v>
      </c>
      <c r="AD28" s="147">
        <v>462</v>
      </c>
      <c r="AE28" s="148">
        <f>'a1'!AV28</f>
        <v>1163585</v>
      </c>
      <c r="AF28" s="148">
        <f t="shared" si="13"/>
        <v>2.5185822510822509</v>
      </c>
      <c r="AG28" s="149">
        <f t="shared" si="14"/>
        <v>1.5870041748786456</v>
      </c>
      <c r="AH28" s="147">
        <v>398</v>
      </c>
      <c r="AI28" s="148">
        <f>'a1'!BB28</f>
        <v>996422</v>
      </c>
      <c r="AJ28" s="148">
        <f t="shared" si="15"/>
        <v>2.5035728643216082</v>
      </c>
      <c r="AK28" s="149">
        <f t="shared" si="16"/>
        <v>1.5822682655989813</v>
      </c>
      <c r="AL28" s="147">
        <v>1305</v>
      </c>
      <c r="AM28" s="148">
        <f>'a1'!BH28</f>
        <v>3183291</v>
      </c>
      <c r="AN28" s="148">
        <f t="shared" si="17"/>
        <v>2.439303448275862</v>
      </c>
      <c r="AO28" s="149">
        <f t="shared" si="18"/>
        <v>1.5618269584931175</v>
      </c>
      <c r="AP28" s="147">
        <v>1765</v>
      </c>
      <c r="AQ28" s="148">
        <f>'a1'!BN28</f>
        <v>4124447</v>
      </c>
      <c r="AR28" s="148">
        <f t="shared" si="19"/>
        <v>2.3367971671388101</v>
      </c>
      <c r="AS28" s="148">
        <f t="shared" si="20"/>
        <v>1.5286586169380036</v>
      </c>
    </row>
    <row r="29" spans="1:45" s="112" customFormat="1" ht="12.75" customHeight="1" x14ac:dyDescent="0.2">
      <c r="A29" s="112">
        <v>2004</v>
      </c>
      <c r="B29" s="147">
        <v>13228</v>
      </c>
      <c r="C29" s="148">
        <f>'a1'!F29</f>
        <v>31938807</v>
      </c>
      <c r="D29" s="148">
        <f>C29/B29/1000</f>
        <v>2.4144849561536135</v>
      </c>
      <c r="E29" s="149">
        <f t="shared" si="0"/>
        <v>1.5538613053144781</v>
      </c>
      <c r="F29" s="147">
        <v>208</v>
      </c>
      <c r="G29" s="148">
        <f>'a1'!L29</f>
        <v>517375</v>
      </c>
      <c r="H29" s="148">
        <f t="shared" si="22"/>
        <v>2.4873798076923075</v>
      </c>
      <c r="I29" s="149">
        <f t="shared" si="23"/>
        <v>1.5771429255753289</v>
      </c>
      <c r="J29" s="147">
        <v>56</v>
      </c>
      <c r="K29" s="148">
        <f>'a1'!R29</f>
        <v>137682</v>
      </c>
      <c r="L29" s="148">
        <f t="shared" si="3"/>
        <v>2.4586071428571428</v>
      </c>
      <c r="M29" s="149">
        <f t="shared" si="4"/>
        <v>1.5679946246263545</v>
      </c>
      <c r="N29" s="147">
        <v>397</v>
      </c>
      <c r="O29" s="148">
        <f>'a1'!X29</f>
        <v>939625</v>
      </c>
      <c r="P29" s="148">
        <f t="shared" si="5"/>
        <v>2.3668136020151134</v>
      </c>
      <c r="Q29" s="149">
        <f t="shared" si="6"/>
        <v>1.5384451897988154</v>
      </c>
      <c r="R29" s="147">
        <v>310</v>
      </c>
      <c r="S29" s="148">
        <f>'a1'!AD29</f>
        <v>749424</v>
      </c>
      <c r="T29" s="148">
        <f t="shared" si="7"/>
        <v>2.4174967741935482</v>
      </c>
      <c r="U29" s="149">
        <f t="shared" si="8"/>
        <v>1.5548301431968536</v>
      </c>
      <c r="V29" s="147">
        <v>3341</v>
      </c>
      <c r="W29" s="148">
        <f>'a1'!AJ29</f>
        <v>7535483</v>
      </c>
      <c r="X29" s="148">
        <f t="shared" si="9"/>
        <v>2.2554573480993714</v>
      </c>
      <c r="Y29" s="149">
        <f t="shared" si="10"/>
        <v>1.5018180143077826</v>
      </c>
      <c r="Z29" s="147">
        <v>4927</v>
      </c>
      <c r="AA29" s="148">
        <f>'a1'!AP29</f>
        <v>12389641</v>
      </c>
      <c r="AB29" s="148">
        <f t="shared" si="11"/>
        <v>2.5146419728029228</v>
      </c>
      <c r="AC29" s="149">
        <f t="shared" si="12"/>
        <v>1.5857622686906518</v>
      </c>
      <c r="AD29" s="147">
        <v>466</v>
      </c>
      <c r="AE29" s="148">
        <f>'a1'!AV29</f>
        <v>1173228</v>
      </c>
      <c r="AF29" s="148">
        <f t="shared" si="13"/>
        <v>2.5176566523605151</v>
      </c>
      <c r="AG29" s="149">
        <f t="shared" si="14"/>
        <v>1.5867125298429188</v>
      </c>
      <c r="AH29" s="147">
        <v>401</v>
      </c>
      <c r="AI29" s="148">
        <f>'a1'!BB29</f>
        <v>997305</v>
      </c>
      <c r="AJ29" s="148">
        <f t="shared" si="15"/>
        <v>2.4870448877805487</v>
      </c>
      <c r="AK29" s="149">
        <f t="shared" si="16"/>
        <v>1.5770367426856449</v>
      </c>
      <c r="AL29" s="147">
        <v>1330</v>
      </c>
      <c r="AM29" s="148">
        <f>'a1'!BH29</f>
        <v>3238817</v>
      </c>
      <c r="AN29" s="148">
        <f t="shared" si="17"/>
        <v>2.435200751879699</v>
      </c>
      <c r="AO29" s="149">
        <f t="shared" si="18"/>
        <v>1.5605129771583763</v>
      </c>
      <c r="AP29" s="147">
        <v>1792</v>
      </c>
      <c r="AQ29" s="148">
        <f>'a1'!BN29</f>
        <v>4155630</v>
      </c>
      <c r="AR29" s="148">
        <f t="shared" si="19"/>
        <v>2.3189899553571425</v>
      </c>
      <c r="AS29" s="148">
        <f t="shared" si="20"/>
        <v>1.5228230216795196</v>
      </c>
    </row>
    <row r="30" spans="1:45" s="112" customFormat="1" ht="12.75" customHeight="1" x14ac:dyDescent="0.2">
      <c r="A30" s="112">
        <v>2005</v>
      </c>
      <c r="B30" s="147">
        <v>13459</v>
      </c>
      <c r="C30" s="148">
        <f>'a1'!F30</f>
        <v>32242732</v>
      </c>
      <c r="D30" s="148">
        <f t="shared" si="21"/>
        <v>2.3956261237833418</v>
      </c>
      <c r="E30" s="149">
        <f t="shared" si="0"/>
        <v>1.5477810322469201</v>
      </c>
      <c r="F30" s="147">
        <v>210</v>
      </c>
      <c r="G30" s="148">
        <f>'a1'!L30</f>
        <v>514310</v>
      </c>
      <c r="H30" s="148">
        <f t="shared" si="22"/>
        <v>2.449095238095238</v>
      </c>
      <c r="I30" s="149">
        <f t="shared" si="23"/>
        <v>1.5649585419733132</v>
      </c>
      <c r="J30" s="147">
        <v>57</v>
      </c>
      <c r="K30" s="148">
        <f>'a1'!R30</f>
        <v>138067</v>
      </c>
      <c r="L30" s="148">
        <f t="shared" si="3"/>
        <v>2.4222280701754384</v>
      </c>
      <c r="M30" s="149">
        <f t="shared" si="4"/>
        <v>1.5563508827303174</v>
      </c>
      <c r="N30" s="147">
        <v>401</v>
      </c>
      <c r="O30" s="148">
        <f>'a1'!X30</f>
        <v>937931</v>
      </c>
      <c r="P30" s="148">
        <f t="shared" si="5"/>
        <v>2.3389800498753117</v>
      </c>
      <c r="Q30" s="149">
        <f t="shared" si="6"/>
        <v>1.5293724366142185</v>
      </c>
      <c r="R30" s="147">
        <v>315</v>
      </c>
      <c r="S30" s="148">
        <f>'a1'!AD30</f>
        <v>748061</v>
      </c>
      <c r="T30" s="148">
        <f t="shared" si="7"/>
        <v>2.374796825396825</v>
      </c>
      <c r="U30" s="149">
        <f t="shared" si="8"/>
        <v>1.5410375807866676</v>
      </c>
      <c r="V30" s="147">
        <v>3397</v>
      </c>
      <c r="W30" s="148">
        <f>'a1'!AJ30</f>
        <v>7581467</v>
      </c>
      <c r="X30" s="148">
        <f t="shared" si="9"/>
        <v>2.2318124816014127</v>
      </c>
      <c r="Y30" s="149">
        <f t="shared" si="10"/>
        <v>1.4939251927728552</v>
      </c>
      <c r="Z30" s="147">
        <v>5020</v>
      </c>
      <c r="AA30" s="148">
        <f>'a1'!AP30</f>
        <v>12527581</v>
      </c>
      <c r="AB30" s="148">
        <f t="shared" si="11"/>
        <v>2.4955340637450201</v>
      </c>
      <c r="AC30" s="149">
        <f t="shared" si="12"/>
        <v>1.5797259457719304</v>
      </c>
      <c r="AD30" s="147">
        <v>468</v>
      </c>
      <c r="AE30" s="148">
        <f>'a1'!AV30</f>
        <v>1178262</v>
      </c>
      <c r="AF30" s="148">
        <f t="shared" si="13"/>
        <v>2.5176538461538462</v>
      </c>
      <c r="AG30" s="149">
        <f t="shared" si="14"/>
        <v>1.5867116455594086</v>
      </c>
      <c r="AH30" s="147">
        <v>401</v>
      </c>
      <c r="AI30" s="148">
        <f>'a1'!BB30</f>
        <v>993510</v>
      </c>
      <c r="AJ30" s="148">
        <f t="shared" si="15"/>
        <v>2.4775810473815465</v>
      </c>
      <c r="AK30" s="149">
        <f t="shared" si="16"/>
        <v>1.5740333692083996</v>
      </c>
      <c r="AL30" s="147">
        <v>1372</v>
      </c>
      <c r="AM30" s="148">
        <f>'a1'!BH30</f>
        <v>3321839</v>
      </c>
      <c r="AN30" s="148">
        <f t="shared" si="17"/>
        <v>2.4211654518950434</v>
      </c>
      <c r="AO30" s="149">
        <f t="shared" si="18"/>
        <v>1.5560094639477755</v>
      </c>
      <c r="AP30" s="147">
        <v>1818</v>
      </c>
      <c r="AQ30" s="148">
        <f>'a1'!BN30</f>
        <v>4196076</v>
      </c>
      <c r="AR30" s="148">
        <f t="shared" si="19"/>
        <v>2.3080726072607263</v>
      </c>
      <c r="AS30" s="148">
        <f t="shared" si="20"/>
        <v>1.5192342173808244</v>
      </c>
    </row>
    <row r="31" spans="1:45" s="112" customFormat="1" ht="12.75" customHeight="1" x14ac:dyDescent="0.2">
      <c r="A31" s="112">
        <v>2006</v>
      </c>
      <c r="B31" s="147">
        <v>13490</v>
      </c>
      <c r="C31" s="148">
        <f>'a1'!F31</f>
        <v>32571193</v>
      </c>
      <c r="D31" s="148">
        <f t="shared" si="21"/>
        <v>2.4144694588584135</v>
      </c>
      <c r="E31" s="149">
        <f t="shared" si="0"/>
        <v>1.5538563186016954</v>
      </c>
      <c r="F31" s="147">
        <v>209</v>
      </c>
      <c r="G31" s="148">
        <f>'a1'!L31</f>
        <v>510593</v>
      </c>
      <c r="H31" s="148">
        <f t="shared" si="22"/>
        <v>2.443028708133971</v>
      </c>
      <c r="I31" s="149">
        <f t="shared" si="23"/>
        <v>1.5630191003740073</v>
      </c>
      <c r="J31" s="147">
        <v>57</v>
      </c>
      <c r="K31" s="148">
        <f>'a1'!R31</f>
        <v>137869</v>
      </c>
      <c r="L31" s="148">
        <f t="shared" si="3"/>
        <v>2.4187543859649123</v>
      </c>
      <c r="M31" s="149">
        <f t="shared" si="4"/>
        <v>1.5552345115656714</v>
      </c>
      <c r="N31" s="147">
        <v>406</v>
      </c>
      <c r="O31" s="148">
        <f>'a1'!X31</f>
        <v>937880</v>
      </c>
      <c r="P31" s="148">
        <f t="shared" si="5"/>
        <v>2.3100492610837438</v>
      </c>
      <c r="Q31" s="149">
        <f t="shared" si="6"/>
        <v>1.5198846209774424</v>
      </c>
      <c r="R31" s="147">
        <v>317</v>
      </c>
      <c r="S31" s="148">
        <f>'a1'!AD31</f>
        <v>745621</v>
      </c>
      <c r="T31" s="148">
        <f t="shared" si="7"/>
        <v>2.3521167192429022</v>
      </c>
      <c r="U31" s="149">
        <f t="shared" si="8"/>
        <v>1.5336612139722716</v>
      </c>
      <c r="V31" s="147">
        <v>3375</v>
      </c>
      <c r="W31" s="148">
        <f>'a1'!AJ31</f>
        <v>7631901</v>
      </c>
      <c r="X31" s="148">
        <f t="shared" si="9"/>
        <v>2.261304</v>
      </c>
      <c r="Y31" s="149">
        <f t="shared" si="10"/>
        <v>1.5037632792431128</v>
      </c>
      <c r="Z31" s="147">
        <v>5032</v>
      </c>
      <c r="AA31" s="148">
        <f>'a1'!AP31</f>
        <v>12661953</v>
      </c>
      <c r="AB31" s="148">
        <f t="shared" si="11"/>
        <v>2.5162863672496023</v>
      </c>
      <c r="AC31" s="149">
        <f t="shared" si="12"/>
        <v>1.5862806710193509</v>
      </c>
      <c r="AD31" s="147">
        <v>466</v>
      </c>
      <c r="AE31" s="148">
        <f>'a1'!AV31</f>
        <v>1183560</v>
      </c>
      <c r="AF31" s="148">
        <f t="shared" si="13"/>
        <v>2.5398283261802574</v>
      </c>
      <c r="AG31" s="149">
        <f t="shared" si="14"/>
        <v>1.5936838852734432</v>
      </c>
      <c r="AH31" s="147">
        <v>404</v>
      </c>
      <c r="AI31" s="148">
        <f>'a1'!BB31</f>
        <v>992313</v>
      </c>
      <c r="AJ31" s="148">
        <f t="shared" si="15"/>
        <v>2.4562202970297031</v>
      </c>
      <c r="AK31" s="149">
        <f t="shared" si="16"/>
        <v>1.5672333256505564</v>
      </c>
      <c r="AL31" s="147">
        <v>1420</v>
      </c>
      <c r="AM31" s="148">
        <f>'a1'!BH31</f>
        <v>3421435</v>
      </c>
      <c r="AN31" s="148">
        <f t="shared" si="17"/>
        <v>2.4094612676056339</v>
      </c>
      <c r="AO31" s="149">
        <f t="shared" si="18"/>
        <v>1.5522439459072257</v>
      </c>
      <c r="AP31" s="147">
        <v>1804</v>
      </c>
      <c r="AQ31" s="148">
        <f>'a1'!BN31</f>
        <v>4241793</v>
      </c>
      <c r="AR31" s="148">
        <f t="shared" si="19"/>
        <v>2.3513264966740577</v>
      </c>
      <c r="AS31" s="148">
        <f t="shared" si="20"/>
        <v>1.5334035661475611</v>
      </c>
    </row>
    <row r="32" spans="1:45" s="112" customFormat="1" ht="12.75" customHeight="1" x14ac:dyDescent="0.2">
      <c r="A32" s="112">
        <v>2007</v>
      </c>
      <c r="B32" s="147">
        <v>13703</v>
      </c>
      <c r="C32" s="148">
        <f>'a1'!F32</f>
        <v>32888886</v>
      </c>
      <c r="D32" s="148">
        <f t="shared" si="21"/>
        <v>2.4001230387506385</v>
      </c>
      <c r="E32" s="149">
        <f t="shared" si="0"/>
        <v>1.549233048560041</v>
      </c>
      <c r="F32" s="147">
        <v>213</v>
      </c>
      <c r="G32" s="148">
        <f>'a1'!L32</f>
        <v>509047</v>
      </c>
      <c r="H32" s="148">
        <f t="shared" si="22"/>
        <v>2.3898920187793427</v>
      </c>
      <c r="I32" s="149">
        <f t="shared" si="23"/>
        <v>1.5459275593569521</v>
      </c>
      <c r="J32" s="147">
        <v>58</v>
      </c>
      <c r="K32" s="148">
        <f>'a1'!R32</f>
        <v>137709</v>
      </c>
      <c r="L32" s="148">
        <f t="shared" ref="L32:L37" si="24">K32/J32/1000</f>
        <v>2.3742931034482759</v>
      </c>
      <c r="M32" s="149">
        <f t="shared" ref="M32:M37" si="25">L32^0.5</f>
        <v>1.5408741361474907</v>
      </c>
      <c r="N32" s="147">
        <v>410</v>
      </c>
      <c r="O32" s="148">
        <f>'a1'!X32</f>
        <v>935164</v>
      </c>
      <c r="P32" s="148">
        <f t="shared" ref="P32:P37" si="26">O32/N32/1000</f>
        <v>2.280887804878049</v>
      </c>
      <c r="Q32" s="149">
        <f t="shared" ref="Q32:Q37" si="27">P32^0.5</f>
        <v>1.5102608400134225</v>
      </c>
      <c r="R32" s="147">
        <v>319</v>
      </c>
      <c r="S32" s="148">
        <f>'a1'!AD32</f>
        <v>745430</v>
      </c>
      <c r="T32" s="148">
        <f t="shared" ref="T32:T37" si="28">S32/R32/1000</f>
        <v>2.3367711598746084</v>
      </c>
      <c r="U32" s="149">
        <f t="shared" ref="U32:U37" si="29">T32^0.5</f>
        <v>1.5286501103505041</v>
      </c>
      <c r="V32" s="147">
        <v>3418</v>
      </c>
      <c r="W32" s="148">
        <f>'a1'!AJ32</f>
        <v>7692400</v>
      </c>
      <c r="X32" s="148">
        <f t="shared" ref="X32:X37" si="30">W32/V32/1000</f>
        <v>2.2505558806319486</v>
      </c>
      <c r="Y32" s="149">
        <f t="shared" ref="Y32:Y37" si="31">X32^0.5</f>
        <v>1.5001852821008306</v>
      </c>
      <c r="Z32" s="147">
        <v>5109</v>
      </c>
      <c r="AA32" s="148">
        <f>'a1'!AP32</f>
        <v>12765133</v>
      </c>
      <c r="AB32" s="148">
        <f t="shared" ref="AB32:AB37" si="32">AA32/Z32/1000</f>
        <v>2.4985580348404772</v>
      </c>
      <c r="AC32" s="149">
        <f t="shared" ref="AC32:AC37" si="33">AB32^0.5</f>
        <v>1.5806827748920647</v>
      </c>
      <c r="AD32" s="147">
        <v>471</v>
      </c>
      <c r="AE32" s="148">
        <f>'a1'!AV32</f>
        <v>1189446</v>
      </c>
      <c r="AF32" s="148">
        <f t="shared" ref="AF32:AF48" si="34">AE32/AD32/1000</f>
        <v>2.5253630573248405</v>
      </c>
      <c r="AG32" s="149">
        <f t="shared" ref="AG32:AG48" si="35">AF32^0.5</f>
        <v>1.5891390931333986</v>
      </c>
      <c r="AH32" s="147">
        <v>413</v>
      </c>
      <c r="AI32" s="148">
        <f>'a1'!BB32</f>
        <v>1002074</v>
      </c>
      <c r="AJ32" s="148">
        <f t="shared" ref="AJ32:AJ37" si="36">AI32/AH32/1000</f>
        <v>2.4263292978208231</v>
      </c>
      <c r="AK32" s="149">
        <f t="shared" ref="AK32:AK37" si="37">AJ32^0.5</f>
        <v>1.5576679035727812</v>
      </c>
      <c r="AL32" s="147">
        <v>1459</v>
      </c>
      <c r="AM32" s="148">
        <f>'a1'!BH32</f>
        <v>3514151</v>
      </c>
      <c r="AN32" s="148">
        <f t="shared" ref="AN32:AN37" si="38">AM32/AL32/1000</f>
        <v>2.4086024674434543</v>
      </c>
      <c r="AO32" s="149">
        <f t="shared" ref="AO32:AO37" si="39">AN32^0.5</f>
        <v>1.5519672894244434</v>
      </c>
      <c r="AP32" s="147">
        <v>1834</v>
      </c>
      <c r="AQ32" s="148">
        <f>'a1'!BN32</f>
        <v>4290987</v>
      </c>
      <c r="AR32" s="148">
        <f t="shared" ref="AR32:AR37" si="40">AQ32/AP32/1000</f>
        <v>2.3396875681570335</v>
      </c>
      <c r="AS32" s="148">
        <f t="shared" ref="AS32:AS37" si="41">AR32^0.5</f>
        <v>1.5296037291262836</v>
      </c>
    </row>
    <row r="33" spans="1:45" s="112" customFormat="1" ht="12.75" customHeight="1" x14ac:dyDescent="0.2">
      <c r="A33" s="112">
        <v>2008</v>
      </c>
      <c r="B33" s="147">
        <v>13909</v>
      </c>
      <c r="C33" s="148">
        <f>'a1'!F33</f>
        <v>33247298</v>
      </c>
      <c r="D33" s="148">
        <f t="shared" si="21"/>
        <v>2.3903442375440362</v>
      </c>
      <c r="E33" s="149">
        <f t="shared" si="0"/>
        <v>1.5460738137437153</v>
      </c>
      <c r="F33" s="147">
        <v>215</v>
      </c>
      <c r="G33" s="148">
        <f>'a1'!L33</f>
        <v>511569</v>
      </c>
      <c r="H33" s="148">
        <f t="shared" si="22"/>
        <v>2.3793906976744186</v>
      </c>
      <c r="I33" s="149">
        <f t="shared" si="23"/>
        <v>1.5425273733954994</v>
      </c>
      <c r="J33" s="147">
        <v>59</v>
      </c>
      <c r="K33" s="148">
        <f>'a1'!R33</f>
        <v>138736</v>
      </c>
      <c r="L33" s="148">
        <f t="shared" si="24"/>
        <v>2.3514576271186445</v>
      </c>
      <c r="M33" s="149">
        <f t="shared" si="25"/>
        <v>1.5334463235205347</v>
      </c>
      <c r="N33" s="147">
        <v>413</v>
      </c>
      <c r="O33" s="148">
        <f>'a1'!X33</f>
        <v>935965</v>
      </c>
      <c r="P33" s="148">
        <f t="shared" si="26"/>
        <v>2.2662590799031479</v>
      </c>
      <c r="Q33" s="149">
        <f t="shared" si="27"/>
        <v>1.505409937493156</v>
      </c>
      <c r="R33" s="147">
        <v>322</v>
      </c>
      <c r="S33" s="148">
        <f>'a1'!AD33</f>
        <v>746875</v>
      </c>
      <c r="T33" s="148">
        <f t="shared" si="28"/>
        <v>2.3194875776397517</v>
      </c>
      <c r="U33" s="149">
        <f t="shared" si="29"/>
        <v>1.5229864010028953</v>
      </c>
      <c r="V33" s="147">
        <v>3466</v>
      </c>
      <c r="W33" s="148">
        <f>'a1'!AJ33</f>
        <v>7761614</v>
      </c>
      <c r="X33" s="148">
        <f t="shared" si="30"/>
        <v>2.2393577611079052</v>
      </c>
      <c r="Y33" s="149">
        <f t="shared" si="31"/>
        <v>1.4964483823733798</v>
      </c>
      <c r="Z33" s="147">
        <v>5189</v>
      </c>
      <c r="AA33" s="148">
        <f>'a1'!AP33</f>
        <v>12883824</v>
      </c>
      <c r="AB33" s="148">
        <f t="shared" si="32"/>
        <v>2.4829107727885913</v>
      </c>
      <c r="AC33" s="149">
        <f t="shared" si="33"/>
        <v>1.5757254750712737</v>
      </c>
      <c r="AD33" s="147">
        <v>474</v>
      </c>
      <c r="AE33" s="148">
        <f>'a1'!AV33</f>
        <v>1197767</v>
      </c>
      <c r="AF33" s="148">
        <f t="shared" si="34"/>
        <v>2.5269345991561183</v>
      </c>
      <c r="AG33" s="149">
        <f t="shared" si="35"/>
        <v>1.5896334795027809</v>
      </c>
      <c r="AH33" s="147">
        <v>421</v>
      </c>
      <c r="AI33" s="148">
        <f>'a1'!BB33</f>
        <v>1017368</v>
      </c>
      <c r="AJ33" s="148">
        <f t="shared" si="36"/>
        <v>2.41655106888361</v>
      </c>
      <c r="AK33" s="149">
        <f t="shared" si="37"/>
        <v>1.5545259949205128</v>
      </c>
      <c r="AL33" s="147">
        <v>1488</v>
      </c>
      <c r="AM33" s="148">
        <f>'a1'!BH33</f>
        <v>3595875</v>
      </c>
      <c r="AN33" s="148">
        <f t="shared" si="38"/>
        <v>2.4165826612903225</v>
      </c>
      <c r="AO33" s="149">
        <f t="shared" si="39"/>
        <v>1.5545361563149063</v>
      </c>
      <c r="AP33" s="147">
        <v>1861</v>
      </c>
      <c r="AQ33" s="148">
        <f>'a1'!BN33</f>
        <v>4349338</v>
      </c>
      <c r="AR33" s="148">
        <f t="shared" si="40"/>
        <v>2.3370972595378832</v>
      </c>
      <c r="AS33" s="148">
        <f t="shared" si="41"/>
        <v>1.5287567692533313</v>
      </c>
    </row>
    <row r="34" spans="1:45" s="112" customFormat="1" ht="12.75" customHeight="1" x14ac:dyDescent="0.2">
      <c r="A34" s="112">
        <v>2009</v>
      </c>
      <c r="B34" s="147">
        <v>14094</v>
      </c>
      <c r="C34" s="148">
        <f>'a1'!F34</f>
        <v>33630069</v>
      </c>
      <c r="D34" s="148">
        <f>C34/B34/1000</f>
        <v>2.3861266496381441</v>
      </c>
      <c r="E34" s="149">
        <f t="shared" ref="E34:E48" si="42">D34^0.5</f>
        <v>1.5447092443687078</v>
      </c>
      <c r="F34" s="147">
        <v>218</v>
      </c>
      <c r="G34" s="148">
        <f>'a1'!L34</f>
        <v>516741</v>
      </c>
      <c r="H34" s="148">
        <f t="shared" si="22"/>
        <v>2.3703715596330275</v>
      </c>
      <c r="I34" s="149">
        <f t="shared" si="23"/>
        <v>1.5396011040633308</v>
      </c>
      <c r="J34" s="147">
        <v>60</v>
      </c>
      <c r="K34" s="148">
        <f>'a1'!R34</f>
        <v>139873</v>
      </c>
      <c r="L34" s="148">
        <f t="shared" si="24"/>
        <v>2.3312166666666667</v>
      </c>
      <c r="M34" s="149">
        <f t="shared" si="25"/>
        <v>1.5268322326525159</v>
      </c>
      <c r="N34" s="147">
        <v>416</v>
      </c>
      <c r="O34" s="148">
        <f>'a1'!X34</f>
        <v>938266</v>
      </c>
      <c r="P34" s="148">
        <f t="shared" si="26"/>
        <v>2.2554471153846154</v>
      </c>
      <c r="Q34" s="149">
        <f t="shared" si="27"/>
        <v>1.5018146075280447</v>
      </c>
      <c r="R34" s="147">
        <v>324</v>
      </c>
      <c r="S34" s="148">
        <f>'a1'!AD34</f>
        <v>749956</v>
      </c>
      <c r="T34" s="148">
        <f t="shared" si="28"/>
        <v>2.3146790123456791</v>
      </c>
      <c r="U34" s="149">
        <f t="shared" si="29"/>
        <v>1.5214069187254535</v>
      </c>
      <c r="V34" s="147">
        <v>3518</v>
      </c>
      <c r="W34" s="148">
        <f>'a1'!AJ34</f>
        <v>7843915</v>
      </c>
      <c r="X34" s="148">
        <f t="shared" si="30"/>
        <v>2.2296517907902218</v>
      </c>
      <c r="Y34" s="149">
        <f t="shared" si="31"/>
        <v>1.4932018586883093</v>
      </c>
      <c r="Z34" s="147">
        <v>5262</v>
      </c>
      <c r="AA34" s="148">
        <f>'a1'!AP34</f>
        <v>12998941</v>
      </c>
      <c r="AB34" s="148">
        <f t="shared" si="32"/>
        <v>2.4703422652983655</v>
      </c>
      <c r="AC34" s="149">
        <f t="shared" si="33"/>
        <v>1.5717322498753932</v>
      </c>
      <c r="AD34" s="147">
        <v>478</v>
      </c>
      <c r="AE34" s="148">
        <f>'a1'!AV34</f>
        <v>1208555</v>
      </c>
      <c r="AF34" s="148">
        <f t="shared" si="34"/>
        <v>2.5283577405857742</v>
      </c>
      <c r="AG34" s="149">
        <f t="shared" si="35"/>
        <v>1.5900810484329955</v>
      </c>
      <c r="AH34" s="147">
        <v>426</v>
      </c>
      <c r="AI34" s="148">
        <f>'a1'!BB34</f>
        <v>1034791</v>
      </c>
      <c r="AJ34" s="148">
        <f t="shared" si="36"/>
        <v>2.4290868544600941</v>
      </c>
      <c r="AK34" s="149">
        <f t="shared" si="37"/>
        <v>1.5585528077226303</v>
      </c>
      <c r="AL34" s="147">
        <v>1504</v>
      </c>
      <c r="AM34" s="148">
        <f>'a1'!BH34</f>
        <v>3679010</v>
      </c>
      <c r="AN34" s="148">
        <f t="shared" si="38"/>
        <v>2.4461502659574466</v>
      </c>
      <c r="AO34" s="149">
        <f t="shared" si="39"/>
        <v>1.5640173483556525</v>
      </c>
      <c r="AP34" s="147">
        <v>1888</v>
      </c>
      <c r="AQ34" s="148">
        <f>'a1'!BN34</f>
        <v>4410513</v>
      </c>
      <c r="AR34" s="148">
        <f t="shared" si="40"/>
        <v>2.3360768008474575</v>
      </c>
      <c r="AS34" s="148">
        <f t="shared" si="41"/>
        <v>1.5284229783824428</v>
      </c>
    </row>
    <row r="35" spans="1:45" s="112" customFormat="1" ht="12.75" customHeight="1" x14ac:dyDescent="0.2">
      <c r="A35" s="112">
        <v>2010</v>
      </c>
      <c r="B35" s="147">
        <v>14303</v>
      </c>
      <c r="C35" s="148">
        <f>'a1'!F35</f>
        <v>34005902</v>
      </c>
      <c r="D35" s="148">
        <f>C35/B35/1000</f>
        <v>2.3775363210515277</v>
      </c>
      <c r="E35" s="149">
        <f t="shared" si="42"/>
        <v>1.5419261723738682</v>
      </c>
      <c r="F35" s="147">
        <v>220</v>
      </c>
      <c r="G35" s="148">
        <f>'a1'!L35</f>
        <v>522002</v>
      </c>
      <c r="H35" s="148">
        <f t="shared" si="22"/>
        <v>2.3727363636363634</v>
      </c>
      <c r="I35" s="149">
        <f t="shared" si="23"/>
        <v>1.5403689050472174</v>
      </c>
      <c r="J35" s="147">
        <v>61</v>
      </c>
      <c r="K35" s="148">
        <f>'a1'!R35</f>
        <v>141644</v>
      </c>
      <c r="L35" s="148">
        <f t="shared" si="24"/>
        <v>2.3220327868852459</v>
      </c>
      <c r="M35" s="149">
        <f t="shared" si="25"/>
        <v>1.5238217700522743</v>
      </c>
      <c r="N35" s="147">
        <v>419</v>
      </c>
      <c r="O35" s="148">
        <f>'a1'!X35</f>
        <v>942144</v>
      </c>
      <c r="P35" s="148">
        <f t="shared" si="26"/>
        <v>2.2485536992840092</v>
      </c>
      <c r="Q35" s="149">
        <f t="shared" si="27"/>
        <v>1.4995178222628798</v>
      </c>
      <c r="R35" s="147">
        <v>326</v>
      </c>
      <c r="S35" s="148">
        <f>'a1'!AD35</f>
        <v>753034</v>
      </c>
      <c r="T35" s="148">
        <f t="shared" si="28"/>
        <v>2.3099202453987733</v>
      </c>
      <c r="U35" s="149">
        <f t="shared" si="29"/>
        <v>1.5198421777930673</v>
      </c>
      <c r="V35" s="147">
        <v>3565</v>
      </c>
      <c r="W35" s="148">
        <f>'a1'!AJ35</f>
        <v>7929479</v>
      </c>
      <c r="X35" s="148">
        <f t="shared" si="30"/>
        <v>2.2242577840112205</v>
      </c>
      <c r="Y35" s="149">
        <f t="shared" si="31"/>
        <v>1.4913945769015056</v>
      </c>
      <c r="Z35" s="147">
        <v>5334</v>
      </c>
      <c r="AA35" s="148">
        <f>'a1'!AP35</f>
        <v>13136481</v>
      </c>
      <c r="AB35" s="148">
        <f t="shared" si="32"/>
        <v>2.4627823397075366</v>
      </c>
      <c r="AC35" s="149">
        <f t="shared" si="33"/>
        <v>1.5693254409801483</v>
      </c>
      <c r="AD35" s="147">
        <v>482</v>
      </c>
      <c r="AE35" s="148">
        <f>'a1'!AV35</f>
        <v>1220782</v>
      </c>
      <c r="AF35" s="148">
        <f t="shared" si="34"/>
        <v>2.5327427385892114</v>
      </c>
      <c r="AG35" s="149">
        <f t="shared" si="35"/>
        <v>1.5914593110064772</v>
      </c>
      <c r="AH35" s="147">
        <v>435</v>
      </c>
      <c r="AI35" s="148">
        <f>'a1'!BB35</f>
        <v>1051426</v>
      </c>
      <c r="AJ35" s="148">
        <f t="shared" si="36"/>
        <v>2.4170712643678161</v>
      </c>
      <c r="AK35" s="149">
        <f t="shared" si="37"/>
        <v>1.5546933023486709</v>
      </c>
      <c r="AL35" s="147">
        <v>1544</v>
      </c>
      <c r="AM35" s="148">
        <f>'a1'!BH35</f>
        <v>3732104</v>
      </c>
      <c r="AN35" s="148">
        <f t="shared" si="38"/>
        <v>2.4171658031088081</v>
      </c>
      <c r="AO35" s="149">
        <f t="shared" si="39"/>
        <v>1.554723706357116</v>
      </c>
      <c r="AP35" s="147">
        <v>1916</v>
      </c>
      <c r="AQ35" s="148">
        <f>'a1'!BN35</f>
        <v>4465557</v>
      </c>
      <c r="AR35" s="148">
        <f t="shared" si="40"/>
        <v>2.3306664926931107</v>
      </c>
      <c r="AS35" s="148">
        <f t="shared" si="41"/>
        <v>1.5266520535777335</v>
      </c>
    </row>
    <row r="36" spans="1:45" s="112" customFormat="1" ht="12.75" customHeight="1" x14ac:dyDescent="0.2">
      <c r="A36" s="112">
        <v>2011</v>
      </c>
      <c r="B36" s="147">
        <v>14512</v>
      </c>
      <c r="C36" s="148">
        <f>'a1'!F36</f>
        <v>34339221</v>
      </c>
      <c r="D36" s="148">
        <f>C36/B36/1000</f>
        <v>2.3662638506063947</v>
      </c>
      <c r="E36" s="149">
        <f t="shared" si="42"/>
        <v>1.5382665083159013</v>
      </c>
      <c r="F36" s="147">
        <v>223</v>
      </c>
      <c r="G36" s="148">
        <f>'a1'!L36</f>
        <v>524955</v>
      </c>
      <c r="H36" s="148">
        <f t="shared" si="22"/>
        <v>2.3540582959641254</v>
      </c>
      <c r="I36" s="149">
        <f t="shared" si="23"/>
        <v>1.5342940708886694</v>
      </c>
      <c r="J36" s="147">
        <v>61</v>
      </c>
      <c r="K36" s="148">
        <f>'a1'!R36</f>
        <v>143918</v>
      </c>
      <c r="L36" s="148">
        <f t="shared" si="24"/>
        <v>2.3593114754098359</v>
      </c>
      <c r="M36" s="149">
        <f t="shared" si="25"/>
        <v>1.5360050375600451</v>
      </c>
      <c r="N36" s="147">
        <v>421</v>
      </c>
      <c r="O36" s="148">
        <f>'a1'!X36</f>
        <v>944095</v>
      </c>
      <c r="P36" s="148">
        <f t="shared" si="26"/>
        <v>2.2425059382422803</v>
      </c>
      <c r="Q36" s="149">
        <f t="shared" si="27"/>
        <v>1.4974998959072685</v>
      </c>
      <c r="R36" s="147">
        <v>328</v>
      </c>
      <c r="S36" s="148">
        <f>'a1'!AD36</f>
        <v>755590</v>
      </c>
      <c r="T36" s="148">
        <f t="shared" si="28"/>
        <v>2.3036280487804879</v>
      </c>
      <c r="U36" s="149">
        <f t="shared" si="29"/>
        <v>1.5177707497446669</v>
      </c>
      <c r="V36" s="147">
        <v>3612</v>
      </c>
      <c r="W36" s="148">
        <f>'a1'!AJ36</f>
        <v>8004736</v>
      </c>
      <c r="X36" s="148">
        <f t="shared" si="30"/>
        <v>2.2161506090808416</v>
      </c>
      <c r="Y36" s="149">
        <f t="shared" si="31"/>
        <v>1.4886741111072099</v>
      </c>
      <c r="Z36" s="147">
        <v>5403</v>
      </c>
      <c r="AA36" s="148">
        <f>'a1'!AP36</f>
        <v>13262345</v>
      </c>
      <c r="AB36" s="148">
        <f t="shared" si="32"/>
        <v>2.454626133629465</v>
      </c>
      <c r="AC36" s="149">
        <f t="shared" si="33"/>
        <v>1.5667246515037239</v>
      </c>
      <c r="AD36" s="147">
        <v>487</v>
      </c>
      <c r="AE36" s="148">
        <f>'a1'!AV36</f>
        <v>1233353</v>
      </c>
      <c r="AF36" s="148">
        <f t="shared" si="34"/>
        <v>2.5325523613963039</v>
      </c>
      <c r="AG36" s="149">
        <f t="shared" si="35"/>
        <v>1.5913994977366004</v>
      </c>
      <c r="AH36" s="147">
        <v>441</v>
      </c>
      <c r="AI36" s="148">
        <f>'a1'!BB36</f>
        <v>1065661</v>
      </c>
      <c r="AJ36" s="148">
        <f t="shared" si="36"/>
        <v>2.4164648526077097</v>
      </c>
      <c r="AK36" s="149">
        <f t="shared" si="37"/>
        <v>1.5544982639449005</v>
      </c>
      <c r="AL36" s="147">
        <v>1600</v>
      </c>
      <c r="AM36" s="148">
        <f>'a1'!BH36</f>
        <v>3787705</v>
      </c>
      <c r="AN36" s="148">
        <f t="shared" si="38"/>
        <v>2.3673156250000003</v>
      </c>
      <c r="AO36" s="149">
        <f t="shared" si="39"/>
        <v>1.538608340351761</v>
      </c>
      <c r="AP36" s="147">
        <v>1936</v>
      </c>
      <c r="AQ36" s="148">
        <f>'a1'!BN36</f>
        <v>4503819</v>
      </c>
      <c r="AR36" s="148">
        <f t="shared" si="40"/>
        <v>2.3263527892561982</v>
      </c>
      <c r="AS36" s="148">
        <f t="shared" si="41"/>
        <v>1.5252386007625818</v>
      </c>
    </row>
    <row r="37" spans="1:45" s="112" customFormat="1" ht="12.75" customHeight="1" x14ac:dyDescent="0.2">
      <c r="A37" s="112">
        <v>2012</v>
      </c>
      <c r="B37" s="147">
        <v>14703</v>
      </c>
      <c r="C37" s="148">
        <f>'a1'!F37</f>
        <v>34713395</v>
      </c>
      <c r="D37" s="148">
        <f>C37/B37/1000</f>
        <v>2.3609736108277222</v>
      </c>
      <c r="E37" s="149">
        <f t="shared" si="42"/>
        <v>1.536546000231598</v>
      </c>
      <c r="F37" s="147">
        <v>226</v>
      </c>
      <c r="G37" s="148">
        <f>'a1'!L37</f>
        <v>526235</v>
      </c>
      <c r="H37" s="148">
        <f t="shared" si="22"/>
        <v>2.3284734513274339</v>
      </c>
      <c r="I37" s="149">
        <f t="shared" si="23"/>
        <v>1.525933632674578</v>
      </c>
      <c r="J37" s="147">
        <v>62</v>
      </c>
      <c r="K37" s="148">
        <f>'a1'!R37</f>
        <v>144415</v>
      </c>
      <c r="L37" s="148">
        <f t="shared" si="24"/>
        <v>2.3292741935483874</v>
      </c>
      <c r="M37" s="149">
        <f t="shared" si="25"/>
        <v>1.5261959879217306</v>
      </c>
      <c r="N37" s="147">
        <v>424</v>
      </c>
      <c r="O37" s="148">
        <f>'a1'!X37</f>
        <v>943163</v>
      </c>
      <c r="P37" s="148">
        <f t="shared" si="26"/>
        <v>2.2244410377358492</v>
      </c>
      <c r="Q37" s="149">
        <f t="shared" si="27"/>
        <v>1.4914560126721301</v>
      </c>
      <c r="R37" s="147">
        <v>329</v>
      </c>
      <c r="S37" s="148">
        <f>'a1'!AD37</f>
        <v>758121</v>
      </c>
      <c r="T37" s="148">
        <f t="shared" si="28"/>
        <v>2.3043191489361701</v>
      </c>
      <c r="U37" s="149">
        <f t="shared" si="29"/>
        <v>1.5179984021520478</v>
      </c>
      <c r="V37" s="147">
        <v>3649</v>
      </c>
      <c r="W37" s="148">
        <f>'a1'!AJ37</f>
        <v>8059752</v>
      </c>
      <c r="X37" s="148">
        <f t="shared" si="30"/>
        <v>2.2087563716086596</v>
      </c>
      <c r="Y37" s="149">
        <f t="shared" si="31"/>
        <v>1.4861885383788491</v>
      </c>
      <c r="Z37" s="147">
        <v>5465</v>
      </c>
      <c r="AA37" s="148">
        <f>'a1'!AP37</f>
        <v>13392364</v>
      </c>
      <c r="AB37" s="148">
        <f t="shared" si="32"/>
        <v>2.4505698078682525</v>
      </c>
      <c r="AC37" s="149">
        <f t="shared" si="33"/>
        <v>1.5654295921146542</v>
      </c>
      <c r="AD37" s="147">
        <v>493</v>
      </c>
      <c r="AE37" s="148">
        <f>'a1'!AV37</f>
        <v>1249094</v>
      </c>
      <c r="AF37" s="148">
        <f t="shared" si="34"/>
        <v>2.5336592292089248</v>
      </c>
      <c r="AG37" s="149">
        <f t="shared" si="35"/>
        <v>1.5917472252870193</v>
      </c>
      <c r="AH37" s="147">
        <v>449</v>
      </c>
      <c r="AI37" s="148">
        <f>'a1'!BB37</f>
        <v>1083005</v>
      </c>
      <c r="AJ37" s="148">
        <f t="shared" si="36"/>
        <v>2.4120378619153677</v>
      </c>
      <c r="AK37" s="149">
        <f t="shared" si="37"/>
        <v>1.5530736820625632</v>
      </c>
      <c r="AL37" s="147">
        <v>1641</v>
      </c>
      <c r="AM37" s="148">
        <f>'a1'!BH37</f>
        <v>3871947</v>
      </c>
      <c r="AN37" s="148">
        <f t="shared" si="38"/>
        <v>2.3595045703839124</v>
      </c>
      <c r="AO37" s="149">
        <f t="shared" si="39"/>
        <v>1.5360678925047266</v>
      </c>
      <c r="AP37" s="147">
        <v>1967</v>
      </c>
      <c r="AQ37" s="148">
        <f>'a1'!BN37</f>
        <v>4570866</v>
      </c>
      <c r="AR37" s="148">
        <f t="shared" si="40"/>
        <v>2.3237752923233352</v>
      </c>
      <c r="AS37" s="148">
        <f t="shared" si="41"/>
        <v>1.5243934178299692</v>
      </c>
    </row>
    <row r="38" spans="1:45" s="112" customFormat="1" ht="12.75" customHeight="1" x14ac:dyDescent="0.2">
      <c r="A38" s="112">
        <v>2013</v>
      </c>
      <c r="B38" s="147">
        <v>14876</v>
      </c>
      <c r="C38" s="148">
        <f>'a1'!F38</f>
        <v>35080992</v>
      </c>
      <c r="D38" s="148">
        <f>C38/B38/1000</f>
        <v>2.3582274805055121</v>
      </c>
      <c r="E38" s="149">
        <f t="shared" si="42"/>
        <v>1.5356521352524837</v>
      </c>
      <c r="F38" s="147">
        <v>228</v>
      </c>
      <c r="G38" s="148">
        <f>'a1'!L38</f>
        <v>526960</v>
      </c>
      <c r="H38" s="148">
        <f>G38/F38/1000</f>
        <v>2.3112280701754386</v>
      </c>
      <c r="I38" s="149">
        <f t="shared" ref="I38:I48" si="43">H38^0.5</f>
        <v>1.5202723671025</v>
      </c>
      <c r="J38" s="147">
        <v>62</v>
      </c>
      <c r="K38" s="148">
        <f>'a1'!R38</f>
        <v>143942</v>
      </c>
      <c r="L38" s="148">
        <f t="shared" ref="L38:L48" si="44">K38/J38/1000</f>
        <v>2.3216451612903226</v>
      </c>
      <c r="M38" s="149">
        <f t="shared" ref="M38:M48" si="45">L38^0.5</f>
        <v>1.5236945761176426</v>
      </c>
      <c r="N38" s="147">
        <v>426</v>
      </c>
      <c r="O38" s="148">
        <f>'a1'!X38</f>
        <v>939808</v>
      </c>
      <c r="P38" s="148">
        <f t="shared" ref="P38:P48" si="46">O38/N38/1000</f>
        <v>2.2061220657276994</v>
      </c>
      <c r="Q38" s="149">
        <f t="shared" ref="Q38:Q48" si="47">P38^0.5</f>
        <v>1.4853020116217777</v>
      </c>
      <c r="R38" s="147">
        <v>332</v>
      </c>
      <c r="S38" s="148">
        <f>'a1'!AD38</f>
        <v>758261</v>
      </c>
      <c r="T38" s="148">
        <f t="shared" ref="T38:T44" si="48">S38/R38/1000</f>
        <v>2.2839186746987954</v>
      </c>
      <c r="U38" s="149">
        <f t="shared" ref="U38:U48" si="49">T38^0.5</f>
        <v>1.5112639328386011</v>
      </c>
      <c r="V38" s="147">
        <v>3681</v>
      </c>
      <c r="W38" s="148">
        <f>'a1'!AJ38</f>
        <v>8108825</v>
      </c>
      <c r="X38" s="148">
        <f t="shared" ref="X38:X48" si="50">W38/V38/1000</f>
        <v>2.202886443901114</v>
      </c>
      <c r="Y38" s="149">
        <f t="shared" ref="Y38:Y48" si="51">X38^0.5</f>
        <v>1.4842123985134721</v>
      </c>
      <c r="Z38" s="147">
        <v>5537</v>
      </c>
      <c r="AA38" s="148">
        <f>'a1'!AP38</f>
        <v>13511902</v>
      </c>
      <c r="AB38" s="148">
        <f t="shared" ref="AB38:AB48" si="52">AA38/Z38/1000</f>
        <v>2.4402929384143039</v>
      </c>
      <c r="AC38" s="149">
        <f t="shared" ref="AC38:AC48" si="53">AB38^0.5</f>
        <v>1.5621436996686009</v>
      </c>
      <c r="AD38" s="147">
        <v>496</v>
      </c>
      <c r="AE38" s="148">
        <f>'a1'!AV38</f>
        <v>1263393</v>
      </c>
      <c r="AF38" s="148">
        <f t="shared" si="34"/>
        <v>2.5471633064516128</v>
      </c>
      <c r="AG38" s="149">
        <f t="shared" si="35"/>
        <v>1.5959834919107443</v>
      </c>
      <c r="AH38" s="147">
        <v>454</v>
      </c>
      <c r="AI38" s="148">
        <f>'a1'!BB38</f>
        <v>1098868</v>
      </c>
      <c r="AJ38" s="148">
        <f t="shared" ref="AJ38:AJ48" si="54">AI38/AH38/1000</f>
        <v>2.4204140969162995</v>
      </c>
      <c r="AK38" s="149">
        <f t="shared" ref="AK38:AK48" si="55">AJ38^0.5</f>
        <v>1.55576800870705</v>
      </c>
      <c r="AL38" s="147">
        <v>1664</v>
      </c>
      <c r="AM38" s="148">
        <f>'a1'!BH38</f>
        <v>3978532</v>
      </c>
      <c r="AN38" s="148">
        <f t="shared" ref="AN38:AN48" si="56">AM38/AL38/1000</f>
        <v>2.3909447115384612</v>
      </c>
      <c r="AO38" s="149">
        <f t="shared" ref="AO38:AO48" si="57">AN38^0.5</f>
        <v>1.5462679947339211</v>
      </c>
      <c r="AP38" s="147">
        <v>1997</v>
      </c>
      <c r="AQ38" s="148">
        <f>'a1'!BN38</f>
        <v>4634943</v>
      </c>
      <c r="AR38" s="148">
        <f t="shared" ref="AR38:AR48" si="58">AQ38/AP38/1000</f>
        <v>2.3209529293940907</v>
      </c>
      <c r="AS38" s="148">
        <f t="shared" ref="AS38:AS48" si="59">AR38^0.5</f>
        <v>1.5234674034563689</v>
      </c>
    </row>
    <row r="39" spans="1:45" s="112" customFormat="1" ht="12.75" customHeight="1" x14ac:dyDescent="0.2">
      <c r="A39" s="112">
        <v>2014</v>
      </c>
      <c r="B39" s="147">
        <v>15046</v>
      </c>
      <c r="C39" s="148">
        <f>'a1'!F39</f>
        <v>35434066</v>
      </c>
      <c r="D39" s="148">
        <f t="shared" ref="D39:D44" si="60">C39/B39/1000</f>
        <v>2.3550489166555892</v>
      </c>
      <c r="E39" s="149">
        <f t="shared" si="42"/>
        <v>1.5346168631471471</v>
      </c>
      <c r="F39" s="147">
        <v>230</v>
      </c>
      <c r="G39" s="148">
        <f>'a1'!L39</f>
        <v>527970</v>
      </c>
      <c r="H39" s="148">
        <f>G39/F39/1000</f>
        <v>2.295521739130435</v>
      </c>
      <c r="I39" s="149">
        <f t="shared" si="43"/>
        <v>1.5150979305412686</v>
      </c>
      <c r="J39" s="147">
        <v>62</v>
      </c>
      <c r="K39" s="148">
        <f>'a1'!R39</f>
        <v>144095</v>
      </c>
      <c r="L39" s="148">
        <f t="shared" si="44"/>
        <v>2.3241129032258065</v>
      </c>
      <c r="M39" s="149">
        <f t="shared" si="45"/>
        <v>1.5245041499536189</v>
      </c>
      <c r="N39" s="147">
        <v>428</v>
      </c>
      <c r="O39" s="148">
        <f>'a1'!X39</f>
        <v>937768</v>
      </c>
      <c r="P39" s="148">
        <f t="shared" si="46"/>
        <v>2.1910467289719628</v>
      </c>
      <c r="Q39" s="149">
        <f t="shared" si="47"/>
        <v>1.4802184733923445</v>
      </c>
      <c r="R39" s="147">
        <v>333</v>
      </c>
      <c r="S39" s="148">
        <f>'a1'!AD39</f>
        <v>758657</v>
      </c>
      <c r="T39" s="148">
        <f t="shared" si="48"/>
        <v>2.2782492492492494</v>
      </c>
      <c r="U39" s="149">
        <f t="shared" si="49"/>
        <v>1.5093870442167077</v>
      </c>
      <c r="V39" s="147">
        <v>3716</v>
      </c>
      <c r="W39" s="148">
        <f>'a1'!AJ39</f>
        <v>8147535</v>
      </c>
      <c r="X39" s="148">
        <f t="shared" si="50"/>
        <v>2.1925551668460712</v>
      </c>
      <c r="Y39" s="149">
        <f t="shared" si="51"/>
        <v>1.4807279178991903</v>
      </c>
      <c r="Z39" s="147">
        <v>5595</v>
      </c>
      <c r="AA39" s="148">
        <f>'a1'!AP39</f>
        <v>13617763</v>
      </c>
      <c r="AB39" s="148">
        <f t="shared" si="52"/>
        <v>2.4339165326184093</v>
      </c>
      <c r="AC39" s="149">
        <f t="shared" si="53"/>
        <v>1.5601014494635947</v>
      </c>
      <c r="AD39" s="147">
        <v>502</v>
      </c>
      <c r="AE39" s="148">
        <f>'a1'!AV39</f>
        <v>1277425</v>
      </c>
      <c r="AF39" s="148">
        <f t="shared" si="34"/>
        <v>2.544671314741036</v>
      </c>
      <c r="AG39" s="149">
        <f t="shared" si="35"/>
        <v>1.5952025936353778</v>
      </c>
      <c r="AH39" s="147">
        <v>459</v>
      </c>
      <c r="AI39" s="148">
        <f>'a1'!BB39</f>
        <v>1111989</v>
      </c>
      <c r="AJ39" s="148">
        <f t="shared" si="54"/>
        <v>2.4226339869281044</v>
      </c>
      <c r="AK39" s="149">
        <f t="shared" si="55"/>
        <v>1.5564812838348248</v>
      </c>
      <c r="AL39" s="147">
        <v>1698</v>
      </c>
      <c r="AM39" s="148">
        <f>'a1'!BH39</f>
        <v>4081271</v>
      </c>
      <c r="AN39" s="148">
        <f t="shared" si="56"/>
        <v>2.403575382803298</v>
      </c>
      <c r="AO39" s="149">
        <f t="shared" si="57"/>
        <v>1.5503468588684592</v>
      </c>
      <c r="AP39" s="147">
        <v>2022</v>
      </c>
      <c r="AQ39" s="148">
        <f>'a1'!BN39</f>
        <v>4712691</v>
      </c>
      <c r="AR39" s="148">
        <f t="shared" si="58"/>
        <v>2.3307077151335309</v>
      </c>
      <c r="AS39" s="148">
        <f t="shared" si="59"/>
        <v>1.52666555444653</v>
      </c>
    </row>
    <row r="40" spans="1:45" s="112" customFormat="1" ht="12.75" customHeight="1" x14ac:dyDescent="0.2">
      <c r="A40" s="112">
        <v>2015</v>
      </c>
      <c r="B40" s="147">
        <v>15202</v>
      </c>
      <c r="C40" s="148">
        <f>'a1'!F40</f>
        <v>35704498</v>
      </c>
      <c r="D40" s="148">
        <f t="shared" si="60"/>
        <v>2.3486710959084331</v>
      </c>
      <c r="E40" s="149">
        <f t="shared" si="42"/>
        <v>1.5325374696588769</v>
      </c>
      <c r="F40" s="147">
        <v>231</v>
      </c>
      <c r="G40" s="148">
        <f>'a1'!L40</f>
        <v>528348</v>
      </c>
      <c r="H40" s="148">
        <f t="shared" ref="H40:H48" si="61">G40/F40/1000</f>
        <v>2.287220779220779</v>
      </c>
      <c r="I40" s="149">
        <f t="shared" si="43"/>
        <v>1.5123560358661512</v>
      </c>
      <c r="J40" s="147">
        <v>63</v>
      </c>
      <c r="K40" s="148">
        <f>'a1'!R40</f>
        <v>144636</v>
      </c>
      <c r="L40" s="148">
        <f t="shared" si="44"/>
        <v>2.295809523809524</v>
      </c>
      <c r="M40" s="149">
        <f t="shared" si="45"/>
        <v>1.5151928998677113</v>
      </c>
      <c r="N40" s="147">
        <v>432</v>
      </c>
      <c r="O40" s="148">
        <f>'a1'!X40</f>
        <v>937419</v>
      </c>
      <c r="P40" s="148">
        <f t="shared" si="46"/>
        <v>2.1699513888888888</v>
      </c>
      <c r="Q40" s="149">
        <f t="shared" si="47"/>
        <v>1.4730754864869922</v>
      </c>
      <c r="R40" s="147">
        <v>336</v>
      </c>
      <c r="S40" s="148">
        <f>'a1'!AD40</f>
        <v>759226</v>
      </c>
      <c r="T40" s="148">
        <f t="shared" si="48"/>
        <v>2.2596011904761903</v>
      </c>
      <c r="U40" s="149">
        <f t="shared" si="49"/>
        <v>1.5031969899105673</v>
      </c>
      <c r="V40" s="147">
        <v>3751</v>
      </c>
      <c r="W40" s="148">
        <f>'a1'!AJ40</f>
        <v>8175743</v>
      </c>
      <c r="X40" s="148">
        <f t="shared" si="50"/>
        <v>2.1796169021594243</v>
      </c>
      <c r="Y40" s="149">
        <f t="shared" si="51"/>
        <v>1.4763525670243622</v>
      </c>
      <c r="Z40" s="147">
        <v>5660</v>
      </c>
      <c r="AA40" s="148">
        <f>'a1'!AP40</f>
        <v>13709293</v>
      </c>
      <c r="AB40" s="148">
        <f t="shared" si="52"/>
        <v>2.4221365724381627</v>
      </c>
      <c r="AC40" s="149">
        <f t="shared" si="53"/>
        <v>1.5563214874948437</v>
      </c>
      <c r="AD40" s="147">
        <v>509</v>
      </c>
      <c r="AE40" s="148">
        <f>'a1'!AV40</f>
        <v>1293598</v>
      </c>
      <c r="AF40" s="148">
        <f t="shared" si="34"/>
        <v>2.5414499017681726</v>
      </c>
      <c r="AG40" s="149">
        <f t="shared" si="35"/>
        <v>1.5941925547963687</v>
      </c>
      <c r="AH40" s="147">
        <v>463</v>
      </c>
      <c r="AI40" s="148">
        <f>'a1'!BB40</f>
        <v>1122210</v>
      </c>
      <c r="AJ40" s="148">
        <f t="shared" si="54"/>
        <v>2.4237796976241901</v>
      </c>
      <c r="AK40" s="149">
        <f t="shared" si="55"/>
        <v>1.5568492854557856</v>
      </c>
      <c r="AL40" s="147">
        <v>1713</v>
      </c>
      <c r="AM40" s="148">
        <f>'a1'!BH40</f>
        <v>4150147</v>
      </c>
      <c r="AN40" s="148">
        <f t="shared" si="56"/>
        <v>2.4227361354349095</v>
      </c>
      <c r="AO40" s="149">
        <f t="shared" si="57"/>
        <v>1.5565140974096281</v>
      </c>
      <c r="AP40" s="147">
        <v>2045</v>
      </c>
      <c r="AQ40" s="148">
        <f>'a1'!BN40</f>
        <v>4765472</v>
      </c>
      <c r="AR40" s="148">
        <f t="shared" si="58"/>
        <v>2.3303041564792175</v>
      </c>
      <c r="AS40" s="148">
        <f t="shared" si="59"/>
        <v>1.526533378763536</v>
      </c>
    </row>
    <row r="41" spans="1:45" s="112" customFormat="1" ht="12.75" customHeight="1" x14ac:dyDescent="0.2">
      <c r="A41" s="112">
        <v>2016</v>
      </c>
      <c r="B41" s="147">
        <v>15358</v>
      </c>
      <c r="C41" s="148">
        <f>'a1'!F41</f>
        <v>36110803</v>
      </c>
      <c r="D41" s="148">
        <f t="shared" si="60"/>
        <v>2.3512698919130095</v>
      </c>
      <c r="E41" s="149">
        <f t="shared" si="42"/>
        <v>1.5333851088076373</v>
      </c>
      <c r="F41" s="147">
        <v>232</v>
      </c>
      <c r="G41" s="148">
        <f>'a1'!L41</f>
        <v>529586</v>
      </c>
      <c r="H41" s="148">
        <f t="shared" si="61"/>
        <v>2.2826982758620686</v>
      </c>
      <c r="I41" s="149">
        <f t="shared" si="43"/>
        <v>1.5108601112816729</v>
      </c>
      <c r="J41" s="147">
        <v>64</v>
      </c>
      <c r="K41" s="148">
        <f>'a1'!R41</f>
        <v>146891</v>
      </c>
      <c r="L41" s="148">
        <f t="shared" si="44"/>
        <v>2.2951718749999999</v>
      </c>
      <c r="M41" s="149">
        <f t="shared" si="45"/>
        <v>1.5149824668952443</v>
      </c>
      <c r="N41" s="147">
        <v>434</v>
      </c>
      <c r="O41" s="148">
        <f>'a1'!X41</f>
        <v>942984</v>
      </c>
      <c r="P41" s="148">
        <f t="shared" si="46"/>
        <v>2.1727741935483875</v>
      </c>
      <c r="Q41" s="149">
        <f t="shared" si="47"/>
        <v>1.4740333081543264</v>
      </c>
      <c r="R41" s="147">
        <v>337</v>
      </c>
      <c r="S41" s="148">
        <f>'a1'!AD41</f>
        <v>763322</v>
      </c>
      <c r="T41" s="148">
        <f t="shared" si="48"/>
        <v>2.2650504451038578</v>
      </c>
      <c r="U41" s="149">
        <f t="shared" si="49"/>
        <v>1.505008453499135</v>
      </c>
      <c r="V41" s="147">
        <v>3776</v>
      </c>
      <c r="W41" s="148">
        <f>'a1'!AJ41</f>
        <v>8225036</v>
      </c>
      <c r="X41" s="148">
        <f t="shared" si="50"/>
        <v>2.1782404661016948</v>
      </c>
      <c r="Y41" s="149">
        <f t="shared" si="51"/>
        <v>1.4758863323785116</v>
      </c>
      <c r="Z41" s="147">
        <v>5733</v>
      </c>
      <c r="AA41" s="148">
        <f>'a1'!AP41</f>
        <v>13876500</v>
      </c>
      <c r="AB41" s="148">
        <f t="shared" si="52"/>
        <v>2.4204604918890631</v>
      </c>
      <c r="AC41" s="149">
        <f t="shared" si="53"/>
        <v>1.5557829192689652</v>
      </c>
      <c r="AD41" s="147">
        <v>514</v>
      </c>
      <c r="AE41" s="148">
        <f>'a1'!AV41</f>
        <v>1314140</v>
      </c>
      <c r="AF41" s="148">
        <f t="shared" si="34"/>
        <v>2.5566926070038911</v>
      </c>
      <c r="AG41" s="149">
        <f t="shared" si="35"/>
        <v>1.598966105645736</v>
      </c>
      <c r="AH41" s="147">
        <v>467</v>
      </c>
      <c r="AI41" s="148">
        <f>'a1'!BB41</f>
        <v>1135496</v>
      </c>
      <c r="AJ41" s="148">
        <f t="shared" si="54"/>
        <v>2.4314689507494647</v>
      </c>
      <c r="AK41" s="149">
        <f t="shared" si="55"/>
        <v>1.5593168218003244</v>
      </c>
      <c r="AL41" s="147">
        <v>1724</v>
      </c>
      <c r="AM41" s="148">
        <f>'a1'!BH41</f>
        <v>4195427</v>
      </c>
      <c r="AN41" s="148">
        <f t="shared" si="56"/>
        <v>2.433542343387471</v>
      </c>
      <c r="AO41" s="149">
        <f t="shared" si="57"/>
        <v>1.5599815202070411</v>
      </c>
      <c r="AP41" s="147">
        <v>2076</v>
      </c>
      <c r="AQ41" s="148">
        <f>'a1'!BN41</f>
        <v>4861269</v>
      </c>
      <c r="AR41" s="148">
        <f t="shared" si="58"/>
        <v>2.3416517341040461</v>
      </c>
      <c r="AS41" s="148">
        <f t="shared" si="59"/>
        <v>1.5302456450204478</v>
      </c>
    </row>
    <row r="42" spans="1:45" s="112" customFormat="1" ht="12.75" customHeight="1" x14ac:dyDescent="0.2">
      <c r="A42" s="112">
        <v>2017</v>
      </c>
      <c r="B42" s="147">
        <v>15556</v>
      </c>
      <c r="C42" s="148">
        <f>'a1'!F42</f>
        <v>36545075</v>
      </c>
      <c r="D42" s="148">
        <f t="shared" si="60"/>
        <v>2.3492591283106199</v>
      </c>
      <c r="E42" s="149">
        <f t="shared" si="42"/>
        <v>1.5327293069262491</v>
      </c>
      <c r="F42" s="147">
        <v>233</v>
      </c>
      <c r="G42" s="148">
        <f>'a1'!L42</f>
        <v>529742</v>
      </c>
      <c r="H42" s="148">
        <f t="shared" si="61"/>
        <v>2.2735708154506438</v>
      </c>
      <c r="I42" s="149">
        <f t="shared" si="43"/>
        <v>1.5078364684045296</v>
      </c>
      <c r="J42" s="147">
        <v>65</v>
      </c>
      <c r="K42" s="148">
        <f>'a1'!R42</f>
        <v>149740</v>
      </c>
      <c r="L42" s="148">
        <f t="shared" si="44"/>
        <v>2.3036923076923075</v>
      </c>
      <c r="M42" s="149">
        <f t="shared" si="45"/>
        <v>1.5177919184434694</v>
      </c>
      <c r="N42" s="147">
        <v>437</v>
      </c>
      <c r="O42" s="148">
        <f>'a1'!X42</f>
        <v>952159</v>
      </c>
      <c r="P42" s="148">
        <f t="shared" si="46"/>
        <v>2.1788535469107551</v>
      </c>
      <c r="Q42" s="149">
        <f t="shared" si="47"/>
        <v>1.4760940169619126</v>
      </c>
      <c r="R42" s="147">
        <v>338</v>
      </c>
      <c r="S42" s="148">
        <f>'a1'!AD42</f>
        <v>766697</v>
      </c>
      <c r="T42" s="148">
        <f t="shared" si="48"/>
        <v>2.2683343195266272</v>
      </c>
      <c r="U42" s="149">
        <f t="shared" si="49"/>
        <v>1.5060990404108978</v>
      </c>
      <c r="V42" s="147">
        <v>3820</v>
      </c>
      <c r="W42" s="148">
        <f>'a1'!AJ42</f>
        <v>8292832</v>
      </c>
      <c r="X42" s="148">
        <f t="shared" si="50"/>
        <v>2.1708984293193718</v>
      </c>
      <c r="Y42" s="149">
        <f t="shared" si="51"/>
        <v>1.4733969014896739</v>
      </c>
      <c r="Z42" s="147">
        <v>5821</v>
      </c>
      <c r="AA42" s="148">
        <f>'a1'!AP42</f>
        <v>14078499</v>
      </c>
      <c r="AB42" s="148">
        <f t="shared" si="52"/>
        <v>2.4185705205291188</v>
      </c>
      <c r="AC42" s="149">
        <f t="shared" si="53"/>
        <v>1.5551753986380825</v>
      </c>
      <c r="AD42" s="147">
        <v>521</v>
      </c>
      <c r="AE42" s="148">
        <f>'a1'!AV42</f>
        <v>1334734</v>
      </c>
      <c r="AF42" s="148">
        <f t="shared" si="34"/>
        <v>2.561869481765835</v>
      </c>
      <c r="AG42" s="149">
        <f t="shared" si="35"/>
        <v>1.6005841064329718</v>
      </c>
      <c r="AH42" s="147">
        <v>472</v>
      </c>
      <c r="AI42" s="148">
        <f>'a1'!BB42</f>
        <v>1147315</v>
      </c>
      <c r="AJ42" s="148">
        <f t="shared" si="54"/>
        <v>2.4307521186440675</v>
      </c>
      <c r="AK42" s="149">
        <f t="shared" si="55"/>
        <v>1.559086950315494</v>
      </c>
      <c r="AL42" s="147">
        <v>1748</v>
      </c>
      <c r="AM42" s="148">
        <f>'a1'!BH42</f>
        <v>4237310</v>
      </c>
      <c r="AN42" s="148">
        <f t="shared" si="56"/>
        <v>2.4240903890160186</v>
      </c>
      <c r="AO42" s="149">
        <f t="shared" si="57"/>
        <v>1.5569490643614576</v>
      </c>
      <c r="AP42" s="147">
        <v>2101</v>
      </c>
      <c r="AQ42" s="148">
        <f>'a1'!BN42</f>
        <v>4934202</v>
      </c>
      <c r="AR42" s="148">
        <f t="shared" si="58"/>
        <v>2.3485016658733935</v>
      </c>
      <c r="AS42" s="148">
        <f t="shared" si="59"/>
        <v>1.5324821910460797</v>
      </c>
    </row>
    <row r="43" spans="1:45" s="112" customFormat="1" ht="12.75" customHeight="1" x14ac:dyDescent="0.2">
      <c r="A43" s="112">
        <v>2018</v>
      </c>
      <c r="B43" s="147">
        <v>15760</v>
      </c>
      <c r="C43" s="148">
        <f>'a1'!F43</f>
        <v>37072620</v>
      </c>
      <c r="D43" s="148">
        <f t="shared" si="60"/>
        <v>2.3523236040609135</v>
      </c>
      <c r="E43" s="149">
        <f t="shared" si="42"/>
        <v>1.5337286605071034</v>
      </c>
      <c r="F43" s="147">
        <v>232</v>
      </c>
      <c r="G43" s="148">
        <f>'a1'!L43</f>
        <v>528402</v>
      </c>
      <c r="H43" s="148">
        <f t="shared" si="61"/>
        <v>2.2775948275862068</v>
      </c>
      <c r="I43" s="149">
        <f t="shared" si="43"/>
        <v>1.5091702447325839</v>
      </c>
      <c r="J43" s="147">
        <v>66</v>
      </c>
      <c r="K43" s="148">
        <f>'a1'!R43</f>
        <v>152259</v>
      </c>
      <c r="L43" s="148">
        <f t="shared" si="44"/>
        <v>2.3069545454545457</v>
      </c>
      <c r="M43" s="149">
        <f t="shared" si="45"/>
        <v>1.5188662039345486</v>
      </c>
      <c r="N43" s="147">
        <v>441</v>
      </c>
      <c r="O43" s="148">
        <f>'a1'!X43</f>
        <v>962072</v>
      </c>
      <c r="P43" s="148">
        <f t="shared" si="46"/>
        <v>2.1815691609977326</v>
      </c>
      <c r="Q43" s="149">
        <f t="shared" si="47"/>
        <v>1.4770135954004393</v>
      </c>
      <c r="R43" s="147">
        <v>341</v>
      </c>
      <c r="S43" s="148">
        <f>'a1'!AD43</f>
        <v>770497</v>
      </c>
      <c r="T43" s="148">
        <f t="shared" si="48"/>
        <v>2.2595219941348974</v>
      </c>
      <c r="U43" s="149">
        <f t="shared" si="49"/>
        <v>1.5031706470440731</v>
      </c>
      <c r="V43" s="147">
        <v>3850</v>
      </c>
      <c r="W43" s="148">
        <f>'a1'!AJ43</f>
        <v>8386951</v>
      </c>
      <c r="X43" s="148">
        <f t="shared" si="50"/>
        <v>2.1784288311688309</v>
      </c>
      <c r="Y43" s="149">
        <f t="shared" si="51"/>
        <v>1.4759501452179307</v>
      </c>
      <c r="Z43" s="147">
        <v>5928</v>
      </c>
      <c r="AA43" s="148">
        <f>'a1'!AP43</f>
        <v>14326746</v>
      </c>
      <c r="AB43" s="148">
        <f t="shared" si="52"/>
        <v>2.4167925101214571</v>
      </c>
      <c r="AC43" s="149">
        <f t="shared" si="53"/>
        <v>1.5546036504914869</v>
      </c>
      <c r="AD43" s="147">
        <v>527</v>
      </c>
      <c r="AE43" s="148">
        <f>'a1'!AV43</f>
        <v>1352687</v>
      </c>
      <c r="AF43" s="148">
        <f t="shared" si="34"/>
        <v>2.5667685009487666</v>
      </c>
      <c r="AG43" s="149">
        <f t="shared" si="35"/>
        <v>1.6021137603019227</v>
      </c>
      <c r="AH43" s="147">
        <v>476</v>
      </c>
      <c r="AI43" s="148">
        <f>'a1'!BB43</f>
        <v>1156210</v>
      </c>
      <c r="AJ43" s="148">
        <f t="shared" si="54"/>
        <v>2.4290126050420167</v>
      </c>
      <c r="AK43" s="149">
        <f t="shared" si="55"/>
        <v>1.5585289875526911</v>
      </c>
      <c r="AL43" s="147">
        <v>1770</v>
      </c>
      <c r="AM43" s="148">
        <f>'a1'!BH43</f>
        <v>4292556</v>
      </c>
      <c r="AN43" s="148">
        <f t="shared" si="56"/>
        <v>2.4251728813559321</v>
      </c>
      <c r="AO43" s="149">
        <f t="shared" si="57"/>
        <v>1.5572966581085095</v>
      </c>
      <c r="AP43" s="147">
        <v>2129</v>
      </c>
      <c r="AQ43" s="148">
        <f>'a1'!BN43</f>
        <v>5020979</v>
      </c>
      <c r="AR43" s="148">
        <f t="shared" si="58"/>
        <v>2.3583743541568811</v>
      </c>
      <c r="AS43" s="148">
        <f t="shared" si="59"/>
        <v>1.5356999557715958</v>
      </c>
    </row>
    <row r="44" spans="1:45" s="112" customFormat="1" ht="12.75" customHeight="1" x14ac:dyDescent="0.2">
      <c r="A44" s="112">
        <v>2019</v>
      </c>
      <c r="B44" s="147">
        <v>16002</v>
      </c>
      <c r="C44" s="148">
        <f>'a1'!F44</f>
        <v>37618495</v>
      </c>
      <c r="D44" s="148">
        <f t="shared" si="60"/>
        <v>2.3508620797400326</v>
      </c>
      <c r="E44" s="149">
        <f t="shared" si="42"/>
        <v>1.5332521253009996</v>
      </c>
      <c r="F44" s="148">
        <v>230</v>
      </c>
      <c r="G44" s="148">
        <f>'a1'!L44</f>
        <v>527643</v>
      </c>
      <c r="H44" s="148">
        <f t="shared" si="61"/>
        <v>2.2940999999999998</v>
      </c>
      <c r="I44" s="149">
        <f t="shared" si="43"/>
        <v>1.5146286673637204</v>
      </c>
      <c r="J44" s="148">
        <v>67</v>
      </c>
      <c r="K44" s="148">
        <f>'a1'!R44</f>
        <v>155792</v>
      </c>
      <c r="L44" s="148">
        <f t="shared" si="44"/>
        <v>2.3252537313432837</v>
      </c>
      <c r="M44" s="149">
        <f t="shared" si="45"/>
        <v>1.524878267712962</v>
      </c>
      <c r="N44" s="148">
        <v>446</v>
      </c>
      <c r="O44" s="148">
        <f>'a1'!X44</f>
        <v>975799</v>
      </c>
      <c r="P44" s="148">
        <f t="shared" si="46"/>
        <v>2.1878901345291477</v>
      </c>
      <c r="Q44" s="149">
        <f t="shared" si="47"/>
        <v>1.4791518294377854</v>
      </c>
      <c r="R44" s="148">
        <v>344</v>
      </c>
      <c r="S44" s="148">
        <f>'a1'!AD44</f>
        <v>777387</v>
      </c>
      <c r="T44" s="148">
        <f t="shared" si="48"/>
        <v>2.2598459302325584</v>
      </c>
      <c r="U44" s="149">
        <f t="shared" si="49"/>
        <v>1.5032783941215142</v>
      </c>
      <c r="V44" s="148">
        <v>3892</v>
      </c>
      <c r="W44" s="148">
        <f>'a1'!AJ44</f>
        <v>8483186</v>
      </c>
      <c r="X44" s="148">
        <f t="shared" si="50"/>
        <v>2.1796469681397741</v>
      </c>
      <c r="Y44" s="149">
        <f t="shared" si="51"/>
        <v>1.4763627495096774</v>
      </c>
      <c r="Z44" s="148">
        <v>6032</v>
      </c>
      <c r="AA44" s="148">
        <f>'a1'!AP44</f>
        <v>14573565</v>
      </c>
      <c r="AB44" s="148">
        <f t="shared" si="52"/>
        <v>2.4160419429708222</v>
      </c>
      <c r="AC44" s="149">
        <f t="shared" si="53"/>
        <v>1.5543622302960216</v>
      </c>
      <c r="AD44" s="148">
        <v>534</v>
      </c>
      <c r="AE44" s="148">
        <f>'a1'!AV44</f>
        <v>1370033</v>
      </c>
      <c r="AF44" s="148">
        <f t="shared" si="34"/>
        <v>2.5656048689138578</v>
      </c>
      <c r="AG44" s="149">
        <f t="shared" si="35"/>
        <v>1.6017505638874792</v>
      </c>
      <c r="AH44" s="148">
        <v>480</v>
      </c>
      <c r="AI44" s="148">
        <f>'a1'!BB44</f>
        <v>1164223</v>
      </c>
      <c r="AJ44" s="148">
        <f t="shared" si="54"/>
        <v>2.4254645833333335</v>
      </c>
      <c r="AK44" s="149">
        <f t="shared" si="55"/>
        <v>1.5573903118143935</v>
      </c>
      <c r="AL44" s="148">
        <v>1806</v>
      </c>
      <c r="AM44" s="148">
        <f>'a1'!BH44</f>
        <v>4355377</v>
      </c>
      <c r="AN44" s="148">
        <f t="shared" si="56"/>
        <v>2.4116151716500553</v>
      </c>
      <c r="AO44" s="149">
        <f t="shared" si="57"/>
        <v>1.5529375942548547</v>
      </c>
      <c r="AP44" s="148">
        <v>2171</v>
      </c>
      <c r="AQ44" s="148">
        <f>'a1'!BN44</f>
        <v>5111022</v>
      </c>
      <c r="AR44" s="148">
        <f t="shared" si="58"/>
        <v>2.3542247812068173</v>
      </c>
      <c r="AS44" s="148">
        <f t="shared" si="59"/>
        <v>1.5343483246013003</v>
      </c>
    </row>
    <row r="45" spans="1:45" s="112" customFormat="1" ht="12.75" customHeight="1" x14ac:dyDescent="0.2">
      <c r="A45" s="112">
        <v>2020</v>
      </c>
      <c r="B45" s="150">
        <v>16221</v>
      </c>
      <c r="C45" s="148">
        <f>'a1'!F45</f>
        <v>38028638</v>
      </c>
      <c r="D45" s="148">
        <f>C45/B45/1000</f>
        <v>2.3444077430491337</v>
      </c>
      <c r="E45" s="149">
        <f t="shared" si="42"/>
        <v>1.5311458921504291</v>
      </c>
      <c r="F45" s="150">
        <v>235</v>
      </c>
      <c r="G45" s="148">
        <f>'a1'!L45</f>
        <v>526884</v>
      </c>
      <c r="H45" s="148">
        <f t="shared" si="61"/>
        <v>2.2420595744680849</v>
      </c>
      <c r="I45" s="149">
        <f t="shared" si="43"/>
        <v>1.4973508521612711</v>
      </c>
      <c r="J45" s="150">
        <v>71</v>
      </c>
      <c r="K45" s="148">
        <f>'a1'!R45</f>
        <v>159193</v>
      </c>
      <c r="L45" s="148">
        <f t="shared" si="44"/>
        <v>2.242154929577465</v>
      </c>
      <c r="M45" s="149">
        <f t="shared" si="45"/>
        <v>1.4973826930940082</v>
      </c>
      <c r="N45" s="150">
        <v>451</v>
      </c>
      <c r="O45" s="148">
        <f>'a1'!X45</f>
        <v>989168</v>
      </c>
      <c r="P45" s="148">
        <f t="shared" si="46"/>
        <v>2.193277161862528</v>
      </c>
      <c r="Q45" s="149">
        <f t="shared" si="47"/>
        <v>1.480971695159137</v>
      </c>
      <c r="R45" s="150">
        <v>356</v>
      </c>
      <c r="S45" s="148">
        <f>'a1'!AD45</f>
        <v>783432</v>
      </c>
      <c r="T45" s="148">
        <f>S45/R45/1000</f>
        <v>2.2006516853932583</v>
      </c>
      <c r="U45" s="149">
        <f t="shared" si="49"/>
        <v>1.4834593642541269</v>
      </c>
      <c r="V45" s="150">
        <v>3915</v>
      </c>
      <c r="W45" s="148">
        <f>'a1'!AJ45</f>
        <v>8551095</v>
      </c>
      <c r="X45" s="148">
        <f t="shared" si="50"/>
        <v>2.1841877394636016</v>
      </c>
      <c r="Y45" s="149">
        <f t="shared" si="51"/>
        <v>1.4778997731455275</v>
      </c>
      <c r="Z45" s="150">
        <v>6143</v>
      </c>
      <c r="AA45" s="148">
        <f>'a1'!AP45</f>
        <v>14761811</v>
      </c>
      <c r="AB45" s="148">
        <f t="shared" si="52"/>
        <v>2.4030296272179719</v>
      </c>
      <c r="AC45" s="149">
        <f t="shared" si="53"/>
        <v>1.5501708380749433</v>
      </c>
      <c r="AD45" s="150">
        <v>543</v>
      </c>
      <c r="AE45" s="148">
        <f>'a1'!AV45</f>
        <v>1380132</v>
      </c>
      <c r="AF45" s="148">
        <f t="shared" si="34"/>
        <v>2.5416795580110496</v>
      </c>
      <c r="AG45" s="149">
        <f t="shared" si="35"/>
        <v>1.5942645821854819</v>
      </c>
      <c r="AH45" s="150">
        <v>473</v>
      </c>
      <c r="AI45" s="148">
        <f>'a1'!BB45</f>
        <v>1167386</v>
      </c>
      <c r="AJ45" s="148">
        <f t="shared" si="54"/>
        <v>2.4680465116279069</v>
      </c>
      <c r="AK45" s="149">
        <f t="shared" si="55"/>
        <v>1.5710017541772214</v>
      </c>
      <c r="AL45" s="150">
        <v>1745</v>
      </c>
      <c r="AM45" s="148">
        <f>'a1'!BH45</f>
        <v>4407495</v>
      </c>
      <c r="AN45" s="148">
        <f t="shared" si="56"/>
        <v>2.5257851002865328</v>
      </c>
      <c r="AO45" s="149">
        <f t="shared" si="57"/>
        <v>1.589271877397487</v>
      </c>
      <c r="AP45" s="150">
        <v>2289</v>
      </c>
      <c r="AQ45" s="148">
        <f>'a1'!BN45</f>
        <v>5176101</v>
      </c>
      <c r="AR45" s="148">
        <f t="shared" si="58"/>
        <v>2.2612935779816512</v>
      </c>
      <c r="AS45" s="148">
        <f t="shared" si="59"/>
        <v>1.5037598139269619</v>
      </c>
    </row>
    <row r="46" spans="1:45" s="112" customFormat="1" ht="12.75" customHeight="1" x14ac:dyDescent="0.2">
      <c r="A46" s="112">
        <v>2021</v>
      </c>
      <c r="B46" s="147">
        <v>16425</v>
      </c>
      <c r="C46" s="148">
        <f>'a1'!F46</f>
        <v>38239864</v>
      </c>
      <c r="D46" s="148">
        <f>C46/B46/1000</f>
        <v>2.3281500152206998</v>
      </c>
      <c r="E46" s="149">
        <f t="shared" si="42"/>
        <v>1.5258276492516119</v>
      </c>
      <c r="F46" s="148">
        <v>237</v>
      </c>
      <c r="G46" s="148">
        <f>'a1'!L46</f>
        <v>527056</v>
      </c>
      <c r="H46" s="148">
        <f t="shared" si="61"/>
        <v>2.2238649789029536</v>
      </c>
      <c r="I46" s="149">
        <f t="shared" si="43"/>
        <v>1.4912628805488835</v>
      </c>
      <c r="J46" s="148">
        <v>74</v>
      </c>
      <c r="K46" s="148">
        <f>'a1'!R46</f>
        <v>162133</v>
      </c>
      <c r="L46" s="148">
        <f t="shared" si="44"/>
        <v>2.1909864864864868</v>
      </c>
      <c r="M46" s="149">
        <f t="shared" si="45"/>
        <v>1.4801981240653181</v>
      </c>
      <c r="N46" s="148">
        <v>458</v>
      </c>
      <c r="O46" s="148">
        <f>'a1'!X46</f>
        <v>999908</v>
      </c>
      <c r="P46" s="148">
        <f t="shared" si="46"/>
        <v>2.1832052401746722</v>
      </c>
      <c r="Q46" s="149">
        <f t="shared" si="47"/>
        <v>1.477567338626119</v>
      </c>
      <c r="R46" s="148">
        <v>362</v>
      </c>
      <c r="S46" s="148">
        <f>'a1'!AD46</f>
        <v>790802</v>
      </c>
      <c r="T46" s="148">
        <f>S46/R46/1000</f>
        <v>2.1845359116022101</v>
      </c>
      <c r="U46" s="149">
        <f t="shared" si="49"/>
        <v>1.4780175613307882</v>
      </c>
      <c r="V46" s="148">
        <v>3933</v>
      </c>
      <c r="W46" s="148">
        <f>'a1'!AJ46</f>
        <v>8572020</v>
      </c>
      <c r="X46" s="148">
        <f t="shared" si="50"/>
        <v>2.1795118230358503</v>
      </c>
      <c r="Y46" s="149">
        <f t="shared" si="51"/>
        <v>1.4763169791870072</v>
      </c>
      <c r="Z46" s="148">
        <v>6232</v>
      </c>
      <c r="AA46" s="148">
        <f>'a1'!AP46</f>
        <v>14842488</v>
      </c>
      <c r="AB46" s="148">
        <f t="shared" si="52"/>
        <v>2.3816572528883184</v>
      </c>
      <c r="AC46" s="149">
        <f t="shared" si="53"/>
        <v>1.5432618873309605</v>
      </c>
      <c r="AD46" s="148">
        <v>548</v>
      </c>
      <c r="AE46" s="148">
        <f>'a1'!AV46</f>
        <v>1391924</v>
      </c>
      <c r="AF46" s="148">
        <f t="shared" si="34"/>
        <v>2.5400072992700728</v>
      </c>
      <c r="AG46" s="149">
        <f t="shared" si="35"/>
        <v>1.5937400350339679</v>
      </c>
      <c r="AH46" s="148">
        <v>478</v>
      </c>
      <c r="AI46" s="148">
        <f>'a1'!BB46</f>
        <v>1167711</v>
      </c>
      <c r="AJ46" s="148">
        <f t="shared" si="54"/>
        <v>2.4429100418410044</v>
      </c>
      <c r="AK46" s="149">
        <f t="shared" si="55"/>
        <v>1.5629811393107098</v>
      </c>
      <c r="AL46" s="148">
        <v>1756</v>
      </c>
      <c r="AM46" s="148">
        <f>'a1'!BH46</f>
        <v>4431531</v>
      </c>
      <c r="AN46" s="148">
        <f t="shared" si="56"/>
        <v>2.5236509111617309</v>
      </c>
      <c r="AO46" s="149">
        <f t="shared" si="57"/>
        <v>1.5886002993710315</v>
      </c>
      <c r="AP46" s="148">
        <v>2348</v>
      </c>
      <c r="AQ46" s="148">
        <f>'a1'!BN46</f>
        <v>5226665</v>
      </c>
      <c r="AR46" s="148">
        <f t="shared" si="58"/>
        <v>2.2260072402044293</v>
      </c>
      <c r="AS46" s="148">
        <f t="shared" si="59"/>
        <v>1.4919809784995348</v>
      </c>
    </row>
    <row r="47" spans="1:45" s="112" customFormat="1" ht="12.75" customHeight="1" x14ac:dyDescent="0.2">
      <c r="A47" s="112">
        <v>2022</v>
      </c>
      <c r="B47" s="147">
        <v>16679</v>
      </c>
      <c r="C47" s="148">
        <f>'a1'!F47</f>
        <v>38935934</v>
      </c>
      <c r="D47" s="148">
        <f t="shared" ref="D47:D48" si="62">C47/B47/1000</f>
        <v>2.3344285628634811</v>
      </c>
      <c r="E47" s="149">
        <f t="shared" si="42"/>
        <v>1.5278836876095907</v>
      </c>
      <c r="F47" s="148">
        <v>240</v>
      </c>
      <c r="G47" s="148">
        <f>'a1'!L47</f>
        <v>531308</v>
      </c>
      <c r="H47" s="148">
        <f t="shared" si="61"/>
        <v>2.2137833333333332</v>
      </c>
      <c r="I47" s="149">
        <f t="shared" si="43"/>
        <v>1.4878788033080292</v>
      </c>
      <c r="J47" s="148">
        <v>76</v>
      </c>
      <c r="K47" s="148">
        <f>'a1'!R47</f>
        <v>167213</v>
      </c>
      <c r="L47" s="148">
        <f t="shared" si="44"/>
        <v>2.2001710526315787</v>
      </c>
      <c r="M47" s="149">
        <f t="shared" si="45"/>
        <v>1.4832973581286992</v>
      </c>
      <c r="N47" s="148">
        <v>469</v>
      </c>
      <c r="O47" s="148">
        <f>'a1'!X47</f>
        <v>1025263</v>
      </c>
      <c r="P47" s="148">
        <f t="shared" si="46"/>
        <v>2.186061833688699</v>
      </c>
      <c r="Q47" s="149">
        <f t="shared" si="47"/>
        <v>1.4785336768869011</v>
      </c>
      <c r="R47" s="148">
        <v>372</v>
      </c>
      <c r="S47" s="148">
        <f>'a1'!AD47</f>
        <v>809264</v>
      </c>
      <c r="T47" s="148">
        <f t="shared" ref="T47:T48" si="63">S47/R47/1000</f>
        <v>2.1754408602150539</v>
      </c>
      <c r="U47" s="149">
        <f t="shared" si="49"/>
        <v>1.4749375784130845</v>
      </c>
      <c r="V47" s="148">
        <v>3976</v>
      </c>
      <c r="W47" s="148">
        <f>'a1'!AJ47</f>
        <v>8673184</v>
      </c>
      <c r="X47" s="148">
        <f t="shared" si="50"/>
        <v>2.1813843058350098</v>
      </c>
      <c r="Y47" s="149">
        <f t="shared" si="51"/>
        <v>1.4769510167351556</v>
      </c>
      <c r="Z47" s="148">
        <v>6318</v>
      </c>
      <c r="AA47" s="148">
        <f>'a1'!AP47</f>
        <v>15141455</v>
      </c>
      <c r="AB47" s="148">
        <f t="shared" si="52"/>
        <v>2.3965582462804687</v>
      </c>
      <c r="AC47" s="149">
        <f t="shared" si="53"/>
        <v>1.5480821187134965</v>
      </c>
      <c r="AD47" s="148">
        <v>560</v>
      </c>
      <c r="AE47" s="148">
        <f>'a1'!AV47</f>
        <v>1412568</v>
      </c>
      <c r="AF47" s="148">
        <f t="shared" si="34"/>
        <v>2.522442857142857</v>
      </c>
      <c r="AG47" s="149">
        <f t="shared" si="35"/>
        <v>1.5882200279378349</v>
      </c>
      <c r="AH47" s="148">
        <v>489</v>
      </c>
      <c r="AI47" s="148">
        <f>'a1'!BB47</f>
        <v>1178455</v>
      </c>
      <c r="AJ47" s="148">
        <f t="shared" si="54"/>
        <v>2.4099284253578732</v>
      </c>
      <c r="AK47" s="149">
        <f t="shared" si="55"/>
        <v>1.5523944168148356</v>
      </c>
      <c r="AL47" s="148">
        <v>1792</v>
      </c>
      <c r="AM47" s="148">
        <f>'a1'!BH47</f>
        <v>4510747</v>
      </c>
      <c r="AN47" s="148">
        <f t="shared" si="56"/>
        <v>2.5171579241071425</v>
      </c>
      <c r="AO47" s="149">
        <f t="shared" si="57"/>
        <v>1.586555364337199</v>
      </c>
      <c r="AP47" s="148">
        <v>2386</v>
      </c>
      <c r="AQ47" s="148">
        <f>'a1'!BN47</f>
        <v>5357486</v>
      </c>
      <c r="AR47" s="148">
        <f t="shared" si="58"/>
        <v>2.2453839061190277</v>
      </c>
      <c r="AS47" s="148">
        <f t="shared" si="59"/>
        <v>1.4984605120319414</v>
      </c>
    </row>
    <row r="48" spans="1:45" s="112" customFormat="1" ht="12.75" customHeight="1" x14ac:dyDescent="0.2">
      <c r="A48" s="112">
        <v>2023</v>
      </c>
      <c r="B48" s="148">
        <v>17126</v>
      </c>
      <c r="C48" s="148">
        <f>'a1'!F48</f>
        <v>40083484</v>
      </c>
      <c r="D48" s="148">
        <f t="shared" si="62"/>
        <v>2.3405047296508235</v>
      </c>
      <c r="E48" s="149">
        <f t="shared" si="42"/>
        <v>1.5298708212299572</v>
      </c>
      <c r="F48" s="148">
        <v>245</v>
      </c>
      <c r="G48" s="148">
        <f>'a1'!L48</f>
        <v>538907</v>
      </c>
      <c r="H48" s="148">
        <f t="shared" si="61"/>
        <v>2.1996204081632653</v>
      </c>
      <c r="I48" s="149">
        <f t="shared" si="43"/>
        <v>1.4831117315169702</v>
      </c>
      <c r="J48" s="148">
        <v>79</v>
      </c>
      <c r="K48" s="148">
        <f>'a1'!R48</f>
        <v>173713</v>
      </c>
      <c r="L48" s="148">
        <f t="shared" si="44"/>
        <v>2.1988987341772153</v>
      </c>
      <c r="M48" s="149">
        <f t="shared" si="45"/>
        <v>1.4828684143163935</v>
      </c>
      <c r="N48" s="148">
        <v>482</v>
      </c>
      <c r="O48" s="148">
        <f>'a1'!X48</f>
        <v>1056486</v>
      </c>
      <c r="P48" s="148">
        <f t="shared" si="46"/>
        <v>2.1918796680497925</v>
      </c>
      <c r="Q48" s="149">
        <f t="shared" si="47"/>
        <v>1.4804998034615853</v>
      </c>
      <c r="R48" s="148">
        <v>383</v>
      </c>
      <c r="S48" s="148">
        <f>'a1'!AD48</f>
        <v>832190</v>
      </c>
      <c r="T48" s="148">
        <f t="shared" si="63"/>
        <v>2.1728198433420367</v>
      </c>
      <c r="U48" s="149">
        <f t="shared" si="49"/>
        <v>1.4740487927277159</v>
      </c>
      <c r="V48" s="148">
        <v>4043</v>
      </c>
      <c r="W48" s="148">
        <f>'a1'!AJ48</f>
        <v>8848020</v>
      </c>
      <c r="X48" s="148">
        <f t="shared" si="50"/>
        <v>2.188478852337373</v>
      </c>
      <c r="Y48" s="149">
        <f t="shared" si="51"/>
        <v>1.4793508212514612</v>
      </c>
      <c r="Z48" s="148">
        <v>6496</v>
      </c>
      <c r="AA48" s="148">
        <f>'a1'!AP48</f>
        <v>15623207</v>
      </c>
      <c r="AB48" s="148">
        <f t="shared" si="52"/>
        <v>2.4050503386699504</v>
      </c>
      <c r="AC48" s="149">
        <f t="shared" si="53"/>
        <v>1.5508224716807371</v>
      </c>
      <c r="AD48" s="148">
        <v>577</v>
      </c>
      <c r="AE48" s="148">
        <f>'a1'!AV48</f>
        <v>1454743</v>
      </c>
      <c r="AF48" s="148">
        <f t="shared" si="34"/>
        <v>2.521218370883882</v>
      </c>
      <c r="AG48" s="149">
        <f t="shared" si="35"/>
        <v>1.5878344910235078</v>
      </c>
      <c r="AH48" s="148">
        <v>504</v>
      </c>
      <c r="AI48" s="148">
        <f>'a1'!BB48</f>
        <v>1209307</v>
      </c>
      <c r="AJ48" s="148">
        <f t="shared" si="54"/>
        <v>2.3994186507936508</v>
      </c>
      <c r="AK48" s="149">
        <f t="shared" si="55"/>
        <v>1.5490056974697191</v>
      </c>
      <c r="AL48" s="148">
        <v>1857</v>
      </c>
      <c r="AM48" s="148">
        <f>'a1'!BH48</f>
        <v>4684514</v>
      </c>
      <c r="AN48" s="148">
        <f t="shared" si="56"/>
        <v>2.5226246634356491</v>
      </c>
      <c r="AO48" s="149">
        <f t="shared" si="57"/>
        <v>1.5882772627710973</v>
      </c>
      <c r="AP48" s="148">
        <v>2460</v>
      </c>
      <c r="AQ48" s="148">
        <f>'a1'!BN48</f>
        <v>5531553</v>
      </c>
      <c r="AR48" s="148">
        <f t="shared" si="58"/>
        <v>2.2485987804878049</v>
      </c>
      <c r="AS48" s="148">
        <f t="shared" si="59"/>
        <v>1.4995328540875004</v>
      </c>
    </row>
    <row r="49" spans="1:45" s="112" customFormat="1" ht="12.75" customHeight="1" x14ac:dyDescent="0.2">
      <c r="B49" s="121"/>
      <c r="C49" s="121"/>
      <c r="D49" s="122"/>
      <c r="E49" s="122"/>
      <c r="F49" s="121"/>
      <c r="G49" s="121"/>
      <c r="H49" s="122"/>
      <c r="I49" s="122"/>
      <c r="J49" s="121"/>
      <c r="K49" s="121"/>
      <c r="L49" s="122"/>
      <c r="M49" s="122"/>
      <c r="N49" s="121"/>
      <c r="O49" s="121"/>
      <c r="P49" s="122"/>
      <c r="Q49" s="122"/>
      <c r="R49" s="121"/>
      <c r="S49" s="121"/>
      <c r="T49" s="122"/>
      <c r="U49" s="122"/>
      <c r="V49" s="121"/>
      <c r="W49" s="121"/>
      <c r="X49" s="122"/>
      <c r="Y49" s="122"/>
      <c r="Z49" s="121"/>
      <c r="AA49" s="121"/>
      <c r="AB49" s="122"/>
      <c r="AC49" s="122"/>
      <c r="AD49" s="121"/>
      <c r="AE49" s="121"/>
      <c r="AF49" s="122"/>
      <c r="AG49" s="122"/>
      <c r="AH49" s="121"/>
      <c r="AI49" s="121"/>
      <c r="AJ49" s="122"/>
      <c r="AK49" s="122"/>
      <c r="AL49" s="121"/>
      <c r="AM49" s="121"/>
      <c r="AN49" s="122"/>
      <c r="AO49" s="122"/>
      <c r="AP49" s="121"/>
      <c r="AQ49" s="121"/>
      <c r="AR49" s="122"/>
      <c r="AS49" s="122"/>
    </row>
    <row r="50" spans="1:45" ht="12.75" customHeight="1" x14ac:dyDescent="0.2">
      <c r="B50" s="1" t="s">
        <v>156</v>
      </c>
    </row>
    <row r="51" spans="1:45" ht="12.75" customHeight="1" x14ac:dyDescent="0.2">
      <c r="A51" s="1" t="s">
        <v>157</v>
      </c>
      <c r="B51" s="5">
        <f>(POWER(B25/B6, 1/19)-1)*100</f>
        <v>1.6510607001129607</v>
      </c>
      <c r="C51" s="5">
        <f t="shared" ref="C51:AS51" si="64">(POWER(C25/C6, 1/19)-1)*100</f>
        <v>1.1228432510859809</v>
      </c>
      <c r="D51" s="5">
        <f t="shared" si="64"/>
        <v>-0.51963791168427864</v>
      </c>
      <c r="E51" s="5">
        <f t="shared" si="64"/>
        <v>-0.26015736511525445</v>
      </c>
      <c r="F51" s="5">
        <f t="shared" si="64"/>
        <v>1.1152309075029621</v>
      </c>
      <c r="G51" s="5">
        <f t="shared" si="64"/>
        <v>-0.4508921659155285</v>
      </c>
      <c r="H51" s="5">
        <f t="shared" si="64"/>
        <v>-1.5488498214983548</v>
      </c>
      <c r="I51" s="5">
        <f t="shared" si="64"/>
        <v>-0.77744703017279537</v>
      </c>
      <c r="J51" s="5">
        <f t="shared" si="64"/>
        <v>1.4600934660703446</v>
      </c>
      <c r="K51" s="5">
        <f t="shared" si="64"/>
        <v>0.52479744153208774</v>
      </c>
      <c r="L51" s="5">
        <f t="shared" si="64"/>
        <v>-0.9218363521920403</v>
      </c>
      <c r="M51" s="5">
        <f t="shared" si="64"/>
        <v>-0.46198532831390748</v>
      </c>
      <c r="N51" s="5">
        <f t="shared" si="64"/>
        <v>1.4016011913891235</v>
      </c>
      <c r="O51" s="5">
        <f t="shared" si="64"/>
        <v>0.46599920796204231</v>
      </c>
      <c r="P51" s="5">
        <f t="shared" si="64"/>
        <v>-0.92266983206821251</v>
      </c>
      <c r="Q51" s="5">
        <f t="shared" si="64"/>
        <v>-0.46240400334566223</v>
      </c>
      <c r="R51" s="5">
        <f t="shared" si="64"/>
        <v>1.3517168340862362</v>
      </c>
      <c r="S51" s="5">
        <f t="shared" si="64"/>
        <v>0.31907037382792325</v>
      </c>
      <c r="T51" s="5">
        <f t="shared" si="64"/>
        <v>-1.0188741666298129</v>
      </c>
      <c r="U51" s="5">
        <f t="shared" si="64"/>
        <v>-0.51074136703491702</v>
      </c>
      <c r="V51" s="5">
        <f t="shared" si="64"/>
        <v>1.4964480367890332</v>
      </c>
      <c r="W51" s="5">
        <f t="shared" si="64"/>
        <v>0.61560835950673631</v>
      </c>
      <c r="X51" s="5">
        <f t="shared" si="64"/>
        <v>-0.8678527124052815</v>
      </c>
      <c r="Y51" s="5">
        <f t="shared" si="64"/>
        <v>-0.43487192415473386</v>
      </c>
      <c r="Z51" s="5">
        <f t="shared" si="64"/>
        <v>1.8278222209872297</v>
      </c>
      <c r="AA51" s="5">
        <f t="shared" si="64"/>
        <v>1.4953476366043494</v>
      </c>
      <c r="AB51" s="5">
        <f t="shared" si="64"/>
        <v>-0.32650662376078055</v>
      </c>
      <c r="AC51" s="5">
        <f t="shared" si="64"/>
        <v>-0.16338678809301177</v>
      </c>
      <c r="AD51" s="5">
        <f t="shared" si="64"/>
        <v>0.86597529118268568</v>
      </c>
      <c r="AE51" s="5">
        <f t="shared" si="64"/>
        <v>0.54090409828351227</v>
      </c>
      <c r="AF51" s="5">
        <f t="shared" si="64"/>
        <v>-0.32228032491703473</v>
      </c>
      <c r="AG51" s="5">
        <f t="shared" si="64"/>
        <v>-0.16127020285016114</v>
      </c>
      <c r="AH51" s="5">
        <f t="shared" si="64"/>
        <v>0.52954438679071458</v>
      </c>
      <c r="AI51" s="5">
        <f t="shared" si="64"/>
        <v>0.16896457495163553</v>
      </c>
      <c r="AJ51" s="5">
        <f t="shared" si="64"/>
        <v>-0.35868043970409547</v>
      </c>
      <c r="AK51" s="5">
        <f t="shared" si="64"/>
        <v>-0.17950132347770431</v>
      </c>
      <c r="AL51" s="5">
        <f t="shared" si="64"/>
        <v>1.6710088661165301</v>
      </c>
      <c r="AM51" s="5">
        <f t="shared" si="64"/>
        <v>1.436412595477532</v>
      </c>
      <c r="AN51" s="5">
        <f t="shared" si="64"/>
        <v>-0.2307405751701741</v>
      </c>
      <c r="AO51" s="5">
        <f t="shared" si="64"/>
        <v>-0.11543691599296135</v>
      </c>
      <c r="AP51" s="5">
        <f t="shared" si="64"/>
        <v>2.1951676135162801</v>
      </c>
      <c r="AQ51" s="5">
        <f t="shared" si="64"/>
        <v>1.8966804319029418</v>
      </c>
      <c r="AR51" s="5">
        <f t="shared" si="64"/>
        <v>-0.2920756319341411</v>
      </c>
      <c r="AS51" s="5">
        <f t="shared" si="64"/>
        <v>-0.14614460719813982</v>
      </c>
    </row>
    <row r="52" spans="1:45" s="5" customFormat="1" ht="12.75" customHeight="1" x14ac:dyDescent="0.2">
      <c r="A52" s="5" t="s">
        <v>158</v>
      </c>
      <c r="B52" s="5">
        <f>(POWER(B33/B25, 1/8)-1)*100</f>
        <v>1.3795719137231321</v>
      </c>
      <c r="C52" s="5">
        <f t="shared" ref="C52:AS52" si="65">(POWER(C33/C25, 1/8)-1)*100</f>
        <v>1.007236001873868</v>
      </c>
      <c r="D52" s="5">
        <f t="shared" si="65"/>
        <v>-0.36726916953853106</v>
      </c>
      <c r="E52" s="5">
        <f t="shared" si="65"/>
        <v>-0.18380350340858609</v>
      </c>
      <c r="F52" s="5">
        <f t="shared" si="65"/>
        <v>0.90810676544130775</v>
      </c>
      <c r="G52" s="5">
        <f t="shared" si="65"/>
        <v>-0.39359106740184391</v>
      </c>
      <c r="H52" s="5">
        <f t="shared" si="65"/>
        <v>-1.2899834062578441</v>
      </c>
      <c r="I52" s="5">
        <f t="shared" si="65"/>
        <v>-0.6470853000566712</v>
      </c>
      <c r="J52" s="5">
        <f t="shared" si="65"/>
        <v>1.1130664653286271</v>
      </c>
      <c r="K52" s="5">
        <f t="shared" si="65"/>
        <v>0.20606247231320651</v>
      </c>
      <c r="L52" s="5">
        <f t="shared" si="65"/>
        <v>-0.89701956900537505</v>
      </c>
      <c r="M52" s="5">
        <f t="shared" si="65"/>
        <v>-0.44952012622208048</v>
      </c>
      <c r="N52" s="5">
        <f t="shared" si="65"/>
        <v>0.94711455728395677</v>
      </c>
      <c r="O52" s="5">
        <f t="shared" si="65"/>
        <v>2.8670503909400402E-2</v>
      </c>
      <c r="P52" s="5">
        <f t="shared" si="65"/>
        <v>-0.90982694988608337</v>
      </c>
      <c r="Q52" s="5">
        <f t="shared" si="65"/>
        <v>-0.45595294036216982</v>
      </c>
      <c r="R52" s="5">
        <f t="shared" si="65"/>
        <v>0.80477766752031776</v>
      </c>
      <c r="S52" s="5">
        <f t="shared" si="65"/>
        <v>-6.0787357779090723E-2</v>
      </c>
      <c r="T52" s="5">
        <f t="shared" si="65"/>
        <v>-0.85865476352148251</v>
      </c>
      <c r="U52" s="5">
        <f t="shared" si="65"/>
        <v>-0.43025296985107486</v>
      </c>
      <c r="V52" s="5">
        <f t="shared" si="65"/>
        <v>1.1460693922108911</v>
      </c>
      <c r="W52" s="5">
        <f t="shared" si="65"/>
        <v>0.67155389910420471</v>
      </c>
      <c r="X52" s="5">
        <f t="shared" si="65"/>
        <v>-0.4691388364946536</v>
      </c>
      <c r="Y52" s="5">
        <f t="shared" si="65"/>
        <v>-0.23484517953908934</v>
      </c>
      <c r="Z52" s="5">
        <f t="shared" si="65"/>
        <v>1.5119410205332029</v>
      </c>
      <c r="AA52" s="5">
        <f t="shared" si="65"/>
        <v>1.2301670071485082</v>
      </c>
      <c r="AB52" s="5">
        <f t="shared" si="65"/>
        <v>-0.27757720968778488</v>
      </c>
      <c r="AC52" s="5">
        <f t="shared" si="65"/>
        <v>-0.13888505012964458</v>
      </c>
      <c r="AD52" s="5">
        <f t="shared" si="65"/>
        <v>0.65161054057290002</v>
      </c>
      <c r="AE52" s="5">
        <f t="shared" si="65"/>
        <v>0.53940336019846491</v>
      </c>
      <c r="AF52" s="5">
        <f t="shared" si="65"/>
        <v>-0.11148075999161122</v>
      </c>
      <c r="AG52" s="5">
        <f t="shared" si="65"/>
        <v>-5.5755923610889546E-2</v>
      </c>
      <c r="AH52" s="5">
        <f t="shared" si="65"/>
        <v>0.70473198537777115</v>
      </c>
      <c r="AI52" s="5">
        <f t="shared" si="65"/>
        <v>0.12110291170945864</v>
      </c>
      <c r="AJ52" s="5">
        <f t="shared" si="65"/>
        <v>-0.57954483584053973</v>
      </c>
      <c r="AK52" s="5">
        <f t="shared" si="65"/>
        <v>-0.29019347919710947</v>
      </c>
      <c r="AL52" s="5">
        <f t="shared" si="65"/>
        <v>2.5343671734414874</v>
      </c>
      <c r="AM52" s="5">
        <f t="shared" si="65"/>
        <v>2.2726488359214425</v>
      </c>
      <c r="AN52" s="5">
        <f t="shared" si="65"/>
        <v>-0.25524938099761307</v>
      </c>
      <c r="AO52" s="5">
        <f t="shared" si="65"/>
        <v>-0.12770623491098476</v>
      </c>
      <c r="AP52" s="5">
        <f t="shared" si="65"/>
        <v>1.1747369281042808</v>
      </c>
      <c r="AQ52" s="5">
        <f t="shared" si="65"/>
        <v>0.92890743565694489</v>
      </c>
      <c r="AR52" s="5">
        <f t="shared" si="65"/>
        <v>-0.24297517335974961</v>
      </c>
      <c r="AS52" s="5">
        <f t="shared" si="65"/>
        <v>-0.12156147263802097</v>
      </c>
    </row>
    <row r="53" spans="1:45" s="5" customFormat="1" ht="12.75" customHeight="1" x14ac:dyDescent="0.2">
      <c r="A53" s="5" t="s">
        <v>159</v>
      </c>
      <c r="B53" s="5">
        <f>(POWER(B44/B33, 1/11)-1)*100</f>
        <v>1.2824961713553851</v>
      </c>
      <c r="C53" s="5">
        <f t="shared" ref="C53:AS53" si="66">(POWER(C44/C33, 1/11)-1)*100</f>
        <v>1.1292586823854256</v>
      </c>
      <c r="D53" s="5">
        <f t="shared" si="66"/>
        <v>-0.15129710933537988</v>
      </c>
      <c r="E53" s="5">
        <f t="shared" si="66"/>
        <v>-7.5677189853007309E-2</v>
      </c>
      <c r="F53" s="5">
        <f t="shared" si="66"/>
        <v>0.61498587331554333</v>
      </c>
      <c r="G53" s="5">
        <f t="shared" si="66"/>
        <v>0.28164537749739704</v>
      </c>
      <c r="H53" s="5">
        <f t="shared" si="66"/>
        <v>-0.3313030289919916</v>
      </c>
      <c r="I53" s="5">
        <f t="shared" si="66"/>
        <v>-0.16578894436636293</v>
      </c>
      <c r="J53" s="5">
        <f t="shared" si="66"/>
        <v>1.1626631321509207</v>
      </c>
      <c r="K53" s="5">
        <f t="shared" si="66"/>
        <v>1.0596562584926472</v>
      </c>
      <c r="L53" s="5">
        <f t="shared" si="66"/>
        <v>-0.10182301500276658</v>
      </c>
      <c r="M53" s="5">
        <f t="shared" si="66"/>
        <v>-5.092447401164879E-2</v>
      </c>
      <c r="N53" s="5">
        <f t="shared" si="66"/>
        <v>0.70127805551085665</v>
      </c>
      <c r="O53" s="5">
        <f t="shared" si="66"/>
        <v>0.37961453551120794</v>
      </c>
      <c r="P53" s="5">
        <f t="shared" si="66"/>
        <v>-0.31942347327740261</v>
      </c>
      <c r="Q53" s="5">
        <f t="shared" si="66"/>
        <v>-0.15983947993543079</v>
      </c>
      <c r="R53" s="5">
        <f t="shared" si="66"/>
        <v>0.60262773719326201</v>
      </c>
      <c r="S53" s="5">
        <f t="shared" si="66"/>
        <v>0.36466748845558339</v>
      </c>
      <c r="T53" s="5">
        <f t="shared" si="66"/>
        <v>-0.23653482427845596</v>
      </c>
      <c r="U53" s="5">
        <f t="shared" si="66"/>
        <v>-0.11833743087695803</v>
      </c>
      <c r="V53" s="5">
        <f t="shared" si="66"/>
        <v>1.0594085287688459</v>
      </c>
      <c r="W53" s="5">
        <f t="shared" si="66"/>
        <v>0.81141778967808165</v>
      </c>
      <c r="X53" s="5">
        <f t="shared" si="66"/>
        <v>-0.24539104542667944</v>
      </c>
      <c r="Y53" s="5">
        <f t="shared" si="66"/>
        <v>-0.12277088616579057</v>
      </c>
      <c r="Z53" s="5">
        <f t="shared" si="66"/>
        <v>1.3779310645488874</v>
      </c>
      <c r="AA53" s="5">
        <f t="shared" si="66"/>
        <v>1.1266328768183564</v>
      </c>
      <c r="AB53" s="5">
        <f t="shared" si="66"/>
        <v>-0.24788253724621345</v>
      </c>
      <c r="AC53" s="5">
        <f t="shared" si="66"/>
        <v>-0.1240181711569921</v>
      </c>
      <c r="AD53" s="5">
        <f t="shared" si="66"/>
        <v>1.0894234422592408</v>
      </c>
      <c r="AE53" s="5">
        <f t="shared" si="66"/>
        <v>1.229090510820896</v>
      </c>
      <c r="AF53" s="5">
        <f t="shared" si="66"/>
        <v>0.13816190043010046</v>
      </c>
      <c r="AG53" s="5">
        <f t="shared" si="66"/>
        <v>6.9057105795744533E-2</v>
      </c>
      <c r="AH53" s="5">
        <f t="shared" si="66"/>
        <v>1.1994387160107145</v>
      </c>
      <c r="AI53" s="5">
        <f t="shared" si="66"/>
        <v>1.2333162173203016</v>
      </c>
      <c r="AJ53" s="5">
        <f t="shared" si="66"/>
        <v>3.3475977475183605E-2</v>
      </c>
      <c r="AK53" s="5">
        <f t="shared" si="66"/>
        <v>1.6736588170673805E-2</v>
      </c>
      <c r="AL53" s="5">
        <f t="shared" si="66"/>
        <v>1.7763335033997407</v>
      </c>
      <c r="AM53" s="5">
        <f t="shared" si="66"/>
        <v>1.7572966327658923</v>
      </c>
      <c r="AN53" s="5">
        <f t="shared" si="66"/>
        <v>-1.8704614303277634E-2</v>
      </c>
      <c r="AO53" s="5">
        <f t="shared" si="66"/>
        <v>-9.3527445207852722E-3</v>
      </c>
      <c r="AP53" s="5">
        <f t="shared" si="66"/>
        <v>1.4105273079455305</v>
      </c>
      <c r="AQ53" s="5">
        <f t="shared" si="66"/>
        <v>1.4778661603511267</v>
      </c>
      <c r="AR53" s="5">
        <f t="shared" si="66"/>
        <v>6.640223080700558E-2</v>
      </c>
      <c r="AS53" s="5">
        <f t="shared" si="66"/>
        <v>3.3195605662328376E-2</v>
      </c>
    </row>
    <row r="54" spans="1:45" s="5" customFormat="1" ht="12.75" customHeight="1" x14ac:dyDescent="0.2">
      <c r="A54" s="5" t="s">
        <v>160</v>
      </c>
      <c r="B54" s="5">
        <f>(POWER(B48/B44, 1/4)-1)*100</f>
        <v>1.7115841348664729</v>
      </c>
      <c r="C54" s="5">
        <f t="shared" ref="C54:AS54" si="67">(POWER(C48/C44, 1/4)-1)*100</f>
        <v>1.5993691869884197</v>
      </c>
      <c r="D54" s="5">
        <f t="shared" si="67"/>
        <v>-0.11032661503850294</v>
      </c>
      <c r="E54" s="5">
        <f t="shared" si="67"/>
        <v>-5.5178530870592102E-2</v>
      </c>
      <c r="F54" s="5">
        <f t="shared" si="67"/>
        <v>1.592012140929655</v>
      </c>
      <c r="G54" s="5">
        <f t="shared" si="67"/>
        <v>0.52947417673940844</v>
      </c>
      <c r="H54" s="5">
        <f t="shared" si="67"/>
        <v>-1.0458873112152545</v>
      </c>
      <c r="I54" s="5">
        <f t="shared" si="67"/>
        <v>-0.52431820350022917</v>
      </c>
      <c r="J54" s="5">
        <f t="shared" si="67"/>
        <v>4.2048834409529778</v>
      </c>
      <c r="K54" s="5">
        <f t="shared" si="67"/>
        <v>2.7594549335519636</v>
      </c>
      <c r="L54" s="5">
        <f t="shared" si="67"/>
        <v>-1.3871024655193409</v>
      </c>
      <c r="M54" s="5">
        <f t="shared" si="67"/>
        <v>-0.69597312571828551</v>
      </c>
      <c r="N54" s="5">
        <f t="shared" si="67"/>
        <v>1.9595816577354208</v>
      </c>
      <c r="O54" s="5">
        <f t="shared" si="67"/>
        <v>2.0060297526955706</v>
      </c>
      <c r="P54" s="5">
        <f t="shared" si="67"/>
        <v>4.5555399703456345E-2</v>
      </c>
      <c r="Q54" s="5">
        <f t="shared" si="67"/>
        <v>2.2775106324379735E-2</v>
      </c>
      <c r="R54" s="5">
        <f t="shared" si="67"/>
        <v>2.721199673705943</v>
      </c>
      <c r="S54" s="5">
        <f t="shared" si="67"/>
        <v>1.7176468876191731</v>
      </c>
      <c r="T54" s="5">
        <f t="shared" si="67"/>
        <v>-0.97696754834890598</v>
      </c>
      <c r="U54" s="5">
        <f t="shared" si="67"/>
        <v>-0.48968272000581292</v>
      </c>
      <c r="V54" s="5">
        <f t="shared" si="67"/>
        <v>0.95613772579694611</v>
      </c>
      <c r="W54" s="5">
        <f t="shared" si="67"/>
        <v>1.0582507393528839</v>
      </c>
      <c r="X54" s="5">
        <f t="shared" si="67"/>
        <v>0.10114591926375649</v>
      </c>
      <c r="Y54" s="5">
        <f t="shared" si="67"/>
        <v>5.0560177973890674E-2</v>
      </c>
      <c r="Z54" s="5">
        <f t="shared" si="67"/>
        <v>1.869968259813537</v>
      </c>
      <c r="AA54" s="5">
        <f t="shared" si="67"/>
        <v>1.7539075948011851</v>
      </c>
      <c r="AB54" s="5">
        <f t="shared" si="67"/>
        <v>-0.11393020631591533</v>
      </c>
      <c r="AC54" s="5">
        <f t="shared" si="67"/>
        <v>-5.6981337522088449E-2</v>
      </c>
      <c r="AD54" s="5">
        <f t="shared" si="67"/>
        <v>1.9550258362522444</v>
      </c>
      <c r="AE54" s="5">
        <f t="shared" si="67"/>
        <v>1.5111649949695716</v>
      </c>
      <c r="AF54" s="5">
        <f t="shared" si="67"/>
        <v>-0.43534964327855974</v>
      </c>
      <c r="AG54" s="5">
        <f t="shared" si="67"/>
        <v>-0.21791225038361173</v>
      </c>
      <c r="AH54" s="5">
        <f t="shared" si="67"/>
        <v>1.2272234429039353</v>
      </c>
      <c r="AI54" s="5">
        <f t="shared" si="67"/>
        <v>0.95436419982994902</v>
      </c>
      <c r="AJ54" s="5">
        <f t="shared" si="67"/>
        <v>-0.269551246980404</v>
      </c>
      <c r="AK54" s="5">
        <f t="shared" si="67"/>
        <v>-0.13486656844662326</v>
      </c>
      <c r="AL54" s="5">
        <f t="shared" si="67"/>
        <v>0.69862476031787857</v>
      </c>
      <c r="AM54" s="5">
        <f t="shared" si="67"/>
        <v>1.8379613928304783</v>
      </c>
      <c r="AN54" s="5">
        <f t="shared" si="67"/>
        <v>1.131432167246027</v>
      </c>
      <c r="AO54" s="5">
        <f t="shared" si="67"/>
        <v>0.56412489911401575</v>
      </c>
      <c r="AP54" s="5">
        <f t="shared" si="67"/>
        <v>3.1736561658781026</v>
      </c>
      <c r="AQ54" s="5">
        <f t="shared" si="67"/>
        <v>1.996397284186946</v>
      </c>
      <c r="AR54" s="5">
        <f t="shared" si="67"/>
        <v>-1.1410460048041804</v>
      </c>
      <c r="AS54" s="5">
        <f t="shared" si="67"/>
        <v>-0.57215983679630433</v>
      </c>
    </row>
    <row r="55" spans="1:45" s="5" customFormat="1" ht="12.75" customHeight="1" x14ac:dyDescent="0.2">
      <c r="A55" s="1" t="s">
        <v>161</v>
      </c>
      <c r="B55" s="5">
        <f>(POWER(B48/B6, 1/42)-1)*100</f>
        <v>1.5084377150924366</v>
      </c>
      <c r="C55" s="5">
        <f t="shared" ref="C55:AS55" si="68">(POWER(C48/C6, 1/42)-1)*100</f>
        <v>1.1477703022867658</v>
      </c>
      <c r="D55" s="5">
        <f t="shared" si="68"/>
        <v>-0.35530781570882741</v>
      </c>
      <c r="E55" s="5">
        <f t="shared" si="68"/>
        <v>-0.17781199337936204</v>
      </c>
      <c r="F55" s="5">
        <f t="shared" si="68"/>
        <v>0.98977542060321166</v>
      </c>
      <c r="G55" s="5">
        <f t="shared" si="68"/>
        <v>-0.15547925802902318</v>
      </c>
      <c r="H55" s="5">
        <f t="shared" si="68"/>
        <v>-1.1340303252111106</v>
      </c>
      <c r="I55" s="5">
        <f t="shared" si="68"/>
        <v>-0.56863187364417644</v>
      </c>
      <c r="J55" s="5">
        <f t="shared" si="68"/>
        <v>1.5738658454288235</v>
      </c>
      <c r="K55" s="5">
        <f t="shared" si="68"/>
        <v>0.81461072416373348</v>
      </c>
      <c r="L55" s="5">
        <f t="shared" si="68"/>
        <v>-0.74749062167278613</v>
      </c>
      <c r="M55" s="5">
        <f t="shared" si="68"/>
        <v>-0.37444636122355712</v>
      </c>
      <c r="N55" s="5">
        <f t="shared" si="68"/>
        <v>1.1840125553872261</v>
      </c>
      <c r="O55" s="5">
        <f t="shared" si="68"/>
        <v>0.50544691701008837</v>
      </c>
      <c r="P55" s="5">
        <f t="shared" si="68"/>
        <v>-0.67062535003314938</v>
      </c>
      <c r="Q55" s="5">
        <f t="shared" si="68"/>
        <v>-0.33587674094209818</v>
      </c>
      <c r="R55" s="5">
        <f t="shared" si="68"/>
        <v>1.1800364080482462</v>
      </c>
      <c r="S55" s="5">
        <f t="shared" si="68"/>
        <v>0.39082205491809408</v>
      </c>
      <c r="T55" s="5">
        <f t="shared" si="68"/>
        <v>-0.78000995171353393</v>
      </c>
      <c r="U55" s="5">
        <f t="shared" si="68"/>
        <v>-0.39076847586542174</v>
      </c>
      <c r="V55" s="5">
        <f t="shared" si="68"/>
        <v>1.2635559368725957</v>
      </c>
      <c r="W55" s="5">
        <f t="shared" si="68"/>
        <v>0.7196129512067051</v>
      </c>
      <c r="X55" s="5">
        <f t="shared" si="68"/>
        <v>-0.5371557226421908</v>
      </c>
      <c r="Y55" s="5">
        <f t="shared" si="68"/>
        <v>-0.26893950360409313</v>
      </c>
      <c r="Z55" s="5">
        <f t="shared" si="68"/>
        <v>1.6536333918003354</v>
      </c>
      <c r="AA55" s="5">
        <f t="shared" si="68"/>
        <v>1.3726945706594273</v>
      </c>
      <c r="AB55" s="5">
        <f t="shared" si="68"/>
        <v>-0.27636869609775072</v>
      </c>
      <c r="AC55" s="5">
        <f t="shared" si="68"/>
        <v>-0.13827995477834198</v>
      </c>
      <c r="AD55" s="5">
        <f t="shared" si="68"/>
        <v>0.98679333897064847</v>
      </c>
      <c r="AE55" s="5">
        <f t="shared" si="68"/>
        <v>0.81257263028455817</v>
      </c>
      <c r="AF55" s="5">
        <f t="shared" si="68"/>
        <v>-0.17251830949946978</v>
      </c>
      <c r="AG55" s="5">
        <f t="shared" si="68"/>
        <v>-8.6296390084439345E-2</v>
      </c>
      <c r="AH55" s="5">
        <f t="shared" si="68"/>
        <v>0.80434196076619724</v>
      </c>
      <c r="AI55" s="5">
        <f t="shared" si="68"/>
        <v>0.51222913912551959</v>
      </c>
      <c r="AJ55" s="5">
        <f t="shared" si="68"/>
        <v>-0.28978198355221751</v>
      </c>
      <c r="AK55" s="5">
        <f t="shared" si="68"/>
        <v>-0.14499611113732991</v>
      </c>
      <c r="AL55" s="5">
        <f t="shared" si="68"/>
        <v>1.7693283172539598</v>
      </c>
      <c r="AM55" s="5">
        <f t="shared" si="68"/>
        <v>1.7175071294737165</v>
      </c>
      <c r="AN55" s="5">
        <f t="shared" si="68"/>
        <v>-5.0920241527696586E-2</v>
      </c>
      <c r="AO55" s="5">
        <f t="shared" si="68"/>
        <v>-2.5463362678046497E-2</v>
      </c>
      <c r="AP55" s="5">
        <f t="shared" si="68"/>
        <v>1.8867414035169006</v>
      </c>
      <c r="AQ55" s="5">
        <f t="shared" si="68"/>
        <v>1.611438448582847</v>
      </c>
      <c r="AR55" s="5">
        <f t="shared" si="68"/>
        <v>-0.27020488744824434</v>
      </c>
      <c r="AS55" s="5">
        <f t="shared" si="68"/>
        <v>-0.13519383058325785</v>
      </c>
    </row>
    <row r="56" spans="1:45" s="5" customFormat="1" ht="12.75" customHeight="1" x14ac:dyDescent="0.2">
      <c r="A56" s="6" t="s">
        <v>411</v>
      </c>
      <c r="B56" s="5">
        <f t="shared" ref="B56:AS56" si="69">(POWER(B48/B35, 1/13)-1)*100</f>
        <v>1.3952476020586912</v>
      </c>
      <c r="C56" s="5">
        <f t="shared" si="69"/>
        <v>1.272881357349287</v>
      </c>
      <c r="D56" s="5">
        <f t="shared" si="69"/>
        <v>-0.12068242605378643</v>
      </c>
      <c r="E56" s="5">
        <f t="shared" si="69"/>
        <v>-6.0359429330436587E-2</v>
      </c>
      <c r="F56" s="5">
        <f t="shared" si="69"/>
        <v>0.83136498970952655</v>
      </c>
      <c r="G56" s="5">
        <f t="shared" si="69"/>
        <v>0.24546689314168813</v>
      </c>
      <c r="H56" s="5">
        <f t="shared" si="69"/>
        <v>-0.58106730641565019</v>
      </c>
      <c r="I56" s="5">
        <f t="shared" si="69"/>
        <v>-0.29095693289181712</v>
      </c>
      <c r="J56" s="5">
        <f t="shared" si="69"/>
        <v>2.0089437006395539</v>
      </c>
      <c r="K56" s="5">
        <f t="shared" si="69"/>
        <v>1.5822927073174009</v>
      </c>
      <c r="L56" s="5">
        <f t="shared" si="69"/>
        <v>-0.41824861413547465</v>
      </c>
      <c r="M56" s="5">
        <f t="shared" si="69"/>
        <v>-0.20934343042705583</v>
      </c>
      <c r="N56" s="5">
        <f t="shared" si="69"/>
        <v>1.0833118954656662</v>
      </c>
      <c r="O56" s="5">
        <f t="shared" si="69"/>
        <v>0.8850121753469109</v>
      </c>
      <c r="P56" s="5">
        <f t="shared" si="69"/>
        <v>-0.19617453801258344</v>
      </c>
      <c r="Q56" s="5">
        <f t="shared" si="69"/>
        <v>-9.8135421811362811E-2</v>
      </c>
      <c r="R56" s="5">
        <f t="shared" si="69"/>
        <v>1.2472339487882511</v>
      </c>
      <c r="S56" s="5">
        <f t="shared" si="69"/>
        <v>0.77181247076407722</v>
      </c>
      <c r="T56" s="5">
        <f t="shared" si="69"/>
        <v>-0.46956490511597115</v>
      </c>
      <c r="U56" s="5">
        <f t="shared" si="69"/>
        <v>-0.2350587155567796</v>
      </c>
      <c r="V56" s="5">
        <f t="shared" si="69"/>
        <v>0.97256774189704576</v>
      </c>
      <c r="W56" s="5">
        <f t="shared" si="69"/>
        <v>0.84669025197916525</v>
      </c>
      <c r="X56" s="5">
        <f t="shared" si="69"/>
        <v>-0.12466503797312622</v>
      </c>
      <c r="Y56" s="5">
        <f t="shared" si="69"/>
        <v>-6.2351957819783976E-2</v>
      </c>
      <c r="Z56" s="5">
        <f t="shared" si="69"/>
        <v>1.5275900021994859</v>
      </c>
      <c r="AA56" s="5">
        <f t="shared" si="69"/>
        <v>1.3425030142557581</v>
      </c>
      <c r="AB56" s="5">
        <f t="shared" si="69"/>
        <v>-0.18230215839823982</v>
      </c>
      <c r="AC56" s="5">
        <f t="shared" si="69"/>
        <v>-9.1192659705041645E-2</v>
      </c>
      <c r="AD56" s="5">
        <f t="shared" si="69"/>
        <v>1.3934512165140855</v>
      </c>
      <c r="AE56" s="5">
        <f t="shared" si="69"/>
        <v>1.3578875656838463</v>
      </c>
      <c r="AF56" s="5">
        <f t="shared" si="69"/>
        <v>-3.507489922036644E-2</v>
      </c>
      <c r="AG56" s="5">
        <f t="shared" si="69"/>
        <v>-1.7538987690624008E-2</v>
      </c>
      <c r="AH56" s="5">
        <f t="shared" si="69"/>
        <v>1.1389778014996521</v>
      </c>
      <c r="AI56" s="5">
        <f t="shared" si="69"/>
        <v>1.0819662219959003</v>
      </c>
      <c r="AJ56" s="5">
        <f t="shared" si="69"/>
        <v>-5.6369542923040417E-2</v>
      </c>
      <c r="AK56" s="5">
        <f t="shared" si="69"/>
        <v>-2.8188744488100159E-2</v>
      </c>
      <c r="AL56" s="5">
        <f t="shared" si="69"/>
        <v>1.4300193385708759</v>
      </c>
      <c r="AM56" s="5">
        <f t="shared" si="69"/>
        <v>1.7637585236862874</v>
      </c>
      <c r="AN56" s="5">
        <f t="shared" si="69"/>
        <v>0.32903393619732046</v>
      </c>
      <c r="AO56" s="5">
        <f t="shared" si="69"/>
        <v>0.16438186111733533</v>
      </c>
      <c r="AP56" s="5">
        <f t="shared" si="69"/>
        <v>1.9410729193326537</v>
      </c>
      <c r="AQ56" s="5">
        <f t="shared" si="69"/>
        <v>1.6603614015336943</v>
      </c>
      <c r="AR56" s="5">
        <f t="shared" si="69"/>
        <v>-0.27536645412893357</v>
      </c>
      <c r="AS56" s="5">
        <f t="shared" si="69"/>
        <v>-0.13777814114536158</v>
      </c>
    </row>
    <row r="57" spans="1:45" s="5" customFormat="1" ht="12.75" customHeight="1" x14ac:dyDescent="0.2"/>
    <row r="58" spans="1:45" s="5" customFormat="1" ht="12.75" customHeight="1" x14ac:dyDescent="0.2"/>
    <row r="59" spans="1:45" s="5" customFormat="1" ht="12.75" customHeight="1" x14ac:dyDescent="0.2">
      <c r="B59" s="163" t="s">
        <v>397</v>
      </c>
    </row>
    <row r="60" spans="1:45" ht="12.75" customHeight="1" x14ac:dyDescent="0.2">
      <c r="B60" s="4" t="s">
        <v>412</v>
      </c>
    </row>
    <row r="61" spans="1:45" ht="12.75" customHeight="1" x14ac:dyDescent="0.2">
      <c r="B61" s="4" t="s">
        <v>413</v>
      </c>
    </row>
    <row r="62" spans="1:45" ht="12.75" customHeight="1" x14ac:dyDescent="0.2"/>
    <row r="63" spans="1:45" ht="12.75" customHeight="1" x14ac:dyDescent="0.2">
      <c r="B63" s="4" t="s">
        <v>414</v>
      </c>
      <c r="C63" s="14"/>
    </row>
    <row r="64" spans="1:45" ht="12.75" customHeight="1" x14ac:dyDescent="0.2">
      <c r="B64" s="4" t="s">
        <v>415</v>
      </c>
    </row>
    <row r="65" spans="2:2" ht="12.75" customHeight="1" x14ac:dyDescent="0.2">
      <c r="B65" s="151"/>
    </row>
    <row r="66" spans="2:2" x14ac:dyDescent="0.2">
      <c r="B66" s="4" t="s">
        <v>416</v>
      </c>
    </row>
  </sheetData>
  <phoneticPr fontId="19" type="noConversion"/>
  <pageMargins left="0.35433070866141736" right="0.35433070866141736" top="0.59055118110236227" bottom="0.59055118110236227" header="0.51181102362204722" footer="0.51181102362204722"/>
  <pageSetup scale="68" orientation="landscape" r:id="rId1"/>
  <headerFooter alignWithMargins="0"/>
  <colBreaks count="2" manualBreakCount="2">
    <brk id="17" max="1048575" man="1"/>
    <brk id="33"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sheetPr>
  <dimension ref="A1:L105"/>
  <sheetViews>
    <sheetView topLeftCell="A25" workbookViewId="0">
      <selection activeCell="P53" sqref="P53"/>
    </sheetView>
  </sheetViews>
  <sheetFormatPr defaultColWidth="8.875" defaultRowHeight="12.75" x14ac:dyDescent="0.2"/>
  <cols>
    <col min="1" max="1" width="12" style="1" customWidth="1"/>
    <col min="2" max="6" width="8.875" style="1"/>
    <col min="7" max="7" width="9.875" style="1" customWidth="1"/>
    <col min="8" max="13" width="8.875" style="1"/>
    <col min="14" max="23" width="8.875" style="1" customWidth="1"/>
    <col min="24" max="16384" width="8.875" style="1"/>
  </cols>
  <sheetData>
    <row r="1" spans="1:12" ht="12.75" customHeight="1" x14ac:dyDescent="0.2">
      <c r="B1" s="1" t="s">
        <v>17</v>
      </c>
      <c r="C1" s="20"/>
      <c r="D1" s="20"/>
      <c r="E1" s="20"/>
    </row>
    <row r="2" spans="1:12" ht="12.75" customHeight="1" x14ac:dyDescent="0.2"/>
    <row r="3" spans="1:12" ht="12.75" customHeight="1" x14ac:dyDescent="0.2">
      <c r="B3" s="1" t="s">
        <v>101</v>
      </c>
      <c r="C3" s="1" t="s">
        <v>317</v>
      </c>
      <c r="D3" s="1" t="s">
        <v>318</v>
      </c>
      <c r="E3" s="1" t="s">
        <v>319</v>
      </c>
      <c r="F3" s="1" t="s">
        <v>320</v>
      </c>
      <c r="G3" s="1" t="s">
        <v>417</v>
      </c>
      <c r="H3" s="1" t="s">
        <v>322</v>
      </c>
      <c r="I3" s="1" t="s">
        <v>323</v>
      </c>
      <c r="J3" s="1" t="s">
        <v>324</v>
      </c>
      <c r="K3" s="1" t="s">
        <v>325</v>
      </c>
      <c r="L3" s="1" t="s">
        <v>326</v>
      </c>
    </row>
    <row r="4" spans="1:12" ht="12.75" customHeight="1" x14ac:dyDescent="0.2">
      <c r="A4" s="41">
        <v>1981</v>
      </c>
      <c r="B4" s="164">
        <v>75.489999999999995</v>
      </c>
      <c r="C4" s="164">
        <v>75.569999999999993</v>
      </c>
      <c r="D4" s="164">
        <v>76.48</v>
      </c>
      <c r="E4" s="164">
        <v>74.59</v>
      </c>
      <c r="F4" s="164">
        <v>75.03</v>
      </c>
      <c r="G4" s="164">
        <v>75.040000000000006</v>
      </c>
      <c r="H4" s="164">
        <v>75.78</v>
      </c>
      <c r="I4" s="164">
        <v>75.02</v>
      </c>
      <c r="J4" s="164">
        <v>76.209999999999994</v>
      </c>
      <c r="K4" s="164">
        <v>75.39</v>
      </c>
      <c r="L4" s="164">
        <v>76.19</v>
      </c>
    </row>
    <row r="5" spans="1:12" ht="12.75" customHeight="1" x14ac:dyDescent="0.2">
      <c r="A5" s="41">
        <v>1982</v>
      </c>
      <c r="B5" s="164">
        <v>75.72</v>
      </c>
      <c r="C5" s="164">
        <v>75.180000000000007</v>
      </c>
      <c r="D5" s="164">
        <v>76.48</v>
      </c>
      <c r="E5" s="164">
        <v>74.98</v>
      </c>
      <c r="F5" s="164">
        <v>75.28</v>
      </c>
      <c r="G5" s="164">
        <v>75.25</v>
      </c>
      <c r="H5" s="164">
        <v>76.05</v>
      </c>
      <c r="I5" s="164">
        <v>75.81</v>
      </c>
      <c r="J5" s="164">
        <v>75.69</v>
      </c>
      <c r="K5" s="164">
        <v>75.709999999999994</v>
      </c>
      <c r="L5" s="164">
        <v>76.290000000000006</v>
      </c>
    </row>
    <row r="6" spans="1:12" ht="12.75" customHeight="1" x14ac:dyDescent="0.2">
      <c r="A6" s="41">
        <v>1983</v>
      </c>
      <c r="B6" s="164">
        <v>76.069999999999993</v>
      </c>
      <c r="C6" s="164">
        <v>75.13</v>
      </c>
      <c r="D6" s="164">
        <v>76.52</v>
      </c>
      <c r="E6" s="164">
        <v>75.03</v>
      </c>
      <c r="F6" s="164">
        <v>75.77</v>
      </c>
      <c r="G6" s="164">
        <v>75.42</v>
      </c>
      <c r="H6" s="164">
        <v>76.28</v>
      </c>
      <c r="I6" s="164">
        <v>75.930000000000007</v>
      </c>
      <c r="J6" s="164">
        <v>76.849999999999994</v>
      </c>
      <c r="K6" s="164">
        <v>76.45</v>
      </c>
      <c r="L6" s="164">
        <v>77.2</v>
      </c>
    </row>
    <row r="7" spans="1:12" ht="12.75" customHeight="1" x14ac:dyDescent="0.2">
      <c r="A7" s="41">
        <v>1984</v>
      </c>
      <c r="B7" s="164">
        <v>76.36</v>
      </c>
      <c r="C7" s="164">
        <v>75.36</v>
      </c>
      <c r="D7" s="164">
        <v>76.39</v>
      </c>
      <c r="E7" s="164">
        <v>75.81</v>
      </c>
      <c r="F7" s="164">
        <v>75.91</v>
      </c>
      <c r="G7" s="164">
        <v>75.73</v>
      </c>
      <c r="H7" s="164">
        <v>76.61</v>
      </c>
      <c r="I7" s="164">
        <v>76.7</v>
      </c>
      <c r="J7" s="164">
        <v>76.989999999999995</v>
      </c>
      <c r="K7" s="164">
        <v>76.61</v>
      </c>
      <c r="L7" s="164">
        <v>77.150000000000006</v>
      </c>
    </row>
    <row r="8" spans="1:12" ht="12.75" customHeight="1" x14ac:dyDescent="0.2">
      <c r="A8" s="41">
        <v>1985</v>
      </c>
      <c r="B8" s="164">
        <v>76.349999999999994</v>
      </c>
      <c r="C8" s="164">
        <v>75.56</v>
      </c>
      <c r="D8" s="164">
        <v>76.19</v>
      </c>
      <c r="E8" s="164">
        <v>75.33</v>
      </c>
      <c r="F8" s="164">
        <v>76.25</v>
      </c>
      <c r="G8" s="164">
        <v>75.760000000000005</v>
      </c>
      <c r="H8" s="164">
        <v>76.63</v>
      </c>
      <c r="I8" s="164">
        <v>76.2</v>
      </c>
      <c r="J8" s="164">
        <v>76.63</v>
      </c>
      <c r="K8" s="164">
        <v>76.55</v>
      </c>
      <c r="L8" s="164">
        <v>77.239999999999995</v>
      </c>
    </row>
    <row r="9" spans="1:12" ht="12.75" customHeight="1" x14ac:dyDescent="0.2">
      <c r="A9" s="41">
        <v>1986</v>
      </c>
      <c r="B9" s="164">
        <v>76.5</v>
      </c>
      <c r="C9" s="164">
        <v>76.150000000000006</v>
      </c>
      <c r="D9" s="164">
        <v>76.13</v>
      </c>
      <c r="E9" s="164">
        <v>75.86</v>
      </c>
      <c r="F9" s="164">
        <v>76.09</v>
      </c>
      <c r="G9" s="164">
        <v>75.819999999999993</v>
      </c>
      <c r="H9" s="164">
        <v>76.8</v>
      </c>
      <c r="I9" s="164">
        <v>76.45</v>
      </c>
      <c r="J9" s="164">
        <v>76.760000000000005</v>
      </c>
      <c r="K9" s="164">
        <v>76.510000000000005</v>
      </c>
      <c r="L9" s="164">
        <v>77.56</v>
      </c>
    </row>
    <row r="10" spans="1:12" ht="12.75" customHeight="1" x14ac:dyDescent="0.2">
      <c r="A10" s="41">
        <v>1987</v>
      </c>
      <c r="B10" s="164">
        <v>76.819999999999993</v>
      </c>
      <c r="C10" s="164">
        <v>75.87</v>
      </c>
      <c r="D10" s="164">
        <v>76.38</v>
      </c>
      <c r="E10" s="164">
        <v>76.19</v>
      </c>
      <c r="F10" s="164">
        <v>76.489999999999995</v>
      </c>
      <c r="G10" s="164">
        <v>75.97</v>
      </c>
      <c r="H10" s="164">
        <v>77.16</v>
      </c>
      <c r="I10" s="164">
        <v>76.709999999999994</v>
      </c>
      <c r="J10" s="164">
        <v>77.41</v>
      </c>
      <c r="K10" s="164">
        <v>77.180000000000007</v>
      </c>
      <c r="L10" s="164">
        <v>77.72</v>
      </c>
    </row>
    <row r="11" spans="1:12" ht="12.75" customHeight="1" x14ac:dyDescent="0.2">
      <c r="A11" s="41">
        <v>1988</v>
      </c>
      <c r="B11" s="164">
        <v>76.900000000000006</v>
      </c>
      <c r="C11" s="164">
        <v>76.2</v>
      </c>
      <c r="D11" s="164">
        <v>76.59</v>
      </c>
      <c r="E11" s="164">
        <v>76.040000000000006</v>
      </c>
      <c r="F11" s="164">
        <v>76.84</v>
      </c>
      <c r="G11" s="164">
        <v>76.38</v>
      </c>
      <c r="H11" s="164">
        <v>77.14</v>
      </c>
      <c r="I11" s="164">
        <v>76.61</v>
      </c>
      <c r="J11" s="164">
        <v>77.27</v>
      </c>
      <c r="K11" s="164">
        <v>77.13</v>
      </c>
      <c r="L11" s="164">
        <v>77.69</v>
      </c>
    </row>
    <row r="12" spans="1:12" ht="12.75" customHeight="1" x14ac:dyDescent="0.2">
      <c r="A12" s="41">
        <v>1989</v>
      </c>
      <c r="B12" s="164">
        <v>77.180000000000007</v>
      </c>
      <c r="C12" s="164">
        <v>76.11</v>
      </c>
      <c r="D12" s="164">
        <v>76.959999999999994</v>
      </c>
      <c r="E12" s="164">
        <v>76.25</v>
      </c>
      <c r="F12" s="164">
        <v>77.02</v>
      </c>
      <c r="G12" s="164">
        <v>76.58</v>
      </c>
      <c r="H12" s="164">
        <v>77.45</v>
      </c>
      <c r="I12" s="164">
        <v>77.19</v>
      </c>
      <c r="J12" s="164">
        <v>77.95</v>
      </c>
      <c r="K12" s="164">
        <v>77.55</v>
      </c>
      <c r="L12" s="164">
        <v>77.83</v>
      </c>
    </row>
    <row r="13" spans="1:12" ht="12.75" customHeight="1" x14ac:dyDescent="0.2">
      <c r="A13" s="41">
        <v>1990</v>
      </c>
      <c r="B13" s="164">
        <v>77.5</v>
      </c>
      <c r="C13" s="164">
        <v>76.099999999999994</v>
      </c>
      <c r="D13" s="164">
        <v>76.8</v>
      </c>
      <c r="E13" s="164">
        <v>76.650000000000006</v>
      </c>
      <c r="F13" s="164">
        <v>77.319999999999993</v>
      </c>
      <c r="G13" s="164">
        <v>77</v>
      </c>
      <c r="H13" s="164">
        <v>77.83</v>
      </c>
      <c r="I13" s="164">
        <v>77.41</v>
      </c>
      <c r="J13" s="164">
        <v>77.930000000000007</v>
      </c>
      <c r="K13" s="164">
        <v>77.73</v>
      </c>
      <c r="L13" s="164">
        <v>78.06</v>
      </c>
    </row>
    <row r="14" spans="1:12" ht="12.75" customHeight="1" x14ac:dyDescent="0.2">
      <c r="A14" s="41">
        <v>1991</v>
      </c>
      <c r="B14" s="164">
        <v>77.67</v>
      </c>
      <c r="C14" s="164">
        <v>76.569999999999993</v>
      </c>
      <c r="D14" s="164">
        <v>76.59</v>
      </c>
      <c r="E14" s="164">
        <v>77.260000000000005</v>
      </c>
      <c r="F14" s="164">
        <v>77.56</v>
      </c>
      <c r="G14" s="164">
        <v>77.2</v>
      </c>
      <c r="H14" s="164">
        <v>77.86</v>
      </c>
      <c r="I14" s="164">
        <v>77.569999999999993</v>
      </c>
      <c r="J14" s="164">
        <v>78.010000000000005</v>
      </c>
      <c r="K14" s="164">
        <v>77.91</v>
      </c>
      <c r="L14" s="164">
        <v>78.349999999999994</v>
      </c>
    </row>
    <row r="15" spans="1:12" ht="12.75" customHeight="1" x14ac:dyDescent="0.2">
      <c r="A15" s="41">
        <v>1992</v>
      </c>
      <c r="B15" s="164">
        <v>77.91</v>
      </c>
      <c r="C15" s="164">
        <v>76.84</v>
      </c>
      <c r="D15" s="164">
        <v>76.790000000000006</v>
      </c>
      <c r="E15" s="164">
        <v>76.989999999999995</v>
      </c>
      <c r="F15" s="164">
        <v>77.510000000000005</v>
      </c>
      <c r="G15" s="164">
        <v>77.599999999999994</v>
      </c>
      <c r="H15" s="164">
        <v>78.09</v>
      </c>
      <c r="I15" s="164">
        <v>77.77</v>
      </c>
      <c r="J15" s="164">
        <v>78.8</v>
      </c>
      <c r="K15" s="164">
        <v>78.11</v>
      </c>
      <c r="L15" s="164">
        <v>78.42</v>
      </c>
    </row>
    <row r="16" spans="1:12" ht="12.75" customHeight="1" x14ac:dyDescent="0.2">
      <c r="A16" s="41">
        <v>1993</v>
      </c>
      <c r="B16" s="164">
        <v>77.78</v>
      </c>
      <c r="C16" s="164">
        <v>76.739999999999995</v>
      </c>
      <c r="D16" s="164">
        <v>76.94</v>
      </c>
      <c r="E16" s="164">
        <v>77.37</v>
      </c>
      <c r="F16" s="164">
        <v>77.47</v>
      </c>
      <c r="G16" s="164">
        <v>77.28</v>
      </c>
      <c r="H16" s="164">
        <v>78.03</v>
      </c>
      <c r="I16" s="164">
        <v>77.569999999999993</v>
      </c>
      <c r="J16" s="164">
        <v>78.319999999999993</v>
      </c>
      <c r="K16" s="164">
        <v>78.09</v>
      </c>
      <c r="L16" s="164">
        <v>78.3</v>
      </c>
    </row>
    <row r="17" spans="1:12" ht="12.75" customHeight="1" x14ac:dyDescent="0.2">
      <c r="A17" s="41">
        <v>1994</v>
      </c>
      <c r="B17" s="164">
        <v>77.95</v>
      </c>
      <c r="C17" s="164">
        <v>76.45</v>
      </c>
      <c r="D17" s="164">
        <v>77.47</v>
      </c>
      <c r="E17" s="164">
        <v>77.22</v>
      </c>
      <c r="F17" s="164">
        <v>77.66</v>
      </c>
      <c r="G17" s="164">
        <v>77.61</v>
      </c>
      <c r="H17" s="164">
        <v>78.13</v>
      </c>
      <c r="I17" s="164">
        <v>77.73</v>
      </c>
      <c r="J17" s="164">
        <v>78.22</v>
      </c>
      <c r="K17" s="164">
        <v>78.2</v>
      </c>
      <c r="L17" s="164">
        <v>78.56</v>
      </c>
    </row>
    <row r="18" spans="1:12" ht="12.75" customHeight="1" x14ac:dyDescent="0.2">
      <c r="A18" s="41">
        <v>1995</v>
      </c>
      <c r="B18" s="164">
        <v>78.06</v>
      </c>
      <c r="C18" s="164">
        <v>77.150000000000006</v>
      </c>
      <c r="D18" s="164">
        <v>77.42</v>
      </c>
      <c r="E18" s="164">
        <v>77.7</v>
      </c>
      <c r="F18" s="164">
        <v>77.62</v>
      </c>
      <c r="G18" s="164">
        <v>77.56</v>
      </c>
      <c r="H18" s="164">
        <v>78.319999999999993</v>
      </c>
      <c r="I18" s="164">
        <v>77.459999999999994</v>
      </c>
      <c r="J18" s="164">
        <v>78.03</v>
      </c>
      <c r="K18" s="164">
        <v>78.45</v>
      </c>
      <c r="L18" s="164">
        <v>78.83</v>
      </c>
    </row>
    <row r="19" spans="1:12" ht="12.75" customHeight="1" x14ac:dyDescent="0.2">
      <c r="A19" s="41">
        <v>1996</v>
      </c>
      <c r="B19" s="164">
        <v>78.31</v>
      </c>
      <c r="C19" s="164">
        <v>77.44</v>
      </c>
      <c r="D19" s="164">
        <v>77.42</v>
      </c>
      <c r="E19" s="164">
        <v>77.739999999999995</v>
      </c>
      <c r="F19" s="164">
        <v>78.13</v>
      </c>
      <c r="G19" s="164">
        <v>78</v>
      </c>
      <c r="H19" s="164">
        <v>78.569999999999993</v>
      </c>
      <c r="I19" s="164">
        <v>77.930000000000007</v>
      </c>
      <c r="J19" s="164">
        <v>78.260000000000005</v>
      </c>
      <c r="K19" s="164">
        <v>78.44</v>
      </c>
      <c r="L19" s="164">
        <v>78.81</v>
      </c>
    </row>
    <row r="20" spans="1:12" ht="12.75" customHeight="1" x14ac:dyDescent="0.2">
      <c r="A20" s="41">
        <v>1997</v>
      </c>
      <c r="B20" s="164">
        <v>78.5</v>
      </c>
      <c r="C20" s="164">
        <v>76.91</v>
      </c>
      <c r="D20" s="164">
        <v>77.88</v>
      </c>
      <c r="E20" s="164">
        <v>77.75</v>
      </c>
      <c r="F20" s="164">
        <v>78.239999999999995</v>
      </c>
      <c r="G20" s="164">
        <v>77.91</v>
      </c>
      <c r="H20" s="164">
        <v>78.86</v>
      </c>
      <c r="I20" s="164">
        <v>78</v>
      </c>
      <c r="J20" s="164">
        <v>78.48</v>
      </c>
      <c r="K20" s="164">
        <v>78.8</v>
      </c>
      <c r="L20" s="164">
        <v>79.239999999999995</v>
      </c>
    </row>
    <row r="21" spans="1:12" ht="12.75" customHeight="1" x14ac:dyDescent="0.2">
      <c r="A21" s="41">
        <v>1998</v>
      </c>
      <c r="B21" s="164">
        <v>78.72</v>
      </c>
      <c r="C21" s="164">
        <v>77.38</v>
      </c>
      <c r="D21" s="164">
        <v>77.900000000000006</v>
      </c>
      <c r="E21" s="164">
        <v>77.77</v>
      </c>
      <c r="F21" s="164">
        <v>77.98</v>
      </c>
      <c r="G21" s="164">
        <v>78.28</v>
      </c>
      <c r="H21" s="164">
        <v>79.099999999999994</v>
      </c>
      <c r="I21" s="164">
        <v>77.95</v>
      </c>
      <c r="J21" s="164">
        <v>78.41</v>
      </c>
      <c r="K21" s="164">
        <v>79.02</v>
      </c>
      <c r="L21" s="164">
        <v>79.459999999999994</v>
      </c>
    </row>
    <row r="22" spans="1:12" ht="12.75" customHeight="1" x14ac:dyDescent="0.2">
      <c r="A22" s="41">
        <v>1999</v>
      </c>
      <c r="B22" s="164">
        <v>78.94</v>
      </c>
      <c r="C22" s="164">
        <v>77.510000000000005</v>
      </c>
      <c r="D22" s="164">
        <v>78.34</v>
      </c>
      <c r="E22" s="164">
        <v>78.69</v>
      </c>
      <c r="F22" s="164">
        <v>78.39</v>
      </c>
      <c r="G22" s="164">
        <v>78.45</v>
      </c>
      <c r="H22" s="164">
        <v>79.27</v>
      </c>
      <c r="I22" s="164">
        <v>77.89</v>
      </c>
      <c r="J22" s="164">
        <v>78.39</v>
      </c>
      <c r="K22" s="164">
        <v>79.03</v>
      </c>
      <c r="L22" s="164">
        <v>79.89</v>
      </c>
    </row>
    <row r="23" spans="1:12" ht="12.75" customHeight="1" x14ac:dyDescent="0.2">
      <c r="A23" s="41">
        <v>2000</v>
      </c>
      <c r="B23" s="164">
        <v>79.27</v>
      </c>
      <c r="C23" s="164">
        <v>77.31</v>
      </c>
      <c r="D23" s="164">
        <v>77.94</v>
      </c>
      <c r="E23" s="164">
        <v>78.62</v>
      </c>
      <c r="F23" s="164">
        <v>78.83</v>
      </c>
      <c r="G23" s="164">
        <v>79.08</v>
      </c>
      <c r="H23" s="164">
        <v>79.459999999999994</v>
      </c>
      <c r="I23" s="164">
        <v>77.97</v>
      </c>
      <c r="J23" s="164">
        <v>78.59</v>
      </c>
      <c r="K23" s="164">
        <v>79.349999999999994</v>
      </c>
      <c r="L23" s="164">
        <v>80.39</v>
      </c>
    </row>
    <row r="24" spans="1:12" ht="12.75" customHeight="1" x14ac:dyDescent="0.2">
      <c r="A24" s="41">
        <v>2001</v>
      </c>
      <c r="B24" s="164">
        <v>79.510000000000005</v>
      </c>
      <c r="C24" s="164">
        <v>77.959999999999994</v>
      </c>
      <c r="D24" s="164">
        <v>78.349999999999994</v>
      </c>
      <c r="E24" s="164">
        <v>78.83</v>
      </c>
      <c r="F24" s="164">
        <v>78.959999999999994</v>
      </c>
      <c r="G24" s="164">
        <v>79.25</v>
      </c>
      <c r="H24" s="164">
        <v>79.77</v>
      </c>
      <c r="I24" s="164">
        <v>78.48</v>
      </c>
      <c r="J24" s="164">
        <v>79.12</v>
      </c>
      <c r="K24" s="164">
        <v>79.53</v>
      </c>
      <c r="L24" s="164">
        <v>80.37</v>
      </c>
    </row>
    <row r="25" spans="1:12" ht="12.75" customHeight="1" x14ac:dyDescent="0.2">
      <c r="A25" s="41">
        <v>2002</v>
      </c>
      <c r="B25" s="164">
        <v>79.64</v>
      </c>
      <c r="C25" s="164">
        <v>78.290000000000006</v>
      </c>
      <c r="D25" s="164">
        <v>78.44</v>
      </c>
      <c r="E25" s="164">
        <v>79.03</v>
      </c>
      <c r="F25" s="164">
        <v>79.31</v>
      </c>
      <c r="G25" s="164">
        <v>79.33</v>
      </c>
      <c r="H25" s="164">
        <v>79.97</v>
      </c>
      <c r="I25" s="164">
        <v>78.58</v>
      </c>
      <c r="J25" s="164">
        <v>79.06</v>
      </c>
      <c r="K25" s="164">
        <v>79.569999999999993</v>
      </c>
      <c r="L25" s="164">
        <v>80.489999999999995</v>
      </c>
    </row>
    <row r="26" spans="1:12" ht="12.75" customHeight="1" x14ac:dyDescent="0.2">
      <c r="A26" s="41">
        <v>2003</v>
      </c>
      <c r="B26" s="164">
        <v>79.819999999999993</v>
      </c>
      <c r="C26" s="164">
        <v>78.150000000000006</v>
      </c>
      <c r="D26" s="164">
        <v>78.81</v>
      </c>
      <c r="E26" s="164">
        <v>79</v>
      </c>
      <c r="F26" s="164">
        <v>79.17</v>
      </c>
      <c r="G26" s="164">
        <v>79.75</v>
      </c>
      <c r="H26" s="164">
        <v>80.05</v>
      </c>
      <c r="I26" s="164">
        <v>78.63</v>
      </c>
      <c r="J26" s="164">
        <v>78.989999999999995</v>
      </c>
      <c r="K26" s="164">
        <v>79.8</v>
      </c>
      <c r="L26" s="164">
        <v>80.69</v>
      </c>
    </row>
    <row r="27" spans="1:12" ht="12.75" customHeight="1" x14ac:dyDescent="0.2">
      <c r="A27" s="41">
        <v>2004</v>
      </c>
      <c r="B27" s="164">
        <v>80.099999999999994</v>
      </c>
      <c r="C27" s="164">
        <v>78.61</v>
      </c>
      <c r="D27" s="164">
        <v>78.95</v>
      </c>
      <c r="E27" s="164">
        <v>79.09</v>
      </c>
      <c r="F27" s="164">
        <v>79.64</v>
      </c>
      <c r="G27" s="164">
        <v>79.92</v>
      </c>
      <c r="H27" s="164">
        <v>80.47</v>
      </c>
      <c r="I27" s="164">
        <v>78.849999999999994</v>
      </c>
      <c r="J27" s="164">
        <v>79.239999999999995</v>
      </c>
      <c r="K27" s="164">
        <v>80.11</v>
      </c>
      <c r="L27" s="164">
        <v>80.77</v>
      </c>
    </row>
    <row r="28" spans="1:12" ht="12.75" customHeight="1" x14ac:dyDescent="0.2">
      <c r="A28" s="41">
        <v>2005</v>
      </c>
      <c r="B28" s="164">
        <v>80.22</v>
      </c>
      <c r="C28" s="164">
        <v>78.08</v>
      </c>
      <c r="D28" s="164">
        <v>79.38</v>
      </c>
      <c r="E28" s="164">
        <v>79.3</v>
      </c>
      <c r="F28" s="164">
        <v>79.92</v>
      </c>
      <c r="G28" s="164">
        <v>80.14</v>
      </c>
      <c r="H28" s="164">
        <v>80.569999999999993</v>
      </c>
      <c r="I28" s="164">
        <v>79.09</v>
      </c>
      <c r="J28" s="164">
        <v>79.16</v>
      </c>
      <c r="K28" s="164">
        <v>80.02</v>
      </c>
      <c r="L28" s="164">
        <v>80.89</v>
      </c>
    </row>
    <row r="29" spans="1:12" ht="12.75" customHeight="1" x14ac:dyDescent="0.2">
      <c r="A29" s="41">
        <v>2006</v>
      </c>
      <c r="B29" s="164">
        <v>80.650000000000006</v>
      </c>
      <c r="C29" s="164">
        <v>78.150000000000006</v>
      </c>
      <c r="D29" s="164">
        <v>79.66</v>
      </c>
      <c r="E29" s="164">
        <v>79.72</v>
      </c>
      <c r="F29" s="164">
        <v>80.17</v>
      </c>
      <c r="G29" s="164">
        <v>80.7</v>
      </c>
      <c r="H29" s="164">
        <v>81.02</v>
      </c>
      <c r="I29" s="164">
        <v>79.47</v>
      </c>
      <c r="J29" s="164">
        <v>79.42</v>
      </c>
      <c r="K29" s="164">
        <v>80.459999999999994</v>
      </c>
      <c r="L29" s="164">
        <v>81.16</v>
      </c>
    </row>
    <row r="30" spans="1:12" ht="12.75" customHeight="1" x14ac:dyDescent="0.2">
      <c r="A30" s="41">
        <v>2007</v>
      </c>
      <c r="B30" s="164">
        <v>80.650000000000006</v>
      </c>
      <c r="C30" s="164">
        <v>78.47</v>
      </c>
      <c r="D30" s="164">
        <v>80.09</v>
      </c>
      <c r="E30" s="164">
        <v>79.67</v>
      </c>
      <c r="F30" s="164">
        <v>79.930000000000007</v>
      </c>
      <c r="G30" s="164">
        <v>80.73</v>
      </c>
      <c r="H30" s="164">
        <v>81.02</v>
      </c>
      <c r="I30" s="164">
        <v>79.180000000000007</v>
      </c>
      <c r="J30" s="164">
        <v>79.599999999999994</v>
      </c>
      <c r="K30" s="164">
        <v>80.42</v>
      </c>
      <c r="L30" s="164">
        <v>81.23</v>
      </c>
    </row>
    <row r="31" spans="1:12" ht="12.75" customHeight="1" x14ac:dyDescent="0.2">
      <c r="A31" s="41">
        <v>2008</v>
      </c>
      <c r="B31" s="164">
        <v>80.83</v>
      </c>
      <c r="C31" s="164">
        <v>78.900000000000006</v>
      </c>
      <c r="D31" s="164">
        <v>80.13</v>
      </c>
      <c r="E31" s="164">
        <v>79.95</v>
      </c>
      <c r="F31" s="164">
        <v>80.17</v>
      </c>
      <c r="G31" s="164">
        <v>80.959999999999994</v>
      </c>
      <c r="H31" s="164">
        <v>81.27</v>
      </c>
      <c r="I31" s="164">
        <v>79.39</v>
      </c>
      <c r="J31" s="164">
        <v>79.28</v>
      </c>
      <c r="K31" s="164">
        <v>80.33</v>
      </c>
      <c r="L31" s="164">
        <v>81.34</v>
      </c>
    </row>
    <row r="32" spans="1:12" ht="12.75" customHeight="1" x14ac:dyDescent="0.2">
      <c r="A32" s="41">
        <v>2009</v>
      </c>
      <c r="B32" s="164">
        <v>81.180000000000007</v>
      </c>
      <c r="C32" s="164">
        <v>79.48</v>
      </c>
      <c r="D32" s="164">
        <v>80.08</v>
      </c>
      <c r="E32" s="164">
        <v>80.25</v>
      </c>
      <c r="F32" s="164">
        <v>80.2</v>
      </c>
      <c r="G32" s="164">
        <v>81.290000000000006</v>
      </c>
      <c r="H32" s="164">
        <v>81.540000000000006</v>
      </c>
      <c r="I32" s="164">
        <v>79.510000000000005</v>
      </c>
      <c r="J32" s="164">
        <v>79.680000000000007</v>
      </c>
      <c r="K32" s="164">
        <v>80.760000000000005</v>
      </c>
      <c r="L32" s="164">
        <v>81.91</v>
      </c>
    </row>
    <row r="33" spans="1:12" ht="12.75" customHeight="1" x14ac:dyDescent="0.2">
      <c r="A33" s="41">
        <v>2010</v>
      </c>
      <c r="B33" s="164">
        <v>81.430000000000007</v>
      </c>
      <c r="C33" s="164">
        <v>79.569999999999993</v>
      </c>
      <c r="D33" s="164">
        <v>80.44</v>
      </c>
      <c r="E33" s="164">
        <v>80.290000000000006</v>
      </c>
      <c r="F33" s="164">
        <v>80.78</v>
      </c>
      <c r="G33" s="164">
        <v>81.48</v>
      </c>
      <c r="H33" s="164">
        <v>81.790000000000006</v>
      </c>
      <c r="I33" s="164">
        <v>79.92</v>
      </c>
      <c r="J33" s="164">
        <v>79.63</v>
      </c>
      <c r="K33" s="164">
        <v>81.180000000000007</v>
      </c>
      <c r="L33" s="164">
        <v>82.22</v>
      </c>
    </row>
    <row r="34" spans="1:12" ht="12.75" customHeight="1" x14ac:dyDescent="0.2">
      <c r="A34" s="41">
        <v>2011</v>
      </c>
      <c r="B34" s="164">
        <v>81.58</v>
      </c>
      <c r="C34" s="164">
        <v>79.849999999999994</v>
      </c>
      <c r="D34" s="164">
        <v>80.56</v>
      </c>
      <c r="E34" s="164">
        <v>80.209999999999994</v>
      </c>
      <c r="F34" s="164">
        <v>81.12</v>
      </c>
      <c r="G34" s="164">
        <v>81.62</v>
      </c>
      <c r="H34" s="164">
        <v>82.03</v>
      </c>
      <c r="I34" s="164">
        <v>79.84</v>
      </c>
      <c r="J34" s="164">
        <v>79.72</v>
      </c>
      <c r="K34" s="164">
        <v>81.260000000000005</v>
      </c>
      <c r="L34" s="164">
        <v>82.33</v>
      </c>
    </row>
    <row r="35" spans="1:12" ht="12.75" customHeight="1" x14ac:dyDescent="0.2">
      <c r="A35" s="41">
        <v>2012</v>
      </c>
      <c r="B35" s="164">
        <v>81.760000000000005</v>
      </c>
      <c r="C35" s="164">
        <v>79.510000000000005</v>
      </c>
      <c r="D35" s="164">
        <v>80.88</v>
      </c>
      <c r="E35" s="164">
        <v>80.56</v>
      </c>
      <c r="F35" s="164">
        <v>80.930000000000007</v>
      </c>
      <c r="G35" s="164">
        <v>81.73</v>
      </c>
      <c r="H35" s="164">
        <v>82.23</v>
      </c>
      <c r="I35" s="164">
        <v>80.09</v>
      </c>
      <c r="J35" s="164">
        <v>80.260000000000005</v>
      </c>
      <c r="K35" s="164">
        <v>81.33</v>
      </c>
      <c r="L35" s="164">
        <v>82.55</v>
      </c>
    </row>
    <row r="36" spans="1:12" ht="12.75" customHeight="1" x14ac:dyDescent="0.2">
      <c r="A36" s="41">
        <v>2013</v>
      </c>
      <c r="B36" s="164">
        <v>81.84</v>
      </c>
      <c r="C36" s="164">
        <v>79.34</v>
      </c>
      <c r="D36" s="164">
        <v>80.73</v>
      </c>
      <c r="E36" s="164">
        <v>80.39</v>
      </c>
      <c r="F36" s="164">
        <v>81.08</v>
      </c>
      <c r="G36" s="164">
        <v>81.99</v>
      </c>
      <c r="H36" s="164">
        <v>82.32</v>
      </c>
      <c r="I36" s="164">
        <v>80.28</v>
      </c>
      <c r="J36" s="164">
        <v>80.03</v>
      </c>
      <c r="K36" s="164">
        <v>81.22</v>
      </c>
      <c r="L36" s="164">
        <v>82.56</v>
      </c>
    </row>
    <row r="37" spans="1:12" ht="12.75" customHeight="1" x14ac:dyDescent="0.2">
      <c r="A37" s="41">
        <v>2014</v>
      </c>
      <c r="B37" s="164">
        <v>81.87</v>
      </c>
      <c r="C37" s="164">
        <v>79.3</v>
      </c>
      <c r="D37" s="164">
        <v>80.95</v>
      </c>
      <c r="E37" s="164">
        <v>80.55</v>
      </c>
      <c r="F37" s="164">
        <v>81.05</v>
      </c>
      <c r="G37" s="164">
        <v>82.06</v>
      </c>
      <c r="H37" s="164">
        <v>82.33</v>
      </c>
      <c r="I37" s="164">
        <v>79.819999999999993</v>
      </c>
      <c r="J37" s="164">
        <v>80.069999999999993</v>
      </c>
      <c r="K37" s="164">
        <v>81.34</v>
      </c>
      <c r="L37" s="164">
        <v>82.69</v>
      </c>
    </row>
    <row r="38" spans="1:12" ht="12.75" customHeight="1" x14ac:dyDescent="0.2">
      <c r="A38" s="41">
        <v>2015</v>
      </c>
      <c r="B38" s="164">
        <v>81.92</v>
      </c>
      <c r="C38" s="164">
        <v>79.22</v>
      </c>
      <c r="D38" s="164">
        <v>81.349999999999994</v>
      </c>
      <c r="E38" s="164">
        <v>80.22</v>
      </c>
      <c r="F38" s="164">
        <v>80.650000000000006</v>
      </c>
      <c r="G38" s="164">
        <v>82.12</v>
      </c>
      <c r="H38" s="164">
        <v>82.46</v>
      </c>
      <c r="I38" s="164">
        <v>80.13</v>
      </c>
      <c r="J38" s="164">
        <v>80.14</v>
      </c>
      <c r="K38" s="164">
        <v>81.45</v>
      </c>
      <c r="L38" s="164">
        <v>82.62</v>
      </c>
    </row>
    <row r="39" spans="1:12" ht="12.75" customHeight="1" x14ac:dyDescent="0.2">
      <c r="A39" s="41">
        <v>2016</v>
      </c>
      <c r="B39" s="164">
        <v>82.02</v>
      </c>
      <c r="C39" s="165">
        <v>79.680000000000007</v>
      </c>
      <c r="D39" s="165">
        <v>81.83</v>
      </c>
      <c r="E39" s="165">
        <v>80.62</v>
      </c>
      <c r="F39" s="165">
        <v>80.739999999999995</v>
      </c>
      <c r="G39" s="165">
        <v>82.57</v>
      </c>
      <c r="H39" s="165">
        <v>82.46</v>
      </c>
      <c r="I39" s="165">
        <v>80</v>
      </c>
      <c r="J39" s="165">
        <v>80.349999999999994</v>
      </c>
      <c r="K39" s="165">
        <v>81.5</v>
      </c>
      <c r="L39" s="165">
        <v>82.36</v>
      </c>
    </row>
    <row r="40" spans="1:12" ht="12.75" customHeight="1" x14ac:dyDescent="0.2">
      <c r="A40" s="41">
        <v>2017</v>
      </c>
      <c r="B40" s="165">
        <v>81.88</v>
      </c>
      <c r="C40" s="165">
        <v>79.89</v>
      </c>
      <c r="D40" s="165">
        <v>81.95</v>
      </c>
      <c r="E40" s="165">
        <v>80.41</v>
      </c>
      <c r="F40" s="165">
        <v>80.819999999999993</v>
      </c>
      <c r="G40" s="165">
        <v>82.44</v>
      </c>
      <c r="H40" s="165">
        <v>82.33</v>
      </c>
      <c r="I40" s="165">
        <v>79.959999999999994</v>
      </c>
      <c r="J40" s="165">
        <v>80.31</v>
      </c>
      <c r="K40" s="165">
        <v>81.39</v>
      </c>
      <c r="L40" s="165">
        <v>82.05</v>
      </c>
    </row>
    <row r="41" spans="1:12" ht="12.75" customHeight="1" x14ac:dyDescent="0.2">
      <c r="A41" s="41">
        <v>2018</v>
      </c>
      <c r="B41" s="165">
        <v>81.87</v>
      </c>
      <c r="C41" s="165">
        <v>79.989999999999995</v>
      </c>
      <c r="D41" s="165">
        <v>81.790000000000006</v>
      </c>
      <c r="E41" s="165">
        <v>80.44</v>
      </c>
      <c r="F41" s="165">
        <v>80.569999999999993</v>
      </c>
      <c r="G41" s="165">
        <v>82.42</v>
      </c>
      <c r="H41" s="165">
        <v>82.28</v>
      </c>
      <c r="I41" s="165">
        <v>80.05</v>
      </c>
      <c r="J41" s="165">
        <v>80.17</v>
      </c>
      <c r="K41" s="165">
        <v>81.44</v>
      </c>
      <c r="L41" s="165">
        <v>82.2</v>
      </c>
    </row>
    <row r="42" spans="1:12" ht="12.75" customHeight="1" x14ac:dyDescent="0.2">
      <c r="A42" s="41">
        <v>2019</v>
      </c>
      <c r="B42" s="165">
        <v>82.23</v>
      </c>
      <c r="C42" s="165">
        <v>80.069999999999993</v>
      </c>
      <c r="D42" s="165">
        <v>81.569999999999993</v>
      </c>
      <c r="E42" s="165">
        <v>80.45</v>
      </c>
      <c r="F42" s="165">
        <v>80.739999999999995</v>
      </c>
      <c r="G42" s="165">
        <v>82.84</v>
      </c>
      <c r="H42" s="165">
        <v>82.55</v>
      </c>
      <c r="I42" s="165">
        <v>80.19</v>
      </c>
      <c r="J42" s="165">
        <v>80.5</v>
      </c>
      <c r="K42" s="165">
        <v>81.96</v>
      </c>
      <c r="L42" s="165">
        <v>82.74</v>
      </c>
    </row>
    <row r="43" spans="1:12" ht="12.75" customHeight="1" x14ac:dyDescent="0.2">
      <c r="A43" s="41">
        <v>2020</v>
      </c>
      <c r="B43" s="165">
        <v>81.59</v>
      </c>
      <c r="C43" s="165">
        <v>79.73</v>
      </c>
      <c r="D43" s="165">
        <v>81.73</v>
      </c>
      <c r="E43" s="165">
        <v>80.56</v>
      </c>
      <c r="F43" s="165">
        <v>81.05</v>
      </c>
      <c r="G43" s="165">
        <v>82.18</v>
      </c>
      <c r="H43" s="165">
        <v>81.99</v>
      </c>
      <c r="I43" s="165">
        <v>79.31</v>
      </c>
      <c r="J43" s="165">
        <v>79.39</v>
      </c>
      <c r="K43" s="165">
        <v>80.84</v>
      </c>
      <c r="L43" s="165">
        <v>82.09</v>
      </c>
    </row>
    <row r="44" spans="1:12" ht="12.75" customHeight="1" x14ac:dyDescent="0.2">
      <c r="A44" s="41">
        <v>2021</v>
      </c>
      <c r="B44" s="166">
        <v>81.569999999999993</v>
      </c>
      <c r="C44" s="165">
        <v>79.47</v>
      </c>
      <c r="D44" s="165">
        <v>81.790000000000006</v>
      </c>
      <c r="E44" s="166">
        <v>80.489999999999995</v>
      </c>
      <c r="F44" s="165">
        <v>80.900000000000006</v>
      </c>
      <c r="G44" s="165">
        <v>82.98</v>
      </c>
      <c r="H44" s="165">
        <v>81.94</v>
      </c>
      <c r="I44" s="165">
        <v>79.849999999999994</v>
      </c>
      <c r="J44" s="165">
        <v>78.53</v>
      </c>
      <c r="K44" s="165">
        <v>80.239999999999995</v>
      </c>
      <c r="L44" s="165">
        <v>81.34</v>
      </c>
    </row>
    <row r="45" spans="1:12" ht="12.75" customHeight="1" x14ac:dyDescent="0.2">
      <c r="A45" s="41">
        <v>2022</v>
      </c>
      <c r="B45" s="166">
        <v>81.290000000000006</v>
      </c>
      <c r="C45" s="165">
        <v>78.91</v>
      </c>
      <c r="D45" s="165">
        <v>81.59</v>
      </c>
      <c r="E45" s="166">
        <v>79.819999999999993</v>
      </c>
      <c r="F45" s="165">
        <v>79.73</v>
      </c>
      <c r="G45" s="165">
        <v>82.32</v>
      </c>
      <c r="H45" s="165">
        <v>81.8</v>
      </c>
      <c r="I45" s="165">
        <v>79.239999999999995</v>
      </c>
      <c r="J45" s="165">
        <v>78.599999999999994</v>
      </c>
      <c r="K45" s="165">
        <v>80.19</v>
      </c>
      <c r="L45" s="165">
        <v>81.44</v>
      </c>
    </row>
    <row r="46" spans="1:12" ht="12.75" customHeight="1" x14ac:dyDescent="0.2">
      <c r="A46" s="1">
        <v>2023</v>
      </c>
      <c r="B46" s="166">
        <v>81.7</v>
      </c>
      <c r="C46" s="165">
        <v>79.11</v>
      </c>
      <c r="D46" s="165">
        <v>81.38</v>
      </c>
      <c r="E46" s="166">
        <v>80.48</v>
      </c>
      <c r="F46" s="165">
        <v>80.44</v>
      </c>
      <c r="G46" s="165">
        <v>82.55</v>
      </c>
      <c r="H46" s="165">
        <v>82.33</v>
      </c>
      <c r="I46" s="165">
        <v>79.099999999999994</v>
      </c>
      <c r="J46" s="165">
        <v>78.989999999999995</v>
      </c>
      <c r="K46" s="165">
        <v>80.66</v>
      </c>
      <c r="L46" s="165">
        <v>81.95</v>
      </c>
    </row>
    <row r="47" spans="1:12" ht="12.75" customHeight="1" x14ac:dyDescent="0.2"/>
    <row r="48" spans="1:12" ht="12.75" customHeight="1" x14ac:dyDescent="0.2">
      <c r="A48" s="27"/>
      <c r="B48" s="1" t="s">
        <v>418</v>
      </c>
      <c r="C48" s="57"/>
      <c r="D48" s="57"/>
      <c r="E48" s="57"/>
      <c r="F48" s="57"/>
      <c r="G48" s="57"/>
      <c r="H48" s="57"/>
      <c r="I48" s="57"/>
      <c r="J48" s="57"/>
      <c r="K48" s="57"/>
      <c r="L48" s="57"/>
    </row>
    <row r="49" spans="1:12" ht="12.75" customHeight="1" x14ac:dyDescent="0.2">
      <c r="A49" s="1" t="s">
        <v>157</v>
      </c>
      <c r="B49" s="5">
        <f>(POWER(B23/B4, 1/19)-1)*100</f>
        <v>0.25748645314944696</v>
      </c>
      <c r="C49" s="5">
        <f t="shared" ref="C49:L49" si="0">(POWER(C23/C4, 1/19)-1)*100</f>
        <v>0.11988198159393892</v>
      </c>
      <c r="D49" s="5">
        <f t="shared" si="0"/>
        <v>9.9576023864567098E-2</v>
      </c>
      <c r="E49" s="5">
        <f t="shared" si="0"/>
        <v>0.27732948040273264</v>
      </c>
      <c r="F49" s="5">
        <f t="shared" si="0"/>
        <v>0.26036785153380482</v>
      </c>
      <c r="G49" s="5">
        <f t="shared" si="0"/>
        <v>0.27637433588236782</v>
      </c>
      <c r="H49" s="5">
        <f t="shared" si="0"/>
        <v>0.24988719782872426</v>
      </c>
      <c r="I49" s="5">
        <f t="shared" si="0"/>
        <v>0.20320298151372818</v>
      </c>
      <c r="J49" s="5">
        <f t="shared" si="0"/>
        <v>0.16198250911414469</v>
      </c>
      <c r="K49" s="5">
        <f t="shared" si="0"/>
        <v>0.26980440688824103</v>
      </c>
      <c r="L49" s="5">
        <f t="shared" si="0"/>
        <v>0.28281796626703493</v>
      </c>
    </row>
    <row r="50" spans="1:12" ht="12.75" customHeight="1" x14ac:dyDescent="0.2">
      <c r="A50" s="5" t="s">
        <v>158</v>
      </c>
      <c r="B50" s="5">
        <f>(POWER(B31/B23, 1/8)-1)*100</f>
        <v>0.24390242039957766</v>
      </c>
      <c r="C50" s="5">
        <f t="shared" ref="C50:L50" si="1">(POWER(C31/C23, 1/8)-1)*100</f>
        <v>0.25479799122631874</v>
      </c>
      <c r="D50" s="5">
        <f t="shared" si="1"/>
        <v>0.34698831396684504</v>
      </c>
      <c r="E50" s="5">
        <f t="shared" si="1"/>
        <v>0.20991149743658788</v>
      </c>
      <c r="F50" s="5">
        <f t="shared" si="1"/>
        <v>0.2109189339953188</v>
      </c>
      <c r="G50" s="5">
        <f t="shared" si="1"/>
        <v>0.29412178231402741</v>
      </c>
      <c r="H50" s="5">
        <f t="shared" si="1"/>
        <v>0.28193662559181654</v>
      </c>
      <c r="I50" s="5">
        <f t="shared" si="1"/>
        <v>0.22585815632869544</v>
      </c>
      <c r="J50" s="5">
        <f t="shared" si="1"/>
        <v>0.10932753332106859</v>
      </c>
      <c r="K50" s="5">
        <f t="shared" si="1"/>
        <v>0.15355156003133974</v>
      </c>
      <c r="L50" s="5">
        <f t="shared" si="1"/>
        <v>0.14695925617538297</v>
      </c>
    </row>
    <row r="51" spans="1:12" ht="12.75" customHeight="1" x14ac:dyDescent="0.2">
      <c r="A51" s="5" t="s">
        <v>159</v>
      </c>
      <c r="B51" s="5">
        <f>(POWER(B42/B31, 1/11)-1)*100</f>
        <v>0.15623114331666521</v>
      </c>
      <c r="C51" s="5">
        <f t="shared" ref="C51:L51" si="2">(POWER(C42/C31, 1/11)-1)*100</f>
        <v>0.13390797889158979</v>
      </c>
      <c r="D51" s="5">
        <f t="shared" si="2"/>
        <v>0.16205144824719131</v>
      </c>
      <c r="E51" s="5">
        <f t="shared" si="2"/>
        <v>5.6692738429253708E-2</v>
      </c>
      <c r="F51" s="5">
        <f t="shared" si="2"/>
        <v>6.4427430740310321E-2</v>
      </c>
      <c r="G51" s="5">
        <f t="shared" si="2"/>
        <v>0.2089072804486003</v>
      </c>
      <c r="H51" s="5">
        <f t="shared" si="2"/>
        <v>0.14216664838424542</v>
      </c>
      <c r="I51" s="5">
        <f t="shared" si="2"/>
        <v>9.1190672360141889E-2</v>
      </c>
      <c r="J51" s="5">
        <f t="shared" si="2"/>
        <v>0.13892636250181223</v>
      </c>
      <c r="K51" s="5">
        <f t="shared" si="2"/>
        <v>0.1827866076563156</v>
      </c>
      <c r="L51" s="5">
        <f t="shared" si="2"/>
        <v>0.15525913469762731</v>
      </c>
    </row>
    <row r="52" spans="1:12" ht="12.75" customHeight="1" x14ac:dyDescent="0.2">
      <c r="A52" s="5" t="s">
        <v>160</v>
      </c>
      <c r="B52" s="5">
        <f>(POWER(B46/B42, 1/4)-1)*100</f>
        <v>-0.16152433672108613</v>
      </c>
      <c r="C52" s="5">
        <f t="shared" ref="C52:L52" si="3">(POWER(C46/C42, 1/4)-1)*100</f>
        <v>-0.3010948737164898</v>
      </c>
      <c r="D52" s="5">
        <f t="shared" si="3"/>
        <v>-5.8283127256686384E-2</v>
      </c>
      <c r="E52" s="5">
        <f t="shared" si="3"/>
        <v>9.3212572281009543E-3</v>
      </c>
      <c r="F52" s="5">
        <f t="shared" si="3"/>
        <v>-9.3020472119076381E-2</v>
      </c>
      <c r="G52" s="5">
        <f t="shared" si="3"/>
        <v>-8.7633233665307397E-2</v>
      </c>
      <c r="H52" s="5">
        <f t="shared" si="3"/>
        <v>-6.6692976736137943E-2</v>
      </c>
      <c r="I52" s="5">
        <f t="shared" si="3"/>
        <v>-0.34156393980054878</v>
      </c>
      <c r="J52" s="5">
        <f t="shared" si="3"/>
        <v>-0.47227929370287081</v>
      </c>
      <c r="K52" s="5">
        <f t="shared" si="3"/>
        <v>-0.39891555764586251</v>
      </c>
      <c r="L52" s="5">
        <f t="shared" si="3"/>
        <v>-0.23955899443717232</v>
      </c>
    </row>
    <row r="53" spans="1:12" ht="12.75" customHeight="1" x14ac:dyDescent="0.2">
      <c r="A53" s="1" t="s">
        <v>161</v>
      </c>
      <c r="B53" s="5">
        <f>(POWER(B46/B4, 1/42)-1)*100</f>
        <v>0.18840059588733915</v>
      </c>
      <c r="C53" s="5">
        <f t="shared" ref="C53:L53" si="4">(POWER(C46/C4, 1/42)-1)*100</f>
        <v>0.10905921207189362</v>
      </c>
      <c r="D53" s="5">
        <f t="shared" si="4"/>
        <v>0.14796715836593588</v>
      </c>
      <c r="E53" s="5">
        <f t="shared" si="4"/>
        <v>0.18112158064300665</v>
      </c>
      <c r="F53" s="5">
        <f t="shared" si="4"/>
        <v>0.16590778766714109</v>
      </c>
      <c r="G53" s="5">
        <f t="shared" si="4"/>
        <v>0.2273601331708397</v>
      </c>
      <c r="H53" s="5">
        <f t="shared" si="4"/>
        <v>0.19757863396032693</v>
      </c>
      <c r="I53" s="5">
        <f t="shared" si="4"/>
        <v>0.12617031385351307</v>
      </c>
      <c r="J53" s="5">
        <f t="shared" si="4"/>
        <v>8.5342525785336854E-2</v>
      </c>
      <c r="K53" s="5">
        <f t="shared" si="4"/>
        <v>0.16100602150335153</v>
      </c>
      <c r="L53" s="5">
        <f t="shared" si="4"/>
        <v>0.17367226614666276</v>
      </c>
    </row>
    <row r="54" spans="1:12" ht="12.75" customHeight="1" x14ac:dyDescent="0.2">
      <c r="A54" s="116"/>
      <c r="B54" s="116"/>
      <c r="C54" s="116"/>
      <c r="D54" s="116"/>
      <c r="E54" s="116"/>
      <c r="F54" s="116"/>
      <c r="G54" s="116"/>
      <c r="H54" s="116"/>
      <c r="I54" s="116"/>
      <c r="J54" s="116"/>
      <c r="K54" s="116"/>
      <c r="L54" s="116"/>
    </row>
    <row r="55" spans="1:12" ht="12.75" customHeight="1" x14ac:dyDescent="0.2">
      <c r="A55" s="116"/>
      <c r="B55" s="117" t="s">
        <v>419</v>
      </c>
      <c r="C55" s="116"/>
      <c r="D55" s="116"/>
      <c r="E55" s="116"/>
      <c r="F55" s="116"/>
      <c r="G55" s="116"/>
      <c r="H55" s="116"/>
      <c r="I55" s="116"/>
      <c r="J55" s="116"/>
      <c r="K55" s="116"/>
      <c r="L55" s="116"/>
    </row>
    <row r="56" spans="1:12" ht="12.75" customHeight="1" x14ac:dyDescent="0.2">
      <c r="A56" s="116"/>
      <c r="B56" s="167" t="s">
        <v>420</v>
      </c>
      <c r="C56" s="116"/>
      <c r="D56" s="116"/>
      <c r="E56" s="116"/>
      <c r="F56" s="116"/>
      <c r="G56" s="116"/>
      <c r="H56" s="116"/>
      <c r="I56" s="116"/>
      <c r="J56" s="116"/>
      <c r="K56" s="116"/>
      <c r="L56" s="116"/>
    </row>
    <row r="57" spans="1:12" ht="12.75" customHeight="1" x14ac:dyDescent="0.2">
      <c r="A57" s="167"/>
      <c r="B57" s="160"/>
      <c r="C57" s="160"/>
      <c r="D57" s="160"/>
      <c r="E57" s="160"/>
      <c r="F57" s="160"/>
      <c r="G57" s="160"/>
      <c r="H57" s="160"/>
      <c r="I57" s="160"/>
      <c r="J57" s="160"/>
      <c r="K57" s="160"/>
    </row>
    <row r="58" spans="1:12" ht="12.75" customHeight="1" x14ac:dyDescent="0.2">
      <c r="B58" s="1" t="s">
        <v>421</v>
      </c>
    </row>
    <row r="59" spans="1:12" ht="12.75" customHeight="1" x14ac:dyDescent="0.2"/>
    <row r="60" spans="1:12" ht="12.75" customHeight="1" x14ac:dyDescent="0.2"/>
    <row r="61" spans="1:12" ht="12.75" customHeight="1" x14ac:dyDescent="0.2"/>
    <row r="62" spans="1:12" ht="12.75" customHeight="1" x14ac:dyDescent="0.2"/>
    <row r="63" spans="1:12" ht="12.75" customHeight="1" x14ac:dyDescent="0.2"/>
    <row r="64" spans="1:12"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sheetData>
  <phoneticPr fontId="19" type="noConversion"/>
  <pageMargins left="0.74803149606299213" right="0.74803149606299213" top="0.98425196850393704" bottom="0.98425196850393704" header="0.51181102362204722" footer="0.51181102362204722"/>
  <pageSetup scale="65" orientation="landscape" r:id="rId1"/>
  <headerFooter alignWithMargins="0"/>
  <rowBreaks count="2" manualBreakCount="2">
    <brk id="61" max="16383" man="1"/>
    <brk id="67"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92D050"/>
  </sheetPr>
  <dimension ref="A1:AD71"/>
  <sheetViews>
    <sheetView workbookViewId="0">
      <pane xSplit="1" ySplit="5" topLeftCell="B48" activePane="bottomRight" state="frozen"/>
      <selection pane="topRight" activeCell="B1" sqref="B1"/>
      <selection pane="bottomLeft" activeCell="A6" sqref="A6"/>
      <selection pane="bottomRight" activeCell="L29" sqref="L29"/>
    </sheetView>
  </sheetViews>
  <sheetFormatPr defaultColWidth="8.875" defaultRowHeight="12.75" x14ac:dyDescent="0.2"/>
  <cols>
    <col min="1" max="1" width="13.875" style="1" customWidth="1"/>
    <col min="2" max="2" width="10.375" style="11" customWidth="1"/>
    <col min="3" max="3" width="8.875" style="11" customWidth="1"/>
    <col min="4" max="4" width="9.375" style="11" customWidth="1"/>
    <col min="5" max="5" width="10.875" style="11" customWidth="1"/>
    <col min="6" max="6" width="11" style="11" customWidth="1"/>
    <col min="7" max="7" width="13.875" style="4" customWidth="1"/>
    <col min="8" max="8" width="14.625" style="4" bestFit="1" customWidth="1"/>
    <col min="9" max="9" width="11.375" style="4" customWidth="1"/>
    <col min="10" max="10" width="10.375" style="11" customWidth="1"/>
    <col min="11" max="95" width="10.875" style="1" customWidth="1"/>
    <col min="96" max="16384" width="8.875" style="1"/>
  </cols>
  <sheetData>
    <row r="1" spans="1:30" x14ac:dyDescent="0.2">
      <c r="B1" s="11" t="s">
        <v>422</v>
      </c>
      <c r="Q1" s="1" t="s">
        <v>423</v>
      </c>
    </row>
    <row r="3" spans="1:30" ht="29.25" customHeight="1" x14ac:dyDescent="0.2">
      <c r="B3" s="11" t="s">
        <v>101</v>
      </c>
      <c r="J3" s="218"/>
      <c r="K3" s="1" t="s">
        <v>102</v>
      </c>
      <c r="L3" s="37"/>
      <c r="M3" s="1" t="s">
        <v>103</v>
      </c>
      <c r="N3" s="37"/>
      <c r="O3" s="1" t="s">
        <v>104</v>
      </c>
      <c r="P3" s="37"/>
      <c r="Q3" s="1" t="s">
        <v>105</v>
      </c>
      <c r="R3" s="37"/>
      <c r="S3" s="1" t="s">
        <v>106</v>
      </c>
      <c r="T3" s="37"/>
      <c r="U3" s="1" t="s">
        <v>107</v>
      </c>
      <c r="V3" s="37"/>
      <c r="W3" s="1" t="s">
        <v>108</v>
      </c>
      <c r="X3" s="37"/>
      <c r="Y3" s="1" t="s">
        <v>109</v>
      </c>
      <c r="Z3" s="37"/>
      <c r="AA3" s="1" t="s">
        <v>110</v>
      </c>
      <c r="AB3" s="37"/>
      <c r="AC3" s="1" t="s">
        <v>111</v>
      </c>
    </row>
    <row r="4" spans="1:30" s="3" customFormat="1" ht="63.75" customHeight="1" x14ac:dyDescent="0.2">
      <c r="B4" s="12" t="s">
        <v>424</v>
      </c>
      <c r="C4" s="12" t="s">
        <v>425</v>
      </c>
      <c r="D4" s="12" t="s">
        <v>426</v>
      </c>
      <c r="E4" s="12" t="s">
        <v>427</v>
      </c>
      <c r="F4" s="12" t="s">
        <v>428</v>
      </c>
      <c r="G4" s="14" t="s">
        <v>389</v>
      </c>
      <c r="H4" s="14" t="s">
        <v>429</v>
      </c>
      <c r="I4" s="14" t="s">
        <v>430</v>
      </c>
      <c r="J4" s="219" t="s">
        <v>431</v>
      </c>
      <c r="K4" s="3" t="s">
        <v>430</v>
      </c>
      <c r="L4" s="38" t="s">
        <v>429</v>
      </c>
      <c r="M4" s="3" t="s">
        <v>432</v>
      </c>
      <c r="N4" s="38" t="s">
        <v>429</v>
      </c>
      <c r="O4" s="3" t="s">
        <v>432</v>
      </c>
      <c r="P4" s="38" t="s">
        <v>429</v>
      </c>
      <c r="Q4" s="3" t="s">
        <v>432</v>
      </c>
      <c r="R4" s="38" t="s">
        <v>433</v>
      </c>
      <c r="S4" s="3" t="s">
        <v>432</v>
      </c>
      <c r="T4" s="38" t="s">
        <v>433</v>
      </c>
      <c r="U4" s="3" t="s">
        <v>432</v>
      </c>
      <c r="V4" s="38" t="s">
        <v>429</v>
      </c>
      <c r="W4" s="3" t="s">
        <v>432</v>
      </c>
      <c r="X4" s="38" t="s">
        <v>429</v>
      </c>
      <c r="Y4" s="3" t="s">
        <v>432</v>
      </c>
      <c r="Z4" s="38" t="s">
        <v>429</v>
      </c>
      <c r="AA4" s="3" t="s">
        <v>432</v>
      </c>
      <c r="AB4" s="38" t="s">
        <v>429</v>
      </c>
      <c r="AC4" s="3" t="s">
        <v>432</v>
      </c>
      <c r="AD4" s="3" t="s">
        <v>429</v>
      </c>
    </row>
    <row r="5" spans="1:30" hidden="1" x14ac:dyDescent="0.2">
      <c r="J5" s="218"/>
      <c r="L5" s="37"/>
      <c r="N5" s="37"/>
      <c r="P5" s="37"/>
      <c r="R5" s="37"/>
      <c r="T5" s="37"/>
      <c r="V5" s="37"/>
      <c r="X5" s="37"/>
      <c r="Z5" s="37"/>
      <c r="AB5" s="37"/>
    </row>
    <row r="6" spans="1:30" ht="12.75" customHeight="1" x14ac:dyDescent="0.2">
      <c r="B6" s="11" t="s">
        <v>145</v>
      </c>
      <c r="C6" s="11" t="s">
        <v>146</v>
      </c>
      <c r="D6" s="11" t="s">
        <v>147</v>
      </c>
      <c r="E6" s="11" t="s">
        <v>148</v>
      </c>
      <c r="F6" s="11" t="s">
        <v>149</v>
      </c>
      <c r="G6" s="4" t="s">
        <v>150</v>
      </c>
      <c r="H6" s="14" t="s">
        <v>434</v>
      </c>
      <c r="I6" s="4" t="s">
        <v>152</v>
      </c>
      <c r="J6" s="218" t="s">
        <v>435</v>
      </c>
      <c r="K6" s="1" t="s">
        <v>145</v>
      </c>
      <c r="L6" s="37" t="s">
        <v>436</v>
      </c>
      <c r="M6" s="1" t="s">
        <v>145</v>
      </c>
      <c r="N6" s="37" t="s">
        <v>436</v>
      </c>
      <c r="O6" s="1" t="s">
        <v>145</v>
      </c>
      <c r="P6" s="37" t="s">
        <v>436</v>
      </c>
      <c r="Q6" s="1" t="s">
        <v>145</v>
      </c>
      <c r="R6" s="37" t="s">
        <v>436</v>
      </c>
      <c r="S6" s="1" t="s">
        <v>145</v>
      </c>
      <c r="T6" s="37" t="s">
        <v>436</v>
      </c>
      <c r="U6" s="1" t="s">
        <v>145</v>
      </c>
      <c r="V6" s="37" t="s">
        <v>436</v>
      </c>
      <c r="W6" s="1" t="s">
        <v>145</v>
      </c>
      <c r="X6" s="37" t="s">
        <v>436</v>
      </c>
      <c r="Y6" s="1" t="s">
        <v>145</v>
      </c>
      <c r="Z6" s="37" t="s">
        <v>436</v>
      </c>
      <c r="AA6" s="1" t="s">
        <v>145</v>
      </c>
      <c r="AB6" s="37" t="s">
        <v>436</v>
      </c>
      <c r="AC6" s="1" t="s">
        <v>145</v>
      </c>
      <c r="AD6" s="1" t="s">
        <v>436</v>
      </c>
    </row>
    <row r="7" spans="1:30" ht="12.75" customHeight="1" x14ac:dyDescent="0.2">
      <c r="A7" s="1">
        <v>1981</v>
      </c>
      <c r="B7" s="11">
        <v>16.2</v>
      </c>
      <c r="C7" s="11">
        <v>2.8</v>
      </c>
      <c r="D7" s="11">
        <v>1.4</v>
      </c>
      <c r="E7" s="11">
        <v>8.1999999999999993</v>
      </c>
      <c r="F7" s="16">
        <f>SUM(B7:E7) * ('a1'!$B$42/'a1'!$B$11)</f>
        <v>56.851219512195122</v>
      </c>
      <c r="G7" s="4">
        <f>'a1'!F6</f>
        <v>24819915</v>
      </c>
      <c r="H7" s="4">
        <f>F7*1000000000/G7</f>
        <v>2290.5485176800617</v>
      </c>
      <c r="I7" s="4">
        <f>'a1'!G6</f>
        <v>17766.056007846924</v>
      </c>
      <c r="J7" s="218">
        <f>H7/I7*100</f>
        <v>12.892836297872586</v>
      </c>
      <c r="K7" s="4">
        <f>'a1'!M6</f>
        <v>12793.280746460119</v>
      </c>
      <c r="L7" s="31">
        <f>K7*($J7/100)</f>
        <v>1649.4167437683552</v>
      </c>
      <c r="M7" s="4">
        <f>'a1'!S6</f>
        <v>14981.667489538733</v>
      </c>
      <c r="N7" s="31">
        <f>M7*($J7/100)</f>
        <v>1931.5618641178266</v>
      </c>
      <c r="O7" s="4">
        <f>'a1'!Y6</f>
        <v>15849.174904751711</v>
      </c>
      <c r="P7" s="31">
        <f t="shared" ref="P7:P32" si="0">O7*($J7/100)</f>
        <v>2043.4081750331416</v>
      </c>
      <c r="Q7" s="4">
        <f>'a1'!AE6</f>
        <v>13842.686831682327</v>
      </c>
      <c r="R7" s="31">
        <f t="shared" ref="R7:R32" si="1">Q7*($J7/100)</f>
        <v>1784.7149524359679</v>
      </c>
      <c r="S7" s="4">
        <f>'a1'!AK6</f>
        <v>15159.74674391691</v>
      </c>
      <c r="T7" s="31">
        <f t="shared" ref="T7:T32" si="2">S7*($J7/100)</f>
        <v>1954.5213308652769</v>
      </c>
      <c r="U7" s="4">
        <f>'a1'!AQ6</f>
        <v>18799.775676822108</v>
      </c>
      <c r="V7" s="31">
        <f t="shared" ref="V7:V32" si="3">U7*($J7/100)</f>
        <v>2423.8243023799423</v>
      </c>
      <c r="W7" s="4">
        <f>'a1'!AW6</f>
        <v>17372.494676716124</v>
      </c>
      <c r="X7" s="31">
        <f t="shared" ref="X7:X32" si="4">W7*($J7/100)</f>
        <v>2239.8072995256393</v>
      </c>
      <c r="Y7" s="4">
        <f>'a1'!BC6</f>
        <v>16960.130524033088</v>
      </c>
      <c r="Z7" s="31">
        <f t="shared" ref="Z7:Z32" si="5">Y7*($J7/100)</f>
        <v>2186.6418643691063</v>
      </c>
      <c r="AA7" s="4">
        <f>'a1'!BI6</f>
        <v>20804.380770144002</v>
      </c>
      <c r="AB7" s="31">
        <f t="shared" ref="AB7:AB32" si="6">AA7*($J7/100)</f>
        <v>2682.2747554807502</v>
      </c>
      <c r="AC7" s="4">
        <f>'a1'!BO6</f>
        <v>20792.780477174005</v>
      </c>
      <c r="AD7" s="4">
        <f t="shared" ref="AD7:AD32" si="7">AC7*($J7/100)</f>
        <v>2680.779148698055</v>
      </c>
    </row>
    <row r="8" spans="1:30" ht="12.75" customHeight="1" x14ac:dyDescent="0.2">
      <c r="A8" s="1">
        <v>1982</v>
      </c>
      <c r="B8" s="11">
        <v>15.8</v>
      </c>
      <c r="C8" s="11">
        <v>2.9</v>
      </c>
      <c r="D8" s="11">
        <v>1.4</v>
      </c>
      <c r="E8" s="11">
        <v>7.9</v>
      </c>
      <c r="F8" s="11">
        <f>SUM(B8:E8) * ('a1'!$B$42/'a1'!$B$11)</f>
        <v>55.658536585365859</v>
      </c>
      <c r="G8" s="4">
        <f>'a1'!F7</f>
        <v>25116942</v>
      </c>
      <c r="H8" s="4">
        <f t="shared" ref="H8:H34" si="8">F8*1000000000/G8</f>
        <v>2215.9758375588021</v>
      </c>
      <c r="I8" s="4">
        <f>'a1'!G7</f>
        <v>17134.808847350923</v>
      </c>
      <c r="J8" s="218">
        <f t="shared" ref="J8:J27" si="9">H8/I8*100</f>
        <v>12.932597365399829</v>
      </c>
      <c r="K8" s="4">
        <f>'a1'!M7</f>
        <v>12743.227110727699</v>
      </c>
      <c r="L8" s="31">
        <f t="shared" ref="L8:N28" si="10">K8*($J8/100)</f>
        <v>1648.030253588887</v>
      </c>
      <c r="M8" s="4">
        <f>'a1'!S7</f>
        <v>14774.897239214164</v>
      </c>
      <c r="N8" s="31">
        <f t="shared" si="10"/>
        <v>1910.7779710991429</v>
      </c>
      <c r="O8" s="4">
        <f>'a1'!Y7</f>
        <v>15537.147367171185</v>
      </c>
      <c r="P8" s="31">
        <f t="shared" si="0"/>
        <v>2009.3567110650695</v>
      </c>
      <c r="Q8" s="4">
        <f>'a1'!AE7</f>
        <v>13667.261755838164</v>
      </c>
      <c r="R8" s="31">
        <f t="shared" si="1"/>
        <v>1767.5319337578248</v>
      </c>
      <c r="S8" s="4">
        <f>'a1'!AK7</f>
        <v>14524.746942960333</v>
      </c>
      <c r="T8" s="31">
        <f t="shared" si="2"/>
        <v>1878.4270404762801</v>
      </c>
      <c r="U8" s="4">
        <f>'a1'!AQ7</f>
        <v>18246.496077256699</v>
      </c>
      <c r="V8" s="31">
        <f t="shared" si="3"/>
        <v>2359.7458709650828</v>
      </c>
      <c r="W8" s="4">
        <f>'a1'!AW7</f>
        <v>17247.977467030989</v>
      </c>
      <c r="X8" s="31">
        <f t="shared" si="4"/>
        <v>2230.6114794860059</v>
      </c>
      <c r="Y8" s="4">
        <f>'a1'!BC7</f>
        <v>16733.530512415593</v>
      </c>
      <c r="Z8" s="31">
        <f t="shared" si="5"/>
        <v>2164.0801261870351</v>
      </c>
      <c r="AA8" s="4">
        <f>'a1'!BI7</f>
        <v>19906.516382841448</v>
      </c>
      <c r="AB8" s="31">
        <f t="shared" si="6"/>
        <v>2574.4296132702384</v>
      </c>
      <c r="AC8" s="4">
        <f>'a1'!BO7</f>
        <v>19367.199105305626</v>
      </c>
      <c r="AD8" s="4">
        <f t="shared" si="7"/>
        <v>2504.6818812444944</v>
      </c>
    </row>
    <row r="9" spans="1:30" ht="12.75" customHeight="1" x14ac:dyDescent="0.2">
      <c r="A9" s="1">
        <v>1983</v>
      </c>
      <c r="B9" s="11">
        <v>16.8</v>
      </c>
      <c r="C9" s="11">
        <v>2.9</v>
      </c>
      <c r="D9" s="11">
        <v>1.7</v>
      </c>
      <c r="E9" s="11">
        <v>7.9</v>
      </c>
      <c r="F9" s="11">
        <f>SUM(B9:E9) * ('a1'!$B$42/'a1'!$B$11)</f>
        <v>58.242682926829268</v>
      </c>
      <c r="G9" s="4">
        <f>'a1'!F8</f>
        <v>25366451</v>
      </c>
      <c r="H9" s="4">
        <f t="shared" si="8"/>
        <v>2296.0516994209897</v>
      </c>
      <c r="I9" s="4">
        <f>'a1'!G8</f>
        <v>17442.132523781114</v>
      </c>
      <c r="J9" s="218">
        <f t="shared" si="9"/>
        <v>13.163824413617348</v>
      </c>
      <c r="K9" s="4">
        <f>'a1'!M8</f>
        <v>12941.066779012508</v>
      </c>
      <c r="L9" s="31">
        <f t="shared" si="10"/>
        <v>1703.5393080381727</v>
      </c>
      <c r="M9" s="4">
        <f>'a1'!S8</f>
        <v>15227.574299371712</v>
      </c>
      <c r="N9" s="31">
        <f t="shared" si="10"/>
        <v>2004.5311432224141</v>
      </c>
      <c r="O9" s="4">
        <f>'a1'!Y8</f>
        <v>16053.410788343512</v>
      </c>
      <c r="P9" s="31">
        <f t="shared" si="0"/>
        <v>2113.2428085742445</v>
      </c>
      <c r="Q9" s="4">
        <f>'a1'!AE8</f>
        <v>14138.788711351599</v>
      </c>
      <c r="R9" s="31">
        <f t="shared" si="1"/>
        <v>1861.2053201746753</v>
      </c>
      <c r="S9" s="4">
        <f>'a1'!AK8</f>
        <v>14993.239412046931</v>
      </c>
      <c r="T9" s="31">
        <f t="shared" si="2"/>
        <v>1973.683710115132</v>
      </c>
      <c r="U9" s="4">
        <f>'a1'!AQ8</f>
        <v>18690.835088948981</v>
      </c>
      <c r="V9" s="31">
        <f t="shared" si="3"/>
        <v>2460.4287125480237</v>
      </c>
      <c r="W9" s="4">
        <f>'a1'!AW8</f>
        <v>17199.307007677267</v>
      </c>
      <c r="X9" s="31">
        <f t="shared" si="4"/>
        <v>2264.0865748496194</v>
      </c>
      <c r="Y9" s="4">
        <f>'a1'!BC8</f>
        <v>16956.82093065761</v>
      </c>
      <c r="Z9" s="31">
        <f t="shared" si="5"/>
        <v>2232.1661334432829</v>
      </c>
      <c r="AA9" s="4">
        <f>'a1'!BI8</f>
        <v>19779.101407218539</v>
      </c>
      <c r="AB9" s="31">
        <f t="shared" si="6"/>
        <v>2603.6861798375662</v>
      </c>
      <c r="AC9" s="4">
        <f>'a1'!BO8</f>
        <v>19277.716747916253</v>
      </c>
      <c r="AD9" s="4">
        <f t="shared" si="7"/>
        <v>2537.6847836501997</v>
      </c>
    </row>
    <row r="10" spans="1:30" ht="12.75" customHeight="1" x14ac:dyDescent="0.2">
      <c r="A10" s="1">
        <v>1984</v>
      </c>
      <c r="B10" s="11">
        <v>18.100000000000001</v>
      </c>
      <c r="C10" s="11">
        <v>3</v>
      </c>
      <c r="D10" s="11">
        <v>1.8</v>
      </c>
      <c r="E10" s="11">
        <v>8.5</v>
      </c>
      <c r="F10" s="11">
        <f>SUM(B10:E10) * ('a1'!$B$42/'a1'!$B$11)</f>
        <v>62.417073170731719</v>
      </c>
      <c r="G10" s="4">
        <f>'a1'!F9</f>
        <v>25607053</v>
      </c>
      <c r="H10" s="4">
        <f t="shared" si="8"/>
        <v>2437.4953717138678</v>
      </c>
      <c r="I10" s="4">
        <f>'a1'!G9</f>
        <v>18017.301717616629</v>
      </c>
      <c r="J10" s="218">
        <f t="shared" si="9"/>
        <v>13.528637139547806</v>
      </c>
      <c r="K10" s="4">
        <f>'a1'!M9</f>
        <v>13464.008343892494</v>
      </c>
      <c r="L10" s="31">
        <f t="shared" si="10"/>
        <v>1821.4968332836554</v>
      </c>
      <c r="M10" s="4">
        <f>'a1'!S9</f>
        <v>15984.134383666633</v>
      </c>
      <c r="N10" s="31">
        <f t="shared" si="10"/>
        <v>2162.4355406639547</v>
      </c>
      <c r="O10" s="4">
        <f>'a1'!Y9</f>
        <v>16857.537172168653</v>
      </c>
      <c r="P10" s="31">
        <f t="shared" si="0"/>
        <v>2280.5950346870854</v>
      </c>
      <c r="Q10" s="4">
        <f>'a1'!AE9</f>
        <v>14687.267518681781</v>
      </c>
      <c r="R10" s="31">
        <f t="shared" si="1"/>
        <v>1986.9871283171249</v>
      </c>
      <c r="S10" s="4">
        <f>'a1'!AK9</f>
        <v>15722.446246693671</v>
      </c>
      <c r="T10" s="31">
        <f t="shared" si="2"/>
        <v>2127.0327021756398</v>
      </c>
      <c r="U10" s="4">
        <f>'a1'!AQ9</f>
        <v>19310.641829317618</v>
      </c>
      <c r="V10" s="31">
        <f t="shared" si="3"/>
        <v>2612.4666624061169</v>
      </c>
      <c r="W10" s="4">
        <f>'a1'!AW9</f>
        <v>18077.830958845319</v>
      </c>
      <c r="X10" s="31">
        <f t="shared" si="4"/>
        <v>2445.6841531230189</v>
      </c>
      <c r="Y10" s="4">
        <f>'a1'!BC9</f>
        <v>17288.331041823745</v>
      </c>
      <c r="Z10" s="31">
        <f t="shared" si="5"/>
        <v>2338.8755741321393</v>
      </c>
      <c r="AA10" s="4">
        <f>'a1'!BI9</f>
        <v>19979.890613962863</v>
      </c>
      <c r="AB10" s="31">
        <f t="shared" si="6"/>
        <v>2703.0069020416058</v>
      </c>
      <c r="AC10" s="4">
        <f>'a1'!BO9</f>
        <v>19542.06409446858</v>
      </c>
      <c r="AD10" s="4">
        <f t="shared" si="7"/>
        <v>2643.774940918513</v>
      </c>
    </row>
    <row r="11" spans="1:30" ht="12.75" customHeight="1" x14ac:dyDescent="0.2">
      <c r="A11" s="1">
        <v>1985</v>
      </c>
      <c r="B11" s="11">
        <v>19.100000000000001</v>
      </c>
      <c r="C11" s="11">
        <v>3.1</v>
      </c>
      <c r="D11" s="11">
        <v>1.9</v>
      </c>
      <c r="E11" s="11">
        <v>9</v>
      </c>
      <c r="F11" s="11">
        <f>SUM(B11:E11) * ('a1'!$B$42/'a1'!$B$11)</f>
        <v>65.796341463414649</v>
      </c>
      <c r="G11" s="4">
        <f>'a1'!F10</f>
        <v>25842116</v>
      </c>
      <c r="H11" s="4">
        <f t="shared" si="8"/>
        <v>2546.0895486814875</v>
      </c>
      <c r="I11" s="4">
        <f>'a1'!G10</f>
        <v>18753.18569114077</v>
      </c>
      <c r="J11" s="218">
        <f t="shared" si="9"/>
        <v>13.576837507049753</v>
      </c>
      <c r="K11" s="4">
        <f>'a1'!M10</f>
        <v>13936.385999741056</v>
      </c>
      <c r="L11" s="31">
        <f t="shared" si="10"/>
        <v>1892.1204815400743</v>
      </c>
      <c r="M11" s="4">
        <f>'a1'!S10</f>
        <v>16204.483658389425</v>
      </c>
      <c r="N11" s="31">
        <f t="shared" si="10"/>
        <v>2200.0564151559634</v>
      </c>
      <c r="O11" s="4">
        <f>'a1'!Y10</f>
        <v>17430.755614958773</v>
      </c>
      <c r="P11" s="31">
        <f t="shared" si="0"/>
        <v>2366.5453660939033</v>
      </c>
      <c r="Q11" s="4">
        <f>'a1'!AE10</f>
        <v>15223.555794587764</v>
      </c>
      <c r="R11" s="31">
        <f t="shared" si="1"/>
        <v>2066.8774330262377</v>
      </c>
      <c r="S11" s="4">
        <f>'a1'!AK10</f>
        <v>16453.233984447783</v>
      </c>
      <c r="T11" s="31">
        <f t="shared" si="2"/>
        <v>2233.8288427231628</v>
      </c>
      <c r="U11" s="4">
        <f>'a1'!AQ10</f>
        <v>20137.806053520857</v>
      </c>
      <c r="V11" s="31">
        <f t="shared" si="3"/>
        <v>2734.0772053713554</v>
      </c>
      <c r="W11" s="4">
        <f>'a1'!AW10</f>
        <v>18629.18535420487</v>
      </c>
      <c r="X11" s="31">
        <f t="shared" si="4"/>
        <v>2529.254224427506</v>
      </c>
      <c r="Y11" s="4">
        <f>'a1'!BC10</f>
        <v>17597.333666364855</v>
      </c>
      <c r="Z11" s="31">
        <f t="shared" si="5"/>
        <v>2389.1613974557167</v>
      </c>
      <c r="AA11" s="4">
        <f>'a1'!BI10</f>
        <v>21036.893478450733</v>
      </c>
      <c r="AB11" s="31">
        <f t="shared" si="6"/>
        <v>2856.1448441004022</v>
      </c>
      <c r="AC11" s="4">
        <f>'a1'!BO10</f>
        <v>20107.686014498184</v>
      </c>
      <c r="AD11" s="4">
        <f t="shared" si="7"/>
        <v>2729.9878566161869</v>
      </c>
    </row>
    <row r="12" spans="1:30" ht="12.75" customHeight="1" x14ac:dyDescent="0.2">
      <c r="A12" s="1">
        <v>1986</v>
      </c>
      <c r="B12" s="11">
        <v>18.8</v>
      </c>
      <c r="C12" s="11">
        <v>3.1</v>
      </c>
      <c r="D12" s="11">
        <v>2.1</v>
      </c>
      <c r="E12" s="11">
        <v>9.3000000000000007</v>
      </c>
      <c r="F12" s="11">
        <f>SUM(B12:E12) * ('a1'!$B$42/'a1'!$B$11)</f>
        <v>66.193902439024413</v>
      </c>
      <c r="G12" s="4">
        <f>'a1'!F11</f>
        <v>26100278</v>
      </c>
      <c r="H12" s="4">
        <f t="shared" si="8"/>
        <v>2536.1378311382127</v>
      </c>
      <c r="I12" s="4">
        <f>'a1'!G11</f>
        <v>19265.273726203224</v>
      </c>
      <c r="J12" s="218">
        <f t="shared" si="9"/>
        <v>13.164296895967498</v>
      </c>
      <c r="K12" s="4">
        <f>'a1'!M11</f>
        <v>14448.921232817289</v>
      </c>
      <c r="L12" s="31">
        <f t="shared" si="10"/>
        <v>1902.098889352555</v>
      </c>
      <c r="M12" s="4">
        <f>'a1'!S11</f>
        <v>16677.567037279267</v>
      </c>
      <c r="N12" s="31">
        <f t="shared" si="10"/>
        <v>2195.4844398114533</v>
      </c>
      <c r="O12" s="4">
        <f>'a1'!Y11</f>
        <v>17930.75368327284</v>
      </c>
      <c r="P12" s="31">
        <f t="shared" si="0"/>
        <v>2360.4576505506643</v>
      </c>
      <c r="Q12" s="4">
        <f>'a1'!AE11</f>
        <v>15811.999409670643</v>
      </c>
      <c r="R12" s="31">
        <f t="shared" si="1"/>
        <v>2081.5385474776717</v>
      </c>
      <c r="S12" s="4">
        <f>'a1'!AK11</f>
        <v>16902.225197035852</v>
      </c>
      <c r="T12" s="31">
        <f t="shared" si="2"/>
        <v>2225.0591069628272</v>
      </c>
      <c r="U12" s="4">
        <f>'a1'!AQ11</f>
        <v>20895.464504423326</v>
      </c>
      <c r="V12" s="31">
        <f t="shared" si="3"/>
        <v>2750.74098515379</v>
      </c>
      <c r="W12" s="4">
        <f>'a1'!AW11</f>
        <v>18919.849901791211</v>
      </c>
      <c r="X12" s="31">
        <f t="shared" si="4"/>
        <v>2490.6652133432099</v>
      </c>
      <c r="Y12" s="4">
        <f>'a1'!BC11</f>
        <v>18160.485342421678</v>
      </c>
      <c r="Z12" s="31">
        <f t="shared" si="5"/>
        <v>2390.7002082250492</v>
      </c>
      <c r="AA12" s="4">
        <f>'a1'!BI11</f>
        <v>21076.64421088975</v>
      </c>
      <c r="AB12" s="31">
        <f t="shared" si="6"/>
        <v>2774.5920196282727</v>
      </c>
      <c r="AC12" s="4">
        <f>'a1'!BO11</f>
        <v>20407.03537496908</v>
      </c>
      <c r="AD12" s="4">
        <f t="shared" si="7"/>
        <v>2686.4427244260437</v>
      </c>
    </row>
    <row r="13" spans="1:30" ht="12.75" customHeight="1" x14ac:dyDescent="0.2">
      <c r="A13" s="1">
        <v>1987</v>
      </c>
      <c r="B13" s="11">
        <v>18.899999999999999</v>
      </c>
      <c r="C13" s="11">
        <v>3.2</v>
      </c>
      <c r="D13" s="11">
        <v>1.8</v>
      </c>
      <c r="E13" s="11">
        <v>9.6</v>
      </c>
      <c r="F13" s="11">
        <f>SUM(B13:E13) * ('a1'!$B$42/'a1'!$B$11)</f>
        <v>66.591463414634148</v>
      </c>
      <c r="G13" s="4">
        <f>'a1'!F12</f>
        <v>26446601</v>
      </c>
      <c r="H13" s="4">
        <f t="shared" si="8"/>
        <v>2517.9592422721598</v>
      </c>
      <c r="I13" s="4">
        <f>'a1'!G12</f>
        <v>19781.180954028838</v>
      </c>
      <c r="J13" s="218">
        <f t="shared" si="9"/>
        <v>12.729064296635567</v>
      </c>
      <c r="K13" s="4">
        <f>'a1'!M12</f>
        <v>15038.887981058408</v>
      </c>
      <c r="L13" s="31">
        <f t="shared" si="10"/>
        <v>1914.3097206079233</v>
      </c>
      <c r="M13" s="4">
        <f>'a1'!S12</f>
        <v>17210.6871059771</v>
      </c>
      <c r="N13" s="31">
        <f t="shared" si="10"/>
        <v>2190.7594276125924</v>
      </c>
      <c r="O13" s="4">
        <f>'a1'!Y12</f>
        <v>18381.702898145268</v>
      </c>
      <c r="P13" s="31">
        <f t="shared" si="0"/>
        <v>2339.8187807214345</v>
      </c>
      <c r="Q13" s="4">
        <f>'a1'!AE12</f>
        <v>16246.935836695211</v>
      </c>
      <c r="R13" s="31">
        <f t="shared" si="1"/>
        <v>2068.0829088860592</v>
      </c>
      <c r="S13" s="4">
        <f>'a1'!AK12</f>
        <v>17334.897870593621</v>
      </c>
      <c r="T13" s="31">
        <f t="shared" si="2"/>
        <v>2206.5702957039716</v>
      </c>
      <c r="U13" s="4">
        <f>'a1'!AQ12</f>
        <v>21466.194297643324</v>
      </c>
      <c r="V13" s="31">
        <f t="shared" si="3"/>
        <v>2732.4456741877366</v>
      </c>
      <c r="W13" s="4">
        <f>'a1'!AW12</f>
        <v>19077.307981896862</v>
      </c>
      <c r="X13" s="31">
        <f t="shared" si="4"/>
        <v>2428.3627990828409</v>
      </c>
      <c r="Y13" s="4">
        <f>'a1'!BC12</f>
        <v>18476.973738355671</v>
      </c>
      <c r="Z13" s="31">
        <f t="shared" si="5"/>
        <v>2351.9458672277619</v>
      </c>
      <c r="AA13" s="4">
        <f>'a1'!BI12</f>
        <v>21493.913867843403</v>
      </c>
      <c r="AB13" s="31">
        <f t="shared" si="6"/>
        <v>2735.9741161012553</v>
      </c>
      <c r="AC13" s="4">
        <f>'a1'!BO12</f>
        <v>21169.691119121213</v>
      </c>
      <c r="AD13" s="4">
        <f t="shared" si="7"/>
        <v>2694.7035939520888</v>
      </c>
    </row>
    <row r="14" spans="1:30" ht="12.75" customHeight="1" x14ac:dyDescent="0.2">
      <c r="A14" s="1">
        <v>1988</v>
      </c>
      <c r="B14" s="11">
        <v>19.8</v>
      </c>
      <c r="C14" s="11">
        <v>3.3</v>
      </c>
      <c r="D14" s="11">
        <v>2</v>
      </c>
      <c r="E14" s="11">
        <v>9.6999999999999993</v>
      </c>
      <c r="F14" s="11">
        <f>SUM(B14:E14) * ('a1'!$B$42/'a1'!$B$11)</f>
        <v>69.175609756097558</v>
      </c>
      <c r="G14" s="4">
        <f>'a1'!F13</f>
        <v>26791747</v>
      </c>
      <c r="H14" s="4">
        <f t="shared" si="8"/>
        <v>2581.9745818030292</v>
      </c>
      <c r="I14" s="4">
        <f>'a1'!G13</f>
        <v>20329.208095313828</v>
      </c>
      <c r="J14" s="218">
        <f t="shared" si="9"/>
        <v>12.700812396121869</v>
      </c>
      <c r="K14" s="4">
        <f>'a1'!M13</f>
        <v>15711.796195359158</v>
      </c>
      <c r="L14" s="31">
        <f t="shared" si="10"/>
        <v>1995.5257588335801</v>
      </c>
      <c r="M14" s="4">
        <f>'a1'!S13</f>
        <v>17596.237885666993</v>
      </c>
      <c r="N14" s="31">
        <f t="shared" si="10"/>
        <v>2234.865162633886</v>
      </c>
      <c r="O14" s="4">
        <f>'a1'!Y13</f>
        <v>18847.189528497041</v>
      </c>
      <c r="P14" s="31">
        <f t="shared" si="0"/>
        <v>2393.7461839559351</v>
      </c>
      <c r="Q14" s="4">
        <f>'a1'!AE13</f>
        <v>16748.15738776941</v>
      </c>
      <c r="R14" s="31">
        <f t="shared" si="1"/>
        <v>2127.1520496278176</v>
      </c>
      <c r="S14" s="4">
        <f>'a1'!AK13</f>
        <v>17778.503884042846</v>
      </c>
      <c r="T14" s="31">
        <f t="shared" si="2"/>
        <v>2258.0144251495217</v>
      </c>
      <c r="U14" s="4">
        <f>'a1'!AQ13</f>
        <v>22105.94575255473</v>
      </c>
      <c r="V14" s="31">
        <f t="shared" si="3"/>
        <v>2807.634698420447</v>
      </c>
      <c r="W14" s="4">
        <f>'a1'!AW13</f>
        <v>19335.808491024833</v>
      </c>
      <c r="X14" s="31">
        <f t="shared" si="4"/>
        <v>2455.804761718467</v>
      </c>
      <c r="Y14" s="4">
        <f>'a1'!BC13</f>
        <v>18655.449925843081</v>
      </c>
      <c r="Z14" s="31">
        <f t="shared" si="5"/>
        <v>2369.3936967337859</v>
      </c>
      <c r="AA14" s="4">
        <f>'a1'!BI13</f>
        <v>22101.559300728564</v>
      </c>
      <c r="AB14" s="31">
        <f t="shared" si="6"/>
        <v>2807.0775834031592</v>
      </c>
      <c r="AC14" s="4">
        <f>'a1'!BO13</f>
        <v>21741.314983717853</v>
      </c>
      <c r="AD14" s="4">
        <f t="shared" si="7"/>
        <v>2761.3236285319385</v>
      </c>
    </row>
    <row r="15" spans="1:30" ht="12.75" customHeight="1" x14ac:dyDescent="0.2">
      <c r="A15" s="1">
        <v>1989</v>
      </c>
      <c r="B15" s="11">
        <v>20.399999999999999</v>
      </c>
      <c r="C15" s="11">
        <v>3.4</v>
      </c>
      <c r="D15" s="11">
        <v>1.7</v>
      </c>
      <c r="E15" s="11">
        <v>9.8000000000000007</v>
      </c>
      <c r="F15" s="11">
        <f>SUM(B15:E15) * ('a1'!$B$42/'a1'!$B$11)</f>
        <v>70.169512195121953</v>
      </c>
      <c r="G15" s="4">
        <f>'a1'!F14</f>
        <v>27276781</v>
      </c>
      <c r="H15" s="4">
        <f t="shared" si="8"/>
        <v>2572.4997460338868</v>
      </c>
      <c r="I15" s="4">
        <f>'a1'!G14</f>
        <v>20655.333193458569</v>
      </c>
      <c r="J15" s="218">
        <f t="shared" si="9"/>
        <v>12.454409337964993</v>
      </c>
      <c r="K15" s="4">
        <f>'a1'!M14</f>
        <v>16080.103928360197</v>
      </c>
      <c r="L15" s="31">
        <f t="shared" si="10"/>
        <v>2002.6819652081681</v>
      </c>
      <c r="M15" s="4">
        <f>'a1'!S14</f>
        <v>17771.392130799904</v>
      </c>
      <c r="N15" s="31">
        <f t="shared" si="10"/>
        <v>2213.3219210247194</v>
      </c>
      <c r="O15" s="4">
        <f>'a1'!Y14</f>
        <v>19043.172416387395</v>
      </c>
      <c r="P15" s="31">
        <f t="shared" si="0"/>
        <v>2371.7146436713256</v>
      </c>
      <c r="Q15" s="4">
        <f>'a1'!AE14</f>
        <v>17032.384792328965</v>
      </c>
      <c r="R15" s="31">
        <f t="shared" si="1"/>
        <v>2121.2829220539479</v>
      </c>
      <c r="S15" s="4">
        <f>'a1'!AK14</f>
        <v>17979.451065742032</v>
      </c>
      <c r="T15" s="31">
        <f t="shared" si="2"/>
        <v>2239.2344324466221</v>
      </c>
      <c r="U15" s="4">
        <f>'a1'!AQ14</f>
        <v>22330.811551269609</v>
      </c>
      <c r="V15" s="31">
        <f t="shared" si="3"/>
        <v>2781.1706790846874</v>
      </c>
      <c r="W15" s="4">
        <f>'a1'!AW14</f>
        <v>19614.202675866469</v>
      </c>
      <c r="X15" s="31">
        <f t="shared" si="4"/>
        <v>2442.8330896304929</v>
      </c>
      <c r="Y15" s="4">
        <f>'a1'!BC14</f>
        <v>18921.190968758307</v>
      </c>
      <c r="Z15" s="31">
        <f t="shared" si="5"/>
        <v>2356.5225748672233</v>
      </c>
      <c r="AA15" s="4">
        <f>'a1'!BI14</f>
        <v>22657.980847167601</v>
      </c>
      <c r="AB15" s="31">
        <f t="shared" si="6"/>
        <v>2821.9176824239612</v>
      </c>
      <c r="AC15" s="4">
        <f>'a1'!BO14</f>
        <v>22442.968976061438</v>
      </c>
      <c r="AD15" s="4">
        <f t="shared" si="7"/>
        <v>2795.1392238711824</v>
      </c>
    </row>
    <row r="16" spans="1:30" ht="12.75" customHeight="1" x14ac:dyDescent="0.2">
      <c r="A16" s="1">
        <v>1990</v>
      </c>
      <c r="B16" s="11">
        <v>20.5</v>
      </c>
      <c r="C16" s="11">
        <v>3.5</v>
      </c>
      <c r="D16" s="11">
        <v>1.5</v>
      </c>
      <c r="E16" s="11">
        <v>11.5</v>
      </c>
      <c r="F16" s="11">
        <f>SUM(B16:E16) * ('a1'!$B$42/'a1'!$B$11)</f>
        <v>73.548780487804891</v>
      </c>
      <c r="G16" s="4">
        <f>'a1'!F15</f>
        <v>27691138</v>
      </c>
      <c r="H16" s="4">
        <f t="shared" si="8"/>
        <v>2656.0403724760204</v>
      </c>
      <c r="I16" s="4">
        <f>'a1'!G15</f>
        <v>20610.203885445229</v>
      </c>
      <c r="J16" s="218">
        <f t="shared" si="9"/>
        <v>12.887016485808257</v>
      </c>
      <c r="K16" s="4">
        <f>'a1'!M15</f>
        <v>16135.289797841238</v>
      </c>
      <c r="L16" s="31">
        <f t="shared" si="10"/>
        <v>2079.357456280738</v>
      </c>
      <c r="M16" s="4">
        <f>'a1'!S15</f>
        <v>18243.305420079138</v>
      </c>
      <c r="N16" s="31">
        <f t="shared" si="10"/>
        <v>2351.0177770419496</v>
      </c>
      <c r="O16" s="4">
        <f>'a1'!Y15</f>
        <v>19047.70273194274</v>
      </c>
      <c r="P16" s="31">
        <f t="shared" si="0"/>
        <v>2454.6805912332106</v>
      </c>
      <c r="Q16" s="4">
        <f>'a1'!AE15</f>
        <v>17334.183604537422</v>
      </c>
      <c r="R16" s="31">
        <f t="shared" si="1"/>
        <v>2233.8590987970092</v>
      </c>
      <c r="S16" s="4">
        <f>'a1'!AK15</f>
        <v>17887.130258657086</v>
      </c>
      <c r="T16" s="31">
        <f t="shared" si="2"/>
        <v>2305.1174252711357</v>
      </c>
      <c r="U16" s="4">
        <f>'a1'!AQ15</f>
        <v>22000.844613626174</v>
      </c>
      <c r="V16" s="31">
        <f t="shared" si="3"/>
        <v>2835.2524723750626</v>
      </c>
      <c r="W16" s="4">
        <f>'a1'!AW15</f>
        <v>19833.167634774443</v>
      </c>
      <c r="X16" s="31">
        <f t="shared" si="4"/>
        <v>2555.9035827513699</v>
      </c>
      <c r="Y16" s="4">
        <f>'a1'!BC15</f>
        <v>19260.176615293625</v>
      </c>
      <c r="Z16" s="31">
        <f t="shared" si="5"/>
        <v>2482.0621356086758</v>
      </c>
      <c r="AA16" s="4">
        <f>'a1'!BI15</f>
        <v>22863.36225777027</v>
      </c>
      <c r="AB16" s="31">
        <f t="shared" si="6"/>
        <v>2946.4052633689175</v>
      </c>
      <c r="AC16" s="4">
        <f>'a1'!BO15</f>
        <v>22743.461566150108</v>
      </c>
      <c r="AD16" s="4">
        <f t="shared" si="7"/>
        <v>2930.9536414732288</v>
      </c>
    </row>
    <row r="17" spans="1:30" ht="12.75" customHeight="1" x14ac:dyDescent="0.2">
      <c r="A17" s="1">
        <v>1991</v>
      </c>
      <c r="B17" s="11">
        <v>19.7</v>
      </c>
      <c r="C17" s="11">
        <v>3.5</v>
      </c>
      <c r="D17" s="11">
        <v>1.1000000000000001</v>
      </c>
      <c r="E17" s="11">
        <v>12</v>
      </c>
      <c r="F17" s="11">
        <f>SUM(B17:E17) * ('a1'!$B$42/'a1'!$B$11)</f>
        <v>72.157317073170731</v>
      </c>
      <c r="G17" s="4">
        <f>'a1'!F16</f>
        <v>28037420</v>
      </c>
      <c r="H17" s="4">
        <f t="shared" si="8"/>
        <v>2573.6075956051141</v>
      </c>
      <c r="I17" s="4">
        <f>'a1'!G16</f>
        <v>20129.562563174499</v>
      </c>
      <c r="J17" s="218">
        <f t="shared" si="9"/>
        <v>12.785213724978469</v>
      </c>
      <c r="K17" s="4">
        <f>'a1'!M16</f>
        <v>15894.238532616571</v>
      </c>
      <c r="L17" s="31">
        <f t="shared" si="10"/>
        <v>2032.1123663529104</v>
      </c>
      <c r="M17" s="4">
        <f>'a1'!S16</f>
        <v>17772.629996394848</v>
      </c>
      <c r="N17" s="31">
        <f t="shared" si="10"/>
        <v>2272.2687295887145</v>
      </c>
      <c r="O17" s="4">
        <f>'a1'!Y16</f>
        <v>18493.522731371228</v>
      </c>
      <c r="P17" s="31">
        <f t="shared" si="0"/>
        <v>2364.4364064832876</v>
      </c>
      <c r="Q17" s="4">
        <f>'a1'!AE16</f>
        <v>17295.561632958539</v>
      </c>
      <c r="R17" s="31">
        <f t="shared" si="1"/>
        <v>2211.2745197091253</v>
      </c>
      <c r="S17" s="4">
        <f>'a1'!AK16</f>
        <v>17464.140965073981</v>
      </c>
      <c r="T17" s="31">
        <f t="shared" si="2"/>
        <v>2232.8277476162261</v>
      </c>
      <c r="U17" s="4">
        <f>'a1'!AQ16</f>
        <v>21400.751352945303</v>
      </c>
      <c r="V17" s="31">
        <f t="shared" si="3"/>
        <v>2736.1317992252784</v>
      </c>
      <c r="W17" s="4">
        <f>'a1'!AW16</f>
        <v>19324.912311058721</v>
      </c>
      <c r="X17" s="31">
        <f t="shared" si="4"/>
        <v>2470.7313411335335</v>
      </c>
      <c r="Y17" s="4">
        <f>'a1'!BC16</f>
        <v>18983.497770548503</v>
      </c>
      <c r="Z17" s="31">
        <f t="shared" si="5"/>
        <v>2427.0807624411491</v>
      </c>
      <c r="AA17" s="4">
        <f>'a1'!BI16</f>
        <v>22262.803851088567</v>
      </c>
      <c r="AB17" s="31">
        <f t="shared" si="6"/>
        <v>2846.3470535344109</v>
      </c>
      <c r="AC17" s="4">
        <f>'a1'!BO16</f>
        <v>22350.847875102962</v>
      </c>
      <c r="AD17" s="4">
        <f t="shared" si="7"/>
        <v>2857.6036701767225</v>
      </c>
    </row>
    <row r="18" spans="1:30" ht="12.75" customHeight="1" x14ac:dyDescent="0.2">
      <c r="A18" s="1">
        <v>1992</v>
      </c>
      <c r="B18" s="11">
        <v>20.399999999999999</v>
      </c>
      <c r="C18" s="11">
        <v>3.5</v>
      </c>
      <c r="D18" s="11">
        <v>1.2</v>
      </c>
      <c r="E18" s="11">
        <v>12.6</v>
      </c>
      <c r="F18" s="11">
        <f>SUM(B18:E18) * ('a1'!$B$42/'a1'!$B$11)</f>
        <v>74.940243902439022</v>
      </c>
      <c r="G18" s="4">
        <f>'a1'!F17</f>
        <v>28371264</v>
      </c>
      <c r="H18" s="4">
        <f t="shared" si="8"/>
        <v>2641.4136466545524</v>
      </c>
      <c r="I18" s="4">
        <f>'a1'!G17</f>
        <v>20211.471720117934</v>
      </c>
      <c r="J18" s="218">
        <f t="shared" si="9"/>
        <v>13.068883271995297</v>
      </c>
      <c r="K18" s="4">
        <f>'a1'!M17</f>
        <v>16010.784180214408</v>
      </c>
      <c r="L18" s="31">
        <f t="shared" si="10"/>
        <v>2092.43069544331</v>
      </c>
      <c r="M18" s="4">
        <f>'a1'!S17</f>
        <v>18107.882929364732</v>
      </c>
      <c r="N18" s="31">
        <f t="shared" si="10"/>
        <v>2366.4980830682393</v>
      </c>
      <c r="O18" s="4">
        <f>'a1'!Y17</f>
        <v>18818.838633053856</v>
      </c>
      <c r="P18" s="31">
        <f t="shared" si="0"/>
        <v>2459.4120540989638</v>
      </c>
      <c r="Q18" s="4">
        <f>'a1'!AE17</f>
        <v>17513.209761522536</v>
      </c>
      <c r="R18" s="31">
        <f t="shared" si="1"/>
        <v>2288.7809409130659</v>
      </c>
      <c r="S18" s="4">
        <f>'a1'!AK17</f>
        <v>17607.007585080752</v>
      </c>
      <c r="T18" s="31">
        <f t="shared" si="2"/>
        <v>2301.0392689855612</v>
      </c>
      <c r="U18" s="4">
        <f>'a1'!AQ17</f>
        <v>21415.778449244979</v>
      </c>
      <c r="V18" s="31">
        <f t="shared" si="3"/>
        <v>2798.8030873209509</v>
      </c>
      <c r="W18" s="4">
        <f>'a1'!AW17</f>
        <v>19431.305602913304</v>
      </c>
      <c r="X18" s="31">
        <f t="shared" si="4"/>
        <v>2539.4546474694216</v>
      </c>
      <c r="Y18" s="4">
        <f>'a1'!BC17</f>
        <v>19063.839959362347</v>
      </c>
      <c r="Z18" s="31">
        <f t="shared" si="5"/>
        <v>2491.4309914490605</v>
      </c>
      <c r="AA18" s="4">
        <f>'a1'!BI17</f>
        <v>22200.638742691837</v>
      </c>
      <c r="AB18" s="31">
        <f t="shared" si="6"/>
        <v>2901.3755629197603</v>
      </c>
      <c r="AC18" s="4">
        <f>'a1'!BO17</f>
        <v>22450.40218496184</v>
      </c>
      <c r="AD18" s="4">
        <f t="shared" si="7"/>
        <v>2934.0168556461444</v>
      </c>
    </row>
    <row r="19" spans="1:30" ht="12.75" customHeight="1" x14ac:dyDescent="0.2">
      <c r="A19" s="1">
        <v>1993</v>
      </c>
      <c r="B19" s="11">
        <v>21.1</v>
      </c>
      <c r="C19" s="11">
        <v>3.6</v>
      </c>
      <c r="D19" s="11">
        <v>1.2</v>
      </c>
      <c r="E19" s="11">
        <v>13.2</v>
      </c>
      <c r="F19" s="11">
        <f>SUM(B19:E19) * ('a1'!$B$42/'a1'!$B$11)</f>
        <v>77.723170731707327</v>
      </c>
      <c r="G19" s="4">
        <f>'a1'!F18</f>
        <v>28684764</v>
      </c>
      <c r="H19" s="4">
        <f t="shared" si="8"/>
        <v>2709.5628442927864</v>
      </c>
      <c r="I19" s="4">
        <f>'a1'!G18</f>
        <v>20368.478541430566</v>
      </c>
      <c r="J19" s="218">
        <f t="shared" si="9"/>
        <v>13.30272577198828</v>
      </c>
      <c r="K19" s="4">
        <f>'a1'!M18</f>
        <v>16097.190060985176</v>
      </c>
      <c r="L19" s="31">
        <f t="shared" si="10"/>
        <v>2141.3650508086112</v>
      </c>
      <c r="M19" s="4">
        <f>'a1'!S18</f>
        <v>18316.348532649401</v>
      </c>
      <c r="N19" s="31">
        <f t="shared" si="10"/>
        <v>2436.5736167399491</v>
      </c>
      <c r="O19" s="4">
        <f>'a1'!Y18</f>
        <v>19039.424195686879</v>
      </c>
      <c r="P19" s="31">
        <f t="shared" si="0"/>
        <v>2532.7623893178106</v>
      </c>
      <c r="Q19" s="4">
        <f>'a1'!AE18</f>
        <v>17809.543650475687</v>
      </c>
      <c r="R19" s="31">
        <f t="shared" si="1"/>
        <v>2369.1547530653315</v>
      </c>
      <c r="S19" s="4">
        <f>'a1'!AK18</f>
        <v>17791.007019177014</v>
      </c>
      <c r="T19" s="31">
        <f t="shared" si="2"/>
        <v>2366.6888758363043</v>
      </c>
      <c r="U19" s="4">
        <f>'a1'!AQ18</f>
        <v>21475.882499201594</v>
      </c>
      <c r="V19" s="31">
        <f t="shared" si="3"/>
        <v>2856.877755983211</v>
      </c>
      <c r="W19" s="4">
        <f>'a1'!AW18</f>
        <v>19702.617531213706</v>
      </c>
      <c r="X19" s="31">
        <f t="shared" si="4"/>
        <v>2620.9851800810466</v>
      </c>
      <c r="Y19" s="4">
        <f>'a1'!BC18</f>
        <v>19357.433707418812</v>
      </c>
      <c r="Z19" s="31">
        <f t="shared" si="5"/>
        <v>2575.0663225923486</v>
      </c>
      <c r="AA19" s="4">
        <f>'a1'!BI18</f>
        <v>22558.085129037241</v>
      </c>
      <c r="AB19" s="31">
        <f t="shared" si="6"/>
        <v>3000.8402041274926</v>
      </c>
      <c r="AC19" s="4">
        <f>'a1'!BO18</f>
        <v>22546.844361130701</v>
      </c>
      <c r="AD19" s="4">
        <f t="shared" si="7"/>
        <v>2999.3448755982199</v>
      </c>
    </row>
    <row r="20" spans="1:30" ht="12.75" customHeight="1" x14ac:dyDescent="0.2">
      <c r="A20" s="1">
        <v>1994</v>
      </c>
      <c r="B20" s="11">
        <v>21.9</v>
      </c>
      <c r="C20" s="11">
        <v>3.6</v>
      </c>
      <c r="D20" s="11">
        <v>1.3</v>
      </c>
      <c r="E20" s="11">
        <v>13.7</v>
      </c>
      <c r="F20" s="11">
        <f>SUM(B20:E20) * ('a1'!$B$42/'a1'!$B$11)</f>
        <v>80.506097560975618</v>
      </c>
      <c r="G20" s="4">
        <f>'a1'!F19</f>
        <v>29000663</v>
      </c>
      <c r="H20" s="4">
        <f t="shared" si="8"/>
        <v>2776.008864382708</v>
      </c>
      <c r="I20" s="4">
        <f>'a1'!G19</f>
        <v>20781.386963463559</v>
      </c>
      <c r="J20" s="218">
        <f t="shared" si="9"/>
        <v>13.358150104530081</v>
      </c>
      <c r="K20" s="4">
        <f>'a1'!M19</f>
        <v>16441.355972329085</v>
      </c>
      <c r="L20" s="31">
        <f t="shared" si="10"/>
        <v>2196.2610100038405</v>
      </c>
      <c r="M20" s="4">
        <f>'a1'!S19</f>
        <v>18518.102175558502</v>
      </c>
      <c r="N20" s="31">
        <f t="shared" si="10"/>
        <v>2473.6758851213553</v>
      </c>
      <c r="O20" s="4">
        <f>'a1'!Y19</f>
        <v>19334.945208124969</v>
      </c>
      <c r="P20" s="31">
        <f t="shared" si="0"/>
        <v>2582.7910035299797</v>
      </c>
      <c r="Q20" s="4">
        <f>'a1'!AE19</f>
        <v>18007.55813565987</v>
      </c>
      <c r="R20" s="31">
        <f t="shared" si="1"/>
        <v>2405.4766459219641</v>
      </c>
      <c r="S20" s="4">
        <f>'a1'!AK19</f>
        <v>18267.052054786142</v>
      </c>
      <c r="T20" s="31">
        <f t="shared" si="2"/>
        <v>2440.1402331509794</v>
      </c>
      <c r="U20" s="4">
        <f>'a1'!AQ19</f>
        <v>21855.884004153377</v>
      </c>
      <c r="V20" s="31">
        <f t="shared" si="3"/>
        <v>2919.5417919467877</v>
      </c>
      <c r="W20" s="4">
        <f>'a1'!AW19</f>
        <v>20108.081158800956</v>
      </c>
      <c r="X20" s="31">
        <f t="shared" si="4"/>
        <v>2686.0676643333636</v>
      </c>
      <c r="Y20" s="4">
        <f>'a1'!BC19</f>
        <v>19914.320382339101</v>
      </c>
      <c r="Z20" s="31">
        <f t="shared" si="5"/>
        <v>2660.184808969886</v>
      </c>
      <c r="AA20" s="4">
        <f>'a1'!BI19</f>
        <v>23159.987054757341</v>
      </c>
      <c r="AB20" s="31">
        <f t="shared" si="6"/>
        <v>3093.7458349642211</v>
      </c>
      <c r="AC20" s="4">
        <f>'a1'!BO19</f>
        <v>22785.987772284298</v>
      </c>
      <c r="AD20" s="4">
        <f t="shared" si="7"/>
        <v>3043.7864494216064</v>
      </c>
    </row>
    <row r="21" spans="1:30" ht="12.75" customHeight="1" x14ac:dyDescent="0.2">
      <c r="A21" s="1">
        <v>1995</v>
      </c>
      <c r="B21" s="13">
        <f>POWER(B$20/B$15,1/5)*B20</f>
        <v>22.212984027557649</v>
      </c>
      <c r="C21" s="13">
        <f>POWER(C$20/C$15,1/5)*C20</f>
        <v>3.6413901869584904</v>
      </c>
      <c r="D21" s="13">
        <f>POWER(D$20/D$15,1/5)*D20</f>
        <v>1.232089448956913</v>
      </c>
      <c r="E21" s="13">
        <f>POWER(E$20/E$15,1/5)*E20</f>
        <v>14.649387449463259</v>
      </c>
      <c r="F21" s="11">
        <f>SUM(B21:E21) * ('a1'!$B$42/'a1'!$B$11)</f>
        <v>82.962728431812423</v>
      </c>
      <c r="G21" s="4">
        <f>'a1'!F20</f>
        <v>29302311</v>
      </c>
      <c r="H21" s="4">
        <f t="shared" si="8"/>
        <v>2831.2691252172031</v>
      </c>
      <c r="I21" s="4">
        <f>'a1'!G20</f>
        <v>21026.020780408755</v>
      </c>
      <c r="J21" s="218">
        <f t="shared" si="9"/>
        <v>13.465548972800748</v>
      </c>
      <c r="K21" s="4">
        <f>'a1'!M20</f>
        <v>16884.121699621253</v>
      </c>
      <c r="L21" s="31">
        <f t="shared" si="10"/>
        <v>2273.5396760897779</v>
      </c>
      <c r="M21" s="4">
        <f>'a1'!S20</f>
        <v>18785.10582896254</v>
      </c>
      <c r="N21" s="31">
        <f t="shared" si="10"/>
        <v>2529.5176249913989</v>
      </c>
      <c r="O21" s="4">
        <f>'a1'!Y20</f>
        <v>19644.011550230574</v>
      </c>
      <c r="P21" s="31">
        <f t="shared" si="0"/>
        <v>2645.1739955189332</v>
      </c>
      <c r="Q21" s="4">
        <f>'a1'!AE20</f>
        <v>18447.472045148566</v>
      </c>
      <c r="R21" s="31">
        <f t="shared" si="1"/>
        <v>2484.0533824832078</v>
      </c>
      <c r="S21" s="4">
        <f>'a1'!AK20</f>
        <v>18515.576269399779</v>
      </c>
      <c r="T21" s="31">
        <f t="shared" si="2"/>
        <v>2493.2239901523008</v>
      </c>
      <c r="U21" s="4">
        <f>'a1'!AQ20</f>
        <v>22079.120783984174</v>
      </c>
      <c r="V21" s="31">
        <f t="shared" si="3"/>
        <v>2973.0748219312172</v>
      </c>
      <c r="W21" s="4">
        <f>'a1'!AW20</f>
        <v>20446.353451711464</v>
      </c>
      <c r="X21" s="31">
        <f t="shared" si="4"/>
        <v>2753.2137371921431</v>
      </c>
      <c r="Y21" s="4">
        <f>'a1'!BC20</f>
        <v>20282.255639246017</v>
      </c>
      <c r="Z21" s="31">
        <f t="shared" si="5"/>
        <v>2731.1170658913138</v>
      </c>
      <c r="AA21" s="4">
        <f>'a1'!BI20</f>
        <v>23379.248781961287</v>
      </c>
      <c r="AB21" s="31">
        <f t="shared" si="6"/>
        <v>3148.1441942079196</v>
      </c>
      <c r="AC21" s="4">
        <f>'a1'!BO20</f>
        <v>22870.818210457484</v>
      </c>
      <c r="AD21" s="4">
        <f t="shared" si="7"/>
        <v>3079.6812266093843</v>
      </c>
    </row>
    <row r="22" spans="1:30" ht="12.75" customHeight="1" x14ac:dyDescent="0.2">
      <c r="A22" s="1">
        <v>1996</v>
      </c>
      <c r="B22" s="13">
        <f t="shared" ref="B22:B27" si="11">POWER(B$20/B$15,1/5)*B21</f>
        <v>22.530441068882709</v>
      </c>
      <c r="C22" s="13">
        <f t="shared" ref="C22:C27" si="12">POWER(C$20/C$15,1/5)*C21</f>
        <v>3.683256248243775</v>
      </c>
      <c r="D22" s="13">
        <f t="shared" ref="D22:D27" si="13">POWER(D$20/D$15,1/5)*D21</f>
        <v>1.1677264694084226</v>
      </c>
      <c r="E22" s="13">
        <f t="shared" ref="E22:E27" si="14">POWER(E$20/E$15,1/5)*E21</f>
        <v>15.664565886459245</v>
      </c>
      <c r="F22" s="11">
        <f>SUM(B22:E22) * ('a1'!$B$42/'a1'!$B$11)</f>
        <v>85.567028252415213</v>
      </c>
      <c r="G22" s="4">
        <f>'a1'!F21</f>
        <v>29610218</v>
      </c>
      <c r="H22" s="4">
        <f t="shared" si="8"/>
        <v>2889.7804214887983</v>
      </c>
      <c r="I22" s="4">
        <f>'a1'!G21</f>
        <v>21368.400597388376</v>
      </c>
      <c r="J22" s="218">
        <f t="shared" si="9"/>
        <v>13.523615903391404</v>
      </c>
      <c r="K22" s="4">
        <f>'a1'!M21</f>
        <v>17168.187129487687</v>
      </c>
      <c r="L22" s="31">
        <f t="shared" si="10"/>
        <v>2321.7596849673928</v>
      </c>
      <c r="M22" s="4">
        <f>'a1'!S21</f>
        <v>19073.649778616</v>
      </c>
      <c r="N22" s="31">
        <f>M22*($J22/100)</f>
        <v>2579.4471348180928</v>
      </c>
      <c r="O22" s="4">
        <f>'a1'!Y21</f>
        <v>20014.452496276819</v>
      </c>
      <c r="P22" s="31">
        <f t="shared" si="0"/>
        <v>2706.6776807632095</v>
      </c>
      <c r="Q22" s="4">
        <f>'a1'!AE21</f>
        <v>18847.006651884702</v>
      </c>
      <c r="R22" s="31">
        <f t="shared" si="1"/>
        <v>2548.796788887515</v>
      </c>
      <c r="S22" s="4">
        <f>'a1'!AK21</f>
        <v>19057.397945631074</v>
      </c>
      <c r="T22" s="31">
        <f t="shared" si="2"/>
        <v>2577.2492993479505</v>
      </c>
      <c r="U22" s="4">
        <f>'a1'!AQ21</f>
        <v>22318.069552715566</v>
      </c>
      <c r="V22" s="31">
        <f t="shared" si="3"/>
        <v>3018.2100033609968</v>
      </c>
      <c r="W22" s="4">
        <f>'a1'!AW21</f>
        <v>20589.033994124471</v>
      </c>
      <c r="X22" s="31">
        <f t="shared" si="4"/>
        <v>2784.3818755840794</v>
      </c>
      <c r="Y22" s="4">
        <f>'a1'!BC21</f>
        <v>20658.622398657433</v>
      </c>
      <c r="Z22" s="31">
        <f t="shared" si="5"/>
        <v>2793.7927441264151</v>
      </c>
      <c r="AA22" s="4">
        <f>'a1'!BI21</f>
        <v>23690.035756844805</v>
      </c>
      <c r="AB22" s="31">
        <f t="shared" si="6"/>
        <v>3203.7494431317741</v>
      </c>
      <c r="AC22" s="4">
        <f>'a1'!BO21</f>
        <v>23099.039133865401</v>
      </c>
      <c r="AD22" s="4">
        <f t="shared" si="7"/>
        <v>3123.825329838025</v>
      </c>
    </row>
    <row r="23" spans="1:30" ht="12.75" customHeight="1" x14ac:dyDescent="0.2">
      <c r="A23" s="1">
        <v>1997</v>
      </c>
      <c r="B23" s="13">
        <f t="shared" si="11"/>
        <v>22.852435050087696</v>
      </c>
      <c r="C23" s="13">
        <f t="shared" si="12"/>
        <v>3.7256036551134524</v>
      </c>
      <c r="D23" s="13">
        <f t="shared" si="13"/>
        <v>1.1067257401737114</v>
      </c>
      <c r="E23" s="13">
        <f t="shared" si="14"/>
        <v>16.750094518130393</v>
      </c>
      <c r="F23" s="11">
        <f>SUM(B23:E23) * ('a1'!$B$42/'a1'!$B$11)</f>
        <v>88.327829403065323</v>
      </c>
      <c r="G23" s="4">
        <f>'a1'!F22</f>
        <v>29905948</v>
      </c>
      <c r="H23" s="4">
        <f t="shared" si="8"/>
        <v>2953.5204636571066</v>
      </c>
      <c r="I23" s="4">
        <f>'a1'!G22</f>
        <v>22094.902325116062</v>
      </c>
      <c r="J23" s="218">
        <f t="shared" si="9"/>
        <v>13.367429374420608</v>
      </c>
      <c r="K23" s="4">
        <f>'a1'!M22</f>
        <v>17935.746427281356</v>
      </c>
      <c r="L23" s="31">
        <f t="shared" si="10"/>
        <v>2397.5482364420027</v>
      </c>
      <c r="M23" s="4">
        <f>'a1'!S22</f>
        <v>19559.866269885006</v>
      </c>
      <c r="N23" s="31">
        <f t="shared" si="10"/>
        <v>2614.651309357997</v>
      </c>
      <c r="O23" s="4">
        <f>'a1'!Y22</f>
        <v>20610.208901310809</v>
      </c>
      <c r="P23" s="31">
        <f t="shared" si="0"/>
        <v>2755.0551188032719</v>
      </c>
      <c r="Q23" s="4">
        <f>'a1'!AE22</f>
        <v>19235.599213832091</v>
      </c>
      <c r="R23" s="31">
        <f t="shared" si="1"/>
        <v>2571.3051396556107</v>
      </c>
      <c r="S23" s="4">
        <f>'a1'!AK22</f>
        <v>19698.097946405658</v>
      </c>
      <c r="T23" s="31">
        <f t="shared" si="2"/>
        <v>2633.1293310899728</v>
      </c>
      <c r="U23" s="4">
        <f>'a1'!AQ22</f>
        <v>23100.913984590366</v>
      </c>
      <c r="V23" s="31">
        <f t="shared" si="3"/>
        <v>3087.9983617357707</v>
      </c>
      <c r="W23" s="4">
        <f>'a1'!AW22</f>
        <v>21271.37083145561</v>
      </c>
      <c r="X23" s="31">
        <f t="shared" si="4"/>
        <v>2843.4354728659346</v>
      </c>
      <c r="Y23" s="4">
        <f>'a1'!BC22</f>
        <v>21418.564852019153</v>
      </c>
      <c r="Z23" s="31">
        <f t="shared" si="5"/>
        <v>2863.1115296081362</v>
      </c>
      <c r="AA23" s="4">
        <f>'a1'!BI22</f>
        <v>24909.818477882913</v>
      </c>
      <c r="AB23" s="31">
        <f t="shared" si="6"/>
        <v>3329.8023923273731</v>
      </c>
      <c r="AC23" s="4">
        <f>'a1'!BO22</f>
        <v>23505.39421356978</v>
      </c>
      <c r="AD23" s="4">
        <f t="shared" si="7"/>
        <v>3142.0669706780886</v>
      </c>
    </row>
    <row r="24" spans="1:30" ht="12.75" customHeight="1" x14ac:dyDescent="0.2">
      <c r="A24" s="1">
        <v>1998</v>
      </c>
      <c r="B24" s="13">
        <f t="shared" si="11"/>
        <v>23.179030810885692</v>
      </c>
      <c r="C24" s="13">
        <f t="shared" si="12"/>
        <v>3.7684379417296694</v>
      </c>
      <c r="D24" s="13">
        <f t="shared" si="13"/>
        <v>1.048911621043892</v>
      </c>
      <c r="E24" s="13">
        <f t="shared" si="14"/>
        <v>17.910848497169543</v>
      </c>
      <c r="F24" s="11">
        <f>SUM(B24:E24) * ('a1'!$B$42/'a1'!$B$11)</f>
        <v>91.254613487135302</v>
      </c>
      <c r="G24" s="4">
        <f>'a1'!F23</f>
        <v>30155173</v>
      </c>
      <c r="H24" s="4">
        <f t="shared" si="8"/>
        <v>3026.1677983785835</v>
      </c>
      <c r="I24" s="4">
        <f>'a1'!G23</f>
        <v>22529.666800452447</v>
      </c>
      <c r="J24" s="218">
        <f t="shared" si="9"/>
        <v>13.431924338613882</v>
      </c>
      <c r="K24" s="4">
        <f>'a1'!M23</f>
        <v>18798.057953886593</v>
      </c>
      <c r="L24" s="31">
        <f t="shared" si="10"/>
        <v>2524.9409214948359</v>
      </c>
      <c r="M24" s="4">
        <f>'a1'!S23</f>
        <v>20279.225943271183</v>
      </c>
      <c r="N24" s="31">
        <f t="shared" si="10"/>
        <v>2723.8902851567427</v>
      </c>
      <c r="O24" s="4">
        <f>'a1'!Y23</f>
        <v>21229.0574736327</v>
      </c>
      <c r="P24" s="31">
        <f t="shared" si="0"/>
        <v>2851.4709376592</v>
      </c>
      <c r="Q24" s="4">
        <f>'a1'!AE23</f>
        <v>19872.623346168708</v>
      </c>
      <c r="R24" s="31">
        <f t="shared" si="1"/>
        <v>2669.2757319550992</v>
      </c>
      <c r="S24" s="4">
        <f>'a1'!AK23</f>
        <v>20110.650656838363</v>
      </c>
      <c r="T24" s="31">
        <f t="shared" si="2"/>
        <v>2701.2473802294844</v>
      </c>
      <c r="U24" s="4">
        <f>'a1'!AQ23</f>
        <v>23647.399357076927</v>
      </c>
      <c r="V24" s="31">
        <f t="shared" si="3"/>
        <v>3176.3007896924382</v>
      </c>
      <c r="W24" s="4">
        <f>'a1'!AW23</f>
        <v>21476.251638477384</v>
      </c>
      <c r="X24" s="31">
        <f t="shared" si="4"/>
        <v>2884.6738708506064</v>
      </c>
      <c r="Y24" s="4">
        <f>'a1'!BC23</f>
        <v>21682.204039585897</v>
      </c>
      <c r="Z24" s="31">
        <f t="shared" si="5"/>
        <v>2912.3372415410604</v>
      </c>
      <c r="AA24" s="4">
        <f>'a1'!BI23</f>
        <v>25224.675809381366</v>
      </c>
      <c r="AB24" s="31">
        <f t="shared" si="6"/>
        <v>3388.1593693767441</v>
      </c>
      <c r="AC24" s="4">
        <f>'a1'!BO23</f>
        <v>23613.94216031531</v>
      </c>
      <c r="AD24" s="4">
        <f t="shared" si="7"/>
        <v>3171.8068443375969</v>
      </c>
    </row>
    <row r="25" spans="1:30" ht="12.75" customHeight="1" x14ac:dyDescent="0.2">
      <c r="A25" s="1">
        <v>1999</v>
      </c>
      <c r="B25" s="13">
        <f t="shared" si="11"/>
        <v>23.510294117647057</v>
      </c>
      <c r="C25" s="13">
        <f t="shared" si="12"/>
        <v>3.8117647058823527</v>
      </c>
      <c r="D25" s="13">
        <f t="shared" si="13"/>
        <v>0.99411764705882388</v>
      </c>
      <c r="E25" s="13">
        <f t="shared" si="14"/>
        <v>19.152040816326522</v>
      </c>
      <c r="F25" s="11">
        <f>SUM(B25:E25) * ('a1'!$B$42/'a1'!$B$11)</f>
        <v>94.357553875208609</v>
      </c>
      <c r="G25" s="4">
        <f>'a1'!F24</f>
        <v>30401286</v>
      </c>
      <c r="H25" s="4">
        <f t="shared" si="8"/>
        <v>3103.7356076058295</v>
      </c>
      <c r="I25" s="4">
        <f>'a1'!G24</f>
        <v>23195.268779090464</v>
      </c>
      <c r="J25" s="218">
        <f t="shared" si="9"/>
        <v>13.380899515179207</v>
      </c>
      <c r="K25" s="4">
        <f>'a1'!M24</f>
        <v>19777.660693493133</v>
      </c>
      <c r="L25" s="31">
        <f t="shared" si="10"/>
        <v>2646.4289038494112</v>
      </c>
      <c r="M25" s="4">
        <f>'a1'!S24</f>
        <v>20971.375320110652</v>
      </c>
      <c r="N25" s="31">
        <f t="shared" si="10"/>
        <v>2806.1586585350979</v>
      </c>
      <c r="O25" s="4">
        <f>'a1'!Y24</f>
        <v>22054.350899137273</v>
      </c>
      <c r="P25" s="31">
        <f t="shared" si="0"/>
        <v>2951.0705325385802</v>
      </c>
      <c r="Q25" s="4">
        <f>'a1'!AE24</f>
        <v>20610.151065612754</v>
      </c>
      <c r="R25" s="31">
        <f t="shared" si="1"/>
        <v>2757.8236040162792</v>
      </c>
      <c r="S25" s="4">
        <f>'a1'!AK24</f>
        <v>20738.46994162428</v>
      </c>
      <c r="T25" s="31">
        <f t="shared" si="2"/>
        <v>2774.9938238743889</v>
      </c>
      <c r="U25" s="4">
        <f>'a1'!AQ24</f>
        <v>24485.345586117885</v>
      </c>
      <c r="V25" s="31">
        <f t="shared" si="3"/>
        <v>3276.3594888228013</v>
      </c>
      <c r="W25" s="4">
        <f>'a1'!AW24</f>
        <v>21782.173017940422</v>
      </c>
      <c r="X25" s="31">
        <f t="shared" si="4"/>
        <v>2914.650683753086</v>
      </c>
      <c r="Y25" s="4">
        <f>'a1'!BC24</f>
        <v>22093.119531918415</v>
      </c>
      <c r="Z25" s="31">
        <f t="shared" si="5"/>
        <v>2956.2581243344339</v>
      </c>
      <c r="AA25" s="4">
        <f>'a1'!BI24</f>
        <v>25636.944185170683</v>
      </c>
      <c r="AB25" s="31">
        <f t="shared" si="6"/>
        <v>3430.4537401802677</v>
      </c>
      <c r="AC25" s="4">
        <f>'a1'!BO24</f>
        <v>24043.37664765822</v>
      </c>
      <c r="AD25" s="4">
        <f t="shared" si="7"/>
        <v>3217.2200692792094</v>
      </c>
    </row>
    <row r="26" spans="1:30" ht="12.75" customHeight="1" x14ac:dyDescent="0.2">
      <c r="A26" s="1">
        <v>2000</v>
      </c>
      <c r="B26" s="13">
        <f>POWER(B$20/B$15,1/5)*B25</f>
        <v>23.846291676642771</v>
      </c>
      <c r="C26" s="13">
        <f t="shared" si="12"/>
        <v>3.8555896097207545</v>
      </c>
      <c r="D26" s="13">
        <f t="shared" si="13"/>
        <v>0.9421860492023455</v>
      </c>
      <c r="E26" s="13">
        <f t="shared" si="14"/>
        <v>20.479245720168016</v>
      </c>
      <c r="F26" s="11">
        <f>SUM(B26:E26) * ('a1'!$B$42/'a1'!$B$11)</f>
        <v>97.647561318105176</v>
      </c>
      <c r="G26" s="4">
        <f>'a1'!F25</f>
        <v>30685730</v>
      </c>
      <c r="H26" s="4">
        <f t="shared" si="8"/>
        <v>3182.1814673499762</v>
      </c>
      <c r="I26" s="4">
        <f>'a1'!G25</f>
        <v>23923.791286699063</v>
      </c>
      <c r="J26" s="218">
        <f t="shared" si="9"/>
        <v>13.30132598640073</v>
      </c>
      <c r="K26" s="4">
        <f>'a1'!M25</f>
        <v>20660.42131500892</v>
      </c>
      <c r="L26" s="31">
        <f t="shared" si="10"/>
        <v>2748.1099892731568</v>
      </c>
      <c r="M26" s="4">
        <f>'a1'!S25</f>
        <v>21828.973400747418</v>
      </c>
      <c r="N26" s="31">
        <f t="shared" si="10"/>
        <v>2903.5429115181196</v>
      </c>
      <c r="O26" s="4">
        <f>'a1'!Y25</f>
        <v>22633.888079192908</v>
      </c>
      <c r="P26" s="31">
        <f t="shared" si="0"/>
        <v>3010.6072368105433</v>
      </c>
      <c r="Q26" s="4">
        <f>'a1'!AE25</f>
        <v>21240.025209289062</v>
      </c>
      <c r="R26" s="31">
        <f t="shared" si="1"/>
        <v>2825.2049926812324</v>
      </c>
      <c r="S26" s="4">
        <f>'a1'!AK25</f>
        <v>21373.528245600657</v>
      </c>
      <c r="T26" s="31">
        <f t="shared" si="2"/>
        <v>2842.9626667427801</v>
      </c>
      <c r="U26" s="4">
        <f>'a1'!AQ25</f>
        <v>25289.537450495536</v>
      </c>
      <c r="V26" s="31">
        <f t="shared" si="3"/>
        <v>3363.8438167433073</v>
      </c>
      <c r="W26" s="4">
        <f>'a1'!AW25</f>
        <v>22157.859276413674</v>
      </c>
      <c r="X26" s="31">
        <f t="shared" si="4"/>
        <v>2947.2890939637168</v>
      </c>
      <c r="Y26" s="4">
        <f>'a1'!BC25</f>
        <v>22846.168733530838</v>
      </c>
      <c r="Z26" s="31">
        <f t="shared" si="5"/>
        <v>3038.8433786500959</v>
      </c>
      <c r="AA26" s="4">
        <f>'a1'!BI25</f>
        <v>26544.189164628962</v>
      </c>
      <c r="AB26" s="31">
        <f t="shared" si="6"/>
        <v>3530.729131234159</v>
      </c>
      <c r="AC26" s="4">
        <f>'a1'!BO25</f>
        <v>24644.548589706454</v>
      </c>
      <c r="AD26" s="4">
        <f t="shared" si="7"/>
        <v>3278.0517457937794</v>
      </c>
    </row>
    <row r="27" spans="1:30" ht="12.75" customHeight="1" x14ac:dyDescent="0.2">
      <c r="A27" s="1">
        <v>2001</v>
      </c>
      <c r="B27" s="13">
        <f t="shared" si="11"/>
        <v>24.187091147477027</v>
      </c>
      <c r="C27" s="13">
        <f t="shared" si="12"/>
        <v>3.8999183804934088</v>
      </c>
      <c r="D27" s="13">
        <f t="shared" si="13"/>
        <v>0.89296730013585279</v>
      </c>
      <c r="E27" s="13">
        <f t="shared" si="14"/>
        <v>21.898423739233834</v>
      </c>
      <c r="F27" s="11">
        <f>SUM(B27:E27) * ('a1'!$B$42/'a1'!$B$11)</f>
        <v>101.13633283507855</v>
      </c>
      <c r="G27" s="4">
        <f>'a1'!F26</f>
        <v>31020855</v>
      </c>
      <c r="H27" s="4">
        <f t="shared" si="8"/>
        <v>3260.2690298213429</v>
      </c>
      <c r="I27" s="4">
        <f>'a1'!G26</f>
        <v>24255.553239909088</v>
      </c>
      <c r="J27" s="218">
        <f t="shared" si="9"/>
        <v>13.441330311349198</v>
      </c>
      <c r="K27" s="4">
        <f>'a1'!M26</f>
        <v>21500.144624101846</v>
      </c>
      <c r="L27" s="31">
        <f t="shared" si="10"/>
        <v>2889.9054563433165</v>
      </c>
      <c r="M27" s="4">
        <f>'a1'!S26</f>
        <v>22199.945853790599</v>
      </c>
      <c r="N27" s="31">
        <f t="shared" si="10"/>
        <v>2983.9680511486654</v>
      </c>
      <c r="O27" s="4">
        <f>'a1'!Y26</f>
        <v>22926.959526339891</v>
      </c>
      <c r="P27" s="31">
        <f t="shared" si="0"/>
        <v>3081.6883602846865</v>
      </c>
      <c r="Q27" s="4">
        <f>'a1'!AE26</f>
        <v>21445.06103440412</v>
      </c>
      <c r="R27" s="31">
        <f t="shared" si="1"/>
        <v>2882.5014891046967</v>
      </c>
      <c r="S27" s="4">
        <f>'a1'!AK26</f>
        <v>21767.671072553407</v>
      </c>
      <c r="T27" s="31">
        <f t="shared" si="2"/>
        <v>2925.864569949912</v>
      </c>
      <c r="U27" s="4">
        <f>'a1'!AQ26</f>
        <v>25474.149006263768</v>
      </c>
      <c r="V27" s="31">
        <f t="shared" si="3"/>
        <v>3424.064511937192</v>
      </c>
      <c r="W27" s="4">
        <f>'a1'!AW26</f>
        <v>22475.988991281436</v>
      </c>
      <c r="X27" s="31">
        <f t="shared" si="4"/>
        <v>3021.0719210606203</v>
      </c>
      <c r="Y27" s="4">
        <f>'a1'!BC26</f>
        <v>23333.836512190759</v>
      </c>
      <c r="Z27" s="31">
        <f t="shared" si="5"/>
        <v>3136.3780399137631</v>
      </c>
      <c r="AA27" s="4">
        <f>'a1'!BI26</f>
        <v>27133.737053522676</v>
      </c>
      <c r="AB27" s="31">
        <f t="shared" si="6"/>
        <v>3647.1352231769324</v>
      </c>
      <c r="AC27" s="4">
        <f>'a1'!BO26</f>
        <v>24927.542915002003</v>
      </c>
      <c r="AD27" s="4">
        <f t="shared" si="7"/>
        <v>3350.5933817087434</v>
      </c>
    </row>
    <row r="28" spans="1:30" ht="12.75" customHeight="1" x14ac:dyDescent="0.2">
      <c r="A28" s="1">
        <v>2002</v>
      </c>
      <c r="B28" s="13">
        <f t="shared" ref="B28:E36" si="15">POWER(B$20/B$15,1/5)*B27</f>
        <v>24.532761156711793</v>
      </c>
      <c r="C28" s="13">
        <f t="shared" si="15"/>
        <v>3.9447568112965965</v>
      </c>
      <c r="D28" s="13">
        <f t="shared" si="15"/>
        <v>0.84631968366225008</v>
      </c>
      <c r="E28" s="13">
        <f t="shared" si="15"/>
        <v>23.41594845901901</v>
      </c>
      <c r="F28" s="11">
        <f>SUM(B28:E28) * ('a1'!$B$42/'a1'!$B$11)</f>
        <v>104.83640409807822</v>
      </c>
      <c r="G28" s="4">
        <f>'a1'!F27</f>
        <v>31359199</v>
      </c>
      <c r="H28" s="4">
        <f t="shared" si="8"/>
        <v>3343.082968990318</v>
      </c>
      <c r="I28" s="4">
        <f>'a1'!G27</f>
        <v>24954.623362669434</v>
      </c>
      <c r="J28" s="218">
        <f t="shared" ref="J28:J34" si="16">H28/I28*100</f>
        <v>13.3966476688699</v>
      </c>
      <c r="K28" s="4">
        <f>'a1'!M27</f>
        <v>22300.259332205133</v>
      </c>
      <c r="L28" s="31">
        <f t="shared" si="10"/>
        <v>2987.4871719798011</v>
      </c>
      <c r="M28" s="4">
        <f>'a1'!S27</f>
        <v>22968.688359316784</v>
      </c>
      <c r="N28" s="31">
        <f t="shared" si="10"/>
        <v>3077.0342536584039</v>
      </c>
      <c r="O28" s="4">
        <f>'a1'!Y27</f>
        <v>23833.04889367945</v>
      </c>
      <c r="P28" s="31">
        <f t="shared" si="0"/>
        <v>3192.8295890357313</v>
      </c>
      <c r="Q28" s="4">
        <f>'a1'!AE27</f>
        <v>22157.130942452044</v>
      </c>
      <c r="R28" s="31">
        <f t="shared" si="1"/>
        <v>2968.3127658904527</v>
      </c>
      <c r="S28" s="4">
        <f>'a1'!AK27</f>
        <v>22497.397969845344</v>
      </c>
      <c r="T28" s="31">
        <f t="shared" si="2"/>
        <v>3013.8971406836704</v>
      </c>
      <c r="U28" s="4">
        <f>'a1'!AQ27</f>
        <v>26104.62622128478</v>
      </c>
      <c r="V28" s="31">
        <f t="shared" si="3"/>
        <v>3497.1448001409476</v>
      </c>
      <c r="W28" s="4">
        <f>'a1'!AW27</f>
        <v>23067.885219072286</v>
      </c>
      <c r="X28" s="31">
        <f t="shared" si="4"/>
        <v>3090.3233074584314</v>
      </c>
      <c r="Y28" s="4">
        <f>'a1'!BC27</f>
        <v>24096.808559728906</v>
      </c>
      <c r="Z28" s="31">
        <f t="shared" si="5"/>
        <v>3228.1645421889648</v>
      </c>
      <c r="AA28" s="4">
        <f>'a1'!BI27</f>
        <v>27713.242031899568</v>
      </c>
      <c r="AB28" s="31">
        <f t="shared" si="6"/>
        <v>3712.6453926347463</v>
      </c>
      <c r="AC28" s="4">
        <f>'a1'!BO27</f>
        <v>25736.592379863549</v>
      </c>
      <c r="AD28" s="4">
        <f t="shared" si="7"/>
        <v>3447.8406031035379</v>
      </c>
    </row>
    <row r="29" spans="1:30" ht="12.75" customHeight="1" x14ac:dyDescent="0.2">
      <c r="A29" s="1">
        <v>2003</v>
      </c>
      <c r="B29" s="13">
        <f t="shared" si="15"/>
        <v>24.883371311686112</v>
      </c>
      <c r="C29" s="13">
        <f t="shared" si="15"/>
        <v>3.9901107618314144</v>
      </c>
      <c r="D29" s="13">
        <f t="shared" si="15"/>
        <v>0.80210888668062341</v>
      </c>
      <c r="E29" s="13">
        <f t="shared" si="15"/>
        <v>25.03863514400231</v>
      </c>
      <c r="F29" s="11">
        <f>SUM(B29:E29) * ('a1'!$B$42/'a1'!$B$11)</f>
        <v>108.76120554859362</v>
      </c>
      <c r="G29" s="4">
        <f>'a1'!F28</f>
        <v>31642461</v>
      </c>
      <c r="H29" s="4">
        <f t="shared" si="8"/>
        <v>3437.191738929334</v>
      </c>
      <c r="I29" s="4">
        <f>'a1'!G28</f>
        <v>25453.898797568243</v>
      </c>
      <c r="J29" s="218">
        <f t="shared" si="16"/>
        <v>13.503596310588414</v>
      </c>
      <c r="K29" s="4">
        <f>'a1'!M28</f>
        <v>23040.612358672734</v>
      </c>
      <c r="L29" s="31">
        <f t="shared" ref="L29:L34" si="17">K29*($J29/100)</f>
        <v>3111.3112804027096</v>
      </c>
      <c r="M29" s="4">
        <f>'a1'!S28</f>
        <v>23485.947052779618</v>
      </c>
      <c r="N29" s="31">
        <f t="shared" ref="N29:N34" si="18">M29*($J29/100)</f>
        <v>3171.4474797258972</v>
      </c>
      <c r="O29" s="4">
        <f>'a1'!Y28</f>
        <v>24324.903671931072</v>
      </c>
      <c r="P29" s="31">
        <f t="shared" si="0"/>
        <v>3284.7367947970697</v>
      </c>
      <c r="Q29" s="4">
        <f>'a1'!AE28</f>
        <v>22518.026697124802</v>
      </c>
      <c r="R29" s="31">
        <f t="shared" si="1"/>
        <v>3040.7434222902589</v>
      </c>
      <c r="S29" s="4">
        <f>'a1'!AK28</f>
        <v>23008.386360381581</v>
      </c>
      <c r="T29" s="31">
        <f t="shared" si="2"/>
        <v>3106.959611686415</v>
      </c>
      <c r="U29" s="4">
        <f>'a1'!AQ28</f>
        <v>26537.449113380571</v>
      </c>
      <c r="V29" s="31">
        <f t="shared" si="3"/>
        <v>3583.5099993987369</v>
      </c>
      <c r="W29" s="4">
        <f>'a1'!AW28</f>
        <v>23320.169991878549</v>
      </c>
      <c r="X29" s="31">
        <f t="shared" si="4"/>
        <v>3149.0616146462585</v>
      </c>
      <c r="Y29" s="4">
        <f>'a1'!BC28</f>
        <v>24660.234318391205</v>
      </c>
      <c r="Z29" s="31">
        <f t="shared" si="5"/>
        <v>3330.0184916007329</v>
      </c>
      <c r="AA29" s="4">
        <f>'a1'!BI28</f>
        <v>28151.683273693798</v>
      </c>
      <c r="AB29" s="31">
        <f t="shared" si="6"/>
        <v>3801.4896639150516</v>
      </c>
      <c r="AC29" s="4">
        <f>'a1'!BO28</f>
        <v>26443.060124181495</v>
      </c>
      <c r="AD29" s="4">
        <f t="shared" si="7"/>
        <v>3570.7640913356486</v>
      </c>
    </row>
    <row r="30" spans="1:30" ht="12.75" customHeight="1" x14ac:dyDescent="0.2">
      <c r="A30" s="1">
        <v>2004</v>
      </c>
      <c r="B30" s="13">
        <f t="shared" si="15"/>
        <v>25.238992214532871</v>
      </c>
      <c r="C30" s="13">
        <f t="shared" si="15"/>
        <v>4.0359861591695498</v>
      </c>
      <c r="D30" s="13">
        <f t="shared" si="15"/>
        <v>0.76020761245674784</v>
      </c>
      <c r="E30" s="13">
        <f t="shared" si="15"/>
        <v>26.773771345272785</v>
      </c>
      <c r="F30" s="11">
        <f>SUM(B30:E30) * ('a1'!$B$42/'a1'!$B$11)</f>
        <v>112.92512250028548</v>
      </c>
      <c r="G30" s="4">
        <f>'a1'!F29</f>
        <v>31938807</v>
      </c>
      <c r="H30" s="4">
        <f t="shared" si="8"/>
        <v>3535.6712760212199</v>
      </c>
      <c r="I30" s="4">
        <f>'a1'!G29</f>
        <v>26057.360251433311</v>
      </c>
      <c r="J30" s="218">
        <f t="shared" si="16"/>
        <v>13.568800683970805</v>
      </c>
      <c r="K30" s="4">
        <f>'a1'!M29</f>
        <v>23454.940806958202</v>
      </c>
      <c r="L30" s="31">
        <f t="shared" si="17"/>
        <v>3182.5541686394922</v>
      </c>
      <c r="M30" s="4">
        <f>'a1'!S29</f>
        <v>24040.905855522145</v>
      </c>
      <c r="N30" s="31">
        <f t="shared" si="18"/>
        <v>3262.0625981568664</v>
      </c>
      <c r="O30" s="4">
        <f>'a1'!Y29</f>
        <v>24930.158307835572</v>
      </c>
      <c r="P30" s="31">
        <f t="shared" si="0"/>
        <v>3382.7234909885979</v>
      </c>
      <c r="Q30" s="4">
        <f>'a1'!AE29</f>
        <v>23177.800550823031</v>
      </c>
      <c r="R30" s="31">
        <f t="shared" si="1"/>
        <v>3144.9495596694646</v>
      </c>
      <c r="S30" s="4">
        <f>'a1'!AK29</f>
        <v>23471.222747101943</v>
      </c>
      <c r="T30" s="31">
        <f t="shared" si="2"/>
        <v>3184.7634326450798</v>
      </c>
      <c r="U30" s="4">
        <f>'a1'!AQ29</f>
        <v>26973.340066915578</v>
      </c>
      <c r="V30" s="31">
        <f t="shared" si="3"/>
        <v>3659.9587514894124</v>
      </c>
      <c r="W30" s="4">
        <f>'a1'!AW29</f>
        <v>23909.248671187528</v>
      </c>
      <c r="X30" s="31">
        <f t="shared" si="4"/>
        <v>3244.198297228374</v>
      </c>
      <c r="Y30" s="4">
        <f>'a1'!BC29</f>
        <v>25064.548959445707</v>
      </c>
      <c r="Z30" s="31">
        <f t="shared" si="5"/>
        <v>3400.9586906434665</v>
      </c>
      <c r="AA30" s="4">
        <f>'a1'!BI29</f>
        <v>29216.840593340101</v>
      </c>
      <c r="AB30" s="31">
        <f t="shared" si="6"/>
        <v>3964.3748662637913</v>
      </c>
      <c r="AC30" s="4">
        <f>'a1'!BO29</f>
        <v>27466.352875496614</v>
      </c>
      <c r="AD30" s="4">
        <f t="shared" si="7"/>
        <v>3726.8546768322194</v>
      </c>
    </row>
    <row r="31" spans="1:30" ht="12.75" customHeight="1" x14ac:dyDescent="0.2">
      <c r="A31" s="1">
        <v>2005</v>
      </c>
      <c r="B31" s="13">
        <f t="shared" si="15"/>
        <v>25.599695476395919</v>
      </c>
      <c r="C31" s="13">
        <f t="shared" si="15"/>
        <v>4.0823889985278576</v>
      </c>
      <c r="D31" s="13">
        <f t="shared" si="15"/>
        <v>0.72049521409591144</v>
      </c>
      <c r="E31" s="13">
        <f t="shared" si="15"/>
        <v>28.629149629214464</v>
      </c>
      <c r="F31" s="11">
        <f>SUM(B31:E31) * ('a1'!$B$42/'a1'!$B$11)</f>
        <v>117.34355949844108</v>
      </c>
      <c r="G31" s="4">
        <f>'a1'!F30</f>
        <v>32242732</v>
      </c>
      <c r="H31" s="4">
        <f t="shared" si="8"/>
        <v>3639.3801709619734</v>
      </c>
      <c r="I31" s="4">
        <f>'a1'!G30</f>
        <v>26853.586724598896</v>
      </c>
      <c r="J31" s="218">
        <f t="shared" si="16"/>
        <v>13.552678114421729</v>
      </c>
      <c r="K31" s="4">
        <f>'a1'!M30</f>
        <v>24004.977542727149</v>
      </c>
      <c r="L31" s="31">
        <f t="shared" si="17"/>
        <v>3253.3173378050333</v>
      </c>
      <c r="M31" s="4">
        <f>'a1'!S30</f>
        <v>24683.668074195863</v>
      </c>
      <c r="N31" s="31">
        <f t="shared" si="18"/>
        <v>3345.2980809280461</v>
      </c>
      <c r="O31" s="4">
        <f>'a1'!Y30</f>
        <v>25613.824471096486</v>
      </c>
      <c r="P31" s="31">
        <f t="shared" si="0"/>
        <v>3471.3591833606906</v>
      </c>
      <c r="Q31" s="4">
        <f>'a1'!AE30</f>
        <v>23769.451956458095</v>
      </c>
      <c r="R31" s="31">
        <f t="shared" si="1"/>
        <v>3221.3973132208839</v>
      </c>
      <c r="S31" s="4">
        <f>'a1'!AK30</f>
        <v>23993.509435574935</v>
      </c>
      <c r="T31" s="31">
        <f t="shared" si="2"/>
        <v>3251.7631021568768</v>
      </c>
      <c r="U31" s="4">
        <f>'a1'!AQ30</f>
        <v>27714.608271141889</v>
      </c>
      <c r="V31" s="31">
        <f t="shared" si="3"/>
        <v>3756.0716496607611</v>
      </c>
      <c r="W31" s="4">
        <f>'a1'!AW30</f>
        <v>24576.876789712303</v>
      </c>
      <c r="X31" s="31">
        <f t="shared" si="4"/>
        <v>3330.8250018877329</v>
      </c>
      <c r="Y31" s="4">
        <f>'a1'!BC30</f>
        <v>25929.281033910076</v>
      </c>
      <c r="Z31" s="31">
        <f t="shared" si="5"/>
        <v>3514.111995909635</v>
      </c>
      <c r="AA31" s="4">
        <f>'a1'!BI30</f>
        <v>30777.229119171639</v>
      </c>
      <c r="AB31" s="31">
        <f t="shared" si="6"/>
        <v>4171.1387950594062</v>
      </c>
      <c r="AC31" s="4">
        <f>'a1'!BO30</f>
        <v>28361.97437796646</v>
      </c>
      <c r="AD31" s="4">
        <f t="shared" si="7"/>
        <v>3843.8070943405587</v>
      </c>
    </row>
    <row r="32" spans="1:30" ht="12.75" customHeight="1" x14ac:dyDescent="0.2">
      <c r="A32" s="1">
        <v>2006</v>
      </c>
      <c r="B32" s="13">
        <f t="shared" ref="B32:E46" si="19">POWER(B$20/B$15,1/5)*B31</f>
        <v>25.965553731850338</v>
      </c>
      <c r="C32" s="13">
        <f t="shared" si="15"/>
        <v>4.1293253440518445</v>
      </c>
      <c r="D32" s="13">
        <f>POWER(D$20/D$15,1/5)*D31</f>
        <v>0.68285734716271118</v>
      </c>
      <c r="E32" s="13">
        <f t="shared" si="15"/>
        <v>30.613102574235043</v>
      </c>
      <c r="F32" s="11">
        <f>SUM(B32:E32) * ('a1'!$B$42/'a1'!$B$11)</f>
        <v>122.03300922634013</v>
      </c>
      <c r="G32" s="4">
        <f>'a1'!F31</f>
        <v>32571193</v>
      </c>
      <c r="H32" s="4">
        <f t="shared" si="8"/>
        <v>3746.6545737621627</v>
      </c>
      <c r="I32" s="4">
        <f>'a1'!G31</f>
        <v>27777.029843518474</v>
      </c>
      <c r="J32" s="11">
        <f>H32/I32*100</f>
        <v>13.488319647092908</v>
      </c>
      <c r="K32" s="227">
        <f>'a1'!M31</f>
        <v>24827.994116644764</v>
      </c>
      <c r="L32" s="31">
        <f>K32*($J32/100)</f>
        <v>3348.879208414467</v>
      </c>
      <c r="M32" s="4">
        <f>'a1'!S31</f>
        <v>25531.482784382275</v>
      </c>
      <c r="N32" s="31">
        <f t="shared" si="18"/>
        <v>3443.7680085999777</v>
      </c>
      <c r="O32" s="4">
        <f>'a1'!Y31</f>
        <v>26406.363287414169</v>
      </c>
      <c r="P32" s="31">
        <f t="shared" si="0"/>
        <v>3561.7746873790143</v>
      </c>
      <c r="Q32" s="4">
        <f>'a1'!AE31</f>
        <v>24713.627969169323</v>
      </c>
      <c r="R32" s="31">
        <f t="shared" si="1"/>
        <v>3333.453136874914</v>
      </c>
      <c r="S32" s="4">
        <f>'a1'!AK31</f>
        <v>24600.292902122288</v>
      </c>
      <c r="T32" s="31">
        <f t="shared" si="2"/>
        <v>3318.1661407593629</v>
      </c>
      <c r="U32" s="4">
        <f>'a1'!AQ31</f>
        <v>28381.719628875577</v>
      </c>
      <c r="V32" s="31">
        <f t="shared" si="3"/>
        <v>3828.217064884449</v>
      </c>
      <c r="W32" s="4">
        <f>'a1'!AW31</f>
        <v>25314.305992091657</v>
      </c>
      <c r="X32" s="31">
        <f t="shared" si="4"/>
        <v>3414.4745086565163</v>
      </c>
      <c r="Y32" s="4">
        <f>'a1'!BC31</f>
        <v>26973.344096066463</v>
      </c>
      <c r="Z32" s="31">
        <f t="shared" si="5"/>
        <v>3638.2508711877076</v>
      </c>
      <c r="AA32" s="4">
        <f>'a1'!BI31</f>
        <v>32668.748639094414</v>
      </c>
      <c r="AB32" s="31">
        <f t="shared" si="6"/>
        <v>4406.4652411463694</v>
      </c>
      <c r="AC32" s="4">
        <f>'a1'!BO31</f>
        <v>29799.898297724572</v>
      </c>
      <c r="AD32" s="4">
        <f t="shared" si="7"/>
        <v>4019.5055369056886</v>
      </c>
    </row>
    <row r="33" spans="1:30" ht="12.75" customHeight="1" x14ac:dyDescent="0.2">
      <c r="A33" s="1">
        <v>2007</v>
      </c>
      <c r="B33" s="13">
        <f t="shared" si="19"/>
        <v>26.336640653528839</v>
      </c>
      <c r="C33" s="13">
        <f t="shared" si="15"/>
        <v>4.1768013296081605</v>
      </c>
      <c r="D33" s="13">
        <f t="shared" si="15"/>
        <v>0.64718564044760318</v>
      </c>
      <c r="E33" s="13">
        <f t="shared" si="15"/>
        <v>32.734540192710234</v>
      </c>
      <c r="F33" s="11">
        <f>SUM(B33:E33) * ('a1'!$B$42/'a1'!$B$11)</f>
        <v>127.01112626897634</v>
      </c>
      <c r="G33" s="4">
        <f>'a1'!F32</f>
        <v>32888886</v>
      </c>
      <c r="H33" s="4">
        <f t="shared" si="8"/>
        <v>3861.8251244197304</v>
      </c>
      <c r="I33" s="4">
        <f>'a1'!G32</f>
        <v>28843.117398381935</v>
      </c>
      <c r="J33" s="218">
        <f t="shared" si="16"/>
        <v>13.389069811976615</v>
      </c>
      <c r="K33" s="4">
        <f>'a1'!M32</f>
        <v>26213.689502148132</v>
      </c>
      <c r="L33" s="31">
        <f t="shared" si="17"/>
        <v>3509.7691877373986</v>
      </c>
      <c r="M33" s="4">
        <f>'a1'!S32</f>
        <v>26737.540756232345</v>
      </c>
      <c r="N33" s="31">
        <f t="shared" si="18"/>
        <v>3579.9079978576488</v>
      </c>
      <c r="O33" s="4">
        <f>'a1'!Y32</f>
        <v>27416.581476618005</v>
      </c>
      <c r="P33" s="31">
        <f t="shared" ref="P33:P38" si="20">O33*($J33/100)</f>
        <v>3670.8252339618334</v>
      </c>
      <c r="Q33" s="4">
        <f>'a1'!AE32</f>
        <v>25803.898421045571</v>
      </c>
      <c r="R33" s="31">
        <f t="shared" ref="R33:R38" si="21">Q33*($J33/100)</f>
        <v>3454.901973805323</v>
      </c>
      <c r="S33" s="4">
        <f>'a1'!AK32</f>
        <v>25445.374655504133</v>
      </c>
      <c r="T33" s="31">
        <f t="shared" ref="T33:T38" si="22">S33*($J33/100)</f>
        <v>3406.8989765444521</v>
      </c>
      <c r="U33" s="4">
        <f>'a1'!AQ32</f>
        <v>29310.15289852444</v>
      </c>
      <c r="V33" s="31">
        <f t="shared" ref="V33:V38" si="23">U33*($J33/100)</f>
        <v>3924.3568335805244</v>
      </c>
      <c r="W33" s="4">
        <f>'a1'!AW32</f>
        <v>26541.768184516153</v>
      </c>
      <c r="X33" s="31">
        <f t="shared" ref="X33:X38" si="24">W33*($J33/100)</f>
        <v>3553.6958715578658</v>
      </c>
      <c r="Y33" s="4">
        <f>'a1'!BC32</f>
        <v>28515.858110279281</v>
      </c>
      <c r="Z33" s="31">
        <f t="shared" ref="Z33:Z38" si="25">Y33*($J33/100)</f>
        <v>3818.0081498694885</v>
      </c>
      <c r="AA33" s="4">
        <f>'a1'!BI32</f>
        <v>34046.91488783493</v>
      </c>
      <c r="AB33" s="31">
        <f t="shared" ref="AB33:AB38" si="26">AA33*($J33/100)</f>
        <v>4558.5652031564778</v>
      </c>
      <c r="AC33" s="4">
        <f>'a1'!BO32</f>
        <v>31143.417586676445</v>
      </c>
      <c r="AD33" s="4">
        <f t="shared" ref="AD33:AD38" si="27">AC33*($J33/100)</f>
        <v>4169.8139225155119</v>
      </c>
    </row>
    <row r="34" spans="1:30" ht="12.75" customHeight="1" x14ac:dyDescent="0.2">
      <c r="A34" s="1">
        <v>2008</v>
      </c>
      <c r="B34" s="13">
        <f t="shared" si="19"/>
        <v>26.713030966957152</v>
      </c>
      <c r="C34" s="13">
        <f>POWER(C$20/C$15,1/5)*C33</f>
        <v>4.2248231595862027</v>
      </c>
      <c r="D34" s="13">
        <f t="shared" si="15"/>
        <v>0.61337738393224162</v>
      </c>
      <c r="E34" s="13">
        <f>POWER(E$20/E$15,1/5)*E33</f>
        <v>35.002989946207293</v>
      </c>
      <c r="F34" s="11">
        <f>SUM(B34:E34) * ('a1'!$B$42/'a1'!$B$11)</f>
        <v>132.29680606633309</v>
      </c>
      <c r="G34" s="4">
        <f>'a1'!F33</f>
        <v>33247298</v>
      </c>
      <c r="H34" s="4">
        <f t="shared" si="8"/>
        <v>3979.1746705652017</v>
      </c>
      <c r="I34" s="4">
        <f>'a1'!G33</f>
        <v>29346.9562549113</v>
      </c>
      <c r="J34" s="218">
        <f t="shared" si="16"/>
        <v>13.559071121385118</v>
      </c>
      <c r="K34" s="4">
        <f>'a1'!M33</f>
        <v>27358.968193928875</v>
      </c>
      <c r="L34" s="31">
        <f t="shared" si="17"/>
        <v>3709.6219554919498</v>
      </c>
      <c r="M34" s="4">
        <f>'a1'!S33</f>
        <v>27238.784453926884</v>
      </c>
      <c r="N34" s="31">
        <f t="shared" si="18"/>
        <v>3693.3261567087393</v>
      </c>
      <c r="O34" s="4">
        <f>'a1'!Y33</f>
        <v>28190.156683209309</v>
      </c>
      <c r="P34" s="31">
        <f t="shared" si="20"/>
        <v>3822.3233939062507</v>
      </c>
      <c r="Q34" s="4">
        <f>'a1'!AE33</f>
        <v>26656.401673640168</v>
      </c>
      <c r="R34" s="31">
        <f t="shared" si="21"/>
        <v>3614.3604613309635</v>
      </c>
      <c r="S34" s="4">
        <f>'a1'!AK33</f>
        <v>26049.994240888558</v>
      </c>
      <c r="T34" s="31">
        <f t="shared" si="22"/>
        <v>3532.1372462388072</v>
      </c>
      <c r="U34" s="4">
        <f>'a1'!AQ33</f>
        <v>29758.012838424369</v>
      </c>
      <c r="V34" s="31">
        <f t="shared" si="23"/>
        <v>4034.910125072875</v>
      </c>
      <c r="W34" s="4">
        <f>'a1'!AW33</f>
        <v>27257.38812306567</v>
      </c>
      <c r="X34" s="31">
        <f t="shared" si="24"/>
        <v>3695.8486414384547</v>
      </c>
      <c r="Y34" s="4">
        <f>'a1'!BC33</f>
        <v>29720.808989470868</v>
      </c>
      <c r="Z34" s="31">
        <f t="shared" si="25"/>
        <v>4029.865628733377</v>
      </c>
      <c r="AA34" s="4">
        <f>'a1'!BI33</f>
        <v>34144.123474814893</v>
      </c>
      <c r="AB34" s="31">
        <f t="shared" si="26"/>
        <v>4629.6259857237037</v>
      </c>
      <c r="AC34" s="4">
        <f>'a1'!BO33</f>
        <v>31468.467155231439</v>
      </c>
      <c r="AD34" s="4">
        <f t="shared" si="27"/>
        <v>4266.8318423875471</v>
      </c>
    </row>
    <row r="35" spans="1:30" ht="12.75" customHeight="1" x14ac:dyDescent="0.2">
      <c r="A35" s="1">
        <v>2009</v>
      </c>
      <c r="B35" s="13">
        <f t="shared" si="19"/>
        <v>27.09480046560147</v>
      </c>
      <c r="C35" s="13">
        <f t="shared" si="19"/>
        <v>4.2733971097089345</v>
      </c>
      <c r="D35" s="13">
        <f t="shared" si="15"/>
        <v>0.58133523305516022</v>
      </c>
      <c r="E35" s="13">
        <f>POWER(E$20/E$15,1/5)*E34</f>
        <v>37.428639533697648</v>
      </c>
      <c r="F35" s="11">
        <f>SUM(B35:E35) * ('a1'!$B$42/'a1'!$B$11)</f>
        <v>137.91026941166226</v>
      </c>
      <c r="G35" s="4">
        <f>'a1'!F34</f>
        <v>33630069</v>
      </c>
      <c r="H35" s="4">
        <f>F35*1000000000/G35</f>
        <v>4100.8024518671746</v>
      </c>
      <c r="I35" s="4">
        <f>'a1'!G34</f>
        <v>29079.006647295311</v>
      </c>
      <c r="J35" s="218">
        <f t="shared" ref="J35:J45" si="28">H35/I35*100</f>
        <v>14.102278326101613</v>
      </c>
      <c r="K35" s="4">
        <f>'a1'!M34</f>
        <v>27886.310550159556</v>
      </c>
      <c r="L35" s="31">
        <f t="shared" ref="L35:L40" si="29">K35*($J35/100)</f>
        <v>3932.6051286645388</v>
      </c>
      <c r="M35" s="4">
        <f>'a1'!S34</f>
        <v>27381.982226734253</v>
      </c>
      <c r="N35" s="31">
        <f t="shared" ref="N35:N40" si="30">M35*($J35/100)</f>
        <v>3861.4833448177405</v>
      </c>
      <c r="O35" s="4">
        <f>'a1'!Y34</f>
        <v>28563.32852304144</v>
      </c>
      <c r="P35" s="31">
        <f t="shared" si="20"/>
        <v>4028.0800875180735</v>
      </c>
      <c r="Q35" s="4">
        <f>'a1'!AE34</f>
        <v>26969.582215489976</v>
      </c>
      <c r="R35" s="31">
        <f t="shared" si="21"/>
        <v>3803.3255474151983</v>
      </c>
      <c r="S35" s="4">
        <f>'a1'!AK34</f>
        <v>25983.453415800657</v>
      </c>
      <c r="T35" s="31">
        <f t="shared" si="22"/>
        <v>3664.2589194291654</v>
      </c>
      <c r="U35" s="4">
        <f>'a1'!AQ34</f>
        <v>29488.709887982412</v>
      </c>
      <c r="V35" s="31">
        <f t="shared" si="23"/>
        <v>4158.5799431799269</v>
      </c>
      <c r="W35" s="4">
        <f>'a1'!AW34</f>
        <v>27343.397693940286</v>
      </c>
      <c r="X35" s="31">
        <f t="shared" si="24"/>
        <v>3856.0420466123092</v>
      </c>
      <c r="Y35" s="4">
        <f>'a1'!BC34</f>
        <v>29708.414549411427</v>
      </c>
      <c r="Z35" s="31">
        <f t="shared" si="25"/>
        <v>4189.5633060300661</v>
      </c>
      <c r="AA35" s="4">
        <f>'a1'!BI34</f>
        <v>32888.46727788182</v>
      </c>
      <c r="AB35" s="31">
        <f t="shared" si="26"/>
        <v>4638.0231927157492</v>
      </c>
      <c r="AC35" s="4">
        <f>'a1'!BO34</f>
        <v>31111.346911345689</v>
      </c>
      <c r="AD35" s="4">
        <f t="shared" si="27"/>
        <v>4387.4087324369866</v>
      </c>
    </row>
    <row r="36" spans="1:30" ht="12.75" customHeight="1" x14ac:dyDescent="0.2">
      <c r="A36" s="1">
        <v>2010</v>
      </c>
      <c r="B36" s="13">
        <f t="shared" si="19"/>
        <v>27.482026026130917</v>
      </c>
      <c r="C36" s="13">
        <f t="shared" si="19"/>
        <v>4.3225295278530247</v>
      </c>
      <c r="D36" s="13">
        <f t="shared" si="15"/>
        <v>0.55096692842628525</v>
      </c>
      <c r="E36" s="13">
        <f>POWER(E$20/E$15,1/5)*E35</f>
        <v>40.022382644922239</v>
      </c>
      <c r="F36" s="11">
        <f>SUM(B36:E36) * ('a1'!$B$42/'a1'!$B$11)</f>
        <v>143.87315287506334</v>
      </c>
      <c r="G36" s="4">
        <f>'a1'!F35</f>
        <v>34005902</v>
      </c>
      <c r="H36" s="4">
        <f>F36*1000000000/G36</f>
        <v>4230.8288977326156</v>
      </c>
      <c r="I36" s="4">
        <f>'a1'!G35</f>
        <v>29863.580739602203</v>
      </c>
      <c r="J36" s="218">
        <f t="shared" si="28"/>
        <v>14.167185558301446</v>
      </c>
      <c r="K36" s="4">
        <f>'a1'!M35</f>
        <v>28633.989908084644</v>
      </c>
      <c r="L36" s="31">
        <f t="shared" si="29"/>
        <v>4056.6304830236613</v>
      </c>
      <c r="M36" s="4">
        <f>'a1'!S35</f>
        <v>28070.373612719213</v>
      </c>
      <c r="N36" s="31">
        <f t="shared" si="30"/>
        <v>3976.7819166224162</v>
      </c>
      <c r="O36" s="4">
        <f>'a1'!Y35</f>
        <v>29204.665104272808</v>
      </c>
      <c r="P36" s="31">
        <f t="shared" si="20"/>
        <v>4137.4790970028389</v>
      </c>
      <c r="Q36" s="4">
        <f>'a1'!AE35</f>
        <v>27559.180594767302</v>
      </c>
      <c r="R36" s="31">
        <f t="shared" si="21"/>
        <v>3904.3602532080877</v>
      </c>
      <c r="S36" s="4">
        <f>'a1'!AK35</f>
        <v>26747.406733784148</v>
      </c>
      <c r="T36" s="31">
        <f t="shared" si="22"/>
        <v>3789.3547440088164</v>
      </c>
      <c r="U36" s="4">
        <f>'a1'!AQ35</f>
        <v>30273.708765688469</v>
      </c>
      <c r="V36" s="31">
        <f t="shared" si="23"/>
        <v>4288.9324962148557</v>
      </c>
      <c r="W36" s="4">
        <f>'a1'!AW35</f>
        <v>28086.095633782279</v>
      </c>
      <c r="X36" s="31">
        <f t="shared" si="24"/>
        <v>3979.009284519936</v>
      </c>
      <c r="Y36" s="4">
        <f>'a1'!BC35</f>
        <v>30194.231453283446</v>
      </c>
      <c r="Z36" s="31">
        <f t="shared" si="25"/>
        <v>4277.6727978896852</v>
      </c>
      <c r="AA36" s="4">
        <f>'a1'!BI35</f>
        <v>33824.620107049537</v>
      </c>
      <c r="AB36" s="31">
        <f t="shared" si="26"/>
        <v>4791.9966949562486</v>
      </c>
      <c r="AC36" s="4">
        <f>'a1'!BO35</f>
        <v>31933.978224888855</v>
      </c>
      <c r="AD36" s="4">
        <f t="shared" si="27"/>
        <v>4524.1459512675819</v>
      </c>
    </row>
    <row r="37" spans="1:30" ht="12.75" customHeight="1" x14ac:dyDescent="0.2">
      <c r="A37" s="1">
        <v>2011</v>
      </c>
      <c r="B37" s="13">
        <f t="shared" si="19"/>
        <v>27.874785623898163</v>
      </c>
      <c r="C37" s="13">
        <f t="shared" si="19"/>
        <v>4.3722268348784228</v>
      </c>
      <c r="D37" s="13">
        <f t="shared" si="19"/>
        <v>0.52218503018324969</v>
      </c>
      <c r="E37" s="13">
        <f t="shared" si="19"/>
        <v>42.795867884389779</v>
      </c>
      <c r="F37" s="11">
        <f>SUM(B37:E37) * ('a1'!$B$42/'a1'!$B$11)</f>
        <v>150.20860555921939</v>
      </c>
      <c r="G37" s="4">
        <f>'a1'!F36</f>
        <v>34339221</v>
      </c>
      <c r="H37" s="4">
        <f>F37*1000000000/G37</f>
        <v>4374.2578073981176</v>
      </c>
      <c r="I37" s="4">
        <f>'a1'!G36</f>
        <v>30243.027353474325</v>
      </c>
      <c r="J37" s="218">
        <f t="shared" si="28"/>
        <v>14.463690278994514</v>
      </c>
      <c r="K37" s="4">
        <f>'a1'!M36</f>
        <v>29248.22127610938</v>
      </c>
      <c r="L37" s="31">
        <f t="shared" si="29"/>
        <v>4230.3721374914376</v>
      </c>
      <c r="M37" s="4">
        <f>'a1'!S36</f>
        <v>28182.715157242317</v>
      </c>
      <c r="N37" s="31">
        <f t="shared" si="30"/>
        <v>4076.2606325547708</v>
      </c>
      <c r="O37" s="4">
        <f>'a1'!Y36</f>
        <v>29669.683665309105</v>
      </c>
      <c r="P37" s="31">
        <f t="shared" si="20"/>
        <v>4291.3311521077367</v>
      </c>
      <c r="Q37" s="4">
        <f>'a1'!AE36</f>
        <v>28000.635265157031</v>
      </c>
      <c r="R37" s="31">
        <f t="shared" si="21"/>
        <v>4049.9251609032276</v>
      </c>
      <c r="S37" s="4">
        <f>'a1'!AK36</f>
        <v>26997.642395701743</v>
      </c>
      <c r="T37" s="31">
        <f t="shared" si="22"/>
        <v>3904.855378744815</v>
      </c>
      <c r="U37" s="4">
        <f>'a1'!AQ36</f>
        <v>30513.005053027951</v>
      </c>
      <c r="V37" s="31">
        <f t="shared" si="23"/>
        <v>4413.3065456839086</v>
      </c>
      <c r="W37" s="4">
        <f>'a1'!AW36</f>
        <v>28501.167143550952</v>
      </c>
      <c r="X37" s="31">
        <f t="shared" si="24"/>
        <v>4122.3205415417578</v>
      </c>
      <c r="Y37" s="4">
        <f>'a1'!BC36</f>
        <v>30755.559225682464</v>
      </c>
      <c r="Z37" s="31">
        <f t="shared" si="25"/>
        <v>4448.3888299754353</v>
      </c>
      <c r="AA37" s="4">
        <f>'a1'!BI36</f>
        <v>34738.713812189701</v>
      </c>
      <c r="AB37" s="31">
        <f t="shared" si="26"/>
        <v>5024.4999727014065</v>
      </c>
      <c r="AC37" s="4">
        <f>'a1'!BO36</f>
        <v>32381.851934991169</v>
      </c>
      <c r="AD37" s="4">
        <f t="shared" si="27"/>
        <v>4683.610770479715</v>
      </c>
    </row>
    <row r="38" spans="1:30" ht="12.75" customHeight="1" x14ac:dyDescent="0.2">
      <c r="A38" s="1">
        <v>2012</v>
      </c>
      <c r="B38" s="13">
        <f t="shared" ref="B38:B45" si="31">POWER(B$20/B$15,1/5)*B37</f>
        <v>28.273158348641257</v>
      </c>
      <c r="C38" s="13">
        <f t="shared" si="19"/>
        <v>4.4224955254674638</v>
      </c>
      <c r="D38" s="13">
        <f t="shared" si="19"/>
        <v>0.49490666622463769</v>
      </c>
      <c r="E38" s="13">
        <f t="shared" ref="E38:E46" si="32">POWER(E$20/E$15,1/5)*E37</f>
        <v>45.761551085727547</v>
      </c>
      <c r="F38" s="11">
        <f>SUM(B38:E38) * ('a1'!$B$42/'a1'!$B$11)</f>
        <v>156.94139262253574</v>
      </c>
      <c r="G38" s="4">
        <f>'a1'!F37</f>
        <v>34713395</v>
      </c>
      <c r="H38" s="4">
        <f>F38*1000000000/G38</f>
        <v>4521.061469860143</v>
      </c>
      <c r="I38" s="4">
        <f>'a1'!G37</f>
        <v>30516.058714510636</v>
      </c>
      <c r="J38" s="218">
        <f t="shared" si="28"/>
        <v>14.815351851811522</v>
      </c>
      <c r="K38" s="4">
        <f>'a1'!M37</f>
        <v>30047.412277784639</v>
      </c>
      <c r="L38" s="31">
        <f t="shared" si="29"/>
        <v>4451.6298513182091</v>
      </c>
      <c r="M38" s="4">
        <f>'a1'!S37</f>
        <v>28425.025101270643</v>
      </c>
      <c r="N38" s="31">
        <f t="shared" si="30"/>
        <v>4211.2674827189903</v>
      </c>
      <c r="O38" s="4">
        <f>'a1'!Y37</f>
        <v>30105.082578515059</v>
      </c>
      <c r="P38" s="31">
        <f t="shared" si="20"/>
        <v>4460.1739092854186</v>
      </c>
      <c r="Q38" s="4">
        <f>'a1'!AE37</f>
        <v>28250.107832390873</v>
      </c>
      <c r="R38" s="31">
        <f t="shared" si="21"/>
        <v>4185.3528738848736</v>
      </c>
      <c r="S38" s="4">
        <f>'a1'!AK37</f>
        <v>27107.40975652849</v>
      </c>
      <c r="T38" s="31">
        <f t="shared" si="22"/>
        <v>4016.0581333419809</v>
      </c>
      <c r="U38" s="4">
        <f>'a1'!AQ37</f>
        <v>30682.335097821415</v>
      </c>
      <c r="V38" s="31">
        <f t="shared" si="23"/>
        <v>4545.6959010941018</v>
      </c>
      <c r="W38" s="4">
        <f>'a1'!AW37</f>
        <v>28820.088800362504</v>
      </c>
      <c r="X38" s="31">
        <f t="shared" si="24"/>
        <v>4269.7975597782315</v>
      </c>
      <c r="Y38" s="4">
        <f>'a1'!BC37</f>
        <v>31497.546179380519</v>
      </c>
      <c r="Z38" s="31">
        <f t="shared" si="25"/>
        <v>4666.4722911620411</v>
      </c>
      <c r="AA38" s="4">
        <f>'a1'!BI37</f>
        <v>35467.169359497944</v>
      </c>
      <c r="AB38" s="31">
        <f t="shared" si="26"/>
        <v>5254.5859324875073</v>
      </c>
      <c r="AC38" s="4">
        <f>'a1'!BO37</f>
        <v>32568.44545431872</v>
      </c>
      <c r="AD38" s="4">
        <f t="shared" si="27"/>
        <v>4825.129786722634</v>
      </c>
    </row>
    <row r="39" spans="1:30" ht="12.75" customHeight="1" x14ac:dyDescent="0.2">
      <c r="A39" s="1">
        <v>2013</v>
      </c>
      <c r="B39" s="13">
        <f t="shared" si="31"/>
        <v>28.677224420409885</v>
      </c>
      <c r="C39" s="13">
        <f t="shared" si="19"/>
        <v>4.4733421689736268</v>
      </c>
      <c r="D39" s="13">
        <f t="shared" si="19"/>
        <v>0.46905329359524356</v>
      </c>
      <c r="E39" s="13">
        <f t="shared" si="32"/>
        <v>48.932751251330579</v>
      </c>
      <c r="F39" s="11">
        <f>SUM(B39:E39) * ('a1'!$B$42/'a1'!$B$11)</f>
        <v>164.09800603527347</v>
      </c>
      <c r="G39" s="4">
        <f>'a1'!F38</f>
        <v>35080992</v>
      </c>
      <c r="H39" s="4">
        <f>F39*1000000000/G39</f>
        <v>4677.6900161567119</v>
      </c>
      <c r="I39" s="4">
        <f>'a1'!G38</f>
        <v>30992.481626517289</v>
      </c>
      <c r="J39" s="218">
        <f t="shared" si="28"/>
        <v>15.092983106439794</v>
      </c>
      <c r="K39" s="4">
        <f>'a1'!M38</f>
        <v>30916.957643843936</v>
      </c>
      <c r="L39" s="31">
        <f t="shared" si="29"/>
        <v>4666.291194210512</v>
      </c>
      <c r="M39" s="4">
        <f>'a1'!S38</f>
        <v>28928.318350446709</v>
      </c>
      <c r="N39" s="31">
        <f t="shared" si="30"/>
        <v>4366.146201610045</v>
      </c>
      <c r="O39" s="4">
        <f>'a1'!Y38</f>
        <v>30772.242841090945</v>
      </c>
      <c r="P39" s="31">
        <f t="shared" ref="P39:P45" si="33">O39*($J39/100)</f>
        <v>4644.4494134784854</v>
      </c>
      <c r="Q39" s="4">
        <f>'a1'!AE38</f>
        <v>28805.38495320213</v>
      </c>
      <c r="R39" s="31">
        <f t="shared" ref="R39:R46" si="34">Q39*($J39/100)</f>
        <v>4347.591884731748</v>
      </c>
      <c r="S39" s="4">
        <f>'a1'!AK38</f>
        <v>27508.05449618163</v>
      </c>
      <c r="T39" s="31">
        <f t="shared" ref="T39:T47" si="35">S39*($J39/100)</f>
        <v>4151.7860180189455</v>
      </c>
      <c r="U39" s="4">
        <f>'a1'!AQ38</f>
        <v>31070.681240879338</v>
      </c>
      <c r="V39" s="31">
        <f t="shared" ref="V39:V47" si="36">U39*($J39/100)</f>
        <v>4689.4926707416771</v>
      </c>
      <c r="W39" s="4">
        <f>'a1'!AW38</f>
        <v>29267.219305473434</v>
      </c>
      <c r="X39" s="31">
        <f t="shared" ref="X39:X47" si="37">W39*($J39/100)</f>
        <v>4417.2964654997913</v>
      </c>
      <c r="Y39" s="4">
        <f>'a1'!BC38</f>
        <v>32205.870040805628</v>
      </c>
      <c r="Z39" s="31">
        <f t="shared" ref="Z39:Z47" si="38">Y39*($J39/100)</f>
        <v>4860.8265245407483</v>
      </c>
      <c r="AA39" s="4">
        <f>'a1'!BI38</f>
        <v>36229.69477184047</v>
      </c>
      <c r="AB39" s="31">
        <f t="shared" ref="AB39:AB47" si="39">AA39*($J39/100)</f>
        <v>5468.1417114285832</v>
      </c>
      <c r="AC39" s="4">
        <f>'a1'!BO38</f>
        <v>32941.289677133027</v>
      </c>
      <c r="AD39" s="4">
        <f t="shared" ref="AD39:AD47" si="40">AC39*($J39/100)</f>
        <v>4971.8232860130838</v>
      </c>
    </row>
    <row r="40" spans="1:30" ht="12.75" customHeight="1" x14ac:dyDescent="0.2">
      <c r="A40" s="1">
        <v>2014</v>
      </c>
      <c r="B40" s="13">
        <f t="shared" si="31"/>
        <v>29.087065205719224</v>
      </c>
      <c r="C40" s="13">
        <f t="shared" si="19"/>
        <v>4.5247734102800488</v>
      </c>
      <c r="D40" s="13">
        <f t="shared" si="19"/>
        <v>0.44455047233629902</v>
      </c>
      <c r="E40" s="13">
        <f t="shared" si="32"/>
        <v>52.323710368536481</v>
      </c>
      <c r="F40" s="11">
        <f>SUM(B40:E40) * ('a1'!$B$42/'a1'!$B$11)</f>
        <v>171.70678306670908</v>
      </c>
      <c r="G40" s="4">
        <f>'a1'!F39</f>
        <v>35434066</v>
      </c>
      <c r="H40" s="4">
        <f t="shared" ref="H40:H45" si="41">F40*1000000000/G40</f>
        <v>4845.8108947110131</v>
      </c>
      <c r="I40" s="4">
        <f>'a1'!G39</f>
        <v>31510.637249476251</v>
      </c>
      <c r="J40" s="218">
        <f t="shared" si="28"/>
        <v>15.378333533358033</v>
      </c>
      <c r="K40" s="4">
        <f>'a1'!M39</f>
        <v>31552.929143701345</v>
      </c>
      <c r="L40" s="31">
        <f t="shared" si="29"/>
        <v>4852.3146832625234</v>
      </c>
      <c r="M40" s="4">
        <f>'a1'!S39</f>
        <v>29230.71584718415</v>
      </c>
      <c r="N40" s="31">
        <f t="shared" si="30"/>
        <v>4495.1969771681206</v>
      </c>
      <c r="O40" s="4">
        <f>'a1'!Y39</f>
        <v>31185.751699780754</v>
      </c>
      <c r="P40" s="31">
        <f t="shared" si="33"/>
        <v>4795.8489112771567</v>
      </c>
      <c r="Q40" s="4">
        <f>'a1'!AE39</f>
        <v>29351.867840143834</v>
      </c>
      <c r="R40" s="31">
        <f t="shared" si="34"/>
        <v>4513.8281347277716</v>
      </c>
      <c r="S40" s="4">
        <f>'a1'!AK39</f>
        <v>27866.833342845413</v>
      </c>
      <c r="T40" s="31">
        <f t="shared" si="35"/>
        <v>4285.4545766477931</v>
      </c>
      <c r="U40" s="4">
        <f>'a1'!AQ39</f>
        <v>31660.706681413092</v>
      </c>
      <c r="V40" s="31">
        <f t="shared" si="36"/>
        <v>4868.8890724858766</v>
      </c>
      <c r="W40" s="4">
        <f>'a1'!AW39</f>
        <v>29757.520010959546</v>
      </c>
      <c r="X40" s="31">
        <f t="shared" si="37"/>
        <v>4576.2106785411188</v>
      </c>
      <c r="Y40" s="4">
        <f>'a1'!BC39</f>
        <v>32637.013495637097</v>
      </c>
      <c r="Z40" s="31">
        <f t="shared" si="38"/>
        <v>5019.0287906861458</v>
      </c>
      <c r="AA40" s="4">
        <f>'a1'!BI39</f>
        <v>36652.062556002777</v>
      </c>
      <c r="AB40" s="31">
        <f t="shared" si="39"/>
        <v>5636.4764267171386</v>
      </c>
      <c r="AC40" s="4">
        <f>'a1'!BO39</f>
        <v>33546.438754418654</v>
      </c>
      <c r="AD40" s="4">
        <f t="shared" si="40"/>
        <v>5158.8832402181788</v>
      </c>
    </row>
    <row r="41" spans="1:30" ht="12.75" customHeight="1" x14ac:dyDescent="0.2">
      <c r="A41" s="1">
        <v>2015</v>
      </c>
      <c r="B41" s="13">
        <f>POWER(B$20/B$15,1/5)*B40</f>
        <v>29.502763233934658</v>
      </c>
      <c r="C41" s="13">
        <f t="shared" si="19"/>
        <v>4.5767959706679093</v>
      </c>
      <c r="D41" s="13">
        <f t="shared" si="19"/>
        <v>0.42132765114951232</v>
      </c>
      <c r="E41" s="13">
        <f t="shared" si="32"/>
        <v>55.949657370962697</v>
      </c>
      <c r="F41" s="11">
        <f>SUM(B41:E41) * ('a1'!$B$42/'a1'!$B$11)</f>
        <v>179.79803303603063</v>
      </c>
      <c r="G41" s="4">
        <f>'a1'!F40</f>
        <v>35704498</v>
      </c>
      <c r="H41" s="4">
        <f t="shared" si="41"/>
        <v>5035.7249956582682</v>
      </c>
      <c r="I41" s="4">
        <f>'a1'!G40</f>
        <v>31993.083896600368</v>
      </c>
      <c r="J41" s="218">
        <f t="shared" si="28"/>
        <v>15.740042478972688</v>
      </c>
      <c r="K41" s="4">
        <f>'a1'!M40</f>
        <v>32031.918356840568</v>
      </c>
      <c r="L41" s="31">
        <f t="shared" ref="L41:L45" si="42">K41*($J41/100)</f>
        <v>5041.8375561965559</v>
      </c>
      <c r="M41" s="4">
        <f>'a1'!S40</f>
        <v>29639.92367045549</v>
      </c>
      <c r="N41" s="31">
        <f t="shared" ref="N41:N45" si="43">M41*($J41/100)</f>
        <v>4665.3365764647751</v>
      </c>
      <c r="O41" s="4">
        <f>'a1'!Y40</f>
        <v>31396.846020829533</v>
      </c>
      <c r="P41" s="31">
        <f t="shared" si="33"/>
        <v>4941.8769007362143</v>
      </c>
      <c r="Q41" s="4">
        <f>'a1'!AE40</f>
        <v>29800.08587693256</v>
      </c>
      <c r="R41" s="31">
        <f t="shared" si="34"/>
        <v>4690.5461757995254</v>
      </c>
      <c r="S41" s="4">
        <f>'a1'!AK40</f>
        <v>28219.942823545211</v>
      </c>
      <c r="T41" s="31">
        <f t="shared" si="35"/>
        <v>4441.8309879678209</v>
      </c>
      <c r="U41" s="4">
        <f>'a1'!AQ40</f>
        <v>32409.767593412733</v>
      </c>
      <c r="V41" s="31">
        <f t="shared" si="36"/>
        <v>5101.3111865394885</v>
      </c>
      <c r="W41" s="4">
        <f>'a1'!AW40</f>
        <v>29839.254544302017</v>
      </c>
      <c r="X41" s="31">
        <f t="shared" si="37"/>
        <v>4696.7113406819253</v>
      </c>
      <c r="Y41" s="4">
        <f>'a1'!BC40</f>
        <v>32570.552748594291</v>
      </c>
      <c r="Z41" s="31">
        <f t="shared" si="38"/>
        <v>5126.618838264948</v>
      </c>
      <c r="AA41" s="4">
        <f>'a1'!BI40</f>
        <v>36232.21056989066</v>
      </c>
      <c r="AB41" s="31">
        <f t="shared" si="39"/>
        <v>5702.9653347716221</v>
      </c>
      <c r="AC41" s="4">
        <f>'a1'!BO40</f>
        <v>34508.858723752863</v>
      </c>
      <c r="AD41" s="4">
        <f t="shared" si="40"/>
        <v>5431.7090221273729</v>
      </c>
    </row>
    <row r="42" spans="1:30" ht="12.75" customHeight="1" x14ac:dyDescent="0.2">
      <c r="A42" s="1">
        <v>2016</v>
      </c>
      <c r="B42" s="13">
        <f t="shared" si="31"/>
        <v>29.924402213890673</v>
      </c>
      <c r="C42" s="13">
        <f t="shared" si="19"/>
        <v>4.629416648694801</v>
      </c>
      <c r="D42" s="13">
        <f t="shared" si="19"/>
        <v>0.39931796425777927</v>
      </c>
      <c r="E42" s="13">
        <f t="shared" si="32"/>
        <v>59.826876532259156</v>
      </c>
      <c r="F42" s="11">
        <f>SUM(B42:E42) * ('a1'!$B$42/'a1'!$B$11)</f>
        <v>188.40417289675239</v>
      </c>
      <c r="G42" s="4">
        <f>'a1'!F41</f>
        <v>36110803</v>
      </c>
      <c r="H42" s="4">
        <f t="shared" si="41"/>
        <v>5217.3908427556262</v>
      </c>
      <c r="I42" s="4">
        <f>'a1'!G41</f>
        <v>32260.401409517257</v>
      </c>
      <c r="J42" s="218">
        <f t="shared" si="28"/>
        <v>16.172739999498038</v>
      </c>
      <c r="K42" s="4">
        <f>'a1'!M41</f>
        <v>32000.468290324894</v>
      </c>
      <c r="L42" s="31">
        <f t="shared" si="42"/>
        <v>5175.3525352160596</v>
      </c>
      <c r="M42" s="4">
        <f>'a1'!S41</f>
        <v>29872.490486142786</v>
      </c>
      <c r="N42" s="31">
        <f t="shared" si="43"/>
        <v>4831.2002176986598</v>
      </c>
      <c r="O42" s="4">
        <f>'a1'!Y41</f>
        <v>31476.674047491793</v>
      </c>
      <c r="P42" s="31">
        <f t="shared" si="33"/>
        <v>5090.6406541903234</v>
      </c>
      <c r="Q42" s="4">
        <f>'a1'!AE41</f>
        <v>29924.461760567625</v>
      </c>
      <c r="R42" s="31">
        <f t="shared" si="34"/>
        <v>4839.6053967858152</v>
      </c>
      <c r="S42" s="4">
        <f>'a1'!AK41</f>
        <v>28674.160210362606</v>
      </c>
      <c r="T42" s="31">
        <f t="shared" si="35"/>
        <v>4637.3973778614636</v>
      </c>
      <c r="U42" s="4">
        <f>'a1'!AQ41</f>
        <v>32813.317479191435</v>
      </c>
      <c r="V42" s="31">
        <f t="shared" si="36"/>
        <v>5306.8125211194738</v>
      </c>
      <c r="W42" s="4">
        <f>'a1'!AW41</f>
        <v>29827.872220615765</v>
      </c>
      <c r="X42" s="31">
        <f t="shared" si="37"/>
        <v>4823.9842216226889</v>
      </c>
      <c r="Y42" s="4">
        <f>'a1'!BC41</f>
        <v>32468.630448720207</v>
      </c>
      <c r="Z42" s="31">
        <f t="shared" si="38"/>
        <v>5251.0671838693715</v>
      </c>
      <c r="AA42" s="4">
        <f>'a1'!BI41</f>
        <v>35730.570452066022</v>
      </c>
      <c r="AB42" s="31">
        <f t="shared" si="39"/>
        <v>5778.6122595501083</v>
      </c>
      <c r="AC42" s="4">
        <f>'a1'!BO41</f>
        <v>34942.933624944431</v>
      </c>
      <c r="AD42" s="4">
        <f t="shared" si="40"/>
        <v>5651.229803359437</v>
      </c>
    </row>
    <row r="43" spans="1:30" ht="12.75" customHeight="1" x14ac:dyDescent="0.2">
      <c r="A43" s="1">
        <v>2017</v>
      </c>
      <c r="B43" s="13">
        <f t="shared" si="31"/>
        <v>30.35206705074723</v>
      </c>
      <c r="C43" s="13">
        <f t="shared" si="19"/>
        <v>4.6826423210831969</v>
      </c>
      <c r="D43" s="13">
        <f t="shared" si="19"/>
        <v>0.37845803887766422</v>
      </c>
      <c r="E43" s="13">
        <f t="shared" si="32"/>
        <v>63.972780599435424</v>
      </c>
      <c r="F43" s="11">
        <f>SUM(B43:E43) * ('a1'!$B$42/'a1'!$B$11)</f>
        <v>197.5598722640658</v>
      </c>
      <c r="G43" s="4">
        <f>'a1'!F42</f>
        <v>36545075</v>
      </c>
      <c r="H43" s="4">
        <f t="shared" si="41"/>
        <v>5405.9232951106487</v>
      </c>
      <c r="I43" s="4">
        <f>'a1'!G42</f>
        <v>33086.619742879171</v>
      </c>
      <c r="J43" s="218">
        <f t="shared" si="28"/>
        <v>16.338699260065994</v>
      </c>
      <c r="K43" s="4">
        <f>'a1'!M42</f>
        <v>32313.843342608288</v>
      </c>
      <c r="L43" s="31">
        <f t="shared" si="42"/>
        <v>5279.6616831176252</v>
      </c>
      <c r="M43" s="4">
        <f>'a1'!S42</f>
        <v>30072.125016695605</v>
      </c>
      <c r="N43" s="31">
        <f t="shared" si="43"/>
        <v>4913.3940675889653</v>
      </c>
      <c r="O43" s="4">
        <f>'a1'!Y42</f>
        <v>32015.661249854278</v>
      </c>
      <c r="P43" s="31">
        <f t="shared" si="33"/>
        <v>5230.9426077351764</v>
      </c>
      <c r="Q43" s="4">
        <f>'a1'!AE42</f>
        <v>30727.914678158388</v>
      </c>
      <c r="R43" s="31">
        <f t="shared" si="34"/>
        <v>5020.5415681539744</v>
      </c>
      <c r="S43" s="4">
        <f>'a1'!AK42</f>
        <v>29419.985838372224</v>
      </c>
      <c r="T43" s="31">
        <f t="shared" si="35"/>
        <v>4806.8430084856427</v>
      </c>
      <c r="U43" s="4">
        <f>'a1'!AQ42</f>
        <v>33709.275399316364</v>
      </c>
      <c r="V43" s="31">
        <f t="shared" si="36"/>
        <v>5507.6571302417115</v>
      </c>
      <c r="W43" s="4">
        <f>'a1'!AW42</f>
        <v>30477.23366603383</v>
      </c>
      <c r="X43" s="31">
        <f t="shared" si="37"/>
        <v>4979.5835514808532</v>
      </c>
      <c r="Y43" s="4">
        <f>'a1'!BC42</f>
        <v>32867.17248532443</v>
      </c>
      <c r="Z43" s="31">
        <f t="shared" si="38"/>
        <v>5370.0684676643168</v>
      </c>
      <c r="AA43" s="4">
        <f>'a1'!BI42</f>
        <v>36427.828032407349</v>
      </c>
      <c r="AB43" s="31">
        <f t="shared" si="39"/>
        <v>5951.8332691890528</v>
      </c>
      <c r="AC43" s="4">
        <f>'a1'!BO42</f>
        <v>36078.985011152763</v>
      </c>
      <c r="AD43" s="4">
        <f t="shared" si="40"/>
        <v>5894.8368570565381</v>
      </c>
    </row>
    <row r="44" spans="1:30" ht="12.75" customHeight="1" x14ac:dyDescent="0.2">
      <c r="A44" s="1">
        <v>2018</v>
      </c>
      <c r="B44" s="13">
        <f t="shared" si="31"/>
        <v>30.785843863087084</v>
      </c>
      <c r="C44" s="13">
        <f t="shared" si="19"/>
        <v>4.736479943619134</v>
      </c>
      <c r="D44" s="13">
        <f t="shared" si="19"/>
        <v>0.358687812749304</v>
      </c>
      <c r="E44" s="13">
        <f t="shared" si="32"/>
        <v>68.405988994207007</v>
      </c>
      <c r="F44" s="11">
        <f>SUM(B44:E44) * ('a1'!$B$42/'a1'!$B$11)</f>
        <v>207.30220853691455</v>
      </c>
      <c r="G44" s="4">
        <f>'a1'!F43</f>
        <v>37072620</v>
      </c>
      <c r="H44" s="4">
        <f t="shared" si="41"/>
        <v>5591.7873766924095</v>
      </c>
      <c r="I44" s="4">
        <f>'a1'!G43</f>
        <v>33483.632934494512</v>
      </c>
      <c r="J44" s="218">
        <f t="shared" si="28"/>
        <v>16.70006175145889</v>
      </c>
      <c r="K44" s="4">
        <f>'a1'!M43</f>
        <v>32367.40209158936</v>
      </c>
      <c r="L44" s="31">
        <f t="shared" si="42"/>
        <v>5405.3761366384188</v>
      </c>
      <c r="M44" s="4">
        <f>'a1'!S43</f>
        <v>30237.949809206682</v>
      </c>
      <c r="N44" s="31">
        <f t="shared" si="43"/>
        <v>5049.7562905126615</v>
      </c>
      <c r="O44" s="4">
        <f>'a1'!Y43</f>
        <v>32140.00615338561</v>
      </c>
      <c r="P44" s="31">
        <f t="shared" si="33"/>
        <v>5367.4008745380834</v>
      </c>
      <c r="Q44" s="4">
        <f>'a1'!AE43</f>
        <v>30921.599954315203</v>
      </c>
      <c r="R44" s="31">
        <f t="shared" si="34"/>
        <v>5163.9262869097229</v>
      </c>
      <c r="S44" s="4">
        <f>'a1'!AK43</f>
        <v>29889.169496757524</v>
      </c>
      <c r="T44" s="31">
        <f t="shared" si="35"/>
        <v>4991.5097629567208</v>
      </c>
      <c r="U44" s="4">
        <f>'a1'!AQ43</f>
        <v>34130.290297601423</v>
      </c>
      <c r="V44" s="31">
        <f t="shared" si="36"/>
        <v>5699.7795556516194</v>
      </c>
      <c r="W44" s="4">
        <f>'a1'!AW43</f>
        <v>30718.118825715039</v>
      </c>
      <c r="X44" s="31">
        <f t="shared" si="37"/>
        <v>5129.9448127809292</v>
      </c>
      <c r="Y44" s="4">
        <f>'a1'!BC43</f>
        <v>33109.037285614206</v>
      </c>
      <c r="Z44" s="31">
        <f t="shared" si="38"/>
        <v>5529.2296720111199</v>
      </c>
      <c r="AA44" s="4">
        <f>'a1'!BI43</f>
        <v>36615.014457586578</v>
      </c>
      <c r="AB44" s="31">
        <f t="shared" si="39"/>
        <v>6114.7300247225585</v>
      </c>
      <c r="AC44" s="4">
        <f>'a1'!BO43</f>
        <v>36644.646392665651</v>
      </c>
      <c r="AD44" s="4">
        <f t="shared" si="40"/>
        <v>6119.678576178916</v>
      </c>
    </row>
    <row r="45" spans="1:30" ht="12.75" customHeight="1" x14ac:dyDescent="0.2">
      <c r="A45" s="1">
        <v>2019</v>
      </c>
      <c r="B45" s="13">
        <f t="shared" si="31"/>
        <v>31.225820000257404</v>
      </c>
      <c r="C45" s="13">
        <f>POWER(C$20/C$15,1/5)*C44</f>
        <v>4.7909365520612273</v>
      </c>
      <c r="D45" s="13">
        <f t="shared" si="19"/>
        <v>0.33995036119834637</v>
      </c>
      <c r="E45" s="13">
        <f t="shared" si="32"/>
        <v>73.146411433566271</v>
      </c>
      <c r="F45" s="11">
        <f>SUM(B45:E45) * ('a1'!$B$42/'a1'!$B$11)</f>
        <v>217.67083281188502</v>
      </c>
      <c r="G45" s="4">
        <f>'a1'!F44</f>
        <v>37618495</v>
      </c>
      <c r="H45" s="4">
        <f t="shared" si="41"/>
        <v>5786.2716945982293</v>
      </c>
      <c r="I45" s="4">
        <f>'a1'!G44</f>
        <v>33514.551818194748</v>
      </c>
      <c r="J45" s="218">
        <f t="shared" si="28"/>
        <v>17.264953223861745</v>
      </c>
      <c r="K45" s="4">
        <f>'a1'!M44</f>
        <v>33109.507754295992</v>
      </c>
      <c r="L45" s="31">
        <f t="shared" si="42"/>
        <v>5716.3410264300801</v>
      </c>
      <c r="M45" s="4">
        <f>'a1'!S44</f>
        <v>30450.857553661292</v>
      </c>
      <c r="N45" s="31">
        <f t="shared" si="43"/>
        <v>5257.3263129043926</v>
      </c>
      <c r="O45" s="4">
        <f>'a1'!Y44</f>
        <v>32183.88213146355</v>
      </c>
      <c r="P45" s="31">
        <f t="shared" si="33"/>
        <v>5556.5321956199805</v>
      </c>
      <c r="Q45" s="4">
        <f>'a1'!AE44</f>
        <v>31154.367129885115</v>
      </c>
      <c r="R45" s="31">
        <f t="shared" si="34"/>
        <v>5378.7869121648237</v>
      </c>
      <c r="S45" s="4">
        <f>'a1'!AK44</f>
        <v>30101.898036893213</v>
      </c>
      <c r="T45" s="31">
        <f t="shared" si="35"/>
        <v>5197.0786155641699</v>
      </c>
      <c r="U45" s="4">
        <f>'a1'!AQ44</f>
        <v>34140.651240791114</v>
      </c>
      <c r="V45" s="31">
        <f t="shared" si="36"/>
        <v>5894.3674670443606</v>
      </c>
      <c r="W45" s="4">
        <f>'a1'!AW44</f>
        <v>30693.421253356672</v>
      </c>
      <c r="X45" s="31">
        <f t="shared" si="37"/>
        <v>5299.2048221948689</v>
      </c>
      <c r="Y45" s="4">
        <f>'a1'!BC44</f>
        <v>33188.658873772467</v>
      </c>
      <c r="Z45" s="31">
        <f t="shared" si="38"/>
        <v>5730.0064301838565</v>
      </c>
      <c r="AA45" s="4">
        <f>'a1'!BI44</f>
        <v>36239.342771016149</v>
      </c>
      <c r="AB45" s="31">
        <f t="shared" si="39"/>
        <v>6256.7055780508608</v>
      </c>
      <c r="AC45" s="4">
        <f>'a1'!BO44</f>
        <v>36629.269058125756</v>
      </c>
      <c r="AD45" s="4">
        <f t="shared" si="40"/>
        <v>6324.0261691278756</v>
      </c>
    </row>
    <row r="46" spans="1:30" ht="12.75" customHeight="1" x14ac:dyDescent="0.2">
      <c r="A46" s="1">
        <v>2020</v>
      </c>
      <c r="B46" s="13">
        <f>POWER(B$20/B$15,1/5)*B45</f>
        <v>31.672084059959268</v>
      </c>
      <c r="C46" s="13">
        <f>POWER(C$20/C$15,1/5)*C45</f>
        <v>4.8460192630601382</v>
      </c>
      <c r="D46" s="13">
        <f t="shared" si="19"/>
        <v>0.32219173323198008</v>
      </c>
      <c r="E46" s="13">
        <f t="shared" si="32"/>
        <v>78.215337345121284</v>
      </c>
      <c r="F46" s="11">
        <f>SUM(B46:E46) * ('a1'!$B$42/'a1'!$B$11)</f>
        <v>228.70814733443592</v>
      </c>
      <c r="G46" s="4">
        <f>'a1'!F45</f>
        <v>38028638</v>
      </c>
      <c r="H46" s="4">
        <f>F46*1000000000/G46</f>
        <v>6014.1030382007348</v>
      </c>
      <c r="I46" s="4">
        <f>'a1'!G45</f>
        <v>31064.983184514786</v>
      </c>
      <c r="J46" s="218">
        <f>H46/I46*100</f>
        <v>19.359749858801255</v>
      </c>
      <c r="K46" s="4">
        <f>'a1'!M45</f>
        <v>31356.048010567793</v>
      </c>
      <c r="L46" s="31">
        <f>K46*($J46/100)</f>
        <v>6070.4524604515527</v>
      </c>
      <c r="M46" s="4">
        <f>'a1'!S45</f>
        <v>28757.545871991861</v>
      </c>
      <c r="N46" s="31">
        <f>M46*($J46/100)</f>
        <v>5567.3889463476507</v>
      </c>
      <c r="O46" s="4">
        <f>'a1'!Y45</f>
        <v>30467.018747068243</v>
      </c>
      <c r="P46" s="31">
        <f>O46*($J46/100)</f>
        <v>5898.3386188664963</v>
      </c>
      <c r="Q46" s="4">
        <f>'a1'!AE45</f>
        <v>30125.141684281469</v>
      </c>
      <c r="R46" s="31">
        <f t="shared" si="34"/>
        <v>5832.1520746863598</v>
      </c>
      <c r="S46" s="4">
        <f>'a1'!AK45</f>
        <v>28096.518632993786</v>
      </c>
      <c r="T46" s="31">
        <f t="shared" si="35"/>
        <v>5439.415726379083</v>
      </c>
      <c r="U46" s="4">
        <f>'a1'!AQ45</f>
        <v>31089.003916931331</v>
      </c>
      <c r="V46" s="31">
        <f t="shared" si="36"/>
        <v>6018.75339191083</v>
      </c>
      <c r="W46" s="4">
        <f>'a1'!AW45</f>
        <v>28455.973776421386</v>
      </c>
      <c r="X46" s="31">
        <f t="shared" si="37"/>
        <v>5509.0053430012622</v>
      </c>
      <c r="Y46" s="4">
        <f>'a1'!BC45</f>
        <v>30956.34177555667</v>
      </c>
      <c r="Z46" s="31">
        <f t="shared" si="38"/>
        <v>5993.0703331833665</v>
      </c>
      <c r="AA46" s="4">
        <f>'a1'!BI45</f>
        <v>33523.350565343804</v>
      </c>
      <c r="AB46" s="31">
        <f t="shared" si="39"/>
        <v>6490.0368137395972</v>
      </c>
      <c r="AC46" s="4">
        <f>'a1'!BO45</f>
        <v>34770.766644623051</v>
      </c>
      <c r="AD46" s="4">
        <f t="shared" si="40"/>
        <v>6731.5334463865256</v>
      </c>
    </row>
    <row r="47" spans="1:30" ht="12.75" customHeight="1" x14ac:dyDescent="0.2">
      <c r="A47" s="1">
        <v>2021</v>
      </c>
      <c r="B47" s="13">
        <f>POWER(B$20/B$15,1/5)*B46</f>
        <v>32.124725906088514</v>
      </c>
      <c r="C47" s="13">
        <f>POWER(C$20/C$15,1/5)*C46</f>
        <v>4.9017352750886118</v>
      </c>
      <c r="D47" s="13">
        <f t="shared" ref="D47:E48" si="44">POWER(D$20/D$15,1/5)*D46</f>
        <v>0.30536079619712542</v>
      </c>
      <c r="E47" s="13">
        <f t="shared" si="44"/>
        <v>83.635531478770417</v>
      </c>
      <c r="F47" s="11">
        <f>SUM(B47:E47) * ('a1'!$B$42/'a1'!$B$11)</f>
        <v>240.45949528477541</v>
      </c>
      <c r="G47" s="4">
        <f>'a1'!F46</f>
        <v>38239864</v>
      </c>
      <c r="H47" s="4">
        <f>F47*1000000000/G47</f>
        <v>6288.1890815504839</v>
      </c>
      <c r="I47" s="4">
        <f>'a1'!G46</f>
        <v>32778.123897093355</v>
      </c>
      <c r="J47" s="218">
        <f>H47/I47*100</f>
        <v>19.184103096602481</v>
      </c>
      <c r="K47" s="4">
        <f>'a1'!M46</f>
        <v>33097.052305637349</v>
      </c>
      <c r="L47" s="31">
        <f>K47*($J47/100)</f>
        <v>6349.3726362499174</v>
      </c>
      <c r="M47" s="4">
        <f>'a1'!S46</f>
        <v>30857.38251928972</v>
      </c>
      <c r="N47" s="31">
        <f>M47*($J47/100)</f>
        <v>5919.7120754135321</v>
      </c>
      <c r="O47" s="4">
        <f>'a1'!Y46</f>
        <v>32386.979602123396</v>
      </c>
      <c r="P47" s="31">
        <f>O47*($J47/100)</f>
        <v>6213.1515567469687</v>
      </c>
      <c r="Q47" s="4">
        <f>'a1'!AE46</f>
        <v>31483.228418744515</v>
      </c>
      <c r="R47" s="31">
        <f>Q47*($J47/100)</f>
        <v>6039.7749979907985</v>
      </c>
      <c r="S47" s="4">
        <f>'a1'!AK46</f>
        <v>29753.313688022194</v>
      </c>
      <c r="T47" s="31">
        <f t="shared" si="35"/>
        <v>5707.9063725657152</v>
      </c>
      <c r="U47" s="4">
        <f>'a1'!AQ46</f>
        <v>32562.936887670046</v>
      </c>
      <c r="V47" s="31">
        <f t="shared" si="36"/>
        <v>6246.9073838122213</v>
      </c>
      <c r="W47" s="4">
        <f>'a1'!AW46</f>
        <v>30142.450306194878</v>
      </c>
      <c r="X47" s="31">
        <f t="shared" si="37"/>
        <v>5782.5587425825961</v>
      </c>
      <c r="Y47" s="4">
        <f>'a1'!BC46</f>
        <v>32895.125591863056</v>
      </c>
      <c r="Z47" s="31">
        <f t="shared" si="38"/>
        <v>6310.6348072998753</v>
      </c>
      <c r="AA47" s="4">
        <f>'a1'!BI46</f>
        <v>35269.752146605766</v>
      </c>
      <c r="AB47" s="31">
        <f t="shared" si="39"/>
        <v>6766.185613721017</v>
      </c>
      <c r="AC47" s="4">
        <f>'a1'!BO46</f>
        <v>37169.590934180786</v>
      </c>
      <c r="AD47" s="4">
        <f t="shared" si="40"/>
        <v>7130.6526453986507</v>
      </c>
    </row>
    <row r="48" spans="1:30" ht="12.75" customHeight="1" x14ac:dyDescent="0.2">
      <c r="A48" s="1">
        <v>2022</v>
      </c>
      <c r="B48" s="13">
        <f>POWER(B$20/B$15,1/5)*B47</f>
        <v>32.583836686831582</v>
      </c>
      <c r="C48" s="13">
        <f>POWER(C$20/C$15,1/5)*C47</f>
        <v>4.9580918693822076</v>
      </c>
      <c r="D48" s="13">
        <f t="shared" si="44"/>
        <v>0.289409088553508</v>
      </c>
      <c r="E48" s="13">
        <f t="shared" si="44"/>
        <v>89.43133614410867</v>
      </c>
      <c r="F48" s="11">
        <f>SUM(B48:E48) * ('a1'!$B$42/'a1'!$B$11)</f>
        <v>252.97336375105834</v>
      </c>
      <c r="G48" s="4">
        <f>'a1'!F47</f>
        <v>38935934</v>
      </c>
      <c r="H48" s="4">
        <f>F48*1000000000/G48</f>
        <v>6497.1695234293938</v>
      </c>
      <c r="I48" s="4">
        <f>'a1'!G47</f>
        <v>34052.528443262723</v>
      </c>
      <c r="J48" s="218">
        <f>H48/I48*100</f>
        <v>19.079844641359827</v>
      </c>
      <c r="K48" s="4">
        <f>'a1'!M47</f>
        <v>33404.353030633829</v>
      </c>
      <c r="L48" s="31">
        <f>K48*($J48/100)</f>
        <v>6373.4986616963079</v>
      </c>
      <c r="M48" s="4">
        <f>'a1'!S47</f>
        <v>30894.727084616628</v>
      </c>
      <c r="N48" s="31">
        <f>M48*($J48/100)</f>
        <v>5894.6659301169693</v>
      </c>
      <c r="O48" s="4">
        <f>'a1'!Y47</f>
        <v>32549.69700457346</v>
      </c>
      <c r="P48" s="31">
        <f>O48*($J48/100)</f>
        <v>6210.4316197059698</v>
      </c>
      <c r="Q48" s="4">
        <f>'a1'!AE47</f>
        <v>31636.153344273316</v>
      </c>
      <c r="R48" s="31">
        <f>Q48*($J48/100)</f>
        <v>6036.1289085897106</v>
      </c>
      <c r="S48" s="4">
        <f>'a1'!AK47</f>
        <v>31102.418673465247</v>
      </c>
      <c r="T48" s="31">
        <f t="shared" ref="T48" si="45">S48*($J48/100)</f>
        <v>5934.2931626024574</v>
      </c>
      <c r="U48" s="4">
        <f>'a1'!AQ47</f>
        <v>34479.117099380477</v>
      </c>
      <c r="V48" s="31">
        <f t="shared" ref="V48" si="46">U48*($J48/100)</f>
        <v>6578.5619762743263</v>
      </c>
      <c r="W48" s="4">
        <f>'a1'!AW47</f>
        <v>31241.681816379813</v>
      </c>
      <c r="X48" s="31">
        <f t="shared" ref="X48" si="47">W48*($J48/100)</f>
        <v>5960.8643539132318</v>
      </c>
      <c r="Y48" s="4">
        <f>'a1'!BC47</f>
        <v>33715.330665999129</v>
      </c>
      <c r="Z48" s="31">
        <f t="shared" ref="Z48" si="48">Y48*($J48/100)</f>
        <v>6432.832711393381</v>
      </c>
      <c r="AA48" s="4">
        <f>'a1'!BI47</f>
        <v>35767.024840896644</v>
      </c>
      <c r="AB48" s="31">
        <f t="shared" ref="AB48" si="49">AA48*($J48/100)</f>
        <v>6824.2927724796564</v>
      </c>
      <c r="AC48" s="4">
        <f>'a1'!BO47</f>
        <v>37804.298508666194</v>
      </c>
      <c r="AD48" s="4">
        <f t="shared" ref="AD48" si="50">AC48*($J48/100)</f>
        <v>7213.00142320942</v>
      </c>
    </row>
    <row r="49" spans="1:30" ht="12.75" customHeight="1" x14ac:dyDescent="0.2">
      <c r="A49" s="1">
        <v>2023</v>
      </c>
      <c r="B49" s="13">
        <f>POWER(B$20/B$15,1/5)*B48</f>
        <v>33.049508853019951</v>
      </c>
      <c r="C49" s="13">
        <f>POWER(C$20/C$15,1/5)*C48</f>
        <v>5.0150964108908465</v>
      </c>
      <c r="D49" s="13">
        <f>POWER(D$20/D$15,1/5)*D48</f>
        <v>0.27429068033770315</v>
      </c>
      <c r="E49" s="13">
        <f>POWER(E$20/E$15,1/5)*E48</f>
        <v>95.628780532717926</v>
      </c>
      <c r="F49" s="11">
        <f>SUM(B49:E49) * ('a1'!$B$42/'a1'!$B$11)</f>
        <v>266.30160080177478</v>
      </c>
      <c r="G49" s="4">
        <f>'a1'!F48</f>
        <v>40083484</v>
      </c>
      <c r="H49" s="4">
        <f>F49*1000000000/G49</f>
        <v>6643.6740080222262</v>
      </c>
      <c r="I49" s="4">
        <f>'a1'!G48</f>
        <v>33766.875154864283</v>
      </c>
      <c r="J49" s="218">
        <f>H49/I49*100</f>
        <v>19.675122372302706</v>
      </c>
      <c r="K49" s="4">
        <f>'a1'!M48</f>
        <v>34150.604835342645</v>
      </c>
      <c r="L49" s="31">
        <f>K49*($J49/100)</f>
        <v>6719.1732922351903</v>
      </c>
      <c r="M49" s="4">
        <f>'a1'!S48</f>
        <v>30607.956802311859</v>
      </c>
      <c r="N49" s="31">
        <f>M49*($J49/100)</f>
        <v>6022.1529565164083</v>
      </c>
      <c r="O49" s="4">
        <f>'a1'!Y48</f>
        <v>32441.508926762872</v>
      </c>
      <c r="P49" s="31">
        <f>O49*($J49/100)</f>
        <v>6382.9065807621009</v>
      </c>
      <c r="Q49" s="4">
        <f>'a1'!AE48</f>
        <v>31664.643891419026</v>
      </c>
      <c r="R49" s="31">
        <f>Q49*($J49/100)</f>
        <v>6230.0574343905664</v>
      </c>
      <c r="S49" s="4">
        <f>'a1'!AK48</f>
        <v>31071.697396705702</v>
      </c>
      <c r="T49" s="31">
        <f t="shared" ref="T49" si="51">S49*($J49/100)</f>
        <v>6113.3944859534413</v>
      </c>
      <c r="U49" s="4">
        <f>'a1'!AQ48</f>
        <v>34000.12558241083</v>
      </c>
      <c r="V49" s="31">
        <f t="shared" ref="V49" si="52">U49*($J49/100)</f>
        <v>6689.5663150759292</v>
      </c>
      <c r="W49" s="4">
        <f>'a1'!AW48</f>
        <v>30988.291402673873</v>
      </c>
      <c r="X49" s="31">
        <f t="shared" ref="X49" si="53">W49*($J49/100)</f>
        <v>6096.984254561843</v>
      </c>
      <c r="Y49" s="4">
        <f>'a1'!BC48</f>
        <v>33259.544515991387</v>
      </c>
      <c r="Z49" s="31">
        <f t="shared" ref="Z49" si="54">Y49*($J49/100)</f>
        <v>6543.8560839917991</v>
      </c>
      <c r="AA49" s="4">
        <f>'a1'!BI48</f>
        <v>35634.859880875585</v>
      </c>
      <c r="AB49" s="31">
        <f t="shared" ref="AB49" si="55">AA49*($J49/100)</f>
        <v>7011.2022887608737</v>
      </c>
      <c r="AC49" s="4">
        <f>'a1'!BO48</f>
        <v>37300.374777209945</v>
      </c>
      <c r="AD49" s="4">
        <f t="shared" ref="AD49" si="56">AC49*($J49/100)</f>
        <v>7338.8943827435896</v>
      </c>
    </row>
    <row r="50" spans="1:30" ht="12.75" customHeight="1" x14ac:dyDescent="0.2"/>
    <row r="51" spans="1:30" ht="12.75" customHeight="1" x14ac:dyDescent="0.2">
      <c r="B51" s="1" t="s">
        <v>418</v>
      </c>
    </row>
    <row r="52" spans="1:30" ht="12.75" customHeight="1" x14ac:dyDescent="0.2">
      <c r="A52" s="1" t="s">
        <v>157</v>
      </c>
      <c r="B52" s="5">
        <f>(POWER(B26/B7, 1/19)-1)*100</f>
        <v>2.0556726104676626</v>
      </c>
      <c r="C52" s="5">
        <f t="shared" ref="C52:AD52" si="57">(POWER(C26/C7, 1/19)-1)*100</f>
        <v>1.697962276927778</v>
      </c>
      <c r="D52" s="5">
        <f t="shared" si="57"/>
        <v>-2.0627685777727667</v>
      </c>
      <c r="E52" s="5">
        <f t="shared" si="57"/>
        <v>4.9351670278696247</v>
      </c>
      <c r="F52" s="5">
        <f t="shared" si="57"/>
        <v>2.8878982189270985</v>
      </c>
      <c r="G52" s="5">
        <f t="shared" si="57"/>
        <v>1.1228432510859809</v>
      </c>
      <c r="H52" s="5">
        <f t="shared" si="57"/>
        <v>1.7454562303578891</v>
      </c>
      <c r="I52" s="5">
        <f t="shared" si="57"/>
        <v>1.578559904897392</v>
      </c>
      <c r="J52" s="5">
        <f t="shared" si="57"/>
        <v>0.16430270877707542</v>
      </c>
      <c r="K52" s="5">
        <f t="shared" si="57"/>
        <v>2.5547179093103001</v>
      </c>
      <c r="L52" s="5">
        <f t="shared" si="57"/>
        <v>2.7232180888139723</v>
      </c>
      <c r="M52" s="5">
        <f t="shared" si="57"/>
        <v>2.0008639842085785</v>
      </c>
      <c r="N52" s="5">
        <f t="shared" si="57"/>
        <v>2.1684541667106538</v>
      </c>
      <c r="O52" s="5">
        <f t="shared" si="57"/>
        <v>1.893121889174787</v>
      </c>
      <c r="P52" s="5">
        <f t="shared" si="57"/>
        <v>2.060535048496237</v>
      </c>
      <c r="Q52" s="5">
        <f t="shared" si="57"/>
        <v>2.2788964176904347</v>
      </c>
      <c r="R52" s="5">
        <f t="shared" si="57"/>
        <v>2.4469434150120151</v>
      </c>
      <c r="S52" s="5">
        <f t="shared" si="57"/>
        <v>1.8243869110322608</v>
      </c>
      <c r="T52" s="5">
        <f t="shared" si="57"/>
        <v>1.9916871369227485</v>
      </c>
      <c r="U52" s="5">
        <f t="shared" si="57"/>
        <v>1.5730111338581487</v>
      </c>
      <c r="V52" s="5">
        <f t="shared" si="57"/>
        <v>1.7398983425375159</v>
      </c>
      <c r="W52" s="5">
        <f t="shared" si="57"/>
        <v>1.2887818291459796</v>
      </c>
      <c r="X52" s="5">
        <f t="shared" si="57"/>
        <v>1.4552020413785893</v>
      </c>
      <c r="Y52" s="5">
        <f t="shared" si="57"/>
        <v>1.5803475022200475</v>
      </c>
      <c r="Z52" s="5">
        <f t="shared" si="57"/>
        <v>1.7472467647513534</v>
      </c>
      <c r="AA52" s="5">
        <f t="shared" si="57"/>
        <v>1.2906115316689837</v>
      </c>
      <c r="AB52" s="5">
        <f t="shared" si="57"/>
        <v>1.457034750152375</v>
      </c>
      <c r="AC52" s="5">
        <f t="shared" si="57"/>
        <v>0.89848546738273694</v>
      </c>
      <c r="AD52" s="5">
        <f t="shared" si="57"/>
        <v>1.0642644121206857</v>
      </c>
    </row>
    <row r="53" spans="1:30" ht="12.75" customHeight="1" x14ac:dyDescent="0.2">
      <c r="A53" s="5" t="s">
        <v>158</v>
      </c>
      <c r="B53" s="5">
        <f>(POWER(B34/B26, 1/8)-1)*100</f>
        <v>1.4291508107655337</v>
      </c>
      <c r="C53" s="5">
        <f t="shared" ref="C53:AD53" si="58">(POWER(C34/C26, 1/8)-1)*100</f>
        <v>1.1497274155136239</v>
      </c>
      <c r="D53" s="5">
        <f t="shared" si="58"/>
        <v>-5.223888541775934</v>
      </c>
      <c r="E53" s="5">
        <f t="shared" si="58"/>
        <v>6.929835397542039</v>
      </c>
      <c r="F53" s="5">
        <f t="shared" si="58"/>
        <v>3.8690105898152582</v>
      </c>
      <c r="G53" s="5">
        <f t="shared" si="58"/>
        <v>1.007236001873868</v>
      </c>
      <c r="H53" s="5">
        <f t="shared" si="58"/>
        <v>2.833237202816119</v>
      </c>
      <c r="I53" s="5">
        <f t="shared" si="58"/>
        <v>2.586835298116763</v>
      </c>
      <c r="J53" s="5">
        <f t="shared" si="58"/>
        <v>0.24018862067760605</v>
      </c>
      <c r="K53" s="5">
        <f t="shared" si="58"/>
        <v>3.5726450906512275</v>
      </c>
      <c r="L53" s="5">
        <f t="shared" si="58"/>
        <v>3.8214147982937652</v>
      </c>
      <c r="M53" s="5">
        <f t="shared" si="58"/>
        <v>2.8061987440228586</v>
      </c>
      <c r="N53" s="5">
        <f t="shared" si="58"/>
        <v>3.0531275347572162</v>
      </c>
      <c r="O53" s="5">
        <f t="shared" si="58"/>
        <v>2.7820536020869202</v>
      </c>
      <c r="P53" s="5">
        <f t="shared" si="58"/>
        <v>3.0289243989378933</v>
      </c>
      <c r="Q53" s="5">
        <f t="shared" si="58"/>
        <v>2.8799659904384045</v>
      </c>
      <c r="R53" s="5">
        <f t="shared" si="58"/>
        <v>3.1270719617044307</v>
      </c>
      <c r="S53" s="5">
        <f t="shared" si="58"/>
        <v>2.5041447731828592</v>
      </c>
      <c r="T53" s="5">
        <f t="shared" si="58"/>
        <v>2.7503480646509537</v>
      </c>
      <c r="U53" s="5">
        <f t="shared" si="58"/>
        <v>2.0546693789915471</v>
      </c>
      <c r="V53" s="5">
        <f t="shared" si="58"/>
        <v>2.2997930817100443</v>
      </c>
      <c r="W53" s="5">
        <f t="shared" si="58"/>
        <v>2.6229641929745418</v>
      </c>
      <c r="X53" s="5">
        <f t="shared" si="58"/>
        <v>2.8694528751681103</v>
      </c>
      <c r="Y53" s="5">
        <f t="shared" si="58"/>
        <v>3.3429621790129094</v>
      </c>
      <c r="Z53" s="5">
        <f t="shared" si="58"/>
        <v>3.59118021443805</v>
      </c>
      <c r="AA53" s="5">
        <f t="shared" si="58"/>
        <v>3.1972948416776781</v>
      </c>
      <c r="AB53" s="5">
        <f t="shared" si="58"/>
        <v>3.4451630007344969</v>
      </c>
      <c r="AC53" s="5">
        <f t="shared" si="58"/>
        <v>3.1025342033778047</v>
      </c>
      <c r="AD53" s="5">
        <f t="shared" si="58"/>
        <v>3.3501747581645702</v>
      </c>
    </row>
    <row r="54" spans="1:30" ht="12.75" customHeight="1" x14ac:dyDescent="0.2">
      <c r="A54" s="5" t="s">
        <v>159</v>
      </c>
      <c r="B54" s="5">
        <f>(POWER(B45/B34, 1/11)-1)*100</f>
        <v>1.4291508107655337</v>
      </c>
      <c r="C54" s="5">
        <f t="shared" ref="C54:AD54" si="59">(POWER(C45/C34, 1/11)-1)*100</f>
        <v>1.1497274155136239</v>
      </c>
      <c r="D54" s="5">
        <f t="shared" si="59"/>
        <v>-5.223888541775934</v>
      </c>
      <c r="E54" s="5">
        <f t="shared" si="59"/>
        <v>6.929835397542039</v>
      </c>
      <c r="F54" s="5">
        <f t="shared" si="59"/>
        <v>4.6307096388882085</v>
      </c>
      <c r="G54" s="5">
        <f t="shared" si="59"/>
        <v>1.1292586823854256</v>
      </c>
      <c r="H54" s="5">
        <f t="shared" si="59"/>
        <v>3.4623520454152068</v>
      </c>
      <c r="I54" s="5">
        <f t="shared" si="59"/>
        <v>1.2145058685118615</v>
      </c>
      <c r="J54" s="5">
        <f t="shared" si="59"/>
        <v>2.2208735374586785</v>
      </c>
      <c r="K54" s="5">
        <f t="shared" si="59"/>
        <v>1.7494550187931113</v>
      </c>
      <c r="L54" s="5">
        <f t="shared" si="59"/>
        <v>4.0091817398139051</v>
      </c>
      <c r="M54" s="5">
        <f t="shared" si="59"/>
        <v>1.0185366730504963</v>
      </c>
      <c r="N54" s="5">
        <f t="shared" si="59"/>
        <v>3.2620306219502737</v>
      </c>
      <c r="O54" s="5">
        <f t="shared" si="59"/>
        <v>1.2117640757137949</v>
      </c>
      <c r="P54" s="5">
        <f t="shared" si="59"/>
        <v>3.4595493608664318</v>
      </c>
      <c r="Q54" s="5">
        <f t="shared" si="59"/>
        <v>1.4275950691304606</v>
      </c>
      <c r="R54" s="5">
        <f t="shared" si="59"/>
        <v>3.6801736877015045</v>
      </c>
      <c r="S54" s="5">
        <f t="shared" si="59"/>
        <v>1.322953518757819</v>
      </c>
      <c r="T54" s="5">
        <f t="shared" si="59"/>
        <v>3.5732081808274696</v>
      </c>
      <c r="U54" s="5">
        <f t="shared" si="59"/>
        <v>1.2568358756240183</v>
      </c>
      <c r="V54" s="5">
        <f t="shared" si="59"/>
        <v>3.5056221484537131</v>
      </c>
      <c r="W54" s="5">
        <f t="shared" si="59"/>
        <v>1.0851521808582953</v>
      </c>
      <c r="X54" s="5">
        <f t="shared" si="59"/>
        <v>3.3301255759428106</v>
      </c>
      <c r="Y54" s="5">
        <f t="shared" si="59"/>
        <v>1.0083295209163179</v>
      </c>
      <c r="Z54" s="5">
        <f t="shared" si="59"/>
        <v>3.2515967818754099</v>
      </c>
      <c r="AA54" s="5">
        <f t="shared" si="59"/>
        <v>0.5428760253459064</v>
      </c>
      <c r="AB54" s="5">
        <f t="shared" si="59"/>
        <v>2.7758061527926925</v>
      </c>
      <c r="AC54" s="5">
        <f t="shared" si="59"/>
        <v>1.3901339211204178</v>
      </c>
      <c r="AD54" s="5">
        <f t="shared" si="59"/>
        <v>3.6418805749685035</v>
      </c>
    </row>
    <row r="55" spans="1:30" s="5" customFormat="1" ht="12.75" customHeight="1" x14ac:dyDescent="0.2">
      <c r="A55" s="5" t="s">
        <v>160</v>
      </c>
      <c r="B55" s="5">
        <f>(POWER(B49/B45, 1/4)-1)*100</f>
        <v>1.4291508107655337</v>
      </c>
      <c r="C55" s="5">
        <f t="shared" ref="C55:AD55" si="60">(POWER(C49/C45, 1/4)-1)*100</f>
        <v>1.1497274155136239</v>
      </c>
      <c r="D55" s="5">
        <f t="shared" si="60"/>
        <v>-5.223888541775934</v>
      </c>
      <c r="E55" s="5">
        <f t="shared" si="60"/>
        <v>6.929835397542039</v>
      </c>
      <c r="F55" s="5">
        <f t="shared" si="60"/>
        <v>5.1703658200062508</v>
      </c>
      <c r="G55" s="5">
        <f t="shared" si="60"/>
        <v>1.5993691869884197</v>
      </c>
      <c r="H55" s="5">
        <f t="shared" si="60"/>
        <v>3.5147822881120172</v>
      </c>
      <c r="I55" s="5">
        <f t="shared" si="60"/>
        <v>0.18769016289001961</v>
      </c>
      <c r="J55" s="5">
        <f t="shared" si="60"/>
        <v>3.3208591991817027</v>
      </c>
      <c r="K55" s="5">
        <f t="shared" si="60"/>
        <v>0.77699839985647667</v>
      </c>
      <c r="L55" s="5">
        <f t="shared" si="60"/>
        <v>4.1236606218773231</v>
      </c>
      <c r="M55" s="5">
        <f t="shared" si="60"/>
        <v>0.12872890801018944</v>
      </c>
      <c r="N55" s="5">
        <f t="shared" si="60"/>
        <v>3.4538630129755665</v>
      </c>
      <c r="O55" s="5">
        <f t="shared" si="60"/>
        <v>0.1995230390105851</v>
      </c>
      <c r="P55" s="5">
        <f t="shared" si="60"/>
        <v>3.5270081173877532</v>
      </c>
      <c r="Q55" s="5">
        <f t="shared" si="60"/>
        <v>0.40698322619832084</v>
      </c>
      <c r="R55" s="5">
        <f t="shared" si="60"/>
        <v>3.7413577652863683</v>
      </c>
      <c r="S55" s="5">
        <f t="shared" si="60"/>
        <v>0.79587855411362707</v>
      </c>
      <c r="T55" s="5">
        <f t="shared" si="60"/>
        <v>4.1431677594739202</v>
      </c>
      <c r="U55" s="5">
        <f t="shared" si="60"/>
        <v>-0.10306121963382653</v>
      </c>
      <c r="V55" s="5">
        <f t="shared" si="60"/>
        <v>3.214375461554897</v>
      </c>
      <c r="W55" s="5">
        <f t="shared" si="60"/>
        <v>0.2393133043504303</v>
      </c>
      <c r="X55" s="5">
        <f t="shared" si="60"/>
        <v>3.5681197614145121</v>
      </c>
      <c r="Y55" s="5">
        <f t="shared" si="60"/>
        <v>5.3353268953415522E-2</v>
      </c>
      <c r="Z55" s="5">
        <f t="shared" si="60"/>
        <v>3.375984255075215</v>
      </c>
      <c r="AA55" s="5">
        <f t="shared" si="60"/>
        <v>-0.41964145098567496</v>
      </c>
      <c r="AB55" s="5">
        <f t="shared" si="60"/>
        <v>2.8872820464673987</v>
      </c>
      <c r="AC55" s="5">
        <f t="shared" si="60"/>
        <v>0.45492546791860988</v>
      </c>
      <c r="AD55" s="5">
        <f t="shared" si="60"/>
        <v>3.7908921013511065</v>
      </c>
    </row>
    <row r="56" spans="1:30" s="5" customFormat="1" ht="12.75" customHeight="1" x14ac:dyDescent="0.2">
      <c r="A56" s="1" t="s">
        <v>161</v>
      </c>
      <c r="B56" s="5">
        <f>(POWER(B49/B7, 1/42)-1)*100</f>
        <v>1.7120994999894057</v>
      </c>
      <c r="C56" s="5">
        <f t="shared" ref="C56:AD56" si="61">(POWER(C49/C7, 1/42)-1)*100</f>
        <v>1.3973713874414706</v>
      </c>
      <c r="D56" s="5">
        <f t="shared" si="61"/>
        <v>-3.8066978180596123</v>
      </c>
      <c r="E56" s="5">
        <f t="shared" si="61"/>
        <v>6.0228316554954642</v>
      </c>
      <c r="F56" s="5">
        <f t="shared" si="61"/>
        <v>3.7450718970688524</v>
      </c>
      <c r="G56" s="5">
        <f t="shared" si="61"/>
        <v>1.1477703022867658</v>
      </c>
      <c r="H56" s="5">
        <f t="shared" si="61"/>
        <v>2.5678288181933073</v>
      </c>
      <c r="I56" s="5">
        <f t="shared" si="61"/>
        <v>1.5407746994004601</v>
      </c>
      <c r="J56" s="5">
        <f t="shared" si="61"/>
        <v>1.0114696503284559</v>
      </c>
      <c r="K56" s="5">
        <f t="shared" si="61"/>
        <v>2.3653022460110806</v>
      </c>
      <c r="L56" s="5">
        <f t="shared" si="61"/>
        <v>3.4006962106964744</v>
      </c>
      <c r="M56" s="5">
        <f t="shared" si="61"/>
        <v>1.7155801763366174</v>
      </c>
      <c r="N56" s="5">
        <f t="shared" si="61"/>
        <v>2.7444023994757538</v>
      </c>
      <c r="O56" s="5">
        <f t="shared" si="61"/>
        <v>1.7201540533696269</v>
      </c>
      <c r="P56" s="5">
        <f t="shared" si="61"/>
        <v>2.7490225398868251</v>
      </c>
      <c r="Q56" s="5">
        <f t="shared" si="61"/>
        <v>1.9896385667109717</v>
      </c>
      <c r="R56" s="5">
        <f t="shared" si="61"/>
        <v>3.0212328072929395</v>
      </c>
      <c r="S56" s="5">
        <f t="shared" si="61"/>
        <v>1.7233810037291297</v>
      </c>
      <c r="T56" s="5">
        <f t="shared" si="61"/>
        <v>2.7522821298698208</v>
      </c>
      <c r="U56" s="5">
        <f t="shared" si="61"/>
        <v>1.420758374797404</v>
      </c>
      <c r="V56" s="5">
        <f t="shared" si="61"/>
        <v>2.4465985648914446</v>
      </c>
      <c r="W56" s="5">
        <f t="shared" si="61"/>
        <v>1.3874446316111566</v>
      </c>
      <c r="X56" s="5">
        <f t="shared" si="61"/>
        <v>2.4129478633034607</v>
      </c>
      <c r="Y56" s="5">
        <f t="shared" si="61"/>
        <v>1.6164406651502539</v>
      </c>
      <c r="Z56" s="5">
        <f t="shared" si="61"/>
        <v>2.644260122222275</v>
      </c>
      <c r="AA56" s="5">
        <f t="shared" si="61"/>
        <v>1.2895794895416701</v>
      </c>
      <c r="AB56" s="5">
        <f t="shared" si="61"/>
        <v>2.3140928450237075</v>
      </c>
      <c r="AC56" s="5">
        <f t="shared" si="61"/>
        <v>1.4011480552103661</v>
      </c>
      <c r="AD56" s="5">
        <f t="shared" si="61"/>
        <v>2.4267898928734599</v>
      </c>
    </row>
    <row r="57" spans="1:30" s="5" customFormat="1" ht="12.75" customHeight="1" x14ac:dyDescent="0.2">
      <c r="A57" s="5" t="s">
        <v>437</v>
      </c>
      <c r="B57" s="5">
        <f>(POWER(B20/B7, 1/13)-1)*100</f>
        <v>2.3461403364515077</v>
      </c>
      <c r="C57" s="5">
        <f t="shared" ref="C57:AD57" si="62">(POWER(C20/C7, 1/13)-1)*100</f>
        <v>1.9519949838637807</v>
      </c>
      <c r="D57" s="5">
        <f t="shared" si="62"/>
        <v>-0.56843955784342537</v>
      </c>
      <c r="E57" s="5">
        <f t="shared" si="62"/>
        <v>4.0271428019328814</v>
      </c>
      <c r="F57" s="5">
        <f t="shared" si="62"/>
        <v>2.7122469466318133</v>
      </c>
      <c r="G57" s="5">
        <f t="shared" si="62"/>
        <v>1.2046780036383709</v>
      </c>
      <c r="H57" s="5">
        <f t="shared" si="62"/>
        <v>1.4896237730623874</v>
      </c>
      <c r="I57" s="5">
        <f t="shared" si="62"/>
        <v>1.2132085240118773</v>
      </c>
      <c r="J57" s="5">
        <f t="shared" si="62"/>
        <v>0.27310195287895134</v>
      </c>
      <c r="K57" s="5">
        <f t="shared" si="62"/>
        <v>1.9485862884590421</v>
      </c>
      <c r="L57" s="5">
        <f t="shared" si="62"/>
        <v>2.2270098685453155</v>
      </c>
      <c r="M57" s="5">
        <f t="shared" si="62"/>
        <v>1.6435247903653138</v>
      </c>
      <c r="N57" s="5">
        <f t="shared" si="62"/>
        <v>1.9211152415428145</v>
      </c>
      <c r="O57" s="5">
        <f t="shared" si="62"/>
        <v>1.5409571584040993</v>
      </c>
      <c r="P57" s="5">
        <f t="shared" si="62"/>
        <v>1.8182674953756806</v>
      </c>
      <c r="Q57" s="5">
        <f t="shared" si="62"/>
        <v>2.0439506327297741</v>
      </c>
      <c r="R57" s="5">
        <f t="shared" si="62"/>
        <v>2.3226346547026155</v>
      </c>
      <c r="S57" s="5">
        <f t="shared" si="62"/>
        <v>1.4446067861671352</v>
      </c>
      <c r="T57" s="5">
        <f t="shared" si="62"/>
        <v>1.721653988390548</v>
      </c>
      <c r="U57" s="5">
        <f t="shared" si="62"/>
        <v>1.165394094913097</v>
      </c>
      <c r="V57" s="5">
        <f t="shared" si="62"/>
        <v>1.4416787618239946</v>
      </c>
      <c r="W57" s="5">
        <f t="shared" si="62"/>
        <v>1.1312242805241013</v>
      </c>
      <c r="X57" s="5">
        <f t="shared" si="62"/>
        <v>1.4074156290046158</v>
      </c>
      <c r="Y57" s="5">
        <f t="shared" si="62"/>
        <v>1.2428426866240461</v>
      </c>
      <c r="Z57" s="5">
        <f t="shared" si="62"/>
        <v>1.5193388671513874</v>
      </c>
      <c r="AA57" s="5">
        <f t="shared" si="62"/>
        <v>0.82850957185098828</v>
      </c>
      <c r="AB57" s="5">
        <f t="shared" si="62"/>
        <v>1.1038742005504698</v>
      </c>
      <c r="AC57" s="5">
        <f t="shared" si="62"/>
        <v>0.70663838647362365</v>
      </c>
      <c r="AD57" s="5">
        <f t="shared" si="62"/>
        <v>0.98167018258583649</v>
      </c>
    </row>
    <row r="58" spans="1:30" s="5" customFormat="1" ht="12.75" customHeight="1" x14ac:dyDescent="0.2"/>
    <row r="60" spans="1:30" x14ac:dyDescent="0.2">
      <c r="B60" s="11" t="s">
        <v>438</v>
      </c>
    </row>
    <row r="62" spans="1:30" x14ac:dyDescent="0.2">
      <c r="B62" s="11" t="s">
        <v>439</v>
      </c>
    </row>
    <row r="63" spans="1:30" x14ac:dyDescent="0.2">
      <c r="B63" s="11" t="s">
        <v>440</v>
      </c>
    </row>
    <row r="64" spans="1:30" x14ac:dyDescent="0.2">
      <c r="B64" s="11" t="s">
        <v>441</v>
      </c>
    </row>
    <row r="65" spans="2:2" x14ac:dyDescent="0.2">
      <c r="B65" s="11" t="s">
        <v>442</v>
      </c>
    </row>
    <row r="67" spans="2:2" x14ac:dyDescent="0.2">
      <c r="B67" s="11" t="s">
        <v>443</v>
      </c>
    </row>
    <row r="68" spans="2:2" x14ac:dyDescent="0.2">
      <c r="B68" s="11" t="s">
        <v>444</v>
      </c>
    </row>
    <row r="69" spans="2:2" x14ac:dyDescent="0.2">
      <c r="B69" s="11" t="s">
        <v>445</v>
      </c>
    </row>
    <row r="71" spans="2:2" x14ac:dyDescent="0.2">
      <c r="B71" s="11" t="s">
        <v>446</v>
      </c>
    </row>
  </sheetData>
  <phoneticPr fontId="19" type="noConversion"/>
  <pageMargins left="0.35433070866141736" right="0.35433070866141736" top="0.39370078740157483" bottom="0.39370078740157483" header="0.51181102362204722" footer="0.51181102362204722"/>
  <pageSetup scale="57" orientation="landscape" r:id="rId1"/>
  <headerFooter alignWithMargins="0"/>
  <colBreaks count="1" manualBreakCount="1">
    <brk id="16"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sheetPr>
  <dimension ref="A1:N142"/>
  <sheetViews>
    <sheetView topLeftCell="A116" zoomScale="85" zoomScaleNormal="85" workbookViewId="0">
      <selection activeCell="N81" sqref="N81"/>
    </sheetView>
  </sheetViews>
  <sheetFormatPr defaultColWidth="9" defaultRowHeight="12.75" x14ac:dyDescent="0.2"/>
  <cols>
    <col min="1" max="1" width="11.25" style="1" customWidth="1"/>
    <col min="2" max="2" width="14" style="1" customWidth="1"/>
    <col min="3" max="3" width="14.375" style="1" customWidth="1"/>
    <col min="4" max="4" width="12.875" style="1" customWidth="1"/>
    <col min="5" max="5" width="12" style="1" customWidth="1"/>
    <col min="6" max="6" width="13" style="1" customWidth="1"/>
    <col min="7" max="7" width="12.625" style="1" customWidth="1"/>
    <col min="8" max="8" width="15.625" style="1" customWidth="1"/>
    <col min="9" max="9" width="11.875" style="1" customWidth="1"/>
    <col min="10" max="10" width="10.25" style="1" customWidth="1"/>
    <col min="11" max="15" width="9" style="1"/>
    <col min="16" max="16" width="10.25" style="1" customWidth="1"/>
    <col min="17" max="17" width="10.375" style="1" customWidth="1"/>
    <col min="18" max="18" width="17.375" style="1" customWidth="1"/>
    <col min="19" max="19" width="14" style="1" customWidth="1"/>
    <col min="20" max="20" width="9" style="1"/>
    <col min="21" max="21" width="9.875" style="1" bestFit="1" customWidth="1"/>
    <col min="22" max="16384" width="9" style="1"/>
  </cols>
  <sheetData>
    <row r="1" spans="1:12" ht="27" customHeight="1" x14ac:dyDescent="0.2">
      <c r="A1" s="1" t="s">
        <v>447</v>
      </c>
    </row>
    <row r="2" spans="1:12" s="3" customFormat="1" ht="25.5" x14ac:dyDescent="0.2">
      <c r="B2" s="3" t="s">
        <v>448</v>
      </c>
      <c r="C2" s="3" t="s">
        <v>449</v>
      </c>
      <c r="D2" s="3" t="s">
        <v>450</v>
      </c>
      <c r="E2" s="137" t="s">
        <v>451</v>
      </c>
      <c r="F2" s="137" t="s">
        <v>451</v>
      </c>
      <c r="G2" s="3" t="s">
        <v>452</v>
      </c>
      <c r="H2" s="3" t="s">
        <v>452</v>
      </c>
      <c r="I2" s="3" t="s">
        <v>453</v>
      </c>
      <c r="J2" s="3" t="s">
        <v>454</v>
      </c>
    </row>
    <row r="3" spans="1:12" s="3" customFormat="1" ht="25.5" x14ac:dyDescent="0.2">
      <c r="B3" s="3" t="s">
        <v>455</v>
      </c>
      <c r="C3" s="3" t="s">
        <v>455</v>
      </c>
      <c r="D3" s="3" t="s">
        <v>456</v>
      </c>
      <c r="E3" s="3" t="s">
        <v>457</v>
      </c>
      <c r="F3" s="3" t="s">
        <v>458</v>
      </c>
      <c r="G3" s="3" t="s">
        <v>459</v>
      </c>
      <c r="H3" s="3" t="s">
        <v>460</v>
      </c>
      <c r="I3" s="3" t="s">
        <v>461</v>
      </c>
      <c r="J3" s="3" t="s">
        <v>462</v>
      </c>
    </row>
    <row r="4" spans="1:12" x14ac:dyDescent="0.2">
      <c r="A4" s="63"/>
      <c r="B4" s="63" t="s">
        <v>145</v>
      </c>
      <c r="C4" s="63" t="s">
        <v>146</v>
      </c>
      <c r="D4" s="63" t="s">
        <v>147</v>
      </c>
      <c r="E4" s="63" t="s">
        <v>148</v>
      </c>
      <c r="F4" s="63" t="s">
        <v>149</v>
      </c>
      <c r="G4" s="63" t="s">
        <v>463</v>
      </c>
      <c r="H4" s="63" t="s">
        <v>393</v>
      </c>
      <c r="I4" s="63" t="s">
        <v>395</v>
      </c>
      <c r="J4" s="90" t="s">
        <v>464</v>
      </c>
      <c r="K4" s="22"/>
      <c r="L4" s="16"/>
    </row>
    <row r="5" spans="1:12" hidden="1" x14ac:dyDescent="0.2">
      <c r="A5" s="1">
        <v>1971</v>
      </c>
      <c r="B5" s="1">
        <v>21962.031999999999</v>
      </c>
      <c r="C5" s="1">
        <f>C6*B5/B6</f>
        <v>15975.753057594331</v>
      </c>
      <c r="D5" s="1">
        <v>17519</v>
      </c>
      <c r="E5" s="1">
        <v>1.69</v>
      </c>
      <c r="F5" s="1">
        <f t="shared" ref="F5:F14" si="0">E5*$I$41/I5</f>
        <v>6.9141324448880157</v>
      </c>
      <c r="G5" s="1">
        <v>29662</v>
      </c>
      <c r="H5" s="41">
        <f t="shared" ref="H5:H14" si="1">G5*$I$41/I5</f>
        <v>121353.25241435994</v>
      </c>
      <c r="I5" s="41">
        <v>20.9</v>
      </c>
      <c r="J5" s="220">
        <f t="shared" ref="J5:J36" si="2">H5/B5*1000</f>
        <v>5525.5930969575102</v>
      </c>
      <c r="K5" s="22"/>
      <c r="L5" s="16"/>
    </row>
    <row r="6" spans="1:12" hidden="1" x14ac:dyDescent="0.2">
      <c r="A6" s="1">
        <v>1972</v>
      </c>
      <c r="B6" s="1">
        <v>22218.463</v>
      </c>
      <c r="C6" s="1">
        <f>C7*B6/B7</f>
        <v>16162.287633826254</v>
      </c>
      <c r="D6" s="1">
        <v>17872</v>
      </c>
      <c r="E6" s="1">
        <f>POWER(E15/E5,1/10)*E5</f>
        <v>1.8532624534749136</v>
      </c>
      <c r="F6" s="1">
        <f t="shared" si="0"/>
        <v>7.2358588803839572</v>
      </c>
      <c r="G6" s="1">
        <v>33180</v>
      </c>
      <c r="H6" s="41">
        <f t="shared" si="1"/>
        <v>129547.65106311456</v>
      </c>
      <c r="I6" s="41">
        <v>21.9</v>
      </c>
      <c r="J6" s="220">
        <f t="shared" si="2"/>
        <v>5830.6306364717739</v>
      </c>
      <c r="K6" s="22"/>
      <c r="L6" s="16"/>
    </row>
    <row r="7" spans="1:12" hidden="1" x14ac:dyDescent="0.2">
      <c r="A7" s="1">
        <v>1973</v>
      </c>
      <c r="B7" s="1">
        <v>22491.776999999998</v>
      </c>
      <c r="C7" s="1">
        <f>C8*B7/B8</f>
        <v>16361.103343191549</v>
      </c>
      <c r="D7" s="1">
        <v>18232</v>
      </c>
      <c r="E7" s="1">
        <f>POWER(E15/E5,1/10)*E6</f>
        <v>2.0322968766034655</v>
      </c>
      <c r="F7" s="1">
        <f t="shared" si="0"/>
        <v>7.3632987723980445</v>
      </c>
      <c r="G7" s="1">
        <v>37115</v>
      </c>
      <c r="H7" s="41">
        <f t="shared" si="1"/>
        <v>134472.88980451284</v>
      </c>
      <c r="I7" s="41">
        <v>23.6</v>
      </c>
      <c r="J7" s="220">
        <f t="shared" si="2"/>
        <v>5978.7579169272776</v>
      </c>
      <c r="K7" s="22"/>
      <c r="L7" s="16"/>
    </row>
    <row r="8" spans="1:12" hidden="1" x14ac:dyDescent="0.2">
      <c r="A8" s="1">
        <v>1974</v>
      </c>
      <c r="B8" s="1">
        <v>22807.969000000001</v>
      </c>
      <c r="C8" s="1">
        <f>C9*B8/B9</f>
        <v>16591.109624522298</v>
      </c>
      <c r="D8" s="1">
        <v>18599</v>
      </c>
      <c r="E8" s="1">
        <f>POWER(E15/E5,1/10)*E7</f>
        <v>2.2286269205464748</v>
      </c>
      <c r="F8" s="1">
        <f t="shared" si="0"/>
        <v>7.2733310787984111</v>
      </c>
      <c r="G8" s="1">
        <v>41518</v>
      </c>
      <c r="H8" s="41">
        <f t="shared" si="1"/>
        <v>135497.85158994055</v>
      </c>
      <c r="I8" s="41">
        <v>26.2</v>
      </c>
      <c r="J8" s="220">
        <f t="shared" si="2"/>
        <v>5940.8118096767203</v>
      </c>
      <c r="K8" s="22"/>
      <c r="L8" s="16"/>
    </row>
    <row r="9" spans="1:12" hidden="1" x14ac:dyDescent="0.2">
      <c r="A9" s="1">
        <v>1975</v>
      </c>
      <c r="B9" s="1">
        <v>23143.275000000001</v>
      </c>
      <c r="C9" s="1">
        <f>C10*B9/B10</f>
        <v>16835.019926389163</v>
      </c>
      <c r="D9" s="1">
        <v>18974</v>
      </c>
      <c r="E9" s="1">
        <f>POWER(E15/E5,1/10)*E8</f>
        <v>2.4439234287882847</v>
      </c>
      <c r="F9" s="1">
        <f t="shared" si="0"/>
        <v>7.205877467471276</v>
      </c>
      <c r="G9" s="1">
        <v>46442</v>
      </c>
      <c r="H9" s="41">
        <f t="shared" si="1"/>
        <v>136933.65242225514</v>
      </c>
      <c r="I9" s="41">
        <v>29</v>
      </c>
      <c r="J9" s="220">
        <f t="shared" si="2"/>
        <v>5916.7793850375601</v>
      </c>
      <c r="K9" s="22"/>
      <c r="L9" s="16"/>
    </row>
    <row r="10" spans="1:12" hidden="1" x14ac:dyDescent="0.2">
      <c r="A10" s="1">
        <v>1976</v>
      </c>
      <c r="B10" s="1">
        <v>23449.808000000001</v>
      </c>
      <c r="C10" s="1">
        <v>17058</v>
      </c>
      <c r="D10" s="1">
        <v>19356</v>
      </c>
      <c r="E10" s="1">
        <f>POWER(E15/E5,1/10)*E9</f>
        <v>2.6800186566514794</v>
      </c>
      <c r="F10" s="1">
        <f t="shared" si="0"/>
        <v>7.3684256262363625</v>
      </c>
      <c r="G10" s="1">
        <v>51950</v>
      </c>
      <c r="H10" s="41">
        <f t="shared" si="1"/>
        <v>142830.98751306886</v>
      </c>
      <c r="I10" s="41">
        <v>31.1</v>
      </c>
      <c r="J10" s="220">
        <f t="shared" si="2"/>
        <v>6090.9235381828657</v>
      </c>
      <c r="K10" s="22"/>
      <c r="L10" s="16"/>
    </row>
    <row r="11" spans="1:12" hidden="1" x14ac:dyDescent="0.2">
      <c r="A11" s="1">
        <v>1977</v>
      </c>
      <c r="B11" s="1">
        <v>23725.843000000001</v>
      </c>
      <c r="C11" s="1">
        <v>17435.5</v>
      </c>
      <c r="D11" s="1">
        <v>19746</v>
      </c>
      <c r="E11" s="1">
        <f>POWER(E15/E5,1/10)*E10</f>
        <v>2.9389218644878481</v>
      </c>
      <c r="F11" s="1">
        <f t="shared" si="0"/>
        <v>7.4790431431309132</v>
      </c>
      <c r="G11" s="1">
        <v>58111</v>
      </c>
      <c r="H11" s="41">
        <f t="shared" si="1"/>
        <v>147882.35146435874</v>
      </c>
      <c r="I11" s="41">
        <v>33.6</v>
      </c>
      <c r="J11" s="220">
        <f t="shared" si="2"/>
        <v>6232.9651032571846</v>
      </c>
      <c r="K11" s="22"/>
      <c r="L11" s="16"/>
    </row>
    <row r="12" spans="1:12" hidden="1" x14ac:dyDescent="0.2">
      <c r="A12" s="1">
        <v>1978</v>
      </c>
      <c r="B12" s="1">
        <v>23963.203000000001</v>
      </c>
      <c r="C12" s="1">
        <v>17778.8</v>
      </c>
      <c r="D12" s="1">
        <v>20144</v>
      </c>
      <c r="E12" s="1">
        <f>POWER(E15/E5,1/10)*E11</f>
        <v>3.2228364172495958</v>
      </c>
      <c r="F12" s="1">
        <f t="shared" si="0"/>
        <v>7.5292974228797886</v>
      </c>
      <c r="G12" s="1">
        <v>65004</v>
      </c>
      <c r="H12" s="41">
        <f t="shared" si="1"/>
        <v>151864.5026651916</v>
      </c>
      <c r="I12" s="41">
        <v>36.6</v>
      </c>
      <c r="J12" s="220">
        <f t="shared" si="2"/>
        <v>6337.4041719377656</v>
      </c>
      <c r="K12" s="22"/>
      <c r="L12" s="16"/>
    </row>
    <row r="13" spans="1:12" hidden="1" x14ac:dyDescent="0.2">
      <c r="A13" s="1">
        <v>1979</v>
      </c>
      <c r="B13" s="1">
        <v>24201.544000000002</v>
      </c>
      <c r="C13" s="1">
        <v>18119.400000000001</v>
      </c>
      <c r="D13" s="1">
        <v>20550</v>
      </c>
      <c r="E13" s="1">
        <f>POWER(E15/E5,1/10)*E12</f>
        <v>3.5341785359646667</v>
      </c>
      <c r="F13" s="1">
        <f t="shared" si="0"/>
        <v>7.5548486725471689</v>
      </c>
      <c r="G13" s="1">
        <v>72714</v>
      </c>
      <c r="H13" s="41">
        <f t="shared" si="1"/>
        <v>155437.32745398773</v>
      </c>
      <c r="I13" s="41">
        <v>40</v>
      </c>
      <c r="J13" s="220">
        <f t="shared" si="2"/>
        <v>6422.6202862919708</v>
      </c>
      <c r="K13" s="22"/>
      <c r="L13" s="16"/>
    </row>
    <row r="14" spans="1:12" hidden="1" x14ac:dyDescent="0.2">
      <c r="A14" s="1">
        <v>1980</v>
      </c>
      <c r="B14" s="1">
        <v>24515.667000000001</v>
      </c>
      <c r="C14" s="1">
        <v>18483.5</v>
      </c>
      <c r="D14" s="1">
        <v>20964</v>
      </c>
      <c r="E14" s="1">
        <f>POWER(E15/E5,1/10)*E13</f>
        <v>3.875597860698377</v>
      </c>
      <c r="F14" s="1">
        <f t="shared" si="0"/>
        <v>7.5315316764478011</v>
      </c>
      <c r="G14" s="1">
        <v>81338</v>
      </c>
      <c r="H14" s="41">
        <f t="shared" si="1"/>
        <v>158065.86377579477</v>
      </c>
      <c r="I14" s="41">
        <v>44</v>
      </c>
      <c r="J14" s="220">
        <f t="shared" si="2"/>
        <v>6447.5449016253469</v>
      </c>
      <c r="K14" s="22"/>
      <c r="L14" s="16"/>
    </row>
    <row r="15" spans="1:12" x14ac:dyDescent="0.2">
      <c r="A15" s="41">
        <v>1981</v>
      </c>
      <c r="B15" s="63">
        <f>'a1'!F6/1000</f>
        <v>24819.915000000001</v>
      </c>
      <c r="C15" s="63">
        <v>18814.400000000001</v>
      </c>
      <c r="D15" s="63">
        <v>21386</v>
      </c>
      <c r="E15" s="79">
        <v>4.25</v>
      </c>
      <c r="F15" s="78">
        <f>E15*$I$51/I15</f>
        <v>11.195959595959597</v>
      </c>
      <c r="G15" s="63">
        <v>90985</v>
      </c>
      <c r="H15" s="63">
        <f>G15*$I$51/I15</f>
        <v>239685.73737373739</v>
      </c>
      <c r="I15" s="80">
        <f>a0!C5</f>
        <v>37.960122699386503</v>
      </c>
      <c r="J15" s="90">
        <f t="shared" si="2"/>
        <v>9656.9926759917344</v>
      </c>
      <c r="K15" s="215"/>
      <c r="L15" s="5"/>
    </row>
    <row r="16" spans="1:12" x14ac:dyDescent="0.2">
      <c r="A16" s="41">
        <v>1982</v>
      </c>
      <c r="B16" s="63">
        <f>'a1'!F7/1000</f>
        <v>25116.941999999999</v>
      </c>
      <c r="C16" s="63">
        <v>19103.400000000001</v>
      </c>
      <c r="D16" s="63">
        <v>21411</v>
      </c>
      <c r="E16" s="79">
        <f>POWER(E20/E15,1/5)*E15</f>
        <v>4.5760015953551774</v>
      </c>
      <c r="F16" s="78">
        <f t="shared" ref="F16:F26" si="3">E16*$I$51/I16</f>
        <v>10.869045683685156</v>
      </c>
      <c r="G16" s="63">
        <v>98052</v>
      </c>
      <c r="H16" s="63">
        <f t="shared" ref="H16:H24" si="4">G16*$I$51/I16</f>
        <v>232895.82513661199</v>
      </c>
      <c r="I16" s="80">
        <f>a0!C6</f>
        <v>42.101226993865033</v>
      </c>
      <c r="J16" s="90">
        <f t="shared" si="2"/>
        <v>9272.459407543005</v>
      </c>
      <c r="K16" s="62"/>
      <c r="L16" s="5"/>
    </row>
    <row r="17" spans="1:14" x14ac:dyDescent="0.2">
      <c r="A17" s="41">
        <v>1983</v>
      </c>
      <c r="B17" s="63">
        <f>'a1'!F8/1000</f>
        <v>25366.451000000001</v>
      </c>
      <c r="C17" s="63">
        <v>19355</v>
      </c>
      <c r="D17" s="63">
        <v>21436</v>
      </c>
      <c r="E17" s="79">
        <f>POWER(E20/E15,1/5)*E16</f>
        <v>4.9270095531042655</v>
      </c>
      <c r="F17" s="78">
        <f t="shared" si="3"/>
        <v>11.058210769789952</v>
      </c>
      <c r="G17" s="63">
        <v>105668</v>
      </c>
      <c r="H17" s="63">
        <f t="shared" si="4"/>
        <v>237161.91394148019</v>
      </c>
      <c r="I17" s="80">
        <f>a0!C7</f>
        <v>44.555214723926383</v>
      </c>
      <c r="J17" s="90">
        <f t="shared" si="2"/>
        <v>9349.4322064005009</v>
      </c>
      <c r="K17" s="62"/>
      <c r="L17" s="5"/>
    </row>
    <row r="18" spans="1:14" x14ac:dyDescent="0.2">
      <c r="A18" s="41">
        <v>1984</v>
      </c>
      <c r="B18" s="63">
        <f>'a1'!F9/1000</f>
        <v>25607.053</v>
      </c>
      <c r="C18" s="63">
        <v>19597.900000000001</v>
      </c>
      <c r="D18" s="63">
        <v>21461</v>
      </c>
      <c r="E18" s="79">
        <f>POWER(E20/E15,1/5)*E17</f>
        <v>5.3049420177259572</v>
      </c>
      <c r="F18" s="78">
        <f t="shared" si="3"/>
        <v>11.415254770816251</v>
      </c>
      <c r="G18" s="63">
        <v>113876</v>
      </c>
      <c r="H18" s="63">
        <f t="shared" si="4"/>
        <v>245040.10561056106</v>
      </c>
      <c r="I18" s="80">
        <f>a0!C8</f>
        <v>46.472392638036808</v>
      </c>
      <c r="J18" s="90">
        <f t="shared" si="2"/>
        <v>9569.2427242822941</v>
      </c>
      <c r="K18" s="62"/>
      <c r="L18" s="5"/>
    </row>
    <row r="19" spans="1:14" x14ac:dyDescent="0.2">
      <c r="A19" s="41">
        <v>1985</v>
      </c>
      <c r="B19" s="63">
        <f>'a1'!F10/1000</f>
        <v>25842.116000000002</v>
      </c>
      <c r="C19" s="63">
        <v>19842.8</v>
      </c>
      <c r="D19" s="63">
        <v>21486</v>
      </c>
      <c r="E19" s="79">
        <f>POWER(E20/E15,1/5)*E18</f>
        <v>5.7118642673836924</v>
      </c>
      <c r="F19" s="78">
        <f t="shared" si="3"/>
        <v>11.822652388362435</v>
      </c>
      <c r="G19" s="63">
        <v>122721</v>
      </c>
      <c r="H19" s="63">
        <f t="shared" si="4"/>
        <v>254012.99047619046</v>
      </c>
      <c r="I19" s="80">
        <f>a0!C9</f>
        <v>48.312883435582826</v>
      </c>
      <c r="J19" s="90">
        <f t="shared" si="2"/>
        <v>9829.4191728026617</v>
      </c>
      <c r="L19" s="5"/>
    </row>
    <row r="20" spans="1:14" x14ac:dyDescent="0.2">
      <c r="A20" s="41">
        <v>1986</v>
      </c>
      <c r="B20" s="63">
        <f>'a1'!F11/1000</f>
        <v>26100.277999999998</v>
      </c>
      <c r="C20" s="63">
        <v>20093.2</v>
      </c>
      <c r="D20" s="63">
        <v>21511</v>
      </c>
      <c r="E20" s="79">
        <v>6.15</v>
      </c>
      <c r="F20" s="78">
        <f t="shared" si="3"/>
        <v>12.225000000000001</v>
      </c>
      <c r="G20" s="63">
        <v>132253</v>
      </c>
      <c r="H20" s="63">
        <f t="shared" si="4"/>
        <v>262893.1585365854</v>
      </c>
      <c r="I20" s="80">
        <f>a0!C10</f>
        <v>50.306748466257666</v>
      </c>
      <c r="J20" s="90">
        <f t="shared" si="2"/>
        <v>10072.427524970632</v>
      </c>
      <c r="L20" s="5"/>
    </row>
    <row r="21" spans="1:14" x14ac:dyDescent="0.2">
      <c r="A21" s="41">
        <v>1987</v>
      </c>
      <c r="B21" s="63">
        <f>'a1'!F12/1000</f>
        <v>26446.600999999999</v>
      </c>
      <c r="C21" s="63">
        <v>20348.099999999999</v>
      </c>
      <c r="D21" s="63">
        <v>22066</v>
      </c>
      <c r="E21" s="79">
        <f>POWER(E26/E20,1/6)*E20</f>
        <v>6.5953692911041433</v>
      </c>
      <c r="F21" s="78">
        <f t="shared" si="3"/>
        <v>12.555272343941319</v>
      </c>
      <c r="G21" s="63">
        <v>145498</v>
      </c>
      <c r="H21" s="63">
        <f t="shared" si="4"/>
        <v>276977.21459854016</v>
      </c>
      <c r="I21" s="80">
        <f>a0!C11</f>
        <v>52.530674846625764</v>
      </c>
      <c r="J21" s="90">
        <f t="shared" si="2"/>
        <v>10473.074199536652</v>
      </c>
      <c r="L21" s="5"/>
    </row>
    <row r="22" spans="1:14" x14ac:dyDescent="0.2">
      <c r="A22" s="41">
        <v>1988</v>
      </c>
      <c r="B22" s="63">
        <f>'a1'!F13/1000</f>
        <v>26791.746999999999</v>
      </c>
      <c r="C22" s="63">
        <v>20612.2</v>
      </c>
      <c r="D22" s="63">
        <v>22636</v>
      </c>
      <c r="E22" s="79">
        <f>POWER(E26/E20,1/6)*E21</f>
        <v>7.0729912335023686</v>
      </c>
      <c r="F22" s="78">
        <f t="shared" si="3"/>
        <v>12.953905292818945</v>
      </c>
      <c r="G22" s="63">
        <v>160069</v>
      </c>
      <c r="H22" s="63">
        <f t="shared" si="4"/>
        <v>293160.07865168538</v>
      </c>
      <c r="I22" s="80">
        <f>a0!C12</f>
        <v>54.601226993865033</v>
      </c>
      <c r="J22" s="90">
        <f t="shared" si="2"/>
        <v>10942.178524292774</v>
      </c>
      <c r="L22" s="5"/>
    </row>
    <row r="23" spans="1:14" x14ac:dyDescent="0.2">
      <c r="A23" s="41">
        <v>1989</v>
      </c>
      <c r="B23" s="63">
        <f>'a1'!F14/1000</f>
        <v>27276.780999999999</v>
      </c>
      <c r="C23" s="63">
        <v>20898.5</v>
      </c>
      <c r="D23" s="63">
        <v>23220</v>
      </c>
      <c r="E23" s="79">
        <f>POWER(E26/E20,1/6)*E22</f>
        <v>7.5852014923073714</v>
      </c>
      <c r="F23" s="78">
        <f t="shared" si="3"/>
        <v>13.223399393006433</v>
      </c>
      <c r="G23" s="63">
        <v>176099</v>
      </c>
      <c r="H23" s="63">
        <f t="shared" si="4"/>
        <v>306996.1176470588</v>
      </c>
      <c r="I23" s="80">
        <f>a0!C13</f>
        <v>57.361963190184049</v>
      </c>
      <c r="J23" s="90">
        <f t="shared" si="2"/>
        <v>11254.851430125087</v>
      </c>
      <c r="L23" s="5"/>
    </row>
    <row r="24" spans="1:14" x14ac:dyDescent="0.2">
      <c r="A24" s="41">
        <v>1990</v>
      </c>
      <c r="B24" s="63">
        <f>'a1'!F15/1000</f>
        <v>27691.137999999999</v>
      </c>
      <c r="C24" s="63">
        <v>21214.7</v>
      </c>
      <c r="D24" s="63">
        <v>23819</v>
      </c>
      <c r="E24" s="79">
        <f>POWER(E26/E20,1/6)*E23</f>
        <v>8.1345048762929029</v>
      </c>
      <c r="F24" s="78">
        <f t="shared" si="3"/>
        <v>13.529839743221867</v>
      </c>
      <c r="G24" s="63">
        <v>193735</v>
      </c>
      <c r="H24" s="63">
        <f t="shared" si="4"/>
        <v>322232.7040816326</v>
      </c>
      <c r="I24" s="80">
        <f>a0!C14</f>
        <v>60.122699386503072</v>
      </c>
      <c r="J24" s="90">
        <f t="shared" si="2"/>
        <v>11636.672500842422</v>
      </c>
      <c r="L24" s="5"/>
    </row>
    <row r="25" spans="1:14" x14ac:dyDescent="0.2">
      <c r="A25" s="41">
        <v>1991</v>
      </c>
      <c r="B25" s="63">
        <f>'a1'!F16/1000</f>
        <v>28037.42</v>
      </c>
      <c r="C25" s="63">
        <v>21533.3</v>
      </c>
      <c r="D25" s="63">
        <v>24433</v>
      </c>
      <c r="E25" s="79">
        <f>POWER(E26/E20,1/6)*E24</f>
        <v>8.7235875869006705</v>
      </c>
      <c r="F25" s="78">
        <f t="shared" si="3"/>
        <v>13.738596875988495</v>
      </c>
      <c r="G25" s="63">
        <v>213137</v>
      </c>
      <c r="H25" s="63">
        <f>G25*$I$51/I25</f>
        <v>335665.03381642513</v>
      </c>
      <c r="I25" s="80">
        <f>a0!C15</f>
        <v>63.49693251533742</v>
      </c>
      <c r="J25" s="90">
        <f t="shared" si="2"/>
        <v>11972.037149510374</v>
      </c>
      <c r="L25" s="5"/>
    </row>
    <row r="26" spans="1:14" x14ac:dyDescent="0.2">
      <c r="A26" s="41">
        <v>1992</v>
      </c>
      <c r="B26" s="63">
        <f>'a1'!F17/1000</f>
        <v>28371.263999999999</v>
      </c>
      <c r="C26" s="63">
        <v>21820.2</v>
      </c>
      <c r="D26" s="63">
        <v>25064</v>
      </c>
      <c r="E26" s="79">
        <f>G26/D26</f>
        <v>9.3553303542930095</v>
      </c>
      <c r="F26" s="78">
        <f t="shared" si="3"/>
        <v>14.523036645235816</v>
      </c>
      <c r="G26" s="63">
        <v>234482</v>
      </c>
      <c r="H26" s="63">
        <f>G26*$I$51/I26</f>
        <v>364005.39047619049</v>
      </c>
      <c r="I26" s="80">
        <f>a0!C16</f>
        <v>64.417177914110425</v>
      </c>
      <c r="J26" s="90">
        <f t="shared" si="2"/>
        <v>12830.073079443711</v>
      </c>
      <c r="L26" s="5"/>
    </row>
    <row r="27" spans="1:14" x14ac:dyDescent="0.2">
      <c r="A27" s="41">
        <v>1993</v>
      </c>
      <c r="B27" s="63">
        <f>'a1'!F18/1000</f>
        <v>28684.763999999999</v>
      </c>
      <c r="C27" s="63">
        <v>22092.9</v>
      </c>
      <c r="D27" s="63">
        <f>D26*POWER(D$32/D$26,1/6)</f>
        <v>25953.794659722691</v>
      </c>
      <c r="E27" s="79">
        <f>F27*I27/$I$51</f>
        <v>9.4416189693460915</v>
      </c>
      <c r="F27" s="78">
        <f t="shared" ref="F27:F57" si="5">F26*(D95/D94)</f>
        <v>14.38302702806928</v>
      </c>
      <c r="G27" s="63">
        <f>E27*D27</f>
        <v>245045.83998575105</v>
      </c>
      <c r="H27" s="90">
        <f>D27*F27</f>
        <v>373294.1300717516</v>
      </c>
      <c r="I27" s="80">
        <f>a0!C17</f>
        <v>65.644171779141104</v>
      </c>
      <c r="J27" s="90">
        <f t="shared" si="2"/>
        <v>13013.672696479274</v>
      </c>
      <c r="L27" s="5"/>
    </row>
    <row r="28" spans="1:14" x14ac:dyDescent="0.2">
      <c r="A28" s="41">
        <v>1994</v>
      </c>
      <c r="B28" s="63">
        <f>'a1'!F19/1000</f>
        <v>29000.663</v>
      </c>
      <c r="C28" s="63">
        <v>22367.7</v>
      </c>
      <c r="D28" s="63">
        <f>D27*POWER(D$32/D$26,1/6)</f>
        <v>26875.177834306178</v>
      </c>
      <c r="E28" s="79">
        <f t="shared" ref="E28:E57" si="6">F28*I28/$I$51</f>
        <v>9.4925418661559782</v>
      </c>
      <c r="F28" s="78">
        <f t="shared" si="5"/>
        <v>14.443727646986458</v>
      </c>
      <c r="G28" s="63">
        <f>E28*D28</f>
        <v>255113.75075253856</v>
      </c>
      <c r="H28" s="90">
        <f t="shared" ref="H28:H55" si="7">D28*F28</f>
        <v>388177.74910304579</v>
      </c>
      <c r="I28" s="80">
        <f>a0!C18</f>
        <v>65.720858895705518</v>
      </c>
      <c r="J28" s="90">
        <f t="shared" si="2"/>
        <v>13385.133612395199</v>
      </c>
      <c r="L28" s="5"/>
    </row>
    <row r="29" spans="1:14" x14ac:dyDescent="0.2">
      <c r="A29" s="41">
        <v>1995</v>
      </c>
      <c r="B29" s="63">
        <f>'a1'!F20/1000</f>
        <v>29302.311000000002</v>
      </c>
      <c r="C29" s="63">
        <v>22660</v>
      </c>
      <c r="D29" s="63">
        <f>D28*POWER(D$32/D$26,1/6)</f>
        <v>27829.270944586391</v>
      </c>
      <c r="E29" s="79">
        <f t="shared" si="6"/>
        <v>9.6789944176864804</v>
      </c>
      <c r="F29" s="78">
        <f t="shared" si="5"/>
        <v>14.408000822674854</v>
      </c>
      <c r="G29" s="63">
        <f>E29*D29</f>
        <v>269359.35812093626</v>
      </c>
      <c r="H29" s="90">
        <f t="shared" ref="H29:H38" si="8">D29*F29</f>
        <v>400964.15866404213</v>
      </c>
      <c r="I29" s="80">
        <f>a0!C19</f>
        <v>67.177914110429441</v>
      </c>
      <c r="J29" s="90">
        <f t="shared" si="2"/>
        <v>13683.704287489207</v>
      </c>
      <c r="L29" s="5"/>
    </row>
    <row r="30" spans="1:14" x14ac:dyDescent="0.2">
      <c r="A30" s="41">
        <v>1996</v>
      </c>
      <c r="B30" s="63">
        <f>'a1'!F21/1000</f>
        <v>29610.218000000001</v>
      </c>
      <c r="C30" s="63">
        <v>22959.5</v>
      </c>
      <c r="D30" s="63">
        <f>D29*POWER(D$32/D$26,1/6)</f>
        <v>28817.235222852782</v>
      </c>
      <c r="E30" s="79">
        <f t="shared" si="6"/>
        <v>9.8639987033444125</v>
      </c>
      <c r="F30" s="78">
        <f t="shared" si="5"/>
        <v>14.468677513117113</v>
      </c>
      <c r="G30" s="63">
        <f t="shared" ref="G30:G53" si="9">E30*D30</f>
        <v>284253.17087219079</v>
      </c>
      <c r="H30" s="90">
        <f>D30*F30</f>
        <v>416947.28325909644</v>
      </c>
      <c r="I30" s="80">
        <f>a0!C20</f>
        <v>68.174846625766875</v>
      </c>
      <c r="J30" s="90">
        <f t="shared" si="2"/>
        <v>14081.195999944897</v>
      </c>
      <c r="L30" s="5"/>
    </row>
    <row r="31" spans="1:14" x14ac:dyDescent="0.2">
      <c r="A31" s="41">
        <v>1997</v>
      </c>
      <c r="B31" s="63">
        <f>'a1'!F22/1000</f>
        <v>29905.948</v>
      </c>
      <c r="C31" s="63">
        <v>23246.7</v>
      </c>
      <c r="D31" s="63">
        <f>D30*POWER(D$32/D$26,1/6)</f>
        <v>29840.273126190918</v>
      </c>
      <c r="E31" s="79">
        <f t="shared" si="6"/>
        <v>10.342673933357325</v>
      </c>
      <c r="F31" s="78">
        <f t="shared" si="5"/>
        <v>14.919078328648174</v>
      </c>
      <c r="G31" s="63">
        <f t="shared" si="9"/>
        <v>308628.21502651792</v>
      </c>
      <c r="H31" s="90">
        <f t="shared" si="8"/>
        <v>445189.37211789744</v>
      </c>
      <c r="I31" s="80">
        <f>a0!C21</f>
        <v>69.325153374233139</v>
      </c>
      <c r="J31" s="90">
        <f t="shared" si="2"/>
        <v>14886.315328238297</v>
      </c>
      <c r="L31" s="5"/>
    </row>
    <row r="32" spans="1:14" x14ac:dyDescent="0.2">
      <c r="A32" s="41">
        <v>1998</v>
      </c>
      <c r="B32" s="63">
        <f>'a1'!F23/1000</f>
        <v>30155.172999999999</v>
      </c>
      <c r="C32" s="63">
        <v>23515.7</v>
      </c>
      <c r="D32" s="63">
        <f>C32*H100*365/1000</f>
        <v>30899.629800000002</v>
      </c>
      <c r="E32" s="79">
        <f t="shared" si="6"/>
        <v>10.768744409418009</v>
      </c>
      <c r="F32" s="78">
        <f t="shared" si="5"/>
        <v>15.380550613232293</v>
      </c>
      <c r="G32" s="63">
        <f t="shared" si="9"/>
        <v>332750.21566183615</v>
      </c>
      <c r="H32" s="90">
        <f t="shared" si="8"/>
        <v>475253.32006904087</v>
      </c>
      <c r="I32" s="80">
        <f>a0!C22</f>
        <v>70.015337423312886</v>
      </c>
      <c r="J32" s="90">
        <f t="shared" si="2"/>
        <v>15760.258449488614</v>
      </c>
      <c r="L32" s="5"/>
      <c r="N32" s="5"/>
    </row>
    <row r="33" spans="1:14" x14ac:dyDescent="0.2">
      <c r="A33" s="41">
        <v>1999</v>
      </c>
      <c r="B33" s="63">
        <f>'a1'!F24/1000</f>
        <v>30401.286</v>
      </c>
      <c r="C33" s="63">
        <v>23781.4</v>
      </c>
      <c r="D33" s="63">
        <f t="shared" ref="D33:D57" si="10">C33*365*H101/1000</f>
        <v>30994.637166884087</v>
      </c>
      <c r="E33" s="79">
        <f t="shared" si="6"/>
        <v>11.069282937104235</v>
      </c>
      <c r="F33" s="78">
        <f t="shared" si="5"/>
        <v>15.537508019358366</v>
      </c>
      <c r="G33" s="63">
        <f t="shared" si="9"/>
        <v>343088.4083331268</v>
      </c>
      <c r="H33" s="90">
        <f t="shared" si="8"/>
        <v>481579.42353756441</v>
      </c>
      <c r="I33" s="80">
        <f>a0!C23</f>
        <v>71.242331288343564</v>
      </c>
      <c r="J33" s="90">
        <f t="shared" si="2"/>
        <v>15840.758300078634</v>
      </c>
      <c r="L33" s="5"/>
      <c r="N33" s="5"/>
    </row>
    <row r="34" spans="1:14" x14ac:dyDescent="0.2">
      <c r="A34" s="41">
        <v>2000</v>
      </c>
      <c r="B34" s="63">
        <f>'a1'!F25/1000</f>
        <v>30685.73</v>
      </c>
      <c r="C34" s="63">
        <v>24089.7</v>
      </c>
      <c r="D34" s="63">
        <f t="shared" si="10"/>
        <v>31141.125467359059</v>
      </c>
      <c r="E34" s="79">
        <f t="shared" si="6"/>
        <v>11.792808536090183</v>
      </c>
      <c r="F34" s="78">
        <f t="shared" si="5"/>
        <v>16.119310619561425</v>
      </c>
      <c r="G34" s="63">
        <f t="shared" si="9"/>
        <v>367241.3302349273</v>
      </c>
      <c r="H34" s="90">
        <f t="shared" si="8"/>
        <v>501973.47445109562</v>
      </c>
      <c r="I34" s="80">
        <f>a0!C24</f>
        <v>73.159509202453989</v>
      </c>
      <c r="J34" s="90">
        <f t="shared" si="2"/>
        <v>16358.531292920052</v>
      </c>
      <c r="L34" s="5"/>
      <c r="N34" s="5"/>
    </row>
    <row r="35" spans="1:14" x14ac:dyDescent="0.2">
      <c r="A35" s="41">
        <v>2001</v>
      </c>
      <c r="B35" s="63">
        <f>'a1'!F26/1000</f>
        <v>31020.855</v>
      </c>
      <c r="C35" s="63">
        <v>24419.4</v>
      </c>
      <c r="D35" s="63">
        <f t="shared" si="10"/>
        <v>31310.62057053711</v>
      </c>
      <c r="E35" s="79">
        <f t="shared" si="6"/>
        <v>12.234996809765002</v>
      </c>
      <c r="F35" s="78">
        <f t="shared" si="5"/>
        <v>16.313329079686671</v>
      </c>
      <c r="G35" s="63">
        <f t="shared" si="9"/>
        <v>383085.34279228398</v>
      </c>
      <c r="H35" s="90">
        <f t="shared" si="8"/>
        <v>510780.45705637871</v>
      </c>
      <c r="I35" s="80">
        <f>a0!C25</f>
        <v>75</v>
      </c>
      <c r="J35" s="90">
        <f t="shared" si="2"/>
        <v>16465.711762502313</v>
      </c>
      <c r="L35" s="5"/>
      <c r="N35" s="5"/>
    </row>
    <row r="36" spans="1:14" x14ac:dyDescent="0.2">
      <c r="A36" s="41">
        <v>2002</v>
      </c>
      <c r="B36" s="63">
        <f>'a1'!F27/1000</f>
        <v>31359.199000000001</v>
      </c>
      <c r="C36" s="63">
        <v>24768.6</v>
      </c>
      <c r="D36" s="63">
        <f t="shared" si="10"/>
        <v>31500.099079791155</v>
      </c>
      <c r="E36" s="79">
        <f t="shared" si="6"/>
        <v>12.451208889064224</v>
      </c>
      <c r="F36" s="78">
        <f t="shared" si="5"/>
        <v>16.236376391339746</v>
      </c>
      <c r="G36" s="63">
        <f t="shared" si="9"/>
        <v>392214.31366869941</v>
      </c>
      <c r="H36" s="90">
        <f t="shared" si="8"/>
        <v>511447.46502398397</v>
      </c>
      <c r="I36" s="80">
        <f>a0!C26</f>
        <v>76.687116564417181</v>
      </c>
      <c r="J36" s="90">
        <f t="shared" si="2"/>
        <v>16309.328086600171</v>
      </c>
      <c r="L36" s="5"/>
      <c r="N36" s="5"/>
    </row>
    <row r="37" spans="1:14" x14ac:dyDescent="0.2">
      <c r="A37" s="41">
        <v>2003</v>
      </c>
      <c r="B37" s="63">
        <f>'a1'!F28/1000</f>
        <v>31642.460999999999</v>
      </c>
      <c r="C37" s="63">
        <v>25079.9</v>
      </c>
      <c r="D37" s="63">
        <f t="shared" si="10"/>
        <v>31636.616827787006</v>
      </c>
      <c r="E37" s="79">
        <f t="shared" si="6"/>
        <v>12.706103682637371</v>
      </c>
      <c r="F37" s="78">
        <f t="shared" si="5"/>
        <v>16.117470041010829</v>
      </c>
      <c r="G37" s="63">
        <f t="shared" si="9"/>
        <v>401978.13358173188</v>
      </c>
      <c r="H37" s="90">
        <f t="shared" si="8"/>
        <v>509902.22392079612</v>
      </c>
      <c r="I37" s="80">
        <f>a0!C27</f>
        <v>78.834355828220865</v>
      </c>
      <c r="J37" s="90">
        <f t="shared" ref="J37:J57" si="11">H37/B37*1000</f>
        <v>16114.493241243028</v>
      </c>
      <c r="L37" s="5"/>
      <c r="N37" s="5"/>
    </row>
    <row r="38" spans="1:14" x14ac:dyDescent="0.2">
      <c r="A38" s="41">
        <v>2004</v>
      </c>
      <c r="B38" s="63">
        <f>'a1'!F29/1000</f>
        <v>31938.807000000001</v>
      </c>
      <c r="C38" s="63">
        <v>25408.1</v>
      </c>
      <c r="D38" s="63">
        <f t="shared" si="10"/>
        <v>31789.975833773238</v>
      </c>
      <c r="E38" s="79">
        <f t="shared" si="6"/>
        <v>13.114701531719252</v>
      </c>
      <c r="F38" s="78">
        <f t="shared" si="5"/>
        <v>16.333878507508981</v>
      </c>
      <c r="G38" s="63">
        <f t="shared" si="9"/>
        <v>416916.04476050386</v>
      </c>
      <c r="H38" s="90">
        <f t="shared" si="8"/>
        <v>519253.60302549857</v>
      </c>
      <c r="I38" s="80">
        <f>a0!C28</f>
        <v>80.291411042944787</v>
      </c>
      <c r="J38" s="90">
        <f t="shared" si="11"/>
        <v>16257.764512791557</v>
      </c>
      <c r="L38" s="5"/>
      <c r="N38" s="5"/>
    </row>
    <row r="39" spans="1:14" x14ac:dyDescent="0.2">
      <c r="A39" s="41">
        <v>2005</v>
      </c>
      <c r="B39" s="63">
        <f>'a1'!F30/1000</f>
        <v>32242.732</v>
      </c>
      <c r="C39" s="63">
        <v>25754.7</v>
      </c>
      <c r="D39" s="63">
        <f t="shared" si="10"/>
        <v>31961.582699999999</v>
      </c>
      <c r="E39" s="79">
        <f t="shared" si="6"/>
        <v>13.728812979944875</v>
      </c>
      <c r="F39" s="78">
        <f t="shared" si="5"/>
        <v>16.731188902661792</v>
      </c>
      <c r="G39" s="63">
        <f t="shared" si="9"/>
        <v>438794.59143134154</v>
      </c>
      <c r="H39" s="90">
        <f t="shared" si="7"/>
        <v>534755.27778174705</v>
      </c>
      <c r="I39" s="80">
        <f>a0!C29</f>
        <v>82.055214723926383</v>
      </c>
      <c r="J39" s="90">
        <f t="shared" si="11"/>
        <v>16585.296735454893</v>
      </c>
      <c r="L39" s="5"/>
      <c r="N39" s="5"/>
    </row>
    <row r="40" spans="1:14" x14ac:dyDescent="0.2">
      <c r="A40" s="41">
        <v>2006</v>
      </c>
      <c r="B40" s="63">
        <f>'a1'!F31/1000</f>
        <v>32571.192999999999</v>
      </c>
      <c r="C40" s="63">
        <v>26115.5</v>
      </c>
      <c r="D40" s="63">
        <f t="shared" si="10"/>
        <v>32781.954515429294</v>
      </c>
      <c r="E40" s="79">
        <f t="shared" si="6"/>
        <v>14.435847035285054</v>
      </c>
      <c r="F40" s="78">
        <f t="shared" si="5"/>
        <v>17.254211305235298</v>
      </c>
      <c r="G40" s="63">
        <f t="shared" si="9"/>
        <v>473235.28090240946</v>
      </c>
      <c r="H40" s="90">
        <f t="shared" si="7"/>
        <v>565626.77020782942</v>
      </c>
      <c r="I40" s="80">
        <f>a0!C30</f>
        <v>83.665644171779135</v>
      </c>
      <c r="J40" s="90">
        <f t="shared" si="11"/>
        <v>17365.859770866529</v>
      </c>
      <c r="L40" s="5"/>
      <c r="N40" s="5"/>
    </row>
    <row r="41" spans="1:14" x14ac:dyDescent="0.2">
      <c r="A41" s="41">
        <v>2007</v>
      </c>
      <c r="B41" s="63">
        <f>'a1'!F32/1000</f>
        <v>32888.885999999999</v>
      </c>
      <c r="C41" s="63">
        <v>26461.7</v>
      </c>
      <c r="D41" s="63">
        <f t="shared" si="10"/>
        <v>33598.427870392501</v>
      </c>
      <c r="E41" s="79">
        <f t="shared" si="6"/>
        <v>15.069439995409505</v>
      </c>
      <c r="F41" s="78">
        <f t="shared" si="5"/>
        <v>17.623811438577572</v>
      </c>
      <c r="G41" s="63">
        <f t="shared" si="9"/>
        <v>506309.49273297418</v>
      </c>
      <c r="H41" s="90">
        <f t="shared" si="7"/>
        <v>592132.35742044682</v>
      </c>
      <c r="I41" s="80">
        <f>a0!C31</f>
        <v>85.50613496932516</v>
      </c>
      <c r="J41" s="90">
        <f t="shared" si="11"/>
        <v>18004.025962461812</v>
      </c>
      <c r="L41" s="5"/>
      <c r="N41" s="5"/>
    </row>
    <row r="42" spans="1:14" x14ac:dyDescent="0.2">
      <c r="A42" s="41">
        <v>2008</v>
      </c>
      <c r="B42" s="63">
        <f>'a1'!F33/1000</f>
        <v>33247.298000000003</v>
      </c>
      <c r="C42" s="63">
        <v>26824.400000000001</v>
      </c>
      <c r="D42" s="63">
        <f t="shared" si="10"/>
        <v>34450.533226001557</v>
      </c>
      <c r="E42" s="79">
        <f t="shared" si="6"/>
        <v>15.535594733362741</v>
      </c>
      <c r="F42" s="78">
        <f t="shared" si="5"/>
        <v>17.754965409557418</v>
      </c>
      <c r="G42" s="63">
        <f t="shared" si="9"/>
        <v>535209.52254740789</v>
      </c>
      <c r="H42" s="90">
        <f t="shared" si="7"/>
        <v>611668.02576846618</v>
      </c>
      <c r="I42" s="80">
        <f>a0!C32</f>
        <v>87.5</v>
      </c>
      <c r="J42" s="90">
        <f t="shared" si="11"/>
        <v>18397.525891230802</v>
      </c>
      <c r="L42" s="5"/>
      <c r="N42" s="5"/>
    </row>
    <row r="43" spans="1:14" x14ac:dyDescent="0.2">
      <c r="A43" s="41">
        <v>2009</v>
      </c>
      <c r="B43" s="63">
        <f>'a1'!F34/1000</f>
        <v>33630.069000000003</v>
      </c>
      <c r="C43" s="63">
        <v>27202.5</v>
      </c>
      <c r="D43" s="63">
        <f t="shared" si="10"/>
        <v>35337.796663718756</v>
      </c>
      <c r="E43" s="79">
        <f t="shared" si="6"/>
        <v>15.737884772983659</v>
      </c>
      <c r="F43" s="78">
        <f t="shared" si="5"/>
        <v>17.938987538435917</v>
      </c>
      <c r="G43" s="63">
        <f t="shared" si="9"/>
        <v>556142.17202473211</v>
      </c>
      <c r="H43" s="90">
        <f t="shared" si="7"/>
        <v>633924.29398623307</v>
      </c>
      <c r="I43" s="80">
        <f>a0!C33</f>
        <v>87.730061349693258</v>
      </c>
      <c r="J43" s="90">
        <f t="shared" si="11"/>
        <v>18849.925463615109</v>
      </c>
      <c r="L43" s="5"/>
      <c r="N43" s="5"/>
    </row>
    <row r="44" spans="1:14" x14ac:dyDescent="0.2">
      <c r="A44" s="41">
        <v>2010</v>
      </c>
      <c r="B44" s="63">
        <f>'a1'!F35/1000</f>
        <v>34005.902000000002</v>
      </c>
      <c r="C44" s="63">
        <v>27573.599999999999</v>
      </c>
      <c r="D44" s="63">
        <f t="shared" si="10"/>
        <v>36231.710399999996</v>
      </c>
      <c r="E44" s="79">
        <f t="shared" si="6"/>
        <v>15.844075364221148</v>
      </c>
      <c r="F44" s="78">
        <f t="shared" si="5"/>
        <v>17.734484356175432</v>
      </c>
      <c r="G44" s="63">
        <f t="shared" si="9"/>
        <v>574057.95015223511</v>
      </c>
      <c r="H44" s="90">
        <f t="shared" si="7"/>
        <v>642550.70128627867</v>
      </c>
      <c r="I44" s="80">
        <f>a0!C34</f>
        <v>89.340490797546011</v>
      </c>
      <c r="J44" s="90">
        <f t="shared" si="11"/>
        <v>18895.27004124986</v>
      </c>
      <c r="L44" s="5"/>
      <c r="N44" s="5"/>
    </row>
    <row r="45" spans="1:14" x14ac:dyDescent="0.2">
      <c r="A45" s="41">
        <v>2011</v>
      </c>
      <c r="B45" s="63">
        <f>'a1'!F36/1000</f>
        <v>34339.220999999998</v>
      </c>
      <c r="C45" s="63">
        <v>27913.3</v>
      </c>
      <c r="D45" s="63">
        <f t="shared" si="10"/>
        <v>35597.408882795949</v>
      </c>
      <c r="E45" s="79">
        <f t="shared" si="6"/>
        <v>16.466736252920363</v>
      </c>
      <c r="F45" s="78">
        <f t="shared" si="5"/>
        <v>17.908777375986784</v>
      </c>
      <c r="G45" s="63">
        <f t="shared" si="9"/>
        <v>586173.14336036541</v>
      </c>
      <c r="H45" s="90">
        <f t="shared" si="7"/>
        <v>637506.07084396703</v>
      </c>
      <c r="I45" s="80">
        <f>a0!C35</f>
        <v>91.947852760736197</v>
      </c>
      <c r="J45" s="90">
        <f t="shared" si="11"/>
        <v>18564.954366436185</v>
      </c>
      <c r="L45" s="5"/>
      <c r="N45" s="5"/>
    </row>
    <row r="46" spans="1:14" x14ac:dyDescent="0.2">
      <c r="A46" s="41">
        <v>2012</v>
      </c>
      <c r="B46" s="63">
        <f>'a1'!F37/1000</f>
        <v>34713.394999999997</v>
      </c>
      <c r="C46" s="63">
        <v>28283.3</v>
      </c>
      <c r="D46" s="63">
        <f t="shared" si="10"/>
        <v>35006.534740562936</v>
      </c>
      <c r="E46" s="79">
        <f t="shared" si="6"/>
        <v>16.924388268653971</v>
      </c>
      <c r="F46" s="78">
        <f t="shared" si="5"/>
        <v>18.134266476848627</v>
      </c>
      <c r="G46" s="63">
        <f t="shared" si="9"/>
        <v>592464.18588941102</v>
      </c>
      <c r="H46" s="90">
        <f t="shared" si="7"/>
        <v>634817.8294164273</v>
      </c>
      <c r="I46" s="80">
        <f>a0!C36</f>
        <v>93.328220858895705</v>
      </c>
      <c r="J46" s="90">
        <f t="shared" si="11"/>
        <v>18287.402583827577</v>
      </c>
      <c r="L46" s="5"/>
      <c r="N46" s="5"/>
    </row>
    <row r="47" spans="1:14" x14ac:dyDescent="0.2">
      <c r="A47" s="41">
        <v>2013</v>
      </c>
      <c r="B47" s="63">
        <f>'a1'!F38/1000</f>
        <v>35080.991999999998</v>
      </c>
      <c r="C47" s="63">
        <v>28647.200000000001</v>
      </c>
      <c r="D47" s="63">
        <f t="shared" si="10"/>
        <v>34412.249352539897</v>
      </c>
      <c r="E47" s="79">
        <f t="shared" si="6"/>
        <v>17.388347248671369</v>
      </c>
      <c r="F47" s="78">
        <f t="shared" si="5"/>
        <v>18.464499032791096</v>
      </c>
      <c r="G47" s="63">
        <f t="shared" si="9"/>
        <v>598372.1413498302</v>
      </c>
      <c r="H47" s="90">
        <f t="shared" si="7"/>
        <v>635404.9448861389</v>
      </c>
      <c r="I47" s="80">
        <f>a0!C37</f>
        <v>94.171779141104295</v>
      </c>
      <c r="J47" s="90">
        <f t="shared" si="11"/>
        <v>18112.51360526347</v>
      </c>
      <c r="L47" s="5"/>
      <c r="N47" s="5"/>
    </row>
    <row r="48" spans="1:14" x14ac:dyDescent="0.2">
      <c r="A48" s="41">
        <v>2014</v>
      </c>
      <c r="B48" s="63">
        <f>'a1'!F39/1000</f>
        <v>35434.065999999999</v>
      </c>
      <c r="C48" s="63">
        <v>28980.6</v>
      </c>
      <c r="D48" s="63">
        <f t="shared" si="10"/>
        <v>33787.035826967171</v>
      </c>
      <c r="E48" s="79">
        <f t="shared" si="6"/>
        <v>18.118366684956921</v>
      </c>
      <c r="F48" s="78">
        <f t="shared" si="5"/>
        <v>18.870886707015835</v>
      </c>
      <c r="G48" s="63">
        <f t="shared" si="9"/>
        <v>612165.90431076789</v>
      </c>
      <c r="H48" s="90">
        <f t="shared" si="7"/>
        <v>637591.32525658258</v>
      </c>
      <c r="I48" s="80">
        <f>a0!C38</f>
        <v>96.012269938650306</v>
      </c>
      <c r="J48" s="90">
        <f t="shared" si="11"/>
        <v>17993.738716199903</v>
      </c>
      <c r="L48" s="5"/>
      <c r="N48" s="5"/>
    </row>
    <row r="49" spans="1:14" x14ac:dyDescent="0.2">
      <c r="A49" s="41">
        <v>2015</v>
      </c>
      <c r="B49" s="63">
        <f>'a1'!F40/1000</f>
        <v>35704.498</v>
      </c>
      <c r="C49" s="63">
        <v>29279.8</v>
      </c>
      <c r="D49" s="63">
        <f t="shared" si="10"/>
        <v>33130.093699999998</v>
      </c>
      <c r="E49" s="79">
        <f t="shared" si="6"/>
        <v>18.509024724520458</v>
      </c>
      <c r="F49" s="78">
        <f t="shared" si="5"/>
        <v>19.06458786791049</v>
      </c>
      <c r="G49" s="63">
        <f t="shared" si="9"/>
        <v>613205.72341897944</v>
      </c>
      <c r="H49" s="90">
        <f t="shared" si="7"/>
        <v>631611.5824157577</v>
      </c>
      <c r="I49" s="80">
        <f>a0!C39</f>
        <v>97.085889570552141</v>
      </c>
      <c r="J49" s="90">
        <f t="shared" si="11"/>
        <v>17689.972350703763</v>
      </c>
      <c r="L49" s="5"/>
      <c r="N49" s="5"/>
    </row>
    <row r="50" spans="1:14" x14ac:dyDescent="0.2">
      <c r="A50" s="41">
        <v>2016</v>
      </c>
      <c r="B50" s="63">
        <f>'a1'!F41/1000</f>
        <v>36110.803</v>
      </c>
      <c r="C50" s="63">
        <v>29587.1</v>
      </c>
      <c r="D50" s="63">
        <f t="shared" si="10"/>
        <v>33922.51082703592</v>
      </c>
      <c r="E50" s="79">
        <f t="shared" si="6"/>
        <v>18.272490204751239</v>
      </c>
      <c r="F50" s="78">
        <f t="shared" si="5"/>
        <v>18.557108432239577</v>
      </c>
      <c r="G50" s="63">
        <f t="shared" si="9"/>
        <v>619848.74680758175</v>
      </c>
      <c r="H50" s="90">
        <f t="shared" si="7"/>
        <v>629503.71171112661</v>
      </c>
      <c r="I50" s="80">
        <f>a0!C40</f>
        <v>98.466257668711663</v>
      </c>
      <c r="J50" s="90">
        <f t="shared" si="11"/>
        <v>17432.559218113391</v>
      </c>
      <c r="L50" s="5"/>
      <c r="N50" s="5"/>
    </row>
    <row r="51" spans="1:14" x14ac:dyDescent="0.2">
      <c r="A51" s="41">
        <v>2017</v>
      </c>
      <c r="B51" s="63">
        <f>'a1'!F42/1000</f>
        <v>36545.074999999997</v>
      </c>
      <c r="C51" s="63">
        <v>29901.7</v>
      </c>
      <c r="D51" s="63">
        <f t="shared" si="10"/>
        <v>34738.615201796427</v>
      </c>
      <c r="E51" s="79">
        <f t="shared" si="6"/>
        <v>18.686040188752251</v>
      </c>
      <c r="F51" s="78">
        <f t="shared" si="5"/>
        <v>18.686040188752251</v>
      </c>
      <c r="G51" s="63">
        <f t="shared" si="9"/>
        <v>649127.15976236796</v>
      </c>
      <c r="H51" s="90">
        <f t="shared" si="7"/>
        <v>649127.15976236796</v>
      </c>
      <c r="I51" s="80">
        <f>a0!C41</f>
        <v>100</v>
      </c>
      <c r="J51" s="90">
        <f t="shared" si="11"/>
        <v>17762.370436026416</v>
      </c>
      <c r="L51" s="5"/>
      <c r="N51" s="5"/>
    </row>
    <row r="52" spans="1:14" x14ac:dyDescent="0.2">
      <c r="A52" s="41">
        <v>2018</v>
      </c>
      <c r="B52" s="63">
        <f>'a1'!F43/1000</f>
        <v>37072.620000000003</v>
      </c>
      <c r="C52" s="63">
        <v>30290.400000000001</v>
      </c>
      <c r="D52" s="63">
        <f t="shared" si="10"/>
        <v>35657.645449979187</v>
      </c>
      <c r="E52" s="79">
        <f t="shared" si="6"/>
        <v>19.268196351273328</v>
      </c>
      <c r="F52" s="78">
        <f t="shared" si="5"/>
        <v>18.834878592249186</v>
      </c>
      <c r="G52" s="63">
        <f t="shared" si="9"/>
        <v>687058.51395428693</v>
      </c>
      <c r="H52" s="90">
        <f t="shared" si="7"/>
        <v>671607.42293582461</v>
      </c>
      <c r="I52" s="80">
        <f>a0!C42</f>
        <v>102.30061349693253</v>
      </c>
      <c r="J52" s="90">
        <f t="shared" si="11"/>
        <v>18115.995657599182</v>
      </c>
      <c r="L52" s="5"/>
      <c r="N52" s="5"/>
    </row>
    <row r="53" spans="1:14" x14ac:dyDescent="0.2">
      <c r="A53" s="41">
        <v>2019</v>
      </c>
      <c r="B53" s="63">
        <f>'a1'!F44/1000</f>
        <v>37618.495000000003</v>
      </c>
      <c r="C53" s="63">
        <v>30694.799999999999</v>
      </c>
      <c r="D53" s="63">
        <f t="shared" si="10"/>
        <v>36613.689465617288</v>
      </c>
      <c r="E53" s="79">
        <f t="shared" si="6"/>
        <v>19.764484363026906</v>
      </c>
      <c r="F53" s="78">
        <f>F52*(D121/D120)</f>
        <v>18.95065265396109</v>
      </c>
      <c r="G53" s="63">
        <f t="shared" si="9"/>
        <v>723650.69291591586</v>
      </c>
      <c r="H53" s="90">
        <f t="shared" si="7"/>
        <v>693853.31144290743</v>
      </c>
      <c r="I53" s="80">
        <f>a0!C43</f>
        <v>104.29447852760737</v>
      </c>
      <c r="J53" s="90">
        <f t="shared" si="11"/>
        <v>18444.472896720283</v>
      </c>
      <c r="L53" s="5"/>
      <c r="N53" s="5"/>
    </row>
    <row r="54" spans="1:14" x14ac:dyDescent="0.2">
      <c r="A54" s="41">
        <v>2020</v>
      </c>
      <c r="B54" s="63">
        <f>'a1'!F45/1000</f>
        <v>38028.637999999999</v>
      </c>
      <c r="C54" s="63">
        <v>31052.6</v>
      </c>
      <c r="D54" s="63">
        <f t="shared" si="10"/>
        <v>37532.516721539869</v>
      </c>
      <c r="E54" s="79">
        <f t="shared" si="6"/>
        <v>22.284560417814781</v>
      </c>
      <c r="F54" s="78">
        <f t="shared" si="5"/>
        <v>21.210997653160934</v>
      </c>
      <c r="G54" s="63">
        <f>E54*D54</f>
        <v>836395.63651379873</v>
      </c>
      <c r="H54" s="90">
        <f t="shared" si="7"/>
        <v>796102.1240978057</v>
      </c>
      <c r="I54" s="80">
        <f>a0!C44</f>
        <v>105.06134969325153</v>
      </c>
      <c r="J54" s="90">
        <f t="shared" si="11"/>
        <v>20934.279163450599</v>
      </c>
      <c r="L54" s="5"/>
      <c r="N54" s="5"/>
    </row>
    <row r="55" spans="1:14" x14ac:dyDescent="0.2">
      <c r="A55" s="41">
        <v>2021</v>
      </c>
      <c r="B55" s="63">
        <f>'a1'!F46/1000</f>
        <v>38239.864000000001</v>
      </c>
      <c r="C55" s="63">
        <v>31326.2</v>
      </c>
      <c r="D55" s="63">
        <f t="shared" si="10"/>
        <v>38366.171689278868</v>
      </c>
      <c r="E55" s="79">
        <f t="shared" si="6"/>
        <v>21.994299905998446</v>
      </c>
      <c r="F55" s="78">
        <f t="shared" si="5"/>
        <v>20.254637766540942</v>
      </c>
      <c r="G55" s="63">
        <f>E55*D55</f>
        <v>843837.08637902641</v>
      </c>
      <c r="H55" s="90">
        <f t="shared" si="7"/>
        <v>777092.91005526169</v>
      </c>
      <c r="I55" s="80">
        <f>a0!C45</f>
        <v>108.58895705521472</v>
      </c>
      <c r="J55" s="90">
        <f t="shared" si="11"/>
        <v>20321.539586418552</v>
      </c>
      <c r="L55" s="5"/>
      <c r="N55" s="5"/>
    </row>
    <row r="56" spans="1:14" x14ac:dyDescent="0.2">
      <c r="A56" s="41">
        <v>2022</v>
      </c>
      <c r="B56" s="63">
        <f>'a1'!F47/1000</f>
        <v>38935.934000000001</v>
      </c>
      <c r="C56" s="63">
        <v>31772.1</v>
      </c>
      <c r="D56" s="63">
        <f t="shared" si="10"/>
        <v>39429.176100000004</v>
      </c>
      <c r="E56" s="79">
        <f t="shared" si="6"/>
        <v>23.02756752869956</v>
      </c>
      <c r="F56" s="78">
        <f t="shared" si="5"/>
        <v>19.859754006232954</v>
      </c>
      <c r="G56" s="63">
        <f>E56*D56</f>
        <v>907958.01524373691</v>
      </c>
      <c r="H56" s="90">
        <f>D56*F56</f>
        <v>783053.7380144397</v>
      </c>
      <c r="I56" s="80">
        <f>a0!C46</f>
        <v>115.95092024539876</v>
      </c>
      <c r="J56" s="90">
        <f t="shared" si="11"/>
        <v>20111.338231014044</v>
      </c>
      <c r="L56" s="5"/>
      <c r="N56" s="5"/>
    </row>
    <row r="57" spans="1:14" x14ac:dyDescent="0.2">
      <c r="A57" s="41">
        <v>2023</v>
      </c>
      <c r="B57" s="63">
        <f>'a1'!F48/1000</f>
        <v>40083.483999999997</v>
      </c>
      <c r="C57" s="90">
        <v>32502.1</v>
      </c>
      <c r="D57" s="63">
        <f t="shared" si="10"/>
        <v>40335.106100000005</v>
      </c>
      <c r="E57" s="79">
        <f t="shared" si="6"/>
        <v>24.15062763550031</v>
      </c>
      <c r="F57" s="78">
        <f t="shared" si="5"/>
        <v>20.046097031631064</v>
      </c>
      <c r="G57" s="63">
        <f>E57*D57</f>
        <v>974118.12805949722</v>
      </c>
      <c r="H57" s="90">
        <f t="shared" ref="H57" si="12">D57*F57</f>
        <v>808561.4506617341</v>
      </c>
      <c r="I57" s="80">
        <f>a0!C47</f>
        <v>120.47546012269939</v>
      </c>
      <c r="J57" s="90">
        <f t="shared" si="11"/>
        <v>20171.935420128004</v>
      </c>
      <c r="L57" s="5"/>
      <c r="N57" s="5"/>
    </row>
    <row r="58" spans="1:14" x14ac:dyDescent="0.2">
      <c r="L58" s="5"/>
    </row>
    <row r="59" spans="1:14" ht="12.75" customHeight="1" x14ac:dyDescent="0.2">
      <c r="A59" s="1" t="s">
        <v>465</v>
      </c>
      <c r="L59" s="5"/>
    </row>
    <row r="60" spans="1:14" ht="12.75" customHeight="1" x14ac:dyDescent="0.2">
      <c r="A60" s="1" t="s">
        <v>157</v>
      </c>
      <c r="B60" s="5">
        <f>(POWER(B34/B15, 1/19)-1)*100</f>
        <v>1.1228432510859809</v>
      </c>
      <c r="C60" s="5">
        <f t="shared" ref="C60:J60" si="13">(POWER(C34/C15, 1/19)-1)*100</f>
        <v>1.3093496168936181</v>
      </c>
      <c r="D60" s="5">
        <f t="shared" si="13"/>
        <v>1.9975460542885237</v>
      </c>
      <c r="E60" s="5">
        <f t="shared" si="13"/>
        <v>5.5183049772944415</v>
      </c>
      <c r="F60" s="5">
        <f t="shared" si="13"/>
        <v>1.9367532531633147</v>
      </c>
      <c r="G60" s="5">
        <f t="shared" si="13"/>
        <v>7.6201954514810266</v>
      </c>
      <c r="H60" s="5">
        <f t="shared" si="13"/>
        <v>3.9673003765125392</v>
      </c>
      <c r="I60" s="5">
        <f t="shared" si="13"/>
        <v>3.5135038245099226</v>
      </c>
      <c r="J60" s="5">
        <f t="shared" si="13"/>
        <v>2.8128729711088374</v>
      </c>
      <c r="L60" s="5"/>
    </row>
    <row r="61" spans="1:14" ht="12.75" customHeight="1" x14ac:dyDescent="0.2">
      <c r="A61" s="5" t="s">
        <v>158</v>
      </c>
      <c r="B61" s="5">
        <f>(POWER(B42/B34, 1/8)-1)*100</f>
        <v>1.007236001873868</v>
      </c>
      <c r="C61" s="5">
        <f t="shared" ref="C61:J61" si="14">(POWER(C42/C34, 1/8)-1)*100</f>
        <v>1.3531680293590087</v>
      </c>
      <c r="D61" s="5">
        <f t="shared" si="14"/>
        <v>1.2704420042694453</v>
      </c>
      <c r="E61" s="5">
        <f t="shared" si="14"/>
        <v>3.5055957782604619</v>
      </c>
      <c r="F61" s="5">
        <f t="shared" si="14"/>
        <v>1.2154174843060028</v>
      </c>
      <c r="G61" s="5">
        <f t="shared" si="14"/>
        <v>4.8205743437968129</v>
      </c>
      <c r="H61" s="5">
        <f t="shared" si="14"/>
        <v>2.5013006628233025</v>
      </c>
      <c r="I61" s="5">
        <f t="shared" si="14"/>
        <v>2.2626773182154336</v>
      </c>
      <c r="J61" s="5">
        <f t="shared" si="14"/>
        <v>1.4791659687843683</v>
      </c>
      <c r="L61" s="5"/>
    </row>
    <row r="62" spans="1:14" ht="12.75" customHeight="1" x14ac:dyDescent="0.2">
      <c r="A62" s="5" t="s">
        <v>159</v>
      </c>
      <c r="B62" s="5">
        <f>(POWER(B53/B42, 1/11)-1)*100</f>
        <v>1.1292586823854256</v>
      </c>
      <c r="C62" s="5">
        <f t="shared" ref="C62:J62" si="15">(POWER(C53/C42, 1/11)-1)*100</f>
        <v>1.2328222601344141</v>
      </c>
      <c r="D62" s="5">
        <f t="shared" si="15"/>
        <v>0.55515095610947363</v>
      </c>
      <c r="E62" s="5">
        <f t="shared" si="15"/>
        <v>2.2127885552244209</v>
      </c>
      <c r="F62" s="5">
        <f t="shared" si="15"/>
        <v>0.59424186780558941</v>
      </c>
      <c r="G62" s="5">
        <f t="shared" si="15"/>
        <v>2.7802238281549263</v>
      </c>
      <c r="H62" s="5">
        <f t="shared" si="15"/>
        <v>1.1526917633257971</v>
      </c>
      <c r="I62" s="5">
        <f t="shared" si="15"/>
        <v>1.6089854223920952</v>
      </c>
      <c r="J62" s="5">
        <f t="shared" si="15"/>
        <v>2.3171415716571886E-2</v>
      </c>
      <c r="K62" s="88"/>
    </row>
    <row r="63" spans="1:14" ht="12.75" customHeight="1" x14ac:dyDescent="0.2">
      <c r="A63" s="5" t="s">
        <v>160</v>
      </c>
      <c r="B63" s="5">
        <f>(POWER(B57/B53, 1/4)-1)*100</f>
        <v>1.5993691869884197</v>
      </c>
      <c r="C63" s="5">
        <f t="shared" ref="C63:J63" si="16">(POWER(C57/C53, 1/4)-1)*100</f>
        <v>1.4405636197159843</v>
      </c>
      <c r="D63" s="5">
        <f t="shared" si="16"/>
        <v>2.4495198814153518</v>
      </c>
      <c r="E63" s="5">
        <f t="shared" si="16"/>
        <v>5.1382474142495305</v>
      </c>
      <c r="F63" s="5">
        <f t="shared" si="16"/>
        <v>1.4148176654053657</v>
      </c>
      <c r="G63" s="5">
        <f t="shared" si="16"/>
        <v>7.71362968763325</v>
      </c>
      <c r="H63" s="5">
        <f t="shared" si="16"/>
        <v>3.8989937868206148</v>
      </c>
      <c r="I63" s="5">
        <f t="shared" si="16"/>
        <v>3.6714849314512854</v>
      </c>
      <c r="J63" s="5">
        <f t="shared" si="16"/>
        <v>2.2634240923286253</v>
      </c>
      <c r="K63" s="15"/>
    </row>
    <row r="64" spans="1:14" ht="12.75" customHeight="1" x14ac:dyDescent="0.2">
      <c r="A64" s="1" t="s">
        <v>161</v>
      </c>
      <c r="B64" s="5">
        <f>(POWER(B57/B15, 1/42)-1)*100</f>
        <v>1.1477703022867658</v>
      </c>
      <c r="C64" s="5">
        <f t="shared" ref="C64:J64" si="17">(POWER(C57/C15, 1/42)-1)*100</f>
        <v>1.3101322127504256</v>
      </c>
      <c r="D64" s="5">
        <f t="shared" si="17"/>
        <v>1.5221487055352645</v>
      </c>
      <c r="E64" s="5">
        <f t="shared" si="17"/>
        <v>4.2233974267935182</v>
      </c>
      <c r="F64" s="5">
        <f t="shared" si="17"/>
        <v>1.3965222643797404</v>
      </c>
      <c r="G64" s="5">
        <f t="shared" si="17"/>
        <v>5.8072145857011481</v>
      </c>
      <c r="H64" s="5">
        <f t="shared" si="17"/>
        <v>2.9373811864723987</v>
      </c>
      <c r="I64" s="5">
        <f t="shared" si="17"/>
        <v>2.7879409463798188</v>
      </c>
      <c r="J64" s="5">
        <f t="shared" si="17"/>
        <v>1.7693033458248797</v>
      </c>
      <c r="K64" s="15"/>
    </row>
    <row r="65" spans="1:10" ht="12.75" customHeight="1" x14ac:dyDescent="0.2">
      <c r="A65" s="161"/>
      <c r="B65" s="161"/>
      <c r="C65" s="161"/>
      <c r="D65" s="161"/>
      <c r="E65" s="161"/>
      <c r="F65" s="161"/>
      <c r="G65" s="161"/>
      <c r="H65" s="3"/>
      <c r="I65" s="3"/>
      <c r="J65" s="3"/>
    </row>
    <row r="66" spans="1:10" ht="12.75" customHeight="1" x14ac:dyDescent="0.2">
      <c r="A66" s="3"/>
    </row>
    <row r="67" spans="1:10" ht="12.75" customHeight="1" x14ac:dyDescent="0.2">
      <c r="A67" s="110" t="s">
        <v>397</v>
      </c>
    </row>
    <row r="68" spans="1:10" ht="12.75" customHeight="1" x14ac:dyDescent="0.2">
      <c r="A68" s="1" t="s">
        <v>466</v>
      </c>
    </row>
    <row r="69" spans="1:10" ht="12.75" customHeight="1" x14ac:dyDescent="0.2">
      <c r="A69" s="1" t="s">
        <v>467</v>
      </c>
    </row>
    <row r="70" spans="1:10" ht="12.75" customHeight="1" x14ac:dyDescent="0.2">
      <c r="A70" s="1" t="s">
        <v>468</v>
      </c>
    </row>
    <row r="71" spans="1:10" ht="12.75" customHeight="1" x14ac:dyDescent="0.2"/>
    <row r="72" spans="1:10" ht="12.75" customHeight="1" x14ac:dyDescent="0.2">
      <c r="A72" s="1" t="s">
        <v>469</v>
      </c>
    </row>
    <row r="73" spans="1:10" ht="12.75" customHeight="1" x14ac:dyDescent="0.2">
      <c r="A73" s="1" t="s">
        <v>470</v>
      </c>
    </row>
    <row r="74" spans="1:10" ht="12.75" customHeight="1" x14ac:dyDescent="0.2">
      <c r="A74" s="1" t="s">
        <v>471</v>
      </c>
    </row>
    <row r="75" spans="1:10" ht="12.75" customHeight="1" x14ac:dyDescent="0.2"/>
    <row r="76" spans="1:10" ht="12.75" customHeight="1" x14ac:dyDescent="0.2">
      <c r="A76" s="1" t="s">
        <v>472</v>
      </c>
    </row>
    <row r="77" spans="1:10" ht="12.75" customHeight="1" x14ac:dyDescent="0.2"/>
    <row r="78" spans="1:10" ht="12.75" customHeight="1" x14ac:dyDescent="0.2"/>
    <row r="79" spans="1:10" ht="12.75" customHeight="1" x14ac:dyDescent="0.2"/>
    <row r="80" spans="1:10" x14ac:dyDescent="0.2">
      <c r="B80" s="3"/>
      <c r="C80" s="3"/>
      <c r="D80" s="3"/>
    </row>
    <row r="81" spans="1:8" x14ac:dyDescent="0.2">
      <c r="A81" s="3"/>
      <c r="C81" s="3"/>
      <c r="D81" s="3"/>
    </row>
    <row r="82" spans="1:8" ht="66" customHeight="1" x14ac:dyDescent="0.2">
      <c r="B82" s="3" t="s">
        <v>473</v>
      </c>
      <c r="C82" s="1" t="s">
        <v>474</v>
      </c>
      <c r="D82" s="3" t="s">
        <v>475</v>
      </c>
      <c r="H82" s="3" t="s">
        <v>476</v>
      </c>
    </row>
    <row r="83" spans="1:8" ht="12.75" customHeight="1" x14ac:dyDescent="0.2">
      <c r="A83" s="1">
        <v>1981</v>
      </c>
      <c r="B83" s="5">
        <v>27.976749999999999</v>
      </c>
      <c r="C83" s="16">
        <v>37.960122699386503</v>
      </c>
      <c r="D83" s="5">
        <f>B83* (100/C83)</f>
        <v>73.700367676767684</v>
      </c>
      <c r="G83" s="1">
        <v>1981</v>
      </c>
      <c r="H83" s="11">
        <v>3.1141987425545223</v>
      </c>
    </row>
    <row r="84" spans="1:8" ht="12.75" customHeight="1" x14ac:dyDescent="0.2">
      <c r="A84" s="1">
        <v>1982</v>
      </c>
      <c r="B84" s="5">
        <v>31.164000000000001</v>
      </c>
      <c r="C84" s="16">
        <v>42.101226993865033</v>
      </c>
      <c r="D84" s="5">
        <f t="shared" ref="D84:D125" si="18">B84* (100/C84)</f>
        <v>74.021595628415298</v>
      </c>
      <c r="G84" s="1">
        <v>1982</v>
      </c>
      <c r="H84" s="11">
        <v>3.0706719208414599</v>
      </c>
    </row>
    <row r="85" spans="1:8" ht="12.75" customHeight="1" x14ac:dyDescent="0.2">
      <c r="A85" s="1">
        <v>1983</v>
      </c>
      <c r="B85" s="5">
        <v>32.637</v>
      </c>
      <c r="C85" s="16">
        <v>44.555214723926383</v>
      </c>
      <c r="D85" s="5">
        <f t="shared" si="18"/>
        <v>73.25068502581756</v>
      </c>
      <c r="G85" s="1">
        <v>1983</v>
      </c>
      <c r="H85" s="11">
        <v>3.0342943489169558</v>
      </c>
    </row>
    <row r="86" spans="1:8" ht="12.75" customHeight="1" x14ac:dyDescent="0.2">
      <c r="A86" s="1">
        <v>1984</v>
      </c>
      <c r="B86" s="5">
        <v>34.149000000000001</v>
      </c>
      <c r="C86" s="16">
        <v>46.472392638036808</v>
      </c>
      <c r="D86" s="5">
        <f t="shared" si="18"/>
        <v>73.48233663366338</v>
      </c>
      <c r="G86" s="1">
        <v>1984</v>
      </c>
      <c r="H86" s="11">
        <v>3.0001816660954796</v>
      </c>
    </row>
    <row r="87" spans="1:8" ht="12.75" customHeight="1" x14ac:dyDescent="0.2">
      <c r="A87" s="1">
        <v>1985</v>
      </c>
      <c r="B87" s="5">
        <v>35.792250000000003</v>
      </c>
      <c r="C87" s="16">
        <v>48.312883435582826</v>
      </c>
      <c r="D87" s="5">
        <f t="shared" si="18"/>
        <v>74.084276190476189</v>
      </c>
      <c r="G87" s="1">
        <v>1985</v>
      </c>
      <c r="H87" s="11">
        <v>2.9666051880106403</v>
      </c>
    </row>
    <row r="88" spans="1:8" ht="12.75" customHeight="1" x14ac:dyDescent="0.2">
      <c r="A88" s="1">
        <v>1986</v>
      </c>
      <c r="B88" s="5">
        <v>36.871749999999999</v>
      </c>
      <c r="C88" s="16">
        <v>50.306748466257666</v>
      </c>
      <c r="D88" s="5">
        <f t="shared" si="18"/>
        <v>73.293844512195122</v>
      </c>
      <c r="G88" s="1">
        <v>1986</v>
      </c>
      <c r="H88" s="11">
        <v>2.9330443421327845</v>
      </c>
    </row>
    <row r="89" spans="1:8" ht="12.75" customHeight="1" x14ac:dyDescent="0.2">
      <c r="A89" s="1">
        <v>1987</v>
      </c>
      <c r="B89" s="5">
        <v>38.788499999999999</v>
      </c>
      <c r="C89" s="16">
        <v>52.530674846625764</v>
      </c>
      <c r="D89" s="5">
        <f t="shared" si="18"/>
        <v>73.839713868613146</v>
      </c>
      <c r="G89" s="1">
        <v>1987</v>
      </c>
      <c r="H89" s="11">
        <v>2.9710289668592127</v>
      </c>
    </row>
    <row r="90" spans="1:8" ht="12.75" customHeight="1" x14ac:dyDescent="0.2">
      <c r="A90" s="1">
        <v>1988</v>
      </c>
      <c r="B90" s="5">
        <v>41.493250000000003</v>
      </c>
      <c r="C90" s="16">
        <v>54.601226993865033</v>
      </c>
      <c r="D90" s="5">
        <f t="shared" si="18"/>
        <v>75.993255617977525</v>
      </c>
      <c r="G90" s="1">
        <v>1988</v>
      </c>
      <c r="H90" s="11">
        <v>3.0087248501452724</v>
      </c>
    </row>
    <row r="91" spans="1:8" ht="12.75" customHeight="1" x14ac:dyDescent="0.2">
      <c r="A91" s="1">
        <v>1989</v>
      </c>
      <c r="B91" s="5">
        <v>43.774000000000001</v>
      </c>
      <c r="C91" s="16">
        <v>57.361963190184049</v>
      </c>
      <c r="D91" s="5">
        <f t="shared" si="18"/>
        <v>76.311893048128354</v>
      </c>
      <c r="G91" s="1">
        <v>1989</v>
      </c>
      <c r="H91" s="11">
        <v>3.0440671988977384</v>
      </c>
    </row>
    <row r="92" spans="1:8" ht="12.75" customHeight="1" x14ac:dyDescent="0.2">
      <c r="A92" s="1">
        <v>1990</v>
      </c>
      <c r="B92" s="5">
        <v>45.859249999999996</v>
      </c>
      <c r="C92" s="16">
        <v>60.122699386503072</v>
      </c>
      <c r="D92" s="5">
        <f t="shared" si="18"/>
        <v>76.276099489795911</v>
      </c>
      <c r="G92" s="1">
        <v>1990</v>
      </c>
      <c r="H92" s="11">
        <v>3.0760526543658573</v>
      </c>
    </row>
    <row r="93" spans="1:8" ht="12.75" customHeight="1" x14ac:dyDescent="0.2">
      <c r="A93" s="1">
        <v>1991</v>
      </c>
      <c r="B93" s="5">
        <v>48.562249999999999</v>
      </c>
      <c r="C93" s="16">
        <v>63.49693251533742</v>
      </c>
      <c r="D93" s="5">
        <f t="shared" si="18"/>
        <v>76.479678743961358</v>
      </c>
      <c r="G93" s="1">
        <v>1991</v>
      </c>
      <c r="H93" s="11">
        <v>3.1086608196327203</v>
      </c>
    </row>
    <row r="94" spans="1:8" ht="12.75" customHeight="1" x14ac:dyDescent="0.2">
      <c r="A94" s="1">
        <v>1992</v>
      </c>
      <c r="B94" s="5">
        <v>50.0625</v>
      </c>
      <c r="C94" s="16">
        <v>64.417177914110425</v>
      </c>
      <c r="D94" s="5">
        <f t="shared" si="18"/>
        <v>77.716071428571425</v>
      </c>
      <c r="G94" s="1">
        <v>1992</v>
      </c>
      <c r="H94" s="11">
        <v>3.1470148372006181</v>
      </c>
    </row>
    <row r="95" spans="1:8" ht="12.75" customHeight="1" x14ac:dyDescent="0.2">
      <c r="A95" s="1">
        <v>1993</v>
      </c>
      <c r="B95" s="5">
        <v>50.524250000000002</v>
      </c>
      <c r="C95" s="16">
        <v>65.644171779141104</v>
      </c>
      <c r="D95" s="5">
        <f t="shared" si="18"/>
        <v>76.966848130841129</v>
      </c>
      <c r="G95" s="1">
        <v>1993</v>
      </c>
      <c r="H95" s="11">
        <v>3.2185130398891171</v>
      </c>
    </row>
    <row r="96" spans="1:8" ht="12.75" customHeight="1" x14ac:dyDescent="0.2">
      <c r="A96" s="1">
        <v>1994</v>
      </c>
      <c r="B96" s="5">
        <v>50.796750000000003</v>
      </c>
      <c r="C96" s="16">
        <v>65.720858895705518</v>
      </c>
      <c r="D96" s="5">
        <f t="shared" si="18"/>
        <v>77.291670945157534</v>
      </c>
      <c r="G96" s="1">
        <v>1994</v>
      </c>
      <c r="H96" s="11">
        <v>3.2918281362669641</v>
      </c>
    </row>
    <row r="97" spans="1:8" ht="12.75" customHeight="1" x14ac:dyDescent="0.2">
      <c r="A97" s="1">
        <v>1995</v>
      </c>
      <c r="B97" s="5">
        <v>51.794499999999999</v>
      </c>
      <c r="C97" s="16">
        <v>67.177914110429441</v>
      </c>
      <c r="D97" s="5">
        <f t="shared" si="18"/>
        <v>77.100488584474903</v>
      </c>
      <c r="G97" s="1">
        <v>1995</v>
      </c>
      <c r="H97" s="11">
        <v>3.3647210031056347</v>
      </c>
    </row>
    <row r="98" spans="1:8" ht="12.75" customHeight="1" x14ac:dyDescent="0.2">
      <c r="A98" s="1">
        <v>1996</v>
      </c>
      <c r="B98" s="5">
        <v>52.784500000000008</v>
      </c>
      <c r="C98" s="16">
        <v>68.174846625766875</v>
      </c>
      <c r="D98" s="5">
        <f t="shared" si="18"/>
        <v>77.425183352081007</v>
      </c>
      <c r="G98" s="1">
        <v>1996</v>
      </c>
      <c r="H98" s="11">
        <v>3.4387216349519312</v>
      </c>
    </row>
    <row r="99" spans="1:8" ht="12.75" customHeight="1" x14ac:dyDescent="0.2">
      <c r="A99" s="1">
        <v>1997</v>
      </c>
      <c r="B99" s="5">
        <v>55.345999999999997</v>
      </c>
      <c r="C99" s="16">
        <v>69.325153374233139</v>
      </c>
      <c r="D99" s="5">
        <f t="shared" si="18"/>
        <v>79.835380530973438</v>
      </c>
      <c r="G99" s="1">
        <v>1997</v>
      </c>
      <c r="H99" s="11">
        <v>3.5168076737114631</v>
      </c>
    </row>
    <row r="100" spans="1:8" ht="12.75" customHeight="1" x14ac:dyDescent="0.2">
      <c r="A100" s="1">
        <v>1998</v>
      </c>
      <c r="B100" s="5">
        <v>57.625999999999998</v>
      </c>
      <c r="C100" s="16">
        <v>70.015337423312886</v>
      </c>
      <c r="D100" s="5">
        <f t="shared" si="18"/>
        <v>82.304823658269427</v>
      </c>
      <c r="G100" s="20">
        <v>1998</v>
      </c>
      <c r="H100" s="168">
        <v>3.6</v>
      </c>
    </row>
    <row r="101" spans="1:8" ht="12.75" customHeight="1" x14ac:dyDescent="0.2">
      <c r="A101" s="1">
        <v>1999</v>
      </c>
      <c r="B101" s="5">
        <v>59.234249999999996</v>
      </c>
      <c r="C101" s="16">
        <v>71.242331288343564</v>
      </c>
      <c r="D101" s="5">
        <f t="shared" si="18"/>
        <v>83.144738428417639</v>
      </c>
      <c r="G101" s="1">
        <f>G100+1</f>
        <v>1999</v>
      </c>
      <c r="H101" s="11">
        <f t="shared" ref="H101:H106" si="19">H100*POWER(H$107/H$100, 1/7)</f>
        <v>3.5707239336560006</v>
      </c>
    </row>
    <row r="102" spans="1:8" ht="12.75" customHeight="1" x14ac:dyDescent="0.2">
      <c r="A102" s="1">
        <v>2000</v>
      </c>
      <c r="B102" s="5">
        <v>63.105999999999995</v>
      </c>
      <c r="C102" s="16">
        <v>73.159509202453989</v>
      </c>
      <c r="D102" s="5">
        <f t="shared" si="18"/>
        <v>86.258096436058693</v>
      </c>
      <c r="G102" s="1">
        <f t="shared" ref="G102:G112" si="20">G101+1</f>
        <v>2000</v>
      </c>
      <c r="H102" s="11">
        <f t="shared" si="19"/>
        <v>3.5416859473288285</v>
      </c>
    </row>
    <row r="103" spans="1:8" ht="12.75" customHeight="1" x14ac:dyDescent="0.2">
      <c r="A103" s="1">
        <v>2001</v>
      </c>
      <c r="B103" s="5">
        <v>65.472249999999988</v>
      </c>
      <c r="C103" s="16">
        <v>75</v>
      </c>
      <c r="D103" s="5">
        <f t="shared" si="18"/>
        <v>87.296333333333308</v>
      </c>
      <c r="G103" s="1">
        <f t="shared" si="20"/>
        <v>2001</v>
      </c>
      <c r="H103" s="11">
        <f t="shared" si="19"/>
        <v>3.5128841048944928</v>
      </c>
    </row>
    <row r="104" spans="1:8" ht="12.75" customHeight="1" x14ac:dyDescent="0.2">
      <c r="A104" s="1">
        <v>2002</v>
      </c>
      <c r="B104" s="5">
        <v>66.629249999999999</v>
      </c>
      <c r="C104" s="16">
        <v>76.687116564417181</v>
      </c>
      <c r="D104" s="5">
        <f t="shared" si="18"/>
        <v>86.884541999999996</v>
      </c>
      <c r="G104" s="1">
        <f t="shared" si="20"/>
        <v>2002</v>
      </c>
      <c r="H104" s="11">
        <f t="shared" si="19"/>
        <v>3.4843164859740283</v>
      </c>
    </row>
    <row r="105" spans="1:8" ht="12.75" customHeight="1" x14ac:dyDescent="0.2">
      <c r="A105" s="1">
        <v>2003</v>
      </c>
      <c r="B105" s="5">
        <v>67.993250000000003</v>
      </c>
      <c r="C105" s="16">
        <v>78.834355828220865</v>
      </c>
      <c r="D105" s="5">
        <f t="shared" si="18"/>
        <v>86.248247081712066</v>
      </c>
      <c r="G105" s="1">
        <f t="shared" si="20"/>
        <v>2003</v>
      </c>
      <c r="H105" s="11">
        <f t="shared" si="19"/>
        <v>3.4559811858054541</v>
      </c>
    </row>
    <row r="106" spans="1:8" ht="12.75" customHeight="1" x14ac:dyDescent="0.2">
      <c r="A106" s="1">
        <v>2004</v>
      </c>
      <c r="B106" s="5">
        <v>70.179749999999999</v>
      </c>
      <c r="C106" s="16">
        <v>80.291411042944787</v>
      </c>
      <c r="D106" s="5">
        <f t="shared" si="18"/>
        <v>87.406297994269337</v>
      </c>
      <c r="G106" s="1">
        <f t="shared" si="20"/>
        <v>2004</v>
      </c>
      <c r="H106" s="11">
        <f t="shared" si="19"/>
        <v>3.4278763151167722</v>
      </c>
    </row>
    <row r="107" spans="1:8" ht="12.75" customHeight="1" x14ac:dyDescent="0.2">
      <c r="A107" s="1">
        <v>2005</v>
      </c>
      <c r="B107" s="5">
        <v>73.465999999999994</v>
      </c>
      <c r="C107" s="16">
        <v>82.055214723926383</v>
      </c>
      <c r="D107" s="5">
        <f t="shared" si="18"/>
        <v>89.532396261682237</v>
      </c>
      <c r="G107" s="20">
        <f t="shared" si="20"/>
        <v>2005</v>
      </c>
      <c r="H107" s="168">
        <v>3.4</v>
      </c>
    </row>
    <row r="108" spans="1:8" ht="12.75" customHeight="1" x14ac:dyDescent="0.2">
      <c r="A108" s="1">
        <v>2006</v>
      </c>
      <c r="B108" s="5">
        <v>77.249499999999998</v>
      </c>
      <c r="C108" s="16">
        <v>83.665644171779135</v>
      </c>
      <c r="D108" s="5">
        <f t="shared" si="18"/>
        <v>92.331208065994502</v>
      </c>
      <c r="G108" s="1">
        <f t="shared" si="20"/>
        <v>2006</v>
      </c>
      <c r="H108" s="11">
        <f>H107*POWER(H$112/H$107, 1/5)</f>
        <v>3.4390907321274633</v>
      </c>
    </row>
    <row r="109" spans="1:8" ht="12.75" customHeight="1" x14ac:dyDescent="0.2">
      <c r="A109" s="1">
        <v>2007</v>
      </c>
      <c r="B109" s="5">
        <v>80.64</v>
      </c>
      <c r="C109" s="16">
        <v>85.50613496932516</v>
      </c>
      <c r="D109" s="5">
        <f t="shared" si="18"/>
        <v>94.309022421524659</v>
      </c>
      <c r="G109" s="1">
        <f t="shared" si="20"/>
        <v>2007</v>
      </c>
      <c r="H109" s="11">
        <f>H108*POWER(H$112/H$107, 1/5)</f>
        <v>3.478630901119121</v>
      </c>
    </row>
    <row r="110" spans="1:8" ht="12.75" customHeight="1" x14ac:dyDescent="0.2">
      <c r="A110" s="1">
        <v>2008</v>
      </c>
      <c r="B110" s="5">
        <v>83.134500000000003</v>
      </c>
      <c r="C110" s="16">
        <v>87.5</v>
      </c>
      <c r="D110" s="5">
        <f t="shared" si="18"/>
        <v>95.010857142857134</v>
      </c>
      <c r="G110" s="1">
        <f t="shared" si="20"/>
        <v>2008</v>
      </c>
      <c r="H110" s="11">
        <f>H109*POWER(H$112/H$107, 1/5)</f>
        <v>3.518625674273816</v>
      </c>
    </row>
    <row r="111" spans="1:8" ht="12.75" customHeight="1" x14ac:dyDescent="0.2">
      <c r="A111" s="1">
        <v>2009</v>
      </c>
      <c r="B111" s="5">
        <v>84.216999999999999</v>
      </c>
      <c r="C111" s="16">
        <v>87.730061349693258</v>
      </c>
      <c r="D111" s="5">
        <f t="shared" si="18"/>
        <v>95.995601398601394</v>
      </c>
      <c r="G111" s="1">
        <f t="shared" si="20"/>
        <v>2009</v>
      </c>
      <c r="H111" s="11">
        <f>H110*POWER(H$112/H$107, 1/5)</f>
        <v>3.5590802783002431</v>
      </c>
    </row>
    <row r="112" spans="1:8" ht="12.75" customHeight="1" x14ac:dyDescent="0.2">
      <c r="A112" s="1">
        <v>2010</v>
      </c>
      <c r="B112" s="5">
        <v>84.785250000000005</v>
      </c>
      <c r="C112" s="16">
        <v>89.340490797546011</v>
      </c>
      <c r="D112" s="5">
        <f t="shared" si="18"/>
        <v>94.901258369098713</v>
      </c>
      <c r="G112" s="20">
        <f t="shared" si="20"/>
        <v>2010</v>
      </c>
      <c r="H112" s="168">
        <v>3.6</v>
      </c>
    </row>
    <row r="113" spans="1:8" ht="12.75" customHeight="1" x14ac:dyDescent="0.2">
      <c r="A113" s="1">
        <v>2011</v>
      </c>
      <c r="B113" s="5">
        <v>88.117249999999999</v>
      </c>
      <c r="C113" s="16">
        <v>91.947852760736197</v>
      </c>
      <c r="D113" s="5">
        <f t="shared" si="18"/>
        <v>95.833939949958292</v>
      </c>
      <c r="G113" s="1">
        <v>2011</v>
      </c>
      <c r="H113" s="11">
        <f>H112*((H$117/H$112)^(1/5))</f>
        <v>3.4939311233031747</v>
      </c>
    </row>
    <row r="114" spans="1:8" ht="12.75" customHeight="1" x14ac:dyDescent="0.2">
      <c r="A114" s="1">
        <v>2012</v>
      </c>
      <c r="B114" s="5">
        <v>90.566249999999997</v>
      </c>
      <c r="C114" s="16">
        <v>93.328220858895705</v>
      </c>
      <c r="D114" s="5">
        <f t="shared" si="18"/>
        <v>97.040583401807723</v>
      </c>
      <c r="G114" s="1">
        <v>2012</v>
      </c>
      <c r="H114" s="11">
        <f>H113*((H$117/H$112)^(1/5))</f>
        <v>3.3909874151073844</v>
      </c>
    </row>
    <row r="115" spans="1:8" ht="12.75" customHeight="1" x14ac:dyDescent="0.2">
      <c r="A115" s="1">
        <v>2013</v>
      </c>
      <c r="B115" s="5">
        <v>93.049000000000007</v>
      </c>
      <c r="C115" s="16">
        <v>94.171779141104295</v>
      </c>
      <c r="D115" s="5">
        <f t="shared" si="18"/>
        <v>98.80773289902281</v>
      </c>
      <c r="G115" s="1">
        <v>2013</v>
      </c>
      <c r="H115" s="11">
        <f>H114*((H$117/H$112)^(1/5))</f>
        <v>3.2910767967702976</v>
      </c>
    </row>
    <row r="116" spans="1:8" ht="12.75" customHeight="1" x14ac:dyDescent="0.2">
      <c r="A116" s="1">
        <v>2014</v>
      </c>
      <c r="B116" s="5">
        <v>96.955500000000001</v>
      </c>
      <c r="C116" s="16">
        <v>96.012269938650306</v>
      </c>
      <c r="D116" s="5">
        <f t="shared" si="18"/>
        <v>100.98240575079872</v>
      </c>
      <c r="G116" s="1">
        <v>2014</v>
      </c>
      <c r="H116" s="11">
        <f>H115*((H$117/H$112)^(1/5))</f>
        <v>3.1941099026157387</v>
      </c>
    </row>
    <row r="117" spans="1:8" ht="12.75" customHeight="1" x14ac:dyDescent="0.2">
      <c r="A117" s="1">
        <v>2015</v>
      </c>
      <c r="B117" s="5">
        <v>99.046000000000006</v>
      </c>
      <c r="C117" s="16">
        <v>97.085889570552141</v>
      </c>
      <c r="D117" s="5">
        <f t="shared" si="18"/>
        <v>102.01894470774093</v>
      </c>
      <c r="G117" s="20">
        <v>2015</v>
      </c>
      <c r="H117" s="30">
        <v>3.1</v>
      </c>
    </row>
    <row r="118" spans="1:8" ht="12.75" customHeight="1" x14ac:dyDescent="0.2">
      <c r="A118" s="1">
        <v>2016</v>
      </c>
      <c r="B118" s="5">
        <v>97.780249999999995</v>
      </c>
      <c r="C118" s="16">
        <v>98.466257668711663</v>
      </c>
      <c r="D118" s="5">
        <f t="shared" si="18"/>
        <v>99.303306853582541</v>
      </c>
      <c r="G118" s="1">
        <v>2016</v>
      </c>
      <c r="H118" s="11">
        <f t="shared" ref="H118:H123" si="21">H117*((H$124/H$117)^(1/7))</f>
        <v>3.1411792919040957</v>
      </c>
    </row>
    <row r="119" spans="1:8" ht="12.75" customHeight="1" x14ac:dyDescent="0.2">
      <c r="A119" s="1">
        <v>2017</v>
      </c>
      <c r="B119" s="5">
        <v>99.993250000000003</v>
      </c>
      <c r="C119" s="16">
        <v>100</v>
      </c>
      <c r="D119" s="5">
        <f t="shared" si="18"/>
        <v>99.993250000000003</v>
      </c>
      <c r="G119" s="1">
        <v>2017</v>
      </c>
      <c r="H119" s="11">
        <f t="shared" si="21"/>
        <v>3.1829055948022953</v>
      </c>
    </row>
    <row r="120" spans="1:8" ht="12.75" customHeight="1" x14ac:dyDescent="0.2">
      <c r="A120" s="1">
        <v>2018</v>
      </c>
      <c r="B120" s="5">
        <v>103.10850000000001</v>
      </c>
      <c r="C120" s="16">
        <v>102.30061349693253</v>
      </c>
      <c r="D120" s="5">
        <f t="shared" si="18"/>
        <v>100.78971814092954</v>
      </c>
      <c r="G120" s="1">
        <v>2018</v>
      </c>
      <c r="H120" s="11">
        <f t="shared" si="21"/>
        <v>3.2251861749931154</v>
      </c>
    </row>
    <row r="121" spans="1:8" ht="12.75" customHeight="1" x14ac:dyDescent="0.2">
      <c r="A121" s="1">
        <v>2019</v>
      </c>
      <c r="B121" s="5">
        <v>105.76425</v>
      </c>
      <c r="C121" s="16">
        <v>104.29447852760737</v>
      </c>
      <c r="D121" s="5">
        <f t="shared" si="18"/>
        <v>101.40925147058823</v>
      </c>
      <c r="G121" s="1">
        <v>2019</v>
      </c>
      <c r="H121" s="11">
        <f t="shared" si="21"/>
        <v>3.2680283952979847</v>
      </c>
    </row>
    <row r="122" spans="1:8" ht="12.75" customHeight="1" x14ac:dyDescent="0.2">
      <c r="A122" s="1">
        <v>2020</v>
      </c>
      <c r="B122" s="5">
        <v>119.24974999999999</v>
      </c>
      <c r="C122" s="16">
        <v>105.06134969325153</v>
      </c>
      <c r="D122" s="5">
        <f t="shared" si="18"/>
        <v>113.50487153284671</v>
      </c>
      <c r="G122" s="1">
        <v>2020</v>
      </c>
      <c r="H122" s="11">
        <f t="shared" si="21"/>
        <v>3.3114397163434197</v>
      </c>
    </row>
    <row r="123" spans="1:8" ht="12.75" customHeight="1" x14ac:dyDescent="0.2">
      <c r="A123" s="1">
        <v>2021</v>
      </c>
      <c r="B123" s="5">
        <v>117.6965</v>
      </c>
      <c r="C123" s="16">
        <v>108.58895705521472</v>
      </c>
      <c r="D123" s="5">
        <f t="shared" si="18"/>
        <v>108.38717231638419</v>
      </c>
      <c r="G123" s="1">
        <v>2021</v>
      </c>
      <c r="H123" s="11">
        <f t="shared" si="21"/>
        <v>3.3554276978602329</v>
      </c>
    </row>
    <row r="124" spans="1:8" ht="12.75" customHeight="1" x14ac:dyDescent="0.2">
      <c r="A124" s="1">
        <v>2022</v>
      </c>
      <c r="B124" s="5">
        <v>123.22574999999999</v>
      </c>
      <c r="C124" s="16">
        <v>115.95092024539876</v>
      </c>
      <c r="D124" s="5">
        <f t="shared" si="18"/>
        <v>106.27405952380953</v>
      </c>
      <c r="G124" s="20">
        <v>2022</v>
      </c>
      <c r="H124" s="168">
        <v>3.4</v>
      </c>
    </row>
    <row r="125" spans="1:8" ht="12.75" customHeight="1" x14ac:dyDescent="0.2">
      <c r="A125" s="1">
        <v>2023</v>
      </c>
      <c r="B125" s="5">
        <v>129.2355</v>
      </c>
      <c r="C125" s="16">
        <v>120.47546012269939</v>
      </c>
      <c r="D125" s="5">
        <f t="shared" si="18"/>
        <v>107.27122342457034</v>
      </c>
      <c r="G125" s="1">
        <v>2023</v>
      </c>
      <c r="H125" s="13">
        <v>3.4</v>
      </c>
    </row>
    <row r="126" spans="1:8" ht="12.75" customHeight="1" x14ac:dyDescent="0.2">
      <c r="C126" s="11"/>
    </row>
    <row r="127" spans="1:8" ht="12.75" customHeight="1" x14ac:dyDescent="0.2">
      <c r="C127" s="11"/>
      <c r="G127" s="1" t="s">
        <v>465</v>
      </c>
    </row>
    <row r="128" spans="1:8" ht="12.75" customHeight="1" x14ac:dyDescent="0.2">
      <c r="A128" s="1" t="s">
        <v>477</v>
      </c>
      <c r="G128" s="1" t="s">
        <v>157</v>
      </c>
      <c r="H128" s="5">
        <f>(POWER(H102/H83, 1/19)-1)*100</f>
        <v>0.67930199926991008</v>
      </c>
    </row>
    <row r="129" spans="1:8" x14ac:dyDescent="0.2">
      <c r="A129" s="1" t="s">
        <v>478</v>
      </c>
      <c r="G129" s="5" t="s">
        <v>158</v>
      </c>
      <c r="H129" s="5">
        <f>(POWER(H110/H102, 1/8)-1)*100</f>
        <v>-8.1621548391663801E-2</v>
      </c>
    </row>
    <row r="130" spans="1:8" x14ac:dyDescent="0.2">
      <c r="A130" s="1" t="s">
        <v>479</v>
      </c>
      <c r="G130" s="5" t="s">
        <v>159</v>
      </c>
      <c r="H130" s="5">
        <f>(POWER(H121/H110, 1/11)-1)*100</f>
        <v>-0.66941856296720559</v>
      </c>
    </row>
    <row r="131" spans="1:8" x14ac:dyDescent="0.2">
      <c r="A131" s="1" t="s">
        <v>480</v>
      </c>
      <c r="G131" s="5" t="s">
        <v>160</v>
      </c>
      <c r="H131" s="5">
        <f>(POWER(H125/H121, 1/4)-1)*100</f>
        <v>0.99462801240119969</v>
      </c>
    </row>
    <row r="132" spans="1:8" x14ac:dyDescent="0.2">
      <c r="G132" s="1" t="s">
        <v>161</v>
      </c>
      <c r="H132" s="5">
        <f>(POWER(H125/H83, 1/42)-1)*100</f>
        <v>0.20927471730034508</v>
      </c>
    </row>
    <row r="134" spans="1:8" x14ac:dyDescent="0.2">
      <c r="G134" s="1" t="s">
        <v>481</v>
      </c>
    </row>
    <row r="135" spans="1:8" x14ac:dyDescent="0.2">
      <c r="G135" s="1" t="s">
        <v>482</v>
      </c>
    </row>
    <row r="136" spans="1:8" x14ac:dyDescent="0.2">
      <c r="G136" s="1" t="s">
        <v>483</v>
      </c>
    </row>
    <row r="137" spans="1:8" x14ac:dyDescent="0.2">
      <c r="G137" s="1" t="s">
        <v>484</v>
      </c>
    </row>
    <row r="138" spans="1:8" x14ac:dyDescent="0.2">
      <c r="G138" s="1" t="s">
        <v>485</v>
      </c>
    </row>
    <row r="140" spans="1:8" x14ac:dyDescent="0.2">
      <c r="G140" s="1" t="s">
        <v>486</v>
      </c>
    </row>
    <row r="141" spans="1:8" x14ac:dyDescent="0.2">
      <c r="G141" s="1" t="s">
        <v>487</v>
      </c>
    </row>
    <row r="142" spans="1:8" x14ac:dyDescent="0.2">
      <c r="G142" s="1" t="s">
        <v>488</v>
      </c>
    </row>
  </sheetData>
  <phoneticPr fontId="69" type="noConversion"/>
  <pageMargins left="0.74803149606299213" right="0.74803149606299213" top="0.98425196850393704" bottom="0.98425196850393704" header="0.51181102362204722" footer="0.51181102362204722"/>
  <pageSetup scale="54"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2D050"/>
  </sheetPr>
  <dimension ref="A1:L92"/>
  <sheetViews>
    <sheetView topLeftCell="A64" zoomScale="85" zoomScaleNormal="85" workbookViewId="0">
      <selection activeCell="B64" sqref="B64"/>
    </sheetView>
  </sheetViews>
  <sheetFormatPr defaultColWidth="9" defaultRowHeight="12.75" x14ac:dyDescent="0.2"/>
  <cols>
    <col min="1" max="10" width="13.875" style="1" customWidth="1"/>
    <col min="11" max="11" width="10.625" style="1" customWidth="1"/>
    <col min="12" max="12" width="10.25" style="1" bestFit="1" customWidth="1"/>
    <col min="13" max="16384" width="9" style="1"/>
  </cols>
  <sheetData>
    <row r="1" spans="1:12" x14ac:dyDescent="0.2">
      <c r="A1" s="1" t="s">
        <v>489</v>
      </c>
    </row>
    <row r="2" spans="1:12" x14ac:dyDescent="0.2">
      <c r="B2" s="3"/>
      <c r="C2" s="3"/>
      <c r="D2" s="86"/>
      <c r="E2" s="86"/>
      <c r="F2" s="3"/>
      <c r="G2" s="3"/>
      <c r="H2" s="3"/>
      <c r="I2" s="3"/>
      <c r="J2" s="3"/>
      <c r="K2" s="3"/>
    </row>
    <row r="3" spans="1:12" s="3" customFormat="1" ht="57.75" customHeight="1" x14ac:dyDescent="0.2">
      <c r="B3" s="3" t="s">
        <v>448</v>
      </c>
      <c r="C3" s="3" t="s">
        <v>449</v>
      </c>
      <c r="D3" s="3" t="s">
        <v>490</v>
      </c>
      <c r="E3" s="3" t="s">
        <v>491</v>
      </c>
      <c r="F3" s="3" t="s">
        <v>451</v>
      </c>
      <c r="G3" s="3" t="s">
        <v>452</v>
      </c>
      <c r="H3" s="3" t="s">
        <v>452</v>
      </c>
      <c r="I3" s="3" t="s">
        <v>453</v>
      </c>
      <c r="J3" s="3" t="s">
        <v>454</v>
      </c>
    </row>
    <row r="4" spans="1:12" s="3" customFormat="1" ht="41.25" customHeight="1" x14ac:dyDescent="0.2">
      <c r="B4" s="3" t="s">
        <v>455</v>
      </c>
      <c r="C4" s="3" t="s">
        <v>455</v>
      </c>
      <c r="D4" s="3" t="s">
        <v>456</v>
      </c>
      <c r="E4" s="3" t="s">
        <v>457</v>
      </c>
      <c r="F4" s="3" t="s">
        <v>492</v>
      </c>
      <c r="G4" s="3" t="s">
        <v>459</v>
      </c>
      <c r="H4" s="3" t="s">
        <v>460</v>
      </c>
      <c r="I4" s="3" t="s">
        <v>461</v>
      </c>
      <c r="J4" s="3" t="s">
        <v>462</v>
      </c>
    </row>
    <row r="5" spans="1:12" x14ac:dyDescent="0.2">
      <c r="B5" s="1" t="s">
        <v>145</v>
      </c>
      <c r="C5" s="1" t="s">
        <v>146</v>
      </c>
      <c r="D5" s="1" t="s">
        <v>148</v>
      </c>
      <c r="E5" s="1" t="s">
        <v>149</v>
      </c>
      <c r="F5" s="1" t="s">
        <v>150</v>
      </c>
      <c r="G5" s="1" t="s">
        <v>493</v>
      </c>
      <c r="H5" s="1" t="s">
        <v>152</v>
      </c>
      <c r="I5" s="1" t="s">
        <v>395</v>
      </c>
      <c r="J5" s="1" t="s">
        <v>494</v>
      </c>
    </row>
    <row r="6" spans="1:12" x14ac:dyDescent="0.2">
      <c r="A6" s="1">
        <v>1981</v>
      </c>
      <c r="B6" s="62">
        <f>'a1'!L6/1000</f>
        <v>575.30200000000002</v>
      </c>
      <c r="C6" s="62">
        <v>401.8</v>
      </c>
      <c r="D6" s="62">
        <v>481</v>
      </c>
      <c r="E6" s="58">
        <f>G6/D6</f>
        <v>3.5613305613305615</v>
      </c>
      <c r="F6" s="58">
        <f>E6/I6*$I$42</f>
        <v>9.3817677817677811</v>
      </c>
      <c r="G6" s="62">
        <v>1713</v>
      </c>
      <c r="H6" s="62">
        <f>G6/I6*$I$42</f>
        <v>4512.6303030303025</v>
      </c>
      <c r="I6" s="62">
        <v>37.960122699386503</v>
      </c>
      <c r="J6" s="62">
        <f t="shared" ref="J6:J48" si="0">H6/B6*1000</f>
        <v>7843.932930930715</v>
      </c>
      <c r="K6" s="62"/>
      <c r="L6" s="89"/>
    </row>
    <row r="7" spans="1:12" x14ac:dyDescent="0.2">
      <c r="A7" s="1">
        <v>1982</v>
      </c>
      <c r="B7" s="62">
        <f>'a1'!L7/1000</f>
        <v>573.79499999999996</v>
      </c>
      <c r="C7" s="64">
        <v>406.5</v>
      </c>
      <c r="D7" s="62">
        <v>481</v>
      </c>
      <c r="E7" s="58">
        <f>POWER(E$11/E$6,1/5)*E6</f>
        <v>3.931896506144819</v>
      </c>
      <c r="F7" s="58">
        <f t="shared" ref="F7:F17" si="1">E7/I7*$I$42</f>
        <v>9.3391494426463453</v>
      </c>
      <c r="G7" s="62">
        <f>POWER(G11/G6,1/5)*G6</f>
        <v>1891.2422194556577</v>
      </c>
      <c r="H7" s="62">
        <f t="shared" ref="H7:H15" si="2">G7/I7*$I$42</f>
        <v>4492.1308819128917</v>
      </c>
      <c r="I7" s="62">
        <v>42.101226993865033</v>
      </c>
      <c r="J7" s="62">
        <f t="shared" si="0"/>
        <v>7828.8079922496572</v>
      </c>
      <c r="K7" s="62"/>
      <c r="L7" s="89"/>
    </row>
    <row r="8" spans="1:12" x14ac:dyDescent="0.2">
      <c r="A8" s="1">
        <v>1983</v>
      </c>
      <c r="B8" s="62">
        <f>'a1'!L8/1000</f>
        <v>579.16399999999999</v>
      </c>
      <c r="C8" s="64">
        <v>413.8</v>
      </c>
      <c r="D8" s="62">
        <v>481</v>
      </c>
      <c r="E8" s="58">
        <f>POWER(E$11/E$6,1/5)*E7</f>
        <v>4.3410208260077487</v>
      </c>
      <c r="F8" s="58">
        <f t="shared" si="1"/>
        <v>9.7430140397833114</v>
      </c>
      <c r="G8" s="62">
        <f>POWER(G11/G6,1/5)*G7</f>
        <v>2088.0310173097268</v>
      </c>
      <c r="H8" s="62">
        <f t="shared" si="2"/>
        <v>4686.3897531357725</v>
      </c>
      <c r="I8" s="62">
        <v>44.555214723926383</v>
      </c>
      <c r="J8" s="62">
        <f t="shared" si="0"/>
        <v>8091.6454633502308</v>
      </c>
      <c r="K8" s="62"/>
      <c r="L8" s="89"/>
    </row>
    <row r="9" spans="1:12" x14ac:dyDescent="0.2">
      <c r="A9" s="1">
        <v>1984</v>
      </c>
      <c r="B9" s="62">
        <f>'a1'!L9/1000</f>
        <v>580.06500000000005</v>
      </c>
      <c r="C9" s="64">
        <v>418.6</v>
      </c>
      <c r="D9" s="62">
        <v>481</v>
      </c>
      <c r="E9" s="58">
        <f>POWER(E$11/E$6,1/5)*E8</f>
        <v>4.7927156226982648</v>
      </c>
      <c r="F9" s="58">
        <f t="shared" si="1"/>
        <v>10.313038237621349</v>
      </c>
      <c r="G9" s="62">
        <f>POWER(G11/G6,1/5)*G8</f>
        <v>2305.2962145178649</v>
      </c>
      <c r="H9" s="62">
        <f t="shared" si="2"/>
        <v>4960.5713922958676</v>
      </c>
      <c r="I9" s="62">
        <v>46.472392638036808</v>
      </c>
      <c r="J9" s="62">
        <f t="shared" si="0"/>
        <v>8551.7509111838626</v>
      </c>
      <c r="K9" s="62"/>
      <c r="L9" s="89"/>
    </row>
    <row r="10" spans="1:12" x14ac:dyDescent="0.2">
      <c r="A10" s="1">
        <v>1985</v>
      </c>
      <c r="B10" s="62">
        <f>'a1'!L10/1000</f>
        <v>579.27499999999998</v>
      </c>
      <c r="C10" s="64">
        <v>421.9</v>
      </c>
      <c r="D10" s="62">
        <v>481</v>
      </c>
      <c r="E10" s="58">
        <f>POWER(E$11/E$6,1/5)*E9</f>
        <v>5.2914104678877241</v>
      </c>
      <c r="F10" s="58">
        <f t="shared" si="1"/>
        <v>10.952379762104114</v>
      </c>
      <c r="G10" s="62">
        <f>POWER(G11/G6,1/5)*G9</f>
        <v>2545.1684350539949</v>
      </c>
      <c r="H10" s="62">
        <f t="shared" si="2"/>
        <v>5268.0946655720782</v>
      </c>
      <c r="I10" s="62">
        <v>48.312883435582826</v>
      </c>
      <c r="J10" s="62">
        <f t="shared" si="0"/>
        <v>9094.2896993173854</v>
      </c>
      <c r="K10" s="62"/>
      <c r="L10" s="89"/>
    </row>
    <row r="11" spans="1:12" x14ac:dyDescent="0.2">
      <c r="A11" s="1">
        <v>1986</v>
      </c>
      <c r="B11" s="62">
        <f>'a1'!L11/1000</f>
        <v>576.30600000000004</v>
      </c>
      <c r="C11" s="64">
        <v>424.2</v>
      </c>
      <c r="D11" s="62">
        <v>481</v>
      </c>
      <c r="E11" s="58">
        <f>G11/D11</f>
        <v>5.8419958419958418</v>
      </c>
      <c r="F11" s="58">
        <f t="shared" si="1"/>
        <v>11.612747832260027</v>
      </c>
      <c r="G11" s="62">
        <v>2810</v>
      </c>
      <c r="H11" s="62">
        <f t="shared" si="2"/>
        <v>5585.7317073170734</v>
      </c>
      <c r="I11" s="62">
        <v>50.306748466257666</v>
      </c>
      <c r="J11" s="62">
        <f t="shared" si="0"/>
        <v>9692.3018454034373</v>
      </c>
      <c r="K11" s="62"/>
      <c r="L11" s="89"/>
    </row>
    <row r="12" spans="1:12" x14ac:dyDescent="0.2">
      <c r="A12" s="1">
        <v>1987</v>
      </c>
      <c r="B12" s="62">
        <f>'a1'!L12/1000</f>
        <v>575.24199999999996</v>
      </c>
      <c r="C12" s="64">
        <v>427.1</v>
      </c>
      <c r="D12" s="62">
        <v>490.8184</v>
      </c>
      <c r="E12" s="58">
        <f>POWER(E$17/E$11,1/6)*E11</f>
        <v>5.9763823860858656</v>
      </c>
      <c r="F12" s="58">
        <f t="shared" si="1"/>
        <v>11.376938148110904</v>
      </c>
      <c r="G12" s="62">
        <f>POWER(G17/G11,1/6)*G11</f>
        <v>2933.3186648197507</v>
      </c>
      <c r="H12" s="62">
        <f t="shared" si="2"/>
        <v>5584.0110057298616</v>
      </c>
      <c r="I12" s="62">
        <v>52.530674846625764</v>
      </c>
      <c r="J12" s="62">
        <f t="shared" si="0"/>
        <v>9707.238007186299</v>
      </c>
      <c r="K12" s="62"/>
      <c r="L12" s="89"/>
    </row>
    <row r="13" spans="1:12" x14ac:dyDescent="0.2">
      <c r="A13" s="1">
        <v>1988</v>
      </c>
      <c r="B13" s="62">
        <f>'a1'!L13/1000</f>
        <v>574.98199999999997</v>
      </c>
      <c r="C13" s="64">
        <v>430.9</v>
      </c>
      <c r="D13" s="62">
        <v>500.83730000000003</v>
      </c>
      <c r="E13" s="58">
        <f>POWER(E$17/E$11,1/6)*E12</f>
        <v>6.1138602954765346</v>
      </c>
      <c r="F13" s="58">
        <f t="shared" si="1"/>
        <v>11.197294698457023</v>
      </c>
      <c r="G13" s="62">
        <f>POWER(G17/G11,1/6)*G12</f>
        <v>3062.049248889653</v>
      </c>
      <c r="H13" s="62">
        <f t="shared" si="2"/>
        <v>5608.0227816743081</v>
      </c>
      <c r="I13" s="62">
        <v>54.601226993865033</v>
      </c>
      <c r="J13" s="62">
        <f t="shared" si="0"/>
        <v>9753.3884220276595</v>
      </c>
      <c r="K13" s="62"/>
      <c r="L13" s="89"/>
    </row>
    <row r="14" spans="1:12" x14ac:dyDescent="0.2">
      <c r="A14" s="1">
        <v>1989</v>
      </c>
      <c r="B14" s="62">
        <f>'a1'!L14/1000</f>
        <v>576.55100000000004</v>
      </c>
      <c r="C14" s="64">
        <v>435.6</v>
      </c>
      <c r="D14" s="62">
        <v>511.0607</v>
      </c>
      <c r="E14" s="58">
        <f>POWER(E$17/E$11,1/6)*E13</f>
        <v>6.2545006824915328</v>
      </c>
      <c r="F14" s="58">
        <f t="shared" si="1"/>
        <v>10.903568034717859</v>
      </c>
      <c r="G14" s="62">
        <f>POWER(G17/G11,1/6)*G13</f>
        <v>3196.4292577812516</v>
      </c>
      <c r="H14" s="62">
        <f t="shared" si="2"/>
        <v>5572.384695383359</v>
      </c>
      <c r="I14" s="62">
        <v>57.361963190184049</v>
      </c>
      <c r="J14" s="62">
        <f t="shared" si="0"/>
        <v>9665.0334408983053</v>
      </c>
      <c r="K14" s="62"/>
      <c r="L14" s="89"/>
    </row>
    <row r="15" spans="1:12" x14ac:dyDescent="0.2">
      <c r="A15" s="1">
        <v>1990</v>
      </c>
      <c r="B15" s="62">
        <f>'a1'!L15/1000</f>
        <v>577.36800000000005</v>
      </c>
      <c r="C15" s="64">
        <v>439.8</v>
      </c>
      <c r="D15" s="62">
        <v>521.49270000000001</v>
      </c>
      <c r="E15" s="58">
        <f>POWER(E$17/E$11,1/6)*E14</f>
        <v>6.3983762952892267</v>
      </c>
      <c r="F15" s="58">
        <f t="shared" si="1"/>
        <v>10.642197307470855</v>
      </c>
      <c r="G15" s="62">
        <f>POWER(G17/G11,1/6)*G14</f>
        <v>3336.7066201514904</v>
      </c>
      <c r="H15" s="62">
        <f t="shared" si="2"/>
        <v>5549.8283580070702</v>
      </c>
      <c r="I15" s="62">
        <v>60.122699386503072</v>
      </c>
      <c r="J15" s="62">
        <f t="shared" si="0"/>
        <v>9612.2894895579084</v>
      </c>
      <c r="K15" s="62"/>
      <c r="L15" s="89"/>
    </row>
    <row r="16" spans="1:12" x14ac:dyDescent="0.2">
      <c r="A16" s="1">
        <v>1991</v>
      </c>
      <c r="B16" s="62">
        <f>'a1'!L16/1000</f>
        <v>579.64400000000001</v>
      </c>
      <c r="C16" s="64">
        <v>444.4</v>
      </c>
      <c r="D16" s="62">
        <v>532.1377</v>
      </c>
      <c r="E16" s="58">
        <f>POWER(E$17/E$11,1/6)*E15</f>
        <v>6.5455615554926458</v>
      </c>
      <c r="F16" s="58">
        <f t="shared" si="1"/>
        <v>10.308468923143007</v>
      </c>
      <c r="G16" s="62">
        <f>POWER(G17/G11,1/6)*G15</f>
        <v>3483.1401451665456</v>
      </c>
      <c r="H16" s="62">
        <f>G16/I16*$I$42</f>
        <v>5485.5250595376519</v>
      </c>
      <c r="I16" s="62">
        <v>63.49693251533742</v>
      </c>
      <c r="J16" s="62">
        <f t="shared" si="0"/>
        <v>9463.6105256634291</v>
      </c>
      <c r="K16" s="62"/>
      <c r="L16" s="89"/>
    </row>
    <row r="17" spans="1:12" x14ac:dyDescent="0.2">
      <c r="A17" s="1">
        <v>1992</v>
      </c>
      <c r="B17" s="62">
        <f>'a1'!L17/1000</f>
        <v>580.10900000000004</v>
      </c>
      <c r="C17" s="64">
        <v>447.9</v>
      </c>
      <c r="D17" s="62">
        <v>543</v>
      </c>
      <c r="E17" s="58">
        <f>G17/D17</f>
        <v>6.6961325966850831</v>
      </c>
      <c r="F17" s="58">
        <f t="shared" si="1"/>
        <v>10.394948697711131</v>
      </c>
      <c r="G17" s="62">
        <v>3636</v>
      </c>
      <c r="H17" s="62">
        <f>D17*F17</f>
        <v>5644.4571428571444</v>
      </c>
      <c r="I17" s="62">
        <v>64.417177914110425</v>
      </c>
      <c r="J17" s="62">
        <f t="shared" si="0"/>
        <v>9729.9940922432579</v>
      </c>
      <c r="K17" s="62"/>
      <c r="L17" s="89"/>
    </row>
    <row r="18" spans="1:12" x14ac:dyDescent="0.2">
      <c r="A18" s="1">
        <v>1993</v>
      </c>
      <c r="B18" s="62">
        <f>'a1'!L18/1000</f>
        <v>579.97699999999998</v>
      </c>
      <c r="C18" s="64">
        <v>450.3</v>
      </c>
      <c r="D18" s="62">
        <f>D17*POWER(D$23/D$17, 1/6)</f>
        <v>547.47469439513497</v>
      </c>
      <c r="E18" s="58">
        <f>F18*I18/$I$42</f>
        <v>6.7578941792372813</v>
      </c>
      <c r="F18" s="58">
        <f>F17*('a5-1'!D95/'a5-1'!D94)</f>
        <v>10.294735992669878</v>
      </c>
      <c r="G18" s="62">
        <f>D18*E18</f>
        <v>3699.7760505325923</v>
      </c>
      <c r="H18" s="62">
        <f>D18*F18</f>
        <v>5636.1074414655377</v>
      </c>
      <c r="I18" s="62">
        <v>65.644171779141104</v>
      </c>
      <c r="J18" s="62">
        <f t="shared" si="0"/>
        <v>9717.8119847261842</v>
      </c>
      <c r="K18" s="62"/>
      <c r="L18" s="89"/>
    </row>
    <row r="19" spans="1:12" x14ac:dyDescent="0.2">
      <c r="A19" s="1">
        <v>1994</v>
      </c>
      <c r="B19" s="62">
        <f>'a1'!L19/1000</f>
        <v>574.46600000000001</v>
      </c>
      <c r="C19" s="64">
        <v>449.1</v>
      </c>
      <c r="D19" s="62">
        <f>D18*POWER(D$23/D$17, 1/6)</f>
        <v>551.98626335735992</v>
      </c>
      <c r="E19" s="58">
        <f t="shared" ref="E19:E48" si="3">F19*I19/$I$42</f>
        <v>6.7943425414364667</v>
      </c>
      <c r="F19" s="58">
        <f>F18*('a5-1'!D96/'a5-1'!D95)</f>
        <v>10.338182816841485</v>
      </c>
      <c r="G19" s="62">
        <f t="shared" ref="G19:G46" si="4">D19*E19</f>
        <v>3750.3837514174634</v>
      </c>
      <c r="H19" s="62">
        <f t="shared" ref="H19:H43" si="5">D19*F19</f>
        <v>5706.5349029735971</v>
      </c>
      <c r="I19" s="62">
        <v>65.720858895705518</v>
      </c>
      <c r="J19" s="62">
        <f t="shared" si="0"/>
        <v>9933.6338494769007</v>
      </c>
      <c r="K19" s="62"/>
      <c r="L19" s="89"/>
    </row>
    <row r="20" spans="1:12" x14ac:dyDescent="0.2">
      <c r="A20" s="1">
        <v>1995</v>
      </c>
      <c r="B20" s="62">
        <f>'a1'!L20/1000</f>
        <v>567.39700000000005</v>
      </c>
      <c r="C20" s="64">
        <v>446.7</v>
      </c>
      <c r="D20" s="62">
        <f>D19*POWER(D$23/D$17, 1/6)</f>
        <v>556.53501075853251</v>
      </c>
      <c r="E20" s="58">
        <f t="shared" si="3"/>
        <v>6.9277970492685279</v>
      </c>
      <c r="F20" s="58">
        <f>F19*('a5-1'!D97/'a5-1'!D96)</f>
        <v>10.312611132701097</v>
      </c>
      <c r="G20" s="62">
        <f t="shared" si="4"/>
        <v>3855.5616053475901</v>
      </c>
      <c r="H20" s="62">
        <f t="shared" si="5"/>
        <v>5739.3291476863669</v>
      </c>
      <c r="I20" s="62">
        <v>67.177914110429441</v>
      </c>
      <c r="J20" s="62">
        <f t="shared" si="0"/>
        <v>10115.191211244273</v>
      </c>
      <c r="K20" s="62"/>
      <c r="L20" s="89"/>
    </row>
    <row r="21" spans="1:12" x14ac:dyDescent="0.2">
      <c r="A21" s="1">
        <v>1996</v>
      </c>
      <c r="B21" s="62">
        <f>'a1'!L21/1000</f>
        <v>559.69799999999998</v>
      </c>
      <c r="C21" s="64">
        <v>443.7</v>
      </c>
      <c r="D21" s="62">
        <f>D20*POWER(D$23/D$17, 1/6)</f>
        <v>561.1212429746239</v>
      </c>
      <c r="E21" s="58">
        <f t="shared" si="3"/>
        <v>7.0602149523040998</v>
      </c>
      <c r="F21" s="58">
        <f>F20*('a5-1'!D98/'a5-1'!D97)</f>
        <v>10.356040829926373</v>
      </c>
      <c r="G21" s="62">
        <f t="shared" si="4"/>
        <v>3961.6365897049013</v>
      </c>
      <c r="H21" s="62">
        <f t="shared" si="5"/>
        <v>5810.9945027842423</v>
      </c>
      <c r="I21" s="62">
        <v>68.174846625766875</v>
      </c>
      <c r="J21" s="62">
        <f t="shared" si="0"/>
        <v>10382.374964327624</v>
      </c>
      <c r="K21" s="62"/>
      <c r="L21" s="89"/>
    </row>
    <row r="22" spans="1:12" x14ac:dyDescent="0.2">
      <c r="A22" s="1">
        <v>1997</v>
      </c>
      <c r="B22" s="62">
        <f>'a1'!L22/1000</f>
        <v>550.91099999999994</v>
      </c>
      <c r="C22" s="64">
        <v>439.5</v>
      </c>
      <c r="D22" s="62">
        <f>D21*POWER(D$23/D$17, 1/6)</f>
        <v>565.74526890635457</v>
      </c>
      <c r="E22" s="58">
        <f t="shared" si="3"/>
        <v>7.4028295569764335</v>
      </c>
      <c r="F22" s="58">
        <f>F21*('a5-1'!D99/'a5-1'!D98)</f>
        <v>10.678417856523527</v>
      </c>
      <c r="G22" s="62">
        <f t="shared" si="4"/>
        <v>4188.115798379542</v>
      </c>
      <c r="H22" s="62">
        <f t="shared" si="5"/>
        <v>6041.264381733321</v>
      </c>
      <c r="I22" s="62">
        <v>69.325153374233139</v>
      </c>
      <c r="J22" s="62">
        <f t="shared" si="0"/>
        <v>10965.953451162386</v>
      </c>
      <c r="K22" s="62"/>
      <c r="L22" s="89"/>
    </row>
    <row r="23" spans="1:12" x14ac:dyDescent="0.2">
      <c r="A23" s="1">
        <v>1998</v>
      </c>
      <c r="B23" s="62">
        <f>'a1'!L23/1000</f>
        <v>539.84299999999996</v>
      </c>
      <c r="C23" s="64">
        <v>434.1</v>
      </c>
      <c r="D23" s="62">
        <f t="shared" ref="D23:D48" si="6">C23*B64*365/1000</f>
        <v>570.40740000000005</v>
      </c>
      <c r="E23" s="58">
        <f t="shared" si="3"/>
        <v>7.7077920003310796</v>
      </c>
      <c r="F23" s="58">
        <f>F22*('a5-1'!D100/'a5-1'!D99)</f>
        <v>11.008719352061037</v>
      </c>
      <c r="G23" s="62">
        <f t="shared" si="4"/>
        <v>4396.5815946496505</v>
      </c>
      <c r="H23" s="62">
        <f t="shared" si="5"/>
        <v>6279.4549829388216</v>
      </c>
      <c r="I23" s="62">
        <v>70.015337423312886</v>
      </c>
      <c r="J23" s="62">
        <f t="shared" si="0"/>
        <v>11632.002235721908</v>
      </c>
      <c r="K23" s="62"/>
      <c r="L23" s="89"/>
    </row>
    <row r="24" spans="1:12" x14ac:dyDescent="0.2">
      <c r="A24" s="1">
        <v>1999</v>
      </c>
      <c r="B24" s="62">
        <f>'a1'!L24/1000</f>
        <v>533.32899999999995</v>
      </c>
      <c r="C24" s="64">
        <v>431.2</v>
      </c>
      <c r="D24" s="62">
        <f t="shared" si="6"/>
        <v>561.98909847025061</v>
      </c>
      <c r="E24" s="58">
        <f t="shared" si="3"/>
        <v>7.9229042150350759</v>
      </c>
      <c r="F24" s="58">
        <f>F23*('a5-1'!D101/'a5-1'!D100)</f>
        <v>11.121062536497027</v>
      </c>
      <c r="G24" s="62">
        <f t="shared" si="4"/>
        <v>4452.5857970737106</v>
      </c>
      <c r="H24" s="62">
        <f t="shared" si="5"/>
        <v>6249.9159089172426</v>
      </c>
      <c r="I24" s="62">
        <v>71.242331288343564</v>
      </c>
      <c r="J24" s="62">
        <f t="shared" si="0"/>
        <v>11718.687543556121</v>
      </c>
      <c r="K24" s="62"/>
      <c r="L24" s="89"/>
    </row>
    <row r="25" spans="1:12" x14ac:dyDescent="0.2">
      <c r="A25" s="1">
        <v>2000</v>
      </c>
      <c r="B25" s="62">
        <f>'a1'!L25/1000</f>
        <v>527.96600000000001</v>
      </c>
      <c r="C25" s="64">
        <v>429.3</v>
      </c>
      <c r="D25" s="62">
        <f t="shared" si="6"/>
        <v>554.96270867371709</v>
      </c>
      <c r="E25" s="58">
        <f t="shared" si="3"/>
        <v>8.4407719080431249</v>
      </c>
      <c r="F25" s="58">
        <f>F24*('a5-1'!D102/'a5-1'!D101)</f>
        <v>11.537491161518066</v>
      </c>
      <c r="G25" s="62">
        <f t="shared" si="4"/>
        <v>4684.3136413846323</v>
      </c>
      <c r="H25" s="62">
        <f t="shared" si="5"/>
        <v>6402.8773462951358</v>
      </c>
      <c r="I25" s="62">
        <v>73.159509202453989</v>
      </c>
      <c r="J25" s="62">
        <f t="shared" si="0"/>
        <v>12127.442574512632</v>
      </c>
      <c r="K25" s="62"/>
      <c r="L25" s="89"/>
    </row>
    <row r="26" spans="1:12" x14ac:dyDescent="0.2">
      <c r="A26" s="1">
        <v>2001</v>
      </c>
      <c r="B26" s="62">
        <f>'a1'!L26/1000</f>
        <v>522.04300000000001</v>
      </c>
      <c r="C26" s="64">
        <v>426.6</v>
      </c>
      <c r="D26" s="62">
        <f t="shared" si="6"/>
        <v>546.98767108901654</v>
      </c>
      <c r="E26" s="58">
        <f t="shared" si="3"/>
        <v>8.7572707596167767</v>
      </c>
      <c r="F26" s="58">
        <f>F25*('a5-1'!D103/'a5-1'!D102)</f>
        <v>11.676361012822369</v>
      </c>
      <c r="G26" s="62">
        <f t="shared" si="4"/>
        <v>4790.1191378987232</v>
      </c>
      <c r="H26" s="62">
        <f t="shared" si="5"/>
        <v>6386.8255171982983</v>
      </c>
      <c r="I26" s="62">
        <v>75</v>
      </c>
      <c r="J26" s="62">
        <f t="shared" si="0"/>
        <v>12234.290120159254</v>
      </c>
      <c r="K26" s="62"/>
      <c r="L26" s="89"/>
    </row>
    <row r="27" spans="1:12" x14ac:dyDescent="0.2">
      <c r="A27" s="1">
        <v>2002</v>
      </c>
      <c r="B27" s="62">
        <f>'a1'!L27/1000</f>
        <v>519.41099999999994</v>
      </c>
      <c r="C27" s="64">
        <v>426</v>
      </c>
      <c r="D27" s="62">
        <f t="shared" si="6"/>
        <v>541.77637040410173</v>
      </c>
      <c r="E27" s="58">
        <f t="shared" si="3"/>
        <v>8.9120258240735026</v>
      </c>
      <c r="F27" s="58">
        <f>F26*('a5-1'!D104/'a5-1'!D103)</f>
        <v>11.621281674591845</v>
      </c>
      <c r="G27" s="62">
        <f t="shared" si="4"/>
        <v>4828.3250039141658</v>
      </c>
      <c r="H27" s="62">
        <f t="shared" si="5"/>
        <v>6296.1358051040716</v>
      </c>
      <c r="I27" s="62">
        <v>76.687116564417181</v>
      </c>
      <c r="J27" s="62">
        <f t="shared" si="0"/>
        <v>12121.683609134332</v>
      </c>
      <c r="K27" s="62"/>
      <c r="L27" s="89"/>
    </row>
    <row r="28" spans="1:12" x14ac:dyDescent="0.2">
      <c r="A28" s="1">
        <v>2003</v>
      </c>
      <c r="B28" s="62">
        <f>'a1'!L28/1000</f>
        <v>518.38900000000001</v>
      </c>
      <c r="C28" s="64">
        <v>426.8</v>
      </c>
      <c r="D28" s="62">
        <f t="shared" si="6"/>
        <v>538.37966108714534</v>
      </c>
      <c r="E28" s="58">
        <f t="shared" si="3"/>
        <v>9.0944682682558433</v>
      </c>
      <c r="F28" s="58">
        <f>F27*('a5-1'!D105/'a5-1'!D104)</f>
        <v>11.536173756620252</v>
      </c>
      <c r="G28" s="62">
        <f t="shared" si="4"/>
        <v>4896.2767440313783</v>
      </c>
      <c r="H28" s="62">
        <f t="shared" si="5"/>
        <v>6210.8413173316321</v>
      </c>
      <c r="I28" s="62">
        <v>78.834355828220865</v>
      </c>
      <c r="J28" s="62">
        <f t="shared" si="0"/>
        <v>11981.043805581585</v>
      </c>
      <c r="K28" s="62"/>
      <c r="L28" s="89"/>
    </row>
    <row r="29" spans="1:12" x14ac:dyDescent="0.2">
      <c r="A29" s="1">
        <v>2004</v>
      </c>
      <c r="B29" s="62">
        <f>'a1'!L29/1000</f>
        <v>517.375</v>
      </c>
      <c r="C29" s="64">
        <v>427.4</v>
      </c>
      <c r="D29" s="62">
        <f t="shared" si="6"/>
        <v>534.75213303453165</v>
      </c>
      <c r="E29" s="58">
        <f t="shared" si="3"/>
        <v>9.3869245763237963</v>
      </c>
      <c r="F29" s="58">
        <f>F28*('a5-1'!D106/'a5-1'!D105)</f>
        <v>11.691069386366982</v>
      </c>
      <c r="G29" s="62">
        <f t="shared" si="4"/>
        <v>5019.6779398234175</v>
      </c>
      <c r="H29" s="62">
        <f t="shared" si="5"/>
        <v>6251.824291814457</v>
      </c>
      <c r="I29" s="62">
        <v>80.291411042944787</v>
      </c>
      <c r="J29" s="62">
        <f t="shared" si="0"/>
        <v>12083.738665019488</v>
      </c>
      <c r="K29" s="62"/>
      <c r="L29" s="89"/>
    </row>
    <row r="30" spans="1:12" x14ac:dyDescent="0.2">
      <c r="A30" s="1">
        <v>2005</v>
      </c>
      <c r="B30" s="62">
        <f>'a1'!L30/1000</f>
        <v>514.30999999999995</v>
      </c>
      <c r="C30" s="64">
        <v>426.9</v>
      </c>
      <c r="D30" s="62">
        <f t="shared" si="6"/>
        <v>529.78289999999993</v>
      </c>
      <c r="E30" s="58">
        <f t="shared" si="3"/>
        <v>9.8264784489002004</v>
      </c>
      <c r="F30" s="58">
        <f>F29*('a5-1'!D107/'a5-1'!D106)</f>
        <v>11.975446633052208</v>
      </c>
      <c r="G30" s="62">
        <f>D30*E30</f>
        <v>5205.9002494458491</v>
      </c>
      <c r="H30" s="62">
        <f t="shared" si="5"/>
        <v>6344.3868460536332</v>
      </c>
      <c r="I30" s="62">
        <v>82.055214723926383</v>
      </c>
      <c r="J30" s="62">
        <f t="shared" si="0"/>
        <v>12335.725235857039</v>
      </c>
      <c r="K30" s="62"/>
      <c r="L30" s="89"/>
    </row>
    <row r="31" spans="1:12" x14ac:dyDescent="0.2">
      <c r="A31" s="1">
        <v>2006</v>
      </c>
      <c r="B31" s="62">
        <f>'a1'!L31/1000</f>
        <v>510.59300000000002</v>
      </c>
      <c r="C31" s="64">
        <v>425.6</v>
      </c>
      <c r="D31" s="62">
        <f t="shared" si="6"/>
        <v>534.24211069160879</v>
      </c>
      <c r="E31" s="58">
        <f t="shared" si="3"/>
        <v>10.33254222277402</v>
      </c>
      <c r="F31" s="58">
        <f>F30*('a5-1'!D108/'a5-1'!D107)</f>
        <v>12.349802986706987</v>
      </c>
      <c r="G31" s="62">
        <f t="shared" si="4"/>
        <v>5520.0791659049592</v>
      </c>
      <c r="H31" s="62">
        <f t="shared" si="5"/>
        <v>6597.7848142438752</v>
      </c>
      <c r="I31" s="62">
        <v>83.665644171779135</v>
      </c>
      <c r="J31" s="62">
        <f t="shared" si="0"/>
        <v>12921.808199963327</v>
      </c>
      <c r="K31" s="62"/>
      <c r="L31" s="89"/>
    </row>
    <row r="32" spans="1:12" x14ac:dyDescent="0.2">
      <c r="A32" s="1">
        <v>2007</v>
      </c>
      <c r="B32" s="62">
        <f>'a1'!L32/1000</f>
        <v>509.04700000000003</v>
      </c>
      <c r="C32" s="64">
        <v>425.5</v>
      </c>
      <c r="D32" s="62">
        <f t="shared" si="6"/>
        <v>540.2574686755579</v>
      </c>
      <c r="E32" s="58">
        <f t="shared" si="3"/>
        <v>10.786040101806446</v>
      </c>
      <c r="F32" s="58">
        <f>F31*('a5-1'!D109/'a5-1'!D108)</f>
        <v>12.614346450901886</v>
      </c>
      <c r="G32" s="62">
        <f t="shared" si="4"/>
        <v>5827.2387224350068</v>
      </c>
      <c r="H32" s="62">
        <f t="shared" si="5"/>
        <v>6814.9948825607607</v>
      </c>
      <c r="I32" s="62">
        <v>85.50613496932516</v>
      </c>
      <c r="J32" s="62">
        <f t="shared" si="0"/>
        <v>13387.751784335749</v>
      </c>
      <c r="K32" s="62"/>
      <c r="L32" s="89"/>
    </row>
    <row r="33" spans="1:12" x14ac:dyDescent="0.2">
      <c r="A33" s="1">
        <v>2008</v>
      </c>
      <c r="B33" s="62">
        <f>'a1'!L33/1000</f>
        <v>511.56900000000002</v>
      </c>
      <c r="C33" s="64">
        <v>428</v>
      </c>
      <c r="D33" s="62">
        <f t="shared" si="6"/>
        <v>549.67970283505554</v>
      </c>
      <c r="E33" s="58">
        <f t="shared" si="3"/>
        <v>11.119693090818796</v>
      </c>
      <c r="F33" s="58">
        <f>F32*('a5-1'!D110/'a5-1'!D109)</f>
        <v>12.708220675221481</v>
      </c>
      <c r="G33" s="62">
        <f t="shared" si="4"/>
        <v>6112.2695937782955</v>
      </c>
      <c r="H33" s="62">
        <f t="shared" si="5"/>
        <v>6985.4509643180527</v>
      </c>
      <c r="I33" s="62">
        <v>87.5</v>
      </c>
      <c r="J33" s="62">
        <f t="shared" si="0"/>
        <v>13654.953611962517</v>
      </c>
      <c r="K33" s="62"/>
      <c r="L33" s="89"/>
    </row>
    <row r="34" spans="1:12" x14ac:dyDescent="0.2">
      <c r="A34" s="1">
        <v>2009</v>
      </c>
      <c r="B34" s="62">
        <f>'a1'!L34/1000</f>
        <v>516.74099999999999</v>
      </c>
      <c r="C34" s="64">
        <v>432.4</v>
      </c>
      <c r="D34" s="62">
        <f t="shared" si="6"/>
        <v>561.71540400301421</v>
      </c>
      <c r="E34" s="58">
        <f t="shared" si="3"/>
        <v>11.264483373683447</v>
      </c>
      <c r="F34" s="58">
        <f>F33*('a5-1'!D111/'a5-1'!D110)</f>
        <v>12.839935593779034</v>
      </c>
      <c r="G34" s="62">
        <f t="shared" si="4"/>
        <v>6327.4338291338336</v>
      </c>
      <c r="H34" s="62">
        <f t="shared" si="5"/>
        <v>7212.3896094322718</v>
      </c>
      <c r="I34" s="62">
        <v>87.730061349693258</v>
      </c>
      <c r="J34" s="62">
        <f t="shared" si="0"/>
        <v>13957.455687534513</v>
      </c>
      <c r="K34" s="62"/>
      <c r="L34" s="89"/>
    </row>
    <row r="35" spans="1:12" x14ac:dyDescent="0.2">
      <c r="A35" s="1">
        <v>2010</v>
      </c>
      <c r="B35" s="62">
        <f>'a1'!L35/1000</f>
        <v>522.00199999999995</v>
      </c>
      <c r="C35" s="64">
        <v>437.4</v>
      </c>
      <c r="D35" s="62">
        <f t="shared" si="6"/>
        <v>574.74360000000001</v>
      </c>
      <c r="E35" s="58">
        <f t="shared" si="3"/>
        <v>11.340489912471288</v>
      </c>
      <c r="F35" s="58">
        <f>F34*('a5-1'!D112/'a5-1'!D111)</f>
        <v>12.693561241083742</v>
      </c>
      <c r="G35" s="62">
        <f t="shared" si="4"/>
        <v>6517.8739980574328</v>
      </c>
      <c r="H35" s="62">
        <f t="shared" si="5"/>
        <v>7295.5430845209385</v>
      </c>
      <c r="I35" s="62">
        <v>89.340490797546011</v>
      </c>
      <c r="J35" s="62">
        <f t="shared" si="0"/>
        <v>13976.082629033872</v>
      </c>
      <c r="K35" s="62"/>
      <c r="L35" s="89"/>
    </row>
    <row r="36" spans="1:12" x14ac:dyDescent="0.2">
      <c r="A36" s="1">
        <v>2011</v>
      </c>
      <c r="B36" s="62">
        <f>'a1'!L36/1000</f>
        <v>524.95500000000004</v>
      </c>
      <c r="C36" s="64">
        <v>440.5</v>
      </c>
      <c r="D36" s="62">
        <f t="shared" si="6"/>
        <v>561.76298083249264</v>
      </c>
      <c r="E36" s="58">
        <f t="shared" si="3"/>
        <v>11.78616309723343</v>
      </c>
      <c r="F36" s="58">
        <f>F35*('a5-1'!D113/'a5-1'!D112)</f>
        <v>12.818312492737608</v>
      </c>
      <c r="G36" s="62">
        <f t="shared" si="4"/>
        <v>6621.0301140797756</v>
      </c>
      <c r="H36" s="62">
        <f t="shared" si="5"/>
        <v>7200.8534351626577</v>
      </c>
      <c r="I36" s="62">
        <v>91.947852760736197</v>
      </c>
      <c r="J36" s="62">
        <f t="shared" si="0"/>
        <v>13717.087055390761</v>
      </c>
      <c r="K36" s="62"/>
      <c r="L36" s="89"/>
    </row>
    <row r="37" spans="1:12" x14ac:dyDescent="0.2">
      <c r="A37" s="1">
        <v>2012</v>
      </c>
      <c r="B37" s="62">
        <f>'a1'!L37/1000</f>
        <v>526.23500000000001</v>
      </c>
      <c r="C37" s="64">
        <v>442.9</v>
      </c>
      <c r="D37" s="62">
        <f t="shared" si="6"/>
        <v>548.18193904513703</v>
      </c>
      <c r="E37" s="58">
        <f t="shared" si="3"/>
        <v>12.113730212924454</v>
      </c>
      <c r="F37" s="58">
        <f>F36*('a5-1'!D114/'a5-1'!D113)</f>
        <v>12.979707639813876</v>
      </c>
      <c r="G37" s="62">
        <f t="shared" si="4"/>
        <v>6640.5281171905872</v>
      </c>
      <c r="H37" s="62">
        <f t="shared" si="5"/>
        <v>7115.2413022321498</v>
      </c>
      <c r="I37" s="62">
        <v>93.328220858895705</v>
      </c>
      <c r="J37" s="62">
        <f t="shared" si="0"/>
        <v>13521.033952952863</v>
      </c>
      <c r="K37" s="89"/>
      <c r="L37" s="89"/>
    </row>
    <row r="38" spans="1:12" x14ac:dyDescent="0.2">
      <c r="A38" s="1">
        <v>2013</v>
      </c>
      <c r="B38" s="62">
        <f>'a1'!L38/1000</f>
        <v>526.96</v>
      </c>
      <c r="C38" s="64">
        <v>444.8</v>
      </c>
      <c r="D38" s="62">
        <f t="shared" si="6"/>
        <v>534.31290010925136</v>
      </c>
      <c r="E38" s="58">
        <f t="shared" si="3"/>
        <v>12.44581157530987</v>
      </c>
      <c r="F38" s="58">
        <f>F37*('a5-1'!D115/'a5-1'!D114)</f>
        <v>13.216073529482141</v>
      </c>
      <c r="G38" s="62">
        <f t="shared" si="4"/>
        <v>6649.957677017107</v>
      </c>
      <c r="H38" s="62">
        <f t="shared" si="5"/>
        <v>7061.5185755947123</v>
      </c>
      <c r="I38" s="62">
        <v>94.171779141104295</v>
      </c>
      <c r="J38" s="62">
        <f t="shared" si="0"/>
        <v>13400.483102312721</v>
      </c>
      <c r="K38" s="62"/>
      <c r="L38" s="89"/>
    </row>
    <row r="39" spans="1:12" x14ac:dyDescent="0.2">
      <c r="A39" s="1">
        <v>2014</v>
      </c>
      <c r="B39" s="62">
        <f>'a1'!L39/1000</f>
        <v>527.97</v>
      </c>
      <c r="C39" s="64">
        <v>443.9</v>
      </c>
      <c r="D39" s="62">
        <f t="shared" si="6"/>
        <v>517.52086580646107</v>
      </c>
      <c r="E39" s="58">
        <f t="shared" si="3"/>
        <v>12.968327270469922</v>
      </c>
      <c r="F39" s="58">
        <f>F38*('a5-1'!D116/'a5-1'!D115)</f>
        <v>13.506947891927139</v>
      </c>
      <c r="G39" s="62">
        <f t="shared" si="4"/>
        <v>6711.3799570751344</v>
      </c>
      <c r="H39" s="62">
        <f t="shared" si="5"/>
        <v>6990.1273674328868</v>
      </c>
      <c r="I39" s="62">
        <v>96.012269938650306</v>
      </c>
      <c r="J39" s="62">
        <f t="shared" si="0"/>
        <v>13239.629841530554</v>
      </c>
      <c r="K39" s="89"/>
      <c r="L39" s="89"/>
    </row>
    <row r="40" spans="1:12" x14ac:dyDescent="0.2">
      <c r="A40" s="1">
        <v>2015</v>
      </c>
      <c r="B40" s="62">
        <f>'a1'!L40/1000</f>
        <v>528.34799999999996</v>
      </c>
      <c r="C40" s="64">
        <v>442.9</v>
      </c>
      <c r="D40" s="62">
        <f t="shared" si="6"/>
        <v>501.14134999999999</v>
      </c>
      <c r="E40" s="58">
        <f t="shared" si="3"/>
        <v>13.247943054607154</v>
      </c>
      <c r="F40" s="58">
        <f>F39*('a5-1'!D117/'a5-1'!D116)</f>
        <v>13.645590634445284</v>
      </c>
      <c r="G40" s="62">
        <f t="shared" si="4"/>
        <v>6639.0920671089525</v>
      </c>
      <c r="H40" s="62">
        <f t="shared" si="5"/>
        <v>6838.3697120932657</v>
      </c>
      <c r="I40" s="62">
        <v>97.085889570552141</v>
      </c>
      <c r="J40" s="62">
        <f t="shared" si="0"/>
        <v>12942.927222386128</v>
      </c>
      <c r="K40" s="62"/>
      <c r="L40" s="89"/>
    </row>
    <row r="41" spans="1:12" x14ac:dyDescent="0.2">
      <c r="A41" s="1">
        <v>2016</v>
      </c>
      <c r="B41" s="62">
        <f>'a1'!L41/1000</f>
        <v>529.58600000000001</v>
      </c>
      <c r="C41" s="64">
        <v>444.3</v>
      </c>
      <c r="D41" s="62">
        <f t="shared" si="6"/>
        <v>509.40347517844123</v>
      </c>
      <c r="E41" s="58">
        <f t="shared" si="3"/>
        <v>13.078642084135158</v>
      </c>
      <c r="F41" s="58">
        <f>F40*('a5-1'!D118/'a5-1'!D117)</f>
        <v>13.282359250554709</v>
      </c>
      <c r="G41" s="62">
        <f t="shared" si="4"/>
        <v>6662.3057282734608</v>
      </c>
      <c r="H41" s="62">
        <f t="shared" si="5"/>
        <v>6766.0799608010848</v>
      </c>
      <c r="I41" s="62">
        <v>98.466257668711663</v>
      </c>
      <c r="J41" s="62">
        <f t="shared" si="0"/>
        <v>12776.168480286648</v>
      </c>
      <c r="K41" s="89"/>
      <c r="L41" s="89"/>
    </row>
    <row r="42" spans="1:12" x14ac:dyDescent="0.2">
      <c r="A42" s="1">
        <v>2017</v>
      </c>
      <c r="B42" s="62">
        <f>'a1'!L42/1000</f>
        <v>529.74199999999996</v>
      </c>
      <c r="C42" s="64">
        <v>445.5</v>
      </c>
      <c r="D42" s="62">
        <f t="shared" si="6"/>
        <v>517.56432150681417</v>
      </c>
      <c r="E42" s="58">
        <f t="shared" si="3"/>
        <v>13.374642911829824</v>
      </c>
      <c r="F42" s="58">
        <f>F41*('a5-1'!D119/'a5-1'!D118)</f>
        <v>13.374642911829824</v>
      </c>
      <c r="G42" s="62">
        <f t="shared" si="4"/>
        <v>6922.2379840571239</v>
      </c>
      <c r="H42" s="62">
        <f t="shared" si="5"/>
        <v>6922.2379840571239</v>
      </c>
      <c r="I42" s="62">
        <v>100</v>
      </c>
      <c r="J42" s="62">
        <f t="shared" si="0"/>
        <v>13067.187393216178</v>
      </c>
      <c r="K42" s="62"/>
      <c r="L42" s="89"/>
    </row>
    <row r="43" spans="1:12" x14ac:dyDescent="0.2">
      <c r="A43" s="1">
        <v>2018</v>
      </c>
      <c r="B43" s="62">
        <f>'a1'!L43/1000</f>
        <v>528.40200000000004</v>
      </c>
      <c r="C43" s="64">
        <v>446.63</v>
      </c>
      <c r="D43" s="62">
        <f t="shared" si="6"/>
        <v>525.76968898806899</v>
      </c>
      <c r="E43" s="58">
        <f t="shared" si="3"/>
        <v>13.791324601154633</v>
      </c>
      <c r="F43" s="58">
        <f>F42*('a5-1'!D120/'a5-1'!D119)</f>
        <v>13.481174872492984</v>
      </c>
      <c r="G43" s="62">
        <f t="shared" si="4"/>
        <v>7251.0604462825759</v>
      </c>
      <c r="H43" s="62">
        <f t="shared" si="5"/>
        <v>7087.9931199044067</v>
      </c>
      <c r="I43" s="62">
        <v>102.30061349693253</v>
      </c>
      <c r="J43" s="62">
        <f t="shared" si="0"/>
        <v>13414.016449416176</v>
      </c>
      <c r="K43" s="89"/>
      <c r="L43" s="89"/>
    </row>
    <row r="44" spans="1:12" x14ac:dyDescent="0.2">
      <c r="A44" s="1">
        <v>2019</v>
      </c>
      <c r="B44" s="62">
        <f>'a1'!L44/1000</f>
        <v>527.64300000000003</v>
      </c>
      <c r="C44" s="26">
        <v>445.8</v>
      </c>
      <c r="D44" s="62">
        <f t="shared" si="6"/>
        <v>531.76377639770215</v>
      </c>
      <c r="E44" s="58">
        <f t="shared" si="3"/>
        <v>14.14654565770687</v>
      </c>
      <c r="F44" s="58">
        <f>F43*('a5-1'!D121/'a5-1'!D120)</f>
        <v>13.564040836507175</v>
      </c>
      <c r="G44" s="62">
        <f t="shared" si="4"/>
        <v>7522.6205419247199</v>
      </c>
      <c r="H44" s="62">
        <f>D44*F44</f>
        <v>7212.8655784337025</v>
      </c>
      <c r="I44" s="62">
        <v>104.29447852760737</v>
      </c>
      <c r="J44" s="62">
        <f t="shared" si="0"/>
        <v>13669.973028039227</v>
      </c>
      <c r="K44" s="62"/>
    </row>
    <row r="45" spans="1:12" x14ac:dyDescent="0.2">
      <c r="A45" s="1">
        <v>2020</v>
      </c>
      <c r="B45" s="62">
        <f>'a1'!L45/1000</f>
        <v>526.88400000000001</v>
      </c>
      <c r="C45" s="26">
        <v>445.6</v>
      </c>
      <c r="D45" s="62">
        <f t="shared" si="6"/>
        <v>538.58580122495925</v>
      </c>
      <c r="E45" s="58">
        <f t="shared" si="3"/>
        <v>15.950304881329275</v>
      </c>
      <c r="F45" s="58">
        <f>F44*('a5-1'!D122/'a5-1'!D121)</f>
        <v>15.181896033031661</v>
      </c>
      <c r="G45" s="62">
        <f t="shared" si="4"/>
        <v>8590.6077342931058</v>
      </c>
      <c r="H45" s="62">
        <f>D45*F45</f>
        <v>8176.7536390643872</v>
      </c>
      <c r="I45" s="62">
        <v>105.06134969325153</v>
      </c>
      <c r="J45" s="62">
        <f t="shared" si="0"/>
        <v>15519.077518133758</v>
      </c>
      <c r="K45" s="89"/>
    </row>
    <row r="46" spans="1:12" x14ac:dyDescent="0.2">
      <c r="A46" s="1">
        <v>2021</v>
      </c>
      <c r="B46" s="62">
        <f>'a1'!L46/1000</f>
        <v>527.05600000000004</v>
      </c>
      <c r="C46" s="26">
        <v>445.3</v>
      </c>
      <c r="D46" s="62">
        <f t="shared" si="6"/>
        <v>545.37276315786403</v>
      </c>
      <c r="E46" s="58">
        <f t="shared" si="3"/>
        <v>15.742549216793925</v>
      </c>
      <c r="F46" s="58">
        <f>F45*('a5-1'!D123/'a5-1'!D122)</f>
        <v>14.497375832414745</v>
      </c>
      <c r="G46" s="62">
        <f t="shared" si="4"/>
        <v>8585.5575655115717</v>
      </c>
      <c r="H46" s="62">
        <f>D46*F46</f>
        <v>7906.473916262069</v>
      </c>
      <c r="I46" s="62">
        <v>108.58895705521472</v>
      </c>
      <c r="J46" s="62">
        <f t="shared" si="0"/>
        <v>15001.202749351241</v>
      </c>
      <c r="K46" s="89"/>
    </row>
    <row r="47" spans="1:12" x14ac:dyDescent="0.2">
      <c r="A47" s="1">
        <v>2022</v>
      </c>
      <c r="B47" s="62">
        <f>'a1'!L47/1000</f>
        <v>531.30799999999999</v>
      </c>
      <c r="C47" s="26">
        <v>448.4</v>
      </c>
      <c r="D47" s="62">
        <f t="shared" si="6"/>
        <v>556.46440000000007</v>
      </c>
      <c r="E47" s="58">
        <f t="shared" si="3"/>
        <v>16.482116580793342</v>
      </c>
      <c r="F47" s="58">
        <f>F46*('a5-1'!D124/'a5-1'!D123)</f>
        <v>14.21473546385881</v>
      </c>
      <c r="G47" s="62">
        <f t="shared" ref="G47" si="7">D47*E47</f>
        <v>9171.7111138612199</v>
      </c>
      <c r="H47" s="62">
        <f>D47*F47</f>
        <v>7909.9942410549156</v>
      </c>
      <c r="I47" s="62">
        <v>115.95092024539876</v>
      </c>
      <c r="J47" s="62">
        <f t="shared" si="0"/>
        <v>14887.775529551438</v>
      </c>
    </row>
    <row r="48" spans="1:12" x14ac:dyDescent="0.2">
      <c r="A48" s="1">
        <v>2023</v>
      </c>
      <c r="B48" s="62">
        <f>'a1'!L48/1000</f>
        <v>538.90700000000004</v>
      </c>
      <c r="C48" s="26">
        <v>455.1</v>
      </c>
      <c r="D48" s="62">
        <f t="shared" si="6"/>
        <v>564.77910000000008</v>
      </c>
      <c r="E48" s="58">
        <f t="shared" si="3"/>
        <v>17.285953442175181</v>
      </c>
      <c r="F48" s="58">
        <f>F47*('a5-1'!D125/'a5-1'!D124)</f>
        <v>14.348111577718928</v>
      </c>
      <c r="G48" s="62">
        <f t="shared" ref="G48" si="8">D48*E48</f>
        <v>9762.7452277136017</v>
      </c>
      <c r="H48" s="62">
        <f>D48*F48</f>
        <v>8103.5135435636776</v>
      </c>
      <c r="I48" s="62">
        <v>120.47546012269939</v>
      </c>
      <c r="J48" s="62">
        <f t="shared" si="0"/>
        <v>15036.94244751632</v>
      </c>
    </row>
    <row r="50" spans="1:11" ht="12.75" customHeight="1" x14ac:dyDescent="0.2">
      <c r="A50" s="1" t="s">
        <v>495</v>
      </c>
    </row>
    <row r="51" spans="1:11" ht="12.75" customHeight="1" x14ac:dyDescent="0.2">
      <c r="A51" s="1" t="s">
        <v>157</v>
      </c>
      <c r="B51" s="5">
        <f>(POWER(B25/B6, 1/19)-1)*100</f>
        <v>-0.4508921659155285</v>
      </c>
      <c r="C51" s="5">
        <f t="shared" ref="C51:J51" si="9">(POWER(C25/C6, 1/19)-1)*100</f>
        <v>0.34903678732478571</v>
      </c>
      <c r="D51" s="5">
        <f t="shared" si="9"/>
        <v>0.75564941169081745</v>
      </c>
      <c r="E51" s="5">
        <f t="shared" si="9"/>
        <v>4.6465055157712154</v>
      </c>
      <c r="F51" s="5">
        <f t="shared" si="9"/>
        <v>1.0945448172463568</v>
      </c>
      <c r="G51" s="5">
        <f t="shared" si="9"/>
        <v>5.4372662190561583</v>
      </c>
      <c r="H51" s="5">
        <f t="shared" si="9"/>
        <v>1.8584651504093941</v>
      </c>
      <c r="I51" s="5">
        <f t="shared" si="9"/>
        <v>3.5135038245099226</v>
      </c>
      <c r="J51" s="5">
        <f t="shared" si="9"/>
        <v>2.3198171902995668</v>
      </c>
    </row>
    <row r="52" spans="1:11" ht="12.75" customHeight="1" x14ac:dyDescent="0.2">
      <c r="A52" s="5" t="s">
        <v>158</v>
      </c>
      <c r="B52" s="5">
        <f>(POWER(B33/B25, 1/8)-1)*100</f>
        <v>-0.39359106740184391</v>
      </c>
      <c r="C52" s="5">
        <f t="shared" ref="C52:J52" si="10">(POWER(C33/C25, 1/8)-1)*100</f>
        <v>-3.7902560772862248E-2</v>
      </c>
      <c r="D52" s="5">
        <f t="shared" si="10"/>
        <v>-0.11949317250754543</v>
      </c>
      <c r="E52" s="5">
        <f t="shared" si="10"/>
        <v>3.5055957782604619</v>
      </c>
      <c r="F52" s="5">
        <f t="shared" si="10"/>
        <v>1.2154174843060028</v>
      </c>
      <c r="G52" s="5">
        <f t="shared" si="10"/>
        <v>3.3819136581421994</v>
      </c>
      <c r="H52" s="5">
        <f t="shared" si="10"/>
        <v>1.0944719708872563</v>
      </c>
      <c r="I52" s="5">
        <f t="shared" si="10"/>
        <v>2.2626773182154336</v>
      </c>
      <c r="J52" s="5">
        <f t="shared" si="10"/>
        <v>1.4939430647439966</v>
      </c>
    </row>
    <row r="53" spans="1:11" ht="12.75" customHeight="1" x14ac:dyDescent="0.2">
      <c r="A53" s="5" t="s">
        <v>159</v>
      </c>
      <c r="B53" s="5">
        <f>(POWER(B44/B33, 1/11)-1)*100</f>
        <v>0.28164537749739704</v>
      </c>
      <c r="C53" s="5">
        <f t="shared" ref="C53:J53" si="11">(POWER(C44/C33, 1/11)-1)*100</f>
        <v>0.37111625890040578</v>
      </c>
      <c r="D53" s="5">
        <f t="shared" si="11"/>
        <v>-0.30078662519408272</v>
      </c>
      <c r="E53" s="5">
        <f t="shared" si="11"/>
        <v>2.2127885552244209</v>
      </c>
      <c r="F53" s="5">
        <f t="shared" si="11"/>
        <v>0.59424186780558941</v>
      </c>
      <c r="G53" s="5">
        <f t="shared" si="11"/>
        <v>1.9053461580124109</v>
      </c>
      <c r="H53" s="5">
        <f t="shared" si="11"/>
        <v>0.29166784255185707</v>
      </c>
      <c r="I53" s="5">
        <f t="shared" si="11"/>
        <v>1.6089854223920952</v>
      </c>
      <c r="J53" s="5">
        <f t="shared" si="11"/>
        <v>9.9943165239535503E-3</v>
      </c>
      <c r="K53" s="5"/>
    </row>
    <row r="54" spans="1:11" ht="12.75" customHeight="1" x14ac:dyDescent="0.2">
      <c r="A54" s="5" t="s">
        <v>160</v>
      </c>
      <c r="B54" s="5">
        <f>(POWER(B48/B44, 1/4)-1)*100</f>
        <v>0.52947417673940844</v>
      </c>
      <c r="C54" s="5">
        <f t="shared" ref="C54:J54" si="12">(POWER(C48/C44, 1/4)-1)*100</f>
        <v>0.51750329819937324</v>
      </c>
      <c r="D54" s="5">
        <f t="shared" si="12"/>
        <v>1.5172785433695823</v>
      </c>
      <c r="E54" s="5">
        <f t="shared" si="12"/>
        <v>5.1382474142495527</v>
      </c>
      <c r="F54" s="5">
        <f t="shared" si="12"/>
        <v>1.4148176654053879</v>
      </c>
      <c r="G54" s="5">
        <f t="shared" si="12"/>
        <v>6.7334874831407765</v>
      </c>
      <c r="H54" s="5">
        <f t="shared" si="12"/>
        <v>2.9535629336399527</v>
      </c>
      <c r="I54" s="5">
        <f t="shared" si="12"/>
        <v>3.6714849314512854</v>
      </c>
      <c r="J54" s="5">
        <f t="shared" si="12"/>
        <v>2.4113214325967691</v>
      </c>
      <c r="K54" s="5"/>
    </row>
    <row r="55" spans="1:11" x14ac:dyDescent="0.2">
      <c r="A55" s="1" t="s">
        <v>161</v>
      </c>
      <c r="B55" s="5">
        <f>(POWER(B48/B6, 1/42)-1)*100</f>
        <v>-0.15547925802902318</v>
      </c>
      <c r="C55" s="5">
        <f t="shared" ref="C55:J55" si="13">(POWER(C48/C6, 1/42)-1)*100</f>
        <v>0.29701813843658886</v>
      </c>
      <c r="D55" s="5">
        <f t="shared" si="13"/>
        <v>0.3830350713056152</v>
      </c>
      <c r="E55" s="5">
        <f t="shared" si="13"/>
        <v>3.8329667868133521</v>
      </c>
      <c r="F55" s="5">
        <f t="shared" si="13"/>
        <v>1.0166813643817108</v>
      </c>
      <c r="G55" s="5">
        <f t="shared" si="13"/>
        <v>4.2306834651839598</v>
      </c>
      <c r="H55" s="5">
        <f t="shared" si="13"/>
        <v>1.4036106818763328</v>
      </c>
      <c r="I55" s="5">
        <f t="shared" si="13"/>
        <v>2.7879409463798188</v>
      </c>
      <c r="J55" s="5">
        <f t="shared" si="13"/>
        <v>1.561517776157717</v>
      </c>
      <c r="K55" s="5"/>
    </row>
    <row r="56" spans="1:11" x14ac:dyDescent="0.2">
      <c r="B56" s="5"/>
      <c r="C56" s="5"/>
      <c r="D56" s="5"/>
      <c r="E56" s="5"/>
      <c r="F56" s="5"/>
      <c r="G56" s="5"/>
      <c r="H56" s="5"/>
      <c r="I56" s="5"/>
      <c r="J56" s="5"/>
      <c r="K56" s="5"/>
    </row>
    <row r="57" spans="1:11" ht="12.75" customHeight="1" x14ac:dyDescent="0.2">
      <c r="B57" s="5"/>
      <c r="E57" s="5"/>
      <c r="G57" s="5"/>
      <c r="I57" s="5"/>
      <c r="K57" s="5"/>
    </row>
    <row r="58" spans="1:11" ht="12.75" customHeight="1" x14ac:dyDescent="0.2">
      <c r="A58" s="1" t="s">
        <v>496</v>
      </c>
    </row>
    <row r="59" spans="1:11" ht="12.75" customHeight="1" x14ac:dyDescent="0.2">
      <c r="A59" s="1" t="s">
        <v>472</v>
      </c>
    </row>
    <row r="60" spans="1:11" ht="12.75" customHeight="1" x14ac:dyDescent="0.2"/>
    <row r="63" spans="1:11" ht="38.25" x14ac:dyDescent="0.2">
      <c r="B63" s="3" t="s">
        <v>497</v>
      </c>
    </row>
    <row r="64" spans="1:11" ht="14.25" x14ac:dyDescent="0.2">
      <c r="A64" s="1">
        <v>1998</v>
      </c>
      <c r="B64" s="169">
        <v>3.6</v>
      </c>
    </row>
    <row r="65" spans="1:2" x14ac:dyDescent="0.2">
      <c r="A65" s="1">
        <v>1999</v>
      </c>
      <c r="B65" s="11">
        <v>3.5707239336560006</v>
      </c>
    </row>
    <row r="66" spans="1:2" x14ac:dyDescent="0.2">
      <c r="A66" s="1">
        <v>2000</v>
      </c>
      <c r="B66" s="11">
        <v>3.5416859473288285</v>
      </c>
    </row>
    <row r="67" spans="1:2" x14ac:dyDescent="0.2">
      <c r="A67" s="1">
        <v>2001</v>
      </c>
      <c r="B67" s="11">
        <v>3.5128841048944928</v>
      </c>
    </row>
    <row r="68" spans="1:2" x14ac:dyDescent="0.2">
      <c r="A68" s="1">
        <v>2002</v>
      </c>
      <c r="B68" s="11">
        <v>3.4843164859740283</v>
      </c>
    </row>
    <row r="69" spans="1:2" x14ac:dyDescent="0.2">
      <c r="A69" s="1">
        <v>2003</v>
      </c>
      <c r="B69" s="11">
        <v>3.4559811858054541</v>
      </c>
    </row>
    <row r="70" spans="1:2" x14ac:dyDescent="0.2">
      <c r="A70" s="1">
        <v>2004</v>
      </c>
      <c r="B70" s="11">
        <v>3.4278763151167722</v>
      </c>
    </row>
    <row r="71" spans="1:2" ht="14.25" x14ac:dyDescent="0.2">
      <c r="A71" s="1">
        <v>2005</v>
      </c>
      <c r="B71" s="169">
        <v>3.4</v>
      </c>
    </row>
    <row r="72" spans="1:2" x14ac:dyDescent="0.2">
      <c r="A72" s="1">
        <v>2006</v>
      </c>
      <c r="B72" s="11">
        <v>3.4390907321274633</v>
      </c>
    </row>
    <row r="73" spans="1:2" x14ac:dyDescent="0.2">
      <c r="A73" s="1">
        <v>2007</v>
      </c>
      <c r="B73" s="11">
        <v>3.478630901119121</v>
      </c>
    </row>
    <row r="74" spans="1:2" x14ac:dyDescent="0.2">
      <c r="A74" s="1">
        <v>2008</v>
      </c>
      <c r="B74" s="11">
        <v>3.518625674273816</v>
      </c>
    </row>
    <row r="75" spans="1:2" x14ac:dyDescent="0.2">
      <c r="A75" s="1">
        <v>2009</v>
      </c>
      <c r="B75" s="11">
        <v>3.5590802783002431</v>
      </c>
    </row>
    <row r="76" spans="1:2" ht="14.25" x14ac:dyDescent="0.2">
      <c r="A76" s="1">
        <v>2010</v>
      </c>
      <c r="B76" s="169">
        <v>3.6</v>
      </c>
    </row>
    <row r="77" spans="1:2" x14ac:dyDescent="0.2">
      <c r="A77" s="1">
        <v>2011</v>
      </c>
      <c r="B77" s="11">
        <v>3.4939311233031747</v>
      </c>
    </row>
    <row r="78" spans="1:2" x14ac:dyDescent="0.2">
      <c r="A78" s="1">
        <v>2012</v>
      </c>
      <c r="B78" s="11">
        <v>3.3909874151073844</v>
      </c>
    </row>
    <row r="79" spans="1:2" x14ac:dyDescent="0.2">
      <c r="A79" s="1">
        <v>2013</v>
      </c>
      <c r="B79" s="11">
        <v>3.2910767967702976</v>
      </c>
    </row>
    <row r="80" spans="1:2" x14ac:dyDescent="0.2">
      <c r="A80" s="1">
        <v>2014</v>
      </c>
      <c r="B80" s="11">
        <v>3.1941099026157387</v>
      </c>
    </row>
    <row r="81" spans="1:2" ht="14.25" x14ac:dyDescent="0.2">
      <c r="A81" s="1">
        <v>2015</v>
      </c>
      <c r="B81" s="169">
        <v>3.1</v>
      </c>
    </row>
    <row r="82" spans="1:2" x14ac:dyDescent="0.2">
      <c r="A82" s="1">
        <v>2016</v>
      </c>
      <c r="B82" s="11">
        <v>3.1411792919040957</v>
      </c>
    </row>
    <row r="83" spans="1:2" x14ac:dyDescent="0.2">
      <c r="A83" s="1">
        <v>2017</v>
      </c>
      <c r="B83" s="11">
        <v>3.1829055948022953</v>
      </c>
    </row>
    <row r="84" spans="1:2" x14ac:dyDescent="0.2">
      <c r="A84" s="1">
        <v>2018</v>
      </c>
      <c r="B84" s="11">
        <v>3.2251861749931154</v>
      </c>
    </row>
    <row r="85" spans="1:2" x14ac:dyDescent="0.2">
      <c r="A85" s="1">
        <v>2019</v>
      </c>
      <c r="B85" s="11">
        <v>3.2680283952979847</v>
      </c>
    </row>
    <row r="86" spans="1:2" x14ac:dyDescent="0.2">
      <c r="A86" s="1">
        <v>2020</v>
      </c>
      <c r="B86" s="11">
        <v>3.3114397163434197</v>
      </c>
    </row>
    <row r="87" spans="1:2" x14ac:dyDescent="0.2">
      <c r="A87" s="1">
        <v>2021</v>
      </c>
      <c r="B87" s="11">
        <v>3.3554276978602329</v>
      </c>
    </row>
    <row r="88" spans="1:2" ht="14.25" x14ac:dyDescent="0.2">
      <c r="A88" s="1">
        <v>2022</v>
      </c>
      <c r="B88" s="168">
        <v>3.4</v>
      </c>
    </row>
    <row r="89" spans="1:2" x14ac:dyDescent="0.2">
      <c r="A89" s="1">
        <v>2023</v>
      </c>
      <c r="B89" s="13">
        <v>3.4</v>
      </c>
    </row>
    <row r="92" spans="1:2" x14ac:dyDescent="0.2">
      <c r="B92" s="1" t="s">
        <v>498</v>
      </c>
    </row>
  </sheetData>
  <phoneticPr fontId="69" type="noConversion"/>
  <pageMargins left="0.74803149606299213" right="0.74803149606299213" top="0.98425196850393704" bottom="0.98425196850393704" header="0.51181102362204722" footer="0.51181102362204722"/>
  <pageSetup scale="57"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sheetPr>
  <dimension ref="A1:L93"/>
  <sheetViews>
    <sheetView topLeftCell="A49" zoomScale="85" zoomScaleNormal="85" workbookViewId="0">
      <selection activeCell="H75" sqref="H75"/>
    </sheetView>
  </sheetViews>
  <sheetFormatPr defaultColWidth="9" defaultRowHeight="12.75" x14ac:dyDescent="0.2"/>
  <cols>
    <col min="1" max="1" width="15.25" style="1" customWidth="1"/>
    <col min="2" max="10" width="12" style="1" customWidth="1"/>
    <col min="11" max="18" width="9" style="1"/>
    <col min="19" max="19" width="0" style="1" hidden="1" customWidth="1"/>
    <col min="20" max="16384" width="9" style="1"/>
  </cols>
  <sheetData>
    <row r="1" spans="1:12" x14ac:dyDescent="0.2">
      <c r="A1" s="1" t="s">
        <v>499</v>
      </c>
    </row>
    <row r="2" spans="1:12" s="3" customFormat="1" ht="57" customHeight="1" x14ac:dyDescent="0.2">
      <c r="B2" s="3" t="s">
        <v>448</v>
      </c>
      <c r="C2" s="3" t="s">
        <v>449</v>
      </c>
      <c r="D2" s="3" t="s">
        <v>490</v>
      </c>
      <c r="E2" s="3" t="s">
        <v>491</v>
      </c>
      <c r="F2" s="3" t="s">
        <v>451</v>
      </c>
      <c r="G2" s="3" t="s">
        <v>452</v>
      </c>
      <c r="H2" s="3" t="s">
        <v>452</v>
      </c>
      <c r="I2" s="3" t="s">
        <v>453</v>
      </c>
      <c r="J2" s="3" t="s">
        <v>454</v>
      </c>
    </row>
    <row r="3" spans="1:12" s="3" customFormat="1" ht="25.5" x14ac:dyDescent="0.2">
      <c r="B3" s="3" t="s">
        <v>455</v>
      </c>
      <c r="C3" s="3" t="s">
        <v>455</v>
      </c>
      <c r="D3" s="3" t="s">
        <v>456</v>
      </c>
      <c r="E3" s="3" t="s">
        <v>457</v>
      </c>
      <c r="F3" s="3" t="s">
        <v>500</v>
      </c>
      <c r="G3" s="3" t="s">
        <v>459</v>
      </c>
      <c r="H3" s="3" t="s">
        <v>501</v>
      </c>
      <c r="I3" s="3" t="s">
        <v>461</v>
      </c>
      <c r="J3" s="3" t="s">
        <v>502</v>
      </c>
    </row>
    <row r="4" spans="1:12" x14ac:dyDescent="0.2">
      <c r="B4" s="1" t="s">
        <v>145</v>
      </c>
      <c r="C4" s="1" t="s">
        <v>146</v>
      </c>
      <c r="D4" s="1" t="s">
        <v>148</v>
      </c>
      <c r="E4" s="1" t="s">
        <v>149</v>
      </c>
      <c r="F4" s="1" t="s">
        <v>150</v>
      </c>
      <c r="G4" s="1" t="s">
        <v>493</v>
      </c>
      <c r="H4" s="1" t="s">
        <v>152</v>
      </c>
      <c r="I4" s="1" t="s">
        <v>395</v>
      </c>
      <c r="J4" s="1" t="s">
        <v>494</v>
      </c>
    </row>
    <row r="5" spans="1:12" x14ac:dyDescent="0.2">
      <c r="A5" s="145">
        <v>1981</v>
      </c>
      <c r="B5" s="88">
        <f>'a1'!R6/1000</f>
        <v>123.551</v>
      </c>
      <c r="C5" s="88">
        <v>90.5</v>
      </c>
      <c r="D5" s="88">
        <v>106</v>
      </c>
      <c r="E5" s="92">
        <f>G5/D5</f>
        <v>4.0849056603773581</v>
      </c>
      <c r="F5" s="92">
        <f>E5/I5*$I$41</f>
        <v>10.761044406327425</v>
      </c>
      <c r="G5" s="88">
        <v>433</v>
      </c>
      <c r="H5" s="88">
        <f>G5/I5*$I$41</f>
        <v>1140.6707070707071</v>
      </c>
      <c r="I5" s="88">
        <v>37.960122699386503</v>
      </c>
      <c r="J5" s="88">
        <f t="shared" ref="J5:J47" si="0">H5/B5*1000</f>
        <v>9232.3874923772946</v>
      </c>
      <c r="K5" s="4"/>
      <c r="L5" s="5"/>
    </row>
    <row r="6" spans="1:12" x14ac:dyDescent="0.2">
      <c r="A6" s="145">
        <v>1982</v>
      </c>
      <c r="B6" s="88">
        <f>'a1'!R7/1000</f>
        <v>123.58799999999999</v>
      </c>
      <c r="C6" s="88">
        <v>91.1</v>
      </c>
      <c r="D6" s="88">
        <v>105.7992</v>
      </c>
      <c r="E6" s="92">
        <f>POWER(E$10/E$5,1/5)*E5</f>
        <v>4.3420254232270015</v>
      </c>
      <c r="F6" s="92">
        <f t="shared" ref="F6:F16" si="1">E6/I6*$I$41</f>
        <v>10.313299001617505</v>
      </c>
      <c r="G6" s="88">
        <f>POWER(G10/G5,1/5)*G5</f>
        <v>459.38299410466021</v>
      </c>
      <c r="H6" s="88">
        <f t="shared" ref="H6:H16" si="2">G6/I6*$I$41</f>
        <v>1091.1392063979542</v>
      </c>
      <c r="I6" s="88">
        <v>42.101226993865033</v>
      </c>
      <c r="J6" s="88">
        <f t="shared" si="0"/>
        <v>8828.8442761267634</v>
      </c>
      <c r="K6" s="4"/>
      <c r="L6" s="5"/>
    </row>
    <row r="7" spans="1:12" x14ac:dyDescent="0.2">
      <c r="A7" s="145">
        <v>1983</v>
      </c>
      <c r="B7" s="88">
        <f>'a1'!R8/1000</f>
        <v>125.102</v>
      </c>
      <c r="C7" s="88">
        <v>92.6</v>
      </c>
      <c r="D7" s="88">
        <v>105.5989</v>
      </c>
      <c r="E7" s="92">
        <f>POWER(E$10/E$5,1/5)*E6</f>
        <v>4.6153292985003693</v>
      </c>
      <c r="F7" s="92">
        <f t="shared" si="1"/>
        <v>10.35867367511959</v>
      </c>
      <c r="G7" s="88">
        <f>POWER(G10/G5,1/5)*G6</f>
        <v>487.37352256942791</v>
      </c>
      <c r="H7" s="88">
        <f t="shared" si="2"/>
        <v>1093.8641539251876</v>
      </c>
      <c r="I7" s="88">
        <v>44.555214723926383</v>
      </c>
      <c r="J7" s="88">
        <f t="shared" si="0"/>
        <v>8743.7783083019258</v>
      </c>
      <c r="K7" s="4"/>
      <c r="L7" s="5"/>
    </row>
    <row r="8" spans="1:12" x14ac:dyDescent="0.2">
      <c r="A8" s="145">
        <v>1984</v>
      </c>
      <c r="B8" s="88">
        <f>'a1'!R9/1000</f>
        <v>126.563</v>
      </c>
      <c r="C8" s="88">
        <v>94.1</v>
      </c>
      <c r="D8" s="88">
        <v>105.3989</v>
      </c>
      <c r="E8" s="92">
        <f>POWER(E$10/E$5,1/5)*E7</f>
        <v>4.9058359768342328</v>
      </c>
      <c r="F8" s="92">
        <f t="shared" si="1"/>
        <v>10.556452332989835</v>
      </c>
      <c r="G8" s="88">
        <f>POWER(G10/G5,1/5)*G7</f>
        <v>517.06953359186832</v>
      </c>
      <c r="H8" s="88">
        <f t="shared" si="2"/>
        <v>1112.6380722834922</v>
      </c>
      <c r="I8" s="88">
        <v>46.472392638036808</v>
      </c>
      <c r="J8" s="88">
        <f t="shared" si="0"/>
        <v>8791.1796677029779</v>
      </c>
      <c r="K8" s="4"/>
      <c r="L8" s="5"/>
    </row>
    <row r="9" spans="1:12" x14ac:dyDescent="0.2">
      <c r="A9" s="145">
        <v>1985</v>
      </c>
      <c r="B9" s="88">
        <f>'a1'!R10/1000</f>
        <v>127.619</v>
      </c>
      <c r="C9" s="88">
        <v>95.3</v>
      </c>
      <c r="D9" s="88">
        <v>105.1992</v>
      </c>
      <c r="E9" s="92">
        <f>POWER(E$10/E$5,1/5)*E8</f>
        <v>5.2146282691943799</v>
      </c>
      <c r="F9" s="92">
        <f t="shared" si="1"/>
        <v>10.793452798459477</v>
      </c>
      <c r="G9" s="88">
        <f>POWER(G10/G5,1/5)*G8</f>
        <v>548.57494342201539</v>
      </c>
      <c r="H9" s="88">
        <f t="shared" si="2"/>
        <v>1135.4630574957268</v>
      </c>
      <c r="I9" s="88">
        <v>48.312883435582826</v>
      </c>
      <c r="J9" s="88">
        <f t="shared" si="0"/>
        <v>8897.2884719025133</v>
      </c>
      <c r="K9" s="4"/>
      <c r="L9" s="5"/>
    </row>
    <row r="10" spans="1:12" x14ac:dyDescent="0.2">
      <c r="A10" s="145">
        <v>1986</v>
      </c>
      <c r="B10" s="88">
        <f>'a1'!R11/1000</f>
        <v>128.43600000000001</v>
      </c>
      <c r="C10" s="88">
        <v>96</v>
      </c>
      <c r="D10" s="88">
        <v>105</v>
      </c>
      <c r="E10" s="92">
        <f>G10/D10</f>
        <v>5.5428571428571427</v>
      </c>
      <c r="F10" s="92">
        <f t="shared" si="1"/>
        <v>11.018118466898954</v>
      </c>
      <c r="G10" s="88">
        <v>582</v>
      </c>
      <c r="H10" s="88">
        <f t="shared" si="2"/>
        <v>1156.9024390243903</v>
      </c>
      <c r="I10" s="88">
        <v>50.306748466257666</v>
      </c>
      <c r="J10" s="88">
        <f t="shared" si="0"/>
        <v>9007.6181057054891</v>
      </c>
      <c r="K10" s="4"/>
      <c r="L10" s="5"/>
    </row>
    <row r="11" spans="1:12" x14ac:dyDescent="0.2">
      <c r="A11" s="145">
        <v>1987</v>
      </c>
      <c r="B11" s="88">
        <f>'a1'!R12/1000</f>
        <v>128.64099999999999</v>
      </c>
      <c r="C11" s="88">
        <v>96.3</v>
      </c>
      <c r="D11" s="88">
        <v>106.4491</v>
      </c>
      <c r="E11" s="92">
        <f>POWER(E$16/E$10,1/6)*E10</f>
        <v>5.7908202464559428</v>
      </c>
      <c r="F11" s="92">
        <f t="shared" si="1"/>
        <v>11.02369284872781</v>
      </c>
      <c r="G11" s="88">
        <f>POWER(G16/G10,1/6)*G10</f>
        <v>662.83145113591434</v>
      </c>
      <c r="H11" s="88">
        <f t="shared" si="2"/>
        <v>1261.7988500455947</v>
      </c>
      <c r="I11" s="88">
        <v>52.530674846625764</v>
      </c>
      <c r="J11" s="88">
        <f t="shared" si="0"/>
        <v>9808.6834683001125</v>
      </c>
      <c r="K11" s="4"/>
      <c r="L11" s="5"/>
    </row>
    <row r="12" spans="1:12" x14ac:dyDescent="0.2">
      <c r="A12" s="145">
        <v>1988</v>
      </c>
      <c r="B12" s="88">
        <f>'a1'!R13/1000</f>
        <v>129.28899999999999</v>
      </c>
      <c r="C12" s="88">
        <v>96.9</v>
      </c>
      <c r="D12" s="88">
        <v>107.9181</v>
      </c>
      <c r="E12" s="92">
        <f>POWER(E$16/E$10,1/6)*E11</f>
        <v>6.0498761311172284</v>
      </c>
      <c r="F12" s="92">
        <f t="shared" si="1"/>
        <v>11.080110217664137</v>
      </c>
      <c r="G12" s="88">
        <f>POWER(G16/G10,1/6)*G11</f>
        <v>754.88923129715124</v>
      </c>
      <c r="H12" s="88">
        <f t="shared" si="2"/>
        <v>1382.5499404655691</v>
      </c>
      <c r="I12" s="88">
        <v>54.601226993865033</v>
      </c>
      <c r="J12" s="88">
        <f t="shared" si="0"/>
        <v>10693.484677471164</v>
      </c>
      <c r="K12" s="4"/>
      <c r="L12" s="5"/>
    </row>
    <row r="13" spans="1:12" x14ac:dyDescent="0.2">
      <c r="A13" s="145">
        <v>1989</v>
      </c>
      <c r="B13" s="88">
        <f>'a1'!R14/1000</f>
        <v>130.15299999999999</v>
      </c>
      <c r="C13" s="88">
        <v>97.5</v>
      </c>
      <c r="D13" s="88">
        <v>109.4075</v>
      </c>
      <c r="E13" s="92">
        <f>POWER(E$16/E$10,1/6)*E12</f>
        <v>6.3205210391847775</v>
      </c>
      <c r="F13" s="92">
        <f t="shared" si="1"/>
        <v>11.018662346386296</v>
      </c>
      <c r="G13" s="88">
        <f>POWER(G16/G10,1/6)*G12</f>
        <v>859.73251654220905</v>
      </c>
      <c r="H13" s="88">
        <f t="shared" si="2"/>
        <v>1498.7850288382897</v>
      </c>
      <c r="I13" s="88">
        <v>57.361963190184049</v>
      </c>
      <c r="J13" s="88">
        <f t="shared" si="0"/>
        <v>11515.56267499243</v>
      </c>
      <c r="K13" s="4"/>
      <c r="L13" s="5"/>
    </row>
    <row r="14" spans="1:12" x14ac:dyDescent="0.2">
      <c r="A14" s="145">
        <v>1990</v>
      </c>
      <c r="B14" s="88">
        <f>'a1'!R15/1000</f>
        <v>130.404</v>
      </c>
      <c r="C14" s="88">
        <v>98.1</v>
      </c>
      <c r="D14" s="88">
        <v>110.9174</v>
      </c>
      <c r="E14" s="92">
        <f>POWER(E$16/E$10,1/6)*E13</f>
        <v>6.6032734127070558</v>
      </c>
      <c r="F14" s="92">
        <f t="shared" si="1"/>
        <v>10.982995574196428</v>
      </c>
      <c r="G14" s="88">
        <f>POWER(G16/G10,1/6)*G13</f>
        <v>979.1370301175325</v>
      </c>
      <c r="H14" s="88">
        <f t="shared" si="2"/>
        <v>1628.564652134263</v>
      </c>
      <c r="I14" s="88">
        <v>60.122699386503072</v>
      </c>
      <c r="J14" s="88">
        <f t="shared" si="0"/>
        <v>12488.609644905548</v>
      </c>
      <c r="K14" s="4"/>
      <c r="L14" s="5"/>
    </row>
    <row r="15" spans="1:12" x14ac:dyDescent="0.2">
      <c r="A15" s="145">
        <v>1991</v>
      </c>
      <c r="B15" s="88">
        <f>'a1'!R16/1000</f>
        <v>130.369</v>
      </c>
      <c r="C15" s="88">
        <v>98.5</v>
      </c>
      <c r="D15" s="88">
        <v>112.4481</v>
      </c>
      <c r="E15" s="92">
        <f>POWER(E$16/E$10,1/6)*E14</f>
        <v>6.8986748865545806</v>
      </c>
      <c r="F15" s="92">
        <f t="shared" si="1"/>
        <v>10.864579773027987</v>
      </c>
      <c r="G15" s="88">
        <f>POWER(G16/G10,1/6)*G14</f>
        <v>1115.1251177555216</v>
      </c>
      <c r="H15" s="88">
        <f t="shared" si="2"/>
        <v>1756.187383518358</v>
      </c>
      <c r="I15" s="88">
        <v>63.49693251533742</v>
      </c>
      <c r="J15" s="88">
        <f t="shared" si="0"/>
        <v>13470.8970960762</v>
      </c>
      <c r="K15" s="4"/>
      <c r="L15" s="5"/>
    </row>
    <row r="16" spans="1:12" x14ac:dyDescent="0.2">
      <c r="A16" s="145">
        <v>1992</v>
      </c>
      <c r="B16" s="88">
        <f>'a1'!R17/1000</f>
        <v>130.827</v>
      </c>
      <c r="C16" s="88">
        <v>99.6</v>
      </c>
      <c r="D16" s="88">
        <v>114</v>
      </c>
      <c r="E16" s="92">
        <f>'a5-1'!E26*E71/100</f>
        <v>7.2072913259649933</v>
      </c>
      <c r="F16" s="92">
        <f t="shared" si="1"/>
        <v>11.188461772688514</v>
      </c>
      <c r="G16" s="88">
        <v>1270</v>
      </c>
      <c r="H16" s="88">
        <f t="shared" si="2"/>
        <v>1971.5238095238096</v>
      </c>
      <c r="I16" s="88">
        <v>64.417177914110425</v>
      </c>
      <c r="J16" s="88">
        <f t="shared" si="0"/>
        <v>15069.701281263116</v>
      </c>
      <c r="K16" s="4"/>
      <c r="L16" s="5"/>
    </row>
    <row r="17" spans="1:12" x14ac:dyDescent="0.2">
      <c r="A17" s="145">
        <v>1993</v>
      </c>
      <c r="B17" s="88">
        <f>'a1'!R18/1000</f>
        <v>132.17699999999999</v>
      </c>
      <c r="C17" s="88">
        <v>100.8</v>
      </c>
      <c r="D17" s="88">
        <f>D16*POWER(D$22/D$16, 1/6)</f>
        <v>117.77741377299871</v>
      </c>
      <c r="E17" s="92">
        <f>F17*I17/$I$41</f>
        <v>7.2737675660601617</v>
      </c>
      <c r="F17" s="92">
        <f>F16*'a5-1'!D95/'a5-1'!D94</f>
        <v>11.080599189418752</v>
      </c>
      <c r="G17" s="88">
        <f>D17*E17</f>
        <v>856.68553231648536</v>
      </c>
      <c r="H17" s="88">
        <f>D17*F17</f>
        <v>1305.0443155849266</v>
      </c>
      <c r="I17" s="88">
        <v>65.644171779141104</v>
      </c>
      <c r="J17" s="88">
        <f t="shared" si="0"/>
        <v>9873.4599482884823</v>
      </c>
      <c r="K17" s="4"/>
      <c r="L17" s="5"/>
    </row>
    <row r="18" spans="1:12" x14ac:dyDescent="0.2">
      <c r="A18" s="145">
        <v>1994</v>
      </c>
      <c r="B18" s="88">
        <f>'a1'!R19/1000</f>
        <v>133.43700000000001</v>
      </c>
      <c r="C18" s="88">
        <v>102.1</v>
      </c>
      <c r="D18" s="88">
        <f>D17*POWER(D$22/D$16, 1/6)</f>
        <v>121.679992939089</v>
      </c>
      <c r="E18" s="92">
        <f t="shared" ref="E18:E47" si="3">F18*I18/$I$41</f>
        <v>7.3129982654124808</v>
      </c>
      <c r="F18" s="92">
        <f>F17*'a5-1'!D96/'a5-1'!D95</f>
        <v>11.127362588212224</v>
      </c>
      <c r="G18" s="88">
        <f t="shared" ref="G18:G31" si="4">D18*E18</f>
        <v>889.84557729896085</v>
      </c>
      <c r="H18" s="88">
        <f t="shared" ref="H18:H42" si="5">D18*F18</f>
        <v>1353.9774011643465</v>
      </c>
      <c r="I18" s="88">
        <v>65.720858895705518</v>
      </c>
      <c r="J18" s="88">
        <f t="shared" si="0"/>
        <v>10146.941261901469</v>
      </c>
      <c r="K18" s="4"/>
      <c r="L18" s="5"/>
    </row>
    <row r="19" spans="1:12" x14ac:dyDescent="0.2">
      <c r="A19" s="145">
        <v>1995</v>
      </c>
      <c r="B19" s="88">
        <f>'a1'!R20/1000</f>
        <v>134.41499999999999</v>
      </c>
      <c r="C19" s="88">
        <v>103.2</v>
      </c>
      <c r="D19" s="88">
        <f>D18*POWER(D$22/D$16, 1/6)</f>
        <v>125.71188487967235</v>
      </c>
      <c r="E19" s="92">
        <f t="shared" si="3"/>
        <v>7.4566402113896428</v>
      </c>
      <c r="F19" s="92">
        <f>F18*'a5-1'!D97/'a5-1'!D96</f>
        <v>11.099838853484126</v>
      </c>
      <c r="G19" s="88">
        <f t="shared" si="4"/>
        <v>937.38829584335053</v>
      </c>
      <c r="H19" s="88">
        <f t="shared" si="5"/>
        <v>1395.3816641321109</v>
      </c>
      <c r="I19" s="88">
        <v>67.177914110429441</v>
      </c>
      <c r="J19" s="88">
        <f t="shared" si="0"/>
        <v>10381.145438620028</v>
      </c>
      <c r="K19" s="4"/>
      <c r="L19" s="5"/>
    </row>
    <row r="20" spans="1:12" x14ac:dyDescent="0.2">
      <c r="A20" s="145">
        <v>1996</v>
      </c>
      <c r="B20" s="88">
        <f>'a1'!R21/1000</f>
        <v>135.73699999999999</v>
      </c>
      <c r="C20" s="88">
        <v>104.4</v>
      </c>
      <c r="D20" s="88">
        <f>D19*POWER(D$22/D$16, 1/6)</f>
        <v>129.87737440049781</v>
      </c>
      <c r="E20" s="92">
        <f t="shared" si="3"/>
        <v>7.5991664218806365</v>
      </c>
      <c r="F20" s="92">
        <f>F19*'a5-1'!D98/'a5-1'!D97</f>
        <v>11.146583817921652</v>
      </c>
      <c r="G20" s="88">
        <f t="shared" si="4"/>
        <v>986.95978250628275</v>
      </c>
      <c r="H20" s="88">
        <f t="shared" si="5"/>
        <v>1447.6890398067408</v>
      </c>
      <c r="I20" s="88">
        <v>68.174846625766875</v>
      </c>
      <c r="J20" s="88">
        <f t="shared" si="0"/>
        <v>10665.397347861974</v>
      </c>
      <c r="K20" s="4"/>
      <c r="L20" s="5"/>
    </row>
    <row r="21" spans="1:12" x14ac:dyDescent="0.2">
      <c r="A21" s="145">
        <v>1997</v>
      </c>
      <c r="B21" s="88">
        <f>'a1'!R22/1000</f>
        <v>136.095</v>
      </c>
      <c r="C21" s="88">
        <v>105.1</v>
      </c>
      <c r="D21" s="88">
        <f>D20*POWER(D$22/D$16, 1/6)</f>
        <v>134.18088828524651</v>
      </c>
      <c r="E21" s="92">
        <f t="shared" si="3"/>
        <v>7.9679349957924295</v>
      </c>
      <c r="F21" s="92">
        <f>F20*'a5-1'!D99/'a5-1'!D98</f>
        <v>11.493569949682884</v>
      </c>
      <c r="G21" s="88">
        <f t="shared" si="4"/>
        <v>1069.14459553453</v>
      </c>
      <c r="H21" s="88">
        <f t="shared" si="5"/>
        <v>1542.2174254170654</v>
      </c>
      <c r="I21" s="88">
        <v>69.325153374233139</v>
      </c>
      <c r="J21" s="88">
        <f t="shared" si="0"/>
        <v>11331.91833217286</v>
      </c>
      <c r="K21" s="4"/>
      <c r="L21" s="5"/>
    </row>
    <row r="22" spans="1:12" x14ac:dyDescent="0.2">
      <c r="A22" s="145">
        <v>1998</v>
      </c>
      <c r="B22" s="88">
        <f>'a1'!R23/1000</f>
        <v>135.804</v>
      </c>
      <c r="C22" s="88">
        <v>105.5</v>
      </c>
      <c r="D22" s="88">
        <f t="shared" ref="D22:D47" si="6">C22*B65*365/1000</f>
        <v>138.62700000000001</v>
      </c>
      <c r="E22" s="92">
        <f t="shared" si="3"/>
        <v>8.2961771775292625</v>
      </c>
      <c r="F22" s="92">
        <f>F21*'a5-1'!D100/'a5-1'!D99</f>
        <v>11.849085475901596</v>
      </c>
      <c r="G22" s="88">
        <f t="shared" si="4"/>
        <v>1150.0741535893492</v>
      </c>
      <c r="H22" s="88">
        <f t="shared" si="5"/>
        <v>1642.6031722678106</v>
      </c>
      <c r="I22" s="88">
        <v>70.015337423312886</v>
      </c>
      <c r="J22" s="88">
        <f t="shared" si="0"/>
        <v>12095.396102234179</v>
      </c>
      <c r="K22" s="4"/>
      <c r="L22" s="5"/>
    </row>
    <row r="23" spans="1:12" x14ac:dyDescent="0.2">
      <c r="A23" s="145">
        <v>1999</v>
      </c>
      <c r="B23" s="88">
        <f>'a1'!R24/1000</f>
        <v>136.28100000000001</v>
      </c>
      <c r="C23" s="88">
        <v>106.3</v>
      </c>
      <c r="D23" s="88">
        <f t="shared" si="6"/>
        <v>138.542303263886</v>
      </c>
      <c r="E23" s="92">
        <f t="shared" si="3"/>
        <v>8.5277102866425363</v>
      </c>
      <c r="F23" s="92">
        <f>F22*'a5-1'!D101/'a5-1'!D100</f>
        <v>11.970004535825474</v>
      </c>
      <c r="G23" s="88">
        <f t="shared" si="4"/>
        <v>1181.4486246785905</v>
      </c>
      <c r="H23" s="88">
        <f t="shared" si="5"/>
        <v>1658.3519984724237</v>
      </c>
      <c r="I23" s="88">
        <v>71.242331288343564</v>
      </c>
      <c r="J23" s="88">
        <f t="shared" si="0"/>
        <v>12168.622173835118</v>
      </c>
      <c r="K23" s="4"/>
      <c r="L23" s="5"/>
    </row>
    <row r="24" spans="1:12" x14ac:dyDescent="0.2">
      <c r="A24" s="145">
        <v>2000</v>
      </c>
      <c r="B24" s="88">
        <f>'a1'!R25/1000</f>
        <v>136.47</v>
      </c>
      <c r="C24" s="88">
        <v>106.9</v>
      </c>
      <c r="D24" s="88">
        <f t="shared" si="6"/>
        <v>138.19127313584988</v>
      </c>
      <c r="E24" s="92">
        <f t="shared" si="3"/>
        <v>9.0851101406511248</v>
      </c>
      <c r="F24" s="92">
        <f>F23*'a5-1'!D102/'a5-1'!D101</f>
        <v>12.418221827472816</v>
      </c>
      <c r="G24" s="88">
        <f t="shared" si="4"/>
        <v>1255.4829369159991</v>
      </c>
      <c r="H24" s="88">
        <f t="shared" si="5"/>
        <v>1716.0898844218689</v>
      </c>
      <c r="I24" s="88">
        <v>73.159509202453989</v>
      </c>
      <c r="J24" s="88">
        <f t="shared" si="0"/>
        <v>12574.850768827353</v>
      </c>
      <c r="K24" s="4"/>
      <c r="L24" s="5"/>
    </row>
    <row r="25" spans="1:12" x14ac:dyDescent="0.2">
      <c r="A25" s="145">
        <v>2001</v>
      </c>
      <c r="B25" s="88">
        <f>'a1'!R26/1000</f>
        <v>136.667</v>
      </c>
      <c r="C25" s="88">
        <v>107.8</v>
      </c>
      <c r="D25" s="88">
        <f t="shared" si="6"/>
        <v>138.22145087528361</v>
      </c>
      <c r="E25" s="92">
        <f t="shared" si="3"/>
        <v>9.4257693786049739</v>
      </c>
      <c r="F25" s="92">
        <f>F24*'a5-1'!D103/'a5-1'!D102</f>
        <v>12.567692504806631</v>
      </c>
      <c r="G25" s="88">
        <f t="shared" si="4"/>
        <v>1302.8435191265999</v>
      </c>
      <c r="H25" s="88">
        <f t="shared" si="5"/>
        <v>1737.1246921687998</v>
      </c>
      <c r="I25" s="88">
        <v>75</v>
      </c>
      <c r="J25" s="88">
        <f t="shared" si="0"/>
        <v>12710.637477729078</v>
      </c>
      <c r="K25" s="4"/>
      <c r="L25" s="5"/>
    </row>
    <row r="26" spans="1:12" x14ac:dyDescent="0.2">
      <c r="A26" s="145">
        <v>2002</v>
      </c>
      <c r="B26" s="88">
        <f>'a1'!R27/1000</f>
        <v>136.88200000000001</v>
      </c>
      <c r="C26" s="88">
        <v>108.6</v>
      </c>
      <c r="D26" s="88">
        <f t="shared" si="6"/>
        <v>138.11482118752451</v>
      </c>
      <c r="E26" s="92">
        <f t="shared" si="3"/>
        <v>9.5923378892495013</v>
      </c>
      <c r="F26" s="92">
        <f>F25*'a5-1'!D104/'a5-1'!D103</f>
        <v>12.508408607581348</v>
      </c>
      <c r="G26" s="88">
        <f t="shared" si="4"/>
        <v>1324.8440323440111</v>
      </c>
      <c r="H26" s="88">
        <f t="shared" si="5"/>
        <v>1727.5966181765903</v>
      </c>
      <c r="I26" s="88">
        <v>76.687116564417181</v>
      </c>
      <c r="J26" s="88">
        <f t="shared" si="0"/>
        <v>12621.064991573692</v>
      </c>
      <c r="K26" s="4"/>
      <c r="L26" s="5"/>
    </row>
    <row r="27" spans="1:12" x14ac:dyDescent="0.2">
      <c r="A27" s="145">
        <v>2003</v>
      </c>
      <c r="B27" s="88">
        <f>'a1'!R28/1000</f>
        <v>137.23099999999999</v>
      </c>
      <c r="C27" s="88">
        <v>109.5</v>
      </c>
      <c r="D27" s="88">
        <f t="shared" si="6"/>
        <v>138.12692804367947</v>
      </c>
      <c r="E27" s="92">
        <f t="shared" si="3"/>
        <v>9.7887073348148697</v>
      </c>
      <c r="F27" s="92">
        <f>F26*'a5-1'!D105/'a5-1'!D104</f>
        <v>12.416803856613413</v>
      </c>
      <c r="G27" s="88">
        <f t="shared" si="4"/>
        <v>1352.0840736766108</v>
      </c>
      <c r="H27" s="88">
        <f t="shared" si="5"/>
        <v>1715.0949728349226</v>
      </c>
      <c r="I27" s="88">
        <v>78.834355828220865</v>
      </c>
      <c r="J27" s="88">
        <f t="shared" si="0"/>
        <v>12497.868359444461</v>
      </c>
      <c r="K27" s="4"/>
      <c r="L27" s="5"/>
    </row>
    <row r="28" spans="1:12" x14ac:dyDescent="0.2">
      <c r="A28" s="145">
        <v>2004</v>
      </c>
      <c r="B28" s="88">
        <f>'a1'!R29/1000</f>
        <v>137.68199999999999</v>
      </c>
      <c r="C28" s="88">
        <v>110.4</v>
      </c>
      <c r="D28" s="88">
        <f t="shared" si="6"/>
        <v>138.12970399394544</v>
      </c>
      <c r="E28" s="92">
        <f t="shared" si="3"/>
        <v>10.103488707783105</v>
      </c>
      <c r="F28" s="92">
        <f>F27*'a5-1'!D106/'a5-1'!D105</f>
        <v>12.583523662797679</v>
      </c>
      <c r="G28" s="88">
        <f t="shared" si="4"/>
        <v>1395.5919045122507</v>
      </c>
      <c r="H28" s="88">
        <f t="shared" si="5"/>
        <v>1738.1583987430515</v>
      </c>
      <c r="I28" s="88">
        <v>80.291411042944787</v>
      </c>
      <c r="J28" s="88">
        <f t="shared" si="0"/>
        <v>12624.441820594207</v>
      </c>
      <c r="K28" s="4"/>
      <c r="L28" s="5"/>
    </row>
    <row r="29" spans="1:12" x14ac:dyDescent="0.2">
      <c r="A29" s="145">
        <v>2005</v>
      </c>
      <c r="B29" s="88">
        <f>'a1'!R30/1000</f>
        <v>138.06700000000001</v>
      </c>
      <c r="C29" s="88">
        <v>111.4</v>
      </c>
      <c r="D29" s="88">
        <f t="shared" si="6"/>
        <v>138.2474</v>
      </c>
      <c r="E29" s="92">
        <f t="shared" si="3"/>
        <v>10.576596545385152</v>
      </c>
      <c r="F29" s="92">
        <f>F28*'a5-1'!D107/'a5-1'!D106</f>
        <v>12.889609247833869</v>
      </c>
      <c r="G29" s="88">
        <f t="shared" si="4"/>
        <v>1462.1869732484793</v>
      </c>
      <c r="H29" s="88">
        <f t="shared" si="5"/>
        <v>1781.9549655289879</v>
      </c>
      <c r="I29" s="88">
        <v>82.055214723926383</v>
      </c>
      <c r="J29" s="88">
        <f t="shared" si="0"/>
        <v>12906.450966045382</v>
      </c>
      <c r="K29" s="4"/>
      <c r="L29" s="5"/>
    </row>
    <row r="30" spans="1:12" x14ac:dyDescent="0.2">
      <c r="A30" s="145">
        <v>2006</v>
      </c>
      <c r="B30" s="88">
        <f>'a1'!R31/1000</f>
        <v>137.869</v>
      </c>
      <c r="C30" s="88">
        <v>112</v>
      </c>
      <c r="D30" s="88">
        <f t="shared" si="6"/>
        <v>140.59002912937069</v>
      </c>
      <c r="E30" s="92">
        <f t="shared" si="3"/>
        <v>11.121291411438357</v>
      </c>
      <c r="F30" s="92">
        <f>F29*'a5-1'!D108/'a5-1'!D107</f>
        <v>13.292542621920823</v>
      </c>
      <c r="G30" s="88">
        <f t="shared" si="4"/>
        <v>1563.5426834903387</v>
      </c>
      <c r="H30" s="88">
        <f t="shared" si="5"/>
        <v>1868.7989544192501</v>
      </c>
      <c r="I30" s="88">
        <v>83.665644171779135</v>
      </c>
      <c r="J30" s="88">
        <f t="shared" si="0"/>
        <v>13554.888730746216</v>
      </c>
      <c r="K30" s="4"/>
      <c r="L30" s="5"/>
    </row>
    <row r="31" spans="1:12" x14ac:dyDescent="0.2">
      <c r="A31" s="145">
        <v>2007</v>
      </c>
      <c r="B31" s="88">
        <f>'a1'!R32/1000</f>
        <v>137.709</v>
      </c>
      <c r="C31" s="88">
        <v>112.4</v>
      </c>
      <c r="D31" s="88">
        <f t="shared" si="6"/>
        <v>142.71431134931308</v>
      </c>
      <c r="E31" s="92">
        <f t="shared" si="3"/>
        <v>11.609407690902716</v>
      </c>
      <c r="F31" s="92">
        <f>F30*'a5-1'!D109/'a5-1'!D108</f>
        <v>13.577280384696985</v>
      </c>
      <c r="G31" s="88">
        <f t="shared" si="4"/>
        <v>1656.8286237805999</v>
      </c>
      <c r="H31" s="88">
        <f t="shared" si="5"/>
        <v>1937.6722200985669</v>
      </c>
      <c r="I31" s="88">
        <v>85.50613496932516</v>
      </c>
      <c r="J31" s="88">
        <f t="shared" si="0"/>
        <v>14070.774024200065</v>
      </c>
      <c r="K31" s="4"/>
      <c r="L31" s="5"/>
    </row>
    <row r="32" spans="1:12" x14ac:dyDescent="0.2">
      <c r="A32" s="145">
        <v>2008</v>
      </c>
      <c r="B32" s="88">
        <f>'a1'!R33/1000</f>
        <v>138.73599999999999</v>
      </c>
      <c r="C32" s="88">
        <v>113.4</v>
      </c>
      <c r="D32" s="88">
        <f t="shared" si="6"/>
        <v>145.63943528386753</v>
      </c>
      <c r="E32" s="92">
        <f t="shared" si="3"/>
        <v>11.96853055157926</v>
      </c>
      <c r="F32" s="92">
        <f>F31*'a5-1'!D110/'a5-1'!D109</f>
        <v>13.678320630376298</v>
      </c>
      <c r="G32" s="88">
        <f t="shared" ref="G32:G37" si="7">D32*E32</f>
        <v>1743.090030709719</v>
      </c>
      <c r="H32" s="88">
        <f t="shared" si="5"/>
        <v>1992.102892239679</v>
      </c>
      <c r="I32" s="88">
        <v>87.5</v>
      </c>
      <c r="J32" s="88">
        <f t="shared" si="0"/>
        <v>14358.947153151879</v>
      </c>
      <c r="K32" s="4"/>
      <c r="L32" s="5"/>
    </row>
    <row r="33" spans="1:12" x14ac:dyDescent="0.2">
      <c r="A33" s="145">
        <v>2009</v>
      </c>
      <c r="B33" s="88">
        <f>'a1'!R34/1000</f>
        <v>139.87299999999999</v>
      </c>
      <c r="C33" s="88">
        <v>114.5</v>
      </c>
      <c r="D33" s="88">
        <f t="shared" si="6"/>
        <v>148.74286253086291</v>
      </c>
      <c r="E33" s="92">
        <f t="shared" si="3"/>
        <v>12.124373604969668</v>
      </c>
      <c r="F33" s="92">
        <f>F32*'a5-1'!D111/'a5-1'!D110</f>
        <v>13.820090193077311</v>
      </c>
      <c r="G33" s="88">
        <f t="shared" si="7"/>
        <v>1803.4140363968261</v>
      </c>
      <c r="H33" s="88">
        <f t="shared" si="5"/>
        <v>2055.6397757530249</v>
      </c>
      <c r="I33" s="88">
        <v>87.730061349693258</v>
      </c>
      <c r="J33" s="88">
        <f t="shared" si="0"/>
        <v>14696.473055936636</v>
      </c>
      <c r="K33" s="4"/>
      <c r="L33" s="5"/>
    </row>
    <row r="34" spans="1:12" x14ac:dyDescent="0.2">
      <c r="A34" s="145">
        <v>2010</v>
      </c>
      <c r="B34" s="88">
        <f>'a1'!R35/1000</f>
        <v>141.64400000000001</v>
      </c>
      <c r="C34" s="88">
        <v>116.5</v>
      </c>
      <c r="D34" s="88">
        <f t="shared" si="6"/>
        <v>153.08099999999999</v>
      </c>
      <c r="E34" s="92">
        <f t="shared" si="3"/>
        <v>12.206182210132804</v>
      </c>
      <c r="F34" s="92">
        <f>F33*'a5-1'!D112/'a5-1'!D111</f>
        <v>13.662542147650795</v>
      </c>
      <c r="G34" s="88">
        <f t="shared" si="7"/>
        <v>1868.5345789093396</v>
      </c>
      <c r="H34" s="88">
        <f t="shared" si="5"/>
        <v>2091.4756145045312</v>
      </c>
      <c r="I34" s="88">
        <v>89.340490797546011</v>
      </c>
      <c r="J34" s="88">
        <f t="shared" si="0"/>
        <v>14765.719794022556</v>
      </c>
      <c r="K34" s="4"/>
      <c r="L34" s="5"/>
    </row>
    <row r="35" spans="1:12" x14ac:dyDescent="0.2">
      <c r="A35" s="145">
        <v>2011</v>
      </c>
      <c r="B35" s="88">
        <f>'a1'!R36/1000</f>
        <v>143.91800000000001</v>
      </c>
      <c r="C35" s="88">
        <v>118.6</v>
      </c>
      <c r="D35" s="88">
        <f t="shared" si="6"/>
        <v>151.24878439667111</v>
      </c>
      <c r="E35" s="92">
        <f t="shared" si="3"/>
        <v>12.685876486249963</v>
      </c>
      <c r="F35" s="92">
        <f>F34*'a5-1'!D113/'a5-1'!D112</f>
        <v>13.796816462110051</v>
      </c>
      <c r="G35" s="88">
        <f t="shared" si="7"/>
        <v>1918.7233975516203</v>
      </c>
      <c r="H35" s="88">
        <f t="shared" si="5"/>
        <v>2086.7517184381259</v>
      </c>
      <c r="I35" s="88">
        <v>91.947852760736197</v>
      </c>
      <c r="J35" s="88">
        <f t="shared" si="0"/>
        <v>14499.588087925944</v>
      </c>
      <c r="K35" s="4"/>
      <c r="L35" s="5"/>
    </row>
    <row r="36" spans="1:12" x14ac:dyDescent="0.2">
      <c r="A36" s="145">
        <v>2012</v>
      </c>
      <c r="B36" s="88">
        <f>'a1'!R37/1000</f>
        <v>144.41499999999999</v>
      </c>
      <c r="C36" s="88">
        <v>119.8</v>
      </c>
      <c r="D36" s="88">
        <f t="shared" si="6"/>
        <v>148.27770670040059</v>
      </c>
      <c r="E36" s="92">
        <f t="shared" si="3"/>
        <v>13.038448899878693</v>
      </c>
      <c r="F36" s="92">
        <f>F35*'a5-1'!D114/'a5-1'!D113</f>
        <v>13.970531935449314</v>
      </c>
      <c r="G36" s="88">
        <f t="shared" si="7"/>
        <v>1933.3113018043734</v>
      </c>
      <c r="H36" s="88">
        <f t="shared" si="5"/>
        <v>2071.5184367731331</v>
      </c>
      <c r="I36" s="88">
        <v>93.328220858895705</v>
      </c>
      <c r="J36" s="88">
        <f t="shared" si="0"/>
        <v>14344.205496472896</v>
      </c>
      <c r="K36" s="4"/>
      <c r="L36" s="5"/>
    </row>
    <row r="37" spans="1:12" x14ac:dyDescent="0.2">
      <c r="A37" s="145">
        <v>2013</v>
      </c>
      <c r="B37" s="88">
        <f>'a1'!R38/1000</f>
        <v>143.94200000000001</v>
      </c>
      <c r="C37" s="88">
        <v>120.2</v>
      </c>
      <c r="D37" s="88">
        <f t="shared" si="6"/>
        <v>144.38941230470326</v>
      </c>
      <c r="E37" s="92">
        <f t="shared" si="3"/>
        <v>13.395880161592343</v>
      </c>
      <c r="F37" s="92">
        <f>F36*'a5-1'!D115/'a5-1'!D114</f>
        <v>14.224941148791869</v>
      </c>
      <c r="G37" s="88">
        <f t="shared" si="7"/>
        <v>1934.2232638365517</v>
      </c>
      <c r="H37" s="88">
        <f t="shared" si="5"/>
        <v>2053.9308925430482</v>
      </c>
      <c r="I37" s="88">
        <v>94.171779141104295</v>
      </c>
      <c r="J37" s="88">
        <f t="shared" si="0"/>
        <v>14269.156275048617</v>
      </c>
      <c r="K37" s="4"/>
      <c r="L37" s="5"/>
    </row>
    <row r="38" spans="1:12" x14ac:dyDescent="0.2">
      <c r="A38" s="145">
        <v>2014</v>
      </c>
      <c r="B38" s="88">
        <f>'a1'!R39/1000</f>
        <v>144.095</v>
      </c>
      <c r="C38" s="88">
        <v>120.6</v>
      </c>
      <c r="D38" s="88">
        <f t="shared" si="6"/>
        <v>140.6015238032422</v>
      </c>
      <c r="E38" s="92">
        <f t="shared" si="3"/>
        <v>13.958282829555033</v>
      </c>
      <c r="F38" s="92">
        <f>F37*'a5-1'!D116/'a5-1'!D115</f>
        <v>14.538019816086072</v>
      </c>
      <c r="G38" s="88">
        <f t="shared" ref="G38:G44" si="8">D38*E38</f>
        <v>1962.5558355120688</v>
      </c>
      <c r="H38" s="88">
        <f t="shared" si="5"/>
        <v>2044.0677392234327</v>
      </c>
      <c r="I38" s="88">
        <v>96.012269938650306</v>
      </c>
      <c r="J38" s="88">
        <f t="shared" si="0"/>
        <v>14185.556328973475</v>
      </c>
      <c r="K38" s="4"/>
      <c r="L38" s="5"/>
    </row>
    <row r="39" spans="1:12" x14ac:dyDescent="0.2">
      <c r="A39" s="145">
        <v>2015</v>
      </c>
      <c r="B39" s="88">
        <f>'a1'!R40/1000</f>
        <v>144.636</v>
      </c>
      <c r="C39" s="88">
        <v>120.9</v>
      </c>
      <c r="D39" s="88">
        <f t="shared" si="6"/>
        <v>136.79835</v>
      </c>
      <c r="E39" s="92">
        <f t="shared" si="3"/>
        <v>14.25924347908172</v>
      </c>
      <c r="F39" s="92">
        <f>F38*'a5-1'!D117/'a5-1'!D116</f>
        <v>14.687246047964111</v>
      </c>
      <c r="G39" s="88">
        <f t="shared" si="8"/>
        <v>1950.6409801866387</v>
      </c>
      <c r="H39" s="88">
        <f t="shared" si="5"/>
        <v>2009.1910254055113</v>
      </c>
      <c r="I39" s="88">
        <v>97.085889570552141</v>
      </c>
      <c r="J39" s="88">
        <f t="shared" si="0"/>
        <v>13891.361938974469</v>
      </c>
      <c r="K39" s="4"/>
      <c r="L39" s="5"/>
    </row>
    <row r="40" spans="1:12" x14ac:dyDescent="0.2">
      <c r="A40" s="145">
        <v>2016</v>
      </c>
      <c r="B40" s="88">
        <f>'a1'!R41/1000</f>
        <v>146.89099999999999</v>
      </c>
      <c r="C40" s="88">
        <v>121.8</v>
      </c>
      <c r="D40" s="88">
        <f t="shared" si="6"/>
        <v>139.64740778018037</v>
      </c>
      <c r="E40" s="92">
        <f t="shared" si="3"/>
        <v>14.07701868016356</v>
      </c>
      <c r="F40" s="92">
        <f>F39*'a5-1'!D118/'a5-1'!D117</f>
        <v>14.296286883904425</v>
      </c>
      <c r="G40" s="88">
        <f t="shared" si="8"/>
        <v>1965.8191679580173</v>
      </c>
      <c r="H40" s="88">
        <f t="shared" si="5"/>
        <v>1996.4394042190454</v>
      </c>
      <c r="I40" s="88">
        <v>98.466257668711663</v>
      </c>
      <c r="J40" s="88">
        <f t="shared" si="0"/>
        <v>13591.298338353239</v>
      </c>
      <c r="K40" s="4"/>
      <c r="L40" s="5"/>
    </row>
    <row r="41" spans="1:12" x14ac:dyDescent="0.2">
      <c r="A41" s="145">
        <v>2017</v>
      </c>
      <c r="B41" s="88">
        <f>'a1'!R42/1000</f>
        <v>149.74</v>
      </c>
      <c r="C41" s="88">
        <v>123.7</v>
      </c>
      <c r="D41" s="88">
        <f t="shared" si="6"/>
        <v>143.70977905812106</v>
      </c>
      <c r="E41" s="92">
        <f t="shared" si="3"/>
        <v>14.395615148665145</v>
      </c>
      <c r="F41" s="92">
        <f>F40*'a5-1'!D119/'a5-1'!D118</f>
        <v>14.395615148665145</v>
      </c>
      <c r="G41" s="88">
        <f t="shared" si="8"/>
        <v>2068.7906724204086</v>
      </c>
      <c r="H41" s="88">
        <f t="shared" si="5"/>
        <v>2068.7906724204086</v>
      </c>
      <c r="I41" s="88">
        <v>100</v>
      </c>
      <c r="J41" s="88">
        <f t="shared" si="0"/>
        <v>13815.885350744013</v>
      </c>
      <c r="K41" s="4"/>
      <c r="L41" s="5"/>
    </row>
    <row r="42" spans="1:12" x14ac:dyDescent="0.2">
      <c r="A42" s="145">
        <v>2018</v>
      </c>
      <c r="B42" s="88">
        <f>'a1'!R43/1000</f>
        <v>152.25899999999999</v>
      </c>
      <c r="C42" s="88">
        <v>126.9</v>
      </c>
      <c r="D42" s="88">
        <f t="shared" si="6"/>
        <v>149.38578584641863</v>
      </c>
      <c r="E42" s="92">
        <f t="shared" si="3"/>
        <v>14.844104822636933</v>
      </c>
      <c r="F42" s="92">
        <f>F41*'a5-1'!D120/'a5-1'!D119</f>
        <v>14.510279376850493</v>
      </c>
      <c r="G42" s="88">
        <f t="shared" si="8"/>
        <v>2217.498264116231</v>
      </c>
      <c r="H42" s="88">
        <f t="shared" si="5"/>
        <v>2167.6294875618923</v>
      </c>
      <c r="I42" s="88">
        <v>102.30061349693253</v>
      </c>
      <c r="J42" s="88">
        <f t="shared" si="0"/>
        <v>14236.462130723914</v>
      </c>
      <c r="K42" s="4"/>
      <c r="L42" s="5"/>
    </row>
    <row r="43" spans="1:12" x14ac:dyDescent="0.2">
      <c r="A43" s="145">
        <v>2019</v>
      </c>
      <c r="B43" s="88">
        <f>'a1'!R44/1000</f>
        <v>155.792</v>
      </c>
      <c r="C43" s="88">
        <v>130.30000000000001</v>
      </c>
      <c r="D43" s="88">
        <f t="shared" si="6"/>
        <v>155.42579646617452</v>
      </c>
      <c r="E43" s="92">
        <f t="shared" si="3"/>
        <v>15.226442179719207</v>
      </c>
      <c r="F43" s="92">
        <f>F42*'a5-1'!D121/'a5-1'!D120</f>
        <v>14.599471031142533</v>
      </c>
      <c r="G43" s="88">
        <f t="shared" si="8"/>
        <v>2366.5819031290121</v>
      </c>
      <c r="H43" s="88">
        <f>D43*F43</f>
        <v>2269.1344130001703</v>
      </c>
      <c r="I43" s="88">
        <v>104.29447852760737</v>
      </c>
      <c r="J43" s="88">
        <f t="shared" si="0"/>
        <v>14565.15362149642</v>
      </c>
      <c r="L43" s="5"/>
    </row>
    <row r="44" spans="1:12" x14ac:dyDescent="0.2">
      <c r="A44" s="145">
        <v>2020</v>
      </c>
      <c r="B44" s="88">
        <f>'a1'!R45/1000</f>
        <v>159.19300000000001</v>
      </c>
      <c r="C44" s="88">
        <v>132.4</v>
      </c>
      <c r="D44" s="88">
        <f t="shared" si="6"/>
        <v>160.02863573201211</v>
      </c>
      <c r="E44" s="92">
        <f t="shared" si="3"/>
        <v>17.167893908584141</v>
      </c>
      <c r="F44" s="92">
        <f>F43*'a5-1'!D122/'a5-1'!D121</f>
        <v>16.340827486710744</v>
      </c>
      <c r="G44" s="88">
        <f t="shared" si="8"/>
        <v>2747.354640582641</v>
      </c>
      <c r="H44" s="88">
        <f>D44*F44</f>
        <v>2615.0003294304843</v>
      </c>
      <c r="I44" s="88">
        <v>105.06134969325153</v>
      </c>
      <c r="J44" s="88">
        <f t="shared" si="0"/>
        <v>16426.60374156203</v>
      </c>
      <c r="L44" s="5"/>
    </row>
    <row r="45" spans="1:12" x14ac:dyDescent="0.2">
      <c r="A45" s="145">
        <v>2021</v>
      </c>
      <c r="B45" s="88">
        <f>'a1'!R46/1000</f>
        <v>162.13300000000001</v>
      </c>
      <c r="C45" s="88">
        <v>134.30000000000001</v>
      </c>
      <c r="D45" s="88">
        <f t="shared" si="6"/>
        <v>164.4813880352597</v>
      </c>
      <c r="E45" s="92">
        <f t="shared" si="3"/>
        <v>16.944278922275927</v>
      </c>
      <c r="F45" s="92">
        <f>F44*'a5-1'!D123/'a5-1'!D122</f>
        <v>15.604053470796474</v>
      </c>
      <c r="G45" s="88">
        <f t="shared" ref="G45" si="9">D45*E45</f>
        <v>2787.0185163925389</v>
      </c>
      <c r="H45" s="88">
        <f>D45*F45</f>
        <v>2566.5763738530159</v>
      </c>
      <c r="I45" s="88">
        <v>108.58895705521472</v>
      </c>
      <c r="J45" s="88">
        <f t="shared" si="0"/>
        <v>15830.067745943243</v>
      </c>
      <c r="L45" s="5"/>
    </row>
    <row r="46" spans="1:12" x14ac:dyDescent="0.2">
      <c r="A46" s="145">
        <v>2022</v>
      </c>
      <c r="B46" s="88">
        <f>'a1'!R47/1000</f>
        <v>167.21299999999999</v>
      </c>
      <c r="C46" s="88">
        <v>139.19999999999999</v>
      </c>
      <c r="D46" s="88">
        <f t="shared" si="6"/>
        <v>172.74719999999999</v>
      </c>
      <c r="E46" s="92">
        <f t="shared" si="3"/>
        <v>17.740302204455034</v>
      </c>
      <c r="F46" s="92">
        <f>F45*'a5-1'!D124/'a5-1'!D123</f>
        <v>15.299837350932123</v>
      </c>
      <c r="G46" s="88">
        <f t="shared" ref="G46:G47" si="10">D46*E46</f>
        <v>3064.5875329734345</v>
      </c>
      <c r="H46" s="88">
        <f>D46*F46</f>
        <v>2643.0040628289416</v>
      </c>
      <c r="I46" s="88">
        <v>115.95092024539876</v>
      </c>
      <c r="J46" s="88">
        <f t="shared" si="0"/>
        <v>15806.211615298702</v>
      </c>
    </row>
    <row r="47" spans="1:12" x14ac:dyDescent="0.2">
      <c r="A47" s="145">
        <v>2023</v>
      </c>
      <c r="B47" s="88">
        <f>'a1'!R48/1000</f>
        <v>173.71299999999999</v>
      </c>
      <c r="C47" s="88">
        <v>144.6</v>
      </c>
      <c r="D47" s="88">
        <f t="shared" si="6"/>
        <v>179.4486</v>
      </c>
      <c r="E47" s="92">
        <f t="shared" si="3"/>
        <v>18.605501086776499</v>
      </c>
      <c r="F47" s="92">
        <f>F46*'a5-1'!D125/'a5-1'!D124</f>
        <v>15.443394918622886</v>
      </c>
      <c r="G47" s="88">
        <f t="shared" si="10"/>
        <v>3338.7311223205211</v>
      </c>
      <c r="H47" s="88">
        <f>D47*F47</f>
        <v>2771.2955973939906</v>
      </c>
      <c r="I47" s="88">
        <v>120.47546012269939</v>
      </c>
      <c r="J47" s="88">
        <f t="shared" si="0"/>
        <v>15953.299968303989</v>
      </c>
    </row>
    <row r="48" spans="1:12" x14ac:dyDescent="0.2">
      <c r="A48" s="145"/>
      <c r="B48" s="88"/>
      <c r="C48" s="88"/>
      <c r="D48" s="88"/>
      <c r="E48" s="92"/>
      <c r="F48" s="92"/>
      <c r="G48" s="88"/>
      <c r="H48" s="88"/>
      <c r="I48" s="88"/>
      <c r="J48" s="88"/>
    </row>
    <row r="49" spans="1:12" x14ac:dyDescent="0.2">
      <c r="A49" s="1" t="s">
        <v>495</v>
      </c>
      <c r="C49" s="88"/>
      <c r="D49" s="88"/>
      <c r="E49" s="92"/>
      <c r="F49" s="92"/>
      <c r="G49" s="88"/>
      <c r="H49" s="88"/>
      <c r="I49" s="88"/>
      <c r="J49" s="88"/>
    </row>
    <row r="50" spans="1:12" x14ac:dyDescent="0.2">
      <c r="A50" s="1" t="s">
        <v>157</v>
      </c>
      <c r="B50" s="5">
        <f>(POWER(B24/B5, 1/19)-1)*100</f>
        <v>0.52479744153208774</v>
      </c>
      <c r="C50" s="5">
        <f t="shared" ref="C50:J50" si="11">(POWER(C24/C5, 1/19)-1)*100</f>
        <v>0.88040012072461149</v>
      </c>
      <c r="D50" s="5">
        <f t="shared" si="11"/>
        <v>1.4055743267575194</v>
      </c>
      <c r="E50" s="5">
        <f t="shared" si="11"/>
        <v>4.2967933561251614</v>
      </c>
      <c r="F50" s="5">
        <f t="shared" si="11"/>
        <v>0.75670275150108157</v>
      </c>
      <c r="G50" s="5">
        <f t="shared" si="11"/>
        <v>5.7627623071702105</v>
      </c>
      <c r="H50" s="5">
        <f t="shared" si="11"/>
        <v>2.1729130978635602</v>
      </c>
      <c r="I50" s="5">
        <f t="shared" si="11"/>
        <v>3.5135038245099226</v>
      </c>
      <c r="J50" s="5">
        <f t="shared" si="11"/>
        <v>1.6395115417069617</v>
      </c>
    </row>
    <row r="51" spans="1:12" x14ac:dyDescent="0.2">
      <c r="A51" s="5" t="s">
        <v>158</v>
      </c>
      <c r="B51" s="5">
        <f>(POWER(B32/B24, 1/8)-1)*100</f>
        <v>0.20606247231320651</v>
      </c>
      <c r="C51" s="5">
        <f t="shared" ref="C51:J51" si="12">(POWER(C32/C24, 1/8)-1)*100</f>
        <v>0.74057344679698822</v>
      </c>
      <c r="D51" s="5">
        <f t="shared" si="12"/>
        <v>0.65834743089108194</v>
      </c>
      <c r="E51" s="5">
        <f t="shared" si="12"/>
        <v>3.5055957782604619</v>
      </c>
      <c r="F51" s="5">
        <f t="shared" si="12"/>
        <v>1.2154174843060028</v>
      </c>
      <c r="G51" s="5">
        <f t="shared" si="12"/>
        <v>4.1870222088951525</v>
      </c>
      <c r="H51" s="5">
        <f t="shared" si="12"/>
        <v>1.8817665849796272</v>
      </c>
      <c r="I51" s="5">
        <f t="shared" si="12"/>
        <v>2.2626773182154336</v>
      </c>
      <c r="J51" s="5">
        <f t="shared" si="12"/>
        <v>1.6722582160429766</v>
      </c>
    </row>
    <row r="52" spans="1:12" x14ac:dyDescent="0.2">
      <c r="A52" s="5" t="s">
        <v>159</v>
      </c>
      <c r="B52" s="5">
        <f>(POWER(B43/B32, 1/11)-1)*100</f>
        <v>1.0596562584926472</v>
      </c>
      <c r="C52" s="5">
        <f t="shared" ref="C52:J52" si="13">(POWER(C43/C32, 1/11)-1)*100</f>
        <v>1.2708999068947957</v>
      </c>
      <c r="D52" s="5">
        <f t="shared" si="13"/>
        <v>0.59297370403408323</v>
      </c>
      <c r="E52" s="5">
        <f t="shared" si="13"/>
        <v>2.2127885552244209</v>
      </c>
      <c r="F52" s="5">
        <f t="shared" si="13"/>
        <v>0.59424186780558941</v>
      </c>
      <c r="G52" s="5">
        <f t="shared" si="13"/>
        <v>2.8188835135168677</v>
      </c>
      <c r="H52" s="5">
        <f t="shared" si="13"/>
        <v>1.1907392698541353</v>
      </c>
      <c r="I52" s="5">
        <f t="shared" si="13"/>
        <v>1.6089854223920952</v>
      </c>
      <c r="J52" s="5">
        <f t="shared" si="13"/>
        <v>0.12970854662932574</v>
      </c>
    </row>
    <row r="53" spans="1:12" x14ac:dyDescent="0.2">
      <c r="A53" s="5" t="s">
        <v>160</v>
      </c>
      <c r="B53" s="5">
        <f>(POWER(B47/B43, 1/4)-1)*100</f>
        <v>2.7594549335519636</v>
      </c>
      <c r="C53" s="5">
        <f t="shared" ref="C53:J53" si="14">(POWER(C47/C43, 1/4)-1)*100</f>
        <v>2.637477353207518</v>
      </c>
      <c r="D53" s="5">
        <f t="shared" si="14"/>
        <v>3.6583384541844621</v>
      </c>
      <c r="E53" s="5">
        <f t="shared" si="14"/>
        <v>5.1382474142495305</v>
      </c>
      <c r="F53" s="5">
        <f t="shared" si="14"/>
        <v>1.4148176654053657</v>
      </c>
      <c r="G53" s="5">
        <f t="shared" si="14"/>
        <v>8.9845603494606241</v>
      </c>
      <c r="H53" s="5">
        <f t="shared" si="14"/>
        <v>5.1249149382999626</v>
      </c>
      <c r="I53" s="5">
        <f t="shared" si="14"/>
        <v>3.6714849314512854</v>
      </c>
      <c r="J53" s="5">
        <f t="shared" si="14"/>
        <v>2.3019390344933166</v>
      </c>
      <c r="L53" s="5"/>
    </row>
    <row r="54" spans="1:12" ht="12.75" customHeight="1" x14ac:dyDescent="0.2">
      <c r="A54" s="1" t="s">
        <v>161</v>
      </c>
      <c r="B54" s="5">
        <f>(POWER(B47/B5, 1/42)-1)*100</f>
        <v>0.81461072416373348</v>
      </c>
      <c r="C54" s="5">
        <f t="shared" ref="C54:J54" si="15">(POWER(C47/C5, 1/42)-1)*100</f>
        <v>1.1220132561126084</v>
      </c>
      <c r="D54" s="5">
        <f t="shared" si="15"/>
        <v>1.2613403503160203</v>
      </c>
      <c r="E54" s="5">
        <f t="shared" si="15"/>
        <v>3.6758496803169782</v>
      </c>
      <c r="F54" s="5">
        <f t="shared" si="15"/>
        <v>0.86382578127559562</v>
      </c>
      <c r="G54" s="5">
        <f t="shared" si="15"/>
        <v>4.9835550058678013</v>
      </c>
      <c r="H54" s="5">
        <f t="shared" si="15"/>
        <v>2.1360619147272608</v>
      </c>
      <c r="I54" s="5">
        <f t="shared" si="15"/>
        <v>2.7879409463798188</v>
      </c>
      <c r="J54" s="5">
        <f t="shared" si="15"/>
        <v>1.3107734891514067</v>
      </c>
      <c r="L54" s="5"/>
    </row>
    <row r="55" spans="1:12" ht="12.75" customHeight="1" x14ac:dyDescent="0.2">
      <c r="B55" s="5"/>
      <c r="C55" s="5"/>
      <c r="D55" s="5"/>
      <c r="E55" s="5"/>
      <c r="F55" s="5"/>
      <c r="G55" s="5"/>
      <c r="H55" s="5"/>
      <c r="I55" s="5"/>
      <c r="J55" s="5"/>
      <c r="L55" s="5"/>
    </row>
    <row r="56" spans="1:12" ht="12.75" customHeight="1" x14ac:dyDescent="0.2">
      <c r="B56" s="5"/>
      <c r="C56" s="5"/>
      <c r="D56" s="5"/>
      <c r="E56" s="5"/>
      <c r="F56" s="5"/>
      <c r="G56" s="5"/>
      <c r="H56" s="5"/>
      <c r="I56" s="5"/>
      <c r="J56" s="5"/>
      <c r="L56" s="5"/>
    </row>
    <row r="57" spans="1:12" ht="12.75" customHeight="1" x14ac:dyDescent="0.2">
      <c r="A57" s="1" t="s">
        <v>496</v>
      </c>
      <c r="L57" s="5"/>
    </row>
    <row r="58" spans="1:12" ht="12.75" customHeight="1" x14ac:dyDescent="0.2">
      <c r="A58" s="1" t="s">
        <v>503</v>
      </c>
      <c r="L58" s="5"/>
    </row>
    <row r="59" spans="1:12" ht="12.75" customHeight="1" x14ac:dyDescent="0.2">
      <c r="A59" s="1" t="s">
        <v>472</v>
      </c>
    </row>
    <row r="60" spans="1:12" ht="12.75" customHeight="1" x14ac:dyDescent="0.2"/>
    <row r="61" spans="1:12" ht="12.75" customHeight="1" x14ac:dyDescent="0.2"/>
    <row r="62" spans="1:12" ht="12.75" customHeight="1" x14ac:dyDescent="0.2"/>
    <row r="63" spans="1:12" ht="12.75" customHeight="1" x14ac:dyDescent="0.2"/>
    <row r="64" spans="1:12" ht="38.25" x14ac:dyDescent="0.2">
      <c r="B64" s="3" t="s">
        <v>497</v>
      </c>
      <c r="E64" s="238" t="s">
        <v>504</v>
      </c>
      <c r="F64" s="238"/>
      <c r="G64" s="237" t="s">
        <v>505</v>
      </c>
      <c r="H64" s="237"/>
      <c r="I64" s="237" t="s">
        <v>506</v>
      </c>
      <c r="J64" s="237"/>
    </row>
    <row r="65" spans="1:11" ht="14.25" x14ac:dyDescent="0.2">
      <c r="A65" s="1">
        <v>1998</v>
      </c>
      <c r="B65" s="169">
        <v>3.6</v>
      </c>
      <c r="E65" s="1" t="s">
        <v>101</v>
      </c>
      <c r="F65" s="1" t="s">
        <v>318</v>
      </c>
      <c r="G65" s="1" t="s">
        <v>101</v>
      </c>
      <c r="H65" s="1" t="s">
        <v>318</v>
      </c>
      <c r="I65" s="1" t="s">
        <v>101</v>
      </c>
      <c r="J65" s="1" t="s">
        <v>318</v>
      </c>
      <c r="K65" s="1" t="s">
        <v>507</v>
      </c>
    </row>
    <row r="66" spans="1:11" x14ac:dyDescent="0.2">
      <c r="A66" s="1">
        <v>1999</v>
      </c>
      <c r="B66" s="11">
        <v>3.5707239336560006</v>
      </c>
      <c r="D66" s="1">
        <v>1961</v>
      </c>
      <c r="E66" s="1">
        <v>13988</v>
      </c>
      <c r="F66" s="1">
        <v>49</v>
      </c>
      <c r="G66" s="1">
        <v>14709</v>
      </c>
      <c r="H66" s="1">
        <v>81</v>
      </c>
      <c r="I66" s="5">
        <f t="shared" ref="I66:J69" si="16">E66/G66</f>
        <v>0.95098239173295263</v>
      </c>
      <c r="J66" s="5">
        <f t="shared" si="16"/>
        <v>0.60493827160493829</v>
      </c>
      <c r="K66" s="5">
        <f>J66/I66*100</f>
        <v>63.611931920482114</v>
      </c>
    </row>
    <row r="67" spans="1:11" x14ac:dyDescent="0.2">
      <c r="A67" s="1">
        <v>2000</v>
      </c>
      <c r="B67" s="11">
        <v>3.5416859473288285</v>
      </c>
      <c r="D67" s="1">
        <v>1971</v>
      </c>
      <c r="E67" s="1">
        <v>29662</v>
      </c>
      <c r="F67" s="1">
        <v>85</v>
      </c>
      <c r="G67" s="1">
        <v>17519</v>
      </c>
      <c r="H67" s="1">
        <v>86</v>
      </c>
      <c r="I67" s="5">
        <f t="shared" si="16"/>
        <v>1.6931331697014669</v>
      </c>
      <c r="J67" s="5">
        <f t="shared" si="16"/>
        <v>0.98837209302325579</v>
      </c>
      <c r="K67" s="5">
        <f>J67/I67*100</f>
        <v>58.375331055473055</v>
      </c>
    </row>
    <row r="68" spans="1:11" x14ac:dyDescent="0.2">
      <c r="A68" s="1">
        <v>2001</v>
      </c>
      <c r="B68" s="11">
        <v>3.5128841048944928</v>
      </c>
      <c r="D68" s="1">
        <v>1981</v>
      </c>
      <c r="E68" s="1">
        <v>90985</v>
      </c>
      <c r="F68" s="1">
        <v>433</v>
      </c>
      <c r="G68" s="1">
        <v>21386</v>
      </c>
      <c r="H68" s="1">
        <v>106</v>
      </c>
      <c r="I68" s="5">
        <f t="shared" si="16"/>
        <v>4.2544187786402317</v>
      </c>
      <c r="J68" s="5">
        <f t="shared" si="16"/>
        <v>4.0849056603773581</v>
      </c>
      <c r="K68" s="5">
        <f>J68/I68*100</f>
        <v>96.015598673221064</v>
      </c>
    </row>
    <row r="69" spans="1:11" x14ac:dyDescent="0.2">
      <c r="A69" s="1">
        <v>2002</v>
      </c>
      <c r="B69" s="11">
        <v>3.4843164859740283</v>
      </c>
      <c r="D69" s="1">
        <v>1986</v>
      </c>
      <c r="E69" s="1">
        <v>132253</v>
      </c>
      <c r="F69" s="1">
        <v>582</v>
      </c>
      <c r="G69" s="1">
        <v>21511</v>
      </c>
      <c r="H69" s="1">
        <v>105</v>
      </c>
      <c r="I69" s="5">
        <f t="shared" si="16"/>
        <v>6.1481567570080422</v>
      </c>
      <c r="J69" s="5">
        <f t="shared" si="16"/>
        <v>5.5428571428571427</v>
      </c>
      <c r="K69" s="5">
        <f>J69/I69*100</f>
        <v>90.15477909763861</v>
      </c>
    </row>
    <row r="70" spans="1:11" x14ac:dyDescent="0.2">
      <c r="A70" s="1">
        <v>2003</v>
      </c>
      <c r="B70" s="11">
        <v>3.4559811858054541</v>
      </c>
    </row>
    <row r="71" spans="1:11" x14ac:dyDescent="0.2">
      <c r="A71" s="1">
        <v>2004</v>
      </c>
      <c r="B71" s="11">
        <v>3.4278763151167722</v>
      </c>
      <c r="D71" s="1" t="s">
        <v>508</v>
      </c>
      <c r="E71" s="5">
        <f>AVERAGE(K66:K69)</f>
        <v>77.039410186703705</v>
      </c>
    </row>
    <row r="72" spans="1:11" ht="14.25" x14ac:dyDescent="0.2">
      <c r="A72" s="1">
        <v>2005</v>
      </c>
      <c r="B72" s="169">
        <v>3.4</v>
      </c>
    </row>
    <row r="73" spans="1:11" x14ac:dyDescent="0.2">
      <c r="A73" s="1">
        <v>2006</v>
      </c>
      <c r="B73" s="11">
        <v>3.4390907321274633</v>
      </c>
    </row>
    <row r="74" spans="1:11" x14ac:dyDescent="0.2">
      <c r="A74" s="1">
        <v>2007</v>
      </c>
      <c r="B74" s="11">
        <v>3.478630901119121</v>
      </c>
    </row>
    <row r="75" spans="1:11" x14ac:dyDescent="0.2">
      <c r="A75" s="1">
        <v>2008</v>
      </c>
      <c r="B75" s="11">
        <v>3.518625674273816</v>
      </c>
    </row>
    <row r="76" spans="1:11" x14ac:dyDescent="0.2">
      <c r="A76" s="1">
        <v>2009</v>
      </c>
      <c r="B76" s="11">
        <v>3.5590802783002431</v>
      </c>
    </row>
    <row r="77" spans="1:11" ht="14.25" x14ac:dyDescent="0.2">
      <c r="A77" s="1">
        <v>2010</v>
      </c>
      <c r="B77" s="169">
        <v>3.6</v>
      </c>
    </row>
    <row r="78" spans="1:11" x14ac:dyDescent="0.2">
      <c r="A78" s="1">
        <v>2011</v>
      </c>
      <c r="B78" s="11">
        <v>3.4939311233031747</v>
      </c>
    </row>
    <row r="79" spans="1:11" x14ac:dyDescent="0.2">
      <c r="A79" s="1">
        <v>2012</v>
      </c>
      <c r="B79" s="11">
        <v>3.3909874151073844</v>
      </c>
    </row>
    <row r="80" spans="1:11" x14ac:dyDescent="0.2">
      <c r="A80" s="1">
        <v>2013</v>
      </c>
      <c r="B80" s="11">
        <v>3.2910767967702976</v>
      </c>
    </row>
    <row r="81" spans="1:2" x14ac:dyDescent="0.2">
      <c r="A81" s="1">
        <v>2014</v>
      </c>
      <c r="B81" s="11">
        <v>3.1941099026157387</v>
      </c>
    </row>
    <row r="82" spans="1:2" ht="14.25" x14ac:dyDescent="0.2">
      <c r="A82" s="1">
        <v>2015</v>
      </c>
      <c r="B82" s="169">
        <v>3.1</v>
      </c>
    </row>
    <row r="83" spans="1:2" x14ac:dyDescent="0.2">
      <c r="A83" s="1">
        <v>2016</v>
      </c>
      <c r="B83" s="11">
        <v>3.1411792919040957</v>
      </c>
    </row>
    <row r="84" spans="1:2" x14ac:dyDescent="0.2">
      <c r="A84" s="1">
        <v>2017</v>
      </c>
      <c r="B84" s="11">
        <v>3.1829055948022953</v>
      </c>
    </row>
    <row r="85" spans="1:2" x14ac:dyDescent="0.2">
      <c r="A85" s="1">
        <v>2018</v>
      </c>
      <c r="B85" s="11">
        <v>3.2251861749931154</v>
      </c>
    </row>
    <row r="86" spans="1:2" x14ac:dyDescent="0.2">
      <c r="A86" s="1">
        <v>2019</v>
      </c>
      <c r="B86" s="11">
        <v>3.2680283952979847</v>
      </c>
    </row>
    <row r="87" spans="1:2" x14ac:dyDescent="0.2">
      <c r="A87" s="1">
        <v>2020</v>
      </c>
      <c r="B87" s="11">
        <v>3.3114397163434197</v>
      </c>
    </row>
    <row r="88" spans="1:2" x14ac:dyDescent="0.2">
      <c r="A88" s="1">
        <v>2021</v>
      </c>
      <c r="B88" s="11">
        <v>3.3554276978602329</v>
      </c>
    </row>
    <row r="89" spans="1:2" ht="14.25" x14ac:dyDescent="0.2">
      <c r="A89" s="1">
        <v>2022</v>
      </c>
      <c r="B89" s="168">
        <v>3.4</v>
      </c>
    </row>
    <row r="90" spans="1:2" x14ac:dyDescent="0.2">
      <c r="A90" s="1">
        <v>2023</v>
      </c>
      <c r="B90" s="13">
        <v>3.4</v>
      </c>
    </row>
    <row r="93" spans="1:2" x14ac:dyDescent="0.2">
      <c r="B93" s="1" t="s">
        <v>498</v>
      </c>
    </row>
  </sheetData>
  <mergeCells count="3">
    <mergeCell ref="E64:F64"/>
    <mergeCell ref="G64:H64"/>
    <mergeCell ref="I64:J64"/>
  </mergeCells>
  <phoneticPr fontId="69" type="noConversion"/>
  <pageMargins left="0.74803149606299213" right="0.74803149606299213" top="0.98425196850393704" bottom="0.98425196850393704" header="0.51181102362204722" footer="0.51181102362204722"/>
  <pageSetup scale="63"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92D050"/>
  </sheetPr>
  <dimension ref="A1:K94"/>
  <sheetViews>
    <sheetView topLeftCell="A55" workbookViewId="0">
      <selection activeCell="B94" sqref="B94"/>
    </sheetView>
  </sheetViews>
  <sheetFormatPr defaultColWidth="9" defaultRowHeight="12.75" x14ac:dyDescent="0.2"/>
  <cols>
    <col min="1" max="1" width="9.375" style="1" customWidth="1"/>
    <col min="2" max="10" width="12" style="1" customWidth="1"/>
    <col min="11" max="14" width="9" style="1"/>
    <col min="15" max="15" width="9" style="1" customWidth="1"/>
    <col min="16" max="16384" width="9" style="1"/>
  </cols>
  <sheetData>
    <row r="1" spans="1:11" x14ac:dyDescent="0.2">
      <c r="A1" s="1" t="s">
        <v>509</v>
      </c>
    </row>
    <row r="2" spans="1:11" s="3" customFormat="1" ht="66" customHeight="1" x14ac:dyDescent="0.2">
      <c r="B2" s="3" t="s">
        <v>448</v>
      </c>
      <c r="C2" s="3" t="s">
        <v>449</v>
      </c>
      <c r="D2" s="3" t="s">
        <v>490</v>
      </c>
      <c r="E2" s="3" t="s">
        <v>491</v>
      </c>
      <c r="F2" s="3" t="s">
        <v>451</v>
      </c>
      <c r="G2" s="3" t="s">
        <v>452</v>
      </c>
      <c r="H2" s="3" t="s">
        <v>452</v>
      </c>
      <c r="I2" s="3" t="s">
        <v>453</v>
      </c>
      <c r="J2" s="3" t="s">
        <v>454</v>
      </c>
    </row>
    <row r="3" spans="1:11" ht="25.5" x14ac:dyDescent="0.2">
      <c r="B3" s="3" t="s">
        <v>455</v>
      </c>
      <c r="C3" s="3" t="s">
        <v>455</v>
      </c>
      <c r="D3" s="3" t="s">
        <v>456</v>
      </c>
      <c r="E3" s="3" t="s">
        <v>457</v>
      </c>
      <c r="F3" s="3" t="s">
        <v>462</v>
      </c>
      <c r="G3" s="3" t="s">
        <v>459</v>
      </c>
      <c r="H3" s="3" t="s">
        <v>460</v>
      </c>
      <c r="I3" s="3" t="s">
        <v>461</v>
      </c>
      <c r="J3" s="3" t="s">
        <v>462</v>
      </c>
    </row>
    <row r="4" spans="1:11" x14ac:dyDescent="0.2">
      <c r="B4" s="1" t="s">
        <v>145</v>
      </c>
      <c r="C4" s="1" t="s">
        <v>146</v>
      </c>
      <c r="D4" s="1" t="s">
        <v>148</v>
      </c>
      <c r="E4" s="1" t="s">
        <v>149</v>
      </c>
      <c r="F4" s="1" t="s">
        <v>150</v>
      </c>
      <c r="G4" s="1" t="s">
        <v>493</v>
      </c>
      <c r="H4" s="1" t="s">
        <v>152</v>
      </c>
      <c r="I4" s="1" t="s">
        <v>395</v>
      </c>
      <c r="J4" s="1" t="s">
        <v>494</v>
      </c>
    </row>
    <row r="5" spans="1:11" x14ac:dyDescent="0.2">
      <c r="A5" s="1">
        <v>1981</v>
      </c>
      <c r="B5" s="88">
        <f>'a1'!X6/1000</f>
        <v>854.87099999999998</v>
      </c>
      <c r="C5" s="140">
        <v>632.70000000000005</v>
      </c>
      <c r="D5" s="88">
        <v>750</v>
      </c>
      <c r="E5" s="92">
        <f>G5/D5</f>
        <v>3.6160000000000001</v>
      </c>
      <c r="F5" s="92">
        <f>E5/I5*$I$41</f>
        <v>9.5257858585858592</v>
      </c>
      <c r="G5" s="88">
        <v>2712</v>
      </c>
      <c r="H5" s="88">
        <f>G5/I5*$I$41</f>
        <v>7144.3393939393945</v>
      </c>
      <c r="I5" s="88">
        <v>37.960122699386503</v>
      </c>
      <c r="J5" s="88">
        <f t="shared" ref="J5:J47" si="0">H5/B5*1000</f>
        <v>8357.213420433487</v>
      </c>
      <c r="K5" s="4"/>
    </row>
    <row r="6" spans="1:11" x14ac:dyDescent="0.2">
      <c r="A6" s="1">
        <v>1982</v>
      </c>
      <c r="B6" s="88">
        <f>'a1'!X7/1000</f>
        <v>859.03800000000001</v>
      </c>
      <c r="C6" s="140">
        <v>639.79999999999995</v>
      </c>
      <c r="D6" s="88">
        <v>750.39959999999996</v>
      </c>
      <c r="E6" s="92">
        <f>POWER(E$10/E$5,1/5)*E5</f>
        <v>3.9100686271991778</v>
      </c>
      <c r="F6" s="92">
        <f t="shared" ref="F6:F16" si="1">E6/I6*$I$41</f>
        <v>9.2873032602326546</v>
      </c>
      <c r="G6" s="88">
        <f>POWER(G10/G5,1/5)*G5</f>
        <v>2934.1138322186162</v>
      </c>
      <c r="H6" s="88">
        <f t="shared" ref="H6:H16" si="2">G6/I6*$I$41</f>
        <v>6969.1884102241802</v>
      </c>
      <c r="I6" s="88">
        <v>42.101226993865033</v>
      </c>
      <c r="J6" s="88">
        <f t="shared" si="0"/>
        <v>8112.782449931412</v>
      </c>
      <c r="K6" s="4"/>
    </row>
    <row r="7" spans="1:11" x14ac:dyDescent="0.2">
      <c r="A7" s="1">
        <v>1983</v>
      </c>
      <c r="B7" s="88">
        <f>'a1'!X8/1000</f>
        <v>868.28899999999999</v>
      </c>
      <c r="C7" s="140">
        <v>650.1</v>
      </c>
      <c r="D7" s="88">
        <v>750.79939999999999</v>
      </c>
      <c r="E7" s="92">
        <f>POWER(E$10/E$5,1/5)*E6</f>
        <v>4.2280521762741321</v>
      </c>
      <c r="F7" s="92">
        <f t="shared" si="1"/>
        <v>9.4894665023433191</v>
      </c>
      <c r="G7" s="88">
        <f>POWER(G10/G5,1/5)*G6</f>
        <v>3174.4188718350347</v>
      </c>
      <c r="H7" s="88">
        <f t="shared" si="2"/>
        <v>7124.6853853233815</v>
      </c>
      <c r="I7" s="88">
        <v>44.555214723926383</v>
      </c>
      <c r="J7" s="88">
        <f t="shared" si="0"/>
        <v>8205.4308937731348</v>
      </c>
      <c r="K7" s="4"/>
    </row>
    <row r="8" spans="1:11" x14ac:dyDescent="0.2">
      <c r="A8" s="1">
        <v>1984</v>
      </c>
      <c r="B8" s="88">
        <f>'a1'!X9/1000</f>
        <v>877.471</v>
      </c>
      <c r="C8" s="140">
        <v>659.8</v>
      </c>
      <c r="D8" s="88">
        <v>751.19939999999997</v>
      </c>
      <c r="E8" s="92">
        <f>POWER(E$10/E$5,1/5)*E7</f>
        <v>4.5718955112308324</v>
      </c>
      <c r="F8" s="92">
        <f t="shared" si="1"/>
        <v>9.8378741693811964</v>
      </c>
      <c r="G8" s="88">
        <f>POWER(G10/G5,1/5)*G7</f>
        <v>3434.4049856589195</v>
      </c>
      <c r="H8" s="88">
        <f t="shared" si="2"/>
        <v>7390.2047876224942</v>
      </c>
      <c r="I8" s="88">
        <v>46.472392638036808</v>
      </c>
      <c r="J8" s="88">
        <f t="shared" si="0"/>
        <v>8422.1641371880032</v>
      </c>
      <c r="K8" s="4"/>
    </row>
    <row r="9" spans="1:11" x14ac:dyDescent="0.2">
      <c r="A9" s="1">
        <v>1985</v>
      </c>
      <c r="B9" s="88">
        <f>'a1'!X10/1000</f>
        <v>885.84799999999996</v>
      </c>
      <c r="C9" s="140">
        <v>668.3</v>
      </c>
      <c r="D9" s="88">
        <v>751.59960000000001</v>
      </c>
      <c r="E9" s="92">
        <f>POWER(E$10/E$5,1/5)*E8</f>
        <v>4.9437016607567541</v>
      </c>
      <c r="F9" s="92">
        <f t="shared" si="1"/>
        <v>10.232677723217154</v>
      </c>
      <c r="G9" s="88">
        <f>POWER(G10/G5,1/5)*G8</f>
        <v>3715.6840611587072</v>
      </c>
      <c r="H9" s="88">
        <f t="shared" si="2"/>
        <v>7690.876215477705</v>
      </c>
      <c r="I9" s="88">
        <v>48.312883435582826</v>
      </c>
      <c r="J9" s="88">
        <f t="shared" si="0"/>
        <v>8681.936647684146</v>
      </c>
      <c r="K9" s="4"/>
    </row>
    <row r="10" spans="1:11" x14ac:dyDescent="0.2">
      <c r="A10" s="1">
        <v>1986</v>
      </c>
      <c r="B10" s="88">
        <f>'a1'!X11/1000</f>
        <v>889.08699999999999</v>
      </c>
      <c r="C10" s="140">
        <v>675</v>
      </c>
      <c r="D10" s="88">
        <v>752</v>
      </c>
      <c r="E10" s="92">
        <f>G10/D10</f>
        <v>5.3457446808510642</v>
      </c>
      <c r="F10" s="92">
        <f t="shared" si="1"/>
        <v>10.626297353399067</v>
      </c>
      <c r="G10" s="88">
        <v>4020</v>
      </c>
      <c r="H10" s="88">
        <f t="shared" si="2"/>
        <v>7990.9756097560985</v>
      </c>
      <c r="I10" s="88">
        <v>50.306748466257666</v>
      </c>
      <c r="J10" s="88">
        <f t="shared" si="0"/>
        <v>8987.8443951560403</v>
      </c>
      <c r="K10" s="4"/>
    </row>
    <row r="11" spans="1:11" x14ac:dyDescent="0.2">
      <c r="A11" s="1">
        <v>1987</v>
      </c>
      <c r="B11" s="88">
        <f>'a1'!X12/1000</f>
        <v>893.60599999999999</v>
      </c>
      <c r="C11" s="140">
        <v>680.2</v>
      </c>
      <c r="D11" s="88">
        <v>767.20989999999995</v>
      </c>
      <c r="E11" s="92">
        <f>POWER(E$16/E$10,1/6)*E10</f>
        <v>5.8108336813942962</v>
      </c>
      <c r="F11" s="92">
        <f t="shared" si="1"/>
        <v>11.061791416844033</v>
      </c>
      <c r="G11" s="88">
        <f>POWER(G16/G10,1/6)*G10</f>
        <v>4458.1288974495556</v>
      </c>
      <c r="H11" s="88">
        <f t="shared" si="2"/>
        <v>8486.7154485755054</v>
      </c>
      <c r="I11" s="88">
        <v>52.530674846625764</v>
      </c>
      <c r="J11" s="88">
        <f t="shared" si="0"/>
        <v>9497.1558478518564</v>
      </c>
      <c r="K11" s="4"/>
    </row>
    <row r="12" spans="1:11" x14ac:dyDescent="0.2">
      <c r="A12" s="1">
        <v>1988</v>
      </c>
      <c r="B12" s="88">
        <f>'a1'!X13/1000</f>
        <v>897.21600000000001</v>
      </c>
      <c r="C12" s="140">
        <v>685.1</v>
      </c>
      <c r="D12" s="88">
        <v>782.72739999999999</v>
      </c>
      <c r="E12" s="92">
        <f>POWER(E$16/E$10,1/6)*E11</f>
        <v>6.316386226558568</v>
      </c>
      <c r="F12" s="92">
        <f t="shared" si="1"/>
        <v>11.568212976730861</v>
      </c>
      <c r="G12" s="88">
        <f>POWER(G16/G10,1/6)*G11</f>
        <v>4944.0082751927339</v>
      </c>
      <c r="H12" s="88">
        <f t="shared" si="2"/>
        <v>9054.7567287237707</v>
      </c>
      <c r="I12" s="88">
        <v>54.601226993865033</v>
      </c>
      <c r="J12" s="88">
        <f t="shared" si="0"/>
        <v>10092.058911927306</v>
      </c>
      <c r="K12" s="4"/>
    </row>
    <row r="13" spans="1:11" x14ac:dyDescent="0.2">
      <c r="A13" s="1">
        <v>1989</v>
      </c>
      <c r="B13" s="88">
        <f>'a1'!X14/1000</f>
        <v>903.84100000000001</v>
      </c>
      <c r="C13" s="140">
        <v>690.9</v>
      </c>
      <c r="D13" s="88">
        <v>798.55870000000004</v>
      </c>
      <c r="E13" s="92">
        <f>POWER(E$16/E$10,1/6)*E12</f>
        <v>6.8659227144642099</v>
      </c>
      <c r="F13" s="92">
        <f t="shared" si="1"/>
        <v>11.969469545001777</v>
      </c>
      <c r="G13" s="88">
        <f>POWER(G16/G10,1/6)*G12</f>
        <v>5482.8423285737472</v>
      </c>
      <c r="H13" s="88">
        <f t="shared" si="2"/>
        <v>9558.3240594387244</v>
      </c>
      <c r="I13" s="88">
        <v>57.361963190184049</v>
      </c>
      <c r="J13" s="88">
        <f t="shared" si="0"/>
        <v>10575.227345781752</v>
      </c>
      <c r="K13" s="4"/>
    </row>
    <row r="14" spans="1:11" x14ac:dyDescent="0.2">
      <c r="A14" s="1">
        <v>1990</v>
      </c>
      <c r="B14" s="88">
        <f>'a1'!X15/1000</f>
        <v>910.45100000000002</v>
      </c>
      <c r="C14" s="140">
        <v>697</v>
      </c>
      <c r="D14" s="88">
        <v>814.71029999999996</v>
      </c>
      <c r="E14" s="92">
        <f>POWER(E$16/E$10,1/6)*E13</f>
        <v>7.4632698239353736</v>
      </c>
      <c r="F14" s="92">
        <f t="shared" si="1"/>
        <v>12.413397768382305</v>
      </c>
      <c r="G14" s="88">
        <f>POWER(G16/G10,1/6)*G13</f>
        <v>6080.4024440731928</v>
      </c>
      <c r="H14" s="88">
        <f t="shared" si="2"/>
        <v>10113.322432489085</v>
      </c>
      <c r="I14" s="88">
        <v>60.122699386503072</v>
      </c>
      <c r="J14" s="88">
        <f t="shared" si="0"/>
        <v>11108.035943163428</v>
      </c>
      <c r="K14" s="4"/>
    </row>
    <row r="15" spans="1:11" x14ac:dyDescent="0.2">
      <c r="A15" s="1">
        <v>1991</v>
      </c>
      <c r="B15" s="88">
        <f>'a1'!X16/1000</f>
        <v>914.96900000000005</v>
      </c>
      <c r="C15" s="140">
        <v>703.4</v>
      </c>
      <c r="D15" s="88">
        <v>831.18849999999998</v>
      </c>
      <c r="E15" s="92">
        <f>POWER(E$16/E$10,1/6)*E14</f>
        <v>8.1125871614491345</v>
      </c>
      <c r="F15" s="92">
        <f t="shared" si="1"/>
        <v>12.776344998224243</v>
      </c>
      <c r="G15" s="88">
        <f>POWER(G16/G10,1/6)*G14</f>
        <v>6743.0890159317432</v>
      </c>
      <c r="H15" s="88">
        <f t="shared" si="2"/>
        <v>10619.550817361103</v>
      </c>
      <c r="I15" s="88">
        <v>63.49693251533742</v>
      </c>
      <c r="J15" s="88">
        <f t="shared" si="0"/>
        <v>11606.459691378728</v>
      </c>
      <c r="K15" s="4"/>
    </row>
    <row r="16" spans="1:11" x14ac:dyDescent="0.2">
      <c r="A16" s="1">
        <v>1992</v>
      </c>
      <c r="B16" s="88">
        <f>'a1'!X17/1000</f>
        <v>919.45100000000002</v>
      </c>
      <c r="C16" s="140">
        <v>708</v>
      </c>
      <c r="D16" s="88">
        <v>848</v>
      </c>
      <c r="E16" s="92">
        <f>G16/D16</f>
        <v>8.8183962264150946</v>
      </c>
      <c r="F16" s="92">
        <f t="shared" si="1"/>
        <v>13.689510332434862</v>
      </c>
      <c r="G16" s="88">
        <v>7478</v>
      </c>
      <c r="H16" s="88">
        <f t="shared" si="2"/>
        <v>11608.704761904763</v>
      </c>
      <c r="I16" s="88">
        <v>64.417177914110425</v>
      </c>
      <c r="J16" s="88">
        <f t="shared" si="0"/>
        <v>12625.691594119493</v>
      </c>
      <c r="K16" s="4"/>
    </row>
    <row r="17" spans="1:11" x14ac:dyDescent="0.2">
      <c r="A17" s="1">
        <v>1993</v>
      </c>
      <c r="B17" s="88">
        <f>'a1'!X18/1000</f>
        <v>923.92499999999995</v>
      </c>
      <c r="C17" s="140">
        <v>712.6</v>
      </c>
      <c r="D17" s="88">
        <f>D16*POWER(D$22/D$16, 1/6)</f>
        <v>865.75603485125657</v>
      </c>
      <c r="E17" s="92">
        <f>F17*I17/$I$41</f>
        <v>8.8997324452924431</v>
      </c>
      <c r="F17" s="92">
        <f>F16*('a5-1'!D95/'a5-1'!D94)</f>
        <v>13.557536341894096</v>
      </c>
      <c r="G17" s="88">
        <f>D17*E17</f>
        <v>7704.9970730734631</v>
      </c>
      <c r="H17" s="88">
        <f>D17*F17</f>
        <v>11737.518905710043</v>
      </c>
      <c r="I17" s="88">
        <v>65.644171779141104</v>
      </c>
      <c r="J17" s="88">
        <f t="shared" si="0"/>
        <v>12703.973705344095</v>
      </c>
      <c r="K17" s="4"/>
    </row>
    <row r="18" spans="1:11" x14ac:dyDescent="0.2">
      <c r="A18" s="1">
        <v>1994</v>
      </c>
      <c r="B18" s="88">
        <f>'a1'!X19/1000</f>
        <v>926.87099999999998</v>
      </c>
      <c r="C18" s="140">
        <v>716.5</v>
      </c>
      <c r="D18" s="88">
        <f>D17*POWER(D$22/D$16, 1/6)</f>
        <v>883.88385835067243</v>
      </c>
      <c r="E18" s="92">
        <f t="shared" ref="E18:E47" si="3">F18*I18/$I$41</f>
        <v>8.9477327044025188</v>
      </c>
      <c r="F18" s="92">
        <f>F17*('a5-1'!D96/'a5-1'!D95)</f>
        <v>13.614753146488781</v>
      </c>
      <c r="G18" s="88">
        <f t="shared" ref="G18:G31" si="4">D18*E18</f>
        <v>7908.7565062577951</v>
      </c>
      <c r="H18" s="88">
        <f t="shared" ref="H18:H42" si="5">D18*F18</f>
        <v>12033.86054161046</v>
      </c>
      <c r="I18" s="88">
        <v>65.720858895705518</v>
      </c>
      <c r="J18" s="88">
        <f t="shared" si="0"/>
        <v>12983.317572359541</v>
      </c>
      <c r="K18" s="4"/>
    </row>
    <row r="19" spans="1:11" x14ac:dyDescent="0.2">
      <c r="A19" s="1">
        <v>1995</v>
      </c>
      <c r="B19" s="88">
        <f>'a1'!X20/1000</f>
        <v>928.12</v>
      </c>
      <c r="C19" s="140">
        <v>720.2</v>
      </c>
      <c r="D19" s="88">
        <f>D18*POWER(D$22/D$16, 1/6)</f>
        <v>902.39125527677822</v>
      </c>
      <c r="E19" s="92">
        <f t="shared" si="3"/>
        <v>9.1234841118413321</v>
      </c>
      <c r="F19" s="92">
        <f>F18*('a5-1'!D97/'a5-1'!D96)</f>
        <v>13.58107680575468</v>
      </c>
      <c r="G19" s="88">
        <f t="shared" si="4"/>
        <v>8232.9522801822422</v>
      </c>
      <c r="H19" s="88">
        <f t="shared" si="5"/>
        <v>12255.444946755304</v>
      </c>
      <c r="I19" s="88">
        <v>67.177914110429441</v>
      </c>
      <c r="J19" s="88">
        <f t="shared" si="0"/>
        <v>13204.590943795312</v>
      </c>
      <c r="K19" s="4"/>
    </row>
    <row r="20" spans="1:11" x14ac:dyDescent="0.2">
      <c r="A20" s="1">
        <v>1996</v>
      </c>
      <c r="B20" s="88">
        <f>'a1'!X21/1000</f>
        <v>931.327</v>
      </c>
      <c r="C20" s="140">
        <v>724.4</v>
      </c>
      <c r="D20" s="88">
        <f>D19*POWER(D$22/D$16, 1/6)</f>
        <v>921.28617341140523</v>
      </c>
      <c r="E20" s="92">
        <f t="shared" si="3"/>
        <v>9.297870374296286</v>
      </c>
      <c r="F20" s="92">
        <f>F19*('a5-1'!D98/'a5-1'!D97)</f>
        <v>13.638271055210749</v>
      </c>
      <c r="G20" s="88">
        <f t="shared" si="4"/>
        <v>8565.9994180106951</v>
      </c>
      <c r="H20" s="88">
        <f t="shared" si="5"/>
        <v>12564.750552402638</v>
      </c>
      <c r="I20" s="88">
        <v>68.174846625766875</v>
      </c>
      <c r="J20" s="88">
        <f t="shared" si="0"/>
        <v>13491.234069669019</v>
      </c>
      <c r="K20" s="4"/>
    </row>
    <row r="21" spans="1:11" x14ac:dyDescent="0.2">
      <c r="A21" s="1">
        <v>1997</v>
      </c>
      <c r="B21" s="88">
        <f>'a1'!X22/1000</f>
        <v>932.40200000000004</v>
      </c>
      <c r="C21" s="140">
        <v>728.1</v>
      </c>
      <c r="D21" s="88">
        <f>D20*POWER(D$22/D$16, 1/6)</f>
        <v>940.57672695276585</v>
      </c>
      <c r="E21" s="92">
        <f t="shared" si="3"/>
        <v>9.7490728099309862</v>
      </c>
      <c r="F21" s="92">
        <f>F20*('a5-1'!D99/'a5-1'!D98)</f>
        <v>14.062821840873898</v>
      </c>
      <c r="G21" s="88">
        <f t="shared" si="4"/>
        <v>9169.7509943890909</v>
      </c>
      <c r="H21" s="88">
        <f t="shared" si="5"/>
        <v>13227.16293880904</v>
      </c>
      <c r="I21" s="88">
        <v>69.325153374233139</v>
      </c>
      <c r="J21" s="88">
        <f t="shared" si="0"/>
        <v>14186.116008769864</v>
      </c>
      <c r="K21" s="4"/>
    </row>
    <row r="22" spans="1:11" x14ac:dyDescent="0.2">
      <c r="A22" s="1">
        <v>1998</v>
      </c>
      <c r="B22" s="88">
        <f>'a1'!X23/1000</f>
        <v>931.83600000000001</v>
      </c>
      <c r="C22" s="140">
        <v>730.8</v>
      </c>
      <c r="D22" s="88">
        <f t="shared" ref="D22:D47" si="6">C22*B66*365/1000</f>
        <v>960.27120000000002</v>
      </c>
      <c r="E22" s="92">
        <f t="shared" si="3"/>
        <v>10.150689656796931</v>
      </c>
      <c r="F22" s="92">
        <f>F21*('a5-1'!D100/'a5-1'!D99)</f>
        <v>14.497808666443808</v>
      </c>
      <c r="G22" s="88">
        <f t="shared" si="4"/>
        <v>9747.4149375599773</v>
      </c>
      <c r="H22" s="88">
        <f t="shared" si="5"/>
        <v>13921.828125496395</v>
      </c>
      <c r="I22" s="88">
        <v>70.015337423312886</v>
      </c>
      <c r="J22" s="88">
        <f t="shared" si="0"/>
        <v>14940.21279012229</v>
      </c>
      <c r="K22" s="4"/>
    </row>
    <row r="23" spans="1:11" x14ac:dyDescent="0.2">
      <c r="A23" s="1">
        <v>1999</v>
      </c>
      <c r="B23" s="88">
        <f>'a1'!X24/1000</f>
        <v>933.78399999999999</v>
      </c>
      <c r="C23" s="140">
        <v>734.9</v>
      </c>
      <c r="D23" s="88">
        <f t="shared" si="6"/>
        <v>957.80563187798509</v>
      </c>
      <c r="E23" s="92">
        <f t="shared" si="3"/>
        <v>10.433979259416299</v>
      </c>
      <c r="F23" s="92">
        <f>F22*('a5-1'!D101/'a5-1'!D100)</f>
        <v>14.645757754874975</v>
      </c>
      <c r="G23" s="88">
        <f t="shared" si="4"/>
        <v>9993.7240975670193</v>
      </c>
      <c r="H23" s="88">
        <f t="shared" si="5"/>
        <v>14027.789260739926</v>
      </c>
      <c r="I23" s="88">
        <v>71.242331288343564</v>
      </c>
      <c r="J23" s="88">
        <f t="shared" si="0"/>
        <v>15022.520476619782</v>
      </c>
      <c r="K23" s="4"/>
    </row>
    <row r="24" spans="1:11" x14ac:dyDescent="0.2">
      <c r="A24" s="1">
        <v>2000</v>
      </c>
      <c r="B24" s="88">
        <f>'a1'!X25/1000</f>
        <v>933.82100000000003</v>
      </c>
      <c r="C24" s="140">
        <v>739.1</v>
      </c>
      <c r="D24" s="88">
        <f t="shared" si="6"/>
        <v>955.44593053981907</v>
      </c>
      <c r="E24" s="92">
        <f t="shared" si="3"/>
        <v>11.115979271194028</v>
      </c>
      <c r="F24" s="92">
        <f>F23*('a5-1'!D102/'a5-1'!D101)</f>
        <v>15.194168731275695</v>
      </c>
      <c r="G24" s="88">
        <f t="shared" si="4"/>
        <v>10620.717158627318</v>
      </c>
      <c r="H24" s="88">
        <f t="shared" si="5"/>
        <v>14517.206682232729</v>
      </c>
      <c r="I24" s="88">
        <v>73.159509202453989</v>
      </c>
      <c r="J24" s="88">
        <f t="shared" si="0"/>
        <v>15546.027217456802</v>
      </c>
      <c r="K24" s="4"/>
    </row>
    <row r="25" spans="1:11" x14ac:dyDescent="0.2">
      <c r="A25" s="1">
        <v>2001</v>
      </c>
      <c r="B25" s="88">
        <f>'a1'!X26/1000</f>
        <v>932.48299999999995</v>
      </c>
      <c r="C25" s="140">
        <v>742.1</v>
      </c>
      <c r="D25" s="88">
        <f t="shared" si="6"/>
        <v>951.52262239840411</v>
      </c>
      <c r="E25" s="92">
        <f t="shared" si="3"/>
        <v>11.532788860622336</v>
      </c>
      <c r="F25" s="92">
        <f>F24*('a5-1'!D103/'a5-1'!D102)</f>
        <v>15.377051814163114</v>
      </c>
      <c r="G25" s="88">
        <f t="shared" si="4"/>
        <v>10973.709500226469</v>
      </c>
      <c r="H25" s="88">
        <f t="shared" si="5"/>
        <v>14631.612666968624</v>
      </c>
      <c r="I25" s="88">
        <v>75</v>
      </c>
      <c r="J25" s="88">
        <f t="shared" si="0"/>
        <v>15691.023500662879</v>
      </c>
      <c r="K25" s="4"/>
    </row>
    <row r="26" spans="1:11" x14ac:dyDescent="0.2">
      <c r="A26" s="1">
        <v>2002</v>
      </c>
      <c r="B26" s="88">
        <f>'a1'!X27/1000</f>
        <v>935.17200000000003</v>
      </c>
      <c r="C26" s="140">
        <v>747.4</v>
      </c>
      <c r="D26" s="88">
        <f t="shared" si="6"/>
        <v>950.5250216902009</v>
      </c>
      <c r="E26" s="92">
        <f t="shared" si="3"/>
        <v>11.736591795632821</v>
      </c>
      <c r="F26" s="92">
        <f>F25*('a5-1'!D104/'a5-1'!D103)</f>
        <v>15.304515701505197</v>
      </c>
      <c r="G26" s="88">
        <f t="shared" si="4"/>
        <v>11155.924171112922</v>
      </c>
      <c r="H26" s="88">
        <f t="shared" si="5"/>
        <v>14547.325119131248</v>
      </c>
      <c r="I26" s="88">
        <v>76.687116564417181</v>
      </c>
      <c r="J26" s="88">
        <f t="shared" si="0"/>
        <v>15555.774893956672</v>
      </c>
      <c r="K26" s="4"/>
    </row>
    <row r="27" spans="1:11" x14ac:dyDescent="0.2">
      <c r="A27" s="1">
        <v>2003</v>
      </c>
      <c r="B27" s="88">
        <f>'a1'!X28/1000</f>
        <v>937.68100000000004</v>
      </c>
      <c r="C27" s="140">
        <v>753</v>
      </c>
      <c r="D27" s="88">
        <f t="shared" si="6"/>
        <v>949.85914901269996</v>
      </c>
      <c r="E27" s="92">
        <f t="shared" si="3"/>
        <v>11.976857312792974</v>
      </c>
      <c r="F27" s="92">
        <f>F26*('a5-1'!D105/'a5-1'!D104)</f>
        <v>15.19243378976852</v>
      </c>
      <c r="G27" s="88">
        <f t="shared" si="4"/>
        <v>11376.327494976067</v>
      </c>
      <c r="H27" s="88">
        <f t="shared" si="5"/>
        <v>14430.672230981314</v>
      </c>
      <c r="I27" s="88">
        <v>78.834355828220865</v>
      </c>
      <c r="J27" s="88">
        <f t="shared" si="0"/>
        <v>15389.74579945772</v>
      </c>
      <c r="K27" s="4"/>
    </row>
    <row r="28" spans="1:11" x14ac:dyDescent="0.2">
      <c r="A28" s="1">
        <v>2004</v>
      </c>
      <c r="B28" s="88">
        <f>'a1'!X29/1000</f>
        <v>939.625</v>
      </c>
      <c r="C28" s="140">
        <v>758</v>
      </c>
      <c r="D28" s="88">
        <f t="shared" si="6"/>
        <v>948.39054010335735</v>
      </c>
      <c r="E28" s="92">
        <f t="shared" si="3"/>
        <v>12.362004345982619</v>
      </c>
      <c r="F28" s="92">
        <f>F27*('a5-1'!D106/'a5-1'!D105)</f>
        <v>15.396421840650749</v>
      </c>
      <c r="G28" s="88">
        <f t="shared" si="4"/>
        <v>11724.007978446507</v>
      </c>
      <c r="H28" s="88">
        <f t="shared" si="5"/>
        <v>14601.820825113891</v>
      </c>
      <c r="I28" s="88">
        <v>80.291411042944787</v>
      </c>
      <c r="J28" s="88">
        <f t="shared" si="0"/>
        <v>15540.051430213001</v>
      </c>
      <c r="K28" s="4"/>
    </row>
    <row r="29" spans="1:11" x14ac:dyDescent="0.2">
      <c r="A29" s="1">
        <v>2005</v>
      </c>
      <c r="B29" s="88">
        <f>'a1'!X30/1000</f>
        <v>937.93100000000004</v>
      </c>
      <c r="C29" s="140">
        <v>760.8</v>
      </c>
      <c r="D29" s="88">
        <f t="shared" si="6"/>
        <v>944.15279999999996</v>
      </c>
      <c r="E29" s="92">
        <f t="shared" si="3"/>
        <v>12.940869856076134</v>
      </c>
      <c r="F29" s="92">
        <f>F28*('a5-1'!D107/'a5-1'!D106)</f>
        <v>15.770929245161941</v>
      </c>
      <c r="G29" s="88">
        <f t="shared" si="4"/>
        <v>12218.158509049877</v>
      </c>
      <c r="H29" s="88">
        <f t="shared" si="5"/>
        <v>14890.167005421532</v>
      </c>
      <c r="I29" s="88">
        <v>82.055214723926383</v>
      </c>
      <c r="J29" s="88">
        <f t="shared" si="0"/>
        <v>15875.546287969511</v>
      </c>
      <c r="K29" s="4"/>
    </row>
    <row r="30" spans="1:11" x14ac:dyDescent="0.2">
      <c r="A30" s="1">
        <v>2006</v>
      </c>
      <c r="B30" s="88">
        <f>'a1'!X31/1000</f>
        <v>937.88</v>
      </c>
      <c r="C30" s="140">
        <v>763.9</v>
      </c>
      <c r="D30" s="88">
        <f t="shared" si="6"/>
        <v>958.89931474934178</v>
      </c>
      <c r="E30" s="92">
        <f t="shared" si="3"/>
        <v>13.607324829811791</v>
      </c>
      <c r="F30" s="92">
        <f>F29*('a5-1'!D108/'a5-1'!D107)</f>
        <v>16.263933618766799</v>
      </c>
      <c r="G30" s="88">
        <f t="shared" si="4"/>
        <v>13048.054454878231</v>
      </c>
      <c r="H30" s="88">
        <f t="shared" si="5"/>
        <v>15595.474802164266</v>
      </c>
      <c r="I30" s="88">
        <v>83.665644171779135</v>
      </c>
      <c r="J30" s="88">
        <f t="shared" si="0"/>
        <v>16628.433064106568</v>
      </c>
      <c r="K30" s="4"/>
    </row>
    <row r="31" spans="1:11" x14ac:dyDescent="0.2">
      <c r="A31" s="1">
        <v>2007</v>
      </c>
      <c r="B31" s="88">
        <f>'a1'!X32/1000</f>
        <v>935.16399999999999</v>
      </c>
      <c r="C31" s="140">
        <v>765</v>
      </c>
      <c r="D31" s="88">
        <f t="shared" si="6"/>
        <v>971.32071336498655</v>
      </c>
      <c r="E31" s="92">
        <f t="shared" si="3"/>
        <v>14.204553741785034</v>
      </c>
      <c r="F31" s="92">
        <f>F30*('a5-1'!D109/'a5-1'!D108)</f>
        <v>16.612321147343213</v>
      </c>
      <c r="G31" s="88">
        <f t="shared" si="4"/>
        <v>13797.177273501928</v>
      </c>
      <c r="H31" s="88">
        <f t="shared" si="5"/>
        <v>16135.891627485662</v>
      </c>
      <c r="I31" s="88">
        <v>85.50613496932516</v>
      </c>
      <c r="J31" s="88">
        <f t="shared" si="0"/>
        <v>17254.611626929247</v>
      </c>
      <c r="K31" s="4"/>
    </row>
    <row r="32" spans="1:11" x14ac:dyDescent="0.2">
      <c r="A32" s="1">
        <v>2008</v>
      </c>
      <c r="B32" s="88">
        <f>'a1'!X33/1000</f>
        <v>935.96500000000003</v>
      </c>
      <c r="C32" s="140">
        <v>767.5</v>
      </c>
      <c r="D32" s="88">
        <f t="shared" si="6"/>
        <v>985.69899982688116</v>
      </c>
      <c r="E32" s="92">
        <f t="shared" si="3"/>
        <v>14.643954278849549</v>
      </c>
      <c r="F32" s="92">
        <f>F31*('a5-1'!D110/'a5-1'!D109)</f>
        <v>16.735947747256628</v>
      </c>
      <c r="G32" s="88">
        <f t="shared" ref="G32:G37" si="7">D32*E32</f>
        <v>14434.531086172577</v>
      </c>
      <c r="H32" s="88">
        <f t="shared" si="5"/>
        <v>16496.606955625804</v>
      </c>
      <c r="I32" s="88">
        <v>87.5</v>
      </c>
      <c r="J32" s="88">
        <f t="shared" si="0"/>
        <v>17625.23914422634</v>
      </c>
      <c r="K32" s="4"/>
    </row>
    <row r="33" spans="1:11" x14ac:dyDescent="0.2">
      <c r="A33" s="1">
        <v>2009</v>
      </c>
      <c r="B33" s="88">
        <f>'a1'!X34/1000</f>
        <v>938.26599999999996</v>
      </c>
      <c r="C33" s="140">
        <v>771.4</v>
      </c>
      <c r="D33" s="88">
        <f t="shared" si="6"/>
        <v>1002.0982022384947</v>
      </c>
      <c r="E33" s="92">
        <f t="shared" si="3"/>
        <v>14.834634207240947</v>
      </c>
      <c r="F33" s="92">
        <f>F32*('a5-1'!D111/'a5-1'!D110)</f>
        <v>16.90940822223968</v>
      </c>
      <c r="G33" s="88">
        <f t="shared" si="7"/>
        <v>14865.760269941829</v>
      </c>
      <c r="H33" s="88">
        <f t="shared" si="5"/>
        <v>16944.887580423205</v>
      </c>
      <c r="I33" s="88">
        <v>87.730061349693258</v>
      </c>
      <c r="J33" s="88">
        <f t="shared" si="0"/>
        <v>18059.790699463909</v>
      </c>
      <c r="K33" s="4"/>
    </row>
    <row r="34" spans="1:11" x14ac:dyDescent="0.2">
      <c r="A34" s="1">
        <v>2010</v>
      </c>
      <c r="B34" s="88">
        <f>'a1'!X35/1000</f>
        <v>942.14400000000001</v>
      </c>
      <c r="C34" s="140">
        <v>775.9</v>
      </c>
      <c r="D34" s="88">
        <f t="shared" si="6"/>
        <v>1019.5326</v>
      </c>
      <c r="E34" s="92">
        <f t="shared" si="3"/>
        <v>14.934730160412689</v>
      </c>
      <c r="F34" s="92">
        <f>F33*('a5-1'!D112/'a5-1'!D111)</f>
        <v>16.716642170968367</v>
      </c>
      <c r="G34" s="88">
        <f t="shared" si="7"/>
        <v>15226.444270743967</v>
      </c>
      <c r="H34" s="88">
        <f t="shared" si="5"/>
        <v>17043.161655837022</v>
      </c>
      <c r="I34" s="88">
        <v>89.340490797546011</v>
      </c>
      <c r="J34" s="88">
        <f t="shared" si="0"/>
        <v>18089.762982980334</v>
      </c>
      <c r="K34" s="4"/>
    </row>
    <row r="35" spans="1:11" x14ac:dyDescent="0.2">
      <c r="A35" s="1">
        <v>2011</v>
      </c>
      <c r="B35" s="88">
        <f>'a1'!X36/1000</f>
        <v>944.09500000000003</v>
      </c>
      <c r="C35" s="140">
        <v>779.4</v>
      </c>
      <c r="D35" s="88">
        <f t="shared" si="6"/>
        <v>993.9570198884104</v>
      </c>
      <c r="E35" s="92">
        <f t="shared" si="3"/>
        <v>15.521654429604501</v>
      </c>
      <c r="F35" s="92">
        <f>F34*('a5-1'!D113/'a5-1'!D112)</f>
        <v>16.880931923439757</v>
      </c>
      <c r="G35" s="88">
        <f t="shared" si="7"/>
        <v>15427.857380587435</v>
      </c>
      <c r="H35" s="88">
        <f t="shared" si="5"/>
        <v>16778.920787561314</v>
      </c>
      <c r="I35" s="88">
        <v>91.947852760736197</v>
      </c>
      <c r="J35" s="88">
        <f t="shared" si="0"/>
        <v>17772.491950027608</v>
      </c>
      <c r="K35" s="4"/>
    </row>
    <row r="36" spans="1:11" x14ac:dyDescent="0.2">
      <c r="A36" s="1">
        <v>2012</v>
      </c>
      <c r="B36" s="88">
        <f>'a1'!X37/1000</f>
        <v>943.16300000000001</v>
      </c>
      <c r="C36" s="140">
        <v>781.6</v>
      </c>
      <c r="D36" s="88">
        <f t="shared" si="6"/>
        <v>967.3944537314951</v>
      </c>
      <c r="E36" s="92">
        <f t="shared" si="3"/>
        <v>15.953040244505686</v>
      </c>
      <c r="F36" s="92">
        <f>F35*('a5-1'!D114/'a5-1'!D113)</f>
        <v>17.093479440292043</v>
      </c>
      <c r="G36" s="88">
        <f t="shared" si="7"/>
        <v>15432.882652690136</v>
      </c>
      <c r="H36" s="88">
        <f t="shared" si="5"/>
        <v>16536.137205511863</v>
      </c>
      <c r="I36" s="88">
        <v>93.328220858895705</v>
      </c>
      <c r="J36" s="88">
        <f t="shared" si="0"/>
        <v>17532.639857068036</v>
      </c>
      <c r="K36" s="4"/>
    </row>
    <row r="37" spans="1:11" x14ac:dyDescent="0.2">
      <c r="A37" s="1">
        <v>2013</v>
      </c>
      <c r="B37" s="88">
        <f>'a1'!X38/1000</f>
        <v>939.80799999999999</v>
      </c>
      <c r="C37" s="140">
        <v>781.9</v>
      </c>
      <c r="D37" s="88">
        <f t="shared" si="6"/>
        <v>939.25192579906388</v>
      </c>
      <c r="E37" s="92">
        <f t="shared" si="3"/>
        <v>16.390371045626928</v>
      </c>
      <c r="F37" s="92">
        <f>F36*('a5-1'!D115/'a5-1'!D114)</f>
        <v>17.404758830209701</v>
      </c>
      <c r="G37" s="88">
        <f t="shared" si="7"/>
        <v>15394.687569166308</v>
      </c>
      <c r="H37" s="88">
        <f t="shared" si="5"/>
        <v>16347.453249342725</v>
      </c>
      <c r="I37" s="88">
        <v>94.171779141104295</v>
      </c>
      <c r="J37" s="88">
        <f t="shared" si="0"/>
        <v>17394.460623172738</v>
      </c>
      <c r="K37" s="4"/>
    </row>
    <row r="38" spans="1:11" x14ac:dyDescent="0.2">
      <c r="A38" s="1">
        <v>2014</v>
      </c>
      <c r="B38" s="88">
        <f>'a1'!X39/1000</f>
        <v>937.76800000000003</v>
      </c>
      <c r="C38" s="140">
        <v>783</v>
      </c>
      <c r="D38" s="88">
        <f t="shared" si="6"/>
        <v>912.86063961806508</v>
      </c>
      <c r="E38" s="92">
        <f t="shared" si="3"/>
        <v>17.07849219136456</v>
      </c>
      <c r="F38" s="92">
        <f>F37*('a5-1'!D116/'a5-1'!D115)</f>
        <v>17.787822537970758</v>
      </c>
      <c r="G38" s="88">
        <f t="shared" ref="G38:G44" si="8">D38*E38</f>
        <v>15590.283305521183</v>
      </c>
      <c r="H38" s="88">
        <f t="shared" si="5"/>
        <v>16237.803059424619</v>
      </c>
      <c r="I38" s="88">
        <v>96.012269938650306</v>
      </c>
      <c r="J38" s="88">
        <f t="shared" si="0"/>
        <v>17315.373375317369</v>
      </c>
      <c r="K38" s="4"/>
    </row>
    <row r="39" spans="1:11" x14ac:dyDescent="0.2">
      <c r="A39" s="1">
        <v>2015</v>
      </c>
      <c r="B39" s="88">
        <f>'a1'!X40/1000</f>
        <v>937.41899999999998</v>
      </c>
      <c r="C39" s="140">
        <v>785.5</v>
      </c>
      <c r="D39" s="88">
        <f t="shared" si="6"/>
        <v>888.79325000000017</v>
      </c>
      <c r="E39" s="92">
        <f t="shared" si="3"/>
        <v>17.446729041528272</v>
      </c>
      <c r="F39" s="92">
        <f>F38*('a5-1'!D117/'a5-1'!D116)</f>
        <v>17.970406532506214</v>
      </c>
      <c r="G39" s="88">
        <f t="shared" si="8"/>
        <v>15506.535006689301</v>
      </c>
      <c r="H39" s="88">
        <f t="shared" si="5"/>
        <v>15971.976025847431</v>
      </c>
      <c r="I39" s="88">
        <v>97.085889570552141</v>
      </c>
      <c r="J39" s="88">
        <f t="shared" si="0"/>
        <v>17038.246532070963</v>
      </c>
      <c r="K39" s="4"/>
    </row>
    <row r="40" spans="1:11" x14ac:dyDescent="0.2">
      <c r="A40" s="1">
        <v>2016</v>
      </c>
      <c r="B40" s="88">
        <f>'a1'!X41/1000</f>
        <v>942.98400000000004</v>
      </c>
      <c r="C40" s="140">
        <v>788.7</v>
      </c>
      <c r="D40" s="88">
        <f t="shared" si="6"/>
        <v>904.26855924653751</v>
      </c>
      <c r="E40" s="92">
        <f t="shared" si="3"/>
        <v>17.22377003980872</v>
      </c>
      <c r="F40" s="92">
        <f>F39*('a5-1'!D118/'a5-1'!D117)</f>
        <v>17.492053062235644</v>
      </c>
      <c r="G40" s="88">
        <f t="shared" si="8"/>
        <v>15574.913718691509</v>
      </c>
      <c r="H40" s="88">
        <f t="shared" si="5"/>
        <v>15817.513620851811</v>
      </c>
      <c r="I40" s="88">
        <v>98.466257668711663</v>
      </c>
      <c r="J40" s="88">
        <f t="shared" si="0"/>
        <v>16773.893958807159</v>
      </c>
      <c r="K40" s="4"/>
    </row>
    <row r="41" spans="1:11" x14ac:dyDescent="0.2">
      <c r="A41" s="1">
        <v>2017</v>
      </c>
      <c r="B41" s="88">
        <f>'a1'!X42/1000</f>
        <v>952.15899999999999</v>
      </c>
      <c r="C41" s="140">
        <v>792.5</v>
      </c>
      <c r="D41" s="88">
        <f t="shared" si="6"/>
        <v>920.69522961649909</v>
      </c>
      <c r="E41" s="92">
        <f t="shared" si="3"/>
        <v>17.613584988104481</v>
      </c>
      <c r="F41" s="92">
        <f>F40*('a5-1'!D119/'a5-1'!D118)</f>
        <v>17.613584988104481</v>
      </c>
      <c r="G41" s="88">
        <f t="shared" si="8"/>
        <v>16216.743674992576</v>
      </c>
      <c r="H41" s="88">
        <f t="shared" si="5"/>
        <v>16216.743674992576</v>
      </c>
      <c r="I41" s="88">
        <v>100</v>
      </c>
      <c r="J41" s="88">
        <f t="shared" si="0"/>
        <v>17031.550061484035</v>
      </c>
      <c r="K41" s="4"/>
    </row>
    <row r="42" spans="1:11" x14ac:dyDescent="0.2">
      <c r="A42" s="1">
        <v>2018</v>
      </c>
      <c r="B42" s="88">
        <f>'a1'!X43/1000</f>
        <v>962.072</v>
      </c>
      <c r="C42" s="140">
        <v>795.8</v>
      </c>
      <c r="D42" s="88">
        <f t="shared" si="6"/>
        <v>936.81015269172531</v>
      </c>
      <c r="E42" s="92">
        <f t="shared" si="3"/>
        <v>18.162329234683053</v>
      </c>
      <c r="F42" s="92">
        <f>F41*('a5-1'!D120/'a5-1'!D119)</f>
        <v>17.753881050994526</v>
      </c>
      <c r="G42" s="88">
        <f t="shared" si="8"/>
        <v>17014.654423580818</v>
      </c>
      <c r="H42" s="88">
        <f t="shared" si="5"/>
        <v>16632.016018252911</v>
      </c>
      <c r="I42" s="88">
        <v>102.30061349693253</v>
      </c>
      <c r="J42" s="88">
        <f t="shared" si="0"/>
        <v>17287.704057755458</v>
      </c>
      <c r="K42" s="4"/>
    </row>
    <row r="43" spans="1:11" x14ac:dyDescent="0.2">
      <c r="A43" s="1">
        <v>2019</v>
      </c>
      <c r="B43" s="88">
        <f>'a1'!X44/1000</f>
        <v>975.79899999999998</v>
      </c>
      <c r="C43" s="140">
        <v>806</v>
      </c>
      <c r="D43" s="88">
        <f t="shared" si="6"/>
        <v>961.42127361271423</v>
      </c>
      <c r="E43" s="92">
        <f t="shared" si="3"/>
        <v>18.630133594798945</v>
      </c>
      <c r="F43" s="92">
        <f>F42*('a5-1'!D121/'a5-1'!D120)</f>
        <v>17.86301044677781</v>
      </c>
      <c r="G43" s="88">
        <f t="shared" si="8"/>
        <v>17911.406768286615</v>
      </c>
      <c r="H43" s="88">
        <f>D43*F43</f>
        <v>17173.878254298343</v>
      </c>
      <c r="I43" s="88">
        <v>104.29447852760737</v>
      </c>
      <c r="J43" s="88">
        <f t="shared" si="0"/>
        <v>17599.811287261356</v>
      </c>
      <c r="K43" s="4"/>
    </row>
    <row r="44" spans="1:11" x14ac:dyDescent="0.2">
      <c r="A44" s="1">
        <v>2020</v>
      </c>
      <c r="B44" s="88">
        <f>'a1'!X45/1000</f>
        <v>989.16800000000001</v>
      </c>
      <c r="C44" s="88">
        <v>814.1</v>
      </c>
      <c r="D44" s="88">
        <f t="shared" si="6"/>
        <v>983.98272167243999</v>
      </c>
      <c r="E44" s="92">
        <f t="shared" si="3"/>
        <v>21.005573940593116</v>
      </c>
      <c r="F44" s="92">
        <f>F43*('a5-1'!D122/'a5-1'!D121)</f>
        <v>19.993626582871112</v>
      </c>
      <c r="G44" s="88">
        <f t="shared" si="8"/>
        <v>20669.121816356495</v>
      </c>
      <c r="H44" s="88">
        <f>D44*F44</f>
        <v>19673.383101115964</v>
      </c>
      <c r="I44" s="88">
        <v>105.06134969325153</v>
      </c>
      <c r="J44" s="88">
        <f t="shared" si="0"/>
        <v>19888.818786208169</v>
      </c>
      <c r="K44" s="16"/>
    </row>
    <row r="45" spans="1:11" x14ac:dyDescent="0.2">
      <c r="A45" s="1">
        <v>2021</v>
      </c>
      <c r="B45" s="88">
        <f>'a1'!X46/1000</f>
        <v>999.90800000000002</v>
      </c>
      <c r="C45" s="88">
        <v>821.3</v>
      </c>
      <c r="D45" s="88">
        <f t="shared" si="6"/>
        <v>1005.8716604122023</v>
      </c>
      <c r="E45" s="92">
        <f t="shared" si="3"/>
        <v>20.731972463665691</v>
      </c>
      <c r="F45" s="92">
        <f>F44*('a5-1'!D123/'a5-1'!D122)</f>
        <v>19.092155432641288</v>
      </c>
      <c r="G45" s="88">
        <f t="shared" ref="G45" si="9">D45*E45</f>
        <v>20853.703565647465</v>
      </c>
      <c r="H45" s="88">
        <f>D45*F45</f>
        <v>19204.258085878741</v>
      </c>
      <c r="I45" s="88">
        <v>108.58895705521472</v>
      </c>
      <c r="J45" s="88">
        <f t="shared" si="0"/>
        <v>19206.025040182434</v>
      </c>
      <c r="K45" s="16"/>
    </row>
    <row r="46" spans="1:11" x14ac:dyDescent="0.2">
      <c r="A46" s="1">
        <v>2022</v>
      </c>
      <c r="B46" s="88">
        <f>'a1'!X47/1000</f>
        <v>1025.2629999999999</v>
      </c>
      <c r="C46" s="88">
        <v>840.3</v>
      </c>
      <c r="D46" s="88">
        <f t="shared" si="6"/>
        <v>1042.8123000000001</v>
      </c>
      <c r="E46" s="92">
        <f t="shared" si="3"/>
        <v>21.705937354250569</v>
      </c>
      <c r="F46" s="92">
        <f>F45*('a5-1'!D124/'a5-1'!D123)</f>
        <v>18.719935390173774</v>
      </c>
      <c r="G46" s="88">
        <f t="shared" ref="G46" si="10">D46*E46</f>
        <v>22635.218456041952</v>
      </c>
      <c r="H46" s="88">
        <f>D46*F46</f>
        <v>19521.378880078511</v>
      </c>
      <c r="I46" s="88">
        <v>115.95092024539876</v>
      </c>
      <c r="J46" s="88">
        <f t="shared" si="0"/>
        <v>19040.362209577946</v>
      </c>
    </row>
    <row r="47" spans="1:11" x14ac:dyDescent="0.2">
      <c r="A47" s="1">
        <v>2023</v>
      </c>
      <c r="B47" s="88">
        <f>'a1'!X48/1000</f>
        <v>1056.4860000000001</v>
      </c>
      <c r="C47" s="88">
        <v>863.6</v>
      </c>
      <c r="D47" s="88">
        <f t="shared" si="6"/>
        <v>1071.7275999999999</v>
      </c>
      <c r="E47" s="92">
        <f t="shared" si="3"/>
        <v>22.764541233835054</v>
      </c>
      <c r="F47" s="92">
        <f>F46*('a5-1'!D125/'a5-1'!D124)</f>
        <v>18.895583557556275</v>
      </c>
      <c r="G47" s="88">
        <f t="shared" ref="G47" si="11">D47*E47</f>
        <v>24397.387141639079</v>
      </c>
      <c r="H47" s="88">
        <f>D47*F47</f>
        <v>20250.918416739249</v>
      </c>
      <c r="I47" s="88">
        <v>120.47546012269939</v>
      </c>
      <c r="J47" s="88">
        <f t="shared" si="0"/>
        <v>19168.184355248668</v>
      </c>
    </row>
    <row r="49" spans="1:10" ht="12.75" customHeight="1" x14ac:dyDescent="0.2">
      <c r="A49" s="1" t="s">
        <v>495</v>
      </c>
    </row>
    <row r="50" spans="1:10" ht="12.75" customHeight="1" x14ac:dyDescent="0.2">
      <c r="A50" s="1" t="s">
        <v>157</v>
      </c>
      <c r="B50" s="5">
        <f>(POWER(B24/B5, 1/19)-1)*100</f>
        <v>0.46599920796204231</v>
      </c>
      <c r="C50" s="5">
        <f t="shared" ref="C50:J50" si="12">(POWER(C24/C5, 1/19)-1)*100</f>
        <v>0.82144419304321925</v>
      </c>
      <c r="D50" s="5">
        <f t="shared" si="12"/>
        <v>1.2823896615195673</v>
      </c>
      <c r="E50" s="5">
        <f t="shared" si="12"/>
        <v>6.0887756134295534</v>
      </c>
      <c r="F50" s="5">
        <f t="shared" si="12"/>
        <v>2.4878607078025139</v>
      </c>
      <c r="G50" s="5">
        <f t="shared" si="12"/>
        <v>7.4492471039288688</v>
      </c>
      <c r="H50" s="5">
        <f t="shared" si="12"/>
        <v>3.8021544378319394</v>
      </c>
      <c r="I50" s="5">
        <f t="shared" si="12"/>
        <v>3.5135038245099226</v>
      </c>
      <c r="J50" s="5">
        <f t="shared" si="12"/>
        <v>3.3206808832549672</v>
      </c>
    </row>
    <row r="51" spans="1:10" ht="12.75" customHeight="1" x14ac:dyDescent="0.2">
      <c r="A51" s="5" t="s">
        <v>158</v>
      </c>
      <c r="B51" s="5">
        <f>(POWER(B32/B24, 1/8)-1)*100</f>
        <v>2.8670503909400402E-2</v>
      </c>
      <c r="C51" s="5">
        <f t="shared" ref="C51:J51" si="13">(POWER(C32/C24, 1/8)-1)*100</f>
        <v>0.47242805996690063</v>
      </c>
      <c r="D51" s="5">
        <f t="shared" si="13"/>
        <v>0.3904209084776511</v>
      </c>
      <c r="E51" s="5">
        <f t="shared" si="13"/>
        <v>3.5055957782604619</v>
      </c>
      <c r="F51" s="5">
        <f t="shared" si="13"/>
        <v>1.2154174843060028</v>
      </c>
      <c r="G51" s="5">
        <f t="shared" si="13"/>
        <v>3.9097032656231656</v>
      </c>
      <c r="H51" s="5">
        <f t="shared" si="13"/>
        <v>1.6105836367676929</v>
      </c>
      <c r="I51" s="5">
        <f t="shared" si="13"/>
        <v>2.2626773182154336</v>
      </c>
      <c r="J51" s="5">
        <f t="shared" si="13"/>
        <v>1.5814597203873237</v>
      </c>
    </row>
    <row r="52" spans="1:10" ht="12.75" customHeight="1" x14ac:dyDescent="0.2">
      <c r="A52" s="5" t="s">
        <v>159</v>
      </c>
      <c r="B52" s="5">
        <f>(POWER(B43/B32, 1/11)-1)*100</f>
        <v>0.37961453551120794</v>
      </c>
      <c r="C52" s="5">
        <f t="shared" ref="C52:J52" si="14">(POWER(C43/C32, 1/11)-1)*100</f>
        <v>0.44594834004696438</v>
      </c>
      <c r="D52" s="5">
        <f t="shared" si="14"/>
        <v>-0.22645548388975367</v>
      </c>
      <c r="E52" s="5">
        <f t="shared" si="14"/>
        <v>2.2127885552244209</v>
      </c>
      <c r="F52" s="5">
        <f t="shared" si="14"/>
        <v>0.59424186780558941</v>
      </c>
      <c r="G52" s="5">
        <f t="shared" si="14"/>
        <v>1.9813220903044826</v>
      </c>
      <c r="H52" s="5">
        <f t="shared" si="14"/>
        <v>0.36644069061861906</v>
      </c>
      <c r="I52" s="5">
        <f t="shared" si="14"/>
        <v>1.6089854223920952</v>
      </c>
      <c r="J52" s="5">
        <f t="shared" si="14"/>
        <v>-1.3124024189115069E-2</v>
      </c>
    </row>
    <row r="53" spans="1:10" ht="12.75" customHeight="1" x14ac:dyDescent="0.2">
      <c r="A53" s="5" t="s">
        <v>160</v>
      </c>
      <c r="B53" s="5">
        <f>(POWER(B47/B43, 1/4)-1)*100</f>
        <v>2.0060297526955706</v>
      </c>
      <c r="C53" s="5">
        <f t="shared" ref="C53:J53" si="15">(POWER(C47/C43, 1/4)-1)*100</f>
        <v>1.7406242406038386</v>
      </c>
      <c r="D53" s="5">
        <f t="shared" si="15"/>
        <v>2.7525649892927273</v>
      </c>
      <c r="E53" s="5">
        <f t="shared" si="15"/>
        <v>5.1382474142495305</v>
      </c>
      <c r="F53" s="5">
        <f t="shared" si="15"/>
        <v>1.4148176654053657</v>
      </c>
      <c r="G53" s="5">
        <f t="shared" si="15"/>
        <v>8.0322460029301332</v>
      </c>
      <c r="H53" s="5">
        <f t="shared" si="15"/>
        <v>4.2063264304183834</v>
      </c>
      <c r="I53" s="5">
        <f t="shared" si="15"/>
        <v>3.6714849314512854</v>
      </c>
      <c r="J53" s="5">
        <f t="shared" si="15"/>
        <v>2.1570260925331874</v>
      </c>
    </row>
    <row r="54" spans="1:10" ht="12.75" customHeight="1" x14ac:dyDescent="0.2">
      <c r="A54" s="1" t="s">
        <v>161</v>
      </c>
      <c r="B54" s="5">
        <f>(POWER(B47/B5, 1/42)-1)*100</f>
        <v>0.50544691701008837</v>
      </c>
      <c r="C54" s="5">
        <f t="shared" ref="C54:J54" si="16">(POWER(C47/C5, 1/42)-1)*100</f>
        <v>0.74349631589287757</v>
      </c>
      <c r="D54" s="5">
        <f t="shared" si="16"/>
        <v>0.85351229453127786</v>
      </c>
      <c r="E54" s="5">
        <f t="shared" si="16"/>
        <v>4.4779241849012719</v>
      </c>
      <c r="F54" s="5">
        <f t="shared" si="16"/>
        <v>1.6441454347286166</v>
      </c>
      <c r="G54" s="5">
        <f t="shared" si="16"/>
        <v>5.3696561128904641</v>
      </c>
      <c r="H54" s="5">
        <f t="shared" si="16"/>
        <v>2.5116907126852883</v>
      </c>
      <c r="I54" s="5">
        <f t="shared" si="16"/>
        <v>2.7879409463798188</v>
      </c>
      <c r="J54" s="5">
        <f t="shared" si="16"/>
        <v>1.9961542953306877</v>
      </c>
    </row>
    <row r="55" spans="1:10" ht="12.75" customHeight="1" x14ac:dyDescent="0.2"/>
    <row r="56" spans="1:10" ht="12.75" customHeight="1" x14ac:dyDescent="0.2"/>
    <row r="57" spans="1:10" ht="12.75" customHeight="1" x14ac:dyDescent="0.2">
      <c r="A57" s="1" t="s">
        <v>496</v>
      </c>
    </row>
    <row r="58" spans="1:10" ht="12.75" customHeight="1" x14ac:dyDescent="0.2">
      <c r="A58" s="1" t="s">
        <v>472</v>
      </c>
    </row>
    <row r="59" spans="1:10" ht="12.75" customHeight="1" x14ac:dyDescent="0.2"/>
    <row r="60" spans="1:10" ht="12.75" customHeight="1" x14ac:dyDescent="0.2"/>
    <row r="61" spans="1:10" ht="12.75" customHeight="1" x14ac:dyDescent="0.2"/>
    <row r="62" spans="1:10" ht="12.75" customHeight="1" x14ac:dyDescent="0.2"/>
    <row r="65" spans="1:2" ht="38.25" x14ac:dyDescent="0.2">
      <c r="B65" s="3" t="s">
        <v>497</v>
      </c>
    </row>
    <row r="66" spans="1:2" ht="14.25" x14ac:dyDescent="0.2">
      <c r="A66" s="1">
        <v>1998</v>
      </c>
      <c r="B66" s="169">
        <v>3.6</v>
      </c>
    </row>
    <row r="67" spans="1:2" x14ac:dyDescent="0.2">
      <c r="A67" s="1">
        <v>1999</v>
      </c>
      <c r="B67" s="11">
        <v>3.5707239336560006</v>
      </c>
    </row>
    <row r="68" spans="1:2" x14ac:dyDescent="0.2">
      <c r="A68" s="1">
        <v>2000</v>
      </c>
      <c r="B68" s="11">
        <v>3.5416859473288285</v>
      </c>
    </row>
    <row r="69" spans="1:2" x14ac:dyDescent="0.2">
      <c r="A69" s="1">
        <v>2001</v>
      </c>
      <c r="B69" s="11">
        <v>3.5128841048944928</v>
      </c>
    </row>
    <row r="70" spans="1:2" x14ac:dyDescent="0.2">
      <c r="A70" s="1">
        <v>2002</v>
      </c>
      <c r="B70" s="11">
        <v>3.4843164859740283</v>
      </c>
    </row>
    <row r="71" spans="1:2" x14ac:dyDescent="0.2">
      <c r="A71" s="1">
        <v>2003</v>
      </c>
      <c r="B71" s="11">
        <v>3.4559811858054541</v>
      </c>
    </row>
    <row r="72" spans="1:2" x14ac:dyDescent="0.2">
      <c r="A72" s="1">
        <v>2004</v>
      </c>
      <c r="B72" s="11">
        <v>3.4278763151167722</v>
      </c>
    </row>
    <row r="73" spans="1:2" ht="14.25" x14ac:dyDescent="0.2">
      <c r="A73" s="1">
        <v>2005</v>
      </c>
      <c r="B73" s="169">
        <v>3.4</v>
      </c>
    </row>
    <row r="74" spans="1:2" x14ac:dyDescent="0.2">
      <c r="A74" s="1">
        <v>2006</v>
      </c>
      <c r="B74" s="11">
        <v>3.4390907321274633</v>
      </c>
    </row>
    <row r="75" spans="1:2" x14ac:dyDescent="0.2">
      <c r="A75" s="1">
        <v>2007</v>
      </c>
      <c r="B75" s="11">
        <v>3.478630901119121</v>
      </c>
    </row>
    <row r="76" spans="1:2" x14ac:dyDescent="0.2">
      <c r="A76" s="1">
        <v>2008</v>
      </c>
      <c r="B76" s="11">
        <v>3.518625674273816</v>
      </c>
    </row>
    <row r="77" spans="1:2" x14ac:dyDescent="0.2">
      <c r="A77" s="1">
        <v>2009</v>
      </c>
      <c r="B77" s="11">
        <v>3.5590802783002431</v>
      </c>
    </row>
    <row r="78" spans="1:2" ht="14.25" x14ac:dyDescent="0.2">
      <c r="A78" s="1">
        <v>2010</v>
      </c>
      <c r="B78" s="169">
        <v>3.6</v>
      </c>
    </row>
    <row r="79" spans="1:2" x14ac:dyDescent="0.2">
      <c r="A79" s="1">
        <v>2011</v>
      </c>
      <c r="B79" s="11">
        <v>3.4939311233031747</v>
      </c>
    </row>
    <row r="80" spans="1:2" x14ac:dyDescent="0.2">
      <c r="A80" s="1">
        <v>2012</v>
      </c>
      <c r="B80" s="11">
        <v>3.3909874151073844</v>
      </c>
    </row>
    <row r="81" spans="1:2" x14ac:dyDescent="0.2">
      <c r="A81" s="1">
        <v>2013</v>
      </c>
      <c r="B81" s="11">
        <v>3.2910767967702976</v>
      </c>
    </row>
    <row r="82" spans="1:2" x14ac:dyDescent="0.2">
      <c r="A82" s="1">
        <v>2014</v>
      </c>
      <c r="B82" s="11">
        <v>3.1941099026157387</v>
      </c>
    </row>
    <row r="83" spans="1:2" ht="14.25" x14ac:dyDescent="0.2">
      <c r="A83" s="1">
        <v>2015</v>
      </c>
      <c r="B83" s="169">
        <v>3.1</v>
      </c>
    </row>
    <row r="84" spans="1:2" x14ac:dyDescent="0.2">
      <c r="A84" s="1">
        <v>2016</v>
      </c>
      <c r="B84" s="11">
        <v>3.1411792919040957</v>
      </c>
    </row>
    <row r="85" spans="1:2" x14ac:dyDescent="0.2">
      <c r="A85" s="1">
        <v>2017</v>
      </c>
      <c r="B85" s="11">
        <v>3.1829055948022953</v>
      </c>
    </row>
    <row r="86" spans="1:2" x14ac:dyDescent="0.2">
      <c r="A86" s="1">
        <v>2018</v>
      </c>
      <c r="B86" s="11">
        <v>3.2251861749931154</v>
      </c>
    </row>
    <row r="87" spans="1:2" x14ac:dyDescent="0.2">
      <c r="A87" s="1">
        <v>2019</v>
      </c>
      <c r="B87" s="11">
        <v>3.2680283952979847</v>
      </c>
    </row>
    <row r="88" spans="1:2" x14ac:dyDescent="0.2">
      <c r="A88" s="1">
        <v>2020</v>
      </c>
      <c r="B88" s="11">
        <v>3.3114397163434197</v>
      </c>
    </row>
    <row r="89" spans="1:2" x14ac:dyDescent="0.2">
      <c r="A89" s="1">
        <v>2021</v>
      </c>
      <c r="B89" s="11">
        <v>3.3554276978602329</v>
      </c>
    </row>
    <row r="90" spans="1:2" ht="14.25" x14ac:dyDescent="0.2">
      <c r="A90" s="1">
        <v>2022</v>
      </c>
      <c r="B90" s="168">
        <v>3.4</v>
      </c>
    </row>
    <row r="91" spans="1:2" x14ac:dyDescent="0.2">
      <c r="A91" s="1">
        <v>2023</v>
      </c>
      <c r="B91" s="13">
        <v>3.4</v>
      </c>
    </row>
    <row r="94" spans="1:2" x14ac:dyDescent="0.2">
      <c r="B94" s="1" t="s">
        <v>498</v>
      </c>
    </row>
  </sheetData>
  <phoneticPr fontId="69" type="noConversion"/>
  <pageMargins left="0.74803149606299213" right="0.74803149606299213" top="0.98425196850393704" bottom="0.98425196850393704" header="0.51181102362204722" footer="0.51181102362204722"/>
  <pageSetup scale="66"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92D050"/>
  </sheetPr>
  <dimension ref="A1:J91"/>
  <sheetViews>
    <sheetView topLeftCell="A56" workbookViewId="0">
      <selection activeCell="B91" sqref="B91"/>
    </sheetView>
  </sheetViews>
  <sheetFormatPr defaultColWidth="9" defaultRowHeight="12.75" x14ac:dyDescent="0.2"/>
  <cols>
    <col min="1" max="1" width="14.375" style="1" customWidth="1"/>
    <col min="2" max="10" width="12" style="1" customWidth="1"/>
    <col min="11" max="18" width="9" style="1"/>
    <col min="19" max="19" width="0" style="1" hidden="1" customWidth="1"/>
    <col min="20" max="16384" width="9" style="1"/>
  </cols>
  <sheetData>
    <row r="1" spans="1:10" x14ac:dyDescent="0.2">
      <c r="A1" s="1" t="s">
        <v>510</v>
      </c>
    </row>
    <row r="2" spans="1:10" s="3" customFormat="1" ht="91.5" customHeight="1" x14ac:dyDescent="0.2">
      <c r="B2" s="3" t="s">
        <v>448</v>
      </c>
      <c r="C2" s="3" t="s">
        <v>449</v>
      </c>
      <c r="D2" s="3" t="s">
        <v>490</v>
      </c>
      <c r="E2" s="3" t="s">
        <v>491</v>
      </c>
      <c r="F2" s="3" t="s">
        <v>451</v>
      </c>
      <c r="G2" s="3" t="s">
        <v>452</v>
      </c>
      <c r="H2" s="3" t="s">
        <v>452</v>
      </c>
      <c r="I2" s="3" t="s">
        <v>453</v>
      </c>
      <c r="J2" s="3" t="s">
        <v>454</v>
      </c>
    </row>
    <row r="3" spans="1:10" ht="25.5" x14ac:dyDescent="0.2">
      <c r="B3" s="3" t="s">
        <v>455</v>
      </c>
      <c r="C3" s="3" t="s">
        <v>455</v>
      </c>
      <c r="D3" s="3" t="s">
        <v>456</v>
      </c>
      <c r="E3" s="3" t="s">
        <v>457</v>
      </c>
      <c r="F3" s="3" t="s">
        <v>462</v>
      </c>
      <c r="G3" s="3" t="s">
        <v>459</v>
      </c>
      <c r="H3" s="3" t="s">
        <v>460</v>
      </c>
      <c r="I3" s="3" t="s">
        <v>461</v>
      </c>
      <c r="J3" s="3" t="s">
        <v>462</v>
      </c>
    </row>
    <row r="4" spans="1:10" x14ac:dyDescent="0.2">
      <c r="B4" s="1" t="s">
        <v>145</v>
      </c>
      <c r="C4" s="1" t="s">
        <v>146</v>
      </c>
      <c r="D4" s="1" t="s">
        <v>148</v>
      </c>
      <c r="E4" s="1" t="s">
        <v>149</v>
      </c>
      <c r="F4" s="1" t="s">
        <v>150</v>
      </c>
      <c r="G4" s="1" t="s">
        <v>493</v>
      </c>
      <c r="H4" s="1" t="s">
        <v>152</v>
      </c>
      <c r="I4" s="1" t="s">
        <v>395</v>
      </c>
      <c r="J4" s="1" t="s">
        <v>494</v>
      </c>
    </row>
    <row r="5" spans="1:10" x14ac:dyDescent="0.2">
      <c r="A5" s="1">
        <v>1981</v>
      </c>
      <c r="B5" s="88">
        <f>'a1'!AD6/1000</f>
        <v>706.43799999999999</v>
      </c>
      <c r="C5" s="140">
        <v>517</v>
      </c>
      <c r="D5" s="88">
        <v>613</v>
      </c>
      <c r="E5" s="92">
        <f>G5/D5</f>
        <v>3.0358890701468191</v>
      </c>
      <c r="F5" s="92">
        <f>E5/I5*$I$41</f>
        <v>7.9975744393362662</v>
      </c>
      <c r="G5" s="88">
        <v>1861</v>
      </c>
      <c r="H5" s="88">
        <f>G5/I5*$I$41</f>
        <v>4902.5131313131315</v>
      </c>
      <c r="I5" s="88">
        <v>37.960122699386503</v>
      </c>
      <c r="J5" s="88">
        <f t="shared" ref="J5:J47" si="0">H5/B5*1000</f>
        <v>6939.7641849859883</v>
      </c>
    </row>
    <row r="6" spans="1:10" x14ac:dyDescent="0.2">
      <c r="A6" s="1">
        <v>1982</v>
      </c>
      <c r="B6" s="88">
        <f>'a1'!AD7/1000</f>
        <v>707.45699999999999</v>
      </c>
      <c r="C6" s="140">
        <v>522.20000000000005</v>
      </c>
      <c r="D6" s="88">
        <v>612.39880000000005</v>
      </c>
      <c r="E6" s="92">
        <f>POWER(E$10/E$5,1/5)*E5</f>
        <v>3.5160715781062688</v>
      </c>
      <c r="F6" s="92">
        <f t="shared" ref="F6:F16" si="1">E6/I6*$I$41</f>
        <v>8.3514705607478597</v>
      </c>
      <c r="G6" s="88">
        <f>POWER(G10/G5,1/5)*G5</f>
        <v>2153.238092457158</v>
      </c>
      <c r="H6" s="88">
        <f t="shared" ref="H6:H16" si="2">G6/I6*$I$41</f>
        <v>5114.4307332680037</v>
      </c>
      <c r="I6" s="88">
        <v>42.101226993865033</v>
      </c>
      <c r="J6" s="88">
        <f t="shared" si="0"/>
        <v>7229.3167404775186</v>
      </c>
    </row>
    <row r="7" spans="1:10" x14ac:dyDescent="0.2">
      <c r="A7" s="1">
        <v>1983</v>
      </c>
      <c r="B7" s="88">
        <f>'a1'!AD8/1000</f>
        <v>714.84199999999998</v>
      </c>
      <c r="C7" s="140">
        <v>530.20000000000005</v>
      </c>
      <c r="D7" s="88">
        <v>611.79819999999995</v>
      </c>
      <c r="E7" s="92">
        <f>POWER(E$10/E$5,1/5)*E6</f>
        <v>4.0722039101938696</v>
      </c>
      <c r="F7" s="92">
        <f t="shared" si="1"/>
        <v>9.1396796882836586</v>
      </c>
      <c r="G7" s="88">
        <f>POWER(G10/G5,1/5)*G6</f>
        <v>2491.367158951392</v>
      </c>
      <c r="H7" s="88">
        <f t="shared" si="2"/>
        <v>5591.6398885931403</v>
      </c>
      <c r="I7" s="88">
        <v>44.555214723926383</v>
      </c>
      <c r="J7" s="88">
        <f t="shared" si="0"/>
        <v>7822.203911624023</v>
      </c>
    </row>
    <row r="8" spans="1:10" x14ac:dyDescent="0.2">
      <c r="A8" s="1">
        <v>1984</v>
      </c>
      <c r="B8" s="88">
        <f>'a1'!AD9/1000</f>
        <v>720.48800000000006</v>
      </c>
      <c r="C8" s="140">
        <v>537.5</v>
      </c>
      <c r="D8" s="88">
        <v>611.19820000000004</v>
      </c>
      <c r="E8" s="92">
        <f>POWER(E$10/E$5,1/5)*E7</f>
        <v>4.7162989483648809</v>
      </c>
      <c r="F8" s="92">
        <f t="shared" si="1"/>
        <v>10.148603677669644</v>
      </c>
      <c r="G8" s="88">
        <f>POWER(G10/G5,1/5)*G7</f>
        <v>2882.5935889043008</v>
      </c>
      <c r="H8" s="88">
        <f t="shared" si="2"/>
        <v>6202.8086467511694</v>
      </c>
      <c r="I8" s="88">
        <v>46.472392638036808</v>
      </c>
      <c r="J8" s="88">
        <f t="shared" si="0"/>
        <v>8609.1769005884471</v>
      </c>
    </row>
    <row r="9" spans="1:10" x14ac:dyDescent="0.2">
      <c r="A9" s="1">
        <v>1985</v>
      </c>
      <c r="B9" s="88">
        <f>'a1'!AD10/1000</f>
        <v>723.28700000000003</v>
      </c>
      <c r="C9" s="140">
        <v>543</v>
      </c>
      <c r="D9" s="88">
        <v>610.59879999999998</v>
      </c>
      <c r="E9" s="92">
        <f>POWER(E$10/E$5,1/5)*E8</f>
        <v>5.4622696360233869</v>
      </c>
      <c r="F9" s="92">
        <f t="shared" si="1"/>
        <v>11.306031119642057</v>
      </c>
      <c r="G9" s="88">
        <f>POWER(G10/G5,1/5)*G8</f>
        <v>3335.255411446281</v>
      </c>
      <c r="H9" s="88">
        <f t="shared" si="2"/>
        <v>6903.4492960729367</v>
      </c>
      <c r="I9" s="88">
        <v>48.312883435582826</v>
      </c>
      <c r="J9" s="88">
        <f t="shared" si="0"/>
        <v>9544.5504980359619</v>
      </c>
    </row>
    <row r="10" spans="1:10" x14ac:dyDescent="0.2">
      <c r="A10" s="1">
        <v>1986</v>
      </c>
      <c r="B10" s="88">
        <f>'a1'!AD11/1000</f>
        <v>725.01900000000001</v>
      </c>
      <c r="C10" s="140">
        <v>547.20000000000005</v>
      </c>
      <c r="D10" s="88">
        <v>610</v>
      </c>
      <c r="E10" s="92">
        <f>G10/D10</f>
        <v>6.3262295081967217</v>
      </c>
      <c r="F10" s="92">
        <f t="shared" si="1"/>
        <v>12.575309876049582</v>
      </c>
      <c r="G10" s="88">
        <v>3859</v>
      </c>
      <c r="H10" s="88">
        <f t="shared" si="2"/>
        <v>7670.9390243902444</v>
      </c>
      <c r="I10" s="88">
        <v>50.306748466257666</v>
      </c>
      <c r="J10" s="88">
        <f t="shared" si="0"/>
        <v>10580.328273314553</v>
      </c>
    </row>
    <row r="11" spans="1:10" x14ac:dyDescent="0.2">
      <c r="A11" s="1">
        <v>1987</v>
      </c>
      <c r="B11" s="88">
        <f>'a1'!AD12/1000</f>
        <v>727.76800000000003</v>
      </c>
      <c r="C11" s="140">
        <v>551.9</v>
      </c>
      <c r="D11" s="88">
        <v>619.61320000000001</v>
      </c>
      <c r="E11" s="92">
        <f>POWER(E$16/E$10,1/6)*E10</f>
        <v>6.4452244035625581</v>
      </c>
      <c r="F11" s="92">
        <f t="shared" si="1"/>
        <v>12.269449083570185</v>
      </c>
      <c r="G11" s="88">
        <f>POWER(G16/G10,1/6)*G10</f>
        <v>3993.546133333251</v>
      </c>
      <c r="H11" s="88">
        <f t="shared" si="2"/>
        <v>7602.3126392212544</v>
      </c>
      <c r="I11" s="88">
        <v>52.530674846625764</v>
      </c>
      <c r="J11" s="88">
        <f t="shared" si="0"/>
        <v>10446.066107909739</v>
      </c>
    </row>
    <row r="12" spans="1:10" x14ac:dyDescent="0.2">
      <c r="A12" s="1">
        <v>1988</v>
      </c>
      <c r="B12" s="88">
        <f>'a1'!AD13/1000</f>
        <v>730.34900000000005</v>
      </c>
      <c r="C12" s="140">
        <v>556.79999999999995</v>
      </c>
      <c r="D12" s="88">
        <v>629.37789999999995</v>
      </c>
      <c r="E12" s="92">
        <f>POWER(E$16/E$10,1/6)*E11</f>
        <v>6.5664575650401096</v>
      </c>
      <c r="F12" s="92">
        <f t="shared" si="1"/>
        <v>12.026208798893684</v>
      </c>
      <c r="G12" s="88">
        <f>POWER(G16/G10,1/6)*G11</f>
        <v>4132.7832907646953</v>
      </c>
      <c r="H12" s="88">
        <f t="shared" si="2"/>
        <v>7569.0300718499475</v>
      </c>
      <c r="I12" s="88">
        <v>54.601226993865033</v>
      </c>
      <c r="J12" s="88">
        <f t="shared" si="0"/>
        <v>10363.579702101251</v>
      </c>
    </row>
    <row r="13" spans="1:10" x14ac:dyDescent="0.2">
      <c r="A13" s="1">
        <v>1989</v>
      </c>
      <c r="B13" s="88">
        <f>'a1'!AD14/1000</f>
        <v>735.12900000000002</v>
      </c>
      <c r="C13" s="140">
        <v>562.6</v>
      </c>
      <c r="D13" s="88">
        <v>639.29650000000004</v>
      </c>
      <c r="E13" s="92">
        <f>POWER(E$16/E$10,1/6)*E12</f>
        <v>6.6899710938907067</v>
      </c>
      <c r="F13" s="92">
        <f t="shared" si="1"/>
        <v>11.662730356194494</v>
      </c>
      <c r="G13" s="88">
        <f>POWER(G16/G10,1/6)*G12</f>
        <v>4276.8750274002641</v>
      </c>
      <c r="H13" s="88">
        <f t="shared" si="2"/>
        <v>7455.9425611362894</v>
      </c>
      <c r="I13" s="88">
        <v>57.361963190184049</v>
      </c>
      <c r="J13" s="88">
        <f t="shared" si="0"/>
        <v>10142.359451383756</v>
      </c>
    </row>
    <row r="14" spans="1:10" x14ac:dyDescent="0.2">
      <c r="A14" s="1">
        <v>1990</v>
      </c>
      <c r="B14" s="88">
        <f>'a1'!AD15/1000</f>
        <v>740.15599999999995</v>
      </c>
      <c r="C14" s="140">
        <v>569.1</v>
      </c>
      <c r="D14" s="88">
        <v>649.37139999999999</v>
      </c>
      <c r="E14" s="92">
        <f>POWER(E$16/E$10,1/6)*E13</f>
        <v>6.8158078832905451</v>
      </c>
      <c r="F14" s="92">
        <f t="shared" si="1"/>
        <v>11.336496785473049</v>
      </c>
      <c r="G14" s="88">
        <f>POWER(G16/G10,1/6)*G13</f>
        <v>4425.990600783588</v>
      </c>
      <c r="H14" s="88">
        <f t="shared" si="2"/>
        <v>7361.5966115073961</v>
      </c>
      <c r="I14" s="88">
        <v>60.122699386503072</v>
      </c>
      <c r="J14" s="88">
        <f t="shared" si="0"/>
        <v>9946.0068033055159</v>
      </c>
    </row>
    <row r="15" spans="1:10" x14ac:dyDescent="0.2">
      <c r="A15" s="1">
        <v>1991</v>
      </c>
      <c r="B15" s="88">
        <f>'a1'!AD16/1000</f>
        <v>745.56700000000001</v>
      </c>
      <c r="C15" s="140">
        <v>575.5</v>
      </c>
      <c r="D15" s="88">
        <v>659.60509999999999</v>
      </c>
      <c r="E15" s="92">
        <f>POWER(E$16/E$10,1/6)*E14</f>
        <v>6.9440116332264195</v>
      </c>
      <c r="F15" s="92">
        <f t="shared" si="1"/>
        <v>10.935979673583637</v>
      </c>
      <c r="G15" s="88">
        <f>POWER(G16/G10,1/6)*G14</f>
        <v>4580.305169714592</v>
      </c>
      <c r="H15" s="88">
        <f t="shared" si="2"/>
        <v>7213.4274653476186</v>
      </c>
      <c r="I15" s="88">
        <v>63.49693251533742</v>
      </c>
      <c r="J15" s="88">
        <f t="shared" si="0"/>
        <v>9675.0895162307588</v>
      </c>
    </row>
    <row r="16" spans="1:10" x14ac:dyDescent="0.2">
      <c r="A16" s="1">
        <v>1992</v>
      </c>
      <c r="B16" s="88">
        <f>'a1'!AD17/1000</f>
        <v>748.12099999999998</v>
      </c>
      <c r="C16" s="140">
        <v>579.70000000000005</v>
      </c>
      <c r="D16" s="88">
        <v>670</v>
      </c>
      <c r="E16" s="92">
        <f>G16/D16</f>
        <v>7.0746268656716422</v>
      </c>
      <c r="F16" s="92">
        <f t="shared" si="1"/>
        <v>10.982515991471217</v>
      </c>
      <c r="G16" s="88">
        <v>4740</v>
      </c>
      <c r="H16" s="88">
        <f t="shared" si="2"/>
        <v>7358.2857142857147</v>
      </c>
      <c r="I16" s="88">
        <v>64.417177914110425</v>
      </c>
      <c r="J16" s="88">
        <f t="shared" si="0"/>
        <v>9835.6892993054807</v>
      </c>
    </row>
    <row r="17" spans="1:10" x14ac:dyDescent="0.2">
      <c r="A17" s="1">
        <v>1993</v>
      </c>
      <c r="B17" s="88">
        <f>'a1'!AD18/1000</f>
        <v>748.81200000000001</v>
      </c>
      <c r="C17" s="140">
        <v>582.20000000000005</v>
      </c>
      <c r="D17" s="88">
        <f>D16*POWER(D$22/D$16, 1/6)</f>
        <v>687.20989566464164</v>
      </c>
      <c r="E17" s="92">
        <f>F17*I17/$I$41</f>
        <v>7.1398794790094495</v>
      </c>
      <c r="F17" s="92">
        <f>F16*('a5-1'!D95/'a5-1'!D94)</f>
        <v>10.876638832509723</v>
      </c>
      <c r="G17" s="88">
        <f>D17*E17</f>
        <v>4906.5958318282001</v>
      </c>
      <c r="H17" s="88">
        <f>D17*F17</f>
        <v>7474.5338372709966</v>
      </c>
      <c r="I17" s="88">
        <v>65.644171779141104</v>
      </c>
      <c r="J17" s="88">
        <f t="shared" si="0"/>
        <v>9981.8563768622789</v>
      </c>
    </row>
    <row r="18" spans="1:10" x14ac:dyDescent="0.2">
      <c r="A18" s="1">
        <v>1994</v>
      </c>
      <c r="B18" s="88">
        <f>'a1'!AD19/1000</f>
        <v>750.18499999999995</v>
      </c>
      <c r="C18" s="140">
        <v>584.70000000000005</v>
      </c>
      <c r="D18" s="88">
        <f>D17*POWER(D$22/D$16, 1/6)</f>
        <v>704.8618517901607</v>
      </c>
      <c r="E18" s="92">
        <f t="shared" ref="E18:E47" si="3">F18*I18/$I$41</f>
        <v>7.1783880597014953</v>
      </c>
      <c r="F18" s="92">
        <f>F17*('a5-1'!D96/'a5-1'!D95)</f>
        <v>10.922541458402277</v>
      </c>
      <c r="G18" s="88">
        <f t="shared" ref="G18:G31" si="4">D18*E18</f>
        <v>5059.7719006295747</v>
      </c>
      <c r="H18" s="88">
        <f t="shared" ref="H18:H42" si="5">D18*F18</f>
        <v>7698.8827986242313</v>
      </c>
      <c r="I18" s="88">
        <v>65.720858895705518</v>
      </c>
      <c r="J18" s="88">
        <f t="shared" si="0"/>
        <v>10262.645612247954</v>
      </c>
    </row>
    <row r="19" spans="1:10" x14ac:dyDescent="0.2">
      <c r="A19" s="1">
        <v>1995</v>
      </c>
      <c r="B19" s="88">
        <f>'a1'!AD20/1000</f>
        <v>750.94299999999998</v>
      </c>
      <c r="C19" s="140">
        <v>587.20000000000005</v>
      </c>
      <c r="D19" s="88">
        <f>D18*POWER(D$22/D$16, 1/6)</f>
        <v>722.96722332343654</v>
      </c>
      <c r="E19" s="92">
        <f t="shared" si="3"/>
        <v>7.3193859913913615</v>
      </c>
      <c r="F19" s="92">
        <f>F18*('a5-1'!D97/'a5-1'!D96)</f>
        <v>10.89552435248212</v>
      </c>
      <c r="G19" s="88">
        <f t="shared" si="4"/>
        <v>5291.6761666286711</v>
      </c>
      <c r="H19" s="88">
        <f t="shared" si="5"/>
        <v>7877.1069877668824</v>
      </c>
      <c r="I19" s="88">
        <v>67.177914110429441</v>
      </c>
      <c r="J19" s="88">
        <f t="shared" si="0"/>
        <v>10489.620367680214</v>
      </c>
    </row>
    <row r="20" spans="1:10" x14ac:dyDescent="0.2">
      <c r="A20" s="1">
        <v>1996</v>
      </c>
      <c r="B20" s="88">
        <f>'a1'!AD21/1000</f>
        <v>752.26800000000003</v>
      </c>
      <c r="C20" s="140">
        <v>589.9</v>
      </c>
      <c r="D20" s="88">
        <f>D19*POWER(D$22/D$16, 1/6)</f>
        <v>741.53765687918587</v>
      </c>
      <c r="E20" s="92">
        <f t="shared" si="3"/>
        <v>7.4592887249147575</v>
      </c>
      <c r="F20" s="92">
        <f>F19*('a5-1'!D98/'a5-1'!D97)</f>
        <v>10.941408883339532</v>
      </c>
      <c r="G20" s="88">
        <f t="shared" si="4"/>
        <v>5531.3434830586193</v>
      </c>
      <c r="H20" s="88">
        <f t="shared" si="5"/>
        <v>8113.4667063087063</v>
      </c>
      <c r="I20" s="88">
        <v>68.174846625766875</v>
      </c>
      <c r="J20" s="88">
        <f t="shared" si="0"/>
        <v>10785.340738019835</v>
      </c>
    </row>
    <row r="21" spans="1:10" x14ac:dyDescent="0.2">
      <c r="A21" s="1">
        <v>1997</v>
      </c>
      <c r="B21" s="88">
        <f>'a1'!AD22/1000</f>
        <v>752.51099999999997</v>
      </c>
      <c r="C21" s="140">
        <v>592.6</v>
      </c>
      <c r="D21" s="88">
        <f>D20*POWER(D$22/D$16, 1/6)</f>
        <v>760.58509823186296</v>
      </c>
      <c r="E21" s="92">
        <f t="shared" si="3"/>
        <v>7.8212693834199829</v>
      </c>
      <c r="F21" s="92">
        <f>F20*('a5-1'!D99/'a5-1'!D98)</f>
        <v>11.282008048650063</v>
      </c>
      <c r="G21" s="88">
        <f t="shared" si="4"/>
        <v>5948.7409422863502</v>
      </c>
      <c r="H21" s="88">
        <f t="shared" si="5"/>
        <v>8580.9271999351768</v>
      </c>
      <c r="I21" s="88">
        <v>69.325153374233139</v>
      </c>
      <c r="J21" s="88">
        <f t="shared" si="0"/>
        <v>11403.058825632019</v>
      </c>
    </row>
    <row r="22" spans="1:10" x14ac:dyDescent="0.2">
      <c r="A22" s="1">
        <v>1998</v>
      </c>
      <c r="B22" s="88">
        <f>'a1'!AD23/1000</f>
        <v>750.53</v>
      </c>
      <c r="C22" s="140">
        <v>593.70000000000005</v>
      </c>
      <c r="D22" s="88">
        <f t="shared" ref="D22:D47" si="6">C22*B63*365/1000</f>
        <v>780.12180000000001</v>
      </c>
      <c r="E22" s="92">
        <f t="shared" si="3"/>
        <v>8.1434696182011326</v>
      </c>
      <c r="F22" s="92">
        <f>F21*('a5-1'!D100/'a5-1'!D99)</f>
        <v>11.630979608033162</v>
      </c>
      <c r="G22" s="88">
        <f t="shared" si="4"/>
        <v>6352.8981767963805</v>
      </c>
      <c r="H22" s="88">
        <f t="shared" si="5"/>
        <v>9073.5807475821239</v>
      </c>
      <c r="I22" s="88">
        <v>70.015337423312886</v>
      </c>
      <c r="J22" s="88">
        <f t="shared" si="0"/>
        <v>12089.564371287122</v>
      </c>
    </row>
    <row r="23" spans="1:10" x14ac:dyDescent="0.2">
      <c r="A23" s="1">
        <v>1999</v>
      </c>
      <c r="B23" s="88">
        <f>'a1'!AD24/1000</f>
        <v>750.601</v>
      </c>
      <c r="C23" s="140">
        <v>595.79999999999995</v>
      </c>
      <c r="D23" s="88">
        <f t="shared" si="6"/>
        <v>776.51462168036937</v>
      </c>
      <c r="E23" s="92">
        <f t="shared" si="3"/>
        <v>8.3707409022304233</v>
      </c>
      <c r="F23" s="92">
        <f>F22*('a5-1'!D101/'a5-1'!D100)</f>
        <v>11.749672913356806</v>
      </c>
      <c r="G23" s="88">
        <f t="shared" si="4"/>
        <v>6500.0027048798511</v>
      </c>
      <c r="H23" s="88">
        <f t="shared" si="5"/>
        <v>9123.7928171833428</v>
      </c>
      <c r="I23" s="88">
        <v>71.242331288343564</v>
      </c>
      <c r="J23" s="88">
        <f t="shared" si="0"/>
        <v>12155.316629185601</v>
      </c>
    </row>
    <row r="24" spans="1:10" x14ac:dyDescent="0.2">
      <c r="A24" s="1">
        <v>2000</v>
      </c>
      <c r="B24" s="88">
        <f>'a1'!AD25/1000</f>
        <v>750.51700000000005</v>
      </c>
      <c r="C24" s="140">
        <v>598.20000000000005</v>
      </c>
      <c r="D24" s="88">
        <f t="shared" si="6"/>
        <v>773.30233479761841</v>
      </c>
      <c r="E24" s="92">
        <f t="shared" si="3"/>
        <v>8.9178807088154777</v>
      </c>
      <c r="F24" s="92">
        <f>F23*('a5-1'!D102/'a5-1'!D101)</f>
        <v>12.189639878716333</v>
      </c>
      <c r="G24" s="88">
        <f t="shared" si="4"/>
        <v>6896.217973573649</v>
      </c>
      <c r="H24" s="88">
        <f t="shared" si="5"/>
        <v>9426.2769785534983</v>
      </c>
      <c r="I24" s="88">
        <v>73.159509202453989</v>
      </c>
      <c r="J24" s="88">
        <f t="shared" si="0"/>
        <v>12559.711476959879</v>
      </c>
    </row>
    <row r="25" spans="1:10" x14ac:dyDescent="0.2">
      <c r="A25" s="1">
        <v>2001</v>
      </c>
      <c r="B25" s="88">
        <f>'a1'!AD26/1000</f>
        <v>749.82299999999998</v>
      </c>
      <c r="C25" s="140">
        <v>599.70000000000005</v>
      </c>
      <c r="D25" s="88">
        <f t="shared" si="6"/>
        <v>768.93695816240802</v>
      </c>
      <c r="E25" s="92">
        <f t="shared" si="3"/>
        <v>9.2522694393202531</v>
      </c>
      <c r="F25" s="92">
        <f>F24*('a5-1'!D103/'a5-1'!D102)</f>
        <v>12.336359252427005</v>
      </c>
      <c r="G25" s="88">
        <f t="shared" si="4"/>
        <v>7114.4119187699234</v>
      </c>
      <c r="H25" s="88">
        <f t="shared" si="5"/>
        <v>9485.8825583598991</v>
      </c>
      <c r="I25" s="88">
        <v>75</v>
      </c>
      <c r="J25" s="88">
        <f t="shared" si="0"/>
        <v>12650.829006792135</v>
      </c>
    </row>
    <row r="26" spans="1:10" x14ac:dyDescent="0.2">
      <c r="A26" s="1">
        <v>2002</v>
      </c>
      <c r="B26" s="88">
        <f>'a1'!AD27/1000</f>
        <v>749.375</v>
      </c>
      <c r="C26" s="140">
        <v>601.29999999999995</v>
      </c>
      <c r="D26" s="88">
        <f t="shared" si="6"/>
        <v>764.71861860090678</v>
      </c>
      <c r="E26" s="92">
        <f t="shared" si="3"/>
        <v>9.4157719268824458</v>
      </c>
      <c r="F26" s="92">
        <f>F25*('a5-1'!D104/'a5-1'!D103)</f>
        <v>12.278166592654708</v>
      </c>
      <c r="G26" s="88">
        <f t="shared" si="4"/>
        <v>7200.4161009867421</v>
      </c>
      <c r="H26" s="88">
        <f t="shared" si="5"/>
        <v>9389.3425956867104</v>
      </c>
      <c r="I26" s="88">
        <v>76.687116564417181</v>
      </c>
      <c r="J26" s="88">
        <f t="shared" si="0"/>
        <v>12529.564764886352</v>
      </c>
    </row>
    <row r="27" spans="1:10" x14ac:dyDescent="0.2">
      <c r="A27" s="1">
        <v>2003</v>
      </c>
      <c r="B27" s="88">
        <f>'a1'!AD28/1000</f>
        <v>749.44399999999996</v>
      </c>
      <c r="C27" s="140">
        <v>603.4</v>
      </c>
      <c r="D27" s="88">
        <f t="shared" si="6"/>
        <v>761.14875234297892</v>
      </c>
      <c r="E27" s="92">
        <f t="shared" si="3"/>
        <v>9.608526804181345</v>
      </c>
      <c r="F27" s="92">
        <f>F26*('a5-1'!D105/'a5-1'!D104)</f>
        <v>12.188248008416803</v>
      </c>
      <c r="G27" s="88">
        <f t="shared" si="4"/>
        <v>7313.5181888567013</v>
      </c>
      <c r="H27" s="88">
        <f t="shared" si="5"/>
        <v>9277.0697648532478</v>
      </c>
      <c r="I27" s="88">
        <v>78.834355828220865</v>
      </c>
      <c r="J27" s="88">
        <f t="shared" si="0"/>
        <v>12378.603024179591</v>
      </c>
    </row>
    <row r="28" spans="1:10" x14ac:dyDescent="0.2">
      <c r="A28" s="1">
        <v>2004</v>
      </c>
      <c r="B28" s="88">
        <f>'a1'!AD29/1000</f>
        <v>749.42399999999998</v>
      </c>
      <c r="C28" s="140">
        <v>605.20000000000005</v>
      </c>
      <c r="D28" s="88">
        <f t="shared" si="6"/>
        <v>757.21102225666482</v>
      </c>
      <c r="E28" s="92">
        <f t="shared" si="3"/>
        <v>9.9175140030186171</v>
      </c>
      <c r="F28" s="92">
        <f>F27*('a5-1'!D106/'a5-1'!D105)</f>
        <v>12.351899006624906</v>
      </c>
      <c r="G28" s="88">
        <f t="shared" si="4"/>
        <v>7509.6509164705149</v>
      </c>
      <c r="H28" s="88">
        <f t="shared" si="5"/>
        <v>9352.9940736175286</v>
      </c>
      <c r="I28" s="88">
        <v>80.291411042944787</v>
      </c>
      <c r="J28" s="88">
        <f t="shared" si="0"/>
        <v>12480.243591901954</v>
      </c>
    </row>
    <row r="29" spans="1:10" x14ac:dyDescent="0.2">
      <c r="A29" s="1">
        <v>2005</v>
      </c>
      <c r="B29" s="88">
        <f>'a1'!AD30/1000</f>
        <v>748.06100000000004</v>
      </c>
      <c r="C29" s="140">
        <v>606.4</v>
      </c>
      <c r="D29" s="88">
        <f t="shared" si="6"/>
        <v>752.54239999999993</v>
      </c>
      <c r="E29" s="92">
        <f t="shared" si="3"/>
        <v>10.381913354575438</v>
      </c>
      <c r="F29" s="92">
        <f>F28*('a5-1'!D107/'a5-1'!D106)</f>
        <v>12.652350480716235</v>
      </c>
      <c r="G29" s="88">
        <f t="shared" si="4"/>
        <v>7812.8299924442508</v>
      </c>
      <c r="H29" s="88">
        <f t="shared" si="5"/>
        <v>9521.4301963993476</v>
      </c>
      <c r="I29" s="88">
        <v>82.055214723926383</v>
      </c>
      <c r="J29" s="88">
        <f t="shared" si="0"/>
        <v>12728.146763966237</v>
      </c>
    </row>
    <row r="30" spans="1:10" x14ac:dyDescent="0.2">
      <c r="A30" s="1">
        <v>2006</v>
      </c>
      <c r="B30" s="88">
        <f>'a1'!AD31/1000</f>
        <v>745.62099999999998</v>
      </c>
      <c r="C30" s="140">
        <v>606.6</v>
      </c>
      <c r="D30" s="88">
        <f t="shared" si="6"/>
        <v>761.44563990960944</v>
      </c>
      <c r="E30" s="92">
        <f t="shared" si="3"/>
        <v>10.916582033651967</v>
      </c>
      <c r="F30" s="92">
        <f>F29*('a5-1'!D108/'a5-1'!D107)</f>
        <v>13.047867068636265</v>
      </c>
      <c r="G30" s="88">
        <f t="shared" si="4"/>
        <v>8312.383792239867</v>
      </c>
      <c r="H30" s="88">
        <f t="shared" si="5"/>
        <v>9935.2414895332604</v>
      </c>
      <c r="I30" s="88">
        <v>83.665644171779135</v>
      </c>
      <c r="J30" s="88">
        <f t="shared" si="0"/>
        <v>13324.787646181183</v>
      </c>
    </row>
    <row r="31" spans="1:10" x14ac:dyDescent="0.2">
      <c r="A31" s="1">
        <v>2007</v>
      </c>
      <c r="B31" s="88">
        <f>'a1'!AD32/1000</f>
        <v>745.43</v>
      </c>
      <c r="C31" s="140">
        <v>607.79999999999995</v>
      </c>
      <c r="D31" s="88">
        <f t="shared" si="6"/>
        <v>771.72382952057353</v>
      </c>
      <c r="E31" s="92">
        <f t="shared" si="3"/>
        <v>11.395713566996481</v>
      </c>
      <c r="F31" s="92">
        <f>F30*('a5-1'!D109/'a5-1'!D108)</f>
        <v>13.327363669384223</v>
      </c>
      <c r="G31" s="88">
        <f t="shared" si="4"/>
        <v>8794.3437140420792</v>
      </c>
      <c r="H31" s="88">
        <f t="shared" si="5"/>
        <v>10285.044128350555</v>
      </c>
      <c r="I31" s="88">
        <v>85.50613496932516</v>
      </c>
      <c r="J31" s="88">
        <f t="shared" si="0"/>
        <v>13797.464722845278</v>
      </c>
    </row>
    <row r="32" spans="1:10" x14ac:dyDescent="0.2">
      <c r="A32" s="1">
        <v>2008</v>
      </c>
      <c r="B32" s="88">
        <f>'a1'!AD33/1000</f>
        <v>746.875</v>
      </c>
      <c r="C32" s="140">
        <v>610.4</v>
      </c>
      <c r="D32" s="88">
        <f t="shared" si="6"/>
        <v>783.93572572550897</v>
      </c>
      <c r="E32" s="92">
        <f t="shared" si="3"/>
        <v>11.748226060707697</v>
      </c>
      <c r="F32" s="92">
        <f>F31*('a5-1'!D110/'a5-1'!D109)</f>
        <v>13.426544069380226</v>
      </c>
      <c r="G32" s="88">
        <f t="shared" ref="G32:G37" si="7">D32*E32</f>
        <v>9209.8541228882259</v>
      </c>
      <c r="H32" s="88">
        <f t="shared" si="5"/>
        <v>10525.547569015116</v>
      </c>
      <c r="I32" s="88">
        <v>87.5</v>
      </c>
      <c r="J32" s="88">
        <f t="shared" si="0"/>
        <v>14092.783356003503</v>
      </c>
    </row>
    <row r="33" spans="1:10" x14ac:dyDescent="0.2">
      <c r="A33" s="1">
        <v>2009</v>
      </c>
      <c r="B33" s="88">
        <f>'a1'!AD34/1000</f>
        <v>749.95600000000002</v>
      </c>
      <c r="C33" s="140">
        <v>614</v>
      </c>
      <c r="D33" s="88">
        <f t="shared" si="6"/>
        <v>797.6254811698675</v>
      </c>
      <c r="E33" s="92">
        <f t="shared" si="3"/>
        <v>11.90120051428252</v>
      </c>
      <c r="F33" s="92">
        <f>F32*('a5-1'!D111/'a5-1'!D110)</f>
        <v>13.565704082713641</v>
      </c>
      <c r="G33" s="88">
        <f t="shared" si="7"/>
        <v>9492.70078670367</v>
      </c>
      <c r="H33" s="88">
        <f t="shared" si="5"/>
        <v>10820.351246382503</v>
      </c>
      <c r="I33" s="88">
        <v>87.730061349693258</v>
      </c>
      <c r="J33" s="88">
        <f t="shared" si="0"/>
        <v>14427.981436754293</v>
      </c>
    </row>
    <row r="34" spans="1:10" x14ac:dyDescent="0.2">
      <c r="A34" s="1">
        <v>2010</v>
      </c>
      <c r="B34" s="88">
        <f>'a1'!AD35/1000</f>
        <v>753.03399999999999</v>
      </c>
      <c r="C34" s="140">
        <v>617.5</v>
      </c>
      <c r="D34" s="88">
        <f t="shared" si="6"/>
        <v>811.39499999999998</v>
      </c>
      <c r="E34" s="92">
        <f t="shared" si="3"/>
        <v>11.981503270166023</v>
      </c>
      <c r="F34" s="92">
        <f>F33*('a5-1'!D112/'a5-1'!D111)</f>
        <v>13.411056020855359</v>
      </c>
      <c r="G34" s="88">
        <f t="shared" si="7"/>
        <v>9721.73184589636</v>
      </c>
      <c r="H34" s="88">
        <f t="shared" si="5"/>
        <v>10881.663800041933</v>
      </c>
      <c r="I34" s="88">
        <v>89.340490797546011</v>
      </c>
      <c r="J34" s="88">
        <f t="shared" si="0"/>
        <v>14450.428267570831</v>
      </c>
    </row>
    <row r="35" spans="1:10" x14ac:dyDescent="0.2">
      <c r="A35" s="1">
        <v>2011</v>
      </c>
      <c r="B35" s="88">
        <f>'a1'!AD36/1000</f>
        <v>755.59</v>
      </c>
      <c r="C35" s="140">
        <v>620.70000000000005</v>
      </c>
      <c r="D35" s="88">
        <f t="shared" si="6"/>
        <v>791.56931260551244</v>
      </c>
      <c r="E35" s="92">
        <f t="shared" si="3"/>
        <v>12.452367823802335</v>
      </c>
      <c r="F35" s="92">
        <f>F34*('a5-1'!D113/'a5-1'!D112)</f>
        <v>13.542858750824225</v>
      </c>
      <c r="G35" s="88">
        <f t="shared" si="7"/>
        <v>9856.9122385982155</v>
      </c>
      <c r="H35" s="88">
        <f t="shared" si="5"/>
        <v>10720.111392103481</v>
      </c>
      <c r="I35" s="88">
        <v>91.947852760736197</v>
      </c>
      <c r="J35" s="88">
        <f t="shared" si="0"/>
        <v>14187.73593099893</v>
      </c>
    </row>
    <row r="36" spans="1:10" x14ac:dyDescent="0.2">
      <c r="A36" s="1">
        <v>2012</v>
      </c>
      <c r="B36" s="88">
        <f>'a1'!AD37/1000</f>
        <v>758.12099999999998</v>
      </c>
      <c r="C36" s="140">
        <v>622.4</v>
      </c>
      <c r="D36" s="88">
        <f t="shared" si="6"/>
        <v>770.35095701443515</v>
      </c>
      <c r="E36" s="92">
        <f t="shared" si="3"/>
        <v>12.798450444407178</v>
      </c>
      <c r="F36" s="92">
        <f>F35*('a5-1'!D114/'a5-1'!D113)</f>
        <v>13.71337664708871</v>
      </c>
      <c r="G36" s="88">
        <f t="shared" si="7"/>
        <v>9859.2985481508931</v>
      </c>
      <c r="H36" s="88">
        <f t="shared" si="5"/>
        <v>10564.112823984193</v>
      </c>
      <c r="I36" s="88">
        <v>93.328220858895705</v>
      </c>
      <c r="J36" s="88">
        <f t="shared" si="0"/>
        <v>13934.59991740658</v>
      </c>
    </row>
    <row r="37" spans="1:10" x14ac:dyDescent="0.2">
      <c r="A37" s="1">
        <v>2013</v>
      </c>
      <c r="B37" s="88">
        <f>'a1'!AD38/1000</f>
        <v>758.26099999999997</v>
      </c>
      <c r="C37" s="140">
        <v>622.4</v>
      </c>
      <c r="D37" s="88">
        <f t="shared" si="6"/>
        <v>747.65366238308911</v>
      </c>
      <c r="E37" s="92">
        <f t="shared" si="3"/>
        <v>13.149302476382136</v>
      </c>
      <c r="F37" s="92">
        <f>F36*('a5-1'!D115/'a5-1'!D114)</f>
        <v>13.963102955376469</v>
      </c>
      <c r="G37" s="88">
        <f t="shared" si="7"/>
        <v>9831.1241542501266</v>
      </c>
      <c r="H37" s="88">
        <f t="shared" si="5"/>
        <v>10439.565062819353</v>
      </c>
      <c r="I37" s="88">
        <v>94.171779141104295</v>
      </c>
      <c r="J37" s="88">
        <f t="shared" si="0"/>
        <v>13767.772657197656</v>
      </c>
    </row>
    <row r="38" spans="1:10" x14ac:dyDescent="0.2">
      <c r="A38" s="1">
        <v>2014</v>
      </c>
      <c r="B38" s="88">
        <f>'a1'!AD39/1000</f>
        <v>758.65700000000004</v>
      </c>
      <c r="C38" s="140">
        <v>621.70000000000005</v>
      </c>
      <c r="D38" s="88">
        <f t="shared" si="6"/>
        <v>724.80901615651476</v>
      </c>
      <c r="E38" s="92">
        <f t="shared" si="3"/>
        <v>13.701353010229747</v>
      </c>
      <c r="F38" s="92">
        <f>F37*('a5-1'!D116/'a5-1'!D115)</f>
        <v>14.270418790207341</v>
      </c>
      <c r="G38" s="88">
        <f t="shared" ref="G38:G44" si="8">D38*E38</f>
        <v>9930.8641953577244</v>
      </c>
      <c r="H38" s="88">
        <f t="shared" si="5"/>
        <v>10343.328203471625</v>
      </c>
      <c r="I38" s="88">
        <v>96.012269938650306</v>
      </c>
      <c r="J38" s="88">
        <f t="shared" si="0"/>
        <v>13633.734617187509</v>
      </c>
    </row>
    <row r="39" spans="1:10" x14ac:dyDescent="0.2">
      <c r="A39" s="1">
        <v>2015</v>
      </c>
      <c r="B39" s="88">
        <f>'a1'!AD40/1000</f>
        <v>759.226</v>
      </c>
      <c r="C39" s="140">
        <v>622</v>
      </c>
      <c r="D39" s="88">
        <f t="shared" si="6"/>
        <v>703.79300000000001</v>
      </c>
      <c r="E39" s="92">
        <f t="shared" si="3"/>
        <v>13.996773883392025</v>
      </c>
      <c r="F39" s="92">
        <f>F38*('a5-1'!D117/'a5-1'!D116)</f>
        <v>14.416898217964615</v>
      </c>
      <c r="G39" s="88">
        <f t="shared" si="8"/>
        <v>9850.8314817141236</v>
      </c>
      <c r="H39" s="88">
        <f t="shared" si="5"/>
        <v>10146.512047515971</v>
      </c>
      <c r="I39" s="88">
        <v>97.085889570552141</v>
      </c>
      <c r="J39" s="88">
        <f t="shared" si="0"/>
        <v>13364.284215129581</v>
      </c>
    </row>
    <row r="40" spans="1:10" x14ac:dyDescent="0.2">
      <c r="A40" s="1">
        <v>2016</v>
      </c>
      <c r="B40" s="88">
        <f>'a1'!AD41/1000</f>
        <v>763.322</v>
      </c>
      <c r="C40" s="140">
        <v>623.4</v>
      </c>
      <c r="D40" s="88">
        <f t="shared" si="6"/>
        <v>714.74707725914982</v>
      </c>
      <c r="E40" s="92">
        <f t="shared" si="3"/>
        <v>13.817903292526127</v>
      </c>
      <c r="F40" s="92">
        <f>F39*('a5-1'!D118/'a5-1'!D117)</f>
        <v>14.033135431038994</v>
      </c>
      <c r="G40" s="88">
        <f t="shared" si="8"/>
        <v>9876.3059921826316</v>
      </c>
      <c r="H40" s="88">
        <f t="shared" si="5"/>
        <v>10030.142534116942</v>
      </c>
      <c r="I40" s="88">
        <v>98.466257668711663</v>
      </c>
      <c r="J40" s="88">
        <f t="shared" si="0"/>
        <v>13140.119810665672</v>
      </c>
    </row>
    <row r="41" spans="1:10" x14ac:dyDescent="0.2">
      <c r="A41" s="1">
        <v>2017</v>
      </c>
      <c r="B41" s="88">
        <f>'a1'!AD42/1000</f>
        <v>766.697</v>
      </c>
      <c r="C41" s="140">
        <v>624.70000000000005</v>
      </c>
      <c r="D41" s="88">
        <f t="shared" si="6"/>
        <v>725.7518106516427</v>
      </c>
      <c r="E41" s="92">
        <f t="shared" si="3"/>
        <v>14.130635362513271</v>
      </c>
      <c r="F41" s="92">
        <f>F40*('a5-1'!D119/'a5-1'!D118)</f>
        <v>14.130635362513271</v>
      </c>
      <c r="G41" s="88">
        <f t="shared" si="8"/>
        <v>10255.334200002138</v>
      </c>
      <c r="H41" s="88">
        <f t="shared" si="5"/>
        <v>10255.334200002138</v>
      </c>
      <c r="I41" s="88">
        <v>100</v>
      </c>
      <c r="J41" s="88">
        <f t="shared" si="0"/>
        <v>13375.993645471599</v>
      </c>
    </row>
    <row r="42" spans="1:10" x14ac:dyDescent="0.2">
      <c r="A42" s="1">
        <v>2018</v>
      </c>
      <c r="B42" s="88">
        <f>'a1'!AD43/1000</f>
        <v>770.49699999999996</v>
      </c>
      <c r="C42" s="140">
        <v>636.9</v>
      </c>
      <c r="D42" s="88">
        <f t="shared" si="6"/>
        <v>749.75419232138711</v>
      </c>
      <c r="E42" s="92">
        <f t="shared" si="3"/>
        <v>14.570869696461509</v>
      </c>
      <c r="F42" s="92">
        <f>F41*('a5-1'!D120/'a5-1'!D119)</f>
        <v>14.243188968655026</v>
      </c>
      <c r="G42" s="88">
        <f t="shared" si="8"/>
        <v>10924.570640690674</v>
      </c>
      <c r="H42" s="88">
        <f t="shared" si="5"/>
        <v>10678.89064127484</v>
      </c>
      <c r="I42" s="88">
        <v>102.30061349693253</v>
      </c>
      <c r="J42" s="88">
        <f t="shared" si="0"/>
        <v>13859.743310194383</v>
      </c>
    </row>
    <row r="43" spans="1:10" x14ac:dyDescent="0.2">
      <c r="A43" s="1">
        <v>2019</v>
      </c>
      <c r="B43" s="88">
        <f>'a1'!AD44/1000</f>
        <v>777.38699999999994</v>
      </c>
      <c r="C43" s="140">
        <v>642.70000000000005</v>
      </c>
      <c r="D43" s="88">
        <f t="shared" si="6"/>
        <v>766.63207512517545</v>
      </c>
      <c r="E43" s="92">
        <f t="shared" si="3"/>
        <v>14.946169377829946</v>
      </c>
      <c r="F43" s="92">
        <f>F42*('a5-1'!D121/'a5-1'!D120)</f>
        <v>14.330738874036948</v>
      </c>
      <c r="G43" s="88">
        <f t="shared" si="8"/>
        <v>11458.212845298123</v>
      </c>
      <c r="H43" s="88">
        <f>D43*F43</f>
        <v>10986.404081079965</v>
      </c>
      <c r="I43" s="88">
        <v>104.29447852760737</v>
      </c>
      <c r="J43" s="88">
        <f t="shared" si="0"/>
        <v>14132.477236022683</v>
      </c>
    </row>
    <row r="44" spans="1:10" x14ac:dyDescent="0.2">
      <c r="A44" s="1">
        <v>2020</v>
      </c>
      <c r="B44" s="88">
        <f>'a1'!AD45/1000</f>
        <v>783.43200000000002</v>
      </c>
      <c r="C44" s="88">
        <v>646.9</v>
      </c>
      <c r="D44" s="88">
        <f t="shared" si="6"/>
        <v>781.89217866343381</v>
      </c>
      <c r="E44" s="92">
        <f t="shared" si="3"/>
        <v>16.851884845435734</v>
      </c>
      <c r="F44" s="92">
        <f>F43*('a5-1'!D122/'a5-1'!D121)</f>
        <v>16.0400422178454</v>
      </c>
      <c r="G44" s="88">
        <f t="shared" si="8"/>
        <v>13176.35695638305</v>
      </c>
      <c r="H44" s="88">
        <f>D44*F44</f>
        <v>12541.583555564597</v>
      </c>
      <c r="I44" s="88">
        <v>105.06134969325153</v>
      </c>
      <c r="J44" s="88">
        <f t="shared" si="0"/>
        <v>16008.515806814881</v>
      </c>
    </row>
    <row r="45" spans="1:10" x14ac:dyDescent="0.2">
      <c r="A45" s="1">
        <v>2021</v>
      </c>
      <c r="B45" s="88">
        <f>'a1'!AD46/1000</f>
        <v>790.80200000000002</v>
      </c>
      <c r="C45" s="88">
        <v>650.79999999999995</v>
      </c>
      <c r="D45" s="88">
        <f t="shared" si="6"/>
        <v>797.05500620511532</v>
      </c>
      <c r="E45" s="92">
        <f t="shared" si="3"/>
        <v>16.632385935491079</v>
      </c>
      <c r="F45" s="92">
        <f>F44*('a5-1'!D123/'a5-1'!D122)</f>
        <v>15.31682998579122</v>
      </c>
      <c r="G45" s="88">
        <f t="shared" ref="G45" si="9">D45*E45</f>
        <v>13256.926475018716</v>
      </c>
      <c r="H45" s="88">
        <f>D45*F45</f>
        <v>12208.356019367517</v>
      </c>
      <c r="I45" s="88">
        <v>108.58895705521472</v>
      </c>
      <c r="J45" s="88">
        <f t="shared" si="0"/>
        <v>15437.942771221515</v>
      </c>
    </row>
    <row r="46" spans="1:10" x14ac:dyDescent="0.2">
      <c r="A46" s="1">
        <v>2022</v>
      </c>
      <c r="B46" s="88">
        <f>'a1'!AD47/1000</f>
        <v>809.26400000000001</v>
      </c>
      <c r="C46" s="88">
        <v>664.1</v>
      </c>
      <c r="D46" s="88">
        <f t="shared" si="6"/>
        <v>824.1481</v>
      </c>
      <c r="E46" s="92">
        <f t="shared" si="3"/>
        <v>17.413756833808478</v>
      </c>
      <c r="F46" s="92">
        <f>F45*('a5-1'!D124/'a5-1'!D123)</f>
        <v>15.018213565665514</v>
      </c>
      <c r="G46" s="88">
        <f t="shared" ref="G46:G47" si="10">D46*E46</f>
        <v>14351.514608445272</v>
      </c>
      <c r="H46" s="88">
        <f>D46*F46</f>
        <v>12377.232175537458</v>
      </c>
      <c r="I46" s="88">
        <v>115.95092024539876</v>
      </c>
      <c r="J46" s="88">
        <f t="shared" si="0"/>
        <v>15294.430711779416</v>
      </c>
    </row>
    <row r="47" spans="1:10" x14ac:dyDescent="0.2">
      <c r="A47" s="1">
        <v>2023</v>
      </c>
      <c r="B47" s="88">
        <f>'a1'!AD48/1000</f>
        <v>832.19</v>
      </c>
      <c r="C47" s="88">
        <v>683.4</v>
      </c>
      <c r="D47" s="88">
        <f t="shared" si="6"/>
        <v>848.09940000000006</v>
      </c>
      <c r="E47" s="92">
        <f t="shared" si="3"/>
        <v>18.263030018447083</v>
      </c>
      <c r="F47" s="92">
        <f>F46*('a5-1'!D125/'a5-1'!D124)</f>
        <v>15.15912867221833</v>
      </c>
      <c r="G47" s="88">
        <f t="shared" si="10"/>
        <v>15488.864800826961</v>
      </c>
      <c r="H47" s="88">
        <f>D47*F47</f>
        <v>12856.447931431163</v>
      </c>
      <c r="I47" s="88">
        <v>120.47546012269939</v>
      </c>
      <c r="J47" s="88">
        <f t="shared" si="0"/>
        <v>15448.933454416854</v>
      </c>
    </row>
    <row r="49" spans="1:10" ht="12.75" customHeight="1" x14ac:dyDescent="0.2">
      <c r="A49" s="1" t="s">
        <v>495</v>
      </c>
    </row>
    <row r="50" spans="1:10" ht="12.75" customHeight="1" x14ac:dyDescent="0.2">
      <c r="A50" s="1" t="s">
        <v>157</v>
      </c>
      <c r="B50" s="5">
        <f>(POWER(B24/B5, 1/19)-1)*100</f>
        <v>0.31907037382792325</v>
      </c>
      <c r="C50" s="5">
        <f t="shared" ref="C50:J50" si="11">(POWER(C24/C5, 1/19)-1)*100</f>
        <v>0.7707565835082697</v>
      </c>
      <c r="D50" s="5">
        <f t="shared" si="11"/>
        <v>1.230163737581691</v>
      </c>
      <c r="E50" s="5">
        <f t="shared" si="11"/>
        <v>5.8352410192256121</v>
      </c>
      <c r="F50" s="5">
        <f t="shared" si="11"/>
        <v>2.2429317035309815</v>
      </c>
      <c r="G50" s="5">
        <f t="shared" si="11"/>
        <v>7.1371877758263036</v>
      </c>
      <c r="H50" s="5">
        <f t="shared" si="11"/>
        <v>3.5006871735882239</v>
      </c>
      <c r="I50" s="5">
        <f t="shared" si="11"/>
        <v>3.5135038245099226</v>
      </c>
      <c r="J50" s="5">
        <f t="shared" si="11"/>
        <v>3.1714974908602755</v>
      </c>
    </row>
    <row r="51" spans="1:10" ht="12.75" customHeight="1" x14ac:dyDescent="0.2">
      <c r="A51" s="5" t="s">
        <v>158</v>
      </c>
      <c r="B51" s="5">
        <f>(POWER(B32/B24, 1/8)-1)*100</f>
        <v>-6.0787357779090723E-2</v>
      </c>
      <c r="C51" s="5">
        <f t="shared" ref="C51:J51" si="12">(POWER(C32/C24, 1/8)-1)*100</f>
        <v>0.25268538491798331</v>
      </c>
      <c r="D51" s="5">
        <f t="shared" si="12"/>
        <v>0.17085759080257557</v>
      </c>
      <c r="E51" s="5">
        <f t="shared" si="12"/>
        <v>3.5055957782604619</v>
      </c>
      <c r="F51" s="5">
        <f t="shared" si="12"/>
        <v>1.2154174843060028</v>
      </c>
      <c r="G51" s="5">
        <f t="shared" si="12"/>
        <v>3.6824429455530661</v>
      </c>
      <c r="H51" s="5">
        <f t="shared" si="12"/>
        <v>1.3883517081404673</v>
      </c>
      <c r="I51" s="5">
        <f t="shared" si="12"/>
        <v>2.2626773182154336</v>
      </c>
      <c r="J51" s="5">
        <f t="shared" si="12"/>
        <v>1.4500204950657736</v>
      </c>
    </row>
    <row r="52" spans="1:10" ht="12.75" customHeight="1" x14ac:dyDescent="0.2">
      <c r="A52" s="5" t="s">
        <v>159</v>
      </c>
      <c r="B52" s="5">
        <f>(POWER(B43/B32, 1/11)-1)*100</f>
        <v>0.36466748845558339</v>
      </c>
      <c r="C52" s="5">
        <f t="shared" ref="C52:J52" si="13">(POWER(C43/C32, 1/11)-1)*100</f>
        <v>0.46986014640120199</v>
      </c>
      <c r="D52" s="5">
        <f t="shared" si="13"/>
        <v>-0.2027037476059923</v>
      </c>
      <c r="E52" s="5">
        <f t="shared" si="13"/>
        <v>2.2127885552244209</v>
      </c>
      <c r="F52" s="5">
        <f t="shared" si="13"/>
        <v>0.59424186780558941</v>
      </c>
      <c r="G52" s="5">
        <f t="shared" si="13"/>
        <v>2.0055994022903922</v>
      </c>
      <c r="H52" s="5">
        <f t="shared" si="13"/>
        <v>0.39033356966371446</v>
      </c>
      <c r="I52" s="5">
        <f t="shared" si="13"/>
        <v>1.6089854223920952</v>
      </c>
      <c r="J52" s="5">
        <f t="shared" si="13"/>
        <v>2.5572825427921941E-2</v>
      </c>
    </row>
    <row r="53" spans="1:10" ht="12.75" customHeight="1" x14ac:dyDescent="0.2">
      <c r="A53" s="5" t="s">
        <v>160</v>
      </c>
      <c r="B53" s="5">
        <f>(POWER(B47/B43, 1/4)-1)*100</f>
        <v>1.7176468876191731</v>
      </c>
      <c r="C53" s="5">
        <f t="shared" ref="C53:J53" si="14">(POWER(C47/C43, 1/4)-1)*100</f>
        <v>1.5468997042660249</v>
      </c>
      <c r="D53" s="5">
        <f t="shared" si="14"/>
        <v>2.5569136144496296</v>
      </c>
      <c r="E53" s="5">
        <f t="shared" si="14"/>
        <v>5.1382474142495305</v>
      </c>
      <c r="F53" s="5">
        <f t="shared" si="14"/>
        <v>1.4148176654053657</v>
      </c>
      <c r="G53" s="5">
        <f t="shared" si="14"/>
        <v>7.8265415763782098</v>
      </c>
      <c r="H53" s="5">
        <f t="shared" si="14"/>
        <v>4.0079069453613947</v>
      </c>
      <c r="I53" s="5">
        <f t="shared" si="14"/>
        <v>3.6714849314512854</v>
      </c>
      <c r="J53" s="5">
        <f t="shared" si="14"/>
        <v>2.2515857649288318</v>
      </c>
    </row>
    <row r="54" spans="1:10" ht="12.75" customHeight="1" x14ac:dyDescent="0.2">
      <c r="A54" s="1" t="s">
        <v>161</v>
      </c>
      <c r="B54" s="5">
        <f>(POWER(B47/B5, 1/42)-1)*100</f>
        <v>0.39082205491809408</v>
      </c>
      <c r="C54" s="5">
        <f t="shared" ref="C54:J54" si="15">(POWER(C47/C5, 1/42)-1)*100</f>
        <v>0.66658678287758732</v>
      </c>
      <c r="D54" s="5">
        <f t="shared" si="15"/>
        <v>0.77593035749086159</v>
      </c>
      <c r="E54" s="5">
        <f t="shared" si="15"/>
        <v>4.364897477260099</v>
      </c>
      <c r="F54" s="5">
        <f t="shared" si="15"/>
        <v>1.5341843764560936</v>
      </c>
      <c r="G54" s="5">
        <f t="shared" si="15"/>
        <v>5.1746963993503758</v>
      </c>
      <c r="H54" s="5">
        <f t="shared" si="15"/>
        <v>2.3220189362637811</v>
      </c>
      <c r="I54" s="5">
        <f t="shared" si="15"/>
        <v>2.7879409463798188</v>
      </c>
      <c r="J54" s="5">
        <f t="shared" si="15"/>
        <v>1.9236787206396544</v>
      </c>
    </row>
    <row r="55" spans="1:10" ht="12.75" customHeight="1" x14ac:dyDescent="0.2"/>
    <row r="56" spans="1:10" ht="12.75" customHeight="1" x14ac:dyDescent="0.2"/>
    <row r="57" spans="1:10" ht="12.75" customHeight="1" x14ac:dyDescent="0.2">
      <c r="A57" s="1" t="s">
        <v>496</v>
      </c>
    </row>
    <row r="58" spans="1:10" ht="12.75" customHeight="1" x14ac:dyDescent="0.2">
      <c r="A58" s="1" t="s">
        <v>472</v>
      </c>
    </row>
    <row r="59" spans="1:10" ht="12.75" customHeight="1" x14ac:dyDescent="0.2"/>
    <row r="60" spans="1:10" ht="12.75" customHeight="1" x14ac:dyDescent="0.2"/>
    <row r="62" spans="1:10" ht="38.25" x14ac:dyDescent="0.2">
      <c r="B62" s="3" t="s">
        <v>497</v>
      </c>
    </row>
    <row r="63" spans="1:10" ht="14.25" x14ac:dyDescent="0.2">
      <c r="A63" s="1">
        <v>1998</v>
      </c>
      <c r="B63" s="169">
        <v>3.6</v>
      </c>
    </row>
    <row r="64" spans="1:10" x14ac:dyDescent="0.2">
      <c r="A64" s="1">
        <v>1999</v>
      </c>
      <c r="B64" s="11">
        <v>3.5707239336560006</v>
      </c>
    </row>
    <row r="65" spans="1:2" x14ac:dyDescent="0.2">
      <c r="A65" s="1">
        <v>2000</v>
      </c>
      <c r="B65" s="11">
        <v>3.5416859473288285</v>
      </c>
    </row>
    <row r="66" spans="1:2" x14ac:dyDescent="0.2">
      <c r="A66" s="1">
        <v>2001</v>
      </c>
      <c r="B66" s="11">
        <v>3.5128841048944928</v>
      </c>
    </row>
    <row r="67" spans="1:2" x14ac:dyDescent="0.2">
      <c r="A67" s="1">
        <v>2002</v>
      </c>
      <c r="B67" s="11">
        <v>3.4843164859740283</v>
      </c>
    </row>
    <row r="68" spans="1:2" x14ac:dyDescent="0.2">
      <c r="A68" s="1">
        <v>2003</v>
      </c>
      <c r="B68" s="11">
        <v>3.4559811858054541</v>
      </c>
    </row>
    <row r="69" spans="1:2" x14ac:dyDescent="0.2">
      <c r="A69" s="1">
        <v>2004</v>
      </c>
      <c r="B69" s="11">
        <v>3.4278763151167722</v>
      </c>
    </row>
    <row r="70" spans="1:2" ht="14.25" x14ac:dyDescent="0.2">
      <c r="A70" s="1">
        <v>2005</v>
      </c>
      <c r="B70" s="169">
        <v>3.4</v>
      </c>
    </row>
    <row r="71" spans="1:2" x14ac:dyDescent="0.2">
      <c r="A71" s="1">
        <v>2006</v>
      </c>
      <c r="B71" s="11">
        <v>3.4390907321274633</v>
      </c>
    </row>
    <row r="72" spans="1:2" x14ac:dyDescent="0.2">
      <c r="A72" s="1">
        <v>2007</v>
      </c>
      <c r="B72" s="11">
        <v>3.478630901119121</v>
      </c>
    </row>
    <row r="73" spans="1:2" x14ac:dyDescent="0.2">
      <c r="A73" s="1">
        <v>2008</v>
      </c>
      <c r="B73" s="11">
        <v>3.518625674273816</v>
      </c>
    </row>
    <row r="74" spans="1:2" x14ac:dyDescent="0.2">
      <c r="A74" s="1">
        <v>2009</v>
      </c>
      <c r="B74" s="11">
        <v>3.5590802783002431</v>
      </c>
    </row>
    <row r="75" spans="1:2" ht="14.25" x14ac:dyDescent="0.2">
      <c r="A75" s="1">
        <v>2010</v>
      </c>
      <c r="B75" s="169">
        <v>3.6</v>
      </c>
    </row>
    <row r="76" spans="1:2" x14ac:dyDescent="0.2">
      <c r="A76" s="1">
        <v>2011</v>
      </c>
      <c r="B76" s="11">
        <v>3.4939311233031747</v>
      </c>
    </row>
    <row r="77" spans="1:2" x14ac:dyDescent="0.2">
      <c r="A77" s="1">
        <v>2012</v>
      </c>
      <c r="B77" s="11">
        <v>3.3909874151073844</v>
      </c>
    </row>
    <row r="78" spans="1:2" x14ac:dyDescent="0.2">
      <c r="A78" s="1">
        <v>2013</v>
      </c>
      <c r="B78" s="11">
        <v>3.2910767967702976</v>
      </c>
    </row>
    <row r="79" spans="1:2" x14ac:dyDescent="0.2">
      <c r="A79" s="1">
        <v>2014</v>
      </c>
      <c r="B79" s="11">
        <v>3.1941099026157387</v>
      </c>
    </row>
    <row r="80" spans="1:2" ht="14.25" x14ac:dyDescent="0.2">
      <c r="A80" s="1">
        <v>2015</v>
      </c>
      <c r="B80" s="169">
        <v>3.1</v>
      </c>
    </row>
    <row r="81" spans="1:2" x14ac:dyDescent="0.2">
      <c r="A81" s="1">
        <v>2016</v>
      </c>
      <c r="B81" s="11">
        <v>3.1411792919040957</v>
      </c>
    </row>
    <row r="82" spans="1:2" x14ac:dyDescent="0.2">
      <c r="A82" s="1">
        <v>2017</v>
      </c>
      <c r="B82" s="11">
        <v>3.1829055948022953</v>
      </c>
    </row>
    <row r="83" spans="1:2" x14ac:dyDescent="0.2">
      <c r="A83" s="1">
        <v>2018</v>
      </c>
      <c r="B83" s="11">
        <v>3.2251861749931154</v>
      </c>
    </row>
    <row r="84" spans="1:2" x14ac:dyDescent="0.2">
      <c r="A84" s="1">
        <v>2019</v>
      </c>
      <c r="B84" s="11">
        <v>3.2680283952979847</v>
      </c>
    </row>
    <row r="85" spans="1:2" x14ac:dyDescent="0.2">
      <c r="A85" s="1">
        <v>2020</v>
      </c>
      <c r="B85" s="11">
        <v>3.3114397163434197</v>
      </c>
    </row>
    <row r="86" spans="1:2" x14ac:dyDescent="0.2">
      <c r="A86" s="1">
        <v>2021</v>
      </c>
      <c r="B86" s="11">
        <v>3.3554276978602329</v>
      </c>
    </row>
    <row r="87" spans="1:2" ht="14.25" x14ac:dyDescent="0.2">
      <c r="A87" s="1">
        <v>2022</v>
      </c>
      <c r="B87" s="168">
        <v>3.4</v>
      </c>
    </row>
    <row r="88" spans="1:2" x14ac:dyDescent="0.2">
      <c r="A88" s="1">
        <v>2023</v>
      </c>
      <c r="B88" s="13">
        <v>3.4</v>
      </c>
    </row>
    <row r="91" spans="1:2" x14ac:dyDescent="0.2">
      <c r="B91" s="1" t="s">
        <v>498</v>
      </c>
    </row>
  </sheetData>
  <phoneticPr fontId="69" type="noConversion"/>
  <pageMargins left="0.74803149606299213" right="0.74803149606299213" top="0.98425196850393704" bottom="0.98425196850393704" header="0.51181102362204722" footer="0.51181102362204722"/>
  <pageSetup scale="68"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92D050"/>
  </sheetPr>
  <dimension ref="A1:J91"/>
  <sheetViews>
    <sheetView workbookViewId="0">
      <selection activeCell="B91" sqref="B91"/>
    </sheetView>
  </sheetViews>
  <sheetFormatPr defaultColWidth="9" defaultRowHeight="12.75" x14ac:dyDescent="0.2"/>
  <cols>
    <col min="1" max="1" width="9.375" style="1" customWidth="1"/>
    <col min="2" max="10" width="12" style="1" customWidth="1"/>
    <col min="11" max="18" width="9" style="1"/>
    <col min="19" max="19" width="0" style="1" hidden="1" customWidth="1"/>
    <col min="20" max="16384" width="9" style="1"/>
  </cols>
  <sheetData>
    <row r="1" spans="1:10" x14ac:dyDescent="0.2">
      <c r="A1" s="1" t="s">
        <v>511</v>
      </c>
    </row>
    <row r="2" spans="1:10" s="3" customFormat="1" ht="70.5" customHeight="1" x14ac:dyDescent="0.2">
      <c r="B2" s="3" t="s">
        <v>448</v>
      </c>
      <c r="C2" s="3" t="s">
        <v>449</v>
      </c>
      <c r="D2" s="3" t="s">
        <v>490</v>
      </c>
      <c r="E2" s="3" t="s">
        <v>491</v>
      </c>
      <c r="F2" s="3" t="s">
        <v>451</v>
      </c>
      <c r="G2" s="3" t="s">
        <v>452</v>
      </c>
      <c r="H2" s="3" t="s">
        <v>452</v>
      </c>
      <c r="I2" s="3" t="s">
        <v>453</v>
      </c>
      <c r="J2" s="3" t="s">
        <v>454</v>
      </c>
    </row>
    <row r="3" spans="1:10" ht="25.5" x14ac:dyDescent="0.2">
      <c r="B3" s="3" t="s">
        <v>455</v>
      </c>
      <c r="C3" s="3" t="s">
        <v>455</v>
      </c>
      <c r="D3" s="3" t="s">
        <v>456</v>
      </c>
      <c r="E3" s="3" t="s">
        <v>457</v>
      </c>
      <c r="F3" s="3" t="s">
        <v>462</v>
      </c>
      <c r="G3" s="3" t="s">
        <v>459</v>
      </c>
      <c r="H3" s="3" t="s">
        <v>460</v>
      </c>
      <c r="I3" s="3" t="s">
        <v>461</v>
      </c>
      <c r="J3" s="3" t="s">
        <v>462</v>
      </c>
    </row>
    <row r="4" spans="1:10" x14ac:dyDescent="0.2">
      <c r="B4" s="1" t="s">
        <v>145</v>
      </c>
      <c r="C4" s="1" t="s">
        <v>146</v>
      </c>
      <c r="D4" s="1" t="s">
        <v>148</v>
      </c>
      <c r="E4" s="1" t="s">
        <v>149</v>
      </c>
      <c r="F4" s="1" t="s">
        <v>150</v>
      </c>
      <c r="G4" s="1" t="s">
        <v>493</v>
      </c>
      <c r="H4" s="1" t="s">
        <v>152</v>
      </c>
      <c r="I4" s="1" t="s">
        <v>395</v>
      </c>
      <c r="J4" s="1" t="s">
        <v>494</v>
      </c>
    </row>
    <row r="5" spans="1:10" x14ac:dyDescent="0.2">
      <c r="A5" s="1">
        <v>1981</v>
      </c>
      <c r="B5" s="88">
        <f>'a1'!AJ6/1000</f>
        <v>6547.2070000000003</v>
      </c>
      <c r="C5" s="140">
        <v>5042.3999999999996</v>
      </c>
      <c r="D5" s="88">
        <v>5780</v>
      </c>
      <c r="E5" s="92">
        <f>G5/D5</f>
        <v>3.9086505190311418</v>
      </c>
      <c r="F5" s="92">
        <f>E5/I5*$I$41</f>
        <v>10.296727831952746</v>
      </c>
      <c r="G5" s="88">
        <v>22592</v>
      </c>
      <c r="H5" s="88">
        <f>G5/I5*$I$41</f>
        <v>59515.086868686863</v>
      </c>
      <c r="I5" s="88">
        <v>37.960122699386503</v>
      </c>
      <c r="J5" s="88">
        <f t="shared" ref="J5:J47" si="0">H5/B5*1000</f>
        <v>9090.14895491877</v>
      </c>
    </row>
    <row r="6" spans="1:10" x14ac:dyDescent="0.2">
      <c r="A6" s="1">
        <v>1982</v>
      </c>
      <c r="B6" s="88">
        <f>'a1'!AJ7/1000</f>
        <v>6580.6310000000003</v>
      </c>
      <c r="C6" s="140">
        <v>5085.3</v>
      </c>
      <c r="D6" s="88">
        <v>5756.0020000000004</v>
      </c>
      <c r="E6" s="92">
        <f>POWER(E$10/E$5,1/5)*E5</f>
        <v>4.3176635760324613</v>
      </c>
      <c r="F6" s="92">
        <f t="shared" ref="F6:F15" si="1">E6/I6*$I$41</f>
        <v>10.255434067661803</v>
      </c>
      <c r="G6" s="88">
        <f>POWER(G10/G5,1/5)*G5</f>
        <v>24852.478207416763</v>
      </c>
      <c r="H6" s="88">
        <f t="shared" ref="H6:H16" si="2">G6/I6*$I$41</f>
        <v>59030.294321441637</v>
      </c>
      <c r="I6" s="88">
        <v>42.101226993865033</v>
      </c>
      <c r="J6" s="88">
        <f t="shared" si="0"/>
        <v>8970.309127109791</v>
      </c>
    </row>
    <row r="7" spans="1:10" x14ac:dyDescent="0.2">
      <c r="A7" s="1">
        <v>1983</v>
      </c>
      <c r="B7" s="88">
        <f>'a1'!AJ8/1000</f>
        <v>6602.9759999999997</v>
      </c>
      <c r="C7" s="140">
        <v>5119.3</v>
      </c>
      <c r="D7" s="88">
        <v>5732.1030000000001</v>
      </c>
      <c r="E7" s="92">
        <f>POWER(E$10/E$5,1/5)*E6</f>
        <v>4.7694770010848577</v>
      </c>
      <c r="F7" s="92">
        <f t="shared" si="1"/>
        <v>10.704643733932279</v>
      </c>
      <c r="G7" s="88">
        <f>POWER(G10/G5,1/5)*G6</f>
        <v>27339.132128635141</v>
      </c>
      <c r="H7" s="88">
        <f t="shared" si="2"/>
        <v>61360.117548606228</v>
      </c>
      <c r="I7" s="88">
        <v>44.555214723926383</v>
      </c>
      <c r="J7" s="88">
        <f t="shared" si="0"/>
        <v>9292.797300581773</v>
      </c>
    </row>
    <row r="8" spans="1:10" x14ac:dyDescent="0.2">
      <c r="A8" s="1">
        <v>1984</v>
      </c>
      <c r="B8" s="88">
        <f>'a1'!AJ9/1000</f>
        <v>6631.22</v>
      </c>
      <c r="C8" s="140">
        <v>5155.2</v>
      </c>
      <c r="D8" s="88">
        <v>5708.3029999999999</v>
      </c>
      <c r="E8" s="92">
        <f>POWER(E$10/E$5,1/5)*E7</f>
        <v>5.2685695546434079</v>
      </c>
      <c r="F8" s="92">
        <f t="shared" si="1"/>
        <v>11.336987952566012</v>
      </c>
      <c r="G8" s="88">
        <f>POWER(G10/G5,1/5)*G7</f>
        <v>30074.592131577207</v>
      </c>
      <c r="H8" s="88">
        <f t="shared" si="2"/>
        <v>64714.963926694189</v>
      </c>
      <c r="I8" s="88">
        <v>46.472392638036808</v>
      </c>
      <c r="J8" s="88">
        <f t="shared" si="0"/>
        <v>9759.1339039715458</v>
      </c>
    </row>
    <row r="9" spans="1:10" x14ac:dyDescent="0.2">
      <c r="A9" s="1">
        <v>1985</v>
      </c>
      <c r="B9" s="88">
        <f>'a1'!AJ10/1000</f>
        <v>6665.8019999999997</v>
      </c>
      <c r="C9" s="140">
        <v>5196</v>
      </c>
      <c r="D9" s="88">
        <v>5684.6019999999999</v>
      </c>
      <c r="E9" s="92">
        <f>POWER(E$10/E$5,1/5)*E8</f>
        <v>5.8198886682547553</v>
      </c>
      <c r="F9" s="92">
        <f t="shared" si="1"/>
        <v>12.046245751435238</v>
      </c>
      <c r="G9" s="88">
        <f>POWER(G10/G5,1/5)*G8</f>
        <v>33083.752901335436</v>
      </c>
      <c r="H9" s="88">
        <f t="shared" si="2"/>
        <v>68478.117116414927</v>
      </c>
      <c r="I9" s="88">
        <v>48.312883435582826</v>
      </c>
      <c r="J9" s="88">
        <f t="shared" si="0"/>
        <v>10273.049982044911</v>
      </c>
    </row>
    <row r="10" spans="1:10" x14ac:dyDescent="0.2">
      <c r="A10" s="1">
        <v>1986</v>
      </c>
      <c r="B10" s="88">
        <f>'a1'!AJ11/1000</f>
        <v>6708.17</v>
      </c>
      <c r="C10" s="140">
        <v>5240.5</v>
      </c>
      <c r="D10" s="88">
        <v>5661</v>
      </c>
      <c r="E10" s="92">
        <f>G10/D10</f>
        <v>6.428899487723017</v>
      </c>
      <c r="F10" s="92">
        <f t="shared" si="1"/>
        <v>12.779397762181119</v>
      </c>
      <c r="G10" s="88">
        <v>36394</v>
      </c>
      <c r="H10" s="88">
        <f t="shared" si="2"/>
        <v>72344.170731707316</v>
      </c>
      <c r="I10" s="88">
        <v>50.306748466257666</v>
      </c>
      <c r="J10" s="88">
        <f t="shared" si="0"/>
        <v>10784.486787261998</v>
      </c>
    </row>
    <row r="11" spans="1:10" x14ac:dyDescent="0.2">
      <c r="A11" s="1">
        <v>1987</v>
      </c>
      <c r="B11" s="88">
        <f>'a1'!AJ12/1000</f>
        <v>6781.9840000000004</v>
      </c>
      <c r="C11" s="140">
        <v>5290.9</v>
      </c>
      <c r="D11" s="88">
        <v>5787.5469999999996</v>
      </c>
      <c r="E11" s="92">
        <f>POWER(E$16/E$10,1/6)*E10</f>
        <v>6.7839332360578819</v>
      </c>
      <c r="F11" s="92">
        <f t="shared" si="1"/>
        <v>12.914232028933545</v>
      </c>
      <c r="G11" s="88">
        <f>POWER(G16/G10,1/6)*G10</f>
        <v>39262.331496521903</v>
      </c>
      <c r="H11" s="88">
        <f t="shared" si="2"/>
        <v>74741.723024035862</v>
      </c>
      <c r="I11" s="88">
        <v>52.530674846625764</v>
      </c>
      <c r="J11" s="88">
        <f t="shared" si="0"/>
        <v>11020.62803805433</v>
      </c>
    </row>
    <row r="12" spans="1:10" x14ac:dyDescent="0.2">
      <c r="A12" s="1">
        <v>1988</v>
      </c>
      <c r="B12" s="88">
        <f>'a1'!AJ13/1000</f>
        <v>6837.0770000000002</v>
      </c>
      <c r="C12" s="140">
        <v>5338.7</v>
      </c>
      <c r="D12" s="88">
        <v>5916.9229999999998</v>
      </c>
      <c r="E12" s="92">
        <f>POWER(E$16/E$10,1/6)*E11</f>
        <v>7.1585736002213833</v>
      </c>
      <c r="F12" s="92">
        <f t="shared" si="1"/>
        <v>13.110646031866127</v>
      </c>
      <c r="G12" s="88">
        <f>POWER(G16/G10,1/6)*G11</f>
        <v>42356.725683980214</v>
      </c>
      <c r="H12" s="88">
        <f t="shared" si="2"/>
        <v>77574.677376278356</v>
      </c>
      <c r="I12" s="88">
        <v>54.601226993865033</v>
      </c>
      <c r="J12" s="88">
        <f t="shared" si="0"/>
        <v>11346.175767258193</v>
      </c>
    </row>
    <row r="13" spans="1:10" x14ac:dyDescent="0.2">
      <c r="A13" s="1">
        <v>1989</v>
      </c>
      <c r="B13" s="88">
        <f>'a1'!AJ14/1000</f>
        <v>6925.1279999999997</v>
      </c>
      <c r="C13" s="140">
        <v>5393.3</v>
      </c>
      <c r="D13" s="88">
        <v>6049.19</v>
      </c>
      <c r="E13" s="92">
        <f>POWER(E$16/E$10,1/6)*E12</f>
        <v>7.5539033487842691</v>
      </c>
      <c r="F13" s="92">
        <f t="shared" si="1"/>
        <v>13.16883685403033</v>
      </c>
      <c r="G13" s="88">
        <f>POWER(G16/G10,1/6)*G12</f>
        <v>45694.999310646665</v>
      </c>
      <c r="H13" s="88">
        <f t="shared" si="2"/>
        <v>79660.800937277076</v>
      </c>
      <c r="I13" s="88">
        <v>57.361963190184049</v>
      </c>
      <c r="J13" s="88">
        <f t="shared" si="0"/>
        <v>11503.152134845317</v>
      </c>
    </row>
    <row r="14" spans="1:10" x14ac:dyDescent="0.2">
      <c r="A14" s="1">
        <v>1990</v>
      </c>
      <c r="B14" s="88">
        <f>'a1'!AJ15/1000</f>
        <v>6996.9859999999999</v>
      </c>
      <c r="C14" s="140">
        <v>5457</v>
      </c>
      <c r="D14" s="88">
        <v>6184.415</v>
      </c>
      <c r="E14" s="92">
        <f>POWER(E$16/E$10,1/6)*E13</f>
        <v>7.9710650458367205</v>
      </c>
      <c r="F14" s="92">
        <f t="shared" si="1"/>
        <v>13.257995943585566</v>
      </c>
      <c r="G14" s="88">
        <f>POWER(G16/G10,1/6)*G13</f>
        <v>49296.373321645035</v>
      </c>
      <c r="H14" s="88">
        <f t="shared" si="2"/>
        <v>81992.947463552438</v>
      </c>
      <c r="I14" s="88">
        <v>60.122699386503072</v>
      </c>
      <c r="J14" s="88">
        <f t="shared" si="0"/>
        <v>11718.323784491271</v>
      </c>
    </row>
    <row r="15" spans="1:10" x14ac:dyDescent="0.2">
      <c r="A15" s="1">
        <v>1991</v>
      </c>
      <c r="B15" s="88">
        <f>'a1'!AJ16/1000</f>
        <v>7067.3959999999997</v>
      </c>
      <c r="C15" s="140">
        <v>5517</v>
      </c>
      <c r="D15" s="88">
        <v>6322.6620000000003</v>
      </c>
      <c r="E15" s="92">
        <f>POWER(E$16/E$10,1/6)*E14</f>
        <v>8.4112643531752092</v>
      </c>
      <c r="F15" s="92">
        <f t="shared" si="1"/>
        <v>13.246725503068205</v>
      </c>
      <c r="G15" s="88">
        <f>POWER(G16/G10,1/6)*G14</f>
        <v>53181.583528348798</v>
      </c>
      <c r="H15" s="88">
        <f t="shared" si="2"/>
        <v>83754.571160587962</v>
      </c>
      <c r="I15" s="88">
        <v>63.49693251533742</v>
      </c>
      <c r="J15" s="88">
        <f t="shared" si="0"/>
        <v>11850.83886067626</v>
      </c>
    </row>
    <row r="16" spans="1:10" x14ac:dyDescent="0.2">
      <c r="A16" s="1">
        <v>1992</v>
      </c>
      <c r="B16" s="88">
        <f>'a1'!AJ17/1000</f>
        <v>7110.01</v>
      </c>
      <c r="C16" s="140">
        <v>5564.5</v>
      </c>
      <c r="D16" s="88">
        <v>6464</v>
      </c>
      <c r="E16" s="92">
        <f>G16/D16</f>
        <v>8.8757735148514847</v>
      </c>
      <c r="F16" s="92">
        <f>E16/I16*$I$41</f>
        <v>13.778581742102784</v>
      </c>
      <c r="G16" s="88">
        <v>57373</v>
      </c>
      <c r="H16" s="88">
        <f t="shared" si="2"/>
        <v>89064.752380952385</v>
      </c>
      <c r="I16" s="88">
        <v>64.417177914110425</v>
      </c>
      <c r="J16" s="88">
        <f t="shared" si="0"/>
        <v>12526.670480203597</v>
      </c>
    </row>
    <row r="17" spans="1:10" x14ac:dyDescent="0.2">
      <c r="A17" s="1">
        <v>1993</v>
      </c>
      <c r="B17" s="88">
        <f>'a1'!AJ18/1000</f>
        <v>7156.5370000000003</v>
      </c>
      <c r="C17" s="140">
        <v>5610.9</v>
      </c>
      <c r="D17" s="88">
        <f>D16*POWER(D$22/D$16, 1/6)</f>
        <v>6645.137968022409</v>
      </c>
      <c r="E17" s="92">
        <f>F17*I17/$I$41</f>
        <v>8.9576389514653734</v>
      </c>
      <c r="F17" s="92">
        <f>F16*('a5-1'!D95/'a5-1'!D94)</f>
        <v>13.645749056905196</v>
      </c>
      <c r="G17" s="88">
        <f>D17*E17</f>
        <v>59524.746700218995</v>
      </c>
      <c r="H17" s="88">
        <f>D17*F17</f>
        <v>90677.885160146689</v>
      </c>
      <c r="I17" s="88">
        <v>65.644171779141104</v>
      </c>
      <c r="J17" s="88">
        <f t="shared" si="0"/>
        <v>12670.637371140076</v>
      </c>
    </row>
    <row r="18" spans="1:10" x14ac:dyDescent="0.2">
      <c r="A18" s="1">
        <v>1994</v>
      </c>
      <c r="B18" s="88">
        <f>'a1'!AJ19/1000</f>
        <v>7192.4030000000002</v>
      </c>
      <c r="C18" s="140">
        <v>5651.8</v>
      </c>
      <c r="D18" s="88">
        <f>D17*POWER(D$22/D$16, 1/6)</f>
        <v>6831.3518895502775</v>
      </c>
      <c r="E18" s="92">
        <f t="shared" ref="E18:E47" si="3">F18*I18/$I$41</f>
        <v>9.0059515264026437</v>
      </c>
      <c r="F18" s="92">
        <f>F17*('a5-1'!D96/'a5-1'!D95)</f>
        <v>13.70333814519142</v>
      </c>
      <c r="G18" s="88">
        <f t="shared" ref="G18:G31" si="4">D18*E18</f>
        <v>61522.823977088905</v>
      </c>
      <c r="H18" s="88">
        <f t="shared" ref="H18:H42" si="5">D18*F18</f>
        <v>93612.324931299809</v>
      </c>
      <c r="I18" s="88">
        <v>65.720858895705518</v>
      </c>
      <c r="J18" s="88">
        <f t="shared" si="0"/>
        <v>13015.444898082018</v>
      </c>
    </row>
    <row r="19" spans="1:10" x14ac:dyDescent="0.2">
      <c r="A19" s="1">
        <v>1995</v>
      </c>
      <c r="B19" s="88">
        <f>'a1'!AJ20/1000</f>
        <v>7219.2190000000001</v>
      </c>
      <c r="C19" s="140">
        <v>5693.8</v>
      </c>
      <c r="D19" s="88">
        <f>D18*POWER(D$22/D$16, 1/6)</f>
        <v>7022.7840059053487</v>
      </c>
      <c r="E19" s="92">
        <f t="shared" si="3"/>
        <v>9.1828464682142403</v>
      </c>
      <c r="F19" s="92">
        <f>F18*('a5-1'!D97/'a5-1'!D96)</f>
        <v>13.669442687844031</v>
      </c>
      <c r="G19" s="88">
        <f t="shared" si="4"/>
        <v>64489.14730565939</v>
      </c>
      <c r="H19" s="88">
        <f t="shared" si="5"/>
        <v>95997.543477830885</v>
      </c>
      <c r="I19" s="88">
        <v>67.177914110429441</v>
      </c>
      <c r="J19" s="88">
        <f t="shared" si="0"/>
        <v>13297.497066903066</v>
      </c>
    </row>
    <row r="20" spans="1:10" x14ac:dyDescent="0.2">
      <c r="A20" s="1">
        <v>1996</v>
      </c>
      <c r="B20" s="88">
        <f>'a1'!AJ21/1000</f>
        <v>7246.8969999999999</v>
      </c>
      <c r="C20" s="140">
        <v>5737.4</v>
      </c>
      <c r="D20" s="88">
        <f>D19*POWER(D$22/D$16, 1/6)</f>
        <v>7219.5805443784257</v>
      </c>
      <c r="E20" s="92">
        <f t="shared" si="3"/>
        <v>9.3583673826652394</v>
      </c>
      <c r="F20" s="92">
        <f>F19*('a5-1'!D98/'a5-1'!D97)</f>
        <v>13.727009074235625</v>
      </c>
      <c r="G20" s="88">
        <f t="shared" si="4"/>
        <v>67563.487083035609</v>
      </c>
      <c r="H20" s="88">
        <f t="shared" si="5"/>
        <v>99103.24764485762</v>
      </c>
      <c r="I20" s="88">
        <v>68.174846625766875</v>
      </c>
      <c r="J20" s="88">
        <f t="shared" si="0"/>
        <v>13675.266482310652</v>
      </c>
    </row>
    <row r="21" spans="1:10" x14ac:dyDescent="0.2">
      <c r="A21" s="1">
        <v>1997</v>
      </c>
      <c r="B21" s="88">
        <f>'a1'!AJ22/1000</f>
        <v>7274.6109999999999</v>
      </c>
      <c r="C21" s="140">
        <v>5772.2</v>
      </c>
      <c r="D21" s="88">
        <f>D20*POWER(D$22/D$16, 1/6)</f>
        <v>7421.8918299265115</v>
      </c>
      <c r="E21" s="92">
        <f t="shared" si="3"/>
        <v>9.8125055870755649</v>
      </c>
      <c r="F21" s="92">
        <f>F20*('a5-1'!D99/'a5-1'!D98)</f>
        <v>14.154322218524928</v>
      </c>
      <c r="G21" s="88">
        <f t="shared" si="4"/>
        <v>72827.355047824385</v>
      </c>
      <c r="H21" s="88">
        <f t="shared" si="5"/>
        <v>105051.84843181746</v>
      </c>
      <c r="I21" s="88">
        <v>69.325153374233139</v>
      </c>
      <c r="J21" s="88">
        <f t="shared" si="0"/>
        <v>14440.888788667527</v>
      </c>
    </row>
    <row r="22" spans="1:10" x14ac:dyDescent="0.2">
      <c r="A22" s="1">
        <v>1998</v>
      </c>
      <c r="B22" s="88">
        <f>'a1'!AJ23/1000</f>
        <v>7295.9350000000004</v>
      </c>
      <c r="C22" s="140">
        <v>5806.6</v>
      </c>
      <c r="D22" s="88">
        <f t="shared" ref="D22:D47" si="6">C22*B63*365/1000</f>
        <v>7629.8724000000002</v>
      </c>
      <c r="E22" s="92">
        <f t="shared" si="3"/>
        <v>10.216735571871796</v>
      </c>
      <c r="F22" s="92">
        <f>F21*('a5-1'!D100/'a5-1'!D99)</f>
        <v>14.592139305280199</v>
      </c>
      <c r="G22" s="88">
        <f t="shared" si="4"/>
        <v>77952.388757922832</v>
      </c>
      <c r="H22" s="88">
        <f t="shared" si="5"/>
        <v>111336.16094231256</v>
      </c>
      <c r="I22" s="88">
        <v>70.015337423312886</v>
      </c>
      <c r="J22" s="88">
        <f t="shared" si="0"/>
        <v>15260.026431473494</v>
      </c>
    </row>
    <row r="23" spans="1:10" x14ac:dyDescent="0.2">
      <c r="A23" s="1">
        <v>1999</v>
      </c>
      <c r="B23" s="88">
        <f>'a1'!AJ24/1000</f>
        <v>7323.25</v>
      </c>
      <c r="C23" s="140">
        <v>5844.6</v>
      </c>
      <c r="D23" s="88">
        <f t="shared" si="6"/>
        <v>7617.3503824657391</v>
      </c>
      <c r="E23" s="92">
        <f t="shared" si="3"/>
        <v>10.501868410928173</v>
      </c>
      <c r="F23" s="92">
        <f>F22*('a5-1'!D101/'a5-1'!D100)</f>
        <v>14.74105103105526</v>
      </c>
      <c r="G23" s="88">
        <f t="shared" si="4"/>
        <v>79996.411356588578</v>
      </c>
      <c r="H23" s="88">
        <f t="shared" si="5"/>
        <v>112287.75070935577</v>
      </c>
      <c r="I23" s="88">
        <v>71.242331288343564</v>
      </c>
      <c r="J23" s="88">
        <f t="shared" si="0"/>
        <v>15333.048948124911</v>
      </c>
    </row>
    <row r="24" spans="1:10" x14ac:dyDescent="0.2">
      <c r="A24" s="1">
        <v>2000</v>
      </c>
      <c r="B24" s="88">
        <f>'a1'!AJ25/1000</f>
        <v>7356.951</v>
      </c>
      <c r="C24" s="140">
        <v>5888.2</v>
      </c>
      <c r="D24" s="88">
        <f t="shared" si="6"/>
        <v>7611.7666461974868</v>
      </c>
      <c r="E24" s="92">
        <f t="shared" si="3"/>
        <v>11.188305886206601</v>
      </c>
      <c r="F24" s="92">
        <f>F23*('a5-1'!D102/'a5-1'!D101)</f>
        <v>15.293030267938581</v>
      </c>
      <c r="G24" s="88">
        <f>D24*E24</f>
        <v>85162.773572082428</v>
      </c>
      <c r="H24" s="88">
        <f>D24*F24</f>
        <v>116406.97771278351</v>
      </c>
      <c r="I24" s="88">
        <v>73.159509202453989</v>
      </c>
      <c r="J24" s="88">
        <f t="shared" si="0"/>
        <v>15822.720269957421</v>
      </c>
    </row>
    <row r="25" spans="1:10" x14ac:dyDescent="0.2">
      <c r="A25" s="1">
        <v>2001</v>
      </c>
      <c r="B25" s="88">
        <f>'a1'!AJ26/1000</f>
        <v>7396.0140000000001</v>
      </c>
      <c r="C25" s="140">
        <v>5935.9</v>
      </c>
      <c r="D25" s="88">
        <f t="shared" si="6"/>
        <v>7611.0269967587747</v>
      </c>
      <c r="E25" s="92">
        <f t="shared" si="3"/>
        <v>11.607827465822425</v>
      </c>
      <c r="F25" s="92">
        <f>F24*('a5-1'!D103/'a5-1'!D102)</f>
        <v>15.477103287763232</v>
      </c>
      <c r="G25" s="88">
        <f>D25*E25</f>
        <v>88347.488216092461</v>
      </c>
      <c r="H25" s="88">
        <f t="shared" si="5"/>
        <v>117796.65095478995</v>
      </c>
      <c r="I25" s="88">
        <v>75</v>
      </c>
      <c r="J25" s="88">
        <f t="shared" si="0"/>
        <v>15927.045426737963</v>
      </c>
    </row>
    <row r="26" spans="1:10" x14ac:dyDescent="0.2">
      <c r="A26" s="1">
        <v>2002</v>
      </c>
      <c r="B26" s="88">
        <f>'a1'!AJ27/1000</f>
        <v>7441.3050000000003</v>
      </c>
      <c r="C26" s="140">
        <v>5987.6</v>
      </c>
      <c r="D26" s="88">
        <f t="shared" si="6"/>
        <v>7614.8830878676035</v>
      </c>
      <c r="E26" s="92">
        <f t="shared" si="3"/>
        <v>11.812956453721217</v>
      </c>
      <c r="F26" s="92">
        <f>F25*('a5-1'!D104/'a5-1'!D103)</f>
        <v>15.404095215652466</v>
      </c>
      <c r="G26" s="88">
        <f t="shared" si="4"/>
        <v>89954.282317158155</v>
      </c>
      <c r="H26" s="88">
        <f t="shared" si="5"/>
        <v>117300.38414157424</v>
      </c>
      <c r="I26" s="88">
        <v>76.687116564417181</v>
      </c>
      <c r="J26" s="88">
        <f t="shared" si="0"/>
        <v>15763.415710224785</v>
      </c>
    </row>
    <row r="27" spans="1:10" x14ac:dyDescent="0.2">
      <c r="A27" s="1">
        <v>2003</v>
      </c>
      <c r="B27" s="88">
        <f>'a1'!AJ28/1000</f>
        <v>7485.4880000000003</v>
      </c>
      <c r="C27" s="140">
        <v>6038.2</v>
      </c>
      <c r="D27" s="88">
        <f t="shared" si="6"/>
        <v>7616.7855425876296</v>
      </c>
      <c r="E27" s="92">
        <f t="shared" si="3"/>
        <v>12.054785269187034</v>
      </c>
      <c r="F27" s="92">
        <f>F26*('a5-1'!D105/'a5-1'!D104)</f>
        <v>15.291284037957094</v>
      </c>
      <c r="G27" s="88">
        <f t="shared" si="4"/>
        <v>91818.714157342125</v>
      </c>
      <c r="H27" s="88">
        <f t="shared" si="5"/>
        <v>116470.43118791259</v>
      </c>
      <c r="I27" s="88">
        <v>78.834355828220865</v>
      </c>
      <c r="J27" s="88">
        <f t="shared" si="0"/>
        <v>15559.4974152537</v>
      </c>
    </row>
    <row r="28" spans="1:10" x14ac:dyDescent="0.2">
      <c r="A28" s="1">
        <v>2004</v>
      </c>
      <c r="B28" s="88">
        <f>'a1'!AJ29/1000</f>
        <v>7535.4830000000002</v>
      </c>
      <c r="C28" s="140">
        <v>6096.2</v>
      </c>
      <c r="D28" s="88">
        <f t="shared" si="6"/>
        <v>7627.4121511584262</v>
      </c>
      <c r="E28" s="92">
        <f t="shared" si="3"/>
        <v>12.44243827872956</v>
      </c>
      <c r="F28" s="92">
        <f>F27*('a5-1'!D106/'a5-1'!D105)</f>
        <v>15.496599346192308</v>
      </c>
      <c r="G28" s="88">
        <f t="shared" si="4"/>
        <v>94903.604917220582</v>
      </c>
      <c r="H28" s="88">
        <f t="shared" si="5"/>
        <v>118198.95015478093</v>
      </c>
      <c r="I28" s="88">
        <v>80.291411042944787</v>
      </c>
      <c r="J28" s="88">
        <f t="shared" si="0"/>
        <v>15685.650164001554</v>
      </c>
    </row>
    <row r="29" spans="1:10" x14ac:dyDescent="0.2">
      <c r="A29" s="1">
        <v>2005</v>
      </c>
      <c r="B29" s="88">
        <f>'a1'!AJ30/1000</f>
        <v>7581.4669999999996</v>
      </c>
      <c r="C29" s="140">
        <v>6158.2</v>
      </c>
      <c r="D29" s="88">
        <f t="shared" si="6"/>
        <v>7642.3261999999995</v>
      </c>
      <c r="E29" s="92">
        <f t="shared" si="3"/>
        <v>13.025070203087726</v>
      </c>
      <c r="F29" s="92">
        <f>F28*('a5-1'!D107/'a5-1'!D106)</f>
        <v>15.873543499837751</v>
      </c>
      <c r="G29" s="88">
        <f t="shared" si="4"/>
        <v>99541.835269896634</v>
      </c>
      <c r="H29" s="88">
        <f t="shared" si="5"/>
        <v>121310.79737564974</v>
      </c>
      <c r="I29" s="88">
        <v>82.055214723926383</v>
      </c>
      <c r="J29" s="88">
        <f t="shared" si="0"/>
        <v>16000.966221398805</v>
      </c>
    </row>
    <row r="30" spans="1:10" x14ac:dyDescent="0.2">
      <c r="A30" s="1">
        <v>2006</v>
      </c>
      <c r="B30" s="88">
        <f>'a1'!AJ31/1000</f>
        <v>7631.9009999999998</v>
      </c>
      <c r="C30" s="140">
        <v>6226.7</v>
      </c>
      <c r="D30" s="88">
        <f t="shared" si="6"/>
        <v>7816.1779855343975</v>
      </c>
      <c r="E30" s="92">
        <f t="shared" si="3"/>
        <v>13.695861495840598</v>
      </c>
      <c r="F30" s="92">
        <f>F29*('a5-1'!D108/'a5-1'!D107)</f>
        <v>16.369755628392429</v>
      </c>
      <c r="G30" s="88">
        <f t="shared" si="4"/>
        <v>107049.29111671749</v>
      </c>
      <c r="H30" s="88">
        <f t="shared" si="5"/>
        <v>127948.92357121871</v>
      </c>
      <c r="I30" s="88">
        <v>83.665644171779135</v>
      </c>
      <c r="J30" s="88">
        <f t="shared" si="0"/>
        <v>16765.013536105711</v>
      </c>
    </row>
    <row r="31" spans="1:10" x14ac:dyDescent="0.2">
      <c r="A31" s="1">
        <v>2007</v>
      </c>
      <c r="B31" s="88">
        <f>'a1'!AJ32/1000</f>
        <v>7692.4</v>
      </c>
      <c r="C31" s="140">
        <v>6302.5</v>
      </c>
      <c r="D31" s="88">
        <f t="shared" si="6"/>
        <v>8002.2860078206904</v>
      </c>
      <c r="E31" s="92">
        <f t="shared" si="3"/>
        <v>14.296976304372011</v>
      </c>
      <c r="F31" s="92">
        <f>F30*('a5-1'!D109/'a5-1'!D108)</f>
        <v>16.720409955965113</v>
      </c>
      <c r="G31" s="88">
        <f t="shared" si="4"/>
        <v>114408.4934346201</v>
      </c>
      <c r="H31" s="88">
        <f t="shared" si="5"/>
        <v>133801.50263564539</v>
      </c>
      <c r="I31" s="88">
        <v>85.50613496932516</v>
      </c>
      <c r="J31" s="88">
        <f t="shared" si="0"/>
        <v>17393.986614794525</v>
      </c>
    </row>
    <row r="32" spans="1:10" x14ac:dyDescent="0.2">
      <c r="A32" s="1">
        <v>2008</v>
      </c>
      <c r="B32" s="88">
        <f>'a1'!AJ33/1000</f>
        <v>7761.6139999999996</v>
      </c>
      <c r="C32" s="140">
        <v>6382.3</v>
      </c>
      <c r="D32" s="88">
        <f t="shared" si="6"/>
        <v>8196.7774939349874</v>
      </c>
      <c r="E32" s="92">
        <f t="shared" si="3"/>
        <v>14.739235820632626</v>
      </c>
      <c r="F32" s="92">
        <f>F31*('a5-1'!D110/'a5-1'!D109)</f>
        <v>16.844840937865857</v>
      </c>
      <c r="G32" s="88">
        <f t="shared" ref="G32:G37" si="7">D32*E32</f>
        <v>120814.23645236189</v>
      </c>
      <c r="H32" s="88">
        <f t="shared" si="5"/>
        <v>138073.4130884136</v>
      </c>
      <c r="I32" s="88">
        <v>87.5</v>
      </c>
      <c r="J32" s="88">
        <f t="shared" si="0"/>
        <v>17789.265620322476</v>
      </c>
    </row>
    <row r="33" spans="1:10" x14ac:dyDescent="0.2">
      <c r="A33" s="1">
        <v>2009</v>
      </c>
      <c r="B33" s="88">
        <f>'a1'!AJ34/1000</f>
        <v>7843.915</v>
      </c>
      <c r="C33" s="140">
        <v>6467</v>
      </c>
      <c r="D33" s="88">
        <f t="shared" si="6"/>
        <v>8401.0488383152006</v>
      </c>
      <c r="E33" s="92">
        <f t="shared" si="3"/>
        <v>14.931156416484349</v>
      </c>
      <c r="F33" s="92">
        <f>F32*('a5-1'!D111/'a5-1'!D110)</f>
        <v>17.019430041167471</v>
      </c>
      <c r="G33" s="88">
        <f t="shared" si="7"/>
        <v>125437.37426740839</v>
      </c>
      <c r="H33" s="88">
        <f t="shared" si="5"/>
        <v>142981.0629761368</v>
      </c>
      <c r="I33" s="88">
        <v>87.730061349693258</v>
      </c>
      <c r="J33" s="88">
        <f t="shared" si="0"/>
        <v>18228.277967843456</v>
      </c>
    </row>
    <row r="34" spans="1:10" x14ac:dyDescent="0.2">
      <c r="A34" s="1">
        <v>2010</v>
      </c>
      <c r="B34" s="88">
        <f>'a1'!AJ35/1000</f>
        <v>7929.4790000000003</v>
      </c>
      <c r="C34" s="140">
        <v>6554.4</v>
      </c>
      <c r="D34" s="88">
        <f t="shared" si="6"/>
        <v>8612.4815999999992</v>
      </c>
      <c r="E34" s="92">
        <f t="shared" si="3"/>
        <v>15.031903648440686</v>
      </c>
      <c r="F34" s="92">
        <f>F33*('a5-1'!D112/'a5-1'!D111)</f>
        <v>16.825409748984253</v>
      </c>
      <c r="G34" s="88">
        <f t="shared" si="7"/>
        <v>129461.99358516827</v>
      </c>
      <c r="H34" s="88">
        <f t="shared" si="5"/>
        <v>144908.53187558748</v>
      </c>
      <c r="I34" s="88">
        <v>89.340490797546011</v>
      </c>
      <c r="J34" s="88">
        <f t="shared" si="0"/>
        <v>18274.659895762063</v>
      </c>
    </row>
    <row r="35" spans="1:10" x14ac:dyDescent="0.2">
      <c r="A35" s="1">
        <v>2011</v>
      </c>
      <c r="B35" s="88">
        <f>'a1'!AJ36/1000</f>
        <v>8004.7359999999999</v>
      </c>
      <c r="C35" s="140">
        <v>6631.7</v>
      </c>
      <c r="D35" s="88">
        <f t="shared" si="6"/>
        <v>8457.3066060995279</v>
      </c>
      <c r="E35" s="92">
        <f t="shared" si="3"/>
        <v>15.622646766572725</v>
      </c>
      <c r="F35" s="92">
        <f>F34*('a5-1'!D113/'a5-1'!D112)</f>
        <v>16.990768460059076</v>
      </c>
      <c r="G35" s="88">
        <f t="shared" si="7"/>
        <v>132125.51370369495</v>
      </c>
      <c r="H35" s="88">
        <f t="shared" si="5"/>
        <v>143696.13833996514</v>
      </c>
      <c r="I35" s="88">
        <v>91.947852760736197</v>
      </c>
      <c r="J35" s="88">
        <f t="shared" si="0"/>
        <v>17951.390069574456</v>
      </c>
    </row>
    <row r="36" spans="1:10" x14ac:dyDescent="0.2">
      <c r="A36" s="1">
        <v>2012</v>
      </c>
      <c r="B36" s="88">
        <f>'a1'!AJ37/1000</f>
        <v>8059.7520000000004</v>
      </c>
      <c r="C36" s="140">
        <v>6699.4</v>
      </c>
      <c r="D36" s="88">
        <f t="shared" si="6"/>
        <v>8291.9170974011995</v>
      </c>
      <c r="E36" s="92">
        <f t="shared" si="3"/>
        <v>16.056839412522717</v>
      </c>
      <c r="F36" s="92">
        <f>F35*('a5-1'!D114/'a5-1'!D113)</f>
        <v>17.20469892681152</v>
      </c>
      <c r="G36" s="88">
        <f t="shared" si="7"/>
        <v>133141.98125492255</v>
      </c>
      <c r="H36" s="88">
        <f t="shared" si="5"/>
        <v>142659.93718686851</v>
      </c>
      <c r="I36" s="88">
        <v>93.328220858895705</v>
      </c>
      <c r="J36" s="88">
        <f t="shared" si="0"/>
        <v>17700.288692117141</v>
      </c>
    </row>
    <row r="37" spans="1:10" x14ac:dyDescent="0.2">
      <c r="A37" s="1">
        <v>2013</v>
      </c>
      <c r="B37" s="88">
        <f>'a1'!AJ38/1000</f>
        <v>8108.8249999999998</v>
      </c>
      <c r="C37" s="140">
        <v>6755.3</v>
      </c>
      <c r="D37" s="88">
        <f t="shared" si="6"/>
        <v>8114.7570461061723</v>
      </c>
      <c r="E37" s="92">
        <f t="shared" si="3"/>
        <v>16.497015726010805</v>
      </c>
      <c r="F37" s="92">
        <f>F36*('a5-1'!D115/'a5-1'!D114)</f>
        <v>17.518003669965871</v>
      </c>
      <c r="G37" s="88">
        <f t="shared" si="7"/>
        <v>133869.27460237051</v>
      </c>
      <c r="H37" s="88">
        <f t="shared" si="5"/>
        <v>142154.34371456935</v>
      </c>
      <c r="I37" s="88">
        <v>94.171779141104295</v>
      </c>
      <c r="J37" s="88">
        <f t="shared" si="0"/>
        <v>17530.819041546627</v>
      </c>
    </row>
    <row r="38" spans="1:10" x14ac:dyDescent="0.2">
      <c r="A38" s="1">
        <v>2014</v>
      </c>
      <c r="B38" s="88">
        <f>'a1'!AJ39/1000</f>
        <v>8147.5349999999999</v>
      </c>
      <c r="C38" s="140">
        <v>6802.2</v>
      </c>
      <c r="D38" s="88">
        <f t="shared" si="6"/>
        <v>7930.3456485440638</v>
      </c>
      <c r="E38" s="92">
        <f t="shared" si="3"/>
        <v>17.189614162680311</v>
      </c>
      <c r="F38" s="92">
        <f>F37*('a5-1'!D116/'a5-1'!D115)</f>
        <v>17.903559798829974</v>
      </c>
      <c r="G38" s="88">
        <f t="shared" ref="G38:G44" si="8">D38*E38</f>
        <v>136319.58187516322</v>
      </c>
      <c r="H38" s="88">
        <f t="shared" si="5"/>
        <v>141981.41754409971</v>
      </c>
      <c r="I38" s="88">
        <v>96.012269938650306</v>
      </c>
      <c r="J38" s="88">
        <f t="shared" si="0"/>
        <v>17426.303482476567</v>
      </c>
    </row>
    <row r="39" spans="1:10" x14ac:dyDescent="0.2">
      <c r="A39" s="1">
        <v>2015</v>
      </c>
      <c r="B39" s="88">
        <f>'a1'!AJ40/1000</f>
        <v>8175.7430000000004</v>
      </c>
      <c r="C39" s="140">
        <v>6843.3</v>
      </c>
      <c r="D39" s="88">
        <f t="shared" si="6"/>
        <v>7743.1939499999999</v>
      </c>
      <c r="E39" s="92">
        <f t="shared" si="3"/>
        <v>17.560246962336684</v>
      </c>
      <c r="F39" s="92">
        <f>F38*('a5-1'!D117/'a5-1'!D116)</f>
        <v>18.087331784270962</v>
      </c>
      <c r="G39" s="88">
        <f t="shared" si="8"/>
        <v>135972.3980392713</v>
      </c>
      <c r="H39" s="88">
        <f t="shared" si="5"/>
        <v>140053.71804360961</v>
      </c>
      <c r="I39" s="88">
        <v>97.085889570552141</v>
      </c>
      <c r="J39" s="88">
        <f t="shared" si="0"/>
        <v>17130.396349739662</v>
      </c>
    </row>
    <row r="40" spans="1:10" x14ac:dyDescent="0.2">
      <c r="A40" s="1">
        <v>2016</v>
      </c>
      <c r="B40" s="88">
        <f>'a1'!AJ41/1000</f>
        <v>8225.0360000000001</v>
      </c>
      <c r="C40" s="140">
        <v>6887.9</v>
      </c>
      <c r="D40" s="88">
        <f t="shared" si="6"/>
        <v>7897.1870283177714</v>
      </c>
      <c r="E40" s="92">
        <f t="shared" si="3"/>
        <v>17.335837267926227</v>
      </c>
      <c r="F40" s="92">
        <f>F39*('a5-1'!D118/'a5-1'!D117)</f>
        <v>17.605865885806697</v>
      </c>
      <c r="G40" s="88">
        <f t="shared" si="8"/>
        <v>136904.3491972948</v>
      </c>
      <c r="H40" s="88">
        <f t="shared" si="5"/>
        <v>139036.81569569503</v>
      </c>
      <c r="I40" s="88">
        <v>98.466257668711663</v>
      </c>
      <c r="J40" s="88">
        <f t="shared" si="0"/>
        <v>16904.098133515163</v>
      </c>
    </row>
    <row r="41" spans="1:10" x14ac:dyDescent="0.2">
      <c r="A41" s="1">
        <v>2017</v>
      </c>
      <c r="B41" s="88">
        <f>'a1'!AJ42/1000</f>
        <v>8292.8320000000003</v>
      </c>
      <c r="C41" s="140">
        <v>6931.9</v>
      </c>
      <c r="D41" s="88">
        <f t="shared" si="6"/>
        <v>8053.2079018026607</v>
      </c>
      <c r="E41" s="92">
        <f t="shared" si="3"/>
        <v>17.728188564572747</v>
      </c>
      <c r="F41" s="92">
        <f>F40*('a5-1'!D119/'a5-1'!D118)</f>
        <v>17.728188564572747</v>
      </c>
      <c r="G41" s="88">
        <f t="shared" si="8"/>
        <v>142768.78823286481</v>
      </c>
      <c r="H41" s="88">
        <f t="shared" si="5"/>
        <v>142768.78823286481</v>
      </c>
      <c r="I41" s="88">
        <v>100</v>
      </c>
      <c r="J41" s="88">
        <f t="shared" si="0"/>
        <v>17215.926746479949</v>
      </c>
    </row>
    <row r="42" spans="1:10" x14ac:dyDescent="0.2">
      <c r="A42" s="1">
        <v>2018</v>
      </c>
      <c r="B42" s="88">
        <f>'a1'!AJ43/1000</f>
        <v>8386.9509999999991</v>
      </c>
      <c r="C42" s="140">
        <v>6921</v>
      </c>
      <c r="D42" s="88">
        <f t="shared" si="6"/>
        <v>8147.3524337514827</v>
      </c>
      <c r="E42" s="92">
        <f t="shared" si="3"/>
        <v>18.280503240071194</v>
      </c>
      <c r="F42" s="92">
        <f>F41*('a5-1'!D120/'a5-1'!D119)</f>
        <v>17.869397470054601</v>
      </c>
      <c r="G42" s="88">
        <f t="shared" si="8"/>
        <v>148937.70256319593</v>
      </c>
      <c r="H42" s="88">
        <f t="shared" si="5"/>
        <v>145588.27896732194</v>
      </c>
      <c r="I42" s="88">
        <v>102.30061349693253</v>
      </c>
      <c r="J42" s="88">
        <f t="shared" si="0"/>
        <v>17358.904203365677</v>
      </c>
    </row>
    <row r="43" spans="1:10" x14ac:dyDescent="0.2">
      <c r="A43" s="1">
        <v>2019</v>
      </c>
      <c r="B43" s="88">
        <f>'a1'!AJ44/1000</f>
        <v>8483.1859999999997</v>
      </c>
      <c r="C43" s="140">
        <v>7000.6</v>
      </c>
      <c r="D43" s="88">
        <f t="shared" si="6"/>
        <v>8350.5282482049224</v>
      </c>
      <c r="E43" s="92">
        <f t="shared" si="3"/>
        <v>18.751351390124963</v>
      </c>
      <c r="F43" s="92">
        <f>F42*('a5-1'!D121/'a5-1'!D120)</f>
        <v>17.979236921119817</v>
      </c>
      <c r="G43" s="88">
        <f t="shared" si="8"/>
        <v>156583.68947525515</v>
      </c>
      <c r="H43" s="88">
        <f>D43*F43</f>
        <v>150136.12579097992</v>
      </c>
      <c r="I43" s="88">
        <v>104.29447852760737</v>
      </c>
      <c r="J43" s="88">
        <f t="shared" si="0"/>
        <v>17698.082511803928</v>
      </c>
    </row>
    <row r="44" spans="1:10" x14ac:dyDescent="0.2">
      <c r="A44" s="1">
        <v>2020</v>
      </c>
      <c r="B44" s="88">
        <f>'a1'!AJ45/1000</f>
        <v>8551.0949999999993</v>
      </c>
      <c r="C44" s="140">
        <v>7053.5</v>
      </c>
      <c r="D44" s="88">
        <f t="shared" si="6"/>
        <v>8525.3926143183344</v>
      </c>
      <c r="E44" s="92">
        <f t="shared" si="3"/>
        <v>21.142247644497594</v>
      </c>
      <c r="F44" s="92">
        <f>F43*('a5-1'!D122/'a5-1'!D121)</f>
        <v>20.123716006149532</v>
      </c>
      <c r="G44" s="88">
        <f t="shared" si="8"/>
        <v>180245.96191848899</v>
      </c>
      <c r="H44" s="88">
        <f>D44*F44</f>
        <v>171562.57981146689</v>
      </c>
      <c r="I44" s="88">
        <v>105.06134969325153</v>
      </c>
      <c r="J44" s="88">
        <f t="shared" si="0"/>
        <v>20063.22930706148</v>
      </c>
    </row>
    <row r="45" spans="1:10" x14ac:dyDescent="0.2">
      <c r="A45" s="1">
        <v>2021</v>
      </c>
      <c r="B45" s="88">
        <f>'a1'!AJ46/1000</f>
        <v>8572.02</v>
      </c>
      <c r="C45" s="140">
        <v>7098.9</v>
      </c>
      <c r="D45" s="88">
        <f t="shared" si="6"/>
        <v>8694.243674784102</v>
      </c>
      <c r="E45" s="92">
        <f t="shared" si="3"/>
        <v>20.86686596735516</v>
      </c>
      <c r="F45" s="92">
        <f>F44*('a5-1'!D123/'a5-1'!D122)</f>
        <v>19.216379393666053</v>
      </c>
      <c r="G45" s="88">
        <f t="shared" ref="G45" si="9">D45*E45</f>
        <v>181421.61744924524</v>
      </c>
      <c r="H45" s="88">
        <f>D45*F45</f>
        <v>167071.88499563263</v>
      </c>
      <c r="I45" s="88">
        <v>108.58895705521472</v>
      </c>
      <c r="J45" s="88">
        <f t="shared" si="0"/>
        <v>19490.375080276601</v>
      </c>
    </row>
    <row r="46" spans="1:10" x14ac:dyDescent="0.2">
      <c r="A46" s="1">
        <v>2022</v>
      </c>
      <c r="B46" s="88">
        <f>'a1'!AJ47/1000</f>
        <v>8673.1839999999993</v>
      </c>
      <c r="C46" s="140">
        <v>7156.3</v>
      </c>
      <c r="D46" s="88">
        <f t="shared" si="6"/>
        <v>8880.9682999999986</v>
      </c>
      <c r="E46" s="92">
        <f t="shared" si="3"/>
        <v>21.847168003949264</v>
      </c>
      <c r="F46" s="92">
        <f>F45*('a5-1'!D124/'a5-1'!D123)</f>
        <v>18.841737484887464</v>
      </c>
      <c r="G46" s="88">
        <f t="shared" ref="G46" si="10">D46*E46</f>
        <v>194024.00648784766</v>
      </c>
      <c r="H46" s="88">
        <f>D46*F46</f>
        <v>167332.87332020726</v>
      </c>
      <c r="I46" s="88">
        <v>115.95092024539876</v>
      </c>
      <c r="J46" s="88">
        <f t="shared" si="0"/>
        <v>19293.130794896926</v>
      </c>
    </row>
    <row r="47" spans="1:10" x14ac:dyDescent="0.2">
      <c r="A47" s="1">
        <v>2023</v>
      </c>
      <c r="B47" s="88">
        <f>'a1'!AJ48/1000</f>
        <v>8848.02</v>
      </c>
      <c r="C47" s="88">
        <v>7259.8</v>
      </c>
      <c r="D47" s="88">
        <f t="shared" si="6"/>
        <v>9009.4117999999999</v>
      </c>
      <c r="E47" s="92">
        <f t="shared" si="3"/>
        <v>22.912659736900654</v>
      </c>
      <c r="F47" s="92">
        <f>F46*('a5-1'!D125/'a5-1'!D124)</f>
        <v>19.018528514906716</v>
      </c>
      <c r="G47" s="88">
        <f>D47*E47</f>
        <v>206429.58700301763</v>
      </c>
      <c r="H47" s="88">
        <f>D47*F47</f>
        <v>171345.75522083705</v>
      </c>
      <c r="I47" s="88">
        <v>120.47546012269939</v>
      </c>
      <c r="J47" s="88">
        <f t="shared" si="0"/>
        <v>19365.43489061248</v>
      </c>
    </row>
    <row r="49" spans="1:10" x14ac:dyDescent="0.2">
      <c r="A49" s="1" t="s">
        <v>495</v>
      </c>
    </row>
    <row r="50" spans="1:10" ht="12.75" customHeight="1" x14ac:dyDescent="0.2">
      <c r="A50" s="1" t="s">
        <v>157</v>
      </c>
      <c r="B50" s="5">
        <f>(POWER(B24/B5, 1/19)-1)*100</f>
        <v>0.61560835950673631</v>
      </c>
      <c r="C50" s="5">
        <f t="shared" ref="C50:I50" si="11">(POWER(C24/C5, 1/19)-1)*100</f>
        <v>0.81948793313901813</v>
      </c>
      <c r="D50" s="5">
        <f t="shared" si="11"/>
        <v>1.4594506937238627</v>
      </c>
      <c r="E50" s="5">
        <f t="shared" si="11"/>
        <v>5.6911967027777344</v>
      </c>
      <c r="F50" s="5">
        <f t="shared" si="11"/>
        <v>2.1037766067311559</v>
      </c>
      <c r="G50" s="5">
        <f t="shared" si="11"/>
        <v>7.2337076062614747</v>
      </c>
      <c r="H50" s="5">
        <f t="shared" si="11"/>
        <v>3.5939308827363625</v>
      </c>
      <c r="I50" s="5">
        <f t="shared" si="11"/>
        <v>3.5135038245099226</v>
      </c>
      <c r="J50" s="5">
        <f>(POWER(J24/J5, 1/19)-1)*100</f>
        <v>2.9600999007906026</v>
      </c>
    </row>
    <row r="51" spans="1:10" ht="12.75" customHeight="1" x14ac:dyDescent="0.2">
      <c r="A51" s="5" t="s">
        <v>158</v>
      </c>
      <c r="B51" s="5">
        <f>(POWER(B32/B24, 1/8)-1)*100</f>
        <v>0.67155389910420471</v>
      </c>
      <c r="C51" s="5">
        <f t="shared" ref="C51:I51" si="12">(POWER(C32/C24, 1/8)-1)*100</f>
        <v>1.012316929482493</v>
      </c>
      <c r="D51" s="5">
        <f t="shared" si="12"/>
        <v>0.92986911233834402</v>
      </c>
      <c r="E51" s="5">
        <f t="shared" si="12"/>
        <v>3.5055957782604619</v>
      </c>
      <c r="F51" s="5">
        <f t="shared" si="12"/>
        <v>1.2154174843060028</v>
      </c>
      <c r="G51" s="5">
        <f t="shared" si="12"/>
        <v>4.4680623429443012</v>
      </c>
      <c r="H51" s="5">
        <f t="shared" si="12"/>
        <v>2.1565883884168802</v>
      </c>
      <c r="I51" s="5">
        <f t="shared" si="12"/>
        <v>2.2626773182154336</v>
      </c>
      <c r="J51" s="5">
        <f>(POWER(J32/J24, 1/8)-1)*100</f>
        <v>1.4751282083129702</v>
      </c>
    </row>
    <row r="52" spans="1:10" ht="12.75" customHeight="1" x14ac:dyDescent="0.2">
      <c r="A52" s="5" t="s">
        <v>159</v>
      </c>
      <c r="B52" s="5">
        <f>(POWER(B43/B32, 1/11)-1)*100</f>
        <v>0.81141778967808165</v>
      </c>
      <c r="C52" s="5">
        <f t="shared" ref="C52:I52" si="13">(POWER(C43/C32, 1/11)-1)*100</f>
        <v>0.84415511585582692</v>
      </c>
      <c r="D52" s="5">
        <f t="shared" si="13"/>
        <v>0.16908562184283493</v>
      </c>
      <c r="E52" s="5">
        <f t="shared" si="13"/>
        <v>2.2127885552244209</v>
      </c>
      <c r="F52" s="5">
        <f t="shared" si="13"/>
        <v>0.59424186780558941</v>
      </c>
      <c r="G52" s="5">
        <f t="shared" si="13"/>
        <v>2.3856156843559351</v>
      </c>
      <c r="H52" s="5">
        <f t="shared" si="13"/>
        <v>0.76433226720584724</v>
      </c>
      <c r="I52" s="5">
        <f t="shared" si="13"/>
        <v>1.6089854223920952</v>
      </c>
      <c r="J52" s="5">
        <f>(POWER(J43/J32, 1/11)-1)*100</f>
        <v>-4.6706537319474162E-2</v>
      </c>
    </row>
    <row r="53" spans="1:10" ht="12.75" customHeight="1" x14ac:dyDescent="0.2">
      <c r="A53" s="5" t="s">
        <v>160</v>
      </c>
      <c r="B53" s="5">
        <f>(POWER(B47/B43, 1/4)-1)*100</f>
        <v>1.0582507393528839</v>
      </c>
      <c r="C53" s="5">
        <f t="shared" ref="C53:I53" si="14">(POWER(C47/C43, 1/4)-1)*100</f>
        <v>0.9130536490682406</v>
      </c>
      <c r="D53" s="5">
        <f t="shared" si="14"/>
        <v>1.9167631488313353</v>
      </c>
      <c r="E53" s="5">
        <f t="shared" si="14"/>
        <v>5.1382474142495527</v>
      </c>
      <c r="F53" s="5">
        <f t="shared" si="14"/>
        <v>1.4148176654053879</v>
      </c>
      <c r="G53" s="5">
        <f t="shared" si="14"/>
        <v>7.1534985960129749</v>
      </c>
      <c r="H53" s="5">
        <f t="shared" si="14"/>
        <v>3.358699517870356</v>
      </c>
      <c r="I53" s="5">
        <f t="shared" si="14"/>
        <v>3.6714849314512854</v>
      </c>
      <c r="J53" s="5">
        <f>(POWER(J47/J43, 1/4)-1)*100</f>
        <v>2.2763591905531122</v>
      </c>
    </row>
    <row r="54" spans="1:10" ht="12.75" customHeight="1" x14ac:dyDescent="0.2">
      <c r="A54" s="1" t="s">
        <v>161</v>
      </c>
      <c r="B54" s="5">
        <f>(POWER(B47/B5, 1/42)-1)*100</f>
        <v>0.7196129512067051</v>
      </c>
      <c r="C54" s="5">
        <f t="shared" ref="C54:I54" si="15">(POWER(C47/C5, 1/42)-1)*100</f>
        <v>0.87156218032937716</v>
      </c>
      <c r="D54" s="5">
        <f t="shared" si="15"/>
        <v>1.0624281665287505</v>
      </c>
      <c r="E54" s="5">
        <f t="shared" si="15"/>
        <v>4.3006159016061973</v>
      </c>
      <c r="F54" s="5">
        <f t="shared" si="15"/>
        <v>1.4716463247526956</v>
      </c>
      <c r="G54" s="5">
        <f t="shared" si="15"/>
        <v>5.4087350228078312</v>
      </c>
      <c r="H54" s="5">
        <f t="shared" si="15"/>
        <v>2.5497096763473115</v>
      </c>
      <c r="I54" s="5">
        <f t="shared" si="15"/>
        <v>2.7879409463798188</v>
      </c>
      <c r="J54" s="5">
        <f>(POWER(J47/J5, 1/42)-1)*100</f>
        <v>1.8170212052216694</v>
      </c>
    </row>
    <row r="55" spans="1:10" x14ac:dyDescent="0.2">
      <c r="B55" s="5"/>
    </row>
    <row r="56" spans="1:10" x14ac:dyDescent="0.2">
      <c r="B56" s="5"/>
    </row>
    <row r="57" spans="1:10" x14ac:dyDescent="0.2">
      <c r="A57" s="1" t="s">
        <v>496</v>
      </c>
    </row>
    <row r="58" spans="1:10" x14ac:dyDescent="0.2">
      <c r="A58" s="1" t="s">
        <v>472</v>
      </c>
    </row>
    <row r="59" spans="1:10" ht="12.75" customHeight="1" x14ac:dyDescent="0.2"/>
    <row r="62" spans="1:10" ht="38.25" x14ac:dyDescent="0.2">
      <c r="B62" s="3" t="s">
        <v>497</v>
      </c>
    </row>
    <row r="63" spans="1:10" ht="14.25" x14ac:dyDescent="0.2">
      <c r="A63" s="1">
        <v>1998</v>
      </c>
      <c r="B63" s="169">
        <v>3.6</v>
      </c>
    </row>
    <row r="64" spans="1:10" x14ac:dyDescent="0.2">
      <c r="A64" s="1">
        <v>1999</v>
      </c>
      <c r="B64" s="11">
        <v>3.5707239336560006</v>
      </c>
    </row>
    <row r="65" spans="1:2" x14ac:dyDescent="0.2">
      <c r="A65" s="1">
        <v>2000</v>
      </c>
      <c r="B65" s="11">
        <v>3.5416859473288285</v>
      </c>
    </row>
    <row r="66" spans="1:2" x14ac:dyDescent="0.2">
      <c r="A66" s="1">
        <v>2001</v>
      </c>
      <c r="B66" s="11">
        <v>3.5128841048944928</v>
      </c>
    </row>
    <row r="67" spans="1:2" x14ac:dyDescent="0.2">
      <c r="A67" s="1">
        <v>2002</v>
      </c>
      <c r="B67" s="11">
        <v>3.4843164859740283</v>
      </c>
    </row>
    <row r="68" spans="1:2" x14ac:dyDescent="0.2">
      <c r="A68" s="1">
        <v>2003</v>
      </c>
      <c r="B68" s="11">
        <v>3.4559811858054541</v>
      </c>
    </row>
    <row r="69" spans="1:2" x14ac:dyDescent="0.2">
      <c r="A69" s="1">
        <v>2004</v>
      </c>
      <c r="B69" s="11">
        <v>3.4278763151167722</v>
      </c>
    </row>
    <row r="70" spans="1:2" ht="14.25" x14ac:dyDescent="0.2">
      <c r="A70" s="1">
        <v>2005</v>
      </c>
      <c r="B70" s="169">
        <v>3.4</v>
      </c>
    </row>
    <row r="71" spans="1:2" x14ac:dyDescent="0.2">
      <c r="A71" s="1">
        <v>2006</v>
      </c>
      <c r="B71" s="11">
        <v>3.4390907321274633</v>
      </c>
    </row>
    <row r="72" spans="1:2" x14ac:dyDescent="0.2">
      <c r="A72" s="1">
        <v>2007</v>
      </c>
      <c r="B72" s="11">
        <v>3.478630901119121</v>
      </c>
    </row>
    <row r="73" spans="1:2" x14ac:dyDescent="0.2">
      <c r="A73" s="1">
        <v>2008</v>
      </c>
      <c r="B73" s="11">
        <v>3.518625674273816</v>
      </c>
    </row>
    <row r="74" spans="1:2" x14ac:dyDescent="0.2">
      <c r="A74" s="1">
        <v>2009</v>
      </c>
      <c r="B74" s="11">
        <v>3.5590802783002431</v>
      </c>
    </row>
    <row r="75" spans="1:2" ht="14.25" x14ac:dyDescent="0.2">
      <c r="A75" s="1">
        <v>2010</v>
      </c>
      <c r="B75" s="169">
        <v>3.6</v>
      </c>
    </row>
    <row r="76" spans="1:2" x14ac:dyDescent="0.2">
      <c r="A76" s="1">
        <v>2011</v>
      </c>
      <c r="B76" s="11">
        <v>3.4939311233031747</v>
      </c>
    </row>
    <row r="77" spans="1:2" x14ac:dyDescent="0.2">
      <c r="A77" s="1">
        <v>2012</v>
      </c>
      <c r="B77" s="11">
        <v>3.3909874151073844</v>
      </c>
    </row>
    <row r="78" spans="1:2" x14ac:dyDescent="0.2">
      <c r="A78" s="1">
        <v>2013</v>
      </c>
      <c r="B78" s="11">
        <v>3.2910767967702976</v>
      </c>
    </row>
    <row r="79" spans="1:2" x14ac:dyDescent="0.2">
      <c r="A79" s="1">
        <v>2014</v>
      </c>
      <c r="B79" s="11">
        <v>3.1941099026157387</v>
      </c>
    </row>
    <row r="80" spans="1:2" ht="14.25" x14ac:dyDescent="0.2">
      <c r="A80" s="1">
        <v>2015</v>
      </c>
      <c r="B80" s="169">
        <v>3.1</v>
      </c>
    </row>
    <row r="81" spans="1:2" x14ac:dyDescent="0.2">
      <c r="A81" s="1">
        <v>2016</v>
      </c>
      <c r="B81" s="11">
        <v>3.1411792919040957</v>
      </c>
    </row>
    <row r="82" spans="1:2" x14ac:dyDescent="0.2">
      <c r="A82" s="1">
        <v>2017</v>
      </c>
      <c r="B82" s="11">
        <v>3.1829055948022953</v>
      </c>
    </row>
    <row r="83" spans="1:2" x14ac:dyDescent="0.2">
      <c r="A83" s="1">
        <v>2018</v>
      </c>
      <c r="B83" s="11">
        <v>3.2251861749931154</v>
      </c>
    </row>
    <row r="84" spans="1:2" x14ac:dyDescent="0.2">
      <c r="A84" s="1">
        <v>2019</v>
      </c>
      <c r="B84" s="11">
        <v>3.2680283952979847</v>
      </c>
    </row>
    <row r="85" spans="1:2" x14ac:dyDescent="0.2">
      <c r="A85" s="1">
        <v>2020</v>
      </c>
      <c r="B85" s="11">
        <v>3.3114397163434197</v>
      </c>
    </row>
    <row r="86" spans="1:2" x14ac:dyDescent="0.2">
      <c r="A86" s="1">
        <v>2021</v>
      </c>
      <c r="B86" s="11">
        <v>3.3554276978602329</v>
      </c>
    </row>
    <row r="87" spans="1:2" ht="14.25" x14ac:dyDescent="0.2">
      <c r="A87" s="1">
        <v>2022</v>
      </c>
      <c r="B87" s="169">
        <v>3.4</v>
      </c>
    </row>
    <row r="88" spans="1:2" x14ac:dyDescent="0.2">
      <c r="A88" s="1">
        <v>2023</v>
      </c>
      <c r="B88" s="2">
        <v>3.4</v>
      </c>
    </row>
    <row r="91" spans="1:2" x14ac:dyDescent="0.2">
      <c r="B91" s="1" t="s">
        <v>498</v>
      </c>
    </row>
  </sheetData>
  <phoneticPr fontId="69" type="noConversion"/>
  <pageMargins left="0.74803149606299213" right="0.74803149606299213" top="0.98425196850393704" bottom="0.98425196850393704" header="0.51181102362204722" footer="0.51181102362204722"/>
  <pageSetup scale="63"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92D050"/>
  </sheetPr>
  <dimension ref="A1:J93"/>
  <sheetViews>
    <sheetView workbookViewId="0">
      <selection activeCell="F82" sqref="F82"/>
    </sheetView>
  </sheetViews>
  <sheetFormatPr defaultColWidth="9" defaultRowHeight="12.75" x14ac:dyDescent="0.2"/>
  <cols>
    <col min="1" max="1" width="9.375" style="1" customWidth="1"/>
    <col min="2" max="10" width="12" style="1" customWidth="1"/>
    <col min="11" max="19" width="9" style="1"/>
    <col min="20" max="20" width="0" style="1" hidden="1" customWidth="1"/>
    <col min="21" max="16384" width="9" style="1"/>
  </cols>
  <sheetData>
    <row r="1" spans="1:10" x14ac:dyDescent="0.2">
      <c r="A1" s="1" t="s">
        <v>512</v>
      </c>
    </row>
    <row r="2" spans="1:10" s="3" customFormat="1" ht="48" customHeight="1" x14ac:dyDescent="0.2">
      <c r="B2" s="3" t="s">
        <v>448</v>
      </c>
      <c r="C2" s="3" t="s">
        <v>449</v>
      </c>
      <c r="D2" s="3" t="s">
        <v>490</v>
      </c>
      <c r="E2" s="3" t="s">
        <v>491</v>
      </c>
      <c r="F2" s="3" t="s">
        <v>451</v>
      </c>
      <c r="G2" s="3" t="s">
        <v>452</v>
      </c>
      <c r="H2" s="3" t="s">
        <v>452</v>
      </c>
      <c r="I2" s="3" t="s">
        <v>453</v>
      </c>
      <c r="J2" s="3" t="s">
        <v>454</v>
      </c>
    </row>
    <row r="3" spans="1:10" ht="25.5" x14ac:dyDescent="0.2">
      <c r="B3" s="3" t="s">
        <v>455</v>
      </c>
      <c r="C3" s="3" t="s">
        <v>455</v>
      </c>
      <c r="D3" s="3" t="s">
        <v>456</v>
      </c>
      <c r="E3" s="3" t="s">
        <v>457</v>
      </c>
      <c r="F3" s="3" t="s">
        <v>458</v>
      </c>
      <c r="G3" s="3" t="s">
        <v>459</v>
      </c>
      <c r="H3" s="3" t="s">
        <v>460</v>
      </c>
      <c r="I3" s="3" t="s">
        <v>461</v>
      </c>
      <c r="J3" s="3" t="s">
        <v>462</v>
      </c>
    </row>
    <row r="4" spans="1:10" x14ac:dyDescent="0.2">
      <c r="B4" s="1" t="s">
        <v>145</v>
      </c>
      <c r="C4" s="1" t="s">
        <v>146</v>
      </c>
      <c r="D4" s="1" t="s">
        <v>148</v>
      </c>
      <c r="E4" s="1" t="s">
        <v>149</v>
      </c>
      <c r="F4" s="1" t="s">
        <v>150</v>
      </c>
      <c r="G4" s="1" t="s">
        <v>493</v>
      </c>
      <c r="H4" s="1" t="s">
        <v>152</v>
      </c>
      <c r="I4" s="1" t="s">
        <v>395</v>
      </c>
      <c r="J4" s="1" t="s">
        <v>494</v>
      </c>
    </row>
    <row r="5" spans="1:10" x14ac:dyDescent="0.2">
      <c r="A5" s="1">
        <v>1981</v>
      </c>
      <c r="B5" s="88">
        <f>'a1'!AP6/1000</f>
        <v>8812.2860000000001</v>
      </c>
      <c r="C5" s="140">
        <v>6786.6</v>
      </c>
      <c r="D5" s="88">
        <v>7560</v>
      </c>
      <c r="E5" s="92">
        <v>4.200793650793651</v>
      </c>
      <c r="F5" s="92">
        <f>E5/I5*$I$41</f>
        <v>11.06633317299984</v>
      </c>
      <c r="G5" s="88">
        <v>31758</v>
      </c>
      <c r="H5" s="88">
        <f>G5/I5*$I$41</f>
        <v>83661.47878787879</v>
      </c>
      <c r="I5" s="88">
        <v>37.960122699386503</v>
      </c>
      <c r="J5" s="88">
        <f t="shared" ref="J5:J47" si="0">H5/B5*1000</f>
        <v>9493.7316818676536</v>
      </c>
    </row>
    <row r="6" spans="1:10" x14ac:dyDescent="0.2">
      <c r="A6" s="1">
        <v>1982</v>
      </c>
      <c r="B6" s="88">
        <f>'a1'!AP7/1000</f>
        <v>8920.2880000000005</v>
      </c>
      <c r="C6" s="140">
        <v>6897.6</v>
      </c>
      <c r="D6" s="88">
        <v>7582.68</v>
      </c>
      <c r="E6" s="92">
        <f>POWER(E$10/E$5,1/5)*E5</f>
        <v>4.508587675122457</v>
      </c>
      <c r="F6" s="92">
        <f t="shared" ref="F6:F16" si="1">E6/I6*$I$41</f>
        <v>10.708922273879205</v>
      </c>
      <c r="G6" s="88">
        <v>34193.338758455451</v>
      </c>
      <c r="H6" s="88">
        <f t="shared" ref="H6:H16" si="2">G6/I6*$I$41</f>
        <v>81216.964919901468</v>
      </c>
      <c r="I6" s="88">
        <v>42.101226993865033</v>
      </c>
      <c r="J6" s="88">
        <f t="shared" si="0"/>
        <v>9104.7469453790582</v>
      </c>
    </row>
    <row r="7" spans="1:10" x14ac:dyDescent="0.2">
      <c r="A7" s="1">
        <v>1983</v>
      </c>
      <c r="B7" s="88">
        <f>'a1'!AP8/1000</f>
        <v>9039.5640000000003</v>
      </c>
      <c r="C7" s="140">
        <v>7016.2</v>
      </c>
      <c r="D7" s="88">
        <v>7605.4280399999989</v>
      </c>
      <c r="E7" s="92">
        <f>POWER(E$10/E$5,1/5)*E6</f>
        <v>4.8389339048885907</v>
      </c>
      <c r="F7" s="92">
        <f t="shared" si="1"/>
        <v>10.860533239199178</v>
      </c>
      <c r="G7" s="88">
        <v>36815.429669705016</v>
      </c>
      <c r="H7" s="88">
        <f t="shared" si="2"/>
        <v>82628.7784669455</v>
      </c>
      <c r="I7" s="88">
        <v>44.555214723926383</v>
      </c>
      <c r="J7" s="88">
        <f t="shared" si="0"/>
        <v>9140.792461555171</v>
      </c>
    </row>
    <row r="8" spans="1:10" x14ac:dyDescent="0.2">
      <c r="A8" s="1">
        <v>1984</v>
      </c>
      <c r="B8" s="88">
        <f>'a1'!AP9/1000</f>
        <v>9167.4840000000004</v>
      </c>
      <c r="C8" s="140">
        <v>7142.2</v>
      </c>
      <c r="D8" s="88">
        <v>7628.2443241199981</v>
      </c>
      <c r="E8" s="92">
        <f>POWER(E$10/E$5,1/5)*E7</f>
        <v>5.1934847502426287</v>
      </c>
      <c r="F8" s="92">
        <f t="shared" si="1"/>
        <v>11.175419330555096</v>
      </c>
      <c r="G8" s="88">
        <v>39638.593684561856</v>
      </c>
      <c r="H8" s="88">
        <f t="shared" si="2"/>
        <v>85294.927664469738</v>
      </c>
      <c r="I8" s="88">
        <v>46.472392638036808</v>
      </c>
      <c r="J8" s="88">
        <f t="shared" si="0"/>
        <v>9304.0716149021609</v>
      </c>
    </row>
    <row r="9" spans="1:10" x14ac:dyDescent="0.2">
      <c r="A9" s="1">
        <v>1985</v>
      </c>
      <c r="B9" s="88">
        <f>'a1'!AP10/1000</f>
        <v>9294.6569999999992</v>
      </c>
      <c r="C9" s="140">
        <v>7268.4</v>
      </c>
      <c r="D9" s="88">
        <v>7651.1290570923575</v>
      </c>
      <c r="E9" s="92">
        <f>POWER(E$10/E$5,1/5)*E8</f>
        <v>5.5740136941638463</v>
      </c>
      <c r="F9" s="92">
        <f t="shared" si="1"/>
        <v>11.537323582840722</v>
      </c>
      <c r="G9" s="88">
        <v>42678.249945367985</v>
      </c>
      <c r="H9" s="88">
        <f t="shared" si="2"/>
        <v>88337.203061523571</v>
      </c>
      <c r="I9" s="88">
        <v>48.312883435582826</v>
      </c>
      <c r="J9" s="88">
        <f t="shared" si="0"/>
        <v>9504.0842347946327</v>
      </c>
    </row>
    <row r="10" spans="1:10" x14ac:dyDescent="0.2">
      <c r="A10" s="1">
        <v>1986</v>
      </c>
      <c r="B10" s="88">
        <f>'a1'!AP11/1000</f>
        <v>9437.3590000000004</v>
      </c>
      <c r="C10" s="140">
        <v>7399.6</v>
      </c>
      <c r="D10" s="88">
        <v>7681</v>
      </c>
      <c r="E10" s="92">
        <v>5.982424163520375</v>
      </c>
      <c r="F10" s="92">
        <f t="shared" si="1"/>
        <v>11.891891934802697</v>
      </c>
      <c r="G10" s="88">
        <v>45951</v>
      </c>
      <c r="H10" s="88">
        <f t="shared" si="2"/>
        <v>91341.621951219524</v>
      </c>
      <c r="I10" s="88">
        <v>50.306748466257666</v>
      </c>
      <c r="J10" s="88">
        <f t="shared" si="0"/>
        <v>9678.7270624355315</v>
      </c>
    </row>
    <row r="11" spans="1:10" x14ac:dyDescent="0.2">
      <c r="A11" s="1">
        <v>1987</v>
      </c>
      <c r="B11" s="88">
        <f>'a1'!AP12/1000</f>
        <v>9637.9449999999997</v>
      </c>
      <c r="C11" s="140">
        <v>7544.8</v>
      </c>
      <c r="D11" s="88">
        <v>7919.110999999999</v>
      </c>
      <c r="E11" s="92">
        <f>POWER(E$16/E$10,1/6)*E10</f>
        <v>6.5174607577546526</v>
      </c>
      <c r="F11" s="92">
        <f t="shared" si="1"/>
        <v>12.406961792864331</v>
      </c>
      <c r="G11" s="88">
        <v>51631.991595065207</v>
      </c>
      <c r="H11" s="88">
        <f t="shared" si="2"/>
        <v>98289.221956153342</v>
      </c>
      <c r="I11" s="88">
        <v>52.530674846625764</v>
      </c>
      <c r="J11" s="88">
        <f t="shared" si="0"/>
        <v>10198.151364855616</v>
      </c>
    </row>
    <row r="12" spans="1:10" x14ac:dyDescent="0.2">
      <c r="A12" s="1">
        <v>1988</v>
      </c>
      <c r="B12" s="88">
        <f>'a1'!AP13/1000</f>
        <v>9838.6200000000008</v>
      </c>
      <c r="C12" s="140">
        <v>7687.2</v>
      </c>
      <c r="D12" s="88">
        <v>8164.6034409999984</v>
      </c>
      <c r="E12" s="92">
        <f>POWER(E$16/E$10,1/6)*E11</f>
        <v>7.1003482146735584</v>
      </c>
      <c r="F12" s="92">
        <f t="shared" si="1"/>
        <v>13.004008527997641</v>
      </c>
      <c r="G12" s="88">
        <v>58015.332769099346</v>
      </c>
      <c r="H12" s="88">
        <f t="shared" si="2"/>
        <v>106252.80046475498</v>
      </c>
      <c r="I12" s="88">
        <v>54.601226993865033</v>
      </c>
      <c r="J12" s="88">
        <f t="shared" si="0"/>
        <v>10799.563400634945</v>
      </c>
    </row>
    <row r="13" spans="1:10" x14ac:dyDescent="0.2">
      <c r="A13" s="1">
        <v>1989</v>
      </c>
      <c r="B13" s="88">
        <f>'a1'!AP14/1000</f>
        <v>10103.305</v>
      </c>
      <c r="C13" s="140">
        <v>7823.8</v>
      </c>
      <c r="D13" s="88">
        <v>8417.7061476709969</v>
      </c>
      <c r="E13" s="92">
        <f>POWER(E$16/E$10,1/6)*E12</f>
        <v>7.7353660640968052</v>
      </c>
      <c r="F13" s="92">
        <f t="shared" si="1"/>
        <v>13.485183619762346</v>
      </c>
      <c r="G13" s="88">
        <v>65187.856062306557</v>
      </c>
      <c r="H13" s="88">
        <f t="shared" si="2"/>
        <v>113643.00040808524</v>
      </c>
      <c r="I13" s="88">
        <v>57.361963190184049</v>
      </c>
      <c r="J13" s="88">
        <f t="shared" si="0"/>
        <v>11248.101527973791</v>
      </c>
    </row>
    <row r="14" spans="1:10" x14ac:dyDescent="0.2">
      <c r="A14" s="1">
        <v>1990</v>
      </c>
      <c r="B14" s="88">
        <f>'a1'!AP15/1000</f>
        <v>10295.832</v>
      </c>
      <c r="C14" s="140">
        <v>7960</v>
      </c>
      <c r="D14" s="88">
        <v>8678.6550382487967</v>
      </c>
      <c r="E14" s="92">
        <f>POWER(E$16/E$10,1/6)*E13</f>
        <v>8.4271765745127585</v>
      </c>
      <c r="F14" s="92">
        <f t="shared" si="1"/>
        <v>14.016630424954894</v>
      </c>
      <c r="G14" s="88">
        <v>73247.129253102932</v>
      </c>
      <c r="H14" s="88">
        <f t="shared" si="2"/>
        <v>121829.40885975283</v>
      </c>
      <c r="I14" s="88">
        <v>60.122699386503072</v>
      </c>
      <c r="J14" s="88">
        <f t="shared" si="0"/>
        <v>11832.886245594607</v>
      </c>
    </row>
    <row r="15" spans="1:10" x14ac:dyDescent="0.2">
      <c r="A15" s="1">
        <v>1991</v>
      </c>
      <c r="B15" s="88">
        <f>'a1'!AP16/1000</f>
        <v>10431.316000000001</v>
      </c>
      <c r="C15" s="140">
        <v>8091.5</v>
      </c>
      <c r="D15" s="88">
        <v>8947.6933444345086</v>
      </c>
      <c r="E15" s="92">
        <f>POWER(E$16/E$10,1/6)*E14</f>
        <v>9.180858983214609</v>
      </c>
      <c r="F15" s="92">
        <f t="shared" si="1"/>
        <v>14.458744099168902</v>
      </c>
      <c r="G15" s="88">
        <v>82302.782571845339</v>
      </c>
      <c r="H15" s="88">
        <f t="shared" si="2"/>
        <v>129616.94260107045</v>
      </c>
      <c r="I15" s="88">
        <v>63.49693251533742</v>
      </c>
      <c r="J15" s="88">
        <f t="shared" si="0"/>
        <v>12425.751707749094</v>
      </c>
    </row>
    <row r="16" spans="1:10" x14ac:dyDescent="0.2">
      <c r="A16" s="1">
        <v>1992</v>
      </c>
      <c r="B16" s="88">
        <f>'a1'!AP17/1000</f>
        <v>10572.205</v>
      </c>
      <c r="C16" s="140">
        <v>8210.9</v>
      </c>
      <c r="D16" s="88">
        <v>9246</v>
      </c>
      <c r="E16" s="92">
        <f>G16/D16</f>
        <v>10.001946787800129</v>
      </c>
      <c r="F16" s="92">
        <f t="shared" si="1"/>
        <v>15.526831680108774</v>
      </c>
      <c r="G16" s="88">
        <v>92478</v>
      </c>
      <c r="H16" s="88">
        <f t="shared" si="2"/>
        <v>143561.08571428573</v>
      </c>
      <c r="I16" s="88">
        <v>64.417177914110425</v>
      </c>
      <c r="J16" s="88">
        <f t="shared" si="0"/>
        <v>13579.105372463524</v>
      </c>
    </row>
    <row r="17" spans="1:10" x14ac:dyDescent="0.2">
      <c r="A17" s="1">
        <v>1993</v>
      </c>
      <c r="B17" s="88">
        <f>'a1'!AP18/1000</f>
        <v>10690.038</v>
      </c>
      <c r="C17" s="140">
        <v>8312.1</v>
      </c>
      <c r="D17" s="88">
        <f>D16*POWER(D$22/D$16, 1/6)</f>
        <v>9617.377533476887</v>
      </c>
      <c r="E17" s="92">
        <f>F17*I17/$I$41</f>
        <v>10.094199450557021</v>
      </c>
      <c r="F17" s="92">
        <f>F16*('a5-1'!D95/'a5-1'!D94)</f>
        <v>15.377144957390602</v>
      </c>
      <c r="G17" s="88">
        <f>D17*E17</f>
        <v>97079.727014221833</v>
      </c>
      <c r="H17" s="88">
        <f>D17*F17</f>
        <v>147887.80844222577</v>
      </c>
      <c r="I17" s="88">
        <v>65.644171779141104</v>
      </c>
      <c r="J17" s="88">
        <f t="shared" si="0"/>
        <v>13834.17050923727</v>
      </c>
    </row>
    <row r="18" spans="1:10" x14ac:dyDescent="0.2">
      <c r="A18" s="1">
        <v>1994</v>
      </c>
      <c r="B18" s="88">
        <f>'a1'!AP19/1000</f>
        <v>10819.146000000001</v>
      </c>
      <c r="C18" s="140">
        <v>8416.1</v>
      </c>
      <c r="D18" s="88">
        <f>D17*POWER(D$22/D$16, 1/6)</f>
        <v>10003.67192531105</v>
      </c>
      <c r="E18" s="92">
        <f t="shared" ref="E18:E47" si="3">F18*I18/$I$41</f>
        <v>10.148642007354534</v>
      </c>
      <c r="F18" s="92">
        <f>F17*('a5-1'!D96/'a5-1'!D95)</f>
        <v>15.44204104736326</v>
      </c>
      <c r="G18" s="88">
        <f t="shared" ref="G18:G31" si="4">D18*E18</f>
        <v>101523.68512900492</v>
      </c>
      <c r="H18" s="88">
        <f t="shared" ref="H18:H42" si="5">D18*F18</f>
        <v>154477.11249500868</v>
      </c>
      <c r="I18" s="88">
        <v>65.720858895705518</v>
      </c>
      <c r="J18" s="88">
        <f t="shared" si="0"/>
        <v>14278.124400484905</v>
      </c>
    </row>
    <row r="19" spans="1:10" x14ac:dyDescent="0.2">
      <c r="A19" s="1">
        <v>1995</v>
      </c>
      <c r="B19" s="88">
        <f>'a1'!AP20/1000</f>
        <v>10950.119000000001</v>
      </c>
      <c r="C19" s="140">
        <v>8535.6</v>
      </c>
      <c r="D19" s="88">
        <f>D18*POWER(D$22/D$16, 1/6)</f>
        <v>10405.482330387189</v>
      </c>
      <c r="E19" s="92">
        <f t="shared" si="3"/>
        <v>10.347981680913138</v>
      </c>
      <c r="F19" s="92">
        <f>F18*('a5-1'!D97/'a5-1'!D96)</f>
        <v>15.403844876610426</v>
      </c>
      <c r="G19" s="88">
        <f t="shared" si="4"/>
        <v>107675.74053591199</v>
      </c>
      <c r="H19" s="88">
        <f t="shared" si="5"/>
        <v>160284.43568359502</v>
      </c>
      <c r="I19" s="88">
        <v>67.177914110429441</v>
      </c>
      <c r="J19" s="88">
        <f t="shared" si="0"/>
        <v>14637.688931380108</v>
      </c>
    </row>
    <row r="20" spans="1:10" x14ac:dyDescent="0.2">
      <c r="A20" s="1">
        <v>1996</v>
      </c>
      <c r="B20" s="88">
        <f>'a1'!AP21/1000</f>
        <v>11082.903</v>
      </c>
      <c r="C20" s="140">
        <v>8661.7000000000007</v>
      </c>
      <c r="D20" s="88">
        <f>D19*POWER(D$22/D$16, 1/6)</f>
        <v>10823.431969419908</v>
      </c>
      <c r="E20" s="92">
        <f t="shared" si="3"/>
        <v>10.545772988177502</v>
      </c>
      <c r="F20" s="92">
        <f>F19*('a5-1'!D98/'a5-1'!D97)</f>
        <v>15.468715384233366</v>
      </c>
      <c r="G20" s="88">
        <f t="shared" si="4"/>
        <v>114141.45650248528</v>
      </c>
      <c r="H20" s="88">
        <f t="shared" si="5"/>
        <v>167424.58861556897</v>
      </c>
      <c r="I20" s="88">
        <v>68.174846625766875</v>
      </c>
      <c r="J20" s="88">
        <f t="shared" si="0"/>
        <v>15106.564463802397</v>
      </c>
    </row>
    <row r="21" spans="1:10" x14ac:dyDescent="0.2">
      <c r="A21" s="1">
        <v>1997</v>
      </c>
      <c r="B21" s="88">
        <f>'a1'!AP22/1000</f>
        <v>11227.651</v>
      </c>
      <c r="C21" s="140">
        <v>8784.2999999999993</v>
      </c>
      <c r="D21" s="88">
        <f>D20*POWER(D$22/D$16, 1/6)</f>
        <v>11258.16909558885</v>
      </c>
      <c r="E21" s="92">
        <f t="shared" si="3"/>
        <v>11.05753302207413</v>
      </c>
      <c r="F21" s="92">
        <f>F20*('a5-1'!D99/'a5-1'!D98)</f>
        <v>15.950246748655601</v>
      </c>
      <c r="G21" s="88">
        <f t="shared" si="4"/>
        <v>124487.57654256816</v>
      </c>
      <c r="H21" s="88">
        <f t="shared" si="5"/>
        <v>179570.57501273102</v>
      </c>
      <c r="I21" s="88">
        <v>69.325153374233139</v>
      </c>
      <c r="J21" s="88">
        <f t="shared" si="0"/>
        <v>15993.601423194488</v>
      </c>
    </row>
    <row r="22" spans="1:10" x14ac:dyDescent="0.2">
      <c r="A22" s="1">
        <v>1998</v>
      </c>
      <c r="B22" s="88">
        <f>'a1'!AP23/1000</f>
        <v>11365.901</v>
      </c>
      <c r="C22" s="140">
        <v>8912</v>
      </c>
      <c r="D22" s="88">
        <f t="shared" ref="D22:D47" si="6">C22*B65*365/1000</f>
        <v>11710.368</v>
      </c>
      <c r="E22" s="92">
        <f t="shared" si="3"/>
        <v>11.513052396379933</v>
      </c>
      <c r="F22" s="92">
        <f>F21*('a5-1'!D100/'a5-1'!D99)</f>
        <v>16.443614813668599</v>
      </c>
      <c r="G22" s="88">
        <f t="shared" si="4"/>
        <v>134822.08036489089</v>
      </c>
      <c r="H22" s="88">
        <f t="shared" si="5"/>
        <v>192560.78071831074</v>
      </c>
      <c r="I22" s="88">
        <v>70.015337423312886</v>
      </c>
      <c r="J22" s="88">
        <f t="shared" si="0"/>
        <v>16941.972371421391</v>
      </c>
    </row>
    <row r="23" spans="1:10" x14ac:dyDescent="0.2">
      <c r="A23" s="1">
        <v>1999</v>
      </c>
      <c r="B23" s="88">
        <f>'a1'!AP24/1000</f>
        <v>11504.759</v>
      </c>
      <c r="C23" s="140">
        <v>9042.2999999999993</v>
      </c>
      <c r="D23" s="88">
        <f t="shared" si="6"/>
        <v>11784.958314233641</v>
      </c>
      <c r="E23" s="92">
        <f t="shared" si="3"/>
        <v>11.834363376084893</v>
      </c>
      <c r="F23" s="92">
        <f>F22*('a5-1'!D101/'a5-1'!D100)</f>
        <v>16.61142071304058</v>
      </c>
      <c r="G23" s="88">
        <f t="shared" si="4"/>
        <v>139467.47906265376</v>
      </c>
      <c r="H23" s="88">
        <f t="shared" si="5"/>
        <v>195764.9006433805</v>
      </c>
      <c r="I23" s="88">
        <v>71.242331288343564</v>
      </c>
      <c r="J23" s="88">
        <f t="shared" si="0"/>
        <v>17015.993176682841</v>
      </c>
    </row>
    <row r="24" spans="1:10" x14ac:dyDescent="0.2">
      <c r="A24" s="1">
        <v>2000</v>
      </c>
      <c r="B24" s="88">
        <f>'a1'!AP25/1000</f>
        <v>11683.29</v>
      </c>
      <c r="C24" s="140">
        <v>9207.7999999999993</v>
      </c>
      <c r="D24" s="88">
        <f t="shared" si="6"/>
        <v>11903.06459102225</v>
      </c>
      <c r="E24" s="92">
        <f t="shared" si="3"/>
        <v>12.60789720830792</v>
      </c>
      <c r="F24" s="92">
        <f>F23*('a5-1'!D102/'a5-1'!D101)</f>
        <v>17.233436016387344</v>
      </c>
      <c r="G24" s="88">
        <f t="shared" si="4"/>
        <v>150072.61482745828</v>
      </c>
      <c r="H24" s="88">
        <f t="shared" si="5"/>
        <v>205130.70202830774</v>
      </c>
      <c r="I24" s="88">
        <v>73.159509202453989</v>
      </c>
      <c r="J24" s="88">
        <f t="shared" si="0"/>
        <v>17557.6145099803</v>
      </c>
    </row>
    <row r="25" spans="1:10" x14ac:dyDescent="0.2">
      <c r="A25" s="1">
        <v>2001</v>
      </c>
      <c r="B25" s="88">
        <f>'a1'!AP26/1000</f>
        <v>11897.473</v>
      </c>
      <c r="C25" s="140">
        <v>9397.5</v>
      </c>
      <c r="D25" s="88">
        <f t="shared" si="6"/>
        <v>12049.499857147288</v>
      </c>
      <c r="E25" s="92">
        <f t="shared" si="3"/>
        <v>13.080648401049629</v>
      </c>
      <c r="F25" s="92">
        <f>F24*('a5-1'!D103/'a5-1'!D102)</f>
        <v>17.440864534732839</v>
      </c>
      <c r="G25" s="88">
        <f t="shared" si="4"/>
        <v>157615.27103984141</v>
      </c>
      <c r="H25" s="88">
        <f t="shared" si="5"/>
        <v>210153.69471978853</v>
      </c>
      <c r="I25" s="88">
        <v>75</v>
      </c>
      <c r="J25" s="88">
        <f t="shared" si="0"/>
        <v>17663.725290218226</v>
      </c>
    </row>
    <row r="26" spans="1:10" x14ac:dyDescent="0.2">
      <c r="A26" s="1">
        <v>2002</v>
      </c>
      <c r="B26" s="88">
        <f>'a1'!AP27/1000</f>
        <v>12093.412</v>
      </c>
      <c r="C26" s="140">
        <v>9587</v>
      </c>
      <c r="D26" s="88">
        <f t="shared" si="6"/>
        <v>12192.511885127049</v>
      </c>
      <c r="E26" s="92">
        <f t="shared" si="3"/>
        <v>13.311804504589903</v>
      </c>
      <c r="F26" s="92">
        <f>F25*('a5-1'!D104/'a5-1'!D103)</f>
        <v>17.358593073985233</v>
      </c>
      <c r="G26" s="88">
        <f t="shared" si="4"/>
        <v>162304.33463470018</v>
      </c>
      <c r="H26" s="88">
        <f t="shared" si="5"/>
        <v>211644.85236364903</v>
      </c>
      <c r="I26" s="88">
        <v>76.687116564417181</v>
      </c>
      <c r="J26" s="88">
        <f t="shared" si="0"/>
        <v>17500.838668495624</v>
      </c>
    </row>
    <row r="27" spans="1:10" x14ac:dyDescent="0.2">
      <c r="A27" s="1">
        <v>2003</v>
      </c>
      <c r="B27" s="88">
        <f>'a1'!AP28/1000</f>
        <v>12243.641</v>
      </c>
      <c r="C27" s="140">
        <v>9746.1</v>
      </c>
      <c r="D27" s="88">
        <f t="shared" si="6"/>
        <v>12294.053455767165</v>
      </c>
      <c r="E27" s="92">
        <f t="shared" si="3"/>
        <v>13.58431697237636</v>
      </c>
      <c r="F27" s="92">
        <f>F26*('a5-1'!D105/'a5-1'!D104)</f>
        <v>17.231468221769234</v>
      </c>
      <c r="G27" s="88">
        <f t="shared" si="4"/>
        <v>167006.31901848014</v>
      </c>
      <c r="H27" s="88">
        <f t="shared" si="5"/>
        <v>211844.59143978413</v>
      </c>
      <c r="I27" s="88">
        <v>78.834355828220865</v>
      </c>
      <c r="J27" s="88">
        <f t="shared" si="0"/>
        <v>17302.417756269082</v>
      </c>
    </row>
    <row r="28" spans="1:10" x14ac:dyDescent="0.2">
      <c r="A28" s="1">
        <v>2004</v>
      </c>
      <c r="B28" s="88">
        <f>'a1'!AP29/1000</f>
        <v>12389.641</v>
      </c>
      <c r="C28" s="140">
        <v>9902.9</v>
      </c>
      <c r="D28" s="88">
        <f t="shared" si="6"/>
        <v>12390.259471754007</v>
      </c>
      <c r="E28" s="92">
        <f t="shared" si="3"/>
        <v>14.021156056551638</v>
      </c>
      <c r="F28" s="92">
        <f>F27*('a5-1'!D106/'a5-1'!D105)</f>
        <v>17.462834286287809</v>
      </c>
      <c r="G28" s="88">
        <f t="shared" si="4"/>
        <v>173725.76163462998</v>
      </c>
      <c r="H28" s="88">
        <f t="shared" si="5"/>
        <v>216369.04791934814</v>
      </c>
      <c r="I28" s="88">
        <v>80.291411042944787</v>
      </c>
      <c r="J28" s="88">
        <f t="shared" si="0"/>
        <v>17463.706004019659</v>
      </c>
    </row>
    <row r="29" spans="1:10" x14ac:dyDescent="0.2">
      <c r="A29" s="1">
        <v>2005</v>
      </c>
      <c r="B29" s="88">
        <f>'a1'!AP30/1000</f>
        <v>12527.581</v>
      </c>
      <c r="C29" s="140">
        <v>10056.4</v>
      </c>
      <c r="D29" s="88">
        <f t="shared" si="6"/>
        <v>12479.992399999999</v>
      </c>
      <c r="E29" s="92">
        <f t="shared" si="3"/>
        <v>14.677713312609725</v>
      </c>
      <c r="F29" s="92">
        <f>F28*('a5-1'!D107/'a5-1'!D106)</f>
        <v>17.887605756675779</v>
      </c>
      <c r="G29" s="88">
        <f t="shared" si="4"/>
        <v>183177.75059074818</v>
      </c>
      <c r="H29" s="88">
        <f t="shared" si="5"/>
        <v>223237.18389750994</v>
      </c>
      <c r="I29" s="88">
        <v>82.055214723926383</v>
      </c>
      <c r="J29" s="88">
        <f t="shared" si="0"/>
        <v>17819.655997236012</v>
      </c>
    </row>
    <row r="30" spans="1:10" x14ac:dyDescent="0.2">
      <c r="A30" s="1">
        <v>2006</v>
      </c>
      <c r="B30" s="88">
        <f>'a1'!AP31/1000</f>
        <v>12661.953</v>
      </c>
      <c r="C30" s="140">
        <v>10200</v>
      </c>
      <c r="D30" s="88">
        <f t="shared" si="6"/>
        <v>12803.734795710545</v>
      </c>
      <c r="E30" s="92">
        <f t="shared" si="3"/>
        <v>15.433615747998326</v>
      </c>
      <c r="F30" s="92">
        <f>F29*('a5-1'!D108/'a5-1'!D107)</f>
        <v>18.446778125930173</v>
      </c>
      <c r="G30" s="88">
        <f t="shared" si="4"/>
        <v>197607.92297627238</v>
      </c>
      <c r="H30" s="88">
        <f t="shared" si="5"/>
        <v>236187.65495972431</v>
      </c>
      <c r="I30" s="88">
        <v>83.665644171779135</v>
      </c>
      <c r="J30" s="88">
        <f t="shared" si="0"/>
        <v>18653.335307730515</v>
      </c>
    </row>
    <row r="31" spans="1:10" x14ac:dyDescent="0.2">
      <c r="A31" s="1">
        <v>2007</v>
      </c>
      <c r="B31" s="88">
        <f>'a1'!AP32/1000</f>
        <v>12765.133</v>
      </c>
      <c r="C31" s="140">
        <v>10321.1</v>
      </c>
      <c r="D31" s="88">
        <f t="shared" si="6"/>
        <v>13104.703548642305</v>
      </c>
      <c r="E31" s="92">
        <f t="shared" si="3"/>
        <v>16.111001028078952</v>
      </c>
      <c r="F31" s="92">
        <f>F30*('a5-1'!D109/'a5-1'!D108)</f>
        <v>18.841924072300404</v>
      </c>
      <c r="G31" s="88">
        <f t="shared" si="4"/>
        <v>211129.89234484607</v>
      </c>
      <c r="H31" s="88">
        <f t="shared" si="5"/>
        <v>246917.82925352399</v>
      </c>
      <c r="I31" s="88">
        <v>85.50613496932516</v>
      </c>
      <c r="J31" s="88">
        <f t="shared" si="0"/>
        <v>19343.145837456137</v>
      </c>
    </row>
    <row r="32" spans="1:10" x14ac:dyDescent="0.2">
      <c r="A32" s="1">
        <v>2008</v>
      </c>
      <c r="B32" s="88">
        <f>'a1'!AP33/1000</f>
        <v>12883.824000000001</v>
      </c>
      <c r="C32" s="140">
        <v>10445.799999999999</v>
      </c>
      <c r="D32" s="88">
        <f t="shared" si="6"/>
        <v>13415.523924940242</v>
      </c>
      <c r="E32" s="92">
        <f t="shared" si="3"/>
        <v>16.609375185625364</v>
      </c>
      <c r="F32" s="92">
        <f>F31*('a5-1'!D110/'a5-1'!D109)</f>
        <v>18.982143069286131</v>
      </c>
      <c r="G32" s="88">
        <f t="shared" ref="G32:G37" si="7">D32*E32</f>
        <v>222823.47018106584</v>
      </c>
      <c r="H32" s="88">
        <f t="shared" si="5"/>
        <v>254655.39449264668</v>
      </c>
      <c r="I32" s="88">
        <v>87.5</v>
      </c>
      <c r="J32" s="88">
        <f t="shared" si="0"/>
        <v>19765.513289582865</v>
      </c>
    </row>
    <row r="33" spans="1:10" x14ac:dyDescent="0.2">
      <c r="A33" s="1">
        <v>2009</v>
      </c>
      <c r="B33" s="88">
        <f>'a1'!AP34/1000</f>
        <v>12998.941000000001</v>
      </c>
      <c r="C33" s="140">
        <v>10571</v>
      </c>
      <c r="D33" s="88">
        <f t="shared" si="6"/>
        <v>13732.408731997833</v>
      </c>
      <c r="E33" s="92">
        <f t="shared" si="3"/>
        <v>16.825646993820996</v>
      </c>
      <c r="F33" s="92">
        <f>F32*('a5-1'!D111/'a5-1'!D110)</f>
        <v>19.178884335614139</v>
      </c>
      <c r="G33" s="88">
        <f t="shared" si="7"/>
        <v>231056.66169946053</v>
      </c>
      <c r="H33" s="88">
        <f t="shared" si="5"/>
        <v>263372.27872036409</v>
      </c>
      <c r="I33" s="88">
        <v>87.730061349693258</v>
      </c>
      <c r="J33" s="88">
        <f t="shared" si="0"/>
        <v>20261.056552250226</v>
      </c>
    </row>
    <row r="34" spans="1:10" x14ac:dyDescent="0.2">
      <c r="A34" s="1">
        <v>2010</v>
      </c>
      <c r="B34" s="88">
        <f>'a1'!AP35/1000</f>
        <v>13136.481</v>
      </c>
      <c r="C34" s="140">
        <v>10712.3</v>
      </c>
      <c r="D34" s="88">
        <f t="shared" si="6"/>
        <v>14075.9622</v>
      </c>
      <c r="E34" s="92">
        <f t="shared" si="3"/>
        <v>16.939177206298744</v>
      </c>
      <c r="F34" s="92">
        <f>F33*('a5-1'!D112/'a5-1'!D111)</f>
        <v>18.960246418037393</v>
      </c>
      <c r="G34" s="88">
        <f t="shared" si="7"/>
        <v>238435.21805496272</v>
      </c>
      <c r="H34" s="88">
        <f t="shared" si="5"/>
        <v>266883.71188297973</v>
      </c>
      <c r="I34" s="88">
        <v>89.340490797546011</v>
      </c>
      <c r="J34" s="88">
        <f t="shared" si="0"/>
        <v>20316.225622598606</v>
      </c>
    </row>
    <row r="35" spans="1:10" x14ac:dyDescent="0.2">
      <c r="A35" s="1">
        <v>2011</v>
      </c>
      <c r="B35" s="88">
        <f>'a1'!AP36/1000</f>
        <v>13262.344999999999</v>
      </c>
      <c r="C35" s="140">
        <v>10850</v>
      </c>
      <c r="D35" s="88">
        <f t="shared" si="6"/>
        <v>13836.840731061397</v>
      </c>
      <c r="E35" s="92">
        <f t="shared" si="3"/>
        <v>17.604874818222839</v>
      </c>
      <c r="F35" s="92">
        <f>F34*('a5-1'!D113/'a5-1'!D112)</f>
        <v>19.146586124239018</v>
      </c>
      <c r="G35" s="88">
        <f t="shared" si="7"/>
        <v>243595.84895002289</v>
      </c>
      <c r="H35" s="88">
        <f t="shared" si="5"/>
        <v>264928.26274464541</v>
      </c>
      <c r="I35" s="88">
        <v>91.947852760736197</v>
      </c>
      <c r="J35" s="88">
        <f t="shared" si="0"/>
        <v>19975.974289964968</v>
      </c>
    </row>
    <row r="36" spans="1:10" x14ac:dyDescent="0.2">
      <c r="A36" s="1">
        <v>2012</v>
      </c>
      <c r="B36" s="88">
        <f>'a1'!AP37/1000</f>
        <v>13392.364</v>
      </c>
      <c r="C36" s="140">
        <v>10998.4</v>
      </c>
      <c r="D36" s="88">
        <f t="shared" si="6"/>
        <v>13612.834135005725</v>
      </c>
      <c r="E36" s="92">
        <f t="shared" si="3"/>
        <v>18.094158567203067</v>
      </c>
      <c r="F36" s="92">
        <f>F35*('a5-1'!D114/'a5-1'!D113)</f>
        <v>19.387660453272638</v>
      </c>
      <c r="G36" s="88">
        <f t="shared" si="7"/>
        <v>246312.7793878282</v>
      </c>
      <c r="H36" s="88">
        <f t="shared" si="5"/>
        <v>263921.00601621036</v>
      </c>
      <c r="I36" s="88">
        <v>93.328220858895705</v>
      </c>
      <c r="J36" s="88">
        <f t="shared" si="0"/>
        <v>19706.827414204869</v>
      </c>
    </row>
    <row r="37" spans="1:10" x14ac:dyDescent="0.2">
      <c r="A37" s="1">
        <v>2013</v>
      </c>
      <c r="B37" s="88">
        <f>'a1'!AP38/1000</f>
        <v>13511.902</v>
      </c>
      <c r="C37" s="140">
        <v>11142.1</v>
      </c>
      <c r="D37" s="88">
        <f t="shared" si="6"/>
        <v>13384.369973712433</v>
      </c>
      <c r="E37" s="92">
        <f t="shared" si="3"/>
        <v>18.590185201658215</v>
      </c>
      <c r="F37" s="92">
        <f>F36*('a5-1'!D115/'a5-1'!D114)</f>
        <v>19.740717836288528</v>
      </c>
      <c r="G37" s="88">
        <f t="shared" si="7"/>
        <v>248817.91661882744</v>
      </c>
      <c r="H37" s="88">
        <f t="shared" si="5"/>
        <v>264217.07106754964</v>
      </c>
      <c r="I37" s="88">
        <v>94.171779141104295</v>
      </c>
      <c r="J37" s="88">
        <f t="shared" si="0"/>
        <v>19554.395159730262</v>
      </c>
    </row>
    <row r="38" spans="1:10" x14ac:dyDescent="0.2">
      <c r="A38" s="1">
        <v>2014</v>
      </c>
      <c r="B38" s="88">
        <f>'a1'!AP39/1000</f>
        <v>13617.763000000001</v>
      </c>
      <c r="C38" s="140">
        <v>11269.3</v>
      </c>
      <c r="D38" s="88">
        <f t="shared" si="6"/>
        <v>13138.314694824852</v>
      </c>
      <c r="E38" s="92">
        <f t="shared" si="3"/>
        <v>19.370661708555414</v>
      </c>
      <c r="F38" s="92">
        <f>F37*('a5-1'!D116/'a5-1'!D115)</f>
        <v>20.175193983990624</v>
      </c>
      <c r="G38" s="88">
        <f t="shared" ref="G38:G44" si="8">D38*E38</f>
        <v>254497.84937399466</v>
      </c>
      <c r="H38" s="88">
        <f t="shared" si="5"/>
        <v>265068.04759080597</v>
      </c>
      <c r="I38" s="88">
        <v>96.012269938650306</v>
      </c>
      <c r="J38" s="88">
        <f t="shared" si="0"/>
        <v>19464.874487153724</v>
      </c>
    </row>
    <row r="39" spans="1:10" x14ac:dyDescent="0.2">
      <c r="A39" s="1">
        <v>2015</v>
      </c>
      <c r="B39" s="88">
        <f>'a1'!AP40/1000</f>
        <v>13709.293</v>
      </c>
      <c r="C39" s="140">
        <v>11385.6</v>
      </c>
      <c r="D39" s="88">
        <f t="shared" si="6"/>
        <v>12882.806399999999</v>
      </c>
      <c r="E39" s="92">
        <f t="shared" si="3"/>
        <v>19.788321029602031</v>
      </c>
      <c r="F39" s="92">
        <f>F38*('a5-1'!D117/'a5-1'!D116)</f>
        <v>20.382283272196723</v>
      </c>
      <c r="G39" s="88">
        <f t="shared" si="8"/>
        <v>254929.10880541161</v>
      </c>
      <c r="H39" s="88">
        <f t="shared" si="5"/>
        <v>262581.00938566885</v>
      </c>
      <c r="I39" s="88">
        <v>97.085889570552141</v>
      </c>
      <c r="J39" s="88">
        <f t="shared" si="0"/>
        <v>19153.504807700068</v>
      </c>
    </row>
    <row r="40" spans="1:10" x14ac:dyDescent="0.2">
      <c r="A40" s="1">
        <v>2016</v>
      </c>
      <c r="B40" s="88">
        <f>'a1'!AP41/1000</f>
        <v>13876.5</v>
      </c>
      <c r="C40" s="140">
        <v>11523.4</v>
      </c>
      <c r="D40" s="88">
        <f t="shared" si="6"/>
        <v>13211.928890099594</v>
      </c>
      <c r="E40" s="92">
        <f t="shared" si="3"/>
        <v>19.535437850642566</v>
      </c>
      <c r="F40" s="92">
        <f>F39*('a5-1'!D118/'a5-1'!D117)</f>
        <v>19.839728159842608</v>
      </c>
      <c r="G40" s="88">
        <f t="shared" si="8"/>
        <v>258100.81571964963</v>
      </c>
      <c r="H40" s="88">
        <f t="shared" si="5"/>
        <v>262121.077646747</v>
      </c>
      <c r="I40" s="88">
        <v>98.466257668711663</v>
      </c>
      <c r="J40" s="88">
        <f t="shared" si="0"/>
        <v>18889.567084405073</v>
      </c>
    </row>
    <row r="41" spans="1:10" x14ac:dyDescent="0.2">
      <c r="A41" s="1">
        <v>2017</v>
      </c>
      <c r="B41" s="88">
        <f>'a1'!AP42/1000</f>
        <v>14078.499</v>
      </c>
      <c r="C41" s="140">
        <v>11684.8</v>
      </c>
      <c r="D41" s="88">
        <f t="shared" si="6"/>
        <v>13574.939582363239</v>
      </c>
      <c r="E41" s="92">
        <f t="shared" si="3"/>
        <v>19.977571348598161</v>
      </c>
      <c r="F41" s="92">
        <f>F40*('a5-1'!D119/'a5-1'!D118)</f>
        <v>19.977571348598161</v>
      </c>
      <c r="G41" s="88">
        <f t="shared" si="8"/>
        <v>271194.32405957091</v>
      </c>
      <c r="H41" s="88">
        <f t="shared" si="5"/>
        <v>271194.32405957091</v>
      </c>
      <c r="I41" s="88">
        <v>100</v>
      </c>
      <c r="J41" s="88">
        <f t="shared" si="0"/>
        <v>19263.014051396454</v>
      </c>
    </row>
    <row r="42" spans="1:10" x14ac:dyDescent="0.2">
      <c r="A42" s="1">
        <v>2018</v>
      </c>
      <c r="B42" s="88">
        <f>'a1'!AP43/1000</f>
        <v>14326.745999999999</v>
      </c>
      <c r="C42" s="140">
        <v>11827.7</v>
      </c>
      <c r="D42" s="88">
        <f t="shared" si="6"/>
        <v>13923.485100517617</v>
      </c>
      <c r="E42" s="92">
        <f t="shared" si="3"/>
        <v>20.599964651583317</v>
      </c>
      <c r="F42" s="92">
        <f>F41*('a5-1'!D120/'a5-1'!D119)</f>
        <v>20.136697080708128</v>
      </c>
      <c r="G42" s="88">
        <f t="shared" si="8"/>
        <v>286823.30089750991</v>
      </c>
      <c r="H42" s="88">
        <f t="shared" si="5"/>
        <v>280373.00177687622</v>
      </c>
      <c r="I42" s="88">
        <v>102.30061349693253</v>
      </c>
      <c r="J42" s="88">
        <f t="shared" si="0"/>
        <v>19569.901063149737</v>
      </c>
    </row>
    <row r="43" spans="1:10" x14ac:dyDescent="0.2">
      <c r="A43" s="1">
        <v>2019</v>
      </c>
      <c r="B43" s="88">
        <f>'a1'!AP44/1000</f>
        <v>14573.565000000001</v>
      </c>
      <c r="C43" s="140">
        <v>12050.7</v>
      </c>
      <c r="D43" s="88">
        <f t="shared" si="6"/>
        <v>14374.440870874359</v>
      </c>
      <c r="E43" s="92">
        <f t="shared" si="3"/>
        <v>21.13055481750991</v>
      </c>
      <c r="F43" s="92">
        <f>F42*('a5-1'!D121/'a5-1'!D120)</f>
        <v>20.260473148553618</v>
      </c>
      <c r="G43" s="88">
        <f t="shared" si="8"/>
        <v>303739.91079306556</v>
      </c>
      <c r="H43" s="88">
        <f>D43*F43</f>
        <v>291232.97328982165</v>
      </c>
      <c r="I43" s="88">
        <v>104.29447852760737</v>
      </c>
      <c r="J43" s="88">
        <f t="shared" si="0"/>
        <v>19983.646643070631</v>
      </c>
    </row>
    <row r="44" spans="1:10" x14ac:dyDescent="0.2">
      <c r="A44" s="1">
        <v>2020</v>
      </c>
      <c r="B44" s="88">
        <f>'a1'!AP45/1000</f>
        <v>14761.811</v>
      </c>
      <c r="C44" s="140">
        <v>12217.7</v>
      </c>
      <c r="D44" s="88">
        <f t="shared" si="6"/>
        <v>14767.234613164686</v>
      </c>
      <c r="E44" s="92">
        <f t="shared" si="3"/>
        <v>23.824812064089254</v>
      </c>
      <c r="F44" s="92">
        <f>F43*('a5-1'!D122/'a5-1'!D121)</f>
        <v>22.677047395308314</v>
      </c>
      <c r="G44" s="88">
        <f t="shared" si="8"/>
        <v>351826.58936496242</v>
      </c>
      <c r="H44" s="88">
        <f>D44*F44</f>
        <v>334877.27922037302</v>
      </c>
      <c r="I44" s="88">
        <v>105.06134969325153</v>
      </c>
      <c r="J44" s="88">
        <f t="shared" si="0"/>
        <v>22685.379132707567</v>
      </c>
    </row>
    <row r="45" spans="1:10" x14ac:dyDescent="0.2">
      <c r="A45" s="1">
        <v>2021</v>
      </c>
      <c r="B45" s="88">
        <f>'a1'!AP46/1000</f>
        <v>14842.487999999999</v>
      </c>
      <c r="C45" s="140">
        <v>12341</v>
      </c>
      <c r="D45" s="88">
        <f t="shared" si="6"/>
        <v>15114.406625041993</v>
      </c>
      <c r="E45" s="92">
        <f t="shared" si="3"/>
        <v>23.514489490343429</v>
      </c>
      <c r="F45" s="92">
        <f>F44*('a5-1'!D123/'a5-1'!D122)</f>
        <v>21.654586366813444</v>
      </c>
      <c r="G45" s="88">
        <f t="shared" ref="G45" si="9">D45*E45</f>
        <v>355407.55573732703</v>
      </c>
      <c r="H45" s="88">
        <f>D45*F45</f>
        <v>327296.22364510916</v>
      </c>
      <c r="I45" s="88">
        <v>108.58895705521472</v>
      </c>
      <c r="J45" s="88">
        <f t="shared" si="0"/>
        <v>22051.304582163662</v>
      </c>
    </row>
    <row r="46" spans="1:10" x14ac:dyDescent="0.2">
      <c r="A46" s="1">
        <v>2022</v>
      </c>
      <c r="B46" s="88">
        <f>'a1'!AP47/1000</f>
        <v>15141.455</v>
      </c>
      <c r="C46" s="140">
        <v>12517.2</v>
      </c>
      <c r="D46" s="88">
        <f t="shared" si="6"/>
        <v>15533.845200000002</v>
      </c>
      <c r="E46" s="92">
        <f t="shared" si="3"/>
        <v>24.619173920334816</v>
      </c>
      <c r="F46" s="92">
        <f>F45*('a5-1'!D124/'a5-1'!D123)</f>
        <v>21.232409254045372</v>
      </c>
      <c r="G46" s="88">
        <f t="shared" ref="G46" si="10">D46*E46</f>
        <v>382430.43663035822</v>
      </c>
      <c r="H46" s="88">
        <f>D46*F46</f>
        <v>329820.9585753883</v>
      </c>
      <c r="I46" s="88">
        <v>115.95092024539876</v>
      </c>
      <c r="J46" s="88">
        <f t="shared" si="0"/>
        <v>21782.646289632557</v>
      </c>
    </row>
    <row r="47" spans="1:10" x14ac:dyDescent="0.2">
      <c r="A47" s="1">
        <v>2023</v>
      </c>
      <c r="B47" s="88">
        <f>'a1'!AP48/1000</f>
        <v>15623.207</v>
      </c>
      <c r="C47" s="88">
        <v>12809.6</v>
      </c>
      <c r="D47" s="88">
        <f t="shared" si="6"/>
        <v>15896.713599999999</v>
      </c>
      <c r="E47" s="92">
        <f t="shared" si="3"/>
        <v>25.819857060569163</v>
      </c>
      <c r="F47" s="92">
        <f>F46*('a5-1'!D125/'a5-1'!D124)</f>
        <v>21.431631831306294</v>
      </c>
      <c r="G47" s="88">
        <f t="shared" ref="G47" si="11">D47*E47</f>
        <v>410450.87288480584</v>
      </c>
      <c r="H47" s="88">
        <f>D47*F47</f>
        <v>340692.51320291968</v>
      </c>
      <c r="I47" s="88">
        <v>120.47546012269939</v>
      </c>
      <c r="J47" s="88">
        <f t="shared" si="0"/>
        <v>21806.823221565181</v>
      </c>
    </row>
    <row r="49" spans="1:10" ht="12.75" customHeight="1" x14ac:dyDescent="0.2">
      <c r="A49" s="1" t="s">
        <v>495</v>
      </c>
    </row>
    <row r="50" spans="1:10" ht="12.75" customHeight="1" x14ac:dyDescent="0.2">
      <c r="A50" s="1" t="s">
        <v>157</v>
      </c>
      <c r="B50" s="5">
        <f>(POWER(B24/B5, 1/19)-1)*100</f>
        <v>1.4953476366043494</v>
      </c>
      <c r="C50" s="5">
        <f t="shared" ref="C50:J50" si="12">(POWER(C24/C5, 1/19)-1)*100</f>
        <v>1.6187562204479589</v>
      </c>
      <c r="D50" s="5">
        <f t="shared" si="12"/>
        <v>2.4178444835389445</v>
      </c>
      <c r="E50" s="5">
        <f t="shared" si="12"/>
        <v>5.9550468670918955</v>
      </c>
      <c r="F50" s="5">
        <f t="shared" si="12"/>
        <v>2.3586710452012216</v>
      </c>
      <c r="G50" s="5">
        <f t="shared" si="12"/>
        <v>8.5168751227989947</v>
      </c>
      <c r="H50" s="5">
        <f t="shared" si="12"/>
        <v>4.8335445264913846</v>
      </c>
      <c r="I50" s="5">
        <f t="shared" si="12"/>
        <v>3.5135038245099226</v>
      </c>
      <c r="J50" s="5">
        <f t="shared" si="12"/>
        <v>3.2890146865048209</v>
      </c>
    </row>
    <row r="51" spans="1:10" ht="12.75" customHeight="1" x14ac:dyDescent="0.2">
      <c r="A51" s="5" t="s">
        <v>158</v>
      </c>
      <c r="B51" s="5">
        <f>(POWER(B32/B24, 1/8)-1)*100</f>
        <v>1.2301670071485082</v>
      </c>
      <c r="C51" s="5">
        <f t="shared" ref="C51:J51" si="13">(POWER(C32/C24, 1/8)-1)*100</f>
        <v>1.5893609994222402</v>
      </c>
      <c r="D51" s="5">
        <f t="shared" si="13"/>
        <v>1.5064421899733116</v>
      </c>
      <c r="E51" s="5">
        <f t="shared" si="13"/>
        <v>3.5055957782604619</v>
      </c>
      <c r="F51" s="5">
        <f t="shared" si="13"/>
        <v>1.2154174843060028</v>
      </c>
      <c r="G51" s="5">
        <f t="shared" si="13"/>
        <v>5.064847742047407</v>
      </c>
      <c r="H51" s="5">
        <f t="shared" si="13"/>
        <v>2.7401692360472296</v>
      </c>
      <c r="I51" s="5">
        <f t="shared" si="13"/>
        <v>2.2626773182154336</v>
      </c>
      <c r="J51" s="5">
        <f t="shared" si="13"/>
        <v>1.4916524130520026</v>
      </c>
    </row>
    <row r="52" spans="1:10" ht="12.75" customHeight="1" x14ac:dyDescent="0.2">
      <c r="A52" s="5" t="s">
        <v>159</v>
      </c>
      <c r="B52" s="5">
        <f>(POWER(B43/B32, 1/11)-1)*100</f>
        <v>1.1266328768183564</v>
      </c>
      <c r="C52" s="5">
        <f t="shared" ref="C52:J52" si="14">(POWER(C43/C32, 1/11)-1)*100</f>
        <v>1.3077754220248705</v>
      </c>
      <c r="D52" s="5">
        <f t="shared" si="14"/>
        <v>0.62960236762070743</v>
      </c>
      <c r="E52" s="5">
        <f t="shared" si="14"/>
        <v>2.2127885552244209</v>
      </c>
      <c r="F52" s="5">
        <f t="shared" si="14"/>
        <v>0.59424186780558941</v>
      </c>
      <c r="G52" s="5">
        <f t="shared" si="14"/>
        <v>2.8563226919792628</v>
      </c>
      <c r="H52" s="5">
        <f t="shared" si="14"/>
        <v>1.2275855962953885</v>
      </c>
      <c r="I52" s="5">
        <f t="shared" si="14"/>
        <v>1.6089854223920952</v>
      </c>
      <c r="J52" s="5">
        <f t="shared" si="14"/>
        <v>9.9828024136838778E-2</v>
      </c>
    </row>
    <row r="53" spans="1:10" ht="12.75" customHeight="1" x14ac:dyDescent="0.2">
      <c r="A53" s="5" t="s">
        <v>160</v>
      </c>
      <c r="B53" s="5">
        <f>(POWER(B47/B43, 1/4)-1)*100</f>
        <v>1.7539075948011851</v>
      </c>
      <c r="C53" s="5">
        <f t="shared" ref="C53:J53" si="15">(POWER(C47/C43, 1/4)-1)*100</f>
        <v>1.5385186984687493</v>
      </c>
      <c r="D53" s="5">
        <f t="shared" si="15"/>
        <v>2.5484492488209609</v>
      </c>
      <c r="E53" s="5">
        <f t="shared" si="15"/>
        <v>5.1382474142495305</v>
      </c>
      <c r="F53" s="5">
        <f t="shared" si="15"/>
        <v>1.4148176654053879</v>
      </c>
      <c r="G53" s="5">
        <f t="shared" si="15"/>
        <v>7.8176422907014986</v>
      </c>
      <c r="H53" s="5">
        <f t="shared" si="15"/>
        <v>3.9993228243925483</v>
      </c>
      <c r="I53" s="5">
        <f t="shared" si="15"/>
        <v>3.6714849314512854</v>
      </c>
      <c r="J53" s="5">
        <f t="shared" si="15"/>
        <v>2.2067115481529509</v>
      </c>
    </row>
    <row r="54" spans="1:10" ht="12.75" customHeight="1" x14ac:dyDescent="0.2">
      <c r="A54" s="1" t="s">
        <v>161</v>
      </c>
      <c r="B54" s="5">
        <f>(POWER(B47/B5, 1/42)-1)*100</f>
        <v>1.3726945706594273</v>
      </c>
      <c r="C54" s="5">
        <f t="shared" ref="C54:J54" si="16">(POWER(C47/C5, 1/42)-1)*100</f>
        <v>1.5239836225847014</v>
      </c>
      <c r="D54" s="5">
        <f t="shared" si="16"/>
        <v>1.7853724987592745</v>
      </c>
      <c r="E54" s="5">
        <f t="shared" si="16"/>
        <v>4.41832584689692</v>
      </c>
      <c r="F54" s="5">
        <f t="shared" si="16"/>
        <v>1.5861635961436304</v>
      </c>
      <c r="G54" s="5">
        <f t="shared" si="16"/>
        <v>6.2825819202322775</v>
      </c>
      <c r="H54" s="5">
        <f t="shared" si="16"/>
        <v>3.3998550235337932</v>
      </c>
      <c r="I54" s="5">
        <f t="shared" si="16"/>
        <v>2.7879409463798188</v>
      </c>
      <c r="J54" s="5">
        <f t="shared" si="16"/>
        <v>1.9997105349324418</v>
      </c>
    </row>
    <row r="55" spans="1:10" ht="12.75" customHeight="1" x14ac:dyDescent="0.2"/>
    <row r="56" spans="1:10" ht="12.75" customHeight="1" x14ac:dyDescent="0.2"/>
    <row r="57" spans="1:10" ht="12.75" customHeight="1" x14ac:dyDescent="0.2"/>
    <row r="58" spans="1:10" ht="12.75" customHeight="1" x14ac:dyDescent="0.2"/>
    <row r="59" spans="1:10" ht="12.75" customHeight="1" x14ac:dyDescent="0.2">
      <c r="A59" s="1" t="s">
        <v>496</v>
      </c>
    </row>
    <row r="60" spans="1:10" x14ac:dyDescent="0.2">
      <c r="A60" s="1" t="s">
        <v>472</v>
      </c>
    </row>
    <row r="63" spans="1:10" x14ac:dyDescent="0.2">
      <c r="A63" s="3"/>
      <c r="D63" s="3"/>
    </row>
    <row r="64" spans="1:10" ht="38.25" x14ac:dyDescent="0.2">
      <c r="B64" s="3" t="s">
        <v>497</v>
      </c>
    </row>
    <row r="65" spans="1:2" ht="14.25" x14ac:dyDescent="0.2">
      <c r="A65" s="1">
        <v>1998</v>
      </c>
      <c r="B65" s="169">
        <v>3.6</v>
      </c>
    </row>
    <row r="66" spans="1:2" x14ac:dyDescent="0.2">
      <c r="A66" s="1">
        <v>1999</v>
      </c>
      <c r="B66" s="11">
        <v>3.5707239336560006</v>
      </c>
    </row>
    <row r="67" spans="1:2" x14ac:dyDescent="0.2">
      <c r="A67" s="1">
        <v>2000</v>
      </c>
      <c r="B67" s="11">
        <v>3.5416859473288285</v>
      </c>
    </row>
    <row r="68" spans="1:2" x14ac:dyDescent="0.2">
      <c r="A68" s="1">
        <v>2001</v>
      </c>
      <c r="B68" s="11">
        <v>3.5128841048944928</v>
      </c>
    </row>
    <row r="69" spans="1:2" x14ac:dyDescent="0.2">
      <c r="A69" s="1">
        <v>2002</v>
      </c>
      <c r="B69" s="11">
        <v>3.4843164859740283</v>
      </c>
    </row>
    <row r="70" spans="1:2" x14ac:dyDescent="0.2">
      <c r="A70" s="1">
        <v>2003</v>
      </c>
      <c r="B70" s="11">
        <v>3.4559811858054541</v>
      </c>
    </row>
    <row r="71" spans="1:2" x14ac:dyDescent="0.2">
      <c r="A71" s="1">
        <v>2004</v>
      </c>
      <c r="B71" s="11">
        <v>3.4278763151167722</v>
      </c>
    </row>
    <row r="72" spans="1:2" ht="14.25" x14ac:dyDescent="0.2">
      <c r="A72" s="1">
        <v>2005</v>
      </c>
      <c r="B72" s="169">
        <v>3.4</v>
      </c>
    </row>
    <row r="73" spans="1:2" x14ac:dyDescent="0.2">
      <c r="A73" s="1">
        <v>2006</v>
      </c>
      <c r="B73" s="11">
        <v>3.4390907321274633</v>
      </c>
    </row>
    <row r="74" spans="1:2" x14ac:dyDescent="0.2">
      <c r="A74" s="1">
        <v>2007</v>
      </c>
      <c r="B74" s="11">
        <v>3.478630901119121</v>
      </c>
    </row>
    <row r="75" spans="1:2" x14ac:dyDescent="0.2">
      <c r="A75" s="1">
        <v>2008</v>
      </c>
      <c r="B75" s="11">
        <v>3.518625674273816</v>
      </c>
    </row>
    <row r="76" spans="1:2" x14ac:dyDescent="0.2">
      <c r="A76" s="1">
        <v>2009</v>
      </c>
      <c r="B76" s="11">
        <v>3.5590802783002431</v>
      </c>
    </row>
    <row r="77" spans="1:2" ht="14.25" x14ac:dyDescent="0.2">
      <c r="A77" s="1">
        <v>2010</v>
      </c>
      <c r="B77" s="169">
        <v>3.6</v>
      </c>
    </row>
    <row r="78" spans="1:2" x14ac:dyDescent="0.2">
      <c r="A78" s="1">
        <v>2011</v>
      </c>
      <c r="B78" s="11">
        <v>3.4939311233031747</v>
      </c>
    </row>
    <row r="79" spans="1:2" x14ac:dyDescent="0.2">
      <c r="A79" s="1">
        <v>2012</v>
      </c>
      <c r="B79" s="11">
        <v>3.3909874151073844</v>
      </c>
    </row>
    <row r="80" spans="1:2" x14ac:dyDescent="0.2">
      <c r="A80" s="1">
        <v>2013</v>
      </c>
      <c r="B80" s="11">
        <v>3.2910767967702976</v>
      </c>
    </row>
    <row r="81" spans="1:2" x14ac:dyDescent="0.2">
      <c r="A81" s="1">
        <v>2014</v>
      </c>
      <c r="B81" s="11">
        <v>3.1941099026157387</v>
      </c>
    </row>
    <row r="82" spans="1:2" ht="14.25" x14ac:dyDescent="0.2">
      <c r="A82" s="1">
        <v>2015</v>
      </c>
      <c r="B82" s="169">
        <v>3.1</v>
      </c>
    </row>
    <row r="83" spans="1:2" x14ac:dyDescent="0.2">
      <c r="A83" s="1">
        <v>2016</v>
      </c>
      <c r="B83" s="11">
        <v>3.1411792919040957</v>
      </c>
    </row>
    <row r="84" spans="1:2" x14ac:dyDescent="0.2">
      <c r="A84" s="1">
        <v>2017</v>
      </c>
      <c r="B84" s="11">
        <v>3.1829055948022953</v>
      </c>
    </row>
    <row r="85" spans="1:2" x14ac:dyDescent="0.2">
      <c r="A85" s="1">
        <v>2018</v>
      </c>
      <c r="B85" s="11">
        <v>3.2251861749931154</v>
      </c>
    </row>
    <row r="86" spans="1:2" x14ac:dyDescent="0.2">
      <c r="A86" s="1">
        <v>2019</v>
      </c>
      <c r="B86" s="11">
        <v>3.2680283952979847</v>
      </c>
    </row>
    <row r="87" spans="1:2" x14ac:dyDescent="0.2">
      <c r="A87" s="1">
        <v>2020</v>
      </c>
      <c r="B87" s="11">
        <v>3.3114397163434197</v>
      </c>
    </row>
    <row r="88" spans="1:2" x14ac:dyDescent="0.2">
      <c r="A88" s="1">
        <v>2021</v>
      </c>
      <c r="B88" s="11">
        <v>3.3554276978602329</v>
      </c>
    </row>
    <row r="89" spans="1:2" ht="14.25" x14ac:dyDescent="0.2">
      <c r="A89" s="1">
        <v>2022</v>
      </c>
      <c r="B89" s="169">
        <v>3.4</v>
      </c>
    </row>
    <row r="90" spans="1:2" x14ac:dyDescent="0.2">
      <c r="A90" s="1">
        <v>2023</v>
      </c>
      <c r="B90" s="2">
        <v>3.4</v>
      </c>
    </row>
    <row r="93" spans="1:2" x14ac:dyDescent="0.2">
      <c r="B93" s="1" t="s">
        <v>498</v>
      </c>
    </row>
  </sheetData>
  <phoneticPr fontId="69" type="noConversion"/>
  <pageMargins left="0.74803149606299213" right="0.74803149606299213" top="0.98425196850393704" bottom="0.98425196850393704" header="0.51181102362204722" footer="0.51181102362204722"/>
  <pageSetup scale="6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46"/>
  <sheetViews>
    <sheetView workbookViewId="0">
      <selection activeCell="L15" sqref="L15"/>
    </sheetView>
  </sheetViews>
  <sheetFormatPr defaultColWidth="9" defaultRowHeight="12.75" x14ac:dyDescent="0.2"/>
  <cols>
    <col min="1" max="1" width="4.625" customWidth="1"/>
    <col min="2" max="2" width="1.375" customWidth="1"/>
    <col min="3" max="3" width="18.25" bestFit="1" customWidth="1"/>
    <col min="4" max="4" width="6.625" bestFit="1" customWidth="1"/>
    <col min="5" max="5" width="1.375" customWidth="1"/>
    <col min="6" max="6" width="15" bestFit="1" customWidth="1"/>
    <col min="7" max="7" width="7.25" bestFit="1" customWidth="1"/>
    <col min="8" max="8" width="1.375" customWidth="1"/>
    <col min="9" max="9" width="17" bestFit="1" customWidth="1"/>
    <col min="10" max="10" width="7.25" bestFit="1" customWidth="1"/>
    <col min="11" max="11" width="1.375" customWidth="1"/>
    <col min="12" max="12" width="17" bestFit="1" customWidth="1"/>
    <col min="13" max="13" width="7.25" bestFit="1" customWidth="1"/>
    <col min="14" max="14" width="1.375" customWidth="1"/>
    <col min="15" max="15" width="19.25" bestFit="1" customWidth="1"/>
    <col min="16" max="16" width="7.25" bestFit="1" customWidth="1"/>
  </cols>
  <sheetData>
    <row r="1" spans="1:19" x14ac:dyDescent="0.2">
      <c r="A1" s="52" t="s">
        <v>115</v>
      </c>
    </row>
    <row r="3" spans="1:19" x14ac:dyDescent="0.2">
      <c r="A3" s="55" t="s">
        <v>116</v>
      </c>
      <c r="B3" s="50"/>
      <c r="C3" s="54" t="s">
        <v>96</v>
      </c>
      <c r="D3" s="54" t="s">
        <v>117</v>
      </c>
      <c r="E3" s="52"/>
      <c r="F3" s="43" t="s">
        <v>97</v>
      </c>
      <c r="G3" s="54" t="s">
        <v>117</v>
      </c>
      <c r="H3" s="52"/>
      <c r="I3" s="43" t="s">
        <v>98</v>
      </c>
      <c r="J3" s="54" t="s">
        <v>117</v>
      </c>
      <c r="K3" s="52"/>
      <c r="L3" s="43" t="s">
        <v>99</v>
      </c>
      <c r="M3" s="54" t="s">
        <v>117</v>
      </c>
      <c r="N3" s="52"/>
      <c r="O3" s="43" t="s">
        <v>100</v>
      </c>
      <c r="P3" s="54" t="s">
        <v>117</v>
      </c>
    </row>
    <row r="4" spans="1:19" x14ac:dyDescent="0.2">
      <c r="A4" s="51">
        <v>1</v>
      </c>
      <c r="B4" s="23"/>
      <c r="C4" s="48" t="str" cm="1">
        <f t="array" ref="C4:C14">_xlfn.SORTBY(TRANSPOSE('11'!$AT$4:$BD$4), TRANSPOSE( INDEX('11'!$AT:$BD, MATCH(2023, '11'!$A:$A, 0), 0) ), -1)</f>
        <v>BC</v>
      </c>
      <c r="D4" s="111" cm="1">
        <f t="array" ref="D4:D14">_xlfn._xlws.SORT(TRANSPOSE(INDEX('11'!$AT:$BD, MATCH(2023, '11'!$A:$A, 0), 0)),1,-1)</f>
        <v>0.61451517219269669</v>
      </c>
      <c r="E4" s="23"/>
      <c r="F4" s="49" t="str" cm="1">
        <f t="array" ref="F4:F14">_xlfn.SORTBY(TRANSPOSE('11'!$B$4:$L$4), TRANSPOSE( INDEX('11'!$B:$L, MATCH(2023, '11'!$A:$A, 0), 0) ), -1)</f>
        <v>BC</v>
      </c>
      <c r="G4" s="53" cm="1">
        <f t="array" ref="G4:G14">_xlfn._xlws.SORT(TRANSPOSE(INDEX('11'!$B:$L, MATCH(2023, '11'!$A:$A, 0), 0)),1,-1)</f>
        <v>0.91666666666666674</v>
      </c>
      <c r="H4" s="23"/>
      <c r="I4" s="49" t="str" cm="1">
        <f t="array" ref="I4:I14">_xlfn.SORTBY(TRANSPOSE('11'!$M$4:$W$4), TRANSPOSE( INDEX('11'!$M:$W, MATCH(2023, '11'!$A:$A, 0), 0) ), -1)</f>
        <v>Nfld.</v>
      </c>
      <c r="J4" s="53" cm="1">
        <f t="array" ref="J4:J14">_xlfn._xlws.SORT(TRANSPOSE(INDEX('11'!$M:$W, MATCH(2023, '11'!$A:$A, 0), 0)),1,-1)</f>
        <v>0.53320274334119533</v>
      </c>
      <c r="K4" s="23"/>
      <c r="L4" s="49" t="str" cm="1">
        <f t="array" ref="L4:L14">_xlfn.SORTBY(TRANSPOSE('11'!$X$4:$AH$4), TRANSPOSE( INDEX('11'!$X:$AH, MATCH(2023, '11'!$A:$A, 0), 0) ), -1)</f>
        <v>Alb.</v>
      </c>
      <c r="M4" s="53" cm="1">
        <f t="array" ref="M4:M14">_xlfn._xlws.SORT(TRANSPOSE(INDEX('11'!$X:$AH, MATCH(2023, '11'!$A:$A, 0), 0)),1,-1)</f>
        <v>0.69107864769805349</v>
      </c>
      <c r="N4" s="23"/>
      <c r="O4" s="49" t="str" cm="1">
        <f t="array" ref="O4:O14">_xlfn.SORTBY(TRANSPOSE('11'!$AI$4:$AS$4), TRANSPOSE( INDEX('11'!$AI:$AS, MATCH(2023, '11'!$A:$A, 0), 0) ), -1)</f>
        <v>Man.</v>
      </c>
      <c r="P4" s="53" cm="1">
        <f t="array" ref="P4:P14">_xlfn._xlws.SORT(TRANSPOSE(INDEX('11'!$AI:$AS, MATCH(2023, '11'!$A:$A, 0), 0)),1,-1)</f>
        <v>0.57467916363502314</v>
      </c>
      <c r="S4" s="53"/>
    </row>
    <row r="5" spans="1:19" x14ac:dyDescent="0.2">
      <c r="A5" s="51">
        <v>2</v>
      </c>
      <c r="B5" s="23"/>
      <c r="C5" s="48" t="str">
        <v>Nfld.</v>
      </c>
      <c r="D5" s="111">
        <v>0.58717179007658582</v>
      </c>
      <c r="E5" s="23"/>
      <c r="F5" s="49" t="str">
        <v>Alb.</v>
      </c>
      <c r="G5" s="53">
        <v>0.86411205081902331</v>
      </c>
      <c r="H5" s="23"/>
      <c r="I5" s="49" t="str">
        <v>BC</v>
      </c>
      <c r="J5" s="53">
        <v>0.4673454308993546</v>
      </c>
      <c r="K5" s="23"/>
      <c r="L5" s="49" t="str">
        <v>PQ</v>
      </c>
      <c r="M5" s="53">
        <v>0.69057691920798314</v>
      </c>
      <c r="N5" s="23"/>
      <c r="O5" s="49" t="str">
        <v>Alb.</v>
      </c>
      <c r="P5" s="53">
        <v>0.57444210409493845</v>
      </c>
      <c r="S5" s="53"/>
    </row>
    <row r="6" spans="1:19" x14ac:dyDescent="0.2">
      <c r="A6" s="51">
        <v>3</v>
      </c>
      <c r="B6" s="23"/>
      <c r="C6" s="45" t="str">
        <v>PQ</v>
      </c>
      <c r="D6" s="111">
        <v>0.58512540216364728</v>
      </c>
      <c r="E6" s="23"/>
      <c r="F6" s="49" t="str">
        <v>ON</v>
      </c>
      <c r="G6" s="53">
        <v>0.86207279854005237</v>
      </c>
      <c r="H6" s="23"/>
      <c r="I6" s="49" t="str">
        <v>Canada</v>
      </c>
      <c r="J6" s="53">
        <v>0.37574281258957948</v>
      </c>
      <c r="K6" s="23"/>
      <c r="L6" s="49" t="str">
        <v>Man.</v>
      </c>
      <c r="M6" s="53">
        <v>0.61624982411706752</v>
      </c>
      <c r="N6" s="23"/>
      <c r="O6" s="49" t="str">
        <v>Sask.</v>
      </c>
      <c r="P6" s="53">
        <v>0.54065757980561469</v>
      </c>
    </row>
    <row r="7" spans="1:19" x14ac:dyDescent="0.2">
      <c r="A7" s="51">
        <v>4</v>
      </c>
      <c r="B7" s="23"/>
      <c r="C7" s="48" t="str">
        <v>Canada</v>
      </c>
      <c r="D7" s="111">
        <v>0.58442771690276007</v>
      </c>
      <c r="E7" s="23"/>
      <c r="F7" s="44" t="str">
        <v>Canada</v>
      </c>
      <c r="G7" s="53">
        <v>0.82742465373680107</v>
      </c>
      <c r="H7" s="23"/>
      <c r="I7" s="44" t="str">
        <v>PQ</v>
      </c>
      <c r="J7" s="53">
        <v>0.36053715417573728</v>
      </c>
      <c r="K7" s="23"/>
      <c r="L7" s="44" t="str">
        <v>Canada</v>
      </c>
      <c r="M7" s="53">
        <v>0.60207198333828282</v>
      </c>
      <c r="N7" s="23"/>
      <c r="O7" s="49" t="str">
        <v>PEI</v>
      </c>
      <c r="P7" s="53">
        <v>0.53940671924237404</v>
      </c>
    </row>
    <row r="8" spans="1:19" x14ac:dyDescent="0.2">
      <c r="A8" s="51">
        <v>5</v>
      </c>
      <c r="B8" s="23"/>
      <c r="C8" s="48" t="str">
        <v>ON</v>
      </c>
      <c r="D8" s="111">
        <v>0.58099690266452342</v>
      </c>
      <c r="E8" s="23"/>
      <c r="F8" s="49" t="str">
        <v>NS</v>
      </c>
      <c r="G8" s="53">
        <v>0.82307151516504473</v>
      </c>
      <c r="H8" s="23"/>
      <c r="I8" s="49" t="str">
        <v>ON</v>
      </c>
      <c r="J8" s="53">
        <v>0.35228667810569941</v>
      </c>
      <c r="K8" s="23"/>
      <c r="L8" s="49" t="str">
        <v>PEI</v>
      </c>
      <c r="M8" s="53">
        <v>0.59488623359555237</v>
      </c>
      <c r="N8" s="23"/>
      <c r="O8" s="49" t="str">
        <v>PQ</v>
      </c>
      <c r="P8" s="53">
        <v>0.53642287034329428</v>
      </c>
    </row>
    <row r="9" spans="1:19" x14ac:dyDescent="0.2">
      <c r="A9" s="51">
        <v>6</v>
      </c>
      <c r="B9" s="23"/>
      <c r="C9" s="48" t="str">
        <v>Alb.</v>
      </c>
      <c r="D9" s="111">
        <v>0.57362826442416326</v>
      </c>
      <c r="E9" s="23"/>
      <c r="F9" s="49" t="str">
        <v>Man.</v>
      </c>
      <c r="G9" s="53">
        <v>0.76171363272593495</v>
      </c>
      <c r="H9" s="23"/>
      <c r="I9" s="49" t="str">
        <v>Man.</v>
      </c>
      <c r="J9" s="53">
        <v>0.3176529735263488</v>
      </c>
      <c r="K9" s="23"/>
      <c r="L9" s="49" t="str">
        <v>ON</v>
      </c>
      <c r="M9" s="53">
        <v>0.57456406482145306</v>
      </c>
      <c r="N9" s="23"/>
      <c r="O9" s="49" t="str">
        <v>ON</v>
      </c>
      <c r="P9" s="53">
        <v>0.535064069190889</v>
      </c>
    </row>
    <row r="10" spans="1:19" x14ac:dyDescent="0.2">
      <c r="A10" s="51">
        <v>7</v>
      </c>
      <c r="B10" s="23"/>
      <c r="C10" s="48" t="str">
        <v>Man.</v>
      </c>
      <c r="D10" s="111">
        <v>0.56757389850109363</v>
      </c>
      <c r="E10" s="23"/>
      <c r="F10" s="49" t="str">
        <v>PQ</v>
      </c>
      <c r="G10" s="53">
        <v>0.75296466492757452</v>
      </c>
      <c r="H10" s="23"/>
      <c r="I10" s="49" t="str">
        <v>PEI</v>
      </c>
      <c r="J10" s="53">
        <v>0.25986947154756795</v>
      </c>
      <c r="K10" s="23"/>
      <c r="L10" s="49" t="str">
        <v>BC</v>
      </c>
      <c r="M10" s="53">
        <v>0.56473730102025865</v>
      </c>
      <c r="N10" s="23"/>
      <c r="O10" s="44" t="str">
        <v>Canada</v>
      </c>
      <c r="P10" s="53">
        <v>0.53247141794637676</v>
      </c>
    </row>
    <row r="11" spans="1:19" x14ac:dyDescent="0.2">
      <c r="A11" s="51">
        <v>8</v>
      </c>
      <c r="B11" s="23"/>
      <c r="C11" s="48" t="str">
        <v>PEI</v>
      </c>
      <c r="D11" s="111">
        <v>0.52227175184549635</v>
      </c>
      <c r="E11" s="23"/>
      <c r="F11" s="49" t="str">
        <v>Nfld.</v>
      </c>
      <c r="G11" s="53">
        <v>0.73738618345032603</v>
      </c>
      <c r="H11" s="23"/>
      <c r="I11" s="49" t="str">
        <v>NB</v>
      </c>
      <c r="J11" s="53">
        <v>0.17948654662156599</v>
      </c>
      <c r="K11" s="23"/>
      <c r="L11" s="49" t="str">
        <v>Nfld.</v>
      </c>
      <c r="M11" s="53">
        <v>0.54917373998654362</v>
      </c>
      <c r="N11" s="23"/>
      <c r="O11" s="49" t="str">
        <v>Nfld.</v>
      </c>
      <c r="P11" s="53">
        <v>0.52892449352827808</v>
      </c>
    </row>
    <row r="12" spans="1:19" x14ac:dyDescent="0.2">
      <c r="A12" s="51">
        <v>9</v>
      </c>
      <c r="B12" s="23"/>
      <c r="C12" s="48" t="str">
        <v>NS</v>
      </c>
      <c r="D12" s="111">
        <v>0.48070766010931876</v>
      </c>
      <c r="E12" s="23"/>
      <c r="F12" s="49" t="str">
        <v>Sask.</v>
      </c>
      <c r="G12" s="53">
        <v>0.70127156851413985</v>
      </c>
      <c r="H12" s="23"/>
      <c r="I12" s="49" t="str">
        <v>Alb.</v>
      </c>
      <c r="J12" s="53">
        <v>0.16488025508463766</v>
      </c>
      <c r="K12" s="23"/>
      <c r="L12" s="49" t="str">
        <v>NB</v>
      </c>
      <c r="M12" s="53">
        <v>0.54912358782455617</v>
      </c>
      <c r="N12" s="23"/>
      <c r="O12" s="49" t="str">
        <v>BC</v>
      </c>
      <c r="P12" s="53">
        <v>0.50931129018450705</v>
      </c>
    </row>
    <row r="13" spans="1:19" x14ac:dyDescent="0.2">
      <c r="A13" s="51">
        <v>10</v>
      </c>
      <c r="B13" s="23"/>
      <c r="C13" s="48" t="str">
        <v>NB</v>
      </c>
      <c r="D13" s="111">
        <v>0.46195388020774564</v>
      </c>
      <c r="E13" s="23"/>
      <c r="F13" s="49" t="str">
        <v>PEI</v>
      </c>
      <c r="G13" s="53">
        <v>0.69492458299649096</v>
      </c>
      <c r="H13" s="23"/>
      <c r="I13" s="49" t="str">
        <v>NS</v>
      </c>
      <c r="J13" s="53">
        <v>0.16096714919922719</v>
      </c>
      <c r="K13" s="23"/>
      <c r="L13" s="49" t="str">
        <v>NS</v>
      </c>
      <c r="M13" s="53">
        <v>0.53660696103707939</v>
      </c>
      <c r="N13" s="23"/>
      <c r="O13" s="49" t="str">
        <v>NB</v>
      </c>
      <c r="P13" s="53">
        <v>0.43751443859355177</v>
      </c>
    </row>
    <row r="14" spans="1:19" x14ac:dyDescent="0.2">
      <c r="A14" s="51">
        <v>11</v>
      </c>
      <c r="B14" s="23"/>
      <c r="C14" s="48" t="str">
        <v>Sask.</v>
      </c>
      <c r="D14" s="111">
        <v>0.45313447496986659</v>
      </c>
      <c r="E14" s="23"/>
      <c r="F14" s="49" t="str">
        <v>NB</v>
      </c>
      <c r="G14" s="53">
        <v>0.68169094779130868</v>
      </c>
      <c r="H14" s="23"/>
      <c r="I14" s="49" t="str">
        <v>Sask.</v>
      </c>
      <c r="J14" s="53">
        <v>9.4406909778227716E-2</v>
      </c>
      <c r="K14" s="23"/>
      <c r="L14" s="49" t="str">
        <v>Sask.</v>
      </c>
      <c r="M14" s="53">
        <v>0.47620184178148406</v>
      </c>
      <c r="N14" s="23"/>
      <c r="O14" s="49" t="str">
        <v>NS</v>
      </c>
      <c r="P14" s="53">
        <v>0.40218501503592397</v>
      </c>
    </row>
    <row r="15" spans="1:19" x14ac:dyDescent="0.2">
      <c r="A15" s="51"/>
      <c r="B15" s="23"/>
      <c r="C15" s="48"/>
      <c r="D15" s="111"/>
      <c r="E15" s="23"/>
      <c r="F15" s="49"/>
      <c r="G15" s="53"/>
      <c r="H15" s="23"/>
      <c r="I15" s="49"/>
      <c r="J15" s="53"/>
      <c r="K15" s="23"/>
      <c r="L15" s="49"/>
      <c r="M15" s="53"/>
      <c r="N15" s="23"/>
      <c r="O15" s="49"/>
      <c r="P15" s="53"/>
    </row>
    <row r="16" spans="1:19" x14ac:dyDescent="0.2">
      <c r="A16" s="52" t="s">
        <v>118</v>
      </c>
      <c r="B16" s="23"/>
      <c r="C16" s="23"/>
      <c r="D16" s="23"/>
      <c r="E16" s="23"/>
      <c r="F16" s="23"/>
      <c r="G16" s="23"/>
      <c r="H16" s="23"/>
      <c r="I16" s="23"/>
      <c r="J16" s="23"/>
      <c r="K16" s="23"/>
      <c r="L16" s="23"/>
      <c r="M16" s="23"/>
      <c r="N16" s="23"/>
      <c r="O16" s="23"/>
      <c r="P16" s="23"/>
    </row>
    <row r="17" spans="1:16" x14ac:dyDescent="0.2">
      <c r="A17" s="50"/>
      <c r="B17" s="50"/>
      <c r="C17" s="50"/>
      <c r="D17" s="50"/>
      <c r="E17" s="50"/>
      <c r="F17" s="50"/>
      <c r="G17" s="50"/>
      <c r="H17" s="50"/>
      <c r="I17" s="50"/>
      <c r="J17" s="50"/>
      <c r="K17" s="50"/>
      <c r="L17" s="50"/>
      <c r="M17" s="50"/>
      <c r="N17" s="50"/>
      <c r="O17" s="50"/>
      <c r="P17" s="50"/>
    </row>
    <row r="18" spans="1:16" x14ac:dyDescent="0.2">
      <c r="A18" s="55" t="s">
        <v>116</v>
      </c>
      <c r="B18" s="50"/>
      <c r="C18" s="54" t="s">
        <v>96</v>
      </c>
      <c r="D18" s="54" t="s">
        <v>117</v>
      </c>
      <c r="E18" s="52"/>
      <c r="F18" s="43" t="s">
        <v>97</v>
      </c>
      <c r="G18" s="54" t="s">
        <v>117</v>
      </c>
      <c r="H18" s="52"/>
      <c r="I18" s="43" t="s">
        <v>98</v>
      </c>
      <c r="J18" s="54" t="s">
        <v>117</v>
      </c>
      <c r="K18" s="52"/>
      <c r="L18" s="43" t="s">
        <v>99</v>
      </c>
      <c r="M18" s="54" t="s">
        <v>117</v>
      </c>
      <c r="N18" s="52"/>
      <c r="O18" s="43" t="s">
        <v>100</v>
      </c>
      <c r="P18" s="54" t="s">
        <v>117</v>
      </c>
    </row>
    <row r="19" spans="1:16" x14ac:dyDescent="0.2">
      <c r="A19" s="51">
        <v>1</v>
      </c>
      <c r="B19" s="23"/>
      <c r="C19" s="48" t="str" cm="1">
        <f t="array" ref="C19:C29">_xlfn.SORTBY(TRANSPOSE('11'!$AT$4:$BD$4), TRANSPOSE( INDEX('11'!$AT:$BD, MATCH(2019, '11'!$A:$A, 0), 0) ), -1)</f>
        <v>Nfld.</v>
      </c>
      <c r="D19" s="111" cm="1">
        <f t="array" ref="D19:D29">_xlfn._xlws.SORT(TRANSPOSE(INDEX('11'!$AT:$BD, MATCH(2019, '11'!$A:$A, 0), 0)),1,-1)</f>
        <v>0.62885463106092676</v>
      </c>
      <c r="E19" s="23"/>
      <c r="F19" s="49" t="str" cm="1">
        <f t="array" ref="F19:F29">_xlfn.SORTBY(TRANSPOSE('11'!$B$4:$L$4), TRANSPOSE( INDEX('11'!$B:$L, MATCH(2019, '11'!$A:$A, 0), 0) ), -1)</f>
        <v>BC</v>
      </c>
      <c r="G19" s="53" cm="1">
        <f t="array" ref="G19:G29">_xlfn._xlws.SORT(TRANSPOSE(INDEX('11'!$B:$L, MATCH(2019, '11'!$A:$A, 0), 0)),1,-1)</f>
        <v>0.87109816867011258</v>
      </c>
      <c r="H19" s="23"/>
      <c r="I19" s="49" t="str" cm="1">
        <f t="array" ref="I19:I29">_xlfn.SORTBY(TRANSPOSE('11'!$M$4:$W$4), TRANSPOSE( INDEX('11'!$M:$W, MATCH(2019, '11'!$A:$A, 0), 0) ), -1)</f>
        <v>Nfld.</v>
      </c>
      <c r="J19" s="53" cm="1">
        <f t="array" ref="J19:J29">_xlfn._xlws.SORT(TRANSPOSE(INDEX('11'!$M:$W, MATCH(2019, '11'!$A:$A, 0), 0)),1,-1)</f>
        <v>0.7441573378494355</v>
      </c>
      <c r="K19" s="23"/>
      <c r="L19" s="49" t="str" cm="1">
        <f t="array" ref="L19:L29">_xlfn.SORTBY(TRANSPOSE('11'!$X$4:$AH$4), TRANSPOSE( INDEX('11'!$X:$AH, MATCH(2019, '11'!$A:$A, 0), 0) ), -1)</f>
        <v>Alb.</v>
      </c>
      <c r="M19" s="53" cm="1">
        <f t="array" ref="M19:M29">_xlfn._xlws.SORT(TRANSPOSE(INDEX('11'!$X:$AH, MATCH(2019, '11'!$A:$A, 0), 0)),1,-1)</f>
        <v>0.7728041842579404</v>
      </c>
      <c r="N19" s="23"/>
      <c r="O19" s="49" t="str" cm="1">
        <f t="array" ref="O19:O29">_xlfn.SORTBY(TRANSPOSE('11'!$AI$4:$AS$4), TRANSPOSE( INDEX('11'!$AI:$AS, MATCH(2019, '11'!$A:$A, 0), 0) ), -1)</f>
        <v>Alb.</v>
      </c>
      <c r="P19" s="53" cm="1">
        <f t="array" ref="P19:P29">_xlfn._xlws.SORT(TRANSPOSE(INDEX('11'!$AI:$AS, MATCH(2019, '11'!$A:$A, 0), 0)),1,-1)</f>
        <v>0.57159211910516339</v>
      </c>
    </row>
    <row r="20" spans="1:16" x14ac:dyDescent="0.2">
      <c r="A20" s="51">
        <v>2</v>
      </c>
      <c r="B20" s="23"/>
      <c r="C20" s="48" t="str">
        <v>BC</v>
      </c>
      <c r="D20" s="111">
        <v>0.60627234050756573</v>
      </c>
      <c r="E20" s="23"/>
      <c r="F20" s="49" t="str">
        <v>Alb.</v>
      </c>
      <c r="G20" s="53">
        <v>0.85209933695947659</v>
      </c>
      <c r="H20" s="23"/>
      <c r="I20" s="49" t="str">
        <v>BC</v>
      </c>
      <c r="J20" s="53">
        <v>0.41921444936369168</v>
      </c>
      <c r="K20" s="23"/>
      <c r="L20" s="49" t="str">
        <v>NB</v>
      </c>
      <c r="M20" s="53">
        <v>0.63752837993103917</v>
      </c>
      <c r="N20" s="23"/>
      <c r="O20" s="49" t="str">
        <v>BC</v>
      </c>
      <c r="P20" s="53">
        <v>0.55491030727305057</v>
      </c>
    </row>
    <row r="21" spans="1:16" x14ac:dyDescent="0.2">
      <c r="A21" s="51">
        <v>3</v>
      </c>
      <c r="B21" s="23"/>
      <c r="C21" s="48" t="str">
        <v>Alb.</v>
      </c>
      <c r="D21" s="111">
        <v>0.59767848587658967</v>
      </c>
      <c r="E21" s="23"/>
      <c r="F21" s="49" t="str">
        <v>ON</v>
      </c>
      <c r="G21" s="53">
        <v>0.84025120553086796</v>
      </c>
      <c r="H21" s="23"/>
      <c r="I21" s="49" t="str">
        <v>Canada</v>
      </c>
      <c r="J21" s="53">
        <v>0.34144455553587327</v>
      </c>
      <c r="K21" s="23"/>
      <c r="L21" s="49" t="str">
        <v>PQ</v>
      </c>
      <c r="M21" s="53">
        <v>0.61465864073501097</v>
      </c>
      <c r="N21" s="23"/>
      <c r="O21" s="49" t="str">
        <v>PQ</v>
      </c>
      <c r="P21" s="53">
        <v>0.55047870355987372</v>
      </c>
    </row>
    <row r="22" spans="1:16" x14ac:dyDescent="0.2">
      <c r="A22" s="51">
        <v>4</v>
      </c>
      <c r="B22" s="23"/>
      <c r="C22" s="48" t="str">
        <v>ON</v>
      </c>
      <c r="D22" s="111">
        <v>0.57685634417173426</v>
      </c>
      <c r="E22" s="23"/>
      <c r="F22" s="44" t="str">
        <v>Canada</v>
      </c>
      <c r="G22" s="53">
        <v>0.79639525972430314</v>
      </c>
      <c r="H22" s="23"/>
      <c r="I22" s="44" t="str">
        <v>ON</v>
      </c>
      <c r="J22" s="53">
        <v>0.34061618802172217</v>
      </c>
      <c r="K22" s="23"/>
      <c r="L22" s="44" t="str">
        <v>Canada</v>
      </c>
      <c r="M22" s="53">
        <v>0.60736261187133256</v>
      </c>
      <c r="N22" s="23"/>
      <c r="O22" s="44" t="str">
        <v>Canada</v>
      </c>
      <c r="P22" s="53">
        <v>0.53412224159070221</v>
      </c>
    </row>
    <row r="23" spans="1:16" x14ac:dyDescent="0.2">
      <c r="A23" s="51">
        <v>5</v>
      </c>
      <c r="B23" s="23"/>
      <c r="C23" s="45" t="str">
        <v>Canada</v>
      </c>
      <c r="D23" s="111">
        <v>0.56983116718055271</v>
      </c>
      <c r="E23" s="23"/>
      <c r="F23" s="49" t="str">
        <v>NS</v>
      </c>
      <c r="G23" s="53">
        <v>0.79379098745574972</v>
      </c>
      <c r="H23" s="23"/>
      <c r="I23" s="49" t="str">
        <v>PQ</v>
      </c>
      <c r="J23" s="53">
        <v>0.33751100809668172</v>
      </c>
      <c r="K23" s="23"/>
      <c r="L23" s="49" t="str">
        <v>ON</v>
      </c>
      <c r="M23" s="53">
        <v>0.60081239685798105</v>
      </c>
      <c r="N23" s="23"/>
      <c r="O23" s="49" t="str">
        <v>Sask.</v>
      </c>
      <c r="P23" s="53">
        <v>0.52672999261931996</v>
      </c>
    </row>
    <row r="24" spans="1:16" x14ac:dyDescent="0.2">
      <c r="A24" s="51">
        <v>6</v>
      </c>
      <c r="B24" s="23"/>
      <c r="C24" s="48" t="str">
        <v>PQ</v>
      </c>
      <c r="D24" s="111">
        <v>0.55107597051954249</v>
      </c>
      <c r="E24" s="23"/>
      <c r="F24" s="49" t="str">
        <v>Man.</v>
      </c>
      <c r="G24" s="53">
        <v>0.72580130065789317</v>
      </c>
      <c r="H24" s="23"/>
      <c r="I24" s="49" t="str">
        <v>Man.</v>
      </c>
      <c r="J24" s="53">
        <v>0.32847987043549126</v>
      </c>
      <c r="K24" s="23"/>
      <c r="L24" s="49" t="str">
        <v>BC</v>
      </c>
      <c r="M24" s="53">
        <v>0.57986643672340821</v>
      </c>
      <c r="N24" s="23"/>
      <c r="O24" s="49" t="str">
        <v>ON</v>
      </c>
      <c r="P24" s="53">
        <v>0.52574558627636558</v>
      </c>
    </row>
    <row r="25" spans="1:16" x14ac:dyDescent="0.2">
      <c r="A25" s="51">
        <v>7</v>
      </c>
      <c r="B25" s="23"/>
      <c r="C25" s="48" t="str">
        <v>Man.</v>
      </c>
      <c r="D25" s="111">
        <v>0.53320642449647804</v>
      </c>
      <c r="E25" s="23"/>
      <c r="F25" s="49" t="str">
        <v>Nfld.</v>
      </c>
      <c r="G25" s="53">
        <v>0.71878087820991832</v>
      </c>
      <c r="H25" s="23"/>
      <c r="I25" s="49" t="str">
        <v>PEI</v>
      </c>
      <c r="J25" s="53">
        <v>0.22345833779933735</v>
      </c>
      <c r="K25" s="23"/>
      <c r="L25" s="49" t="str">
        <v>NS</v>
      </c>
      <c r="M25" s="53">
        <v>0.57937616781671375</v>
      </c>
      <c r="N25" s="23"/>
      <c r="O25" s="49" t="str">
        <v>Man.</v>
      </c>
      <c r="P25" s="53">
        <v>0.52221801781696797</v>
      </c>
    </row>
    <row r="26" spans="1:16" x14ac:dyDescent="0.2">
      <c r="A26" s="51">
        <v>8</v>
      </c>
      <c r="B26" s="23"/>
      <c r="C26" s="48" t="str">
        <v>NS</v>
      </c>
      <c r="D26" s="111">
        <v>0.48206586280662489</v>
      </c>
      <c r="E26" s="23"/>
      <c r="F26" s="49" t="str">
        <v>PQ</v>
      </c>
      <c r="G26" s="53">
        <v>0.70165552968660339</v>
      </c>
      <c r="H26" s="23"/>
      <c r="I26" s="49" t="str">
        <v>Alb.</v>
      </c>
      <c r="J26" s="53">
        <v>0.19421830318377828</v>
      </c>
      <c r="K26" s="23"/>
      <c r="L26" s="49" t="str">
        <v>Nfld.</v>
      </c>
      <c r="M26" s="53">
        <v>0.57377708748745038</v>
      </c>
      <c r="N26" s="23"/>
      <c r="O26" s="49" t="str">
        <v>Nfld.</v>
      </c>
      <c r="P26" s="53">
        <v>0.47870322069690269</v>
      </c>
    </row>
    <row r="27" spans="1:16" x14ac:dyDescent="0.2">
      <c r="A27" s="51">
        <v>9</v>
      </c>
      <c r="B27" s="23"/>
      <c r="C27" s="48" t="str">
        <v>PEI</v>
      </c>
      <c r="D27" s="111">
        <v>0.4792515721124716</v>
      </c>
      <c r="E27" s="23"/>
      <c r="F27" s="49" t="str">
        <v>Sask.</v>
      </c>
      <c r="G27" s="53">
        <v>0.68671223868476738</v>
      </c>
      <c r="H27" s="23"/>
      <c r="I27" s="49" t="str">
        <v>Sask.</v>
      </c>
      <c r="J27" s="53">
        <v>0.17913042881448044</v>
      </c>
      <c r="K27" s="23"/>
      <c r="L27" s="49" t="str">
        <v>Man.</v>
      </c>
      <c r="M27" s="53">
        <v>0.55632650907555958</v>
      </c>
      <c r="N27" s="23"/>
      <c r="O27" s="49" t="str">
        <v>PEI</v>
      </c>
      <c r="P27" s="53">
        <v>0.47152130159485278</v>
      </c>
    </row>
    <row r="28" spans="1:16" x14ac:dyDescent="0.2">
      <c r="A28" s="51">
        <v>10</v>
      </c>
      <c r="B28" s="23"/>
      <c r="C28" s="48" t="str">
        <v>NB</v>
      </c>
      <c r="D28" s="111">
        <v>0.47751155551004976</v>
      </c>
      <c r="E28" s="23"/>
      <c r="F28" s="49" t="str">
        <v>PEI</v>
      </c>
      <c r="G28" s="53">
        <v>0.67117974884474896</v>
      </c>
      <c r="H28" s="23"/>
      <c r="I28" s="49" t="str">
        <v>NB</v>
      </c>
      <c r="J28" s="53">
        <v>0.1654802817855513</v>
      </c>
      <c r="K28" s="23"/>
      <c r="L28" s="49" t="str">
        <v>PEI</v>
      </c>
      <c r="M28" s="53">
        <v>0.55084690021094729</v>
      </c>
      <c r="N28" s="23"/>
      <c r="O28" s="49" t="str">
        <v>NB</v>
      </c>
      <c r="P28" s="53">
        <v>0.43874195116582509</v>
      </c>
    </row>
    <row r="29" spans="1:16" x14ac:dyDescent="0.2">
      <c r="A29" s="51">
        <v>11</v>
      </c>
      <c r="B29" s="23"/>
      <c r="C29" s="48" t="str">
        <v>Sask.</v>
      </c>
      <c r="D29" s="111">
        <v>0.47160500972193553</v>
      </c>
      <c r="E29" s="23"/>
      <c r="F29" s="49" t="str">
        <v>NB</v>
      </c>
      <c r="G29" s="53">
        <v>0.66829560915778363</v>
      </c>
      <c r="H29" s="23"/>
      <c r="I29" s="44" t="str">
        <v>NS</v>
      </c>
      <c r="J29" s="53">
        <v>0.14970408657403456</v>
      </c>
      <c r="K29" s="23"/>
      <c r="L29" s="49" t="str">
        <v>Sask.</v>
      </c>
      <c r="M29" s="53">
        <v>0.49384737876917417</v>
      </c>
      <c r="N29" s="23"/>
      <c r="O29" s="49" t="str">
        <v>NS</v>
      </c>
      <c r="P29" s="53">
        <v>0.40539220938000148</v>
      </c>
    </row>
    <row r="30" spans="1:16" x14ac:dyDescent="0.2">
      <c r="A30" s="51"/>
      <c r="B30" s="50"/>
      <c r="C30" s="77"/>
      <c r="D30" s="29"/>
      <c r="E30" s="48"/>
      <c r="F30" s="77"/>
      <c r="G30" s="49"/>
      <c r="H30" s="48"/>
      <c r="I30" s="77"/>
      <c r="J30" s="49"/>
      <c r="K30" s="48"/>
      <c r="L30" s="77"/>
      <c r="M30" s="49"/>
      <c r="N30" s="48"/>
      <c r="O30" s="77"/>
      <c r="P30" s="57"/>
    </row>
    <row r="31" spans="1:16" x14ac:dyDescent="0.2">
      <c r="A31" s="52" t="s">
        <v>119</v>
      </c>
      <c r="B31" s="52"/>
      <c r="C31" s="53"/>
      <c r="D31" s="53"/>
      <c r="E31" s="53"/>
      <c r="F31" s="53"/>
      <c r="G31" s="53"/>
      <c r="H31" s="53"/>
      <c r="I31" s="53"/>
      <c r="J31" s="53"/>
      <c r="K31" s="53"/>
      <c r="L31" s="53"/>
      <c r="M31" s="53"/>
      <c r="N31" s="53"/>
      <c r="O31" s="53"/>
      <c r="P31" s="53"/>
    </row>
    <row r="32" spans="1:16" x14ac:dyDescent="0.2">
      <c r="A32" s="50"/>
      <c r="B32" s="50"/>
      <c r="C32" s="53"/>
      <c r="D32" s="53"/>
      <c r="E32" s="53"/>
      <c r="F32" s="53"/>
      <c r="G32" s="53"/>
      <c r="H32" s="53"/>
      <c r="I32" s="53"/>
      <c r="J32" s="53"/>
      <c r="K32" s="53"/>
      <c r="L32" s="53"/>
      <c r="M32" s="53"/>
      <c r="N32" s="53"/>
      <c r="O32" s="53"/>
      <c r="P32" s="53"/>
    </row>
    <row r="33" spans="1:16" x14ac:dyDescent="0.2">
      <c r="A33" s="55" t="s">
        <v>116</v>
      </c>
      <c r="B33" s="50"/>
      <c r="C33" s="56" t="s">
        <v>96</v>
      </c>
      <c r="D33" s="54" t="s">
        <v>117</v>
      </c>
      <c r="E33" s="47"/>
      <c r="F33" s="46" t="s">
        <v>97</v>
      </c>
      <c r="G33" s="54" t="s">
        <v>117</v>
      </c>
      <c r="H33" s="47"/>
      <c r="I33" s="46" t="s">
        <v>98</v>
      </c>
      <c r="J33" s="54" t="s">
        <v>117</v>
      </c>
      <c r="K33" s="47"/>
      <c r="L33" s="46" t="s">
        <v>99</v>
      </c>
      <c r="M33" s="54" t="s">
        <v>117</v>
      </c>
      <c r="N33" s="47"/>
      <c r="O33" s="46" t="s">
        <v>100</v>
      </c>
      <c r="P33" s="54" t="s">
        <v>117</v>
      </c>
    </row>
    <row r="34" spans="1:16" x14ac:dyDescent="0.2">
      <c r="A34" s="51">
        <v>1</v>
      </c>
      <c r="B34" s="23"/>
      <c r="C34" s="48" t="str" cm="1">
        <f t="array" ref="C34:C44">_xlfn.SORTBY(TRANSPOSE('11'!$AT$4:$BD$4), TRANSPOSE( INDEX('11'!$AT:$BD, MATCH(1981, '11'!$A:$A, 0), 0) ), -1)</f>
        <v>Alb.</v>
      </c>
      <c r="D34" s="111" cm="1">
        <f t="array" ref="D34:D44">_xlfn._xlws.SORT(TRANSPOSE(INDEX('11'!$AT:$BD, MATCH(1981, '11'!$A:$A, 0), 0)),1,-1)</f>
        <v>0.63607320616386653</v>
      </c>
      <c r="E34" s="23"/>
      <c r="F34" s="49" t="str" cm="1">
        <f t="array" ref="F34:F44">_xlfn.SORTBY(TRANSPOSE('11'!$B$4:$L$4), TRANSPOSE( INDEX('11'!$B:$L, MATCH(1981, '11'!$A:$A, 0), 0) ), -1)</f>
        <v>Alb.</v>
      </c>
      <c r="G34" s="53" cm="1">
        <f t="array" ref="G34:G44">_xlfn._xlws.SORT(TRANSPOSE(INDEX('11'!$B:$L, MATCH(1981, '11'!$A:$A, 0), 0)),1,-1)</f>
        <v>0.37154969145191169</v>
      </c>
      <c r="H34" s="23"/>
      <c r="I34" s="49" t="str" cm="1">
        <f t="array" ref="I34:I44">_xlfn.SORTBY(TRANSPOSE('11'!$M$4:$W$4), TRANSPOSE( INDEX('11'!$M:$W, MATCH(1981, '11'!$A:$A, 0), 0) ), -1)</f>
        <v>Alb.</v>
      </c>
      <c r="J34" s="53" cm="1">
        <f t="array" ref="J34:J44">_xlfn._xlws.SORT(TRANSPOSE(INDEX('11'!$M:$W, MATCH(1981, '11'!$A:$A, 0), 0)),1,-1)</f>
        <v>0.75711062456486744</v>
      </c>
      <c r="K34" s="23"/>
      <c r="L34" s="49" t="str" cm="1">
        <f t="array" ref="L34:L44">_xlfn.SORTBY(TRANSPOSE('11'!$X$4:$AH$4), TRANSPOSE( INDEX('11'!$X:$AH, MATCH(1981, '11'!$A:$A, 0), 0) ), -1)</f>
        <v>ON</v>
      </c>
      <c r="M34" s="53" cm="1">
        <f t="array" ref="M34:M44">_xlfn._xlws.SORT(TRANSPOSE(INDEX('11'!$X:$AH, MATCH(1981, '11'!$A:$A, 0), 0)),1,-1)</f>
        <v>0.7571122641928768</v>
      </c>
      <c r="N34" s="23"/>
      <c r="O34" s="49" t="str" cm="1">
        <f t="array" ref="O34:O44">_xlfn.SORTBY(TRANSPOSE('11'!$AI$4:$AS$4), TRANSPOSE( INDEX('11'!$AI:$AS, MATCH(1981, '11'!$A:$A, 0), 0) ), -1)</f>
        <v>Sask.</v>
      </c>
      <c r="P34" s="53" cm="1">
        <f t="array" ref="P34:P44">_xlfn._xlws.SORT(TRANSPOSE(INDEX('11'!$AI:$AS, MATCH(1981, '11'!$A:$A, 0), 0)),1,-1)</f>
        <v>0.71066294543826092</v>
      </c>
    </row>
    <row r="35" spans="1:16" x14ac:dyDescent="0.2">
      <c r="A35" s="51">
        <v>2</v>
      </c>
      <c r="B35" s="23"/>
      <c r="C35" s="48" t="str">
        <v>ON</v>
      </c>
      <c r="D35" s="111">
        <v>0.482252246528381</v>
      </c>
      <c r="E35" s="23"/>
      <c r="F35" s="49" t="str">
        <v>BC</v>
      </c>
      <c r="G35" s="53">
        <v>0.32003882210631091</v>
      </c>
      <c r="H35" s="23"/>
      <c r="I35" s="49" t="str">
        <v>Sask.</v>
      </c>
      <c r="J35" s="53">
        <v>0.39263875713973423</v>
      </c>
      <c r="K35" s="23"/>
      <c r="L35" s="49" t="str">
        <v>Alb.</v>
      </c>
      <c r="M35" s="53">
        <v>0.71003453496516822</v>
      </c>
      <c r="N35" s="23"/>
      <c r="O35" s="49" t="str">
        <v>Alb.</v>
      </c>
      <c r="P35" s="53">
        <v>0.70559797367351884</v>
      </c>
    </row>
    <row r="36" spans="1:16" x14ac:dyDescent="0.2">
      <c r="A36" s="51">
        <v>3</v>
      </c>
      <c r="B36" s="23"/>
      <c r="C36" s="48" t="str">
        <v>BC</v>
      </c>
      <c r="D36" s="111">
        <v>0.47298224814478973</v>
      </c>
      <c r="E36" s="23"/>
      <c r="F36" s="49" t="str">
        <v>Sask.</v>
      </c>
      <c r="G36" s="53">
        <v>0.24342414883091687</v>
      </c>
      <c r="H36" s="23"/>
      <c r="I36" s="49" t="str">
        <v>Man.</v>
      </c>
      <c r="J36" s="53">
        <v>0.30673406073914156</v>
      </c>
      <c r="K36" s="23"/>
      <c r="L36" s="49" t="str">
        <v>BC</v>
      </c>
      <c r="M36" s="53">
        <v>0.68714473657084385</v>
      </c>
      <c r="N36" s="23"/>
      <c r="O36" s="49" t="str">
        <v>ON</v>
      </c>
      <c r="P36" s="53">
        <v>0.67365375622020385</v>
      </c>
    </row>
    <row r="37" spans="1:16" x14ac:dyDescent="0.2">
      <c r="A37" s="51">
        <v>4</v>
      </c>
      <c r="B37" s="23"/>
      <c r="C37" s="45" t="str">
        <v>Canada</v>
      </c>
      <c r="D37" s="111">
        <v>0.45022142144965654</v>
      </c>
      <c r="E37" s="23"/>
      <c r="F37" s="44" t="str">
        <v>NS</v>
      </c>
      <c r="G37" s="53">
        <v>0.23635211378115314</v>
      </c>
      <c r="H37" s="23"/>
      <c r="I37" s="44" t="str">
        <v>Canada</v>
      </c>
      <c r="J37" s="53">
        <v>0.29564977295726375</v>
      </c>
      <c r="K37" s="23"/>
      <c r="L37" s="44" t="str">
        <v>Canada</v>
      </c>
      <c r="M37" s="53">
        <v>0.65072478891593244</v>
      </c>
      <c r="N37" s="23"/>
      <c r="O37" s="44" t="str">
        <v>Canada</v>
      </c>
      <c r="P37" s="53">
        <v>0.62595489699840745</v>
      </c>
    </row>
    <row r="38" spans="1:16" x14ac:dyDescent="0.2">
      <c r="A38" s="51">
        <v>5</v>
      </c>
      <c r="B38" s="23"/>
      <c r="C38" s="48" t="str">
        <v>Sask.</v>
      </c>
      <c r="D38" s="111">
        <v>0.44168049230731882</v>
      </c>
      <c r="E38" s="23"/>
      <c r="F38" s="44" t="str">
        <v>Canada</v>
      </c>
      <c r="G38" s="53">
        <v>0.22855622692702268</v>
      </c>
      <c r="H38" s="23"/>
      <c r="I38" s="49" t="str">
        <v>BC</v>
      </c>
      <c r="J38" s="53">
        <v>0.29230393432824525</v>
      </c>
      <c r="K38" s="23"/>
      <c r="L38" s="49" t="str">
        <v>PQ</v>
      </c>
      <c r="M38" s="53">
        <v>0.61495347835709069</v>
      </c>
      <c r="N38" s="23"/>
      <c r="O38" s="49" t="str">
        <v>Man.</v>
      </c>
      <c r="P38" s="53">
        <v>0.60457915712560439</v>
      </c>
    </row>
    <row r="39" spans="1:16" x14ac:dyDescent="0.2">
      <c r="A39" s="51">
        <v>6</v>
      </c>
      <c r="B39" s="23"/>
      <c r="C39" s="48" t="str">
        <v>Man.</v>
      </c>
      <c r="D39" s="111">
        <v>0.42789212942545807</v>
      </c>
      <c r="E39" s="23"/>
      <c r="F39" s="49" t="str">
        <v>ON</v>
      </c>
      <c r="G39" s="53">
        <v>0.22700111072672866</v>
      </c>
      <c r="H39" s="23"/>
      <c r="I39" s="49" t="str">
        <v>ON</v>
      </c>
      <c r="J39" s="53">
        <v>0.27124185497371467</v>
      </c>
      <c r="K39" s="23"/>
      <c r="L39" s="49" t="str">
        <v>Man.</v>
      </c>
      <c r="M39" s="53">
        <v>0.60661143942591811</v>
      </c>
      <c r="N39" s="23"/>
      <c r="O39" s="49" t="str">
        <v>BC</v>
      </c>
      <c r="P39" s="53">
        <v>0.5924414995737588</v>
      </c>
    </row>
    <row r="40" spans="1:16" x14ac:dyDescent="0.2">
      <c r="A40" s="51">
        <v>7</v>
      </c>
      <c r="B40" s="23"/>
      <c r="C40" s="48" t="str">
        <v>PQ</v>
      </c>
      <c r="D40" s="111">
        <v>0.38656291313854929</v>
      </c>
      <c r="E40" s="23"/>
      <c r="F40" s="49" t="str">
        <v>Man.</v>
      </c>
      <c r="G40" s="53">
        <v>0.19364386041116829</v>
      </c>
      <c r="H40" s="23"/>
      <c r="I40" s="49" t="str">
        <v>PQ</v>
      </c>
      <c r="J40" s="53">
        <v>0.20974520615025102</v>
      </c>
      <c r="K40" s="23"/>
      <c r="L40" s="49" t="str">
        <v>NS</v>
      </c>
      <c r="M40" s="53">
        <v>0.54139369959896888</v>
      </c>
      <c r="N40" s="23"/>
      <c r="O40" s="49" t="str">
        <v>PQ</v>
      </c>
      <c r="P40" s="53">
        <v>0.56685795313967458</v>
      </c>
    </row>
    <row r="41" spans="1:16" x14ac:dyDescent="0.2">
      <c r="A41" s="51">
        <v>8</v>
      </c>
      <c r="B41" s="23"/>
      <c r="C41" s="48" t="str">
        <v>NS</v>
      </c>
      <c r="D41" s="111">
        <v>0.37698569834717477</v>
      </c>
      <c r="E41" s="23"/>
      <c r="F41" s="49" t="str">
        <v>PEI</v>
      </c>
      <c r="G41" s="53">
        <v>0.19355243156938678</v>
      </c>
      <c r="H41" s="23"/>
      <c r="I41" s="49" t="str">
        <v>NB</v>
      </c>
      <c r="J41" s="53">
        <v>0.20692964729959917</v>
      </c>
      <c r="K41" s="23"/>
      <c r="L41" s="49" t="str">
        <v>PEI</v>
      </c>
      <c r="M41" s="53">
        <v>0.45319909866921176</v>
      </c>
      <c r="N41" s="23"/>
      <c r="O41" s="49" t="str">
        <v>NS</v>
      </c>
      <c r="P41" s="53">
        <v>0.55912567373291999</v>
      </c>
    </row>
    <row r="42" spans="1:16" x14ac:dyDescent="0.2">
      <c r="A42" s="51">
        <v>9</v>
      </c>
      <c r="B42" s="23"/>
      <c r="C42" s="48" t="str">
        <v>NB</v>
      </c>
      <c r="D42" s="111">
        <v>0.29696955433293515</v>
      </c>
      <c r="E42" s="23"/>
      <c r="F42" s="49" t="str">
        <v>PQ</v>
      </c>
      <c r="G42" s="53">
        <v>0.15469501490718091</v>
      </c>
      <c r="H42" s="23"/>
      <c r="I42" s="49" t="str">
        <v>Nfld.</v>
      </c>
      <c r="J42" s="53">
        <v>0.20051081416394029</v>
      </c>
      <c r="K42" s="23"/>
      <c r="L42" s="49" t="str">
        <v>Nfld.</v>
      </c>
      <c r="M42" s="53">
        <v>0.42129949123814764</v>
      </c>
      <c r="N42" s="23"/>
      <c r="O42" s="49" t="str">
        <v>NB</v>
      </c>
      <c r="P42" s="53">
        <v>0.50172860020936871</v>
      </c>
    </row>
    <row r="43" spans="1:16" x14ac:dyDescent="0.2">
      <c r="A43" s="51">
        <v>10</v>
      </c>
      <c r="B43" s="23"/>
      <c r="C43" s="48" t="str">
        <v>PEI</v>
      </c>
      <c r="D43" s="111">
        <v>0.28488272370406109</v>
      </c>
      <c r="E43" s="23"/>
      <c r="F43" s="49" t="str">
        <v>NB</v>
      </c>
      <c r="G43" s="53">
        <v>0.10383773555147313</v>
      </c>
      <c r="H43" s="23"/>
      <c r="I43" s="49" t="str">
        <v>NS</v>
      </c>
      <c r="J43" s="53">
        <v>0.171071306275657</v>
      </c>
      <c r="K43" s="23"/>
      <c r="L43" s="49" t="str">
        <v>Sask.</v>
      </c>
      <c r="M43" s="53">
        <v>0.41999611782036317</v>
      </c>
      <c r="N43" s="23"/>
      <c r="O43" s="49" t="str">
        <v>PEI</v>
      </c>
      <c r="P43" s="53">
        <v>0.39838076070079226</v>
      </c>
    </row>
    <row r="44" spans="1:16" x14ac:dyDescent="0.2">
      <c r="A44" s="51">
        <v>11</v>
      </c>
      <c r="B44" s="23"/>
      <c r="C44" s="48" t="str">
        <v>Nfld.</v>
      </c>
      <c r="D44" s="111">
        <v>0.27140950560683058</v>
      </c>
      <c r="E44" s="23"/>
      <c r="F44" s="49" t="str">
        <v>Nfld.</v>
      </c>
      <c r="G44" s="53">
        <v>8.3333333333333301E-2</v>
      </c>
      <c r="H44" s="23"/>
      <c r="I44" s="49" t="str">
        <v>PEI</v>
      </c>
      <c r="J44" s="53">
        <v>9.4398603876853462E-2</v>
      </c>
      <c r="K44" s="23"/>
      <c r="L44" s="49" t="str">
        <v>NB</v>
      </c>
      <c r="M44" s="53">
        <v>0.37538223427129974</v>
      </c>
      <c r="N44" s="23"/>
      <c r="O44" s="49" t="str">
        <v>Nfld.</v>
      </c>
      <c r="P44" s="53">
        <v>0.38049438369190108</v>
      </c>
    </row>
    <row r="46" spans="1:16" x14ac:dyDescent="0.2">
      <c r="A46" s="23" t="s">
        <v>120</v>
      </c>
    </row>
  </sheetData>
  <pageMargins left="0.51181102362204722" right="0.51181102362204722" top="0.74803149606299213" bottom="0.74803149606299213" header="0.31496062992125984" footer="0.31496062992125984"/>
  <pageSetup scale="92"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92D050"/>
  </sheetPr>
  <dimension ref="A1:J84"/>
  <sheetViews>
    <sheetView workbookViewId="0">
      <selection activeCell="B84" sqref="B84"/>
    </sheetView>
  </sheetViews>
  <sheetFormatPr defaultColWidth="9" defaultRowHeight="12.75" x14ac:dyDescent="0.2"/>
  <cols>
    <col min="1" max="1" width="11.875" style="1" customWidth="1"/>
    <col min="2" max="9" width="12" style="1" customWidth="1"/>
    <col min="10" max="10" width="11.875" style="1" customWidth="1"/>
    <col min="11" max="18" width="9" style="1"/>
    <col min="19" max="19" width="0" style="1" hidden="1" customWidth="1"/>
    <col min="20" max="16384" width="9" style="1"/>
  </cols>
  <sheetData>
    <row r="1" spans="1:10" x14ac:dyDescent="0.2">
      <c r="A1" s="1" t="s">
        <v>513</v>
      </c>
    </row>
    <row r="2" spans="1:10" s="3" customFormat="1" ht="50.25" customHeight="1" x14ac:dyDescent="0.2">
      <c r="B2" s="3" t="s">
        <v>448</v>
      </c>
      <c r="C2" s="3" t="s">
        <v>449</v>
      </c>
      <c r="D2" s="3" t="s">
        <v>490</v>
      </c>
      <c r="E2" s="3" t="s">
        <v>491</v>
      </c>
      <c r="F2" s="3" t="s">
        <v>451</v>
      </c>
      <c r="G2" s="3" t="s">
        <v>452</v>
      </c>
      <c r="H2" s="3" t="s">
        <v>452</v>
      </c>
      <c r="I2" s="3" t="s">
        <v>453</v>
      </c>
      <c r="J2" s="3" t="s">
        <v>454</v>
      </c>
    </row>
    <row r="3" spans="1:10" ht="25.5" x14ac:dyDescent="0.2">
      <c r="B3" s="3" t="s">
        <v>455</v>
      </c>
      <c r="C3" s="3" t="s">
        <v>455</v>
      </c>
      <c r="D3" s="3" t="s">
        <v>456</v>
      </c>
      <c r="E3" s="3" t="s">
        <v>457</v>
      </c>
      <c r="F3" s="3" t="s">
        <v>458</v>
      </c>
      <c r="G3" s="3" t="s">
        <v>459</v>
      </c>
      <c r="H3" s="3" t="s">
        <v>460</v>
      </c>
      <c r="I3" s="3" t="s">
        <v>461</v>
      </c>
      <c r="J3" s="3" t="s">
        <v>462</v>
      </c>
    </row>
    <row r="4" spans="1:10" x14ac:dyDescent="0.2">
      <c r="B4" s="1" t="s">
        <v>145</v>
      </c>
      <c r="C4" s="1" t="s">
        <v>146</v>
      </c>
      <c r="D4" s="1" t="s">
        <v>148</v>
      </c>
      <c r="E4" s="1" t="s">
        <v>149</v>
      </c>
      <c r="F4" s="1" t="s">
        <v>150</v>
      </c>
      <c r="G4" s="1" t="s">
        <v>493</v>
      </c>
      <c r="H4" s="1" t="s">
        <v>152</v>
      </c>
      <c r="I4" s="1" t="s">
        <v>395</v>
      </c>
      <c r="J4" s="1" t="s">
        <v>494</v>
      </c>
    </row>
    <row r="5" spans="1:10" x14ac:dyDescent="0.2">
      <c r="A5" s="1">
        <v>1981</v>
      </c>
      <c r="B5" s="88">
        <f>'a1'!AV6/1000</f>
        <v>1035.5450000000001</v>
      </c>
      <c r="C5" s="140">
        <v>765.5</v>
      </c>
      <c r="D5" s="88">
        <v>886</v>
      </c>
      <c r="E5" s="92">
        <v>3.724604966139955</v>
      </c>
      <c r="F5" s="92">
        <f>E5/I5*$I$41</f>
        <v>9.8118886380737393</v>
      </c>
      <c r="G5" s="88">
        <v>3300</v>
      </c>
      <c r="H5" s="88">
        <f>G5/I5*$I$41</f>
        <v>8693.3333333333339</v>
      </c>
      <c r="I5" s="88">
        <v>37.960122699386503</v>
      </c>
      <c r="J5" s="88">
        <f t="shared" ref="J5:J47" si="0">H5/B5*1000</f>
        <v>8394.9353561007338</v>
      </c>
    </row>
    <row r="6" spans="1:10" x14ac:dyDescent="0.2">
      <c r="A6" s="1">
        <v>1982</v>
      </c>
      <c r="B6" s="88">
        <f>'a1'!AV7/1000</f>
        <v>1045.2239999999999</v>
      </c>
      <c r="C6" s="140">
        <v>774.4</v>
      </c>
      <c r="D6" s="88">
        <v>885.11400000000003</v>
      </c>
      <c r="E6" s="92">
        <f>POWER(E$10/E$5,1/5)*E5</f>
        <v>4.2091579208287992</v>
      </c>
      <c r="F6" s="92">
        <f t="shared" ref="F6:F16" si="1">E6/I6*$I$41</f>
        <v>9.9977084312582036</v>
      </c>
      <c r="G6" s="88">
        <v>3726.7849956014848</v>
      </c>
      <c r="H6" s="88">
        <f t="shared" ref="H6:H16" si="2">G6/I6*$I$41</f>
        <v>8851.9629039423235</v>
      </c>
      <c r="I6" s="88">
        <v>42.101226993865033</v>
      </c>
      <c r="J6" s="88">
        <f t="shared" si="0"/>
        <v>8468.962541945386</v>
      </c>
    </row>
    <row r="7" spans="1:10" x14ac:dyDescent="0.2">
      <c r="A7" s="1">
        <v>1983</v>
      </c>
      <c r="B7" s="88">
        <f>'a1'!AV8/1000</f>
        <v>1059.752</v>
      </c>
      <c r="C7" s="140">
        <v>785.8</v>
      </c>
      <c r="D7" s="88">
        <v>884.22888599999999</v>
      </c>
      <c r="E7" s="92">
        <f>POWER(E$10/E$5,1/5)*E6</f>
        <v>4.756748853513205</v>
      </c>
      <c r="F7" s="92">
        <f t="shared" si="1"/>
        <v>10.676076600656142</v>
      </c>
      <c r="G7" s="88">
        <v>4208.7655768001086</v>
      </c>
      <c r="H7" s="88">
        <f t="shared" si="2"/>
        <v>9446.1795389799336</v>
      </c>
      <c r="I7" s="88">
        <v>44.555214723926383</v>
      </c>
      <c r="J7" s="88">
        <f t="shared" si="0"/>
        <v>8913.57557143552</v>
      </c>
    </row>
    <row r="8" spans="1:10" x14ac:dyDescent="0.2">
      <c r="A8" s="1">
        <v>1984</v>
      </c>
      <c r="B8" s="88">
        <f>'a1'!AV9/1000</f>
        <v>1071.81</v>
      </c>
      <c r="C8" s="140">
        <v>795.6</v>
      </c>
      <c r="D8" s="88">
        <v>883.34465711400003</v>
      </c>
      <c r="E8" s="92">
        <f>POWER(E$10/E$5,1/5)*E7</f>
        <v>5.3755786979225331</v>
      </c>
      <c r="F8" s="92">
        <f t="shared" si="1"/>
        <v>11.567251851635287</v>
      </c>
      <c r="G8" s="88">
        <v>4753.0801217038406</v>
      </c>
      <c r="H8" s="88">
        <f t="shared" si="2"/>
        <v>10227.749964854469</v>
      </c>
      <c r="I8" s="88">
        <v>46.472392638036808</v>
      </c>
      <c r="J8" s="88">
        <f t="shared" si="0"/>
        <v>9542.5028361878212</v>
      </c>
    </row>
    <row r="9" spans="1:10" x14ac:dyDescent="0.2">
      <c r="A9" s="1">
        <v>1985</v>
      </c>
      <c r="B9" s="88">
        <f>'a1'!AV10/1000</f>
        <v>1082.4949999999999</v>
      </c>
      <c r="C9" s="140">
        <v>805.1</v>
      </c>
      <c r="D9" s="88">
        <v>882.46131245688605</v>
      </c>
      <c r="E9" s="92">
        <f>POWER(E$10/E$5,1/5)*E8</f>
        <v>6.0749152892980867</v>
      </c>
      <c r="F9" s="92">
        <f t="shared" si="1"/>
        <v>12.574110376578895</v>
      </c>
      <c r="G9" s="88">
        <v>5367.7902061992581</v>
      </c>
      <c r="H9" s="88">
        <f t="shared" si="2"/>
        <v>11110.473696641004</v>
      </c>
      <c r="I9" s="88">
        <v>48.312883435582826</v>
      </c>
      <c r="J9" s="88">
        <f t="shared" si="0"/>
        <v>10263.764448464894</v>
      </c>
    </row>
    <row r="10" spans="1:10" x14ac:dyDescent="0.2">
      <c r="A10" s="1">
        <v>1986</v>
      </c>
      <c r="B10" s="88">
        <f>'a1'!AV11/1000</f>
        <v>1091.5519999999999</v>
      </c>
      <c r="C10" s="140">
        <v>813.1</v>
      </c>
      <c r="D10" s="88">
        <v>883</v>
      </c>
      <c r="E10" s="92">
        <v>6.8652321630804076</v>
      </c>
      <c r="F10" s="92">
        <f t="shared" si="1"/>
        <v>13.646741982708615</v>
      </c>
      <c r="G10" s="88">
        <v>6062</v>
      </c>
      <c r="H10" s="88">
        <f t="shared" si="2"/>
        <v>12050.073170731706</v>
      </c>
      <c r="I10" s="88">
        <v>50.306748466257666</v>
      </c>
      <c r="J10" s="88">
        <f t="shared" si="0"/>
        <v>11039.394523331648</v>
      </c>
    </row>
    <row r="11" spans="1:10" x14ac:dyDescent="0.2">
      <c r="A11" s="1">
        <v>1987</v>
      </c>
      <c r="B11" s="88">
        <f>'a1'!AV12/1000</f>
        <v>1098.373</v>
      </c>
      <c r="C11" s="140">
        <v>818.4</v>
      </c>
      <c r="D11" s="88">
        <v>897.12800000000004</v>
      </c>
      <c r="E11" s="92">
        <f>POWER(E$16/E$10,1/6)*E10</f>
        <v>7.1654915679093261</v>
      </c>
      <c r="F11" s="92">
        <f t="shared" si="1"/>
        <v>13.640585408107681</v>
      </c>
      <c r="G11" s="88">
        <v>6430.3120515424553</v>
      </c>
      <c r="H11" s="88">
        <f t="shared" si="2"/>
        <v>12241.06119008958</v>
      </c>
      <c r="I11" s="88">
        <v>52.530674846625764</v>
      </c>
      <c r="J11" s="88">
        <f t="shared" si="0"/>
        <v>11144.721501793634</v>
      </c>
    </row>
    <row r="12" spans="1:10" x14ac:dyDescent="0.2">
      <c r="A12" s="1">
        <v>1988</v>
      </c>
      <c r="B12" s="88">
        <f>'a1'!AV13/1000</f>
        <v>1102.152</v>
      </c>
      <c r="C12" s="140">
        <v>821.4</v>
      </c>
      <c r="D12" s="88">
        <v>911.48204800000008</v>
      </c>
      <c r="E12" s="92">
        <f>POWER(E$16/E$10,1/6)*E11</f>
        <v>7.4788831885244855</v>
      </c>
      <c r="F12" s="92">
        <f t="shared" si="1"/>
        <v>13.697280446398777</v>
      </c>
      <c r="G12" s="88">
        <v>6821.0018278146053</v>
      </c>
      <c r="H12" s="88">
        <f t="shared" si="2"/>
        <v>12492.396605997536</v>
      </c>
      <c r="I12" s="88">
        <v>54.601226993865033</v>
      </c>
      <c r="J12" s="88">
        <f t="shared" si="0"/>
        <v>11334.5496864294</v>
      </c>
    </row>
    <row r="13" spans="1:10" x14ac:dyDescent="0.2">
      <c r="A13" s="1">
        <v>1989</v>
      </c>
      <c r="B13" s="88">
        <f>'a1'!AV14/1000</f>
        <v>1103.7919999999999</v>
      </c>
      <c r="C13" s="140">
        <v>822.5</v>
      </c>
      <c r="D13" s="88">
        <v>926.06576076800013</v>
      </c>
      <c r="E13" s="92">
        <f>POWER(E$16/E$10,1/6)*E12</f>
        <v>7.8059813785970213</v>
      </c>
      <c r="F13" s="92">
        <f t="shared" si="1"/>
        <v>13.60828839263438</v>
      </c>
      <c r="G13" s="88">
        <v>7235.4289437461848</v>
      </c>
      <c r="H13" s="88">
        <f t="shared" si="2"/>
        <v>12613.635484819551</v>
      </c>
      <c r="I13" s="88">
        <v>57.361963190184049</v>
      </c>
      <c r="J13" s="88">
        <f t="shared" si="0"/>
        <v>11427.54747707861</v>
      </c>
    </row>
    <row r="14" spans="1:10" x14ac:dyDescent="0.2">
      <c r="A14" s="1">
        <v>1990</v>
      </c>
      <c r="B14" s="88">
        <f>'a1'!AV15/1000</f>
        <v>1105.421</v>
      </c>
      <c r="C14" s="140">
        <v>824.2</v>
      </c>
      <c r="D14" s="88">
        <v>940.8828129402882</v>
      </c>
      <c r="E14" s="92">
        <f>POWER(E$16/E$10,1/6)*E13</f>
        <v>8.1473856118650048</v>
      </c>
      <c r="F14" s="92">
        <f t="shared" si="1"/>
        <v>13.551263823816281</v>
      </c>
      <c r="G14" s="88">
        <v>7675.0356210904301</v>
      </c>
      <c r="H14" s="88">
        <f t="shared" si="2"/>
        <v>12765.620471813674</v>
      </c>
      <c r="I14" s="88">
        <v>60.122699386503072</v>
      </c>
      <c r="J14" s="88">
        <f t="shared" si="0"/>
        <v>11548.197900902618</v>
      </c>
    </row>
    <row r="15" spans="1:10" x14ac:dyDescent="0.2">
      <c r="A15" s="1">
        <v>1991</v>
      </c>
      <c r="B15" s="88">
        <f>'a1'!AV16/1000</f>
        <v>1109.604</v>
      </c>
      <c r="C15" s="140">
        <v>827.3</v>
      </c>
      <c r="D15" s="88">
        <v>955.93693794733281</v>
      </c>
      <c r="E15" s="92">
        <f>POWER(E$16/E$10,1/6)*E14</f>
        <v>8.5037215807905788</v>
      </c>
      <c r="F15" s="92">
        <f t="shared" si="1"/>
        <v>13.392334470230574</v>
      </c>
      <c r="G15" s="88">
        <v>8141.3517074093406</v>
      </c>
      <c r="H15" s="88">
        <f t="shared" si="2"/>
        <v>12821.645684132585</v>
      </c>
      <c r="I15" s="88">
        <v>63.49693251533742</v>
      </c>
      <c r="J15" s="88">
        <f t="shared" si="0"/>
        <v>11555.154527320185</v>
      </c>
    </row>
    <row r="16" spans="1:10" x14ac:dyDescent="0.2">
      <c r="A16" s="1">
        <v>1992</v>
      </c>
      <c r="B16" s="88">
        <f>'a1'!AV17/1000</f>
        <v>1112.6890000000001</v>
      </c>
      <c r="C16" s="140">
        <v>828.6</v>
      </c>
      <c r="D16" s="88">
        <v>973</v>
      </c>
      <c r="E16" s="92">
        <v>8.8756423432682432</v>
      </c>
      <c r="F16" s="92">
        <f t="shared" si="1"/>
        <v>13.778378113835466</v>
      </c>
      <c r="G16" s="88">
        <v>8636</v>
      </c>
      <c r="H16" s="88">
        <f t="shared" si="2"/>
        <v>13406.361904761905</v>
      </c>
      <c r="I16" s="88">
        <v>64.417177914110425</v>
      </c>
      <c r="J16" s="88">
        <f t="shared" si="0"/>
        <v>12048.615475449027</v>
      </c>
    </row>
    <row r="17" spans="1:10" x14ac:dyDescent="0.2">
      <c r="A17" s="1">
        <v>1993</v>
      </c>
      <c r="B17" s="88">
        <f>'a1'!AV18/1000</f>
        <v>1117.6179999999999</v>
      </c>
      <c r="C17" s="140">
        <v>831</v>
      </c>
      <c r="D17" s="88">
        <f>D16*POWER(D$22/D$16, 1/6)</f>
        <v>994.7067672948931</v>
      </c>
      <c r="E17" s="92">
        <f>F17*I17/$I$41</f>
        <v>8.9575065700248828</v>
      </c>
      <c r="F17" s="92">
        <f>F16*('a5-1'!D95/'a5-1'!D94)</f>
        <v>13.645547391720148</v>
      </c>
      <c r="G17" s="88">
        <f>D17*E17</f>
        <v>8910.0924032922176</v>
      </c>
      <c r="H17" s="88">
        <f>D17*F17</f>
        <v>13573.318333987208</v>
      </c>
      <c r="I17" s="88">
        <v>65.644171779141104</v>
      </c>
      <c r="J17" s="88">
        <f t="shared" si="0"/>
        <v>12144.863749498674</v>
      </c>
    </row>
    <row r="18" spans="1:10" x14ac:dyDescent="0.2">
      <c r="A18" s="1">
        <v>1994</v>
      </c>
      <c r="B18" s="88">
        <f>'a1'!AV19/1000</f>
        <v>1123.23</v>
      </c>
      <c r="C18" s="140">
        <v>833.5</v>
      </c>
      <c r="D18" s="88">
        <f>D17*POWER(D$22/D$16, 1/6)</f>
        <v>1016.8977933219493</v>
      </c>
      <c r="E18" s="92">
        <f t="shared" ref="E18:E47" si="3">F18*I18/$I$41</f>
        <v>9.005818430969514</v>
      </c>
      <c r="F18" s="92">
        <f>F17*('a5-1'!D96/'a5-1'!D95)</f>
        <v>13.703135628919775</v>
      </c>
      <c r="G18" s="88">
        <f>D18*E18</f>
        <v>9157.9968895110378</v>
      </c>
      <c r="H18" s="88">
        <f t="shared" ref="H18:H42" si="4">D18*F18</f>
        <v>13934.688382639901</v>
      </c>
      <c r="I18" s="88">
        <v>65.720858895705518</v>
      </c>
      <c r="J18" s="88">
        <f t="shared" si="0"/>
        <v>12405.908302520322</v>
      </c>
    </row>
    <row r="19" spans="1:10" x14ac:dyDescent="0.2">
      <c r="A19" s="1">
        <v>1995</v>
      </c>
      <c r="B19" s="88">
        <f>'a1'!AV20/1000</f>
        <v>1129.1500000000001</v>
      </c>
      <c r="C19" s="140">
        <v>836.4</v>
      </c>
      <c r="D19" s="88">
        <f>D18*POWER(D$22/D$16, 1/6)</f>
        <v>1039.5838814641177</v>
      </c>
      <c r="E19" s="92">
        <f t="shared" si="3"/>
        <v>9.1827107585199936</v>
      </c>
      <c r="F19" s="92">
        <f>F18*('a5-1'!D97/'a5-1'!D96)</f>
        <v>13.669240672500084</v>
      </c>
      <c r="G19" s="88">
        <f t="shared" ref="G19:G31" si="5">D19*E19</f>
        <v>9546.1980927045279</v>
      </c>
      <c r="H19" s="88">
        <f t="shared" si="4"/>
        <v>14210.322274984825</v>
      </c>
      <c r="I19" s="88">
        <v>67.177914110429441</v>
      </c>
      <c r="J19" s="88">
        <f t="shared" si="0"/>
        <v>12584.973010658305</v>
      </c>
    </row>
    <row r="20" spans="1:10" x14ac:dyDescent="0.2">
      <c r="A20" s="1">
        <v>1996</v>
      </c>
      <c r="B20" s="88">
        <f>'a1'!AV21/1000</f>
        <v>1134.1959999999999</v>
      </c>
      <c r="C20" s="140">
        <v>840</v>
      </c>
      <c r="D20" s="88">
        <f>D19*POWER(D$22/D$16, 1/6)</f>
        <v>1062.7760761182424</v>
      </c>
      <c r="E20" s="92">
        <f t="shared" si="3"/>
        <v>9.3582290790160876</v>
      </c>
      <c r="F20" s="92">
        <f>F19*('a5-1'!D98/'a5-1'!D97)</f>
        <v>13.726806208140582</v>
      </c>
      <c r="G20" s="88">
        <f t="shared" si="5"/>
        <v>9945.7019800123508</v>
      </c>
      <c r="H20" s="88">
        <f t="shared" si="4"/>
        <v>14588.521239523177</v>
      </c>
      <c r="I20" s="88">
        <v>68.174846625766875</v>
      </c>
      <c r="J20" s="88">
        <f t="shared" si="0"/>
        <v>12862.434040962213</v>
      </c>
    </row>
    <row r="21" spans="1:10" x14ac:dyDescent="0.2">
      <c r="A21" s="1">
        <v>1997</v>
      </c>
      <c r="B21" s="88">
        <f>'a1'!AV22/1000</f>
        <v>1136.1279999999999</v>
      </c>
      <c r="C21" s="140">
        <v>842.8</v>
      </c>
      <c r="D21" s="88">
        <f>D20*POWER(D$22/D$16, 1/6)</f>
        <v>1086.4856680718685</v>
      </c>
      <c r="E21" s="92">
        <f t="shared" si="3"/>
        <v>9.8123605718956171</v>
      </c>
      <c r="F21" s="92">
        <f>F20*('a5-1'!D99/'a5-1'!D98)</f>
        <v>14.154113037336154</v>
      </c>
      <c r="G21" s="88">
        <f t="shared" si="5"/>
        <v>10660.989131318071</v>
      </c>
      <c r="H21" s="88">
        <f t="shared" si="4"/>
        <v>15378.240959334917</v>
      </c>
      <c r="I21" s="88">
        <v>69.325153374233139</v>
      </c>
      <c r="J21" s="88">
        <f t="shared" si="0"/>
        <v>13535.658798423168</v>
      </c>
    </row>
    <row r="22" spans="1:10" x14ac:dyDescent="0.2">
      <c r="A22" s="1">
        <v>1998</v>
      </c>
      <c r="B22" s="88">
        <f>'a1'!AV23/1000</f>
        <v>1137.489</v>
      </c>
      <c r="C22" s="140">
        <v>845.3</v>
      </c>
      <c r="D22" s="88">
        <f t="shared" ref="D22:D47" si="6">C22*B56*365/1000</f>
        <v>1110.7241999999999</v>
      </c>
      <c r="E22" s="92">
        <f t="shared" si="3"/>
        <v>10.216584582735099</v>
      </c>
      <c r="F22" s="92">
        <f>F21*('a5-1'!D100/'a5-1'!D99)</f>
        <v>14.59192365376404</v>
      </c>
      <c r="G22" s="88">
        <f t="shared" si="5"/>
        <v>11347.807737390774</v>
      </c>
      <c r="H22" s="88">
        <f t="shared" si="4"/>
        <v>16207.602726788138</v>
      </c>
      <c r="I22" s="88">
        <v>70.015337423312886</v>
      </c>
      <c r="J22" s="88">
        <f t="shared" si="0"/>
        <v>14248.579746079424</v>
      </c>
    </row>
    <row r="23" spans="1:10" x14ac:dyDescent="0.2">
      <c r="A23" s="1">
        <v>1999</v>
      </c>
      <c r="B23" s="88">
        <f>'a1'!AV24/1000</f>
        <v>1142.4480000000001</v>
      </c>
      <c r="C23" s="140">
        <v>850.3</v>
      </c>
      <c r="D23" s="88">
        <f t="shared" si="6"/>
        <v>1108.2080946875094</v>
      </c>
      <c r="E23" s="92">
        <f t="shared" si="3"/>
        <v>10.501713207924833</v>
      </c>
      <c r="F23" s="92">
        <f>F22*('a5-1'!D101/'a5-1'!D100)</f>
        <v>14.740833178830982</v>
      </c>
      <c r="G23" s="88">
        <f t="shared" si="5"/>
        <v>11638.083585109032</v>
      </c>
      <c r="H23" s="88">
        <f t="shared" si="4"/>
        <v>16335.910651218706</v>
      </c>
      <c r="I23" s="88">
        <v>71.242331288343564</v>
      </c>
      <c r="J23" s="88">
        <f t="shared" si="0"/>
        <v>14299.040876450135</v>
      </c>
    </row>
    <row r="24" spans="1:10" x14ac:dyDescent="0.2">
      <c r="A24" s="1">
        <v>2000</v>
      </c>
      <c r="B24" s="88">
        <f>'a1'!AV25/1000</f>
        <v>1147.3130000000001</v>
      </c>
      <c r="C24" s="140">
        <v>855.9</v>
      </c>
      <c r="D24" s="88">
        <f t="shared" si="6"/>
        <v>1106.4350858463417</v>
      </c>
      <c r="E24" s="92">
        <f t="shared" si="3"/>
        <v>11.188140538612451</v>
      </c>
      <c r="F24" s="92">
        <f>F23*('a5-1'!D102/'a5-1'!D101)</f>
        <v>15.292804258229179</v>
      </c>
      <c r="G24" s="88">
        <f t="shared" si="5"/>
        <v>12378.951237300604</v>
      </c>
      <c r="H24" s="88">
        <f t="shared" si="4"/>
        <v>16920.495192285103</v>
      </c>
      <c r="I24" s="88">
        <v>73.159509202453989</v>
      </c>
      <c r="J24" s="88">
        <f t="shared" si="0"/>
        <v>14747.93294618391</v>
      </c>
    </row>
    <row r="25" spans="1:10" x14ac:dyDescent="0.2">
      <c r="A25" s="1">
        <v>2001</v>
      </c>
      <c r="B25" s="88">
        <f>'a1'!AV26/1000</f>
        <v>1151.451</v>
      </c>
      <c r="C25" s="140">
        <v>855</v>
      </c>
      <c r="D25" s="88">
        <f t="shared" si="6"/>
        <v>1096.2833070349488</v>
      </c>
      <c r="E25" s="92">
        <f t="shared" si="3"/>
        <v>11.607655918283031</v>
      </c>
      <c r="F25" s="92">
        <f>F24*('a5-1'!D103/'a5-1'!D102)</f>
        <v>15.476874557710707</v>
      </c>
      <c r="G25" s="88">
        <f t="shared" si="5"/>
        <v>12725.279417019117</v>
      </c>
      <c r="H25" s="88">
        <f t="shared" si="4"/>
        <v>16967.039222692154</v>
      </c>
      <c r="I25" s="88">
        <v>75</v>
      </c>
      <c r="J25" s="88">
        <f t="shared" si="0"/>
        <v>14735.354976192781</v>
      </c>
    </row>
    <row r="26" spans="1:10" x14ac:dyDescent="0.2">
      <c r="A26" s="1">
        <v>2002</v>
      </c>
      <c r="B26" s="88">
        <f>'a1'!AV27/1000</f>
        <v>1156.673</v>
      </c>
      <c r="C26" s="140">
        <v>861.1</v>
      </c>
      <c r="D26" s="88">
        <f t="shared" si="6"/>
        <v>1095.1258980163661</v>
      </c>
      <c r="E26" s="92">
        <f t="shared" si="3"/>
        <v>11.812781874660789</v>
      </c>
      <c r="F26" s="92">
        <f>F25*('a5-1'!D104/'a5-1'!D103)</f>
        <v>15.403867564557666</v>
      </c>
      <c r="G26" s="88">
        <f t="shared" si="5"/>
        <v>12936.48335855935</v>
      </c>
      <c r="H26" s="88">
        <f t="shared" si="4"/>
        <v>16869.174299561389</v>
      </c>
      <c r="I26" s="88">
        <v>76.687116564417181</v>
      </c>
      <c r="J26" s="88">
        <f t="shared" si="0"/>
        <v>14584.220691207791</v>
      </c>
    </row>
    <row r="27" spans="1:10" x14ac:dyDescent="0.2">
      <c r="A27" s="1">
        <v>2003</v>
      </c>
      <c r="B27" s="88">
        <f>'a1'!AV28/1000</f>
        <v>1163.585</v>
      </c>
      <c r="C27" s="140">
        <v>868.7</v>
      </c>
      <c r="D27" s="88">
        <f t="shared" si="6"/>
        <v>1095.8069624798572</v>
      </c>
      <c r="E27" s="92">
        <f t="shared" si="3"/>
        <v>12.05460711623318</v>
      </c>
      <c r="F27" s="92">
        <f>F26*('a5-1'!D105/'a5-1'!D104)</f>
        <v>15.29105805405454</v>
      </c>
      <c r="G27" s="88">
        <f t="shared" si="5"/>
        <v>13209.522407927552</v>
      </c>
      <c r="H27" s="88">
        <f t="shared" si="4"/>
        <v>16756.047879316662</v>
      </c>
      <c r="I27" s="88">
        <v>78.834355828220865</v>
      </c>
      <c r="J27" s="88">
        <f t="shared" si="0"/>
        <v>14400.364287367627</v>
      </c>
    </row>
    <row r="28" spans="1:10" x14ac:dyDescent="0.2">
      <c r="A28" s="1">
        <v>2004</v>
      </c>
      <c r="B28" s="88">
        <f>'a1'!AV29/1000</f>
        <v>1173.2280000000001</v>
      </c>
      <c r="C28" s="140">
        <v>878.2</v>
      </c>
      <c r="D28" s="88">
        <f t="shared" si="6"/>
        <v>1098.7817576764758</v>
      </c>
      <c r="E28" s="92">
        <f t="shared" si="3"/>
        <v>12.442254396803584</v>
      </c>
      <c r="F28" s="92">
        <f>F27*('a5-1'!D106/'a5-1'!D105)</f>
        <v>15.496370328015162</v>
      </c>
      <c r="G28" s="88">
        <f t="shared" si="5"/>
        <v>13671.3221555777</v>
      </c>
      <c r="H28" s="88">
        <f t="shared" si="4"/>
        <v>17027.129026622086</v>
      </c>
      <c r="I28" s="88">
        <v>80.291411042944787</v>
      </c>
      <c r="J28" s="88">
        <f t="shared" si="0"/>
        <v>14513.06057017228</v>
      </c>
    </row>
    <row r="29" spans="1:10" x14ac:dyDescent="0.2">
      <c r="A29" s="1">
        <v>2005</v>
      </c>
      <c r="B29" s="88">
        <f>'a1'!AV30/1000</f>
        <v>1178.2619999999999</v>
      </c>
      <c r="C29" s="140">
        <v>885.2</v>
      </c>
      <c r="D29" s="88">
        <f t="shared" si="6"/>
        <v>1098.5332000000001</v>
      </c>
      <c r="E29" s="92">
        <f t="shared" si="3"/>
        <v>13.024877710672554</v>
      </c>
      <c r="F29" s="92">
        <f>F28*('a5-1'!D107/'a5-1'!D106)</f>
        <v>15.873308910950476</v>
      </c>
      <c r="G29" s="88">
        <f t="shared" si="5"/>
        <v>14308.260591113796</v>
      </c>
      <c r="H29" s="88">
        <f t="shared" si="4"/>
        <v>17437.356832534941</v>
      </c>
      <c r="I29" s="88">
        <v>82.055214723926383</v>
      </c>
      <c r="J29" s="88">
        <f t="shared" si="0"/>
        <v>14799.218537587516</v>
      </c>
    </row>
    <row r="30" spans="1:10" x14ac:dyDescent="0.2">
      <c r="A30" s="1">
        <v>2006</v>
      </c>
      <c r="B30" s="88">
        <f>'a1'!AV31/1000</f>
        <v>1183.56</v>
      </c>
      <c r="C30" s="140">
        <v>891.9</v>
      </c>
      <c r="D30" s="88">
        <f t="shared" si="6"/>
        <v>1119.5736337543367</v>
      </c>
      <c r="E30" s="92">
        <f t="shared" si="3"/>
        <v>13.695659090063421</v>
      </c>
      <c r="F30" s="92">
        <f>F29*('a5-1'!D108/'a5-1'!D107)</f>
        <v>16.369513706180296</v>
      </c>
      <c r="G30" s="88">
        <f t="shared" si="5"/>
        <v>15333.298814122916</v>
      </c>
      <c r="H30" s="88">
        <f t="shared" si="4"/>
        <v>18326.875942819694</v>
      </c>
      <c r="I30" s="88">
        <v>83.665644171779135</v>
      </c>
      <c r="J30" s="88">
        <f t="shared" si="0"/>
        <v>15484.534745023231</v>
      </c>
    </row>
    <row r="31" spans="1:10" x14ac:dyDescent="0.2">
      <c r="A31" s="1">
        <v>2007</v>
      </c>
      <c r="B31" s="88">
        <f>'a1'!AV32/1000</f>
        <v>1189.4459999999999</v>
      </c>
      <c r="C31" s="140">
        <v>898.9</v>
      </c>
      <c r="D31" s="88">
        <f t="shared" si="6"/>
        <v>1141.3335807108317</v>
      </c>
      <c r="E31" s="92">
        <f t="shared" si="3"/>
        <v>14.296765014954328</v>
      </c>
      <c r="F31" s="92">
        <f>F30*('a5-1'!D109/'a5-1'!D108)</f>
        <v>16.720162851569903</v>
      </c>
      <c r="G31" s="88">
        <f t="shared" si="5"/>
        <v>16317.378007099171</v>
      </c>
      <c r="H31" s="88">
        <f t="shared" si="4"/>
        <v>19083.283337450506</v>
      </c>
      <c r="I31" s="88">
        <v>85.50613496932516</v>
      </c>
      <c r="J31" s="88">
        <f t="shared" si="0"/>
        <v>16043.841702313941</v>
      </c>
    </row>
    <row r="32" spans="1:10" x14ac:dyDescent="0.2">
      <c r="A32" s="1">
        <v>2008</v>
      </c>
      <c r="B32" s="88">
        <f>'a1'!AV33/1000</f>
        <v>1197.7670000000001</v>
      </c>
      <c r="C32" s="140">
        <v>907</v>
      </c>
      <c r="D32" s="88">
        <f t="shared" si="6"/>
        <v>1164.8586225967181</v>
      </c>
      <c r="E32" s="92">
        <f t="shared" si="3"/>
        <v>14.739017995234626</v>
      </c>
      <c r="F32" s="92">
        <f>F31*('a5-1'!D110/'a5-1'!D109)</f>
        <v>16.844591994553859</v>
      </c>
      <c r="G32" s="88">
        <f t="shared" ref="G32:G37" si="7">D32*E32</f>
        <v>17168.872200357247</v>
      </c>
      <c r="H32" s="88">
        <f t="shared" si="4"/>
        <v>19621.568228979711</v>
      </c>
      <c r="I32" s="88">
        <v>87.5</v>
      </c>
      <c r="J32" s="88">
        <f t="shared" si="0"/>
        <v>16381.790639564882</v>
      </c>
    </row>
    <row r="33" spans="1:10" x14ac:dyDescent="0.2">
      <c r="A33" s="1">
        <v>2009</v>
      </c>
      <c r="B33" s="88">
        <f>'a1'!AV34/1000</f>
        <v>1208.5550000000001</v>
      </c>
      <c r="C33" s="140">
        <v>917</v>
      </c>
      <c r="D33" s="88">
        <f t="shared" si="6"/>
        <v>1191.2419645484829</v>
      </c>
      <c r="E33" s="92">
        <f t="shared" si="3"/>
        <v>14.930935754766967</v>
      </c>
      <c r="F33" s="92">
        <f>F32*('a5-1'!D111/'a5-1'!D110)</f>
        <v>17.019178517671438</v>
      </c>
      <c r="G33" s="88">
        <f t="shared" si="7"/>
        <v>17786.357241055786</v>
      </c>
      <c r="H33" s="88">
        <f t="shared" si="4"/>
        <v>20273.959652392259</v>
      </c>
      <c r="I33" s="88">
        <v>87.730061349693258</v>
      </c>
      <c r="J33" s="88">
        <f t="shared" si="0"/>
        <v>16775.371954435057</v>
      </c>
    </row>
    <row r="34" spans="1:10" x14ac:dyDescent="0.2">
      <c r="A34" s="1">
        <v>2010</v>
      </c>
      <c r="B34" s="88">
        <f>'a1'!AV35/1000</f>
        <v>1220.7819999999999</v>
      </c>
      <c r="C34" s="140">
        <v>928.4</v>
      </c>
      <c r="D34" s="88">
        <f t="shared" si="6"/>
        <v>1219.9175999999998</v>
      </c>
      <c r="E34" s="92">
        <f t="shared" si="3"/>
        <v>15.031681497819395</v>
      </c>
      <c r="F34" s="92">
        <f>F33*('a5-1'!D112/'a5-1'!D111)</f>
        <v>16.82516109283819</v>
      </c>
      <c r="G34" s="88">
        <f t="shared" si="7"/>
        <v>18337.412816784239</v>
      </c>
      <c r="H34" s="88">
        <f t="shared" si="4"/>
        <v>20525.310139988538</v>
      </c>
      <c r="I34" s="88">
        <v>89.340490797546011</v>
      </c>
      <c r="J34" s="88">
        <f t="shared" si="0"/>
        <v>16813.247688767147</v>
      </c>
    </row>
    <row r="35" spans="1:10" x14ac:dyDescent="0.2">
      <c r="A35" s="1">
        <v>2011</v>
      </c>
      <c r="B35" s="88">
        <f>'a1'!AV36/1000</f>
        <v>1233.3530000000001</v>
      </c>
      <c r="C35" s="140">
        <v>939.6</v>
      </c>
      <c r="D35" s="88">
        <f t="shared" si="6"/>
        <v>1198.2576544613171</v>
      </c>
      <c r="E35" s="92">
        <f t="shared" si="3"/>
        <v>15.622415885590078</v>
      </c>
      <c r="F35" s="92">
        <f>F34*('a5-1'!D113/'a5-1'!D112)</f>
        <v>16.990517360141336</v>
      </c>
      <c r="G35" s="88">
        <f t="shared" si="7"/>
        <v>18719.679416086386</v>
      </c>
      <c r="H35" s="88">
        <f t="shared" si="4"/>
        <v>20359.017480047245</v>
      </c>
      <c r="I35" s="88">
        <v>91.947852760736197</v>
      </c>
      <c r="J35" s="88">
        <f t="shared" si="0"/>
        <v>16507.048249809457</v>
      </c>
    </row>
    <row r="36" spans="1:10" x14ac:dyDescent="0.2">
      <c r="A36" s="1">
        <v>2012</v>
      </c>
      <c r="B36" s="88">
        <f>'a1'!AV37/1000</f>
        <v>1249.0940000000001</v>
      </c>
      <c r="C36" s="140">
        <v>952.5</v>
      </c>
      <c r="D36" s="88">
        <f t="shared" si="6"/>
        <v>1178.9191622047711</v>
      </c>
      <c r="E36" s="92">
        <f t="shared" si="3"/>
        <v>16.056602114776876</v>
      </c>
      <c r="F36" s="92">
        <f>F35*('a5-1'!D114/'a5-1'!D113)</f>
        <v>17.204444665299132</v>
      </c>
      <c r="G36" s="88">
        <f t="shared" si="7"/>
        <v>18929.43591300811</v>
      </c>
      <c r="H36" s="88">
        <f t="shared" si="4"/>
        <v>20282.649491012795</v>
      </c>
      <c r="I36" s="88">
        <v>93.328220858895705</v>
      </c>
      <c r="J36" s="88">
        <f t="shared" si="0"/>
        <v>16237.888814623073</v>
      </c>
    </row>
    <row r="37" spans="1:10" x14ac:dyDescent="0.2">
      <c r="A37" s="1">
        <v>2013</v>
      </c>
      <c r="B37" s="88">
        <f>'a1'!AV38/1000</f>
        <v>1263.393</v>
      </c>
      <c r="C37" s="140">
        <v>964.3</v>
      </c>
      <c r="D37" s="88">
        <f t="shared" si="6"/>
        <v>1158.3586546208433</v>
      </c>
      <c r="E37" s="92">
        <f t="shared" si="3"/>
        <v>16.496771923071488</v>
      </c>
      <c r="F37" s="92">
        <f>F36*('a5-1'!D115/'a5-1'!D114)</f>
        <v>17.517744778245294</v>
      </c>
      <c r="G37" s="88">
        <f t="shared" si="7"/>
        <v>19109.178530395991</v>
      </c>
      <c r="H37" s="88">
        <f t="shared" si="4"/>
        <v>20291.83127331952</v>
      </c>
      <c r="I37" s="88">
        <v>94.171779141104295</v>
      </c>
      <c r="J37" s="88">
        <f t="shared" si="0"/>
        <v>16061.377000916991</v>
      </c>
    </row>
    <row r="38" spans="1:10" x14ac:dyDescent="0.2">
      <c r="A38" s="1">
        <v>2014</v>
      </c>
      <c r="B38" s="88">
        <f>'a1'!AV39/1000</f>
        <v>1277.425</v>
      </c>
      <c r="C38" s="140">
        <v>976.4</v>
      </c>
      <c r="D38" s="88">
        <f t="shared" si="6"/>
        <v>1138.3360517536128</v>
      </c>
      <c r="E38" s="92">
        <f t="shared" si="3"/>
        <v>17.18936012409975</v>
      </c>
      <c r="F38" s="92">
        <f>F37*('a5-1'!D116/'a5-1'!D115)</f>
        <v>17.903295209126256</v>
      </c>
      <c r="G38" s="88">
        <f t="shared" ref="G38:G44" si="8">D38*E38</f>
        <v>19567.2683358387</v>
      </c>
      <c r="H38" s="88">
        <f t="shared" si="4"/>
        <v>20379.966381736154</v>
      </c>
      <c r="I38" s="88">
        <v>96.012269938650306</v>
      </c>
      <c r="J38" s="88">
        <f t="shared" si="0"/>
        <v>15953.943583174085</v>
      </c>
    </row>
    <row r="39" spans="1:10" x14ac:dyDescent="0.2">
      <c r="A39" s="1">
        <v>2015</v>
      </c>
      <c r="B39" s="88">
        <f>'a1'!AV40/1000</f>
        <v>1293.598</v>
      </c>
      <c r="C39" s="140">
        <v>987.2</v>
      </c>
      <c r="D39" s="88">
        <f t="shared" si="6"/>
        <v>1117.0168000000001</v>
      </c>
      <c r="E39" s="92">
        <f t="shared" si="3"/>
        <v>17.55998744631902</v>
      </c>
      <c r="F39" s="92">
        <f>F38*('a5-1'!D117/'a5-1'!D116)</f>
        <v>18.087064478672989</v>
      </c>
      <c r="G39" s="88">
        <f t="shared" si="8"/>
        <v>19614.800985327445</v>
      </c>
      <c r="H39" s="88">
        <f t="shared" si="4"/>
        <v>20203.554885360973</v>
      </c>
      <c r="I39" s="88">
        <v>97.085889570552141</v>
      </c>
      <c r="J39" s="88">
        <f t="shared" si="0"/>
        <v>15618.109246737375</v>
      </c>
    </row>
    <row r="40" spans="1:10" x14ac:dyDescent="0.2">
      <c r="A40" s="1">
        <v>2016</v>
      </c>
      <c r="B40" s="88">
        <f>'a1'!AV41/1000</f>
        <v>1314.14</v>
      </c>
      <c r="C40" s="140">
        <v>999</v>
      </c>
      <c r="D40" s="88">
        <f t="shared" si="6"/>
        <v>1145.3839111034499</v>
      </c>
      <c r="E40" s="92">
        <f t="shared" si="3"/>
        <v>17.335581068371617</v>
      </c>
      <c r="F40" s="92">
        <f>F39*('a5-1'!D118/'a5-1'!D117)</f>
        <v>17.605605695604819</v>
      </c>
      <c r="G40" s="88">
        <f t="shared" si="8"/>
        <v>19855.895645342407</v>
      </c>
      <c r="H40" s="88">
        <f t="shared" si="4"/>
        <v>20165.17750897702</v>
      </c>
      <c r="I40" s="88">
        <v>98.466257668711663</v>
      </c>
      <c r="J40" s="88">
        <f t="shared" si="0"/>
        <v>15344.771111888396</v>
      </c>
    </row>
    <row r="41" spans="1:10" x14ac:dyDescent="0.2">
      <c r="A41" s="1">
        <v>2017</v>
      </c>
      <c r="B41" s="88">
        <f>'a1'!AV42/1000</f>
        <v>1334.7339999999999</v>
      </c>
      <c r="C41" s="140">
        <v>1013.3</v>
      </c>
      <c r="D41" s="88">
        <f t="shared" si="6"/>
        <v>1177.2119573128057</v>
      </c>
      <c r="E41" s="92">
        <f t="shared" si="3"/>
        <v>17.72792656661187</v>
      </c>
      <c r="F41" s="92">
        <f>F40*('a5-1'!D119/'a5-1'!D118)</f>
        <v>17.72792656661187</v>
      </c>
      <c r="G41" s="88">
        <f t="shared" si="8"/>
        <v>20869.527132578845</v>
      </c>
      <c r="H41" s="88">
        <f t="shared" si="4"/>
        <v>20869.527132578845</v>
      </c>
      <c r="I41" s="88">
        <v>100</v>
      </c>
      <c r="J41" s="88">
        <f t="shared" si="0"/>
        <v>15635.720025547296</v>
      </c>
    </row>
    <row r="42" spans="1:10" x14ac:dyDescent="0.2">
      <c r="A42" s="1">
        <v>2018</v>
      </c>
      <c r="B42" s="88">
        <f>'a1'!AV43/1000</f>
        <v>1352.6869999999999</v>
      </c>
      <c r="C42" s="140">
        <v>1027.7</v>
      </c>
      <c r="D42" s="88">
        <f t="shared" si="6"/>
        <v>1209.8011986947552</v>
      </c>
      <c r="E42" s="92">
        <f t="shared" si="3"/>
        <v>18.280233079667877</v>
      </c>
      <c r="F42" s="92">
        <f>F41*('a5-1'!D120/'a5-1'!D119)</f>
        <v>17.869133385222572</v>
      </c>
      <c r="G42" s="88">
        <f t="shared" si="8"/>
        <v>22115.447892201712</v>
      </c>
      <c r="H42" s="88">
        <f t="shared" si="4"/>
        <v>21618.098989078735</v>
      </c>
      <c r="I42" s="88">
        <v>102.30061349693253</v>
      </c>
      <c r="J42" s="88">
        <f t="shared" si="0"/>
        <v>15981.597360718877</v>
      </c>
    </row>
    <row r="43" spans="1:10" x14ac:dyDescent="0.2">
      <c r="A43" s="1">
        <v>2019</v>
      </c>
      <c r="B43" s="88">
        <f>'a1'!AV44/1000</f>
        <v>1370.0329999999999</v>
      </c>
      <c r="C43" s="140">
        <v>1040.2</v>
      </c>
      <c r="D43" s="88">
        <f t="shared" si="6"/>
        <v>1240.7821449279718</v>
      </c>
      <c r="E43" s="92">
        <f t="shared" si="3"/>
        <v>18.751074271241102</v>
      </c>
      <c r="F43" s="92">
        <f>F42*('a5-1'!D121/'a5-1'!D120)</f>
        <v>17.978971213013526</v>
      </c>
      <c r="G43" s="88">
        <f t="shared" si="8"/>
        <v>23265.99815397424</v>
      </c>
      <c r="H43" s="88">
        <f>D43*F43</f>
        <v>22307.986465281181</v>
      </c>
      <c r="I43" s="88">
        <v>104.29447852760737</v>
      </c>
      <c r="J43" s="88">
        <f t="shared" si="0"/>
        <v>16282.809585813759</v>
      </c>
    </row>
    <row r="44" spans="1:10" x14ac:dyDescent="0.2">
      <c r="A44" s="1">
        <v>2020</v>
      </c>
      <c r="B44" s="88">
        <f>'a1'!AV45/1000</f>
        <v>1380.1320000000001</v>
      </c>
      <c r="C44" s="88">
        <v>1047.8</v>
      </c>
      <c r="D44" s="88">
        <f t="shared" si="6"/>
        <v>1266.4501851963919</v>
      </c>
      <c r="E44" s="92">
        <f t="shared" si="3"/>
        <v>21.141935191493662</v>
      </c>
      <c r="F44" s="92">
        <f>F43*('a5-1'!D122/'a5-1'!D121)</f>
        <v>20.123418605626085</v>
      </c>
      <c r="G44" s="88">
        <f t="shared" si="8"/>
        <v>26775.207738677262</v>
      </c>
      <c r="H44" s="88">
        <f>D44*F44</f>
        <v>25485.307219879673</v>
      </c>
      <c r="I44" s="88">
        <v>105.06134969325153</v>
      </c>
      <c r="J44" s="88">
        <f t="shared" si="0"/>
        <v>18465.847628980177</v>
      </c>
    </row>
    <row r="45" spans="1:10" x14ac:dyDescent="0.2">
      <c r="A45" s="1">
        <v>2021</v>
      </c>
      <c r="B45" s="88">
        <f>'a1'!AV46/1000</f>
        <v>1391.924</v>
      </c>
      <c r="C45" s="88">
        <v>1051.5999999999999</v>
      </c>
      <c r="D45" s="88">
        <f t="shared" si="6"/>
        <v>1287.9272349804844</v>
      </c>
      <c r="E45" s="92">
        <f t="shared" si="3"/>
        <v>20.86655758410927</v>
      </c>
      <c r="F45" s="92">
        <f>F44*('a5-1'!D123/'a5-1'!D122)</f>
        <v>19.216095402315315</v>
      </c>
      <c r="G45" s="88">
        <f t="shared" ref="G45" si="9">D45*E45</f>
        <v>26874.607812862909</v>
      </c>
      <c r="H45" s="88">
        <f>D45*F45</f>
        <v>24748.932618625164</v>
      </c>
      <c r="I45" s="88">
        <v>108.58895705521472</v>
      </c>
      <c r="J45" s="88">
        <f t="shared" si="0"/>
        <v>17780.376384504587</v>
      </c>
    </row>
    <row r="46" spans="1:10" x14ac:dyDescent="0.2">
      <c r="A46" s="1">
        <v>2022</v>
      </c>
      <c r="B46" s="88">
        <f>'a1'!AV47/1000</f>
        <v>1412.568</v>
      </c>
      <c r="C46" s="88">
        <v>1063.8</v>
      </c>
      <c r="D46" s="88">
        <f t="shared" si="6"/>
        <v>1320.1757999999998</v>
      </c>
      <c r="E46" s="92">
        <f t="shared" si="3"/>
        <v>21.846845133203214</v>
      </c>
      <c r="F46" s="92">
        <f>F45*('a5-1'!D124/'a5-1'!D123)</f>
        <v>18.841459030222879</v>
      </c>
      <c r="G46" s="88">
        <f t="shared" ref="G46" si="10">D46*E46</f>
        <v>28841.676251202654</v>
      </c>
      <c r="H46" s="88">
        <f>D46*F46</f>
        <v>24874.038248391709</v>
      </c>
      <c r="I46" s="88">
        <v>115.95092024539876</v>
      </c>
      <c r="J46" s="88">
        <f t="shared" si="0"/>
        <v>17609.090853248628</v>
      </c>
    </row>
    <row r="47" spans="1:10" x14ac:dyDescent="0.2">
      <c r="A47" s="1">
        <v>2023</v>
      </c>
      <c r="B47" s="88">
        <f>'a1'!AV48/1000</f>
        <v>1454.7429999999999</v>
      </c>
      <c r="C47" s="88">
        <v>1088.5</v>
      </c>
      <c r="D47" s="88">
        <f t="shared" si="6"/>
        <v>1350.8285000000001</v>
      </c>
      <c r="E47" s="92">
        <f t="shared" si="3"/>
        <v>22.912321119669258</v>
      </c>
      <c r="F47" s="92">
        <f>F46*('a5-1'!D125/'a5-1'!D124)</f>
        <v>19.018247447516686</v>
      </c>
      <c r="G47" s="88">
        <f t="shared" ref="G47" si="11">D47*E47</f>
        <v>30950.616369601146</v>
      </c>
      <c r="H47" s="88">
        <f>D47*F47</f>
        <v>25690.390672157795</v>
      </c>
      <c r="I47" s="88">
        <v>120.47546012269939</v>
      </c>
      <c r="J47" s="88">
        <f t="shared" si="0"/>
        <v>17659.745172967181</v>
      </c>
    </row>
    <row r="50" spans="1:10" ht="12.75" customHeight="1" x14ac:dyDescent="0.2">
      <c r="A50" s="1" t="s">
        <v>496</v>
      </c>
    </row>
    <row r="51" spans="1:10" ht="12.75" customHeight="1" x14ac:dyDescent="0.2">
      <c r="A51" s="1" t="s">
        <v>472</v>
      </c>
      <c r="B51" s="5"/>
      <c r="C51" s="5"/>
      <c r="D51" s="5"/>
      <c r="E51" s="5"/>
      <c r="F51" s="5"/>
      <c r="G51" s="5"/>
      <c r="H51" s="5"/>
      <c r="I51" s="5"/>
      <c r="J51" s="5"/>
    </row>
    <row r="52" spans="1:10" ht="12.75" customHeight="1" x14ac:dyDescent="0.2">
      <c r="B52" s="5"/>
      <c r="C52" s="5"/>
      <c r="D52" s="5"/>
      <c r="E52" s="5"/>
      <c r="F52" s="5"/>
      <c r="G52" s="5"/>
      <c r="H52" s="5"/>
      <c r="I52" s="5"/>
      <c r="J52" s="5"/>
    </row>
    <row r="53" spans="1:10" ht="12.75" customHeight="1" x14ac:dyDescent="0.2"/>
    <row r="55" spans="1:10" ht="38.25" x14ac:dyDescent="0.2">
      <c r="B55" s="3" t="s">
        <v>497</v>
      </c>
    </row>
    <row r="56" spans="1:10" ht="12.75" customHeight="1" x14ac:dyDescent="0.2">
      <c r="A56" s="1">
        <v>1998</v>
      </c>
      <c r="B56" s="169">
        <v>3.6</v>
      </c>
    </row>
    <row r="57" spans="1:10" ht="12.75" customHeight="1" x14ac:dyDescent="0.2">
      <c r="A57" s="1">
        <v>1999</v>
      </c>
      <c r="B57" s="11">
        <v>3.5707239336560006</v>
      </c>
    </row>
    <row r="58" spans="1:10" ht="12.75" customHeight="1" x14ac:dyDescent="0.2">
      <c r="A58" s="1">
        <v>2000</v>
      </c>
      <c r="B58" s="11">
        <v>3.5416859473288285</v>
      </c>
    </row>
    <row r="59" spans="1:10" ht="12.75" customHeight="1" x14ac:dyDescent="0.2">
      <c r="A59" s="1">
        <v>2001</v>
      </c>
      <c r="B59" s="11">
        <v>3.5128841048944928</v>
      </c>
    </row>
    <row r="60" spans="1:10" ht="12.75" customHeight="1" x14ac:dyDescent="0.2">
      <c r="A60" s="1">
        <v>2002</v>
      </c>
      <c r="B60" s="11">
        <v>3.4843164859740283</v>
      </c>
    </row>
    <row r="61" spans="1:10" x14ac:dyDescent="0.2">
      <c r="A61" s="1">
        <v>2003</v>
      </c>
      <c r="B61" s="11">
        <v>3.4559811858054541</v>
      </c>
    </row>
    <row r="62" spans="1:10" x14ac:dyDescent="0.2">
      <c r="A62" s="1">
        <v>2004</v>
      </c>
      <c r="B62" s="11">
        <v>3.4278763151167722</v>
      </c>
    </row>
    <row r="63" spans="1:10" ht="14.25" x14ac:dyDescent="0.2">
      <c r="A63" s="1">
        <v>2005</v>
      </c>
      <c r="B63" s="169">
        <v>3.4</v>
      </c>
    </row>
    <row r="64" spans="1:10" x14ac:dyDescent="0.2">
      <c r="A64" s="1">
        <v>2006</v>
      </c>
      <c r="B64" s="11">
        <v>3.4390907321274633</v>
      </c>
    </row>
    <row r="65" spans="1:2" x14ac:dyDescent="0.2">
      <c r="A65" s="1">
        <v>2007</v>
      </c>
      <c r="B65" s="11">
        <v>3.478630901119121</v>
      </c>
    </row>
    <row r="66" spans="1:2" x14ac:dyDescent="0.2">
      <c r="A66" s="1">
        <v>2008</v>
      </c>
      <c r="B66" s="11">
        <v>3.518625674273816</v>
      </c>
    </row>
    <row r="67" spans="1:2" x14ac:dyDescent="0.2">
      <c r="A67" s="1">
        <v>2009</v>
      </c>
      <c r="B67" s="11">
        <v>3.5590802783002431</v>
      </c>
    </row>
    <row r="68" spans="1:2" ht="14.25" x14ac:dyDescent="0.2">
      <c r="A68" s="1">
        <v>2010</v>
      </c>
      <c r="B68" s="169">
        <v>3.6</v>
      </c>
    </row>
    <row r="69" spans="1:2" x14ac:dyDescent="0.2">
      <c r="A69" s="1">
        <v>2011</v>
      </c>
      <c r="B69" s="11">
        <v>3.4939311233031747</v>
      </c>
    </row>
    <row r="70" spans="1:2" x14ac:dyDescent="0.2">
      <c r="A70" s="1">
        <v>2012</v>
      </c>
      <c r="B70" s="11">
        <v>3.3909874151073844</v>
      </c>
    </row>
    <row r="71" spans="1:2" x14ac:dyDescent="0.2">
      <c r="A71" s="1">
        <v>2013</v>
      </c>
      <c r="B71" s="11">
        <v>3.2910767967702976</v>
      </c>
    </row>
    <row r="72" spans="1:2" x14ac:dyDescent="0.2">
      <c r="A72" s="1">
        <v>2014</v>
      </c>
      <c r="B72" s="11">
        <v>3.1941099026157387</v>
      </c>
    </row>
    <row r="73" spans="1:2" ht="14.25" x14ac:dyDescent="0.2">
      <c r="A73" s="1">
        <v>2015</v>
      </c>
      <c r="B73" s="169">
        <v>3.1</v>
      </c>
    </row>
    <row r="74" spans="1:2" x14ac:dyDescent="0.2">
      <c r="A74" s="1">
        <v>2016</v>
      </c>
      <c r="B74" s="11">
        <v>3.1411792919040957</v>
      </c>
    </row>
    <row r="75" spans="1:2" x14ac:dyDescent="0.2">
      <c r="A75" s="1">
        <v>2017</v>
      </c>
      <c r="B75" s="11">
        <v>3.1829055948022953</v>
      </c>
    </row>
    <row r="76" spans="1:2" x14ac:dyDescent="0.2">
      <c r="A76" s="1">
        <v>2018</v>
      </c>
      <c r="B76" s="11">
        <v>3.2251861749931154</v>
      </c>
    </row>
    <row r="77" spans="1:2" x14ac:dyDescent="0.2">
      <c r="A77" s="1">
        <v>2019</v>
      </c>
      <c r="B77" s="11">
        <v>3.2680283952979847</v>
      </c>
    </row>
    <row r="78" spans="1:2" x14ac:dyDescent="0.2">
      <c r="A78" s="1">
        <v>2020</v>
      </c>
      <c r="B78" s="11">
        <v>3.3114397163434197</v>
      </c>
    </row>
    <row r="79" spans="1:2" x14ac:dyDescent="0.2">
      <c r="A79" s="1">
        <v>2021</v>
      </c>
      <c r="B79" s="11">
        <v>3.3554276978602329</v>
      </c>
    </row>
    <row r="80" spans="1:2" ht="14.25" x14ac:dyDescent="0.2">
      <c r="A80" s="1">
        <v>2022</v>
      </c>
      <c r="B80" s="169">
        <v>3.4</v>
      </c>
    </row>
    <row r="81" spans="1:2" x14ac:dyDescent="0.2">
      <c r="A81" s="1">
        <v>2023</v>
      </c>
      <c r="B81" s="2">
        <v>3.4</v>
      </c>
    </row>
    <row r="84" spans="1:2" x14ac:dyDescent="0.2">
      <c r="B84" s="1" t="s">
        <v>498</v>
      </c>
    </row>
  </sheetData>
  <phoneticPr fontId="69" type="noConversion"/>
  <pageMargins left="0.74803149606299213" right="0.74803149606299213" top="0.98425196850393704" bottom="0.98425196850393704" header="0.51181102362204722" footer="0.51181102362204722"/>
  <pageSetup scale="63"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92D050"/>
  </sheetPr>
  <dimension ref="A1:K83"/>
  <sheetViews>
    <sheetView workbookViewId="0">
      <selection activeCell="B83" sqref="B83"/>
    </sheetView>
  </sheetViews>
  <sheetFormatPr defaultColWidth="9" defaultRowHeight="12.75" x14ac:dyDescent="0.2"/>
  <cols>
    <col min="1" max="1" width="9.375" style="1" customWidth="1"/>
    <col min="2" max="11" width="12" style="1" customWidth="1"/>
    <col min="12" max="16" width="9" style="1"/>
    <col min="17" max="17" width="9" style="1" customWidth="1"/>
    <col min="18" max="16384" width="9" style="1"/>
  </cols>
  <sheetData>
    <row r="1" spans="1:11" x14ac:dyDescent="0.2">
      <c r="A1" s="1" t="s">
        <v>514</v>
      </c>
    </row>
    <row r="2" spans="1:11" s="3" customFormat="1" ht="56.25" customHeight="1" x14ac:dyDescent="0.2">
      <c r="B2" s="3" t="s">
        <v>448</v>
      </c>
      <c r="C2" s="3" t="s">
        <v>449</v>
      </c>
      <c r="D2" s="3" t="s">
        <v>515</v>
      </c>
      <c r="E2" s="3" t="s">
        <v>490</v>
      </c>
      <c r="F2" s="3" t="s">
        <v>491</v>
      </c>
      <c r="G2" s="3" t="s">
        <v>451</v>
      </c>
      <c r="H2" s="3" t="s">
        <v>452</v>
      </c>
      <c r="I2" s="3" t="s">
        <v>452</v>
      </c>
      <c r="J2" s="3" t="s">
        <v>453</v>
      </c>
      <c r="K2" s="3" t="s">
        <v>454</v>
      </c>
    </row>
    <row r="3" spans="1:11" ht="25.5" x14ac:dyDescent="0.2">
      <c r="B3" s="3" t="s">
        <v>455</v>
      </c>
      <c r="C3" s="3" t="s">
        <v>455</v>
      </c>
      <c r="D3" s="3" t="s">
        <v>516</v>
      </c>
      <c r="E3" s="3" t="s">
        <v>456</v>
      </c>
      <c r="F3" s="3" t="s">
        <v>457</v>
      </c>
      <c r="G3" s="3" t="s">
        <v>462</v>
      </c>
      <c r="H3" s="3" t="s">
        <v>459</v>
      </c>
      <c r="I3" s="3" t="s">
        <v>460</v>
      </c>
      <c r="J3" s="3" t="s">
        <v>461</v>
      </c>
      <c r="K3" s="3" t="s">
        <v>462</v>
      </c>
    </row>
    <row r="4" spans="1:11" x14ac:dyDescent="0.2">
      <c r="B4" s="1" t="s">
        <v>145</v>
      </c>
      <c r="C4" s="1" t="s">
        <v>146</v>
      </c>
      <c r="D4" s="1" t="s">
        <v>147</v>
      </c>
      <c r="E4" s="1" t="s">
        <v>148</v>
      </c>
      <c r="F4" s="1" t="s">
        <v>149</v>
      </c>
      <c r="G4" s="1" t="s">
        <v>150</v>
      </c>
      <c r="H4" s="1" t="s">
        <v>493</v>
      </c>
      <c r="I4" s="1" t="s">
        <v>152</v>
      </c>
      <c r="J4" s="1" t="s">
        <v>395</v>
      </c>
      <c r="K4" s="1" t="s">
        <v>494</v>
      </c>
    </row>
    <row r="5" spans="1:11" x14ac:dyDescent="0.2">
      <c r="A5" s="1">
        <v>1981</v>
      </c>
      <c r="B5" s="88">
        <f>'a1'!BB6/1000</f>
        <v>975.75900000000001</v>
      </c>
      <c r="C5" s="140">
        <v>709.1</v>
      </c>
      <c r="D5" s="88">
        <f>C5/'a5-1'!C15*100</f>
        <v>3.7689216770133509</v>
      </c>
      <c r="E5" s="88">
        <v>833</v>
      </c>
      <c r="F5" s="92">
        <v>4.2533013205282115</v>
      </c>
      <c r="G5" s="92">
        <f>F5/J5*$J$41</f>
        <v>11.204656408017753</v>
      </c>
      <c r="H5" s="88">
        <v>3543</v>
      </c>
      <c r="I5" s="88">
        <f>H5/J5*$J$41</f>
        <v>9333.4787878787884</v>
      </c>
      <c r="J5" s="88">
        <v>37.960122699386503</v>
      </c>
      <c r="K5" s="88">
        <f>I5/B5*1000</f>
        <v>9565.3524977774105</v>
      </c>
    </row>
    <row r="6" spans="1:11" x14ac:dyDescent="0.2">
      <c r="A6" s="1">
        <v>1982</v>
      </c>
      <c r="B6" s="88">
        <f>'a1'!BB7/1000</f>
        <v>986.58199999999999</v>
      </c>
      <c r="C6" s="140">
        <v>718.6</v>
      </c>
      <c r="D6" s="88">
        <f>C6/'a5-1'!C16*100</f>
        <v>3.7616340546708962</v>
      </c>
      <c r="E6" s="88">
        <v>832.16700000000003</v>
      </c>
      <c r="F6" s="170">
        <f>POWER(F$10/F$5,1/5)*F5</f>
        <v>4.4260920441733393</v>
      </c>
      <c r="G6" s="92">
        <f t="shared" ref="G6:G16" si="0">F6/J6*$J$41</f>
        <v>10.512976367216819</v>
      </c>
      <c r="H6" s="88">
        <v>3684.2751836084321</v>
      </c>
      <c r="I6" s="88">
        <f t="shared" ref="I6:I16" si="1">H6/J6*$J$41</f>
        <v>8750.9924215398823</v>
      </c>
      <c r="J6" s="88">
        <v>42.101226993865033</v>
      </c>
      <c r="K6" s="88">
        <f t="shared" ref="K6:K32" si="2">I6/B6*1000</f>
        <v>8870.0102186537788</v>
      </c>
    </row>
    <row r="7" spans="1:11" x14ac:dyDescent="0.2">
      <c r="A7" s="1">
        <v>1983</v>
      </c>
      <c r="B7" s="88">
        <f>'a1'!BB8/1000</f>
        <v>1001.249</v>
      </c>
      <c r="C7" s="140">
        <v>729.2</v>
      </c>
      <c r="D7" s="88">
        <f>C7/'a5-1'!C17*100</f>
        <v>3.7675019374838548</v>
      </c>
      <c r="E7" s="88">
        <v>831.334833</v>
      </c>
      <c r="F7" s="170">
        <f>POWER(F$10/F$5,1/5)*F6</f>
        <v>4.6059024054899638</v>
      </c>
      <c r="G7" s="92">
        <f t="shared" si="0"/>
        <v>10.337515898035994</v>
      </c>
      <c r="H7" s="88">
        <v>3831.1836377513259</v>
      </c>
      <c r="I7" s="88">
        <f t="shared" si="1"/>
        <v>8598.7322954005667</v>
      </c>
      <c r="J7" s="88">
        <v>44.555214723926383</v>
      </c>
      <c r="K7" s="88">
        <f t="shared" si="2"/>
        <v>8588.0058760613665</v>
      </c>
    </row>
    <row r="8" spans="1:11" x14ac:dyDescent="0.2">
      <c r="A8" s="1">
        <v>1984</v>
      </c>
      <c r="B8" s="88">
        <f>'a1'!BB9/1000</f>
        <v>1014.615</v>
      </c>
      <c r="C8" s="140">
        <v>739.8</v>
      </c>
      <c r="D8" s="88">
        <f>C8/'a5-1'!C18*100</f>
        <v>3.7748942488736033</v>
      </c>
      <c r="E8" s="88">
        <v>830.50349816699998</v>
      </c>
      <c r="F8" s="170">
        <f>POWER(F$10/F$5,1/5)*F7</f>
        <v>4.7930175778485049</v>
      </c>
      <c r="G8" s="92">
        <f t="shared" si="0"/>
        <v>10.313687989297774</v>
      </c>
      <c r="H8" s="88">
        <v>3983.9499860044843</v>
      </c>
      <c r="I8" s="88">
        <f t="shared" si="1"/>
        <v>8572.7240622934787</v>
      </c>
      <c r="J8" s="88">
        <v>46.472392638036808</v>
      </c>
      <c r="K8" s="88">
        <f t="shared" si="2"/>
        <v>8449.23844245697</v>
      </c>
    </row>
    <row r="9" spans="1:11" x14ac:dyDescent="0.2">
      <c r="A9" s="1">
        <v>1985</v>
      </c>
      <c r="B9" s="88">
        <f>'a1'!BB10/1000</f>
        <v>1024.9280000000001</v>
      </c>
      <c r="C9" s="140">
        <v>747.2</v>
      </c>
      <c r="D9" s="88">
        <f>C9/'a5-1'!C19*100</f>
        <v>3.7655975971133113</v>
      </c>
      <c r="E9" s="88">
        <v>829.67299466883298</v>
      </c>
      <c r="F9" s="170">
        <f>POWER(F$10/F$5,1/5)*F8</f>
        <v>4.9877343198115245</v>
      </c>
      <c r="G9" s="92">
        <f t="shared" si="0"/>
        <v>10.323818338149568</v>
      </c>
      <c r="H9" s="88">
        <v>4142.8078086857131</v>
      </c>
      <c r="I9" s="88">
        <f t="shared" si="1"/>
        <v>8574.9545754383653</v>
      </c>
      <c r="J9" s="88">
        <v>48.312883435582826</v>
      </c>
      <c r="K9" s="88">
        <f t="shared" si="2"/>
        <v>8366.3970302678481</v>
      </c>
    </row>
    <row r="10" spans="1:11" x14ac:dyDescent="0.2">
      <c r="A10" s="1">
        <v>1986</v>
      </c>
      <c r="B10" s="88">
        <f>'a1'!BB11/1000</f>
        <v>1028.7170000000001</v>
      </c>
      <c r="C10" s="140">
        <v>750.5</v>
      </c>
      <c r="D10" s="88">
        <f>C10/'a5-1'!C20*100</f>
        <v>3.7350944598172515</v>
      </c>
      <c r="E10" s="88">
        <v>830</v>
      </c>
      <c r="F10" s="92">
        <v>5.1903614457831324</v>
      </c>
      <c r="G10" s="92">
        <f t="shared" si="0"/>
        <v>10.317425800764033</v>
      </c>
      <c r="H10" s="88">
        <v>4308</v>
      </c>
      <c r="I10" s="88">
        <f t="shared" si="1"/>
        <v>8563.4634146341468</v>
      </c>
      <c r="J10" s="88">
        <v>50.306748466257666</v>
      </c>
      <c r="K10" s="88">
        <f t="shared" si="2"/>
        <v>8324.4112954623524</v>
      </c>
    </row>
    <row r="11" spans="1:11" x14ac:dyDescent="0.2">
      <c r="A11" s="1">
        <v>1987</v>
      </c>
      <c r="B11" s="88">
        <f>'a1'!BB12/1000</f>
        <v>1032.799</v>
      </c>
      <c r="C11" s="140">
        <v>752.3</v>
      </c>
      <c r="D11" s="88">
        <f>C11/'a5-1'!C21*100</f>
        <v>3.6971510853593208</v>
      </c>
      <c r="E11" s="88">
        <v>835.81</v>
      </c>
      <c r="F11" s="170">
        <f>POWER(F$16/F$10,1/6)*F10</f>
        <v>5.488649978080363</v>
      </c>
      <c r="G11" s="92">
        <f t="shared" si="0"/>
        <v>10.448466527615757</v>
      </c>
      <c r="H11" s="88">
        <v>4587.0481340901488</v>
      </c>
      <c r="I11" s="88">
        <f t="shared" si="1"/>
        <v>8732.1325063555541</v>
      </c>
      <c r="J11" s="88">
        <v>52.530674846625764</v>
      </c>
      <c r="K11" s="88">
        <f t="shared" si="2"/>
        <v>8454.8227741850587</v>
      </c>
    </row>
    <row r="12" spans="1:11" x14ac:dyDescent="0.2">
      <c r="A12" s="1">
        <v>1988</v>
      </c>
      <c r="B12" s="88">
        <f>'a1'!BB13/1000</f>
        <v>1028.2249999999999</v>
      </c>
      <c r="C12" s="140">
        <v>748.9</v>
      </c>
      <c r="D12" s="88">
        <f>C12/'a5-1'!C22*100</f>
        <v>3.6332851418092194</v>
      </c>
      <c r="E12" s="88">
        <v>841.66066999999987</v>
      </c>
      <c r="F12" s="170">
        <f>POWER(F$16/F$10,1/6)*F11</f>
        <v>5.8040810638258362</v>
      </c>
      <c r="G12" s="92">
        <f t="shared" si="0"/>
        <v>10.629946218018103</v>
      </c>
      <c r="H12" s="88">
        <v>4884.1714448607045</v>
      </c>
      <c r="I12" s="88">
        <f t="shared" si="1"/>
        <v>8945.1679271044359</v>
      </c>
      <c r="J12" s="88">
        <v>54.601226993865033</v>
      </c>
      <c r="K12" s="88">
        <f t="shared" si="2"/>
        <v>8699.6211209651938</v>
      </c>
    </row>
    <row r="13" spans="1:11" x14ac:dyDescent="0.2">
      <c r="A13" s="1">
        <v>1989</v>
      </c>
      <c r="B13" s="88">
        <f>'a1'!BB14/1000</f>
        <v>1019.439</v>
      </c>
      <c r="C13" s="140">
        <v>741.9</v>
      </c>
      <c r="D13" s="88">
        <f>C13/'a5-1'!C23*100</f>
        <v>3.5500155513553602</v>
      </c>
      <c r="E13" s="88">
        <v>847.55229468999983</v>
      </c>
      <c r="F13" s="170">
        <f>POWER(F$16/F$10,1/6)*F12</f>
        <v>6.1376398804799885</v>
      </c>
      <c r="G13" s="92">
        <f t="shared" si="0"/>
        <v>10.699842786291317</v>
      </c>
      <c r="H13" s="88">
        <v>5200.5407411152928</v>
      </c>
      <c r="I13" s="88">
        <f t="shared" si="1"/>
        <v>9066.1833240833439</v>
      </c>
      <c r="J13" s="88">
        <v>57.361963190184049</v>
      </c>
      <c r="K13" s="88">
        <f t="shared" si="2"/>
        <v>8893.3063420992767</v>
      </c>
    </row>
    <row r="14" spans="1:11" x14ac:dyDescent="0.2">
      <c r="A14" s="1">
        <v>1990</v>
      </c>
      <c r="B14" s="88">
        <f>'a1'!BB15/1000</f>
        <v>1007.727</v>
      </c>
      <c r="C14" s="140">
        <v>733.8</v>
      </c>
      <c r="D14" s="88">
        <f>C14/'a5-1'!C24*100</f>
        <v>3.4589223510113265</v>
      </c>
      <c r="E14" s="88">
        <v>853.48516075282976</v>
      </c>
      <c r="F14" s="170">
        <f>POWER(F$16/F$10,1/6)*F13</f>
        <v>6.490368223359603</v>
      </c>
      <c r="G14" s="92">
        <f t="shared" si="0"/>
        <v>10.795204289873626</v>
      </c>
      <c r="H14" s="88">
        <v>5537.4026701004414</v>
      </c>
      <c r="I14" s="88">
        <f t="shared" si="1"/>
        <v>9210.1697472078777</v>
      </c>
      <c r="J14" s="88">
        <v>60.122699386503072</v>
      </c>
      <c r="K14" s="88">
        <f t="shared" si="2"/>
        <v>9139.5484562861548</v>
      </c>
    </row>
    <row r="15" spans="1:11" x14ac:dyDescent="0.2">
      <c r="A15" s="1">
        <v>1991</v>
      </c>
      <c r="B15" s="88">
        <f>'a1'!BB16/1000</f>
        <v>1002.713</v>
      </c>
      <c r="C15" s="140">
        <v>731.5</v>
      </c>
      <c r="D15" s="88">
        <f>C15/'a5-1'!C25*100</f>
        <v>3.3970640821425424</v>
      </c>
      <c r="E15" s="88">
        <v>859.45955687809942</v>
      </c>
      <c r="F15" s="170">
        <f>POWER(F$16/F$10,1/6)*F14</f>
        <v>6.8633677594492157</v>
      </c>
      <c r="G15" s="92">
        <f t="shared" si="0"/>
        <v>10.808975311982822</v>
      </c>
      <c r="H15" s="88">
        <v>5896.0846298955521</v>
      </c>
      <c r="I15" s="88">
        <f t="shared" si="1"/>
        <v>9285.6212045698067</v>
      </c>
      <c r="J15" s="88">
        <v>63.49693251533742</v>
      </c>
      <c r="K15" s="88">
        <f t="shared" si="2"/>
        <v>9260.4974749203466</v>
      </c>
    </row>
    <row r="16" spans="1:11" x14ac:dyDescent="0.2">
      <c r="A16" s="1">
        <v>1992</v>
      </c>
      <c r="B16" s="88">
        <f>'a1'!BB17/1000</f>
        <v>1003.995</v>
      </c>
      <c r="C16" s="140">
        <v>732.5</v>
      </c>
      <c r="D16" s="88">
        <f>C16/'a5-1'!C26*100</f>
        <v>3.3569811459106695</v>
      </c>
      <c r="E16" s="88">
        <v>865</v>
      </c>
      <c r="F16" s="92">
        <v>7.2578034682080927</v>
      </c>
      <c r="G16" s="92">
        <f t="shared" si="0"/>
        <v>11.266875860170659</v>
      </c>
      <c r="H16" s="88">
        <v>6278</v>
      </c>
      <c r="I16" s="88">
        <f t="shared" si="1"/>
        <v>9745.8476190476194</v>
      </c>
      <c r="J16" s="88">
        <v>64.417177914110425</v>
      </c>
      <c r="K16" s="88">
        <f t="shared" si="2"/>
        <v>9707.067882855612</v>
      </c>
    </row>
    <row r="17" spans="1:11" x14ac:dyDescent="0.2">
      <c r="A17" s="1">
        <v>1993</v>
      </c>
      <c r="B17" s="88">
        <f>'a1'!BB18/1000</f>
        <v>1006.9</v>
      </c>
      <c r="C17" s="140">
        <v>735.2</v>
      </c>
      <c r="D17" s="88">
        <f>C17/'a5-1'!C27*100</f>
        <v>3.327765933852052</v>
      </c>
      <c r="E17" s="88">
        <f>E16*POWER(E$22/E$16, 1/6)</f>
        <v>883.67372366901532</v>
      </c>
      <c r="F17" s="92">
        <f>G17*J17/$J$41</f>
        <v>7.3247456055653002</v>
      </c>
      <c r="G17" s="92">
        <f>G16*('a5-1'!D95/'a5-1'!D94)</f>
        <v>11.158257324365831</v>
      </c>
      <c r="H17" s="88">
        <f>E17*F17</f>
        <v>6472.6852241981451</v>
      </c>
      <c r="I17" s="88">
        <f>E17*G17</f>
        <v>9860.2587994794176</v>
      </c>
      <c r="J17" s="88">
        <v>65.644171779141104</v>
      </c>
      <c r="K17" s="88">
        <f t="shared" si="2"/>
        <v>9792.6892436979015</v>
      </c>
    </row>
    <row r="18" spans="1:11" x14ac:dyDescent="0.2">
      <c r="A18" s="1">
        <v>1994</v>
      </c>
      <c r="B18" s="88">
        <f>'a1'!BB19/1000</f>
        <v>1009.575</v>
      </c>
      <c r="C18" s="140">
        <v>738.7</v>
      </c>
      <c r="D18" s="88">
        <f>C18/'a5-1'!C28*100</f>
        <v>3.3025299874372425</v>
      </c>
      <c r="E18" s="129">
        <f>E17*POWER(E$22/E$16, 1/6)</f>
        <v>902.75057792261646</v>
      </c>
      <c r="F18" s="92">
        <f t="shared" ref="F18:F47" si="3">G18*J18/$J$41</f>
        <v>7.3642512524084802</v>
      </c>
      <c r="G18" s="92">
        <f>G17*('a5-1'!D96/'a5-1'!D95)</f>
        <v>11.205348463408004</v>
      </c>
      <c r="H18" s="88">
        <f t="shared" ref="H18:H31" si="4">E18*F18</f>
        <v>6648.0820740791078</v>
      </c>
      <c r="I18" s="88">
        <f t="shared" ref="I18:I42" si="5">E18*G18</f>
        <v>10115.634801165877</v>
      </c>
      <c r="J18" s="88">
        <v>65.720858895705518</v>
      </c>
      <c r="K18" s="88">
        <f t="shared" si="2"/>
        <v>10019.696209955553</v>
      </c>
    </row>
    <row r="19" spans="1:11" x14ac:dyDescent="0.2">
      <c r="A19" s="1">
        <v>1995</v>
      </c>
      <c r="B19" s="88">
        <f>'a1'!BB20/1000</f>
        <v>1014.187</v>
      </c>
      <c r="C19" s="140">
        <v>743.6</v>
      </c>
      <c r="D19" s="88">
        <f>C19/'a5-1'!C29*100</f>
        <v>3.2815533980582527</v>
      </c>
      <c r="E19" s="129">
        <f>E18*POWER(E$22/E$16, 1/6)</f>
        <v>922.23926559217807</v>
      </c>
      <c r="F19" s="92">
        <f t="shared" si="3"/>
        <v>7.5088999097948408</v>
      </c>
      <c r="G19" s="92">
        <f>G18*('a5-1'!D97/'a5-1'!D96)</f>
        <v>11.177631829192322</v>
      </c>
      <c r="H19" s="88">
        <f t="shared" si="4"/>
        <v>6925.0023382143663</v>
      </c>
      <c r="I19" s="88">
        <f t="shared" si="5"/>
        <v>10308.45096921408</v>
      </c>
      <c r="J19" s="88">
        <v>67.177914110429441</v>
      </c>
      <c r="K19" s="88">
        <f t="shared" si="2"/>
        <v>10164.250743910225</v>
      </c>
    </row>
    <row r="20" spans="1:11" x14ac:dyDescent="0.2">
      <c r="A20" s="1">
        <v>1996</v>
      </c>
      <c r="B20" s="88">
        <f>'a1'!BB21/1000</f>
        <v>1018.9450000000001</v>
      </c>
      <c r="C20" s="140">
        <v>744.9</v>
      </c>
      <c r="D20" s="88">
        <f>C20/'a5-1'!C30*100</f>
        <v>3.2444086325921733</v>
      </c>
      <c r="E20" s="129">
        <f>E19*POWER(E$22/E$16, 1/6)</f>
        <v>942.14867738684154</v>
      </c>
      <c r="F20" s="92">
        <f t="shared" si="3"/>
        <v>7.6524250120874981</v>
      </c>
      <c r="G20" s="92">
        <f>G19*('a5-1'!D98/'a5-1'!D97)</f>
        <v>11.224704404681773</v>
      </c>
      <c r="H20" s="88">
        <f t="shared" si="4"/>
        <v>7209.7221039402211</v>
      </c>
      <c r="I20" s="88">
        <f t="shared" si="5"/>
        <v>10575.340408929187</v>
      </c>
      <c r="J20" s="88">
        <v>68.174846625766875</v>
      </c>
      <c r="K20" s="88">
        <f t="shared" si="2"/>
        <v>10378.715641108387</v>
      </c>
    </row>
    <row r="21" spans="1:11" x14ac:dyDescent="0.2">
      <c r="A21" s="1">
        <v>1997</v>
      </c>
      <c r="B21" s="88">
        <f>'a1'!BB22/1000</f>
        <v>1017.902</v>
      </c>
      <c r="C21" s="140">
        <v>746.3</v>
      </c>
      <c r="D21" s="88">
        <f>C21/'a5-1'!C31*100</f>
        <v>3.2103481354342769</v>
      </c>
      <c r="E21" s="129">
        <f>E20*POWER(E$22/E$16, 1/6)</f>
        <v>962.48789594944276</v>
      </c>
      <c r="F21" s="92">
        <f t="shared" si="3"/>
        <v>8.023778092413389</v>
      </c>
      <c r="G21" s="92">
        <f>G20*('a5-1'!D99/'a5-1'!D98)</f>
        <v>11.574122381091879</v>
      </c>
      <c r="H21" s="88">
        <f t="shared" si="4"/>
        <v>7722.7892937321967</v>
      </c>
      <c r="I21" s="88">
        <f t="shared" si="5"/>
        <v>11139.952698038476</v>
      </c>
      <c r="J21" s="88">
        <v>69.325153374233139</v>
      </c>
      <c r="K21" s="88">
        <f t="shared" si="2"/>
        <v>10944.03262596839</v>
      </c>
    </row>
    <row r="22" spans="1:11" x14ac:dyDescent="0.2">
      <c r="A22" s="1">
        <v>1998</v>
      </c>
      <c r="B22" s="88">
        <f>'a1'!BB23/1000</f>
        <v>1017.332</v>
      </c>
      <c r="C22" s="140">
        <v>748.3</v>
      </c>
      <c r="D22" s="88">
        <f>C22/'a5-1'!C32*100</f>
        <v>3.1821293858996325</v>
      </c>
      <c r="E22" s="129">
        <f t="shared" ref="E22:E47" si="6">C22*B55*365/1000</f>
        <v>983.26620000000003</v>
      </c>
      <c r="F22" s="92">
        <f t="shared" si="3"/>
        <v>8.3543207522388965</v>
      </c>
      <c r="G22" s="92">
        <f>G21*('a5-1'!D100/'a5-1'!D99)</f>
        <v>11.932129530032332</v>
      </c>
      <c r="H22" s="88">
        <f t="shared" si="4"/>
        <v>8214.5212196350822</v>
      </c>
      <c r="I22" s="88">
        <f t="shared" si="5"/>
        <v>11732.459660902678</v>
      </c>
      <c r="J22" s="88">
        <v>70.015337423312886</v>
      </c>
      <c r="K22" s="88">
        <f t="shared" si="2"/>
        <v>11532.577035719585</v>
      </c>
    </row>
    <row r="23" spans="1:11" x14ac:dyDescent="0.2">
      <c r="A23" s="1">
        <v>1999</v>
      </c>
      <c r="B23" s="88">
        <f>'a1'!BB24/1000</f>
        <v>1014.524</v>
      </c>
      <c r="C23" s="140">
        <v>748.6</v>
      </c>
      <c r="D23" s="88">
        <f>C23/'a5-1'!C33*100</f>
        <v>3.1478382265131577</v>
      </c>
      <c r="E23" s="129">
        <f t="shared" si="6"/>
        <v>975.66103690823206</v>
      </c>
      <c r="F23" s="92">
        <f t="shared" si="3"/>
        <v>8.5874765560390589</v>
      </c>
      <c r="G23" s="92">
        <f>G22*('a5-1'!D101/'a5-1'!D100)</f>
        <v>12.053896048519841</v>
      </c>
      <c r="H23" s="88">
        <f t="shared" si="4"/>
        <v>8378.4662810902009</v>
      </c>
      <c r="I23" s="88">
        <f t="shared" si="5"/>
        <v>11760.516717482909</v>
      </c>
      <c r="J23" s="88">
        <v>71.242331288343564</v>
      </c>
      <c r="K23" s="88">
        <f t="shared" si="2"/>
        <v>11592.152297513818</v>
      </c>
    </row>
    <row r="24" spans="1:11" x14ac:dyDescent="0.2">
      <c r="A24" s="1">
        <v>2000</v>
      </c>
      <c r="B24" s="88">
        <f>'a1'!BB25/1000</f>
        <v>1007.5650000000001</v>
      </c>
      <c r="C24" s="140">
        <v>746.7</v>
      </c>
      <c r="D24" s="88">
        <f>C24/'a5-1'!C34*100</f>
        <v>3.0996650020548202</v>
      </c>
      <c r="E24" s="129">
        <f t="shared" si="6"/>
        <v>965.2705673577093</v>
      </c>
      <c r="F24" s="92">
        <f t="shared" si="3"/>
        <v>9.148782934626519</v>
      </c>
      <c r="G24" s="92">
        <f>G23*('a5-1'!D102/'a5-1'!D101)</f>
        <v>12.505254661166646</v>
      </c>
      <c r="H24" s="88">
        <f t="shared" si="4"/>
        <v>8831.0508939394695</v>
      </c>
      <c r="I24" s="88">
        <f t="shared" si="5"/>
        <v>12070.954261736966</v>
      </c>
      <c r="J24" s="88">
        <v>73.159509202453989</v>
      </c>
      <c r="K24" s="88">
        <f t="shared" si="2"/>
        <v>11980.323117354183</v>
      </c>
    </row>
    <row r="25" spans="1:11" x14ac:dyDescent="0.2">
      <c r="A25" s="1">
        <v>2001</v>
      </c>
      <c r="B25" s="88">
        <f>'a1'!BB26/1000</f>
        <v>1000.307</v>
      </c>
      <c r="C25" s="140">
        <v>741.8</v>
      </c>
      <c r="D25" s="88">
        <f>C25/'a5-1'!C35*100</f>
        <v>3.0377486752336256</v>
      </c>
      <c r="E25" s="129">
        <f t="shared" si="6"/>
        <v>951.13796158891807</v>
      </c>
      <c r="F25" s="92">
        <f t="shared" si="3"/>
        <v>9.4918296753335802</v>
      </c>
      <c r="G25" s="92">
        <f>G24*('a5-1'!D103/'a5-1'!D102)</f>
        <v>12.655772900444774</v>
      </c>
      <c r="H25" s="88">
        <f t="shared" si="4"/>
        <v>9028.0395291459827</v>
      </c>
      <c r="I25" s="88">
        <f t="shared" si="5"/>
        <v>12037.386038861312</v>
      </c>
      <c r="J25" s="88">
        <v>75</v>
      </c>
      <c r="K25" s="88">
        <f t="shared" si="2"/>
        <v>12033.69169551079</v>
      </c>
    </row>
    <row r="26" spans="1:11" x14ac:dyDescent="0.2">
      <c r="A26" s="1">
        <v>2002</v>
      </c>
      <c r="B26" s="88">
        <f>'a1'!BB27/1000</f>
        <v>996.85400000000004</v>
      </c>
      <c r="C26" s="140">
        <v>741.5</v>
      </c>
      <c r="D26" s="88">
        <f>C26/'a5-1'!C36*100</f>
        <v>2.993709777702414</v>
      </c>
      <c r="E26" s="129">
        <f t="shared" si="6"/>
        <v>943.02154613765572</v>
      </c>
      <c r="F26" s="92">
        <f t="shared" si="3"/>
        <v>9.6595655777099481</v>
      </c>
      <c r="G26" s="92">
        <f>G25*('a5-1'!D104/'a5-1'!D103)</f>
        <v>12.596073513333771</v>
      </c>
      <c r="H26" s="88">
        <f t="shared" si="4"/>
        <v>9109.1784661101119</v>
      </c>
      <c r="I26" s="88">
        <f t="shared" si="5"/>
        <v>11878.368719807586</v>
      </c>
      <c r="J26" s="88">
        <v>76.687116564417181</v>
      </c>
      <c r="K26" s="88">
        <f t="shared" si="2"/>
        <v>11915.85600279237</v>
      </c>
    </row>
    <row r="27" spans="1:11" x14ac:dyDescent="0.2">
      <c r="A27" s="1">
        <v>2003</v>
      </c>
      <c r="B27" s="88">
        <f>'a1'!BB28/1000</f>
        <v>996.42200000000003</v>
      </c>
      <c r="C27" s="140">
        <v>743.5</v>
      </c>
      <c r="D27" s="88">
        <f>C27/'a5-1'!C37*100</f>
        <v>2.964525376895442</v>
      </c>
      <c r="E27" s="129">
        <f t="shared" si="6"/>
        <v>937.8755342509196</v>
      </c>
      <c r="F27" s="92">
        <f t="shared" si="3"/>
        <v>9.8573112742020506</v>
      </c>
      <c r="G27" s="92">
        <f>G26*('a5-1'!D105/'a5-1'!D104)</f>
        <v>12.503826752489759</v>
      </c>
      <c r="H27" s="88">
        <f t="shared" si="4"/>
        <v>9244.9310775698614</v>
      </c>
      <c r="I27" s="88">
        <f t="shared" si="5"/>
        <v>11727.033195672275</v>
      </c>
      <c r="J27" s="88">
        <v>78.834355828220865</v>
      </c>
      <c r="K27" s="88">
        <f t="shared" si="2"/>
        <v>11769.143190006118</v>
      </c>
    </row>
    <row r="28" spans="1:11" x14ac:dyDescent="0.2">
      <c r="A28" s="1">
        <v>2004</v>
      </c>
      <c r="B28" s="88">
        <f>'a1'!BB29/1000</f>
        <v>997.30499999999995</v>
      </c>
      <c r="C28" s="140">
        <v>747</v>
      </c>
      <c r="D28" s="88">
        <f>C28/'a5-1'!C38*100</f>
        <v>2.9400073205001558</v>
      </c>
      <c r="E28" s="129">
        <f t="shared" si="6"/>
        <v>934.62761669816348</v>
      </c>
      <c r="F28" s="92">
        <f t="shared" si="3"/>
        <v>10.174298785477694</v>
      </c>
      <c r="G28" s="92">
        <f>G27*('a5-1'!D106/'a5-1'!D105)</f>
        <v>12.671715010757318</v>
      </c>
      <c r="H28" s="88">
        <f t="shared" si="4"/>
        <v>9509.1806254460371</v>
      </c>
      <c r="I28" s="88">
        <f t="shared" si="5"/>
        <v>11843.334799982455</v>
      </c>
      <c r="J28" s="88">
        <v>80.291411042944787</v>
      </c>
      <c r="K28" s="88">
        <f t="shared" si="2"/>
        <v>11875.338838151272</v>
      </c>
    </row>
    <row r="29" spans="1:11" x14ac:dyDescent="0.2">
      <c r="A29" s="1">
        <v>2005</v>
      </c>
      <c r="B29" s="88">
        <f>'a1'!BB30/1000</f>
        <v>993.51</v>
      </c>
      <c r="C29" s="140">
        <v>747.8</v>
      </c>
      <c r="D29" s="88">
        <f>C29/'a5-1'!C39*100</f>
        <v>2.9035477019728435</v>
      </c>
      <c r="E29" s="129">
        <f t="shared" si="6"/>
        <v>928.01980000000003</v>
      </c>
      <c r="F29" s="92">
        <f t="shared" si="3"/>
        <v>10.650722388921364</v>
      </c>
      <c r="G29" s="92">
        <f>G28*('a5-1'!D107/'a5-1'!D106)</f>
        <v>12.979945789863045</v>
      </c>
      <c r="H29" s="88">
        <f t="shared" si="4"/>
        <v>9884.0812612223272</v>
      </c>
      <c r="I29" s="88">
        <f t="shared" si="5"/>
        <v>12045.646695919546</v>
      </c>
      <c r="J29" s="88">
        <v>82.055214723926383</v>
      </c>
      <c r="K29" s="88">
        <f t="shared" si="2"/>
        <v>12124.333621120619</v>
      </c>
    </row>
    <row r="30" spans="1:11" x14ac:dyDescent="0.2">
      <c r="A30" s="1">
        <v>2006</v>
      </c>
      <c r="B30" s="88">
        <f>'a1'!BB31/1000</f>
        <v>992.31299999999999</v>
      </c>
      <c r="C30" s="140">
        <v>749.2</v>
      </c>
      <c r="D30" s="88">
        <f>C30/'a5-1'!C40*100</f>
        <v>2.8687943941337521</v>
      </c>
      <c r="E30" s="129">
        <f t="shared" si="6"/>
        <v>940.44687342611189</v>
      </c>
      <c r="F30" s="92">
        <f t="shared" si="3"/>
        <v>11.199234736925664</v>
      </c>
      <c r="G30" s="92">
        <f>G29*('a5-1'!D108/'a5-1'!D107)</f>
        <v>13.385703113612344</v>
      </c>
      <c r="H30" s="88">
        <f t="shared" si="4"/>
        <v>10532.285293106846</v>
      </c>
      <c r="I30" s="88">
        <f t="shared" si="5"/>
        <v>12588.5426418069</v>
      </c>
      <c r="J30" s="88">
        <v>83.665644171779135</v>
      </c>
      <c r="K30" s="88">
        <f t="shared" si="2"/>
        <v>12686.06038800953</v>
      </c>
    </row>
    <row r="31" spans="1:11" x14ac:dyDescent="0.2">
      <c r="A31" s="1">
        <v>2007</v>
      </c>
      <c r="B31" s="88">
        <f>'a1'!BB32/1000</f>
        <v>1002.074</v>
      </c>
      <c r="C31" s="140">
        <v>758.3</v>
      </c>
      <c r="D31" s="88">
        <f>C31/'a5-1'!C41*100</f>
        <v>2.8656511108507763</v>
      </c>
      <c r="E31" s="129">
        <f t="shared" si="6"/>
        <v>962.81372149629965</v>
      </c>
      <c r="F31" s="92">
        <f t="shared" si="3"/>
        <v>11.690771968565304</v>
      </c>
      <c r="G31" s="92">
        <f>G30*('a5-1'!D109/'a5-1'!D108)</f>
        <v>13.672436454716733</v>
      </c>
      <c r="H31" s="88">
        <f t="shared" si="4"/>
        <v>11256.035666218982</v>
      </c>
      <c r="I31" s="88">
        <f t="shared" si="5"/>
        <v>13164.00942488749</v>
      </c>
      <c r="J31" s="88">
        <v>85.50613496932516</v>
      </c>
      <c r="K31" s="88">
        <f t="shared" si="2"/>
        <v>13136.763776814378</v>
      </c>
    </row>
    <row r="32" spans="1:11" x14ac:dyDescent="0.2">
      <c r="A32" s="1">
        <v>2008</v>
      </c>
      <c r="B32" s="88">
        <f>'a1'!BB33/1000</f>
        <v>1017.3680000000001</v>
      </c>
      <c r="C32" s="140">
        <v>771.5</v>
      </c>
      <c r="D32" s="88">
        <f>C32/'a5-1'!C42*100</f>
        <v>2.876112792830408</v>
      </c>
      <c r="E32" s="129">
        <f t="shared" si="6"/>
        <v>990.83619331132081</v>
      </c>
      <c r="F32" s="92">
        <f t="shared" si="3"/>
        <v>12.052411733887553</v>
      </c>
      <c r="G32" s="92">
        <f>G31*('a5-1'!D110/'a5-1'!D109)</f>
        <v>13.774184838728631</v>
      </c>
      <c r="H32" s="88">
        <f t="shared" ref="H32:H37" si="7">E32*F32</f>
        <v>11941.965762625838</v>
      </c>
      <c r="I32" s="88">
        <f t="shared" si="5"/>
        <v>13647.960871572386</v>
      </c>
      <c r="J32" s="88">
        <v>87.5</v>
      </c>
      <c r="K32" s="88">
        <f t="shared" si="2"/>
        <v>13414.969678201383</v>
      </c>
    </row>
    <row r="33" spans="1:11" x14ac:dyDescent="0.2">
      <c r="A33" s="1">
        <v>2009</v>
      </c>
      <c r="B33" s="88">
        <f>'a1'!BB34/1000</f>
        <v>1034.7909999999999</v>
      </c>
      <c r="C33" s="140">
        <v>785.8</v>
      </c>
      <c r="D33" s="88">
        <f>C33/'a5-1'!C43*100</f>
        <v>2.8887050822534692</v>
      </c>
      <c r="E33" s="129">
        <f t="shared" si="6"/>
        <v>1020.8047281812409</v>
      </c>
      <c r="F33" s="92">
        <f t="shared" si="3"/>
        <v>12.209347009879268</v>
      </c>
      <c r="G33" s="92">
        <f>G32*('a5-1'!D111/'a5-1'!D110)</f>
        <v>13.916947990281962</v>
      </c>
      <c r="H33" s="88">
        <f t="shared" si="7"/>
        <v>12463.359155690252</v>
      </c>
      <c r="I33" s="88">
        <f t="shared" si="5"/>
        <v>14206.486310332244</v>
      </c>
      <c r="J33" s="88">
        <v>87.730061349693258</v>
      </c>
      <c r="K33" s="88">
        <f t="shared" ref="K33:K38" si="8">I33/B33*1000</f>
        <v>13728.84602816631</v>
      </c>
    </row>
    <row r="34" spans="1:11" x14ac:dyDescent="0.2">
      <c r="A34" s="1">
        <v>2010</v>
      </c>
      <c r="B34" s="88">
        <f>'a1'!BB35/1000</f>
        <v>1051.4259999999999</v>
      </c>
      <c r="C34" s="140">
        <v>799.9</v>
      </c>
      <c r="D34" s="88">
        <f>C34/'a5-1'!C44*100</f>
        <v>2.9009632402007721</v>
      </c>
      <c r="E34" s="129">
        <f t="shared" si="6"/>
        <v>1051.0685999999998</v>
      </c>
      <c r="F34" s="92">
        <f t="shared" si="3"/>
        <v>12.291728968846742</v>
      </c>
      <c r="G34" s="92">
        <f>G33*('a5-1'!D112/'a5-1'!D111)</f>
        <v>13.758295772855066</v>
      </c>
      <c r="H34" s="88">
        <f t="shared" si="7"/>
        <v>12919.450358865188</v>
      </c>
      <c r="I34" s="88">
        <f t="shared" si="5"/>
        <v>14460.912676360689</v>
      </c>
      <c r="J34" s="88">
        <v>89.340490797546011</v>
      </c>
      <c r="K34" s="88">
        <f t="shared" si="8"/>
        <v>13753.619062454884</v>
      </c>
    </row>
    <row r="35" spans="1:11" x14ac:dyDescent="0.2">
      <c r="A35" s="1">
        <v>2011</v>
      </c>
      <c r="B35" s="88">
        <f>'a1'!BB36/1000</f>
        <v>1065.6610000000001</v>
      </c>
      <c r="C35" s="140">
        <v>812</v>
      </c>
      <c r="D35" s="88">
        <f>C35/'a5-1'!C45*100</f>
        <v>2.9090075340429116</v>
      </c>
      <c r="E35" s="129">
        <f t="shared" si="6"/>
        <v>1035.5313063245949</v>
      </c>
      <c r="F35" s="92">
        <f t="shared" si="3"/>
        <v>12.774785171714546</v>
      </c>
      <c r="G35" s="92">
        <f>G34*('a5-1'!D113/'a5-1'!D112)</f>
        <v>13.893511145884709</v>
      </c>
      <c r="H35" s="88">
        <f t="shared" si="7"/>
        <v>13228.689976881627</v>
      </c>
      <c r="I35" s="88">
        <f t="shared" si="5"/>
        <v>14387.165746333312</v>
      </c>
      <c r="J35" s="88">
        <v>91.947852760736197</v>
      </c>
      <c r="K35" s="88">
        <f t="shared" si="8"/>
        <v>13500.696512618282</v>
      </c>
    </row>
    <row r="36" spans="1:11" x14ac:dyDescent="0.2">
      <c r="A36" s="1">
        <v>2012</v>
      </c>
      <c r="B36" s="88">
        <f>'a1'!BB37/1000</f>
        <v>1083.0050000000001</v>
      </c>
      <c r="C36" s="140">
        <v>826.3</v>
      </c>
      <c r="D36" s="88">
        <f>C36/'a5-1'!C46*100</f>
        <v>2.9215119876393492</v>
      </c>
      <c r="E36" s="129">
        <f t="shared" si="6"/>
        <v>1022.7201089026796</v>
      </c>
      <c r="F36" s="92">
        <f t="shared" si="3"/>
        <v>13.129828581325365</v>
      </c>
      <c r="G36" s="92">
        <f>G35*('a5-1'!D114/'a5-1'!D113)</f>
        <v>14.068444100286175</v>
      </c>
      <c r="H36" s="88">
        <f t="shared" si="7"/>
        <v>13428.139716566593</v>
      </c>
      <c r="I36" s="88">
        <f t="shared" si="5"/>
        <v>14388.080682335938</v>
      </c>
      <c r="J36" s="88">
        <v>93.328220858895705</v>
      </c>
      <c r="K36" s="88">
        <f t="shared" si="8"/>
        <v>13285.331722693742</v>
      </c>
    </row>
    <row r="37" spans="1:11" x14ac:dyDescent="0.2">
      <c r="A37" s="1">
        <v>2013</v>
      </c>
      <c r="B37" s="88">
        <f>'a1'!BB38/1000</f>
        <v>1098.8679999999999</v>
      </c>
      <c r="C37" s="140">
        <v>839.5</v>
      </c>
      <c r="D37" s="88">
        <f>C37/'a5-1'!C47*100</f>
        <v>2.9304783713591553</v>
      </c>
      <c r="E37" s="129">
        <f t="shared" si="6"/>
        <v>1008.4435243743627</v>
      </c>
      <c r="F37" s="92">
        <f t="shared" si="3"/>
        <v>13.489764892150706</v>
      </c>
      <c r="G37" s="92">
        <f>G36*('a5-1'!D115/'a5-1'!D114)</f>
        <v>14.324636334987394</v>
      </c>
      <c r="H37" s="88">
        <f t="shared" si="7"/>
        <v>13603.666050822003</v>
      </c>
      <c r="I37" s="88">
        <f t="shared" si="5"/>
        <v>14445.586751035742</v>
      </c>
      <c r="J37" s="88">
        <v>94.171779141104295</v>
      </c>
      <c r="K37" s="88">
        <f t="shared" si="8"/>
        <v>13145.879897345034</v>
      </c>
    </row>
    <row r="38" spans="1:11" x14ac:dyDescent="0.2">
      <c r="A38" s="1">
        <v>2014</v>
      </c>
      <c r="B38" s="88">
        <f>'a1'!BB39/1000</f>
        <v>1111.989</v>
      </c>
      <c r="C38" s="140">
        <v>852.2</v>
      </c>
      <c r="D38" s="88">
        <f>C38/'a5-1'!C48*100</f>
        <v>2.94058784152157</v>
      </c>
      <c r="E38" s="129">
        <f t="shared" si="6"/>
        <v>993.53746753833343</v>
      </c>
      <c r="F38" s="92">
        <f t="shared" si="3"/>
        <v>14.056109146803486</v>
      </c>
      <c r="G38" s="92">
        <f>G37*('a5-1'!D116/'a5-1'!D115)</f>
        <v>14.639909207213853</v>
      </c>
      <c r="H38" s="88">
        <f t="shared" ref="H38:H44" si="9">E38*F38</f>
        <v>13965.271085157539</v>
      </c>
      <c r="I38" s="88">
        <f t="shared" si="5"/>
        <v>14545.298318726382</v>
      </c>
      <c r="J38" s="88">
        <v>96.012269938650306</v>
      </c>
      <c r="K38" s="88">
        <f t="shared" si="8"/>
        <v>13080.433636237751</v>
      </c>
    </row>
    <row r="39" spans="1:11" x14ac:dyDescent="0.2">
      <c r="A39" s="1">
        <v>2015</v>
      </c>
      <c r="B39" s="88">
        <f>'a1'!BB40/1000</f>
        <v>1122.21</v>
      </c>
      <c r="C39" s="140">
        <v>861.5</v>
      </c>
      <c r="D39" s="88">
        <f>C39/'a5-1'!C49*100</f>
        <v>2.9423015184529953</v>
      </c>
      <c r="E39" s="129">
        <f t="shared" si="6"/>
        <v>974.78724999999997</v>
      </c>
      <c r="F39" s="92">
        <f t="shared" si="3"/>
        <v>14.359179072402267</v>
      </c>
      <c r="G39" s="92">
        <f>G38*('a5-1'!D117/'a5-1'!D116)</f>
        <v>14.790181287845622</v>
      </c>
      <c r="H39" s="88">
        <f t="shared" si="9"/>
        <v>13997.144680244555</v>
      </c>
      <c r="I39" s="88">
        <f t="shared" si="5"/>
        <v>14417.280144580491</v>
      </c>
      <c r="J39" s="88">
        <v>97.085889570552141</v>
      </c>
      <c r="K39" s="88">
        <f t="shared" ref="K39:K45" si="10">I39/B39*1000</f>
        <v>12847.221237184207</v>
      </c>
    </row>
    <row r="40" spans="1:11" x14ac:dyDescent="0.2">
      <c r="A40" s="1">
        <v>2016</v>
      </c>
      <c r="B40" s="88">
        <f>'a1'!BB41/1000</f>
        <v>1135.4960000000001</v>
      </c>
      <c r="C40" s="140">
        <v>869</v>
      </c>
      <c r="D40" s="88">
        <f>C40/'a5-1'!C50*100</f>
        <v>2.9370908267454401</v>
      </c>
      <c r="E40" s="129">
        <f t="shared" si="6"/>
        <v>996.3349537026005</v>
      </c>
      <c r="F40" s="92">
        <f t="shared" si="3"/>
        <v>14.175677155001329</v>
      </c>
      <c r="G40" s="92">
        <f>G39*('a5-1'!D118/'a5-1'!D117)</f>
        <v>14.396482095110382</v>
      </c>
      <c r="H40" s="88">
        <f t="shared" si="9"/>
        <v>14123.722641931261</v>
      </c>
      <c r="I40" s="88">
        <f t="shared" si="5"/>
        <v>14343.71832171212</v>
      </c>
      <c r="J40" s="88">
        <v>98.466257668711663</v>
      </c>
      <c r="K40" s="88">
        <f t="shared" si="10"/>
        <v>12632.116997076271</v>
      </c>
    </row>
    <row r="41" spans="1:11" x14ac:dyDescent="0.2">
      <c r="A41" s="1">
        <v>2017</v>
      </c>
      <c r="B41" s="88">
        <f>'a1'!BB42/1000</f>
        <v>1147.3150000000001</v>
      </c>
      <c r="C41" s="140">
        <v>876.8</v>
      </c>
      <c r="D41" s="88">
        <f>C41/'a5-1'!C51*100</f>
        <v>2.9322747536093265</v>
      </c>
      <c r="E41" s="129">
        <f t="shared" si="6"/>
        <v>1018.6316433157681</v>
      </c>
      <c r="F41" s="92">
        <f t="shared" si="3"/>
        <v>14.496506499823193</v>
      </c>
      <c r="G41" s="92">
        <f>G40*('a5-1'!D119/'a5-1'!D118)</f>
        <v>14.496506499823193</v>
      </c>
      <c r="H41" s="88">
        <f t="shared" si="9"/>
        <v>14766.600238252613</v>
      </c>
      <c r="I41" s="88">
        <f t="shared" si="5"/>
        <v>14766.600238252613</v>
      </c>
      <c r="J41" s="88">
        <v>100</v>
      </c>
      <c r="K41" s="88">
        <f t="shared" si="10"/>
        <v>12870.571933821673</v>
      </c>
    </row>
    <row r="42" spans="1:11" x14ac:dyDescent="0.2">
      <c r="A42" s="1">
        <v>2018</v>
      </c>
      <c r="B42" s="88">
        <f>'a1'!BB43/1000</f>
        <v>1156.21</v>
      </c>
      <c r="C42" s="140">
        <v>876.6</v>
      </c>
      <c r="D42" s="88">
        <f>C42/'a5-1'!C52*100</f>
        <v>2.8939862134537675</v>
      </c>
      <c r="E42" s="129">
        <f t="shared" si="6"/>
        <v>1031.9273433646224</v>
      </c>
      <c r="F42" s="92">
        <f t="shared" si="3"/>
        <v>14.948139403779953</v>
      </c>
      <c r="G42" s="92">
        <f>G41*('a5-1'!D120/'a5-1'!D119)</f>
        <v>14.611974349721931</v>
      </c>
      <c r="H42" s="88">
        <f t="shared" si="9"/>
        <v>15425.393783186677</v>
      </c>
      <c r="I42" s="88">
        <f t="shared" si="5"/>
        <v>15078.49587202056</v>
      </c>
      <c r="J42" s="88">
        <v>102.30061349693253</v>
      </c>
      <c r="K42" s="88">
        <f t="shared" si="10"/>
        <v>13041.312453637798</v>
      </c>
    </row>
    <row r="43" spans="1:11" x14ac:dyDescent="0.2">
      <c r="A43" s="1">
        <v>2019</v>
      </c>
      <c r="B43" s="88">
        <f>'a1'!BB44/1000</f>
        <v>1164.223</v>
      </c>
      <c r="C43" s="140">
        <v>883.7</v>
      </c>
      <c r="D43" s="88">
        <f>C43/'a5-1'!C53*100</f>
        <v>2.8789892750563615</v>
      </c>
      <c r="E43" s="129">
        <f t="shared" si="6"/>
        <v>1054.1041929175628</v>
      </c>
      <c r="F43" s="92">
        <f t="shared" si="3"/>
        <v>15.333156363793808</v>
      </c>
      <c r="G43" s="92">
        <f>G42*('a5-1'!D121/'a5-1'!D120)</f>
        <v>14.701791101755237</v>
      </c>
      <c r="H43" s="88">
        <f t="shared" si="9"/>
        <v>16162.744413735665</v>
      </c>
      <c r="I43" s="88">
        <f>E43*G43</f>
        <v>15497.219643758312</v>
      </c>
      <c r="J43" s="88">
        <v>104.29447852760737</v>
      </c>
      <c r="K43" s="88">
        <f t="shared" si="10"/>
        <v>13311.212408411715</v>
      </c>
    </row>
    <row r="44" spans="1:11" x14ac:dyDescent="0.2">
      <c r="A44" s="1">
        <v>2020</v>
      </c>
      <c r="B44" s="88">
        <f>'a1'!BB45/1000</f>
        <v>1167.386</v>
      </c>
      <c r="C44" s="88">
        <v>888</v>
      </c>
      <c r="D44" s="88">
        <f>C44/'a5-1'!C54*100</f>
        <v>2.8596639250819575</v>
      </c>
      <c r="E44" s="129">
        <f t="shared" si="6"/>
        <v>1073.3038408612292</v>
      </c>
      <c r="F44" s="92">
        <f t="shared" si="3"/>
        <v>17.288214714266118</v>
      </c>
      <c r="G44" s="92">
        <f>G43*('a5-1'!D122/'a5-1'!D121)</f>
        <v>16.455351815622642</v>
      </c>
      <c r="H44" s="88">
        <f t="shared" si="9"/>
        <v>18555.507254455442</v>
      </c>
      <c r="I44" s="88">
        <f>E44*G44</f>
        <v>17661.592306430583</v>
      </c>
      <c r="J44" s="88">
        <v>105.06134969325153</v>
      </c>
      <c r="K44" s="88">
        <f t="shared" si="10"/>
        <v>15129.179471426403</v>
      </c>
    </row>
    <row r="45" spans="1:11" x14ac:dyDescent="0.2">
      <c r="A45" s="1">
        <v>2021</v>
      </c>
      <c r="B45" s="88">
        <f>'a1'!BB46/1000</f>
        <v>1167.711</v>
      </c>
      <c r="C45" s="88">
        <v>889.6</v>
      </c>
      <c r="D45" s="88">
        <f>C45/'a5-1'!C55*100</f>
        <v>2.8397954427922953</v>
      </c>
      <c r="E45" s="129">
        <f t="shared" si="6"/>
        <v>1089.5207952060091</v>
      </c>
      <c r="F45" s="92">
        <f t="shared" si="3"/>
        <v>17.063032527259995</v>
      </c>
      <c r="G45" s="92">
        <f>G44*('a5-1'!D123/'a5-1'!D122)</f>
        <v>15.713414135273329</v>
      </c>
      <c r="H45" s="88">
        <f t="shared" ref="H45" si="11">E45*F45</f>
        <v>18590.528767726308</v>
      </c>
      <c r="I45" s="88">
        <f>E45*G45</f>
        <v>17120.091464064342</v>
      </c>
      <c r="J45" s="88">
        <v>108.58895705521472</v>
      </c>
      <c r="K45" s="88">
        <f t="shared" si="10"/>
        <v>14661.240207606455</v>
      </c>
    </row>
    <row r="46" spans="1:11" x14ac:dyDescent="0.2">
      <c r="A46" s="1">
        <v>2022</v>
      </c>
      <c r="B46" s="88">
        <f>'a1'!BB47/1000</f>
        <v>1178.4549999999999</v>
      </c>
      <c r="C46" s="88">
        <v>900.2</v>
      </c>
      <c r="D46" s="88">
        <f>C46/'a5-1'!C56*100</f>
        <v>2.833303432886086</v>
      </c>
      <c r="E46" s="129">
        <f t="shared" si="6"/>
        <v>1117.1482000000001</v>
      </c>
      <c r="F46" s="92">
        <f t="shared" si="3"/>
        <v>17.864634721049548</v>
      </c>
      <c r="G46" s="92">
        <f>G45*('a5-1'!D124/'a5-1'!D123)</f>
        <v>15.407065923444849</v>
      </c>
      <c r="H46" s="88">
        <f t="shared" ref="H46" si="12">E46*F46</f>
        <v>19957.444522278005</v>
      </c>
      <c r="I46" s="88">
        <f>E46*G46</f>
        <v>17211.975963657751</v>
      </c>
      <c r="J46" s="88">
        <v>115.95092024539876</v>
      </c>
      <c r="K46" s="88">
        <f t="shared" ref="K46" si="13">I46/B46*1000</f>
        <v>14605.54366832654</v>
      </c>
    </row>
    <row r="47" spans="1:11" x14ac:dyDescent="0.2">
      <c r="A47" s="1">
        <v>2023</v>
      </c>
      <c r="B47" s="88">
        <f>'a1'!BB48/1000</f>
        <v>1209.307</v>
      </c>
      <c r="C47" s="88">
        <v>924.2</v>
      </c>
      <c r="D47" s="88">
        <f>C47/'a5-1'!C57*100</f>
        <v>2.8435085732921874</v>
      </c>
      <c r="E47" s="129">
        <f t="shared" si="6"/>
        <v>1146.9322000000002</v>
      </c>
      <c r="F47" s="92">
        <f t="shared" si="3"/>
        <v>18.735897330648822</v>
      </c>
      <c r="G47" s="92">
        <f>G46*('a5-1'!D125/'a5-1'!D124)</f>
        <v>15.551629611181452</v>
      </c>
      <c r="H47" s="88">
        <f t="shared" ref="H47" si="14">E47*F47</f>
        <v>21488.803944415184</v>
      </c>
      <c r="I47" s="88">
        <f>E47*G47</f>
        <v>17836.66476353749</v>
      </c>
      <c r="J47" s="88">
        <v>120.47546012269939</v>
      </c>
      <c r="K47" s="88">
        <f t="shared" ref="K47" si="15">I47/B47*1000</f>
        <v>14749.492695847695</v>
      </c>
    </row>
    <row r="48" spans="1:11" ht="12.75" customHeight="1" x14ac:dyDescent="0.2"/>
    <row r="49" spans="1:11" ht="12.75" customHeight="1" x14ac:dyDescent="0.2"/>
    <row r="50" spans="1:11" ht="12.75" customHeight="1" x14ac:dyDescent="0.2">
      <c r="A50" s="1" t="s">
        <v>496</v>
      </c>
    </row>
    <row r="51" spans="1:11" ht="12.75" customHeight="1" x14ac:dyDescent="0.2">
      <c r="A51" s="1" t="s">
        <v>472</v>
      </c>
      <c r="B51" s="5"/>
      <c r="C51" s="5"/>
      <c r="D51" s="5"/>
      <c r="E51" s="5"/>
      <c r="F51" s="5"/>
      <c r="G51" s="5"/>
      <c r="H51" s="5"/>
      <c r="I51" s="5"/>
      <c r="J51" s="5"/>
      <c r="K51" s="5"/>
    </row>
    <row r="52" spans="1:11" ht="12.75" customHeight="1" x14ac:dyDescent="0.2">
      <c r="B52" s="5"/>
      <c r="C52" s="5"/>
      <c r="D52" s="5"/>
      <c r="E52" s="5"/>
      <c r="F52" s="5"/>
      <c r="G52" s="5"/>
      <c r="H52" s="5"/>
      <c r="I52" s="5"/>
      <c r="J52" s="5"/>
      <c r="K52" s="5"/>
    </row>
    <row r="53" spans="1:11" ht="12.75" customHeight="1" x14ac:dyDescent="0.2"/>
    <row r="54" spans="1:11" ht="38.25" x14ac:dyDescent="0.2">
      <c r="B54" s="3" t="s">
        <v>497</v>
      </c>
    </row>
    <row r="55" spans="1:11" ht="12.75" customHeight="1" x14ac:dyDescent="0.2">
      <c r="A55" s="1">
        <v>1998</v>
      </c>
      <c r="B55" s="169">
        <v>3.6</v>
      </c>
    </row>
    <row r="56" spans="1:11" ht="12.75" customHeight="1" x14ac:dyDescent="0.2">
      <c r="A56" s="1">
        <v>1999</v>
      </c>
      <c r="B56" s="11">
        <v>3.5707239336560006</v>
      </c>
    </row>
    <row r="57" spans="1:11" ht="12.75" customHeight="1" x14ac:dyDescent="0.2">
      <c r="A57" s="1">
        <v>2000</v>
      </c>
      <c r="B57" s="11">
        <v>3.5416859473288285</v>
      </c>
    </row>
    <row r="58" spans="1:11" ht="12.75" customHeight="1" x14ac:dyDescent="0.2">
      <c r="A58" s="1">
        <v>2001</v>
      </c>
      <c r="B58" s="11">
        <v>3.5128841048944928</v>
      </c>
    </row>
    <row r="59" spans="1:11" ht="12.75" customHeight="1" x14ac:dyDescent="0.2">
      <c r="A59" s="1">
        <v>2002</v>
      </c>
      <c r="B59" s="11">
        <v>3.4843164859740283</v>
      </c>
    </row>
    <row r="60" spans="1:11" ht="12.75" customHeight="1" x14ac:dyDescent="0.2">
      <c r="A60" s="1">
        <v>2003</v>
      </c>
      <c r="B60" s="11">
        <v>3.4559811858054541</v>
      </c>
    </row>
    <row r="61" spans="1:11" x14ac:dyDescent="0.2">
      <c r="A61" s="1">
        <v>2004</v>
      </c>
      <c r="B61" s="11">
        <v>3.4278763151167722</v>
      </c>
    </row>
    <row r="62" spans="1:11" ht="14.25" x14ac:dyDescent="0.2">
      <c r="A62" s="1">
        <v>2005</v>
      </c>
      <c r="B62" s="169">
        <v>3.4</v>
      </c>
    </row>
    <row r="63" spans="1:11" x14ac:dyDescent="0.2">
      <c r="A63" s="1">
        <v>2006</v>
      </c>
      <c r="B63" s="11">
        <v>3.4390907321274633</v>
      </c>
    </row>
    <row r="64" spans="1:11" x14ac:dyDescent="0.2">
      <c r="A64" s="1">
        <v>2007</v>
      </c>
      <c r="B64" s="11">
        <v>3.478630901119121</v>
      </c>
    </row>
    <row r="65" spans="1:2" x14ac:dyDescent="0.2">
      <c r="A65" s="1">
        <v>2008</v>
      </c>
      <c r="B65" s="11">
        <v>3.518625674273816</v>
      </c>
    </row>
    <row r="66" spans="1:2" x14ac:dyDescent="0.2">
      <c r="A66" s="1">
        <v>2009</v>
      </c>
      <c r="B66" s="11">
        <v>3.5590802783002431</v>
      </c>
    </row>
    <row r="67" spans="1:2" ht="14.25" x14ac:dyDescent="0.2">
      <c r="A67" s="1">
        <v>2010</v>
      </c>
      <c r="B67" s="169">
        <v>3.6</v>
      </c>
    </row>
    <row r="68" spans="1:2" x14ac:dyDescent="0.2">
      <c r="A68" s="1">
        <v>2011</v>
      </c>
      <c r="B68" s="11">
        <v>3.4939311233031747</v>
      </c>
    </row>
    <row r="69" spans="1:2" x14ac:dyDescent="0.2">
      <c r="A69" s="1">
        <v>2012</v>
      </c>
      <c r="B69" s="11">
        <v>3.3909874151073844</v>
      </c>
    </row>
    <row r="70" spans="1:2" x14ac:dyDescent="0.2">
      <c r="A70" s="1">
        <v>2013</v>
      </c>
      <c r="B70" s="11">
        <v>3.2910767967702976</v>
      </c>
    </row>
    <row r="71" spans="1:2" x14ac:dyDescent="0.2">
      <c r="A71" s="1">
        <v>2014</v>
      </c>
      <c r="B71" s="11">
        <v>3.1941099026157387</v>
      </c>
    </row>
    <row r="72" spans="1:2" ht="14.25" x14ac:dyDescent="0.2">
      <c r="A72" s="1">
        <v>2015</v>
      </c>
      <c r="B72" s="169">
        <v>3.1</v>
      </c>
    </row>
    <row r="73" spans="1:2" x14ac:dyDescent="0.2">
      <c r="A73" s="1">
        <v>2016</v>
      </c>
      <c r="B73" s="11">
        <v>3.1411792919040957</v>
      </c>
    </row>
    <row r="74" spans="1:2" x14ac:dyDescent="0.2">
      <c r="A74" s="1">
        <v>2017</v>
      </c>
      <c r="B74" s="11">
        <v>3.1829055948022953</v>
      </c>
    </row>
    <row r="75" spans="1:2" x14ac:dyDescent="0.2">
      <c r="A75" s="1">
        <v>2018</v>
      </c>
      <c r="B75" s="11">
        <v>3.2251861749931154</v>
      </c>
    </row>
    <row r="76" spans="1:2" x14ac:dyDescent="0.2">
      <c r="A76" s="1">
        <v>2019</v>
      </c>
      <c r="B76" s="11">
        <v>3.2680283952979847</v>
      </c>
    </row>
    <row r="77" spans="1:2" x14ac:dyDescent="0.2">
      <c r="A77" s="1">
        <v>2020</v>
      </c>
      <c r="B77" s="11">
        <v>3.3114397163434197</v>
      </c>
    </row>
    <row r="78" spans="1:2" x14ac:dyDescent="0.2">
      <c r="A78" s="1">
        <v>2021</v>
      </c>
      <c r="B78" s="11">
        <v>3.3554276978602329</v>
      </c>
    </row>
    <row r="79" spans="1:2" ht="14.25" x14ac:dyDescent="0.2">
      <c r="A79" s="1">
        <v>2022</v>
      </c>
      <c r="B79" s="169">
        <v>3.4</v>
      </c>
    </row>
    <row r="80" spans="1:2" x14ac:dyDescent="0.2">
      <c r="A80" s="1">
        <v>2023</v>
      </c>
      <c r="B80" s="2">
        <v>3.4</v>
      </c>
    </row>
    <row r="83" spans="2:2" x14ac:dyDescent="0.2">
      <c r="B83" s="1" t="s">
        <v>498</v>
      </c>
    </row>
  </sheetData>
  <phoneticPr fontId="69" type="noConversion"/>
  <pageMargins left="0.74803149606299213" right="0.74803149606299213" top="0.98425196850393704" bottom="0.98425196850393704" header="0.51181102362204722" footer="0.51181102362204722"/>
  <pageSetup scale="63"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92D050"/>
  </sheetPr>
  <dimension ref="A1:J83"/>
  <sheetViews>
    <sheetView workbookViewId="0">
      <selection activeCell="D84" sqref="D84"/>
    </sheetView>
  </sheetViews>
  <sheetFormatPr defaultColWidth="9" defaultRowHeight="12.75" x14ac:dyDescent="0.2"/>
  <cols>
    <col min="1" max="1" width="14.875" style="1" customWidth="1"/>
    <col min="2" max="10" width="12" style="1" customWidth="1"/>
    <col min="11" max="15" width="9" style="1"/>
    <col min="16" max="16" width="0" style="1" hidden="1" customWidth="1"/>
    <col min="17" max="16384" width="9" style="1"/>
  </cols>
  <sheetData>
    <row r="1" spans="1:10" x14ac:dyDescent="0.2">
      <c r="A1" s="1" t="s">
        <v>517</v>
      </c>
    </row>
    <row r="2" spans="1:10" s="3" customFormat="1" ht="48.75" customHeight="1" x14ac:dyDescent="0.2">
      <c r="B2" s="3" t="s">
        <v>448</v>
      </c>
      <c r="C2" s="3" t="s">
        <v>449</v>
      </c>
      <c r="D2" s="3" t="s">
        <v>490</v>
      </c>
      <c r="E2" s="3" t="s">
        <v>491</v>
      </c>
      <c r="F2" s="3" t="s">
        <v>451</v>
      </c>
      <c r="G2" s="3" t="s">
        <v>452</v>
      </c>
      <c r="H2" s="3" t="s">
        <v>452</v>
      </c>
      <c r="I2" s="3" t="s">
        <v>453</v>
      </c>
      <c r="J2" s="3" t="s">
        <v>454</v>
      </c>
    </row>
    <row r="3" spans="1:10" ht="25.5" x14ac:dyDescent="0.2">
      <c r="B3" s="3" t="s">
        <v>455</v>
      </c>
      <c r="C3" s="3" t="s">
        <v>455</v>
      </c>
      <c r="D3" s="3" t="s">
        <v>456</v>
      </c>
      <c r="E3" s="3" t="s">
        <v>457</v>
      </c>
      <c r="F3" s="3" t="s">
        <v>458</v>
      </c>
      <c r="G3" s="3" t="s">
        <v>459</v>
      </c>
      <c r="H3" s="3" t="s">
        <v>460</v>
      </c>
      <c r="I3" s="3" t="s">
        <v>461</v>
      </c>
      <c r="J3" s="3" t="s">
        <v>462</v>
      </c>
    </row>
    <row r="4" spans="1:10" x14ac:dyDescent="0.2">
      <c r="B4" s="1" t="s">
        <v>145</v>
      </c>
      <c r="C4" s="1" t="s">
        <v>146</v>
      </c>
      <c r="D4" s="1" t="s">
        <v>148</v>
      </c>
      <c r="E4" s="1" t="s">
        <v>149</v>
      </c>
      <c r="F4" s="1" t="s">
        <v>150</v>
      </c>
      <c r="G4" s="1" t="s">
        <v>493</v>
      </c>
      <c r="H4" s="1" t="s">
        <v>152</v>
      </c>
      <c r="I4" s="1" t="s">
        <v>395</v>
      </c>
      <c r="J4" s="1" t="s">
        <v>494</v>
      </c>
    </row>
    <row r="5" spans="1:10" x14ac:dyDescent="0.2">
      <c r="A5" s="1">
        <v>1981</v>
      </c>
      <c r="B5" s="88">
        <f>'a1'!BH6/1000</f>
        <v>2291.1039999999998</v>
      </c>
      <c r="C5" s="140">
        <v>1702.3</v>
      </c>
      <c r="D5" s="88">
        <v>1879</v>
      </c>
      <c r="E5" s="92">
        <v>5.4747205960617347</v>
      </c>
      <c r="F5" s="92">
        <f>E5/I5*$I$41</f>
        <v>14.422294257100004</v>
      </c>
      <c r="G5" s="88">
        <v>10287</v>
      </c>
      <c r="H5" s="88">
        <f>G5/I5*$I$41</f>
        <v>27099.490909090913</v>
      </c>
      <c r="I5" s="88">
        <v>37.960122699386503</v>
      </c>
      <c r="J5" s="88">
        <f t="shared" ref="J5:J47" si="0">H5/B5*1000</f>
        <v>11828.136526797089</v>
      </c>
    </row>
    <row r="6" spans="1:10" x14ac:dyDescent="0.2">
      <c r="A6" s="1">
        <v>1982</v>
      </c>
      <c r="B6" s="88">
        <f>'a1'!BH7/1000</f>
        <v>2369.8270000000002</v>
      </c>
      <c r="C6" s="140">
        <v>1759.2</v>
      </c>
      <c r="D6" s="88">
        <v>1890.2740000000001</v>
      </c>
      <c r="E6" s="92">
        <f>POWER(E$10/E$5,1/5)*E5</f>
        <v>5.7262152216244457</v>
      </c>
      <c r="F6" s="92">
        <f t="shared" ref="F6:F16" si="1">E6/I6*$I$41</f>
        <v>13.601064934423091</v>
      </c>
      <c r="G6" s="88">
        <v>10821.82197125066</v>
      </c>
      <c r="H6" s="88">
        <f t="shared" ref="H6:H16" si="2">G6/I6*$I$41</f>
        <v>25704.291166686449</v>
      </c>
      <c r="I6" s="88">
        <v>42.101226993865033</v>
      </c>
      <c r="J6" s="88">
        <f t="shared" si="0"/>
        <v>10846.484222977648</v>
      </c>
    </row>
    <row r="7" spans="1:10" x14ac:dyDescent="0.2">
      <c r="A7" s="1">
        <v>1983</v>
      </c>
      <c r="B7" s="88">
        <f>'a1'!BH8/1000</f>
        <v>2393.587</v>
      </c>
      <c r="C7" s="140">
        <v>1777.4</v>
      </c>
      <c r="D7" s="88">
        <v>1901.6156440000002</v>
      </c>
      <c r="E7" s="92">
        <f>POWER(E$10/E$5,1/5)*E6</f>
        <v>5.9892628653872864</v>
      </c>
      <c r="F7" s="92">
        <f t="shared" si="1"/>
        <v>13.442338685826197</v>
      </c>
      <c r="G7" s="88">
        <v>11384.449380523332</v>
      </c>
      <c r="H7" s="88">
        <f t="shared" si="2"/>
        <v>25551.328730124656</v>
      </c>
      <c r="I7" s="88">
        <v>44.555214723926383</v>
      </c>
      <c r="J7" s="88">
        <f t="shared" si="0"/>
        <v>10674.911223249732</v>
      </c>
    </row>
    <row r="8" spans="1:10" x14ac:dyDescent="0.2">
      <c r="A8" s="1">
        <v>1984</v>
      </c>
      <c r="B8" s="88">
        <f>'a1'!BH9/1000</f>
        <v>2393.9070000000002</v>
      </c>
      <c r="C8" s="140">
        <v>1778.8</v>
      </c>
      <c r="D8" s="88">
        <v>1913.0253378640002</v>
      </c>
      <c r="E8" s="92">
        <f>POWER(E$10/E$5,1/5)*E7</f>
        <v>6.2643942433814006</v>
      </c>
      <c r="F8" s="92">
        <f t="shared" si="1"/>
        <v>13.479818635923014</v>
      </c>
      <c r="G8" s="88">
        <v>11976.327834814656</v>
      </c>
      <c r="H8" s="88">
        <f t="shared" si="2"/>
        <v>25770.844053792593</v>
      </c>
      <c r="I8" s="88">
        <v>46.472392638036808</v>
      </c>
      <c r="J8" s="88">
        <f t="shared" si="0"/>
        <v>10765.181794360678</v>
      </c>
    </row>
    <row r="9" spans="1:10" x14ac:dyDescent="0.2">
      <c r="A9" s="1">
        <v>1985</v>
      </c>
      <c r="B9" s="88">
        <f>'a1'!BH10/1000</f>
        <v>2404.4899999999998</v>
      </c>
      <c r="C9" s="140">
        <v>1791.1</v>
      </c>
      <c r="D9" s="88">
        <v>1924.5034898911842</v>
      </c>
      <c r="E9" s="92">
        <f>POWER(E$10/E$5,1/5)*E8</f>
        <v>6.5521644513715076</v>
      </c>
      <c r="F9" s="92">
        <f t="shared" si="1"/>
        <v>13.561940388235627</v>
      </c>
      <c r="G9" s="88">
        <v>12598.978098347243</v>
      </c>
      <c r="H9" s="88">
        <f t="shared" si="2"/>
        <v>26077.884825785401</v>
      </c>
      <c r="I9" s="88">
        <v>48.312883435582826</v>
      </c>
      <c r="J9" s="88">
        <f t="shared" si="0"/>
        <v>10845.495230084302</v>
      </c>
    </row>
    <row r="10" spans="1:10" x14ac:dyDescent="0.2">
      <c r="A10" s="1">
        <v>1986</v>
      </c>
      <c r="B10" s="88">
        <f>'a1'!BH11/1000</f>
        <v>2432.9299999999998</v>
      </c>
      <c r="C10" s="140">
        <v>1811.9</v>
      </c>
      <c r="D10" s="88">
        <v>1934</v>
      </c>
      <c r="E10" s="92">
        <v>6.8531540847983452</v>
      </c>
      <c r="F10" s="92">
        <f t="shared" si="1"/>
        <v>13.622733119782076</v>
      </c>
      <c r="G10" s="88">
        <v>13254</v>
      </c>
      <c r="H10" s="88">
        <f t="shared" si="2"/>
        <v>26346.365853658539</v>
      </c>
      <c r="I10" s="88">
        <v>50.306748466257666</v>
      </c>
      <c r="J10" s="88">
        <f t="shared" si="0"/>
        <v>10829.068593695069</v>
      </c>
    </row>
    <row r="11" spans="1:10" x14ac:dyDescent="0.2">
      <c r="A11" s="1">
        <v>1987</v>
      </c>
      <c r="B11" s="88">
        <f>'a1'!BH12/1000</f>
        <v>2440.877</v>
      </c>
      <c r="C11" s="140">
        <v>1815</v>
      </c>
      <c r="D11" s="88">
        <v>1982.35</v>
      </c>
      <c r="E11" s="92">
        <f>POWER(E$16/E$10,1/6)*E10</f>
        <v>7.1987399892947135</v>
      </c>
      <c r="F11" s="92">
        <f t="shared" si="1"/>
        <v>13.703878753343513</v>
      </c>
      <c r="G11" s="88">
        <v>14271.644567672512</v>
      </c>
      <c r="H11" s="88">
        <f t="shared" si="2"/>
        <v>27168.210972620374</v>
      </c>
      <c r="I11" s="88">
        <v>52.530674846625764</v>
      </c>
      <c r="J11" s="88">
        <f t="shared" si="0"/>
        <v>11130.512095701821</v>
      </c>
    </row>
    <row r="12" spans="1:10" x14ac:dyDescent="0.2">
      <c r="A12" s="1">
        <v>1988</v>
      </c>
      <c r="B12" s="88">
        <f>'a1'!BH13/1000</f>
        <v>2456.614</v>
      </c>
      <c r="C12" s="140">
        <v>1827.1</v>
      </c>
      <c r="D12" s="88">
        <v>2031.9087499999998</v>
      </c>
      <c r="E12" s="92">
        <f>POWER(E$16/E$10,1/6)*E11</f>
        <v>7.5617528501835389</v>
      </c>
      <c r="F12" s="92">
        <f t="shared" si="1"/>
        <v>13.849052972808055</v>
      </c>
      <c r="G12" s="88">
        <v>15367.424073183667</v>
      </c>
      <c r="H12" s="88">
        <f t="shared" si="2"/>
        <v>28144.832853134132</v>
      </c>
      <c r="I12" s="88">
        <v>54.601226993865033</v>
      </c>
      <c r="J12" s="88">
        <f t="shared" si="0"/>
        <v>11456.758307627544</v>
      </c>
    </row>
    <row r="13" spans="1:10" x14ac:dyDescent="0.2">
      <c r="A13" s="1">
        <v>1989</v>
      </c>
      <c r="B13" s="88">
        <f>'a1'!BH14/1000</f>
        <v>2498.3249999999998</v>
      </c>
      <c r="C13" s="140">
        <v>1853.1</v>
      </c>
      <c r="D13" s="88">
        <v>2082.7064687499997</v>
      </c>
      <c r="E13" s="92">
        <f>POWER(E$16/E$10,1/6)*E12</f>
        <v>7.9430714614351583</v>
      </c>
      <c r="F13" s="92">
        <f t="shared" si="1"/>
        <v>13.847279660042041</v>
      </c>
      <c r="G13" s="88">
        <v>16547.337731490228</v>
      </c>
      <c r="H13" s="88">
        <f t="shared" si="2"/>
        <v>28847.230483774409</v>
      </c>
      <c r="I13" s="88">
        <v>57.361963190184049</v>
      </c>
      <c r="J13" s="88">
        <f t="shared" si="0"/>
        <v>11546.62843456092</v>
      </c>
    </row>
    <row r="14" spans="1:10" x14ac:dyDescent="0.2">
      <c r="A14" s="1">
        <v>1990</v>
      </c>
      <c r="B14" s="88">
        <f>'a1'!BH15/1000</f>
        <v>2547.788</v>
      </c>
      <c r="C14" s="140">
        <v>1889.8</v>
      </c>
      <c r="D14" s="88">
        <v>2134.7741304687493</v>
      </c>
      <c r="E14" s="92">
        <f>POWER(E$16/E$10,1/6)*E13</f>
        <v>8.3436189322075354</v>
      </c>
      <c r="F14" s="92">
        <f t="shared" si="1"/>
        <v>13.877651897447226</v>
      </c>
      <c r="G14" s="88">
        <v>17817.845378381237</v>
      </c>
      <c r="H14" s="88">
        <f t="shared" si="2"/>
        <v>29635.804047715726</v>
      </c>
      <c r="I14" s="88">
        <v>60.122699386503072</v>
      </c>
      <c r="J14" s="88">
        <f t="shared" si="0"/>
        <v>11631.974107624234</v>
      </c>
    </row>
    <row r="15" spans="1:10" x14ac:dyDescent="0.2">
      <c r="A15" s="1">
        <v>1991</v>
      </c>
      <c r="B15" s="88">
        <f>'a1'!BH16/1000</f>
        <v>2592.306</v>
      </c>
      <c r="C15" s="140">
        <v>1927.8</v>
      </c>
      <c r="D15" s="88">
        <v>2188.1434837304678</v>
      </c>
      <c r="E15" s="92">
        <f>POWER(E$16/E$10,1/6)*E14</f>
        <v>8.764364921540535</v>
      </c>
      <c r="F15" s="92">
        <f t="shared" si="1"/>
        <v>13.802816253247412</v>
      </c>
      <c r="G15" s="88">
        <v>19185.902837030582</v>
      </c>
      <c r="H15" s="88">
        <f t="shared" si="2"/>
        <v>30215.479830299377</v>
      </c>
      <c r="I15" s="88">
        <v>63.49693251533742</v>
      </c>
      <c r="J15" s="88">
        <f t="shared" si="0"/>
        <v>11655.830689085074</v>
      </c>
    </row>
    <row r="16" spans="1:10" x14ac:dyDescent="0.2">
      <c r="A16" s="1">
        <v>1992</v>
      </c>
      <c r="B16" s="88">
        <f>'a1'!BH17/1000</f>
        <v>2632.672</v>
      </c>
      <c r="C16" s="140">
        <v>1958.1</v>
      </c>
      <c r="D16" s="88">
        <v>2244</v>
      </c>
      <c r="E16" s="92">
        <v>9.2063279857397511</v>
      </c>
      <c r="F16" s="92">
        <f t="shared" si="1"/>
        <v>14.29172820643409</v>
      </c>
      <c r="G16" s="88">
        <v>20659</v>
      </c>
      <c r="H16" s="88">
        <f t="shared" si="2"/>
        <v>32070.638095238097</v>
      </c>
      <c r="I16" s="88">
        <v>64.417177914110425</v>
      </c>
      <c r="J16" s="88">
        <f t="shared" si="0"/>
        <v>12181.782650948579</v>
      </c>
    </row>
    <row r="17" spans="1:10" x14ac:dyDescent="0.2">
      <c r="A17" s="1">
        <v>1993</v>
      </c>
      <c r="B17" s="88">
        <f>'a1'!BH18/1000</f>
        <v>2667.2919999999999</v>
      </c>
      <c r="C17" s="140">
        <v>1987.2</v>
      </c>
      <c r="D17" s="88">
        <f>D16*POWER(D$22/D$16, 1/6)</f>
        <v>2340.9291974696703</v>
      </c>
      <c r="E17" s="92">
        <f>F17*I17/$I$41</f>
        <v>9.2912422818179614</v>
      </c>
      <c r="F17" s="92">
        <f>F16*('a5-1'!D95/'a5-1'!D94)</f>
        <v>14.153948522769419</v>
      </c>
      <c r="G17" s="88">
        <f>D17*E17</f>
        <v>21750.140338272387</v>
      </c>
      <c r="H17" s="88">
        <f>D17*F17</f>
        <v>33133.39135643364</v>
      </c>
      <c r="I17" s="88">
        <v>65.644171779141104</v>
      </c>
      <c r="J17" s="88">
        <f t="shared" si="0"/>
        <v>12422.108774155076</v>
      </c>
    </row>
    <row r="18" spans="1:10" x14ac:dyDescent="0.2">
      <c r="A18" s="1">
        <v>1994</v>
      </c>
      <c r="B18" s="88">
        <f>'a1'!BH19/1000</f>
        <v>2700.6060000000002</v>
      </c>
      <c r="C18" s="140">
        <v>2016.3</v>
      </c>
      <c r="D18" s="88">
        <f>D17*POWER(D$22/D$16, 1/6)</f>
        <v>2442.0452351007107</v>
      </c>
      <c r="E18" s="92">
        <f t="shared" ref="E18:E47" si="3">F18*I18/$I$41</f>
        <v>9.3413541295306022</v>
      </c>
      <c r="F18" s="92">
        <f>F17*('a5-1'!D96/'a5-1'!D95)</f>
        <v>14.213682362786356</v>
      </c>
      <c r="G18" s="88">
        <f t="shared" ref="G18:G31" si="4">D18*E18</f>
        <v>22812.009341408553</v>
      </c>
      <c r="H18" s="88">
        <f t="shared" ref="H18:H42" si="5">D18*F18</f>
        <v>34710.455287277429</v>
      </c>
      <c r="I18" s="88">
        <v>65.720858895705518</v>
      </c>
      <c r="J18" s="88">
        <f t="shared" si="0"/>
        <v>12852.839432067256</v>
      </c>
    </row>
    <row r="19" spans="1:10" x14ac:dyDescent="0.2">
      <c r="A19" s="1">
        <v>1995</v>
      </c>
      <c r="B19" s="88">
        <f>'a1'!BH20/1000</f>
        <v>2734.5189999999998</v>
      </c>
      <c r="C19" s="140">
        <v>2048.9</v>
      </c>
      <c r="D19" s="88">
        <f>D18*POWER(D$22/D$16, 1/6)</f>
        <v>2547.5289627401689</v>
      </c>
      <c r="E19" s="92">
        <f t="shared" si="3"/>
        <v>9.5248370508344102</v>
      </c>
      <c r="F19" s="92">
        <f>F18*('a5-1'!D97/'a5-1'!D96)</f>
        <v>14.178524559689579</v>
      </c>
      <c r="G19" s="88">
        <f t="shared" si="4"/>
        <v>24264.798252381315</v>
      </c>
      <c r="H19" s="88">
        <f t="shared" si="5"/>
        <v>36120.201964732005</v>
      </c>
      <c r="I19" s="88">
        <v>67.177914110429441</v>
      </c>
      <c r="J19" s="88">
        <f t="shared" si="0"/>
        <v>13208.97823885371</v>
      </c>
    </row>
    <row r="20" spans="1:10" x14ac:dyDescent="0.2">
      <c r="A20" s="1">
        <v>1996</v>
      </c>
      <c r="B20" s="88">
        <f>'a1'!BH21/1000</f>
        <v>2775.1329999999998</v>
      </c>
      <c r="C20" s="140">
        <v>2086.9</v>
      </c>
      <c r="D20" s="88">
        <f>D19*POWER(D$22/D$16, 1/6)</f>
        <v>2657.5690420134069</v>
      </c>
      <c r="E20" s="92">
        <f t="shared" si="3"/>
        <v>9.706894772799604</v>
      </c>
      <c r="F20" s="92">
        <f>F19*('a5-1'!D98/'a5-1'!D97)</f>
        <v>14.238234852340474</v>
      </c>
      <c r="G20" s="88">
        <f t="shared" si="4"/>
        <v>25796.743042273993</v>
      </c>
      <c r="H20" s="88">
        <f t="shared" si="5"/>
        <v>37839.092156496379</v>
      </c>
      <c r="I20" s="88">
        <v>68.174846625766875</v>
      </c>
      <c r="J20" s="88">
        <f t="shared" si="0"/>
        <v>13635.055385272122</v>
      </c>
    </row>
    <row r="21" spans="1:10" x14ac:dyDescent="0.2">
      <c r="A21" s="1">
        <v>1997</v>
      </c>
      <c r="B21" s="88">
        <f>'a1'!BH22/1000</f>
        <v>2829.848</v>
      </c>
      <c r="C21" s="140">
        <v>2139</v>
      </c>
      <c r="D21" s="88">
        <f>D20*POWER(D$22/D$16, 1/6)</f>
        <v>2772.3622837525336</v>
      </c>
      <c r="E21" s="92">
        <f t="shared" si="3"/>
        <v>10.177946141298424</v>
      </c>
      <c r="F21" s="92">
        <f>F20*('a5-1'!D99/'a5-1'!D98)</f>
        <v>14.681462133023389</v>
      </c>
      <c r="G21" s="88">
        <f t="shared" si="4"/>
        <v>28216.954008200384</v>
      </c>
      <c r="H21" s="88">
        <f t="shared" si="5"/>
        <v>40702.33188793507</v>
      </c>
      <c r="I21" s="88">
        <v>69.325153374233139</v>
      </c>
      <c r="J21" s="88">
        <f t="shared" si="0"/>
        <v>14383.221956774734</v>
      </c>
    </row>
    <row r="22" spans="1:10" x14ac:dyDescent="0.2">
      <c r="A22" s="1">
        <v>1998</v>
      </c>
      <c r="B22" s="88">
        <f>'a1'!BH23/1000</f>
        <v>2899.0659999999998</v>
      </c>
      <c r="C22" s="140">
        <v>2201</v>
      </c>
      <c r="D22" s="88">
        <f t="shared" ref="D22:D47" si="6">C22*B55*365/1000</f>
        <v>2892.114</v>
      </c>
      <c r="E22" s="92">
        <f t="shared" si="3"/>
        <v>10.597230591884923</v>
      </c>
      <c r="F22" s="92">
        <f>F21*('a5-1'!D100/'a5-1'!D99)</f>
        <v>15.135584547445717</v>
      </c>
      <c r="G22" s="88">
        <f t="shared" si="4"/>
        <v>30648.398956018671</v>
      </c>
      <c r="H22" s="88">
        <f t="shared" si="5"/>
        <v>43773.835967851424</v>
      </c>
      <c r="I22" s="88">
        <v>70.015337423312886</v>
      </c>
      <c r="J22" s="88">
        <f t="shared" si="0"/>
        <v>15099.289208266189</v>
      </c>
    </row>
    <row r="23" spans="1:10" x14ac:dyDescent="0.2">
      <c r="A23" s="1">
        <v>1999</v>
      </c>
      <c r="B23" s="88">
        <f>'a1'!BH24/1000</f>
        <v>2952.692</v>
      </c>
      <c r="C23" s="140">
        <v>2254.6</v>
      </c>
      <c r="D23" s="88">
        <f t="shared" si="6"/>
        <v>2938.4522759995994</v>
      </c>
      <c r="E23" s="92">
        <f t="shared" si="3"/>
        <v>10.892982441733931</v>
      </c>
      <c r="F23" s="92">
        <f>F22*('a5-1'!D101/'a5-1'!D100)</f>
        <v>15.290042092595312</v>
      </c>
      <c r="G23" s="88">
        <f t="shared" si="4"/>
        <v>32008.509048336742</v>
      </c>
      <c r="H23" s="88">
        <f t="shared" si="5"/>
        <v>44929.058987116376</v>
      </c>
      <c r="I23" s="88">
        <v>71.242331288343564</v>
      </c>
      <c r="J23" s="88">
        <f t="shared" si="0"/>
        <v>15216.30396503136</v>
      </c>
    </row>
    <row r="24" spans="1:10" x14ac:dyDescent="0.2">
      <c r="A24" s="1">
        <v>2000</v>
      </c>
      <c r="B24" s="88">
        <f>'a1'!BH25/1000</f>
        <v>3004.1979999999999</v>
      </c>
      <c r="C24" s="140">
        <v>2306.9</v>
      </c>
      <c r="D24" s="88">
        <f t="shared" si="6"/>
        <v>2982.1650888408994</v>
      </c>
      <c r="E24" s="92">
        <f t="shared" si="3"/>
        <v>11.604984446803353</v>
      </c>
      <c r="F24" s="92">
        <f>F23*('a5-1'!D102/'a5-1'!D101)</f>
        <v>15.862578321416741</v>
      </c>
      <c r="G24" s="88">
        <f t="shared" si="4"/>
        <v>34607.979473798579</v>
      </c>
      <c r="H24" s="88">
        <f t="shared" si="5"/>
        <v>47304.827289133485</v>
      </c>
      <c r="I24" s="88">
        <v>73.159509202453989</v>
      </c>
      <c r="J24" s="88">
        <f t="shared" si="0"/>
        <v>15746.241522407474</v>
      </c>
    </row>
    <row r="25" spans="1:10" x14ac:dyDescent="0.2">
      <c r="A25" s="1">
        <v>2001</v>
      </c>
      <c r="B25" s="88">
        <f>'a1'!BH26/1000</f>
        <v>3058.5540000000001</v>
      </c>
      <c r="C25" s="140">
        <v>2360.3000000000002</v>
      </c>
      <c r="D25" s="88">
        <f t="shared" si="6"/>
        <v>3026.3830287656019</v>
      </c>
      <c r="E25" s="92">
        <f t="shared" si="3"/>
        <v>12.040129986803482</v>
      </c>
      <c r="F25" s="92">
        <f>F24*('a5-1'!D103/'a5-1'!D102)</f>
        <v>16.053506649071309</v>
      </c>
      <c r="G25" s="88">
        <f t="shared" si="4"/>
        <v>36438.045056193871</v>
      </c>
      <c r="H25" s="88">
        <f t="shared" si="5"/>
        <v>48584.060074925161</v>
      </c>
      <c r="I25" s="88">
        <v>75</v>
      </c>
      <c r="J25" s="88">
        <f t="shared" si="0"/>
        <v>15884.650091162412</v>
      </c>
    </row>
    <row r="26" spans="1:10" x14ac:dyDescent="0.2">
      <c r="A26" s="1">
        <v>2002</v>
      </c>
      <c r="B26" s="88">
        <f>'a1'!BH27/1000</f>
        <v>3128.7570000000001</v>
      </c>
      <c r="C26" s="140">
        <v>2423.9</v>
      </c>
      <c r="D26" s="88">
        <f t="shared" si="6"/>
        <v>3082.6566765786433</v>
      </c>
      <c r="E26" s="92">
        <f t="shared" si="3"/>
        <v>12.252898455807248</v>
      </c>
      <c r="F26" s="92">
        <f>F25*('a5-1'!D104/'a5-1'!D103)</f>
        <v>15.977779586372652</v>
      </c>
      <c r="G26" s="88">
        <f t="shared" si="4"/>
        <v>37771.479232234364</v>
      </c>
      <c r="H26" s="88">
        <f t="shared" si="5"/>
        <v>49254.008918833606</v>
      </c>
      <c r="I26" s="88">
        <v>76.687116564417181</v>
      </c>
      <c r="J26" s="88">
        <f t="shared" si="0"/>
        <v>15742.356763031965</v>
      </c>
    </row>
    <row r="27" spans="1:10" x14ac:dyDescent="0.2">
      <c r="A27" s="1">
        <v>2003</v>
      </c>
      <c r="B27" s="88">
        <f>'a1'!BH28/1000</f>
        <v>3183.2910000000002</v>
      </c>
      <c r="C27" s="140">
        <v>2477.1999999999998</v>
      </c>
      <c r="D27" s="88">
        <f t="shared" si="6"/>
        <v>3124.8221566192033</v>
      </c>
      <c r="E27" s="92">
        <f t="shared" si="3"/>
        <v>12.503733539403736</v>
      </c>
      <c r="F27" s="92">
        <f>F26*('a5-1'!D105/'a5-1'!D104)</f>
        <v>15.860767057765049</v>
      </c>
      <c r="G27" s="88">
        <f t="shared" si="4"/>
        <v>39071.943604391447</v>
      </c>
      <c r="H27" s="88">
        <f t="shared" si="5"/>
        <v>49562.076323080197</v>
      </c>
      <c r="I27" s="88">
        <v>78.834355828220865</v>
      </c>
      <c r="J27" s="88">
        <f t="shared" si="0"/>
        <v>15569.445684695553</v>
      </c>
    </row>
    <row r="28" spans="1:10" x14ac:dyDescent="0.2">
      <c r="A28" s="1">
        <v>2004</v>
      </c>
      <c r="B28" s="88">
        <f>'a1'!BH29/1000</f>
        <v>3238.817</v>
      </c>
      <c r="C28" s="140">
        <v>2532.9</v>
      </c>
      <c r="D28" s="88">
        <f t="shared" si="6"/>
        <v>3169.1007902741344</v>
      </c>
      <c r="E28" s="92">
        <f t="shared" si="3"/>
        <v>12.905823649582409</v>
      </c>
      <c r="F28" s="92">
        <f>F27*('a5-1'!D106/'a5-1'!D105)</f>
        <v>16.073728786108369</v>
      </c>
      <c r="G28" s="88">
        <f t="shared" si="4"/>
        <v>40899.855927030228</v>
      </c>
      <c r="H28" s="88">
        <f t="shared" si="5"/>
        <v>50939.266598708135</v>
      </c>
      <c r="I28" s="88">
        <v>80.291411042944787</v>
      </c>
      <c r="J28" s="88">
        <f t="shared" si="0"/>
        <v>15727.738430021867</v>
      </c>
    </row>
    <row r="29" spans="1:10" x14ac:dyDescent="0.2">
      <c r="A29" s="1">
        <v>2005</v>
      </c>
      <c r="B29" s="88">
        <f>'a1'!BH30/1000</f>
        <v>3321.8389999999999</v>
      </c>
      <c r="C29" s="140">
        <v>2608.1</v>
      </c>
      <c r="D29" s="88">
        <f t="shared" si="6"/>
        <v>3236.6520999999998</v>
      </c>
      <c r="E29" s="92">
        <f t="shared" si="3"/>
        <v>13.51015414332797</v>
      </c>
      <c r="F29" s="92">
        <f>F28*('a5-1'!D107/'a5-1'!D106)</f>
        <v>16.464711217663247</v>
      </c>
      <c r="G29" s="88">
        <f t="shared" si="4"/>
        <v>43727.668779326174</v>
      </c>
      <c r="H29" s="88">
        <f t="shared" si="5"/>
        <v>53290.5421385433</v>
      </c>
      <c r="I29" s="88">
        <v>82.055214723926383</v>
      </c>
      <c r="J29" s="88">
        <f t="shared" si="0"/>
        <v>16042.481932009139</v>
      </c>
    </row>
    <row r="30" spans="1:10" x14ac:dyDescent="0.2">
      <c r="A30" s="1">
        <v>2006</v>
      </c>
      <c r="B30" s="88">
        <f>'a1'!BH31/1000</f>
        <v>3421.4349999999999</v>
      </c>
      <c r="C30" s="140">
        <v>2697.9</v>
      </c>
      <c r="D30" s="88">
        <f t="shared" si="6"/>
        <v>3386.5878534654398</v>
      </c>
      <c r="E30" s="92">
        <f t="shared" si="3"/>
        <v>14.205927265606052</v>
      </c>
      <c r="F30" s="92">
        <f>F29*('a5-1'!D108/'a5-1'!D107)</f>
        <v>16.979403441201001</v>
      </c>
      <c r="G30" s="88">
        <f t="shared" si="4"/>
        <v>48109.620724914967</v>
      </c>
      <c r="H30" s="88">
        <f t="shared" si="5"/>
        <v>57502.241453060597</v>
      </c>
      <c r="I30" s="88">
        <v>83.665644171779135</v>
      </c>
      <c r="J30" s="88">
        <f t="shared" si="0"/>
        <v>16806.469055545582</v>
      </c>
    </row>
    <row r="31" spans="1:10" x14ac:dyDescent="0.2">
      <c r="A31" s="1">
        <v>2007</v>
      </c>
      <c r="B31" s="88">
        <f>'a1'!BH32/1000</f>
        <v>3514.1509999999998</v>
      </c>
      <c r="C31" s="140">
        <v>2777.6</v>
      </c>
      <c r="D31" s="88">
        <f t="shared" si="6"/>
        <v>3526.7194946961913</v>
      </c>
      <c r="E31" s="92">
        <f t="shared" si="3"/>
        <v>14.829428989164615</v>
      </c>
      <c r="F31" s="92">
        <f>F30*('a5-1'!D109/'a5-1'!D108)</f>
        <v>17.343116952350364</v>
      </c>
      <c r="G31" s="88">
        <f t="shared" si="4"/>
        <v>52299.236311299683</v>
      </c>
      <c r="H31" s="88">
        <f t="shared" si="5"/>
        <v>61164.308654650027</v>
      </c>
      <c r="I31" s="88">
        <v>85.50613496932516</v>
      </c>
      <c r="J31" s="88">
        <f t="shared" si="0"/>
        <v>17405.145269696728</v>
      </c>
    </row>
    <row r="32" spans="1:10" x14ac:dyDescent="0.2">
      <c r="A32" s="1">
        <v>2008</v>
      </c>
      <c r="B32" s="88">
        <f>'a1'!BH33/1000</f>
        <v>3595.875</v>
      </c>
      <c r="C32" s="140">
        <v>2850.4</v>
      </c>
      <c r="D32" s="88">
        <f t="shared" si="6"/>
        <v>3660.7640770117814</v>
      </c>
      <c r="E32" s="92">
        <f t="shared" si="3"/>
        <v>15.288159279510237</v>
      </c>
      <c r="F32" s="92">
        <f>F31*('a5-1'!D110/'a5-1'!D109)</f>
        <v>17.472182033725986</v>
      </c>
      <c r="G32" s="88">
        <f t="shared" ref="G32:G37" si="7">D32*E32</f>
        <v>55966.344294065399</v>
      </c>
      <c r="H32" s="88">
        <f t="shared" si="5"/>
        <v>63961.536336074736</v>
      </c>
      <c r="I32" s="88">
        <v>87.5</v>
      </c>
      <c r="J32" s="88">
        <f t="shared" si="0"/>
        <v>17787.474908353248</v>
      </c>
    </row>
    <row r="33" spans="1:10" x14ac:dyDescent="0.2">
      <c r="A33" s="1">
        <v>2009</v>
      </c>
      <c r="B33" s="88">
        <f>'a1'!BH34/1000</f>
        <v>3679.01</v>
      </c>
      <c r="C33" s="140">
        <v>2920.8</v>
      </c>
      <c r="D33" s="88">
        <f t="shared" si="6"/>
        <v>3794.3070120536631</v>
      </c>
      <c r="E33" s="92">
        <f t="shared" si="3"/>
        <v>15.487227445194399</v>
      </c>
      <c r="F33" s="92">
        <f>F32*('a5-1'!D111/'a5-1'!D110)</f>
        <v>17.653273241725081</v>
      </c>
      <c r="G33" s="88">
        <f t="shared" si="7"/>
        <v>58763.295692571046</v>
      </c>
      <c r="H33" s="88">
        <f t="shared" si="5"/>
        <v>66981.938446776781</v>
      </c>
      <c r="I33" s="88">
        <v>87.730061349693258</v>
      </c>
      <c r="J33" s="88">
        <f t="shared" si="0"/>
        <v>18206.511655792394</v>
      </c>
    </row>
    <row r="34" spans="1:10" x14ac:dyDescent="0.2">
      <c r="A34" s="1">
        <v>2010</v>
      </c>
      <c r="B34" s="88">
        <f>'a1'!BH35/1000</f>
        <v>3732.1039999999998</v>
      </c>
      <c r="C34" s="140">
        <v>2967.9</v>
      </c>
      <c r="D34" s="88">
        <f t="shared" si="6"/>
        <v>3899.8206</v>
      </c>
      <c r="E34" s="92">
        <f t="shared" si="3"/>
        <v>15.591726738635527</v>
      </c>
      <c r="F34" s="92">
        <f>F33*('a5-1'!D112/'a5-1'!D111)</f>
        <v>17.452027182129381</v>
      </c>
      <c r="G34" s="88">
        <f t="shared" si="7"/>
        <v>60804.937124901648</v>
      </c>
      <c r="H34" s="88">
        <f t="shared" si="5"/>
        <v>68059.775116628109</v>
      </c>
      <c r="I34" s="88">
        <v>89.340490797546011</v>
      </c>
      <c r="J34" s="88">
        <f t="shared" si="0"/>
        <v>18236.301859923547</v>
      </c>
    </row>
    <row r="35" spans="1:10" x14ac:dyDescent="0.2">
      <c r="A35" s="1">
        <v>2011</v>
      </c>
      <c r="B35" s="88">
        <f>'a1'!BH36/1000</f>
        <v>3787.7049999999999</v>
      </c>
      <c r="C35" s="140">
        <v>3017.8</v>
      </c>
      <c r="D35" s="88">
        <f t="shared" si="6"/>
        <v>3848.5546505250772</v>
      </c>
      <c r="E35" s="92">
        <f t="shared" si="3"/>
        <v>16.20447050589615</v>
      </c>
      <c r="F35" s="92">
        <f>F34*('a5-1'!D113/'a5-1'!D112)</f>
        <v>17.623544236604321</v>
      </c>
      <c r="G35" s="88">
        <f t="shared" si="7"/>
        <v>62363.790324763082</v>
      </c>
      <c r="H35" s="88">
        <f t="shared" si="5"/>
        <v>67825.173130517986</v>
      </c>
      <c r="I35" s="88">
        <v>91.947852760736197</v>
      </c>
      <c r="J35" s="88">
        <f t="shared" si="0"/>
        <v>17906.667264350835</v>
      </c>
    </row>
    <row r="36" spans="1:10" x14ac:dyDescent="0.2">
      <c r="A36" s="1">
        <v>2012</v>
      </c>
      <c r="B36" s="88">
        <f>'a1'!BH37/1000</f>
        <v>3871.9470000000001</v>
      </c>
      <c r="C36" s="140">
        <v>3095.1</v>
      </c>
      <c r="D36" s="88">
        <f t="shared" si="6"/>
        <v>3830.8374792020859</v>
      </c>
      <c r="E36" s="92">
        <f t="shared" si="3"/>
        <v>16.654833496898931</v>
      </c>
      <c r="F36" s="92">
        <f>F35*('a5-1'!D114/'a5-1'!D113)</f>
        <v>17.845441972026464</v>
      </c>
      <c r="G36" s="88">
        <f t="shared" si="7"/>
        <v>63801.960369790759</v>
      </c>
      <c r="H36" s="88">
        <f t="shared" si="5"/>
        <v>68362.987939364961</v>
      </c>
      <c r="I36" s="88">
        <v>93.328220858895705</v>
      </c>
      <c r="J36" s="88">
        <f t="shared" si="0"/>
        <v>17655.972031477952</v>
      </c>
    </row>
    <row r="37" spans="1:10" x14ac:dyDescent="0.2">
      <c r="A37" s="1">
        <v>2013</v>
      </c>
      <c r="B37" s="88">
        <f>'a1'!BH38/1000</f>
        <v>3978.5320000000002</v>
      </c>
      <c r="C37" s="140">
        <v>3189.9</v>
      </c>
      <c r="D37" s="88">
        <f t="shared" si="6"/>
        <v>3831.845144016414</v>
      </c>
      <c r="E37" s="92">
        <f t="shared" si="3"/>
        <v>17.111403001150521</v>
      </c>
      <c r="F37" s="92">
        <f>F36*('a5-1'!D115/'a5-1'!D114)</f>
        <v>18.170414913273845</v>
      </c>
      <c r="G37" s="88">
        <f t="shared" si="7"/>
        <v>65568.246497266518</v>
      </c>
      <c r="H37" s="88">
        <f t="shared" si="5"/>
        <v>69626.216150191816</v>
      </c>
      <c r="I37" s="88">
        <v>94.171779141104295</v>
      </c>
      <c r="J37" s="88">
        <f t="shared" si="0"/>
        <v>17500.479108925556</v>
      </c>
    </row>
    <row r="38" spans="1:10" x14ac:dyDescent="0.2">
      <c r="A38" s="1">
        <v>2014</v>
      </c>
      <c r="B38" s="88">
        <f>'a1'!BH39/1000</f>
        <v>4081.2710000000002</v>
      </c>
      <c r="C38" s="140">
        <v>3281.8</v>
      </c>
      <c r="D38" s="88">
        <f t="shared" si="6"/>
        <v>3826.0869056175807</v>
      </c>
      <c r="E38" s="92">
        <f t="shared" si="3"/>
        <v>17.829795416157609</v>
      </c>
      <c r="F38" s="92">
        <f>F37*('a5-1'!D116/'a5-1'!D115)</f>
        <v>18.570330050055528</v>
      </c>
      <c r="G38" s="88">
        <f t="shared" ref="G38:G44" si="8">D38*E38</f>
        <v>68218.346771600991</v>
      </c>
      <c r="H38" s="88">
        <f t="shared" si="5"/>
        <v>71051.69663751412</v>
      </c>
      <c r="I38" s="88">
        <v>96.012269938650306</v>
      </c>
      <c r="J38" s="88">
        <f t="shared" si="0"/>
        <v>17409.208219085212</v>
      </c>
    </row>
    <row r="39" spans="1:10" x14ac:dyDescent="0.2">
      <c r="A39" s="1">
        <v>2015</v>
      </c>
      <c r="B39" s="88">
        <f>'a1'!BH40/1000</f>
        <v>4150.1469999999999</v>
      </c>
      <c r="C39" s="140">
        <v>3353.8</v>
      </c>
      <c r="D39" s="88">
        <f t="shared" si="6"/>
        <v>3794.8247000000001</v>
      </c>
      <c r="E39" s="92">
        <f t="shared" si="3"/>
        <v>18.214231444206327</v>
      </c>
      <c r="F39" s="92">
        <f>F38*('a5-1'!D117/'a5-1'!D116)</f>
        <v>18.760946132105097</v>
      </c>
      <c r="G39" s="88">
        <f t="shared" si="8"/>
        <v>69119.815375990845</v>
      </c>
      <c r="H39" s="88">
        <f t="shared" si="5"/>
        <v>71194.501777481884</v>
      </c>
      <c r="I39" s="88">
        <v>97.085889570552141</v>
      </c>
      <c r="J39" s="88">
        <f t="shared" si="0"/>
        <v>17154.69398493159</v>
      </c>
    </row>
    <row r="40" spans="1:10" x14ac:dyDescent="0.2">
      <c r="A40" s="1">
        <v>2016</v>
      </c>
      <c r="B40" s="88">
        <f>'a1'!BH41/1000</f>
        <v>4195.4269999999997</v>
      </c>
      <c r="C40" s="140">
        <v>3398.8</v>
      </c>
      <c r="D40" s="88">
        <f t="shared" si="6"/>
        <v>3896.8276647231291</v>
      </c>
      <c r="E40" s="92">
        <f t="shared" si="3"/>
        <v>17.981464210289722</v>
      </c>
      <c r="F40" s="92">
        <f>F39*('a5-1'!D118/'a5-1'!D117)</f>
        <v>18.261549322599528</v>
      </c>
      <c r="G40" s="88">
        <f t="shared" si="8"/>
        <v>70070.667186885825</v>
      </c>
      <c r="H40" s="88">
        <f t="shared" si="5"/>
        <v>71162.110601011766</v>
      </c>
      <c r="I40" s="88">
        <v>98.466257668711663</v>
      </c>
      <c r="J40" s="88">
        <f t="shared" si="0"/>
        <v>16961.827866629967</v>
      </c>
    </row>
    <row r="41" spans="1:10" x14ac:dyDescent="0.2">
      <c r="A41" s="1">
        <v>2017</v>
      </c>
      <c r="B41" s="88">
        <f>'a1'!BH42/1000</f>
        <v>4237.3100000000004</v>
      </c>
      <c r="C41" s="140">
        <v>3428.8</v>
      </c>
      <c r="D41" s="88">
        <f t="shared" si="6"/>
        <v>3983.4445467622104</v>
      </c>
      <c r="E41" s="92">
        <f t="shared" si="3"/>
        <v>18.388427582723022</v>
      </c>
      <c r="F41" s="92">
        <f>F40*('a5-1'!D119/'a5-1'!D118)</f>
        <v>18.388427582723022</v>
      </c>
      <c r="G41" s="88">
        <f t="shared" si="8"/>
        <v>73249.28157792984</v>
      </c>
      <c r="H41" s="88">
        <f t="shared" si="5"/>
        <v>73249.28157792984</v>
      </c>
      <c r="I41" s="88">
        <v>100</v>
      </c>
      <c r="J41" s="88">
        <f t="shared" si="0"/>
        <v>17286.741252806576</v>
      </c>
    </row>
    <row r="42" spans="1:10" x14ac:dyDescent="0.2">
      <c r="A42" s="1">
        <v>2018</v>
      </c>
      <c r="B42" s="88">
        <f>'a1'!BH43/1000</f>
        <v>4292.5559999999996</v>
      </c>
      <c r="C42" s="140">
        <v>3398.4</v>
      </c>
      <c r="D42" s="88">
        <f t="shared" si="6"/>
        <v>4000.5725344402604</v>
      </c>
      <c r="E42" s="92">
        <f t="shared" si="3"/>
        <v>18.961311742674599</v>
      </c>
      <c r="F42" s="92">
        <f>F41*('a5-1'!D120/'a5-1'!D119)</f>
        <v>18.534895436617447</v>
      </c>
      <c r="G42" s="88">
        <f t="shared" si="8"/>
        <v>75856.102974703594</v>
      </c>
      <c r="H42" s="88">
        <f t="shared" si="5"/>
        <v>74150.193612453877</v>
      </c>
      <c r="I42" s="88">
        <v>102.30061349693253</v>
      </c>
      <c r="J42" s="88">
        <f t="shared" si="0"/>
        <v>17274.135413132382</v>
      </c>
    </row>
    <row r="43" spans="1:10" x14ac:dyDescent="0.2">
      <c r="A43" s="1">
        <v>2019</v>
      </c>
      <c r="B43" s="88">
        <f>'a1'!BH44/1000</f>
        <v>4355.3770000000004</v>
      </c>
      <c r="C43" s="140">
        <v>3454.4</v>
      </c>
      <c r="D43" s="88">
        <f t="shared" si="6"/>
        <v>4120.513210381836</v>
      </c>
      <c r="E43" s="92">
        <f t="shared" si="3"/>
        <v>19.449695374097885</v>
      </c>
      <c r="F43" s="92">
        <f>F42*('a5-1'!D121/'a5-1'!D120)</f>
        <v>18.648825564576207</v>
      </c>
      <c r="G43" s="88">
        <f t="shared" si="8"/>
        <v>80142.726726872817</v>
      </c>
      <c r="H43" s="88">
        <f>D43*F43</f>
        <v>76842.732096942753</v>
      </c>
      <c r="I43" s="88">
        <v>104.29447852760737</v>
      </c>
      <c r="J43" s="88">
        <f t="shared" si="0"/>
        <v>17643.187282511419</v>
      </c>
    </row>
    <row r="44" spans="1:10" x14ac:dyDescent="0.2">
      <c r="A44" s="1">
        <v>2020</v>
      </c>
      <c r="B44" s="88">
        <f>'a1'!BH45/1000</f>
        <v>4407.4949999999999</v>
      </c>
      <c r="C44" s="140">
        <v>3507</v>
      </c>
      <c r="D44" s="88">
        <f t="shared" si="6"/>
        <v>4238.8249661039763</v>
      </c>
      <c r="E44" s="92">
        <f t="shared" si="3"/>
        <v>21.929634171634831</v>
      </c>
      <c r="F44" s="92">
        <f>F43*('a5-1'!D122/'a5-1'!D121)</f>
        <v>20.873170043658263</v>
      </c>
      <c r="G44" s="88">
        <f t="shared" si="8"/>
        <v>92955.880824252614</v>
      </c>
      <c r="H44" s="88">
        <f>D44*F44</f>
        <v>88477.714302792272</v>
      </c>
      <c r="I44" s="88">
        <v>105.06134969325153</v>
      </c>
      <c r="J44" s="88">
        <f t="shared" si="0"/>
        <v>20074.37655693138</v>
      </c>
    </row>
    <row r="45" spans="1:10" x14ac:dyDescent="0.2">
      <c r="A45" s="1">
        <v>2021</v>
      </c>
      <c r="B45" s="88">
        <f>'a1'!BH46/1000</f>
        <v>4431.5309999999999</v>
      </c>
      <c r="C45" s="140">
        <v>3543.7</v>
      </c>
      <c r="D45" s="88">
        <f t="shared" si="6"/>
        <v>4340.0796335111672</v>
      </c>
      <c r="E45" s="92">
        <f t="shared" si="3"/>
        <v>21.643996639672782</v>
      </c>
      <c r="F45" s="92">
        <f>F44*('a5-1'!D123/'a5-1'!D122)</f>
        <v>19.932042103201489</v>
      </c>
      <c r="G45" s="88">
        <f t="shared" ref="G45" si="9">D45*E45</f>
        <v>93936.669003627976</v>
      </c>
      <c r="H45" s="88">
        <f>D45*F45</f>
        <v>86506.649986391873</v>
      </c>
      <c r="I45" s="88">
        <v>108.58895705521472</v>
      </c>
      <c r="J45" s="88">
        <f t="shared" si="0"/>
        <v>19520.714169976894</v>
      </c>
    </row>
    <row r="46" spans="1:10" x14ac:dyDescent="0.2">
      <c r="A46" s="1">
        <v>2022</v>
      </c>
      <c r="B46" s="88">
        <f>'a1'!BH47/1000</f>
        <v>4510.7470000000003</v>
      </c>
      <c r="C46" s="140">
        <v>3616.6</v>
      </c>
      <c r="D46" s="88">
        <f t="shared" si="6"/>
        <v>4488.2005999999992</v>
      </c>
      <c r="E46" s="92">
        <f>F46*I46/$I$41</f>
        <v>22.660807406517257</v>
      </c>
      <c r="F46" s="92">
        <f>F45*('a5-1'!D124/'a5-1'!D123)</f>
        <v>19.543447657472555</v>
      </c>
      <c r="G46" s="88">
        <f t="shared" ref="G46" si="10">D46*E46</f>
        <v>101706.24939841518</v>
      </c>
      <c r="H46" s="88">
        <f>D46*F46</f>
        <v>87714.913502336902</v>
      </c>
      <c r="I46" s="88">
        <v>115.95092024539876</v>
      </c>
      <c r="J46" s="88">
        <f t="shared" si="0"/>
        <v>19445.762199107354</v>
      </c>
    </row>
    <row r="47" spans="1:10" x14ac:dyDescent="0.2">
      <c r="A47" s="1">
        <v>2023</v>
      </c>
      <c r="B47" s="88">
        <f>'a1'!BH48/1000</f>
        <v>4684.5140000000001</v>
      </c>
      <c r="C47" s="88">
        <v>3756</v>
      </c>
      <c r="D47" s="88">
        <f t="shared" si="6"/>
        <v>4661.1959999999999</v>
      </c>
      <c r="E47" s="92">
        <f t="shared" si="3"/>
        <v>23.765980532355954</v>
      </c>
      <c r="F47" s="92">
        <f>F46*('a5-1'!D125/'a5-1'!D124)</f>
        <v>19.726822797066937</v>
      </c>
      <c r="G47" s="88">
        <f t="shared" ref="G47" si="11">D47*E47</f>
        <v>110777.89339349544</v>
      </c>
      <c r="H47" s="88">
        <f>D47*F47</f>
        <v>91950.587514397223</v>
      </c>
      <c r="I47" s="88">
        <v>120.47546012269939</v>
      </c>
      <c r="J47" s="88">
        <f t="shared" si="0"/>
        <v>19628.629034814971</v>
      </c>
    </row>
    <row r="50" spans="1:10" ht="12.75" customHeight="1" x14ac:dyDescent="0.2">
      <c r="A50" s="1" t="s">
        <v>496</v>
      </c>
    </row>
    <row r="51" spans="1:10" ht="12.75" customHeight="1" x14ac:dyDescent="0.2">
      <c r="A51" s="1" t="s">
        <v>472</v>
      </c>
      <c r="B51" s="5"/>
      <c r="C51" s="5"/>
      <c r="D51" s="5"/>
      <c r="E51" s="5"/>
      <c r="F51" s="5"/>
      <c r="G51" s="5"/>
      <c r="H51" s="5"/>
      <c r="I51" s="5"/>
      <c r="J51" s="5"/>
    </row>
    <row r="52" spans="1:10" ht="12.75" customHeight="1" x14ac:dyDescent="0.2">
      <c r="B52" s="5"/>
      <c r="C52" s="5"/>
      <c r="D52" s="5"/>
      <c r="E52" s="5"/>
      <c r="F52" s="5"/>
      <c r="G52" s="5"/>
      <c r="H52" s="5"/>
      <c r="I52" s="5"/>
      <c r="J52" s="5"/>
    </row>
    <row r="53" spans="1:10" ht="12.75" customHeight="1" x14ac:dyDescent="0.2"/>
    <row r="54" spans="1:10" ht="38.25" x14ac:dyDescent="0.2">
      <c r="B54" s="3" t="s">
        <v>497</v>
      </c>
    </row>
    <row r="55" spans="1:10" ht="12.75" customHeight="1" x14ac:dyDescent="0.2">
      <c r="A55" s="1">
        <v>1998</v>
      </c>
      <c r="B55" s="169">
        <v>3.6</v>
      </c>
    </row>
    <row r="56" spans="1:10" ht="12.75" customHeight="1" x14ac:dyDescent="0.2">
      <c r="A56" s="1">
        <v>1999</v>
      </c>
      <c r="B56" s="11">
        <v>3.5707239336560006</v>
      </c>
    </row>
    <row r="57" spans="1:10" ht="12.75" customHeight="1" x14ac:dyDescent="0.2">
      <c r="A57" s="1">
        <v>2000</v>
      </c>
      <c r="B57" s="11">
        <v>3.5416859473288285</v>
      </c>
    </row>
    <row r="58" spans="1:10" ht="12.75" customHeight="1" x14ac:dyDescent="0.2">
      <c r="A58" s="1">
        <v>2001</v>
      </c>
      <c r="B58" s="11">
        <v>3.5128841048944928</v>
      </c>
    </row>
    <row r="59" spans="1:10" ht="12.75" customHeight="1" x14ac:dyDescent="0.2">
      <c r="A59" s="1">
        <v>2002</v>
      </c>
      <c r="B59" s="11">
        <v>3.4843164859740283</v>
      </c>
    </row>
    <row r="60" spans="1:10" ht="12.75" customHeight="1" x14ac:dyDescent="0.2">
      <c r="A60" s="1">
        <v>2003</v>
      </c>
      <c r="B60" s="11">
        <v>3.4559811858054541</v>
      </c>
    </row>
    <row r="61" spans="1:10" x14ac:dyDescent="0.2">
      <c r="A61" s="1">
        <v>2004</v>
      </c>
      <c r="B61" s="11">
        <v>3.4278763151167722</v>
      </c>
    </row>
    <row r="62" spans="1:10" ht="14.25" x14ac:dyDescent="0.2">
      <c r="A62" s="1">
        <v>2005</v>
      </c>
      <c r="B62" s="169">
        <v>3.4</v>
      </c>
    </row>
    <row r="63" spans="1:10" x14ac:dyDescent="0.2">
      <c r="A63" s="1">
        <v>2006</v>
      </c>
      <c r="B63" s="11">
        <v>3.4390907321274633</v>
      </c>
    </row>
    <row r="64" spans="1:10" x14ac:dyDescent="0.2">
      <c r="A64" s="1">
        <v>2007</v>
      </c>
      <c r="B64" s="11">
        <v>3.478630901119121</v>
      </c>
    </row>
    <row r="65" spans="1:2" x14ac:dyDescent="0.2">
      <c r="A65" s="1">
        <v>2008</v>
      </c>
      <c r="B65" s="11">
        <v>3.518625674273816</v>
      </c>
    </row>
    <row r="66" spans="1:2" x14ac:dyDescent="0.2">
      <c r="A66" s="1">
        <v>2009</v>
      </c>
      <c r="B66" s="11">
        <v>3.5590802783002431</v>
      </c>
    </row>
    <row r="67" spans="1:2" ht="14.25" x14ac:dyDescent="0.2">
      <c r="A67" s="1">
        <v>2010</v>
      </c>
      <c r="B67" s="169">
        <v>3.6</v>
      </c>
    </row>
    <row r="68" spans="1:2" x14ac:dyDescent="0.2">
      <c r="A68" s="1">
        <v>2011</v>
      </c>
      <c r="B68" s="11">
        <v>3.4939311233031747</v>
      </c>
    </row>
    <row r="69" spans="1:2" x14ac:dyDescent="0.2">
      <c r="A69" s="1">
        <v>2012</v>
      </c>
      <c r="B69" s="11">
        <v>3.3909874151073844</v>
      </c>
    </row>
    <row r="70" spans="1:2" x14ac:dyDescent="0.2">
      <c r="A70" s="1">
        <v>2013</v>
      </c>
      <c r="B70" s="11">
        <v>3.2910767967702976</v>
      </c>
    </row>
    <row r="71" spans="1:2" x14ac:dyDescent="0.2">
      <c r="A71" s="1">
        <v>2014</v>
      </c>
      <c r="B71" s="11">
        <v>3.1941099026157387</v>
      </c>
    </row>
    <row r="72" spans="1:2" ht="14.25" x14ac:dyDescent="0.2">
      <c r="A72" s="1">
        <v>2015</v>
      </c>
      <c r="B72" s="169">
        <v>3.1</v>
      </c>
    </row>
    <row r="73" spans="1:2" x14ac:dyDescent="0.2">
      <c r="A73" s="1">
        <v>2016</v>
      </c>
      <c r="B73" s="11">
        <v>3.1411792919040957</v>
      </c>
    </row>
    <row r="74" spans="1:2" x14ac:dyDescent="0.2">
      <c r="A74" s="1">
        <v>2017</v>
      </c>
      <c r="B74" s="11">
        <v>3.1829055948022953</v>
      </c>
    </row>
    <row r="75" spans="1:2" x14ac:dyDescent="0.2">
      <c r="A75" s="1">
        <v>2018</v>
      </c>
      <c r="B75" s="11">
        <v>3.2251861749931154</v>
      </c>
    </row>
    <row r="76" spans="1:2" x14ac:dyDescent="0.2">
      <c r="A76" s="1">
        <v>2019</v>
      </c>
      <c r="B76" s="11">
        <v>3.2680283952979847</v>
      </c>
    </row>
    <row r="77" spans="1:2" x14ac:dyDescent="0.2">
      <c r="A77" s="1">
        <v>2020</v>
      </c>
      <c r="B77" s="11">
        <v>3.3114397163434197</v>
      </c>
    </row>
    <row r="78" spans="1:2" x14ac:dyDescent="0.2">
      <c r="A78" s="1">
        <v>2021</v>
      </c>
      <c r="B78" s="11">
        <v>3.3554276978602329</v>
      </c>
    </row>
    <row r="79" spans="1:2" ht="14.25" x14ac:dyDescent="0.2">
      <c r="A79" s="1">
        <v>2022</v>
      </c>
      <c r="B79" s="169">
        <v>3.4</v>
      </c>
    </row>
    <row r="80" spans="1:2" x14ac:dyDescent="0.2">
      <c r="A80" s="1">
        <v>2023</v>
      </c>
      <c r="B80" s="2">
        <v>3.4</v>
      </c>
    </row>
    <row r="83" spans="2:2" x14ac:dyDescent="0.2">
      <c r="B83" s="1" t="s">
        <v>498</v>
      </c>
    </row>
  </sheetData>
  <phoneticPr fontId="69" type="noConversion"/>
  <pageMargins left="0.74803149606299213" right="0.74803149606299213" top="0.98425196850393704" bottom="0.98425196850393704" header="0.51181102362204722" footer="0.51181102362204722"/>
  <pageSetup scale="6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92D050"/>
  </sheetPr>
  <dimension ref="A1:M83"/>
  <sheetViews>
    <sheetView workbookViewId="0">
      <selection activeCell="M4" sqref="M4"/>
    </sheetView>
  </sheetViews>
  <sheetFormatPr defaultColWidth="9" defaultRowHeight="12.75" x14ac:dyDescent="0.2"/>
  <cols>
    <col min="1" max="1" width="9.375" style="1" customWidth="1"/>
    <col min="2" max="10" width="12" style="1" customWidth="1"/>
    <col min="11" max="15" width="9" style="1"/>
    <col min="16" max="16" width="0" style="1" hidden="1" customWidth="1"/>
    <col min="17" max="16384" width="9" style="1"/>
  </cols>
  <sheetData>
    <row r="1" spans="1:13" x14ac:dyDescent="0.2">
      <c r="A1" s="1" t="s">
        <v>518</v>
      </c>
    </row>
    <row r="2" spans="1:13" s="3" customFormat="1" ht="50.25" customHeight="1" x14ac:dyDescent="0.2">
      <c r="B2" s="3" t="s">
        <v>448</v>
      </c>
      <c r="C2" s="3" t="s">
        <v>449</v>
      </c>
      <c r="D2" s="3" t="s">
        <v>490</v>
      </c>
      <c r="E2" s="3" t="s">
        <v>491</v>
      </c>
      <c r="F2" s="3" t="s">
        <v>451</v>
      </c>
      <c r="G2" s="3" t="s">
        <v>452</v>
      </c>
      <c r="H2" s="3" t="s">
        <v>452</v>
      </c>
      <c r="I2" s="3" t="s">
        <v>453</v>
      </c>
      <c r="J2" s="3" t="s">
        <v>454</v>
      </c>
    </row>
    <row r="3" spans="1:13" ht="25.5" x14ac:dyDescent="0.2">
      <c r="B3" s="3" t="s">
        <v>455</v>
      </c>
      <c r="C3" s="3" t="s">
        <v>455</v>
      </c>
      <c r="D3" s="3" t="s">
        <v>456</v>
      </c>
      <c r="E3" s="3" t="s">
        <v>457</v>
      </c>
      <c r="F3" s="3" t="s">
        <v>462</v>
      </c>
      <c r="G3" s="3" t="s">
        <v>459</v>
      </c>
      <c r="H3" s="3" t="s">
        <v>460</v>
      </c>
      <c r="I3" s="3" t="s">
        <v>461</v>
      </c>
      <c r="J3" s="3" t="s">
        <v>462</v>
      </c>
    </row>
    <row r="4" spans="1:13" x14ac:dyDescent="0.2">
      <c r="B4" s="1" t="s">
        <v>145</v>
      </c>
      <c r="C4" s="1" t="s">
        <v>146</v>
      </c>
      <c r="D4" s="1" t="s">
        <v>148</v>
      </c>
      <c r="E4" s="1" t="s">
        <v>149</v>
      </c>
      <c r="F4" s="1" t="s">
        <v>150</v>
      </c>
      <c r="G4" s="1" t="s">
        <v>493</v>
      </c>
      <c r="H4" s="1" t="s">
        <v>152</v>
      </c>
      <c r="I4" s="1" t="s">
        <v>395</v>
      </c>
      <c r="J4" s="1" t="s">
        <v>494</v>
      </c>
      <c r="M4" s="88"/>
    </row>
    <row r="5" spans="1:13" x14ac:dyDescent="0.2">
      <c r="A5" s="145">
        <v>1981</v>
      </c>
      <c r="B5" s="88">
        <f>'a1'!BN6/1000</f>
        <v>2826.558</v>
      </c>
      <c r="C5" s="140">
        <v>2166.5</v>
      </c>
      <c r="D5" s="88">
        <v>2446</v>
      </c>
      <c r="E5" s="92">
        <v>5.1148814390842192</v>
      </c>
      <c r="F5" s="92">
        <f>E5/I5*$I$41</f>
        <v>13.47435433649661</v>
      </c>
      <c r="G5" s="88">
        <v>12511</v>
      </c>
      <c r="H5" s="88">
        <f>G5/I5*$I$41</f>
        <v>32958.270707070711</v>
      </c>
      <c r="I5" s="88">
        <v>37.960122699386503</v>
      </c>
      <c r="J5" s="88">
        <f t="shared" ref="J5:J47" si="0">H5/B5*1000</f>
        <v>11660.213838552299</v>
      </c>
    </row>
    <row r="6" spans="1:13" x14ac:dyDescent="0.2">
      <c r="A6" s="145">
        <v>1982</v>
      </c>
      <c r="B6" s="88">
        <f>'a1'!BN7/1000</f>
        <v>2876.5129999999999</v>
      </c>
      <c r="C6" s="140">
        <v>2208.9</v>
      </c>
      <c r="D6" s="88">
        <v>2460.6759999999999</v>
      </c>
      <c r="E6" s="170">
        <f>POWER(E$10/E$5,1/5)*E5</f>
        <v>5.2486742235956498</v>
      </c>
      <c r="F6" s="92">
        <f t="shared" ref="F6:F16" si="1">E6/I6*$I$41</f>
        <v>12.466796334369267</v>
      </c>
      <c r="G6" s="88">
        <v>12913.98903544574</v>
      </c>
      <c r="H6" s="88">
        <f t="shared" ref="H6:H16" si="2">G6/I6*$I$41</f>
        <v>30673.664302770936</v>
      </c>
      <c r="I6" s="88">
        <v>42.101226993865033</v>
      </c>
      <c r="J6" s="88">
        <f t="shared" si="0"/>
        <v>10663.488850135889</v>
      </c>
    </row>
    <row r="7" spans="1:13" x14ac:dyDescent="0.2">
      <c r="A7" s="145">
        <v>1983</v>
      </c>
      <c r="B7" s="88">
        <f>'a1'!BN8/1000</f>
        <v>2907.502</v>
      </c>
      <c r="C7" s="140">
        <v>2240.4</v>
      </c>
      <c r="D7" s="88">
        <v>2475.4400559999999</v>
      </c>
      <c r="E7" s="170">
        <f>POWER(E$10/E$5,1/5)*E6</f>
        <v>5.3859667000159757</v>
      </c>
      <c r="F7" s="92">
        <f t="shared" si="1"/>
        <v>12.08829703411503</v>
      </c>
      <c r="G7" s="88">
        <v>13329.958660987355</v>
      </c>
      <c r="H7" s="88">
        <f t="shared" si="2"/>
        <v>29917.841813988827</v>
      </c>
      <c r="I7" s="88">
        <v>44.555214723926383</v>
      </c>
      <c r="J7" s="88">
        <f t="shared" si="0"/>
        <v>10289.878326477103</v>
      </c>
    </row>
    <row r="8" spans="1:13" x14ac:dyDescent="0.2">
      <c r="A8" s="145">
        <v>1984</v>
      </c>
      <c r="B8" s="88">
        <f>'a1'!BN9/1000</f>
        <v>2947.181</v>
      </c>
      <c r="C8" s="140">
        <v>2276.5</v>
      </c>
      <c r="D8" s="88">
        <v>2490.2926963360001</v>
      </c>
      <c r="E8" s="170">
        <f>POWER(E$10/E$5,1/5)*E7</f>
        <v>5.5268504117232791</v>
      </c>
      <c r="F8" s="92">
        <f t="shared" si="1"/>
        <v>11.892760621926</v>
      </c>
      <c r="G8" s="88">
        <v>13759.326991522315</v>
      </c>
      <c r="H8" s="88">
        <f t="shared" si="2"/>
        <v>29607.528707830199</v>
      </c>
      <c r="I8" s="88">
        <v>46.472392638036808</v>
      </c>
      <c r="J8" s="88">
        <f t="shared" si="0"/>
        <v>10046.050347036777</v>
      </c>
    </row>
    <row r="9" spans="1:13" x14ac:dyDescent="0.2">
      <c r="A9" s="145">
        <v>1985</v>
      </c>
      <c r="B9" s="88">
        <f>'a1'!BN10/1000</f>
        <v>2975.1309999999999</v>
      </c>
      <c r="C9" s="140">
        <v>2306.6</v>
      </c>
      <c r="D9" s="88">
        <v>2505.2344525140161</v>
      </c>
      <c r="E9" s="170">
        <f>POWER(E$10/E$5,1/5)*E8</f>
        <v>5.6714192966464454</v>
      </c>
      <c r="F9" s="92">
        <f t="shared" si="1"/>
        <v>11.738937718772959</v>
      </c>
      <c r="G9" s="88">
        <v>14202.52560975396</v>
      </c>
      <c r="H9" s="88">
        <f t="shared" si="2"/>
        <v>29396.973643046287</v>
      </c>
      <c r="I9" s="88">
        <v>48.312883435582826</v>
      </c>
      <c r="J9" s="88">
        <f t="shared" si="0"/>
        <v>9880.9005865779654</v>
      </c>
    </row>
    <row r="10" spans="1:13" x14ac:dyDescent="0.2">
      <c r="A10" s="145">
        <v>1986</v>
      </c>
      <c r="B10" s="88">
        <f>'a1'!BN11/1000</f>
        <v>3003.6210000000001</v>
      </c>
      <c r="C10" s="140">
        <v>2335.1</v>
      </c>
      <c r="D10" s="88">
        <v>2519</v>
      </c>
      <c r="E10" s="92">
        <v>5.8197697499007539</v>
      </c>
      <c r="F10" s="92">
        <f t="shared" si="1"/>
        <v>11.56856669797345</v>
      </c>
      <c r="G10" s="88">
        <v>14660</v>
      </c>
      <c r="H10" s="88">
        <f t="shared" si="2"/>
        <v>29141.219512195123</v>
      </c>
      <c r="I10" s="88">
        <v>50.306748466257666</v>
      </c>
      <c r="J10" s="88">
        <f t="shared" si="0"/>
        <v>9702.0294878065906</v>
      </c>
    </row>
    <row r="11" spans="1:13" x14ac:dyDescent="0.2">
      <c r="A11" s="145">
        <v>1987</v>
      </c>
      <c r="B11" s="88">
        <f>'a1'!BN12/1000</f>
        <v>3048.6509999999998</v>
      </c>
      <c r="C11" s="140">
        <v>2371.1999999999998</v>
      </c>
      <c r="D11" s="88">
        <v>2597.0889999999999</v>
      </c>
      <c r="E11" s="170">
        <f>POWER(E$16/E$10,1/6)*E10</f>
        <v>6.400176592526754</v>
      </c>
      <c r="F11" s="92">
        <f t="shared" si="1"/>
        <v>12.183693834532683</v>
      </c>
      <c r="G11" s="88">
        <v>16624.225012044993</v>
      </c>
      <c r="H11" s="88">
        <f t="shared" si="2"/>
        <v>31646.699876944047</v>
      </c>
      <c r="I11" s="88">
        <v>52.530674846625764</v>
      </c>
      <c r="J11" s="88">
        <f t="shared" si="0"/>
        <v>10380.558442715826</v>
      </c>
    </row>
    <row r="12" spans="1:13" x14ac:dyDescent="0.2">
      <c r="A12" s="145">
        <v>1988</v>
      </c>
      <c r="B12" s="88">
        <f>'a1'!BN13/1000</f>
        <v>3114.761</v>
      </c>
      <c r="C12" s="140">
        <v>2419</v>
      </c>
      <c r="D12" s="88">
        <v>2677.5987589999995</v>
      </c>
      <c r="E12" s="170">
        <f>POWER(E$16/E$10,1/6)*E11</f>
        <v>7.0384675297894574</v>
      </c>
      <c r="F12" s="92">
        <f t="shared" si="1"/>
        <v>12.890676487142489</v>
      </c>
      <c r="G12" s="88">
        <v>18851.627370470829</v>
      </c>
      <c r="H12" s="88">
        <f t="shared" si="2"/>
        <v>34526.014172884774</v>
      </c>
      <c r="I12" s="88">
        <v>54.601226993865033</v>
      </c>
      <c r="J12" s="88">
        <f t="shared" si="0"/>
        <v>11084.643146901086</v>
      </c>
    </row>
    <row r="13" spans="1:13" x14ac:dyDescent="0.2">
      <c r="A13" s="145">
        <v>1989</v>
      </c>
      <c r="B13" s="88">
        <f>'a1'!BN14/1000</f>
        <v>3196.7249999999999</v>
      </c>
      <c r="C13" s="140">
        <v>2477.1999999999998</v>
      </c>
      <c r="D13" s="88">
        <v>2760.6043205289993</v>
      </c>
      <c r="E13" s="170">
        <f>POWER(E$16/E$10,1/6)*E12</f>
        <v>7.7404153544367098</v>
      </c>
      <c r="F13" s="92">
        <f t="shared" si="1"/>
        <v>13.493986125916402</v>
      </c>
      <c r="G13" s="88">
        <v>21377.468980213722</v>
      </c>
      <c r="H13" s="88">
        <f t="shared" si="2"/>
        <v>37267.6731954528</v>
      </c>
      <c r="I13" s="88">
        <v>57.361963190184049</v>
      </c>
      <c r="J13" s="88">
        <f t="shared" si="0"/>
        <v>11658.079188998992</v>
      </c>
    </row>
    <row r="14" spans="1:13" x14ac:dyDescent="0.2">
      <c r="A14" s="145">
        <v>1990</v>
      </c>
      <c r="B14" s="88">
        <f>'a1'!BN15/1000</f>
        <v>3292.1109999999999</v>
      </c>
      <c r="C14" s="140">
        <v>2545.9</v>
      </c>
      <c r="D14" s="88">
        <v>2846.1830544653981</v>
      </c>
      <c r="E14" s="170">
        <f>POWER(E$16/E$10,1/6)*E13</f>
        <v>8.5123685810328364</v>
      </c>
      <c r="F14" s="92">
        <f t="shared" si="1"/>
        <v>14.158327333758697</v>
      </c>
      <c r="G14" s="88">
        <v>24241.736324357771</v>
      </c>
      <c r="H14" s="88">
        <f t="shared" si="2"/>
        <v>40320.438988472612</v>
      </c>
      <c r="I14" s="88">
        <v>60.122699386503072</v>
      </c>
      <c r="J14" s="88">
        <f t="shared" si="0"/>
        <v>12247.594017477726</v>
      </c>
    </row>
    <row r="15" spans="1:13" x14ac:dyDescent="0.2">
      <c r="A15" s="145">
        <v>1991</v>
      </c>
      <c r="B15" s="88">
        <f>'a1'!BN16/1000</f>
        <v>3373.7869999999998</v>
      </c>
      <c r="C15" s="140">
        <v>2616.1999999999998</v>
      </c>
      <c r="D15" s="88">
        <v>2934.4147291538252</v>
      </c>
      <c r="E15" s="170">
        <f>POWER(E$16/E$10,1/6)*E14</f>
        <v>9.361308862814651</v>
      </c>
      <c r="F15" s="92">
        <f t="shared" si="1"/>
        <v>14.742930866075248</v>
      </c>
      <c r="G15" s="88">
        <v>27489.773488321152</v>
      </c>
      <c r="H15" s="88">
        <f t="shared" si="2"/>
        <v>43293.073223153122</v>
      </c>
      <c r="I15" s="88">
        <v>63.49693251533742</v>
      </c>
      <c r="J15" s="88">
        <f t="shared" si="0"/>
        <v>12832.189235169002</v>
      </c>
    </row>
    <row r="16" spans="1:13" x14ac:dyDescent="0.2">
      <c r="A16" s="145">
        <v>1992</v>
      </c>
      <c r="B16" s="88">
        <f>'a1'!BN17/1000</f>
        <v>3468.8020000000001</v>
      </c>
      <c r="C16" s="140">
        <v>2690.4</v>
      </c>
      <c r="D16" s="88">
        <v>3028</v>
      </c>
      <c r="E16" s="92">
        <v>10.294914134742404</v>
      </c>
      <c r="F16" s="92">
        <f t="shared" si="1"/>
        <v>15.981628609171542</v>
      </c>
      <c r="G16" s="88">
        <v>31173</v>
      </c>
      <c r="H16" s="88">
        <f t="shared" si="2"/>
        <v>48392.37142857143</v>
      </c>
      <c r="I16" s="88">
        <v>64.417177914110425</v>
      </c>
      <c r="J16" s="88">
        <f t="shared" si="0"/>
        <v>13950.744789864462</v>
      </c>
    </row>
    <row r="17" spans="1:10" x14ac:dyDescent="0.2">
      <c r="A17" s="145">
        <v>1993</v>
      </c>
      <c r="B17" s="88">
        <f>'a1'!BN18/1000</f>
        <v>3567.7719999999999</v>
      </c>
      <c r="C17" s="140">
        <v>2770.5</v>
      </c>
      <c r="D17" s="129">
        <f>D16*POWER(D$22/D$16, 1/6)</f>
        <v>3187.9840659620982</v>
      </c>
      <c r="E17" s="92">
        <f>F17*I17/$I$36</f>
        <v>11.132612276984513</v>
      </c>
      <c r="F17" s="92">
        <f>F16*('a5-1'!D95/'a5-1'!D94)</f>
        <v>15.827557407815599</v>
      </c>
      <c r="G17" s="88">
        <f>D17*E17</f>
        <v>35490.590551560665</v>
      </c>
      <c r="H17" s="88">
        <f>D17*F17</f>
        <v>50458.000819216497</v>
      </c>
      <c r="I17" s="88">
        <v>65.644171779141104</v>
      </c>
      <c r="J17" s="88">
        <f t="shared" si="0"/>
        <v>14142.720111940027</v>
      </c>
    </row>
    <row r="18" spans="1:10" x14ac:dyDescent="0.2">
      <c r="A18" s="145">
        <v>1994</v>
      </c>
      <c r="B18" s="88">
        <f>'a1'!BN19/1000</f>
        <v>3676.0749999999998</v>
      </c>
      <c r="C18" s="140">
        <v>2858.9</v>
      </c>
      <c r="D18" s="129">
        <f>D17*POWER(D$22/D$16, 1/6)</f>
        <v>3356.4208734571439</v>
      </c>
      <c r="E18" s="92">
        <f>F18*I18/$I$41</f>
        <v>10.445906208718629</v>
      </c>
      <c r="F18" s="92">
        <f>F17*('a5-1'!D96/'a5-1'!D95)</f>
        <v>15.894354371259151</v>
      </c>
      <c r="G18" s="88">
        <f t="shared" ref="G18:G31" si="3">D18*E18</f>
        <v>35060.857641118782</v>
      </c>
      <c r="H18" s="88">
        <f t="shared" ref="H18:H42" si="4">D18*F18</f>
        <v>53348.142781819013</v>
      </c>
      <c r="I18" s="88">
        <v>65.720858895705518</v>
      </c>
      <c r="J18" s="88">
        <f t="shared" si="0"/>
        <v>14512.256355438618</v>
      </c>
    </row>
    <row r="19" spans="1:10" x14ac:dyDescent="0.2">
      <c r="A19" s="145">
        <v>1995</v>
      </c>
      <c r="B19" s="88">
        <f>'a1'!BN20/1000</f>
        <v>3777.39</v>
      </c>
      <c r="C19" s="140">
        <v>2944.5</v>
      </c>
      <c r="D19" s="129">
        <f>D18*POWER(D$22/D$16, 1/6)</f>
        <v>3533.757022207385</v>
      </c>
      <c r="E19" s="92">
        <f t="shared" ref="E19:E47" si="5">F19*I19/$I$41</f>
        <v>10.651084747104431</v>
      </c>
      <c r="F19" s="92">
        <f>F18*('a5-1'!D97/'a5-1'!D96)</f>
        <v>15.855039395233081</v>
      </c>
      <c r="G19" s="88">
        <f t="shared" si="3"/>
        <v>37638.345519206254</v>
      </c>
      <c r="H19" s="88">
        <f t="shared" si="4"/>
        <v>56027.856800279631</v>
      </c>
      <c r="I19" s="88">
        <v>67.177914110429441</v>
      </c>
      <c r="J19" s="88">
        <f t="shared" si="0"/>
        <v>14832.425775543334</v>
      </c>
    </row>
    <row r="20" spans="1:10" x14ac:dyDescent="0.2">
      <c r="A20" s="145">
        <v>1996</v>
      </c>
      <c r="B20" s="88">
        <f>'a1'!BN21/1000</f>
        <v>3874.317</v>
      </c>
      <c r="C20" s="140">
        <v>3026.1</v>
      </c>
      <c r="D20" s="129">
        <f>D19*POWER(D$22/D$16, 1/6)</f>
        <v>3720.4627079850779</v>
      </c>
      <c r="E20" s="92">
        <f t="shared" si="5"/>
        <v>10.854669565948777</v>
      </c>
      <c r="F20" s="92">
        <f>F19*('a5-1'!D98/'a5-1'!D97)</f>
        <v>15.921810026993482</v>
      </c>
      <c r="G20" s="88">
        <f t="shared" si="3"/>
        <v>40384.393327612997</v>
      </c>
      <c r="H20" s="88">
        <f t="shared" si="4"/>
        <v>59236.500449052139</v>
      </c>
      <c r="I20" s="88">
        <v>68.174846625766875</v>
      </c>
      <c r="J20" s="88">
        <f t="shared" si="0"/>
        <v>15289.533729184303</v>
      </c>
    </row>
    <row r="21" spans="1:10" x14ac:dyDescent="0.2">
      <c r="A21" s="145">
        <v>1997</v>
      </c>
      <c r="B21" s="88">
        <f>'a1'!BN22/1000</f>
        <v>3948.5830000000001</v>
      </c>
      <c r="C21" s="140">
        <v>3096.8</v>
      </c>
      <c r="D21" s="129">
        <f>D20*POWER(D$22/D$16, 1/6)</f>
        <v>3917.0329693073404</v>
      </c>
      <c r="E21" s="92">
        <f t="shared" si="5"/>
        <v>11.38141957955462</v>
      </c>
      <c r="F21" s="92">
        <f>F20*('a5-1'!D99/'a5-1'!D98)</f>
        <v>16.417445942189406</v>
      </c>
      <c r="G21" s="88">
        <f t="shared" si="3"/>
        <v>44581.395730635537</v>
      </c>
      <c r="H21" s="88">
        <f t="shared" si="4"/>
        <v>64307.677027376914</v>
      </c>
      <c r="I21" s="88">
        <v>69.325153374233139</v>
      </c>
      <c r="J21" s="88">
        <f t="shared" si="0"/>
        <v>16286.26700448665</v>
      </c>
    </row>
    <row r="22" spans="1:10" x14ac:dyDescent="0.2">
      <c r="A22" s="145">
        <v>1998</v>
      </c>
      <c r="B22" s="88">
        <f>'a1'!BN23/1000</f>
        <v>3983.1129999999998</v>
      </c>
      <c r="C22" s="140">
        <v>3138.5</v>
      </c>
      <c r="D22" s="129">
        <f t="shared" ref="D22:D47" si="6">C22*B56*365/1000</f>
        <v>4123.9889999999996</v>
      </c>
      <c r="E22" s="92">
        <f t="shared" si="5"/>
        <v>11.850281586590079</v>
      </c>
      <c r="F22" s="92">
        <f>F21*('a5-1'!D100/'a5-1'!D99)</f>
        <v>16.925265267156039</v>
      </c>
      <c r="G22" s="88">
        <f t="shared" si="3"/>
        <v>48870.430910000025</v>
      </c>
      <c r="H22" s="88">
        <f t="shared" si="4"/>
        <v>69799.607783833562</v>
      </c>
      <c r="I22" s="88">
        <v>70.015337423312886</v>
      </c>
      <c r="J22" s="88">
        <f t="shared" si="0"/>
        <v>17523.883400705319</v>
      </c>
    </row>
    <row r="23" spans="1:10" x14ac:dyDescent="0.2">
      <c r="A23" s="145">
        <v>1999</v>
      </c>
      <c r="B23" s="88">
        <f>'a1'!BN24/1000</f>
        <v>4011.375</v>
      </c>
      <c r="C23" s="140">
        <v>3172.8</v>
      </c>
      <c r="D23" s="129">
        <f t="shared" si="6"/>
        <v>4135.1554072968729</v>
      </c>
      <c r="E23" s="92">
        <f t="shared" si="5"/>
        <v>12.181004096596562</v>
      </c>
      <c r="F23" s="92">
        <f>F22*('a5-1'!D101/'a5-1'!D100)</f>
        <v>17.097986374555344</v>
      </c>
      <c r="G23" s="88">
        <f t="shared" si="3"/>
        <v>50370.344956346635</v>
      </c>
      <c r="H23" s="88">
        <f t="shared" si="4"/>
        <v>70702.830810630781</v>
      </c>
      <c r="I23" s="88">
        <v>71.242331288343564</v>
      </c>
      <c r="J23" s="88">
        <f t="shared" si="0"/>
        <v>17625.584945469018</v>
      </c>
    </row>
    <row r="24" spans="1:10" x14ac:dyDescent="0.2">
      <c r="A24" s="145">
        <v>2000</v>
      </c>
      <c r="B24" s="88">
        <f>'a1'!BN25/1000</f>
        <v>4039.23</v>
      </c>
      <c r="C24" s="140">
        <v>3210.6</v>
      </c>
      <c r="D24" s="129">
        <f t="shared" si="6"/>
        <v>4150.3919694102869</v>
      </c>
      <c r="E24" s="92">
        <f t="shared" si="5"/>
        <v>12.97719553332443</v>
      </c>
      <c r="F24" s="92">
        <f>F23*('a5-1'!D102/'a5-1'!D101)</f>
        <v>17.738221148275741</v>
      </c>
      <c r="G24" s="88">
        <f t="shared" si="3"/>
        <v>53860.448126976757</v>
      </c>
      <c r="H24" s="88">
        <f t="shared" si="4"/>
        <v>73620.570605427361</v>
      </c>
      <c r="I24" s="88">
        <v>73.159509202453989</v>
      </c>
      <c r="J24" s="88">
        <f t="shared" si="0"/>
        <v>18226.387357349635</v>
      </c>
    </row>
    <row r="25" spans="1:10" x14ac:dyDescent="0.2">
      <c r="A25" s="145">
        <v>2001</v>
      </c>
      <c r="B25" s="88">
        <f>'a1'!BN26/1000</f>
        <v>4076.8960000000002</v>
      </c>
      <c r="C25" s="140">
        <v>3252.7</v>
      </c>
      <c r="D25" s="129">
        <f t="shared" si="6"/>
        <v>4170.6207167164648</v>
      </c>
      <c r="E25" s="92">
        <f t="shared" si="5"/>
        <v>13.463794096547085</v>
      </c>
      <c r="F25" s="92">
        <f>F24*('a5-1'!D103/'a5-1'!D102)</f>
        <v>17.951725462062779</v>
      </c>
      <c r="G25" s="88">
        <f t="shared" si="3"/>
        <v>56152.378584664111</v>
      </c>
      <c r="H25" s="88">
        <f t="shared" si="4"/>
        <v>74869.838112885482</v>
      </c>
      <c r="I25" s="88">
        <v>75</v>
      </c>
      <c r="J25" s="88">
        <f t="shared" si="0"/>
        <v>18364.42188196252</v>
      </c>
    </row>
    <row r="26" spans="1:10" x14ac:dyDescent="0.2">
      <c r="A26" s="145">
        <v>2002</v>
      </c>
      <c r="B26" s="88">
        <f>'a1'!BN27/1000</f>
        <v>4100.5039999999999</v>
      </c>
      <c r="C26" s="140">
        <v>3284.1</v>
      </c>
      <c r="D26" s="129">
        <f t="shared" si="6"/>
        <v>4176.6379766293667</v>
      </c>
      <c r="E26" s="92">
        <f t="shared" si="5"/>
        <v>13.701721000994466</v>
      </c>
      <c r="F26" s="92">
        <f>F25*('a5-1'!D104/'a5-1'!D103)</f>
        <v>17.867044185296784</v>
      </c>
      <c r="G26" s="88">
        <f t="shared" si="3"/>
        <v>57227.128277933625</v>
      </c>
      <c r="H26" s="88">
        <f t="shared" si="4"/>
        <v>74624.175274425448</v>
      </c>
      <c r="I26" s="88">
        <v>76.687116564417181</v>
      </c>
      <c r="J26" s="88">
        <f t="shared" si="0"/>
        <v>18198.781241141442</v>
      </c>
    </row>
    <row r="27" spans="1:10" x14ac:dyDescent="0.2">
      <c r="A27" s="145">
        <v>2003</v>
      </c>
      <c r="B27" s="88">
        <f>'a1'!BN28/1000</f>
        <v>4124.4470000000001</v>
      </c>
      <c r="C27" s="140">
        <v>3313.6</v>
      </c>
      <c r="D27" s="129">
        <f t="shared" si="6"/>
        <v>4179.8848289090074</v>
      </c>
      <c r="E27" s="92">
        <f t="shared" si="5"/>
        <v>13.98221564029112</v>
      </c>
      <c r="F27" s="92">
        <f>F26*('a5-1'!D105/'a5-1'!D104)</f>
        <v>17.736195714921809</v>
      </c>
      <c r="G27" s="88">
        <f t="shared" si="3"/>
        <v>58444.051029387098</v>
      </c>
      <c r="H27" s="88">
        <f t="shared" si="4"/>
        <v>74135.255391362618</v>
      </c>
      <c r="I27" s="88">
        <v>78.834355828220865</v>
      </c>
      <c r="J27" s="88">
        <f t="shared" si="0"/>
        <v>17974.592809984613</v>
      </c>
    </row>
    <row r="28" spans="1:10" x14ac:dyDescent="0.2">
      <c r="A28" s="145">
        <v>2004</v>
      </c>
      <c r="B28" s="88">
        <f>'a1'!BN29/1000</f>
        <v>4155.63</v>
      </c>
      <c r="C28" s="140">
        <v>3349.9</v>
      </c>
      <c r="D28" s="129">
        <f t="shared" si="6"/>
        <v>4191.3106468235319</v>
      </c>
      <c r="E28" s="92">
        <f t="shared" si="5"/>
        <v>14.431850192213501</v>
      </c>
      <c r="F28" s="92">
        <f>F27*('a5-1'!D106/'a5-1'!D105)</f>
        <v>17.974338730321303</v>
      </c>
      <c r="G28" s="88">
        <f t="shared" si="3"/>
        <v>60488.367363986683</v>
      </c>
      <c r="H28" s="88">
        <f t="shared" si="4"/>
        <v>75336.037290008244</v>
      </c>
      <c r="I28" s="88">
        <v>80.291411042944787</v>
      </c>
      <c r="J28" s="88">
        <f t="shared" si="0"/>
        <v>18128.668165839652</v>
      </c>
    </row>
    <row r="29" spans="1:10" x14ac:dyDescent="0.2">
      <c r="A29" s="145">
        <v>2005</v>
      </c>
      <c r="B29" s="88">
        <f>'a1'!BN30/1000</f>
        <v>4196.076</v>
      </c>
      <c r="C29" s="140">
        <v>3393.4</v>
      </c>
      <c r="D29" s="129">
        <f t="shared" si="6"/>
        <v>4211.2093999999997</v>
      </c>
      <c r="E29" s="92">
        <f t="shared" si="5"/>
        <v>15.107638688099588</v>
      </c>
      <c r="F29" s="92">
        <f>F28*('a5-1'!D107/'a5-1'!D106)</f>
        <v>18.411552195590524</v>
      </c>
      <c r="G29" s="88">
        <f t="shared" si="3"/>
        <v>63621.430055128651</v>
      </c>
      <c r="H29" s="88">
        <f t="shared" si="4"/>
        <v>77534.901674661451</v>
      </c>
      <c r="I29" s="88">
        <v>82.055214723926383</v>
      </c>
      <c r="J29" s="88">
        <f t="shared" si="0"/>
        <v>18477.95456389766</v>
      </c>
    </row>
    <row r="30" spans="1:10" x14ac:dyDescent="0.2">
      <c r="A30" s="145">
        <v>2006</v>
      </c>
      <c r="B30" s="88">
        <f>'a1'!BN31/1000</f>
        <v>4241.7929999999997</v>
      </c>
      <c r="C30" s="140">
        <v>3441.7</v>
      </c>
      <c r="D30" s="129">
        <f t="shared" si="6"/>
        <v>4320.256279058528</v>
      </c>
      <c r="E30" s="92">
        <f t="shared" si="5"/>
        <v>15.885682286177946</v>
      </c>
      <c r="F30" s="92">
        <f>F29*('a5-1'!D108/'a5-1'!D107)</f>
        <v>18.987103300802971</v>
      </c>
      <c r="G30" s="88">
        <f t="shared" si="3"/>
        <v>68630.218643989108</v>
      </c>
      <c r="H30" s="88">
        <f t="shared" si="4"/>
        <v>82029.15225642694</v>
      </c>
      <c r="I30" s="88">
        <v>83.665644171779135</v>
      </c>
      <c r="J30" s="88">
        <f t="shared" si="0"/>
        <v>19338.320435822054</v>
      </c>
    </row>
    <row r="31" spans="1:10" x14ac:dyDescent="0.2">
      <c r="A31" s="145">
        <v>2007</v>
      </c>
      <c r="B31" s="88">
        <f>'a1'!BN32/1000</f>
        <v>4290.9870000000001</v>
      </c>
      <c r="C31" s="140">
        <v>3492.5</v>
      </c>
      <c r="D31" s="129">
        <f t="shared" si="6"/>
        <v>4434.4282240878629</v>
      </c>
      <c r="E31" s="92">
        <f t="shared" si="5"/>
        <v>16.582908880412035</v>
      </c>
      <c r="F31" s="92">
        <f>F30*('a5-1'!D109/'a5-1'!D108)</f>
        <v>19.393823479872012</v>
      </c>
      <c r="G31" s="88">
        <f t="shared" si="3"/>
        <v>73535.719176776387</v>
      </c>
      <c r="H31" s="88">
        <f t="shared" si="4"/>
        <v>86000.518212122348</v>
      </c>
      <c r="I31" s="88">
        <v>85.50613496932516</v>
      </c>
      <c r="J31" s="88">
        <f t="shared" si="0"/>
        <v>20042.129750596388</v>
      </c>
    </row>
    <row r="32" spans="1:10" x14ac:dyDescent="0.2">
      <c r="A32" s="145">
        <v>2008</v>
      </c>
      <c r="B32" s="88">
        <f>'a1'!BN33/1000</f>
        <v>4349.3379999999997</v>
      </c>
      <c r="C32" s="140">
        <v>3548.1</v>
      </c>
      <c r="D32" s="129">
        <f t="shared" si="6"/>
        <v>4556.8190505351877</v>
      </c>
      <c r="E32" s="92">
        <f t="shared" si="5"/>
        <v>17.095880931530431</v>
      </c>
      <c r="F32" s="92">
        <f>F31*('a5-1'!D110/'a5-1'!D109)</f>
        <v>19.538149636034781</v>
      </c>
      <c r="G32" s="88">
        <f t="shared" ref="G32:G37" si="7">D32*E32</f>
        <v>77902.835914479117</v>
      </c>
      <c r="H32" s="88">
        <f t="shared" si="4"/>
        <v>89031.812473690428</v>
      </c>
      <c r="I32" s="88">
        <v>87.5</v>
      </c>
      <c r="J32" s="88">
        <f t="shared" si="0"/>
        <v>20470.198562100817</v>
      </c>
    </row>
    <row r="33" spans="1:10" x14ac:dyDescent="0.2">
      <c r="A33" s="145">
        <v>2009</v>
      </c>
      <c r="B33" s="88">
        <f>'a1'!BN34/1000</f>
        <v>4410.5129999999999</v>
      </c>
      <c r="C33" s="140">
        <v>3608.6</v>
      </c>
      <c r="D33" s="129">
        <f t="shared" si="6"/>
        <v>4687.8034386801037</v>
      </c>
      <c r="E33" s="92">
        <f t="shared" si="5"/>
        <v>17.318487564256699</v>
      </c>
      <c r="F33" s="92">
        <f>F32*('a5-1'!D111/'a5-1'!D110)</f>
        <v>19.740653657159733</v>
      </c>
      <c r="G33" s="88">
        <f t="shared" si="7"/>
        <v>81185.665556461172</v>
      </c>
      <c r="H33" s="88">
        <f t="shared" si="4"/>
        <v>92540.304095826359</v>
      </c>
      <c r="I33" s="88">
        <v>87.730061349693258</v>
      </c>
      <c r="J33" s="88">
        <f t="shared" si="0"/>
        <v>20981.755205307494</v>
      </c>
    </row>
    <row r="34" spans="1:10" x14ac:dyDescent="0.2">
      <c r="A34" s="145">
        <v>2010</v>
      </c>
      <c r="B34" s="88">
        <f>'a1'!BN35/1000</f>
        <v>4465.5569999999998</v>
      </c>
      <c r="C34" s="140">
        <v>3663.5</v>
      </c>
      <c r="D34" s="129">
        <f t="shared" si="6"/>
        <v>4813.8389999999999</v>
      </c>
      <c r="E34" s="92">
        <f t="shared" si="5"/>
        <v>17.435343193861041</v>
      </c>
      <c r="F34" s="92">
        <f>F33*('a5-1'!D112/'a5-1'!D111)</f>
        <v>19.515611609265921</v>
      </c>
      <c r="G34" s="88">
        <f t="shared" si="7"/>
        <v>83930.935044992832</v>
      </c>
      <c r="H34" s="88">
        <f t="shared" si="4"/>
        <v>93945.012273537053</v>
      </c>
      <c r="I34" s="88">
        <v>89.340490797546011</v>
      </c>
      <c r="J34" s="88">
        <f t="shared" si="0"/>
        <v>21037.691887828791</v>
      </c>
    </row>
    <row r="35" spans="1:10" x14ac:dyDescent="0.2">
      <c r="A35" s="145">
        <v>2011</v>
      </c>
      <c r="B35" s="88">
        <f>'a1'!BN36/1000</f>
        <v>4503.8190000000004</v>
      </c>
      <c r="C35" s="140">
        <v>3702.7</v>
      </c>
      <c r="D35" s="129">
        <f t="shared" si="6"/>
        <v>4721.9972511429523</v>
      </c>
      <c r="E35" s="92">
        <f t="shared" si="5"/>
        <v>18.120539776072512</v>
      </c>
      <c r="F35" s="92">
        <f>F34*('a5-1'!D113/'a5-1'!D112)</f>
        <v>19.707409397830322</v>
      </c>
      <c r="G35" s="88">
        <f t="shared" si="7"/>
        <v>85565.139011840933</v>
      </c>
      <c r="H35" s="88">
        <f t="shared" si="4"/>
        <v>93058.333003703563</v>
      </c>
      <c r="I35" s="88">
        <v>91.947852760736197</v>
      </c>
      <c r="J35" s="88">
        <f t="shared" si="0"/>
        <v>20662.094325660855</v>
      </c>
    </row>
    <row r="36" spans="1:10" x14ac:dyDescent="0.2">
      <c r="A36" s="145">
        <v>2012</v>
      </c>
      <c r="B36" s="88">
        <f>'a1'!BN37/1000</f>
        <v>4570.866</v>
      </c>
      <c r="C36" s="140">
        <v>3745</v>
      </c>
      <c r="D36" s="129">
        <f t="shared" si="6"/>
        <v>4635.2254723956612</v>
      </c>
      <c r="E36" s="92">
        <f t="shared" si="5"/>
        <v>18.624155151173323</v>
      </c>
      <c r="F36" s="92">
        <f>F35*('a5-1'!D114/'a5-1'!D113)</f>
        <v>19.955545042834849</v>
      </c>
      <c r="G36" s="88">
        <f t="shared" si="7"/>
        <v>86327.158358567453</v>
      </c>
      <c r="H36" s="88">
        <f t="shared" si="4"/>
        <v>92498.450698087065</v>
      </c>
      <c r="I36" s="88">
        <v>93.328220858895705</v>
      </c>
      <c r="J36" s="88">
        <f t="shared" si="0"/>
        <v>20236.526447742519</v>
      </c>
    </row>
    <row r="37" spans="1:10" x14ac:dyDescent="0.2">
      <c r="A37" s="145">
        <v>2013</v>
      </c>
      <c r="B37" s="88">
        <f>'a1'!BN38/1000</f>
        <v>4634.9430000000002</v>
      </c>
      <c r="C37" s="140">
        <v>3786.8</v>
      </c>
      <c r="D37" s="129">
        <f t="shared" si="6"/>
        <v>4548.8671091135639</v>
      </c>
      <c r="E37" s="92">
        <f t="shared" si="5"/>
        <v>19.13471091782564</v>
      </c>
      <c r="F37" s="92">
        <f>F36*('a5-1'!D115/'a5-1'!D114)</f>
        <v>20.318943841078692</v>
      </c>
      <c r="G37" s="88">
        <f t="shared" si="7"/>
        <v>87041.257136493266</v>
      </c>
      <c r="H37" s="88">
        <f t="shared" si="4"/>
        <v>92428.175330608487</v>
      </c>
      <c r="I37" s="88">
        <v>94.171779141104295</v>
      </c>
      <c r="J37" s="88">
        <f t="shared" si="0"/>
        <v>19941.59913738065</v>
      </c>
    </row>
    <row r="38" spans="1:10" x14ac:dyDescent="0.2">
      <c r="A38" s="145">
        <v>2014</v>
      </c>
      <c r="B38" s="88">
        <f>'a1'!BN39/1000</f>
        <v>4712.6909999999998</v>
      </c>
      <c r="C38" s="140">
        <v>3829.6</v>
      </c>
      <c r="D38" s="129">
        <f t="shared" si="6"/>
        <v>4464.7395983158904</v>
      </c>
      <c r="E38" s="92">
        <f t="shared" si="5"/>
        <v>19.938048387336167</v>
      </c>
      <c r="F38" s="92">
        <f>F37*('a5-1'!D116/'a5-1'!D115)</f>
        <v>20.766146243679206</v>
      </c>
      <c r="G38" s="88">
        <f t="shared" ref="G38:G44" si="8">D38*E38</f>
        <v>89018.194148078066</v>
      </c>
      <c r="H38" s="88">
        <f t="shared" si="4"/>
        <v>92715.435438573331</v>
      </c>
      <c r="I38" s="88">
        <v>96.012269938650306</v>
      </c>
      <c r="J38" s="88">
        <f t="shared" si="0"/>
        <v>19673.565578259499</v>
      </c>
    </row>
    <row r="39" spans="1:10" x14ac:dyDescent="0.2">
      <c r="A39" s="145">
        <v>2015</v>
      </c>
      <c r="B39" s="88">
        <f>'a1'!BN40/1000</f>
        <v>4765.4719999999998</v>
      </c>
      <c r="C39" s="140">
        <v>3877.1</v>
      </c>
      <c r="D39" s="129">
        <f t="shared" si="6"/>
        <v>4386.9386500000001</v>
      </c>
      <c r="E39" s="92">
        <f t="shared" si="5"/>
        <v>20.367941381067585</v>
      </c>
      <c r="F39" s="92">
        <f>F38*('a5-1'!D117/'a5-1'!D116)</f>
        <v>20.979301390925855</v>
      </c>
      <c r="G39" s="88">
        <f t="shared" si="8"/>
        <v>89352.909265539769</v>
      </c>
      <c r="H39" s="88">
        <f t="shared" si="4"/>
        <v>92034.908121851389</v>
      </c>
      <c r="I39" s="88">
        <v>97.085889570552141</v>
      </c>
      <c r="J39" s="88">
        <f t="shared" si="0"/>
        <v>19312.863053618068</v>
      </c>
    </row>
    <row r="40" spans="1:10" x14ac:dyDescent="0.2">
      <c r="A40" s="145">
        <v>2016</v>
      </c>
      <c r="B40" s="88">
        <f>'a1'!BN41/1000</f>
        <v>4861.2690000000002</v>
      </c>
      <c r="C40" s="140">
        <v>3930.7</v>
      </c>
      <c r="D40" s="129">
        <f t="shared" si="6"/>
        <v>4506.6672065809116</v>
      </c>
      <c r="E40" s="92">
        <f t="shared" si="5"/>
        <v>20.107650992731998</v>
      </c>
      <c r="F40" s="92">
        <f>F39*('a5-1'!D118/'a5-1'!D117)</f>
        <v>20.42085427922315</v>
      </c>
      <c r="G40" s="88">
        <f t="shared" si="8"/>
        <v>90618.491330319404</v>
      </c>
      <c r="H40" s="88">
        <f t="shared" si="4"/>
        <v>92029.994310542446</v>
      </c>
      <c r="I40" s="88">
        <v>98.466257668711663</v>
      </c>
      <c r="J40" s="88">
        <f t="shared" si="0"/>
        <v>18931.269656244582</v>
      </c>
    </row>
    <row r="41" spans="1:10" x14ac:dyDescent="0.2">
      <c r="A41" s="145">
        <v>2017</v>
      </c>
      <c r="B41" s="88">
        <f>'a1'!BN42/1000</f>
        <v>4934.2020000000002</v>
      </c>
      <c r="C41" s="140">
        <v>3979.7</v>
      </c>
      <c r="D41" s="129">
        <f t="shared" si="6"/>
        <v>4623.4584294066635</v>
      </c>
      <c r="E41" s="92">
        <f t="shared" si="5"/>
        <v>20.562735037280014</v>
      </c>
      <c r="F41" s="92">
        <f>F40*('a5-1'!D119/'a5-1'!D118)</f>
        <v>20.562735037280014</v>
      </c>
      <c r="G41" s="88">
        <f t="shared" si="8"/>
        <v>95070.950639768023</v>
      </c>
      <c r="H41" s="88">
        <f t="shared" si="4"/>
        <v>95070.950639768023</v>
      </c>
      <c r="I41" s="88">
        <v>100</v>
      </c>
      <c r="J41" s="88">
        <f t="shared" si="0"/>
        <v>19267.745957658</v>
      </c>
    </row>
    <row r="42" spans="1:10" x14ac:dyDescent="0.2">
      <c r="A42" s="145">
        <v>2018</v>
      </c>
      <c r="B42" s="88">
        <f>'a1'!BN43/1000</f>
        <v>5020.9790000000003</v>
      </c>
      <c r="C42" s="140">
        <v>4163</v>
      </c>
      <c r="D42" s="129">
        <f t="shared" si="6"/>
        <v>4900.6542669711644</v>
      </c>
      <c r="E42" s="92">
        <f t="shared" si="5"/>
        <v>21.203358882638444</v>
      </c>
      <c r="F42" s="92">
        <f>F41*('a5-1'!D120/'a5-1'!D119)</f>
        <v>20.726521726357216</v>
      </c>
      <c r="G42" s="88">
        <f t="shared" si="8"/>
        <v>103910.33118232303</v>
      </c>
      <c r="H42" s="88">
        <f t="shared" si="4"/>
        <v>101573.51713774304</v>
      </c>
      <c r="I42" s="88">
        <v>102.30061349693253</v>
      </c>
      <c r="J42" s="88">
        <f t="shared" si="0"/>
        <v>20229.823135636103</v>
      </c>
    </row>
    <row r="43" spans="1:10" x14ac:dyDescent="0.2">
      <c r="A43" s="145">
        <v>2019</v>
      </c>
      <c r="B43" s="88">
        <f>'a1'!BN44/1000</f>
        <v>5111.0219999999999</v>
      </c>
      <c r="C43" s="140">
        <v>4240.5</v>
      </c>
      <c r="D43" s="129">
        <f t="shared" si="6"/>
        <v>5058.197159745303</v>
      </c>
      <c r="E43" s="92">
        <f t="shared" si="5"/>
        <v>21.749490582280728</v>
      </c>
      <c r="F43" s="92">
        <f>F42*('a5-1'!D121/'a5-1'!D120)</f>
        <v>20.853923323010346</v>
      </c>
      <c r="G43" s="88">
        <f t="shared" si="8"/>
        <v>110013.2114891996</v>
      </c>
      <c r="H43" s="88">
        <f>D43*F43</f>
        <v>105483.25572199727</v>
      </c>
      <c r="I43" s="88">
        <v>104.29447852760737</v>
      </c>
      <c r="J43" s="88">
        <f t="shared" si="0"/>
        <v>20638.388119244501</v>
      </c>
    </row>
    <row r="44" spans="1:10" x14ac:dyDescent="0.2">
      <c r="A44" s="145">
        <v>2020</v>
      </c>
      <c r="B44" s="88">
        <f>'a1'!BN45/1000</f>
        <v>5176.1009999999997</v>
      </c>
      <c r="C44" s="140">
        <v>4299.7</v>
      </c>
      <c r="D44" s="129">
        <f t="shared" si="6"/>
        <v>5196.9420321520565</v>
      </c>
      <c r="E44" s="92">
        <f t="shared" si="5"/>
        <v>24.52266540503366</v>
      </c>
      <c r="F44" s="92">
        <f>F43*('a5-1'!D122/'a5-1'!D121)</f>
        <v>23.341281524207222</v>
      </c>
      <c r="G44" s="88">
        <f t="shared" si="8"/>
        <v>127442.87058382056</v>
      </c>
      <c r="H44" s="88">
        <f>D44*F44</f>
        <v>121303.28703744673</v>
      </c>
      <c r="I44" s="88">
        <v>105.06134969325153</v>
      </c>
      <c r="J44" s="88">
        <f t="shared" si="0"/>
        <v>23435.262765824456</v>
      </c>
    </row>
    <row r="45" spans="1:10" x14ac:dyDescent="0.2">
      <c r="A45" s="145">
        <v>2021</v>
      </c>
      <c r="B45" s="88">
        <f>'a1'!BN46/1000</f>
        <v>5226.665</v>
      </c>
      <c r="C45" s="140">
        <v>4349.8</v>
      </c>
      <c r="D45" s="129">
        <f t="shared" si="6"/>
        <v>5327.3353810556409</v>
      </c>
      <c r="E45" s="92">
        <f t="shared" si="5"/>
        <v>24.203253162740758</v>
      </c>
      <c r="F45" s="92">
        <f>F44*('a5-1'!D123/'a5-1'!D122)</f>
        <v>22.288871556648267</v>
      </c>
      <c r="G45" s="88">
        <f t="shared" ref="G45" si="9">D45*E45</f>
        <v>128938.84691051568</v>
      </c>
      <c r="H45" s="88">
        <f>D45*F45</f>
        <v>118740.29404753703</v>
      </c>
      <c r="I45" s="88">
        <v>108.58895705521472</v>
      </c>
      <c r="J45" s="88">
        <f t="shared" si="0"/>
        <v>22718.175748309299</v>
      </c>
    </row>
    <row r="46" spans="1:10" x14ac:dyDescent="0.2">
      <c r="A46" s="145">
        <v>2022</v>
      </c>
      <c r="B46" s="88">
        <f>'a1'!BN47/1000</f>
        <v>5357.4859999999999</v>
      </c>
      <c r="C46" s="140">
        <v>4425.8999999999996</v>
      </c>
      <c r="D46" s="129">
        <f t="shared" si="6"/>
        <v>5492.5418999999993</v>
      </c>
      <c r="E46" s="92">
        <f t="shared" si="5"/>
        <v>25.34029494010953</v>
      </c>
      <c r="F46" s="92">
        <f>F45*('a5-1'!D124/'a5-1'!D123)</f>
        <v>21.854328440411923</v>
      </c>
      <c r="G46" s="88">
        <f t="shared" ref="G46:G47" si="10">D46*E46</f>
        <v>139182.63171690956</v>
      </c>
      <c r="H46" s="88">
        <f>D46*F46</f>
        <v>120035.81465532412</v>
      </c>
      <c r="I46" s="88">
        <v>115.95092024539876</v>
      </c>
      <c r="J46" s="88">
        <f t="shared" si="0"/>
        <v>22405.250271363122</v>
      </c>
    </row>
    <row r="47" spans="1:10" x14ac:dyDescent="0.2">
      <c r="A47" s="145">
        <v>2023</v>
      </c>
      <c r="B47" s="88">
        <f>'a1'!BN48/1000</f>
        <v>5531.5529999999999</v>
      </c>
      <c r="C47" s="88">
        <v>4517.2</v>
      </c>
      <c r="D47" s="129">
        <f t="shared" si="6"/>
        <v>5605.8451999999997</v>
      </c>
      <c r="E47" s="92">
        <f t="shared" si="5"/>
        <v>26.576147329048723</v>
      </c>
      <c r="F47" s="92">
        <f>F46*('a5-1'!D125/'a5-1'!D124)</f>
        <v>22.059386452628601</v>
      </c>
      <c r="G47" s="88">
        <f t="shared" si="10"/>
        <v>148981.76793904061</v>
      </c>
      <c r="H47" s="88">
        <f>D47*F47</f>
        <v>123661.50566041307</v>
      </c>
      <c r="I47" s="88">
        <v>120.47546012269939</v>
      </c>
      <c r="J47" s="88">
        <f t="shared" si="0"/>
        <v>22355.657743930697</v>
      </c>
    </row>
    <row r="48" spans="1:10" ht="12.75" customHeight="1" x14ac:dyDescent="0.2"/>
    <row r="49" spans="1:11" ht="12.75" customHeight="1" x14ac:dyDescent="0.2"/>
    <row r="50" spans="1:11" ht="12.75" customHeight="1" x14ac:dyDescent="0.2">
      <c r="A50" s="1" t="s">
        <v>496</v>
      </c>
    </row>
    <row r="51" spans="1:11" ht="12.75" customHeight="1" x14ac:dyDescent="0.2">
      <c r="A51" s="1" t="s">
        <v>472</v>
      </c>
      <c r="B51" s="5"/>
      <c r="C51" s="5"/>
      <c r="D51" s="5"/>
      <c r="E51" s="5"/>
      <c r="F51" s="5"/>
      <c r="G51" s="5"/>
      <c r="H51" s="5"/>
      <c r="I51" s="5"/>
      <c r="J51" s="5"/>
    </row>
    <row r="52" spans="1:11" ht="12.75" customHeight="1" x14ac:dyDescent="0.2">
      <c r="B52" s="5"/>
      <c r="C52" s="5"/>
      <c r="D52" s="5"/>
      <c r="E52" s="5"/>
      <c r="F52" s="5"/>
      <c r="G52" s="5"/>
      <c r="H52" s="5"/>
      <c r="I52" s="5"/>
      <c r="J52" s="5"/>
      <c r="K52" s="5"/>
    </row>
    <row r="53" spans="1:11" ht="12.75" customHeight="1" x14ac:dyDescent="0.2"/>
    <row r="54" spans="1:11" ht="12.75" customHeight="1" x14ac:dyDescent="0.2"/>
    <row r="55" spans="1:11" ht="38.25" x14ac:dyDescent="0.2">
      <c r="B55" s="3" t="s">
        <v>497</v>
      </c>
    </row>
    <row r="56" spans="1:11" ht="12.75" customHeight="1" x14ac:dyDescent="0.2">
      <c r="A56" s="1">
        <v>1998</v>
      </c>
      <c r="B56" s="169">
        <v>3.6</v>
      </c>
    </row>
    <row r="57" spans="1:11" ht="12.75" customHeight="1" x14ac:dyDescent="0.2">
      <c r="A57" s="1">
        <v>1999</v>
      </c>
      <c r="B57" s="11">
        <v>3.5707239336560006</v>
      </c>
    </row>
    <row r="58" spans="1:11" ht="12.75" customHeight="1" x14ac:dyDescent="0.2">
      <c r="A58" s="1">
        <v>2000</v>
      </c>
      <c r="B58" s="11">
        <v>3.5416859473288285</v>
      </c>
    </row>
    <row r="59" spans="1:11" ht="12.75" customHeight="1" x14ac:dyDescent="0.2">
      <c r="A59" s="1">
        <v>2001</v>
      </c>
      <c r="B59" s="11">
        <v>3.5128841048944928</v>
      </c>
    </row>
    <row r="60" spans="1:11" ht="12.75" customHeight="1" x14ac:dyDescent="0.2">
      <c r="A60" s="1">
        <v>2002</v>
      </c>
      <c r="B60" s="11">
        <v>3.4843164859740283</v>
      </c>
    </row>
    <row r="61" spans="1:11" x14ac:dyDescent="0.2">
      <c r="A61" s="1">
        <v>2003</v>
      </c>
      <c r="B61" s="11">
        <v>3.4559811858054541</v>
      </c>
    </row>
    <row r="62" spans="1:11" x14ac:dyDescent="0.2">
      <c r="A62" s="1">
        <v>2004</v>
      </c>
      <c r="B62" s="11">
        <v>3.4278763151167722</v>
      </c>
    </row>
    <row r="63" spans="1:11" ht="14.25" x14ac:dyDescent="0.2">
      <c r="A63" s="1">
        <v>2005</v>
      </c>
      <c r="B63" s="169">
        <v>3.4</v>
      </c>
    </row>
    <row r="64" spans="1:11" x14ac:dyDescent="0.2">
      <c r="A64" s="1">
        <v>2006</v>
      </c>
      <c r="B64" s="11">
        <v>3.4390907321274633</v>
      </c>
    </row>
    <row r="65" spans="1:2" x14ac:dyDescent="0.2">
      <c r="A65" s="1">
        <v>2007</v>
      </c>
      <c r="B65" s="11">
        <v>3.478630901119121</v>
      </c>
    </row>
    <row r="66" spans="1:2" x14ac:dyDescent="0.2">
      <c r="A66" s="1">
        <v>2008</v>
      </c>
      <c r="B66" s="11">
        <v>3.518625674273816</v>
      </c>
    </row>
    <row r="67" spans="1:2" x14ac:dyDescent="0.2">
      <c r="A67" s="1">
        <v>2009</v>
      </c>
      <c r="B67" s="11">
        <v>3.5590802783002431</v>
      </c>
    </row>
    <row r="68" spans="1:2" ht="14.25" x14ac:dyDescent="0.2">
      <c r="A68" s="1">
        <v>2010</v>
      </c>
      <c r="B68" s="169">
        <v>3.6</v>
      </c>
    </row>
    <row r="69" spans="1:2" x14ac:dyDescent="0.2">
      <c r="A69" s="1">
        <v>2011</v>
      </c>
      <c r="B69" s="11">
        <v>3.4939311233031747</v>
      </c>
    </row>
    <row r="70" spans="1:2" x14ac:dyDescent="0.2">
      <c r="A70" s="1">
        <v>2012</v>
      </c>
      <c r="B70" s="11">
        <v>3.3909874151073844</v>
      </c>
    </row>
    <row r="71" spans="1:2" x14ac:dyDescent="0.2">
      <c r="A71" s="1">
        <v>2013</v>
      </c>
      <c r="B71" s="11">
        <v>3.2910767967702976</v>
      </c>
    </row>
    <row r="72" spans="1:2" x14ac:dyDescent="0.2">
      <c r="A72" s="1">
        <v>2014</v>
      </c>
      <c r="B72" s="11">
        <v>3.1941099026157387</v>
      </c>
    </row>
    <row r="73" spans="1:2" ht="14.25" x14ac:dyDescent="0.2">
      <c r="A73" s="1">
        <v>2015</v>
      </c>
      <c r="B73" s="169">
        <v>3.1</v>
      </c>
    </row>
    <row r="74" spans="1:2" x14ac:dyDescent="0.2">
      <c r="A74" s="1">
        <v>2016</v>
      </c>
      <c r="B74" s="11">
        <v>3.1411792919040957</v>
      </c>
    </row>
    <row r="75" spans="1:2" x14ac:dyDescent="0.2">
      <c r="A75" s="1">
        <v>2017</v>
      </c>
      <c r="B75" s="11">
        <v>3.1829055948022953</v>
      </c>
    </row>
    <row r="76" spans="1:2" x14ac:dyDescent="0.2">
      <c r="A76" s="1">
        <v>2018</v>
      </c>
      <c r="B76" s="11">
        <v>3.2251861749931154</v>
      </c>
    </row>
    <row r="77" spans="1:2" x14ac:dyDescent="0.2">
      <c r="A77" s="1">
        <v>2019</v>
      </c>
      <c r="B77" s="11">
        <v>3.2680283952979847</v>
      </c>
    </row>
    <row r="78" spans="1:2" x14ac:dyDescent="0.2">
      <c r="A78" s="1">
        <v>2020</v>
      </c>
      <c r="B78" s="11">
        <v>3.3114397163434197</v>
      </c>
    </row>
    <row r="79" spans="1:2" x14ac:dyDescent="0.2">
      <c r="A79" s="1">
        <v>2021</v>
      </c>
      <c r="B79" s="11">
        <v>3.3554276978602329</v>
      </c>
    </row>
    <row r="80" spans="1:2" ht="14.25" x14ac:dyDescent="0.2">
      <c r="A80" s="1">
        <v>2022</v>
      </c>
      <c r="B80" s="169">
        <v>3.4</v>
      </c>
    </row>
    <row r="81" spans="1:2" x14ac:dyDescent="0.2">
      <c r="A81" s="1">
        <v>2023</v>
      </c>
      <c r="B81" s="2">
        <v>3.4</v>
      </c>
    </row>
    <row r="83" spans="1:2" x14ac:dyDescent="0.2">
      <c r="B83" s="1" t="s">
        <v>498</v>
      </c>
    </row>
  </sheetData>
  <phoneticPr fontId="69" type="noConversion"/>
  <pageMargins left="0.74803149606299213" right="0.74803149606299213" top="0.98425196850393704" bottom="0.98425196850393704" header="0.51181102362204722" footer="0.51181102362204722"/>
  <pageSetup scale="65"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92D050"/>
  </sheetPr>
  <dimension ref="A1:W58"/>
  <sheetViews>
    <sheetView zoomScale="85" zoomScaleNormal="85" workbookViewId="0">
      <pane xSplit="1" ySplit="4" topLeftCell="B5" activePane="bottomRight" state="frozen"/>
      <selection pane="topRight" activeCell="B1" sqref="B1"/>
      <selection pane="bottomLeft" activeCell="A5" sqref="A5"/>
      <selection pane="bottomRight" activeCell="E50" sqref="E50"/>
    </sheetView>
  </sheetViews>
  <sheetFormatPr defaultColWidth="8.875" defaultRowHeight="12.75" x14ac:dyDescent="0.2"/>
  <cols>
    <col min="1" max="1" width="9" style="1" bestFit="1" customWidth="1"/>
    <col min="2" max="2" width="21.25" style="1" customWidth="1"/>
    <col min="3" max="23" width="11.375" style="1" customWidth="1"/>
    <col min="24" max="16384" width="8.875" style="1"/>
  </cols>
  <sheetData>
    <row r="1" spans="1:23" x14ac:dyDescent="0.2">
      <c r="B1" s="1" t="s">
        <v>519</v>
      </c>
      <c r="P1" s="1" t="s">
        <v>520</v>
      </c>
    </row>
    <row r="3" spans="1:23" x14ac:dyDescent="0.2">
      <c r="B3" s="1" t="s">
        <v>101</v>
      </c>
      <c r="C3" s="41"/>
      <c r="D3" s="1" t="s">
        <v>102</v>
      </c>
      <c r="E3" s="41"/>
      <c r="F3" s="1" t="s">
        <v>103</v>
      </c>
      <c r="G3" s="41"/>
      <c r="H3" s="1" t="s">
        <v>104</v>
      </c>
      <c r="I3" s="41"/>
      <c r="J3" s="1" t="s">
        <v>105</v>
      </c>
      <c r="K3" s="41"/>
      <c r="L3" s="1" t="s">
        <v>106</v>
      </c>
      <c r="M3" s="41"/>
      <c r="N3" s="1" t="s">
        <v>107</v>
      </c>
      <c r="O3" s="41"/>
      <c r="P3" s="1" t="s">
        <v>108</v>
      </c>
      <c r="Q3" s="41"/>
      <c r="R3" s="1" t="s">
        <v>109</v>
      </c>
      <c r="S3" s="41"/>
      <c r="T3" s="1" t="s">
        <v>110</v>
      </c>
      <c r="U3" s="41"/>
      <c r="V3" s="1" t="s">
        <v>111</v>
      </c>
      <c r="W3" s="41"/>
    </row>
    <row r="4" spans="1:23" s="3" customFormat="1" ht="25.5" x14ac:dyDescent="0.2">
      <c r="B4" s="3" t="s">
        <v>521</v>
      </c>
      <c r="C4" s="39" t="s">
        <v>522</v>
      </c>
      <c r="D4" s="3" t="s">
        <v>521</v>
      </c>
      <c r="E4" s="39" t="s">
        <v>522</v>
      </c>
      <c r="F4" s="3" t="s">
        <v>521</v>
      </c>
      <c r="G4" s="39" t="s">
        <v>522</v>
      </c>
      <c r="H4" s="3" t="s">
        <v>521</v>
      </c>
      <c r="I4" s="39" t="s">
        <v>522</v>
      </c>
      <c r="J4" s="3" t="s">
        <v>523</v>
      </c>
      <c r="K4" s="39" t="s">
        <v>524</v>
      </c>
      <c r="L4" s="3" t="s">
        <v>521</v>
      </c>
      <c r="M4" s="39" t="s">
        <v>522</v>
      </c>
      <c r="N4" s="3" t="s">
        <v>521</v>
      </c>
      <c r="O4" s="39" t="s">
        <v>522</v>
      </c>
      <c r="P4" s="3" t="s">
        <v>521</v>
      </c>
      <c r="Q4" s="39" t="s">
        <v>522</v>
      </c>
      <c r="R4" s="3" t="s">
        <v>521</v>
      </c>
      <c r="S4" s="39" t="s">
        <v>522</v>
      </c>
      <c r="T4" s="3" t="s">
        <v>521</v>
      </c>
      <c r="U4" s="39" t="s">
        <v>522</v>
      </c>
      <c r="V4" s="3" t="s">
        <v>521</v>
      </c>
      <c r="W4" s="39" t="s">
        <v>522</v>
      </c>
    </row>
    <row r="5" spans="1:23" x14ac:dyDescent="0.2">
      <c r="B5" s="1" t="s">
        <v>145</v>
      </c>
      <c r="C5" s="41" t="s">
        <v>525</v>
      </c>
      <c r="D5" s="1" t="s">
        <v>145</v>
      </c>
      <c r="E5" s="41" t="s">
        <v>525</v>
      </c>
      <c r="F5" s="1" t="s">
        <v>145</v>
      </c>
      <c r="G5" s="41" t="s">
        <v>525</v>
      </c>
      <c r="H5" s="1" t="s">
        <v>145</v>
      </c>
      <c r="I5" s="41" t="s">
        <v>525</v>
      </c>
      <c r="J5" s="1" t="s">
        <v>145</v>
      </c>
      <c r="K5" s="41" t="s">
        <v>525</v>
      </c>
      <c r="L5" s="1" t="s">
        <v>145</v>
      </c>
      <c r="M5" s="41" t="s">
        <v>525</v>
      </c>
      <c r="N5" s="1" t="s">
        <v>145</v>
      </c>
      <c r="O5" s="41" t="s">
        <v>525</v>
      </c>
      <c r="P5" s="1" t="s">
        <v>145</v>
      </c>
      <c r="Q5" s="41" t="s">
        <v>525</v>
      </c>
      <c r="R5" s="1" t="s">
        <v>145</v>
      </c>
      <c r="S5" s="41" t="s">
        <v>525</v>
      </c>
      <c r="T5" s="1" t="s">
        <v>145</v>
      </c>
      <c r="U5" s="41" t="s">
        <v>525</v>
      </c>
      <c r="V5" s="1" t="s">
        <v>145</v>
      </c>
      <c r="W5" s="41" t="s">
        <v>525</v>
      </c>
    </row>
    <row r="6" spans="1:23" ht="12.75" customHeight="1" x14ac:dyDescent="0.2">
      <c r="A6" s="1">
        <v>1981</v>
      </c>
      <c r="B6" s="4">
        <f>'a5-1'!H15</f>
        <v>239685.73737373739</v>
      </c>
      <c r="C6" s="213">
        <f>B6*1000000/'a1'!F6</f>
        <v>9656.9926759917344</v>
      </c>
      <c r="D6" s="4">
        <f>'a5-2'!H6</f>
        <v>4512.6303030303025</v>
      </c>
      <c r="E6" s="213">
        <f>D6*1000000/'a1'!L6</f>
        <v>7843.932930930715</v>
      </c>
      <c r="F6" s="4">
        <f>'a5-3'!H5</f>
        <v>1140.6707070707071</v>
      </c>
      <c r="G6" s="213">
        <f>F6*1000000/'a1'!R6</f>
        <v>9232.3874923772946</v>
      </c>
      <c r="H6" s="4">
        <f>'a5-4'!H5</f>
        <v>7144.3393939393945</v>
      </c>
      <c r="I6" s="213">
        <f>H6*1000000/'a1'!X6</f>
        <v>8357.213420433487</v>
      </c>
      <c r="J6" s="4">
        <f>'a5-5'!H5</f>
        <v>4902.5131313131315</v>
      </c>
      <c r="K6" s="213">
        <f>J6*1000000/'a1'!AD6</f>
        <v>6939.7641849859883</v>
      </c>
      <c r="L6" s="4">
        <f>'a5-6'!H5</f>
        <v>59515.086868686863</v>
      </c>
      <c r="M6" s="213">
        <f>L6*1000000/'a1'!AJ6</f>
        <v>9090.1489549187718</v>
      </c>
      <c r="N6" s="4">
        <f>'a5-7'!H5</f>
        <v>83661.47878787879</v>
      </c>
      <c r="O6" s="213">
        <f>N6*1000000/'a1'!AP6</f>
        <v>9493.7316818676536</v>
      </c>
      <c r="P6" s="4">
        <f>'a5-8'!H5</f>
        <v>8693.3333333333339</v>
      </c>
      <c r="Q6" s="213">
        <f>P6*1000000/'a1'!AV6</f>
        <v>8394.9353561007338</v>
      </c>
      <c r="R6" s="4">
        <f>'a5-9'!I5</f>
        <v>9333.4787878787884</v>
      </c>
      <c r="S6" s="213">
        <f>R6*1000000/'a1'!BB6</f>
        <v>9565.3524977774105</v>
      </c>
      <c r="T6" s="4">
        <f>'a5-10'!H5</f>
        <v>27099.490909090913</v>
      </c>
      <c r="U6" s="213">
        <f>T6*1000000/'a1'!BH6</f>
        <v>11828.136526797087</v>
      </c>
      <c r="V6" s="4">
        <f>'a5-11'!H5</f>
        <v>32958.270707070711</v>
      </c>
      <c r="W6" s="213">
        <f>V6*1000000/'a1'!BN6</f>
        <v>11660.213838552299</v>
      </c>
    </row>
    <row r="7" spans="1:23" ht="12.75" customHeight="1" x14ac:dyDescent="0.2">
      <c r="A7" s="1">
        <v>1982</v>
      </c>
      <c r="B7" s="4">
        <f>'a5-1'!H16</f>
        <v>232895.82513661199</v>
      </c>
      <c r="C7" s="213">
        <f>B7*1000000/'a1'!F7</f>
        <v>9272.459407543005</v>
      </c>
      <c r="D7" s="4">
        <f>'a5-2'!H7</f>
        <v>4492.1308819128917</v>
      </c>
      <c r="E7" s="213">
        <f>D7*1000000/'a1'!L7</f>
        <v>7828.8079922496563</v>
      </c>
      <c r="F7" s="4">
        <f>'a5-3'!H6</f>
        <v>1091.1392063979542</v>
      </c>
      <c r="G7" s="213">
        <f>F7*1000000/'a1'!R7</f>
        <v>8828.8442761267615</v>
      </c>
      <c r="H7" s="4">
        <f>'a5-4'!H6</f>
        <v>6969.1884102241802</v>
      </c>
      <c r="I7" s="213">
        <f>H7*1000000/'a1'!X7</f>
        <v>8112.782449931412</v>
      </c>
      <c r="J7" s="4">
        <f>'a5-5'!H6</f>
        <v>5114.4307332680037</v>
      </c>
      <c r="K7" s="213">
        <f>J7*1000000/'a1'!AD7</f>
        <v>7229.3167404775177</v>
      </c>
      <c r="L7" s="4">
        <f>'a5-6'!H6</f>
        <v>59030.294321441637</v>
      </c>
      <c r="M7" s="213">
        <f>L7*1000000/'a1'!AJ7</f>
        <v>8970.309127109791</v>
      </c>
      <c r="N7" s="4">
        <f>'a5-7'!H6</f>
        <v>81216.964919901468</v>
      </c>
      <c r="O7" s="213">
        <f>N7*1000000/'a1'!AP7</f>
        <v>9104.7469453790582</v>
      </c>
      <c r="P7" s="4">
        <f>'a5-8'!H6</f>
        <v>8851.9629039423235</v>
      </c>
      <c r="Q7" s="213">
        <f>P7*1000000/'a1'!AV7</f>
        <v>8468.962541945386</v>
      </c>
      <c r="R7" s="4">
        <f>'a5-9'!I6</f>
        <v>8750.9924215398823</v>
      </c>
      <c r="S7" s="213">
        <f>R7*1000000/'a1'!BB7</f>
        <v>8870.0102186537788</v>
      </c>
      <c r="T7" s="4">
        <f>'a5-10'!H6</f>
        <v>25704.291166686449</v>
      </c>
      <c r="U7" s="213">
        <f>T7*1000000/'a1'!BH7</f>
        <v>10846.484222977648</v>
      </c>
      <c r="V7" s="4">
        <f>'a5-11'!H6</f>
        <v>30673.664302770936</v>
      </c>
      <c r="W7" s="213">
        <f>V7*1000000/'a1'!BN7</f>
        <v>10663.488850135889</v>
      </c>
    </row>
    <row r="8" spans="1:23" ht="12.75" customHeight="1" x14ac:dyDescent="0.2">
      <c r="A8" s="1">
        <v>1983</v>
      </c>
      <c r="B8" s="4">
        <f>'a5-1'!H17</f>
        <v>237161.91394148019</v>
      </c>
      <c r="C8" s="213">
        <f>B8*1000000/'a1'!F8</f>
        <v>9349.4322064005009</v>
      </c>
      <c r="D8" s="4">
        <f>'a5-2'!H8</f>
        <v>4686.3897531357725</v>
      </c>
      <c r="E8" s="213">
        <f>D8*1000000/'a1'!L8</f>
        <v>8091.6454633502299</v>
      </c>
      <c r="F8" s="4">
        <f>'a5-3'!H7</f>
        <v>1093.8641539251876</v>
      </c>
      <c r="G8" s="213">
        <f>F8*1000000/'a1'!R8</f>
        <v>8743.7783083019258</v>
      </c>
      <c r="H8" s="4">
        <f>'a5-4'!H7</f>
        <v>7124.6853853233815</v>
      </c>
      <c r="I8" s="213">
        <f>H8*1000000/'a1'!X8</f>
        <v>8205.4308937731348</v>
      </c>
      <c r="J8" s="4">
        <f>'a5-5'!H7</f>
        <v>5591.6398885931403</v>
      </c>
      <c r="K8" s="213">
        <f>J8*1000000/'a1'!AD8</f>
        <v>7822.2039116240239</v>
      </c>
      <c r="L8" s="4">
        <f>'a5-6'!H7</f>
        <v>61360.117548606228</v>
      </c>
      <c r="M8" s="213">
        <f>L8*1000000/'a1'!AJ8</f>
        <v>9292.7973005817712</v>
      </c>
      <c r="N8" s="4">
        <f>'a5-7'!H7</f>
        <v>82628.7784669455</v>
      </c>
      <c r="O8" s="213">
        <f>N8*1000000/'a1'!AP8</f>
        <v>9140.7924615551692</v>
      </c>
      <c r="P8" s="4">
        <f>'a5-8'!H7</f>
        <v>9446.1795389799336</v>
      </c>
      <c r="Q8" s="213">
        <f>P8*1000000/'a1'!AV8</f>
        <v>8913.5755714355182</v>
      </c>
      <c r="R8" s="4">
        <f>'a5-9'!I7</f>
        <v>8598.7322954005667</v>
      </c>
      <c r="S8" s="213">
        <f>R8*1000000/'a1'!BB8</f>
        <v>8588.0058760613647</v>
      </c>
      <c r="T8" s="4">
        <f>'a5-10'!H7</f>
        <v>25551.328730124656</v>
      </c>
      <c r="U8" s="213">
        <f>T8*1000000/'a1'!BH8</f>
        <v>10674.911223249732</v>
      </c>
      <c r="V8" s="4">
        <f>'a5-11'!H7</f>
        <v>29917.841813988827</v>
      </c>
      <c r="W8" s="213">
        <f>V8*1000000/'a1'!BN8</f>
        <v>10289.878326477103</v>
      </c>
    </row>
    <row r="9" spans="1:23" ht="12.75" customHeight="1" x14ac:dyDescent="0.2">
      <c r="A9" s="1">
        <v>1984</v>
      </c>
      <c r="B9" s="4">
        <f>'a5-1'!H18</f>
        <v>245040.10561056106</v>
      </c>
      <c r="C9" s="213">
        <f>B9*1000000/'a1'!F9</f>
        <v>9569.2427242822923</v>
      </c>
      <c r="D9" s="4">
        <f>'a5-2'!H9</f>
        <v>4960.5713922958676</v>
      </c>
      <c r="E9" s="213">
        <f>D9*1000000/'a1'!L9</f>
        <v>8551.7509111838644</v>
      </c>
      <c r="F9" s="4">
        <f>'a5-3'!H8</f>
        <v>1112.6380722834922</v>
      </c>
      <c r="G9" s="213">
        <f>F9*1000000/'a1'!R9</f>
        <v>8791.1796677029779</v>
      </c>
      <c r="H9" s="4">
        <f>'a5-4'!H8</f>
        <v>7390.2047876224942</v>
      </c>
      <c r="I9" s="213">
        <f>H9*1000000/'a1'!X9</f>
        <v>8422.1641371880032</v>
      </c>
      <c r="J9" s="4">
        <f>'a5-5'!H8</f>
        <v>6202.8086467511694</v>
      </c>
      <c r="K9" s="213">
        <f>J9*1000000/'a1'!AD9</f>
        <v>8609.1769005884471</v>
      </c>
      <c r="L9" s="4">
        <f>'a5-6'!H8</f>
        <v>64714.963926694189</v>
      </c>
      <c r="M9" s="213">
        <f>L9*1000000/'a1'!AJ9</f>
        <v>9759.1339039715458</v>
      </c>
      <c r="N9" s="4">
        <f>'a5-7'!H8</f>
        <v>85294.927664469738</v>
      </c>
      <c r="O9" s="213">
        <f>N9*1000000/'a1'!AP9</f>
        <v>9304.0716149021628</v>
      </c>
      <c r="P9" s="4">
        <f>'a5-8'!H8</f>
        <v>10227.749964854469</v>
      </c>
      <c r="Q9" s="213">
        <f>P9*1000000/'a1'!AV9</f>
        <v>9542.5028361878212</v>
      </c>
      <c r="R9" s="4">
        <f>'a5-9'!I8</f>
        <v>8572.7240622934787</v>
      </c>
      <c r="S9" s="213">
        <f>R9*1000000/'a1'!BB9</f>
        <v>8449.23844245697</v>
      </c>
      <c r="T9" s="4">
        <f>'a5-10'!H8</f>
        <v>25770.844053792593</v>
      </c>
      <c r="U9" s="213">
        <f>T9*1000000/'a1'!BH9</f>
        <v>10765.18179436068</v>
      </c>
      <c r="V9" s="4">
        <f>'a5-11'!H8</f>
        <v>29607.528707830199</v>
      </c>
      <c r="W9" s="213">
        <f>V9*1000000/'a1'!BN9</f>
        <v>10046.050347036778</v>
      </c>
    </row>
    <row r="10" spans="1:23" ht="12.75" customHeight="1" x14ac:dyDescent="0.2">
      <c r="A10" s="1">
        <v>1985</v>
      </c>
      <c r="B10" s="4">
        <f>'a5-1'!H19</f>
        <v>254012.99047619046</v>
      </c>
      <c r="C10" s="213">
        <f>B10*1000000/'a1'!F10</f>
        <v>9829.4191728026635</v>
      </c>
      <c r="D10" s="4">
        <f>'a5-2'!H10</f>
        <v>5268.0946655720782</v>
      </c>
      <c r="E10" s="213">
        <f>D10*1000000/'a1'!L10</f>
        <v>9094.2896993173836</v>
      </c>
      <c r="F10" s="4">
        <f>'a5-3'!H9</f>
        <v>1135.4630574957268</v>
      </c>
      <c r="G10" s="213">
        <f>F10*1000000/'a1'!R10</f>
        <v>8897.2884719025133</v>
      </c>
      <c r="H10" s="4">
        <f>'a5-4'!H9</f>
        <v>7690.876215477705</v>
      </c>
      <c r="I10" s="213">
        <f>H10*1000000/'a1'!X10</f>
        <v>8681.936647684146</v>
      </c>
      <c r="J10" s="4">
        <f>'a5-5'!H9</f>
        <v>6903.4492960729367</v>
      </c>
      <c r="K10" s="213">
        <f>J10*1000000/'a1'!AD10</f>
        <v>9544.5504980359619</v>
      </c>
      <c r="L10" s="4">
        <f>'a5-6'!H9</f>
        <v>68478.117116414927</v>
      </c>
      <c r="M10" s="213">
        <f>L10*1000000/'a1'!AJ10</f>
        <v>10273.049982044909</v>
      </c>
      <c r="N10" s="4">
        <f>'a5-7'!H9</f>
        <v>88337.203061523571</v>
      </c>
      <c r="O10" s="213">
        <f>N10*1000000/'a1'!AP10</f>
        <v>9504.0842347946327</v>
      </c>
      <c r="P10" s="4">
        <f>'a5-8'!H9</f>
        <v>11110.473696641004</v>
      </c>
      <c r="Q10" s="213">
        <f>P10*1000000/'a1'!AV10</f>
        <v>10263.764448464894</v>
      </c>
      <c r="R10" s="4">
        <f>'a5-9'!I9</f>
        <v>8574.9545754383653</v>
      </c>
      <c r="S10" s="213">
        <f>R10*1000000/'a1'!BB10</f>
        <v>8366.3970302678481</v>
      </c>
      <c r="T10" s="4">
        <f>'a5-10'!H9</f>
        <v>26077.884825785401</v>
      </c>
      <c r="U10" s="213">
        <f>T10*1000000/'a1'!BH10</f>
        <v>10845.495230084302</v>
      </c>
      <c r="V10" s="4">
        <f>'a5-11'!H9</f>
        <v>29396.973643046287</v>
      </c>
      <c r="W10" s="213">
        <f>V10*1000000/'a1'!BN10</f>
        <v>9880.9005865779654</v>
      </c>
    </row>
    <row r="11" spans="1:23" ht="12.75" customHeight="1" x14ac:dyDescent="0.2">
      <c r="A11" s="1">
        <v>1986</v>
      </c>
      <c r="B11" s="4">
        <f>'a5-1'!H20</f>
        <v>262893.1585365854</v>
      </c>
      <c r="C11" s="213">
        <f>B11*1000000/'a1'!F11</f>
        <v>10072.42752497063</v>
      </c>
      <c r="D11" s="4">
        <f>'a5-2'!H11</f>
        <v>5585.7317073170734</v>
      </c>
      <c r="E11" s="213">
        <f>D11*1000000/'a1'!L11</f>
        <v>9692.3018454034373</v>
      </c>
      <c r="F11" s="4">
        <f>'a5-3'!H10</f>
        <v>1156.9024390243903</v>
      </c>
      <c r="G11" s="213">
        <f>F11*1000000/'a1'!R11</f>
        <v>9007.6181057054891</v>
      </c>
      <c r="H11" s="4">
        <f>'a5-4'!H10</f>
        <v>7990.9756097560985</v>
      </c>
      <c r="I11" s="213">
        <f>H11*1000000/'a1'!X11</f>
        <v>8987.8443951560403</v>
      </c>
      <c r="J11" s="4">
        <f>'a5-5'!H10</f>
        <v>7670.9390243902444</v>
      </c>
      <c r="K11" s="213">
        <f>J11*1000000/'a1'!AD11</f>
        <v>10580.328273314553</v>
      </c>
      <c r="L11" s="4">
        <f>'a5-6'!H10</f>
        <v>72344.170731707316</v>
      </c>
      <c r="M11" s="213">
        <f>L11*1000000/'a1'!AJ11</f>
        <v>10784.486787261998</v>
      </c>
      <c r="N11" s="4">
        <f>'a5-7'!H10</f>
        <v>91341.621951219524</v>
      </c>
      <c r="O11" s="213">
        <f>N11*1000000/'a1'!AP11</f>
        <v>9678.7270624355315</v>
      </c>
      <c r="P11" s="4">
        <f>'a5-8'!H10</f>
        <v>12050.073170731706</v>
      </c>
      <c r="Q11" s="213">
        <f>P11*1000000/'a1'!AV11</f>
        <v>11039.394523331648</v>
      </c>
      <c r="R11" s="4">
        <f>'a5-9'!I10</f>
        <v>8563.4634146341468</v>
      </c>
      <c r="S11" s="213">
        <f>R11*1000000/'a1'!BB11</f>
        <v>8324.4112954623542</v>
      </c>
      <c r="T11" s="4">
        <f>'a5-10'!H10</f>
        <v>26346.365853658539</v>
      </c>
      <c r="U11" s="213">
        <f>T11*1000000/'a1'!BH11</f>
        <v>10829.068593695067</v>
      </c>
      <c r="V11" s="4">
        <f>'a5-11'!H10</f>
        <v>29141.219512195123</v>
      </c>
      <c r="W11" s="213">
        <f>V11*1000000/'a1'!BN11</f>
        <v>9702.0294878065906</v>
      </c>
    </row>
    <row r="12" spans="1:23" ht="12.75" customHeight="1" x14ac:dyDescent="0.2">
      <c r="A12" s="1">
        <v>1987</v>
      </c>
      <c r="B12" s="4">
        <f>'a5-1'!H21</f>
        <v>276977.21459854016</v>
      </c>
      <c r="C12" s="213">
        <f>B12*1000000/'a1'!F12</f>
        <v>10473.07419953665</v>
      </c>
      <c r="D12" s="4">
        <f>'a5-2'!H12</f>
        <v>5584.0110057298616</v>
      </c>
      <c r="E12" s="213">
        <f>D12*1000000/'a1'!L12</f>
        <v>9707.238007186299</v>
      </c>
      <c r="F12" s="4">
        <f>'a5-3'!H11</f>
        <v>1261.7988500455947</v>
      </c>
      <c r="G12" s="213">
        <f>F12*1000000/'a1'!R12</f>
        <v>9808.6834683001125</v>
      </c>
      <c r="H12" s="4">
        <f>'a5-4'!H11</f>
        <v>8486.7154485755054</v>
      </c>
      <c r="I12" s="213">
        <f>H12*1000000/'a1'!X12</f>
        <v>9497.1558478518564</v>
      </c>
      <c r="J12" s="4">
        <f>'a5-5'!H11</f>
        <v>7602.3126392212544</v>
      </c>
      <c r="K12" s="213">
        <f>J12*1000000/'a1'!AD12</f>
        <v>10446.066107909739</v>
      </c>
      <c r="L12" s="4">
        <f>'a5-6'!H11</f>
        <v>74741.723024035862</v>
      </c>
      <c r="M12" s="213">
        <f>L12*1000000/'a1'!AJ12</f>
        <v>11020.62803805433</v>
      </c>
      <c r="N12" s="4">
        <f>'a5-7'!H11</f>
        <v>98289.221956153342</v>
      </c>
      <c r="O12" s="213">
        <f>N12*1000000/'a1'!AP12</f>
        <v>10198.151364855614</v>
      </c>
      <c r="P12" s="4">
        <f>'a5-8'!H11</f>
        <v>12241.06119008958</v>
      </c>
      <c r="Q12" s="213">
        <f>P12*1000000/'a1'!AV12</f>
        <v>11144.721501793636</v>
      </c>
      <c r="R12" s="4">
        <f>'a5-9'!I11</f>
        <v>8732.1325063555541</v>
      </c>
      <c r="S12" s="213">
        <f>R12*1000000/'a1'!BB12</f>
        <v>8454.8227741850587</v>
      </c>
      <c r="T12" s="4">
        <f>'a5-10'!H11</f>
        <v>27168.210972620374</v>
      </c>
      <c r="U12" s="213">
        <f>T12*1000000/'a1'!BH12</f>
        <v>11130.512095701821</v>
      </c>
      <c r="V12" s="4">
        <f>'a5-11'!H11</f>
        <v>31646.699876944047</v>
      </c>
      <c r="W12" s="213">
        <f>V12*1000000/'a1'!BN12</f>
        <v>10380.558442715826</v>
      </c>
    </row>
    <row r="13" spans="1:23" ht="12.75" customHeight="1" x14ac:dyDescent="0.2">
      <c r="A13" s="1">
        <v>1988</v>
      </c>
      <c r="B13" s="4">
        <f>'a5-1'!H22</f>
        <v>293160.07865168538</v>
      </c>
      <c r="C13" s="213">
        <f>B13*1000000/'a1'!F13</f>
        <v>10942.178524292774</v>
      </c>
      <c r="D13" s="4">
        <f>'a5-2'!H13</f>
        <v>5608.0227816743081</v>
      </c>
      <c r="E13" s="213">
        <f>D13*1000000/'a1'!L13</f>
        <v>9753.3884220276595</v>
      </c>
      <c r="F13" s="4">
        <f>'a5-3'!H12</f>
        <v>1382.5499404655691</v>
      </c>
      <c r="G13" s="213">
        <f>F13*1000000/'a1'!R13</f>
        <v>10693.484677471162</v>
      </c>
      <c r="H13" s="4">
        <f>'a5-4'!H12</f>
        <v>9054.7567287237707</v>
      </c>
      <c r="I13" s="213">
        <f>H13*1000000/'a1'!X13</f>
        <v>10092.058911927306</v>
      </c>
      <c r="J13" s="4">
        <f>'a5-5'!H12</f>
        <v>7569.0300718499475</v>
      </c>
      <c r="K13" s="213">
        <f>J13*1000000/'a1'!AD13</f>
        <v>10363.579702101253</v>
      </c>
      <c r="L13" s="4">
        <f>'a5-6'!H12</f>
        <v>77574.677376278356</v>
      </c>
      <c r="M13" s="213">
        <f>L13*1000000/'a1'!AJ13</f>
        <v>11346.175767258193</v>
      </c>
      <c r="N13" s="4">
        <f>'a5-7'!H12</f>
        <v>106252.80046475498</v>
      </c>
      <c r="O13" s="213">
        <f>N13*1000000/'a1'!AP13</f>
        <v>10799.563400634946</v>
      </c>
      <c r="P13" s="4">
        <f>'a5-8'!H12</f>
        <v>12492.396605997536</v>
      </c>
      <c r="Q13" s="213">
        <f>P13*1000000/'a1'!AV13</f>
        <v>11334.5496864294</v>
      </c>
      <c r="R13" s="4">
        <f>'a5-9'!I12</f>
        <v>8945.1679271044359</v>
      </c>
      <c r="S13" s="213">
        <f>R13*1000000/'a1'!BB13</f>
        <v>8699.6211209651919</v>
      </c>
      <c r="T13" s="4">
        <f>'a5-10'!H12</f>
        <v>28144.832853134132</v>
      </c>
      <c r="U13" s="213">
        <f>T13*1000000/'a1'!BH13</f>
        <v>11456.758307627544</v>
      </c>
      <c r="V13" s="4">
        <f>'a5-11'!H12</f>
        <v>34526.014172884774</v>
      </c>
      <c r="W13" s="213">
        <f>V13*1000000/'a1'!BN13</f>
        <v>11084.643146901086</v>
      </c>
    </row>
    <row r="14" spans="1:23" ht="12.75" customHeight="1" x14ac:dyDescent="0.2">
      <c r="A14" s="1">
        <v>1989</v>
      </c>
      <c r="B14" s="4">
        <f>'a5-1'!H23</f>
        <v>306996.1176470588</v>
      </c>
      <c r="C14" s="213">
        <f>B14*1000000/'a1'!F14</f>
        <v>11254.851430125085</v>
      </c>
      <c r="D14" s="4">
        <f>'a5-2'!H14</f>
        <v>5572.384695383359</v>
      </c>
      <c r="E14" s="213">
        <f>D14*1000000/'a1'!L14</f>
        <v>9665.0334408983053</v>
      </c>
      <c r="F14" s="4">
        <f>'a5-3'!H13</f>
        <v>1498.7850288382897</v>
      </c>
      <c r="G14" s="213">
        <f>F14*1000000/'a1'!R14</f>
        <v>11515.56267499243</v>
      </c>
      <c r="H14" s="4">
        <f>'a5-4'!H13</f>
        <v>9558.3240594387244</v>
      </c>
      <c r="I14" s="213">
        <f>H14*1000000/'a1'!X14</f>
        <v>10575.227345781752</v>
      </c>
      <c r="J14" s="4">
        <f>'a5-5'!H13</f>
        <v>7455.9425611362894</v>
      </c>
      <c r="K14" s="213">
        <f>J14*1000000/'a1'!AD14</f>
        <v>10142.359451383756</v>
      </c>
      <c r="L14" s="4">
        <f>'a5-6'!H13</f>
        <v>79660.800937277076</v>
      </c>
      <c r="M14" s="213">
        <f>L14*1000000/'a1'!AJ14</f>
        <v>11503.152134845315</v>
      </c>
      <c r="N14" s="4">
        <f>'a5-7'!H13</f>
        <v>113643.00040808524</v>
      </c>
      <c r="O14" s="213">
        <f>N14*1000000/'a1'!AP14</f>
        <v>11248.101527973789</v>
      </c>
      <c r="P14" s="4">
        <f>'a5-8'!H13</f>
        <v>12613.635484819551</v>
      </c>
      <c r="Q14" s="213">
        <f>P14*1000000/'a1'!AV14</f>
        <v>11427.547477078608</v>
      </c>
      <c r="R14" s="4">
        <f>'a5-9'!I13</f>
        <v>9066.1833240833439</v>
      </c>
      <c r="S14" s="213">
        <f>R14*1000000/'a1'!BB14</f>
        <v>8893.3063420992748</v>
      </c>
      <c r="T14" s="4">
        <f>'a5-10'!H13</f>
        <v>28847.230483774409</v>
      </c>
      <c r="U14" s="213">
        <f>T14*1000000/'a1'!BH14</f>
        <v>11546.62843456092</v>
      </c>
      <c r="V14" s="4">
        <f>'a5-11'!H13</f>
        <v>37267.6731954528</v>
      </c>
      <c r="W14" s="213">
        <f>V14*1000000/'a1'!BN14</f>
        <v>11658.079188998991</v>
      </c>
    </row>
    <row r="15" spans="1:23" ht="12.75" customHeight="1" x14ac:dyDescent="0.2">
      <c r="A15" s="1">
        <v>1990</v>
      </c>
      <c r="B15" s="4">
        <f>'a5-1'!H24</f>
        <v>322232.7040816326</v>
      </c>
      <c r="C15" s="213">
        <f>B15*1000000/'a1'!F15</f>
        <v>11636.672500842422</v>
      </c>
      <c r="D15" s="4">
        <f>'a5-2'!H15</f>
        <v>5549.8283580070702</v>
      </c>
      <c r="E15" s="213">
        <f>D15*1000000/'a1'!L15</f>
        <v>9612.2894895579084</v>
      </c>
      <c r="F15" s="4">
        <f>'a5-3'!H14</f>
        <v>1628.564652134263</v>
      </c>
      <c r="G15" s="213">
        <f>F15*1000000/'a1'!R15</f>
        <v>12488.609644905548</v>
      </c>
      <c r="H15" s="4">
        <f>'a5-4'!H14</f>
        <v>10113.322432489085</v>
      </c>
      <c r="I15" s="213">
        <f>H15*1000000/'a1'!X15</f>
        <v>11108.035943163428</v>
      </c>
      <c r="J15" s="4">
        <f>'a5-5'!H14</f>
        <v>7361.5966115073961</v>
      </c>
      <c r="K15" s="213">
        <f>J15*1000000/'a1'!AD15</f>
        <v>9946.006803305514</v>
      </c>
      <c r="L15" s="4">
        <f>'a5-6'!H14</f>
        <v>81992.947463552438</v>
      </c>
      <c r="M15" s="213">
        <f>L15*1000000/'a1'!AJ15</f>
        <v>11718.323784491271</v>
      </c>
      <c r="N15" s="4">
        <f>'a5-7'!H14</f>
        <v>121829.40885975283</v>
      </c>
      <c r="O15" s="213">
        <f>N15*1000000/'a1'!AP15</f>
        <v>11832.886245594609</v>
      </c>
      <c r="P15" s="4">
        <f>'a5-8'!H14</f>
        <v>12765.620471813674</v>
      </c>
      <c r="Q15" s="213">
        <f>P15*1000000/'a1'!AV15</f>
        <v>11548.19790090262</v>
      </c>
      <c r="R15" s="4">
        <f>'a5-9'!I14</f>
        <v>9210.1697472078777</v>
      </c>
      <c r="S15" s="213">
        <f>R15*1000000/'a1'!BB15</f>
        <v>9139.5484562861548</v>
      </c>
      <c r="T15" s="4">
        <f>'a5-10'!H14</f>
        <v>29635.804047715726</v>
      </c>
      <c r="U15" s="213">
        <f>T15*1000000/'a1'!BH15</f>
        <v>11631.974107624232</v>
      </c>
      <c r="V15" s="4">
        <f>'a5-11'!H14</f>
        <v>40320.438988472612</v>
      </c>
      <c r="W15" s="213">
        <f>V15*1000000/'a1'!BN15</f>
        <v>12247.594017477724</v>
      </c>
    </row>
    <row r="16" spans="1:23" ht="12.75" customHeight="1" x14ac:dyDescent="0.2">
      <c r="A16" s="1">
        <v>1991</v>
      </c>
      <c r="B16" s="4">
        <f>'a5-1'!H25</f>
        <v>335665.03381642513</v>
      </c>
      <c r="C16" s="213">
        <f>B16*1000000/'a1'!F16</f>
        <v>11972.037149510372</v>
      </c>
      <c r="D16" s="4">
        <f>'a5-2'!H16</f>
        <v>5485.5250595376519</v>
      </c>
      <c r="E16" s="213">
        <f>D16*1000000/'a1'!L16</f>
        <v>9463.6105256634273</v>
      </c>
      <c r="F16" s="4">
        <f>'a5-3'!H15</f>
        <v>1756.187383518358</v>
      </c>
      <c r="G16" s="213">
        <f>F16*1000000/'a1'!R16</f>
        <v>13470.8970960762</v>
      </c>
      <c r="H16" s="4">
        <f>'a5-4'!H15</f>
        <v>10619.550817361103</v>
      </c>
      <c r="I16" s="213">
        <f>H16*1000000/'a1'!X16</f>
        <v>11606.459691378728</v>
      </c>
      <c r="J16" s="4">
        <f>'a5-5'!H15</f>
        <v>7213.4274653476186</v>
      </c>
      <c r="K16" s="213">
        <f>J16*1000000/'a1'!AD16</f>
        <v>9675.0895162307606</v>
      </c>
      <c r="L16" s="4">
        <f>'a5-6'!H15</f>
        <v>83754.571160587962</v>
      </c>
      <c r="M16" s="213">
        <f>L16*1000000/'a1'!AJ16</f>
        <v>11850.838860676262</v>
      </c>
      <c r="N16" s="4">
        <f>'a5-7'!H15</f>
        <v>129616.94260107045</v>
      </c>
      <c r="O16" s="213">
        <f>N16*1000000/'a1'!AP16</f>
        <v>12425.751707749094</v>
      </c>
      <c r="P16" s="4">
        <f>'a5-8'!H15</f>
        <v>12821.645684132585</v>
      </c>
      <c r="Q16" s="213">
        <f>P16*1000000/'a1'!AV16</f>
        <v>11555.154527320185</v>
      </c>
      <c r="R16" s="4">
        <f>'a5-9'!I15</f>
        <v>9285.6212045698067</v>
      </c>
      <c r="S16" s="213">
        <f>R16*1000000/'a1'!BB16</f>
        <v>9260.4974749203484</v>
      </c>
      <c r="T16" s="4">
        <f>'a5-10'!H15</f>
        <v>30215.479830299377</v>
      </c>
      <c r="U16" s="213">
        <f>T16*1000000/'a1'!BH16</f>
        <v>11655.830689085076</v>
      </c>
      <c r="V16" s="4">
        <f>'a5-11'!H15</f>
        <v>43293.073223153122</v>
      </c>
      <c r="W16" s="213">
        <f>V16*1000000/'a1'!BN16</f>
        <v>12832.189235169002</v>
      </c>
    </row>
    <row r="17" spans="1:23" ht="12.75" customHeight="1" x14ac:dyDescent="0.2">
      <c r="A17" s="1">
        <v>1992</v>
      </c>
      <c r="B17" s="4">
        <f>'a5-1'!H26</f>
        <v>364005.39047619049</v>
      </c>
      <c r="C17" s="213">
        <f>B17*1000000/'a1'!F17</f>
        <v>12830.073079443711</v>
      </c>
      <c r="D17" s="4">
        <f>'a5-2'!H17</f>
        <v>5644.4571428571444</v>
      </c>
      <c r="E17" s="213">
        <f>D17*1000000/'a1'!L17</f>
        <v>9729.9940922432579</v>
      </c>
      <c r="F17" s="4">
        <f>'a5-3'!H16</f>
        <v>1971.5238095238096</v>
      </c>
      <c r="G17" s="213">
        <f>F17*1000000/'a1'!R17</f>
        <v>15069.701281263116</v>
      </c>
      <c r="H17" s="4">
        <f>'a5-4'!H16</f>
        <v>11608.704761904763</v>
      </c>
      <c r="I17" s="213">
        <f>H17*1000000/'a1'!X17</f>
        <v>12625.691594119493</v>
      </c>
      <c r="J17" s="4">
        <f>'a5-5'!H16</f>
        <v>7358.2857142857147</v>
      </c>
      <c r="K17" s="213">
        <f>J17*1000000/'a1'!AD17</f>
        <v>9835.6892993054807</v>
      </c>
      <c r="L17" s="4">
        <f>'a5-6'!H16</f>
        <v>89064.752380952385</v>
      </c>
      <c r="M17" s="213">
        <f>L17*1000000/'a1'!AJ17</f>
        <v>12526.670480203597</v>
      </c>
      <c r="N17" s="4">
        <f>'a5-7'!H16</f>
        <v>143561.08571428573</v>
      </c>
      <c r="O17" s="213">
        <f>N17*1000000/'a1'!AP17</f>
        <v>13579.105372463524</v>
      </c>
      <c r="P17" s="4">
        <f>'a5-8'!H16</f>
        <v>13406.361904761905</v>
      </c>
      <c r="Q17" s="213">
        <f>P17*1000000/'a1'!AV17</f>
        <v>12048.615475449031</v>
      </c>
      <c r="R17" s="4">
        <f>'a5-9'!I16</f>
        <v>9745.8476190476194</v>
      </c>
      <c r="S17" s="213">
        <f>R17*1000000/'a1'!BB17</f>
        <v>9707.0678828556102</v>
      </c>
      <c r="T17" s="4">
        <f>'a5-10'!H16</f>
        <v>32070.638095238097</v>
      </c>
      <c r="U17" s="213">
        <f>T17*1000000/'a1'!BH17</f>
        <v>12181.782650948579</v>
      </c>
      <c r="V17" s="4">
        <f>'a5-11'!H16</f>
        <v>48392.37142857143</v>
      </c>
      <c r="W17" s="213">
        <f>V17*1000000/'a1'!BN17</f>
        <v>13950.744789864464</v>
      </c>
    </row>
    <row r="18" spans="1:23" ht="12.75" customHeight="1" x14ac:dyDescent="0.2">
      <c r="A18" s="1">
        <v>1993</v>
      </c>
      <c r="B18" s="4">
        <f>'a5-1'!H27</f>
        <v>373294.1300717516</v>
      </c>
      <c r="C18" s="213">
        <f>B18*1000000/'a1'!F18</f>
        <v>13013.672696479274</v>
      </c>
      <c r="D18" s="4">
        <f>'a5-2'!H18</f>
        <v>5636.1074414655377</v>
      </c>
      <c r="E18" s="213">
        <f>D18*1000000/'a1'!L18</f>
        <v>9717.8119847261842</v>
      </c>
      <c r="F18" s="4">
        <f>'a5-3'!H17</f>
        <v>1305.0443155849266</v>
      </c>
      <c r="G18" s="213">
        <f>F18*1000000/'a1'!R18</f>
        <v>9873.4599482884805</v>
      </c>
      <c r="H18" s="4">
        <f>'a5-4'!H17</f>
        <v>11737.518905710043</v>
      </c>
      <c r="I18" s="213">
        <f>H18*1000000/'a1'!X18</f>
        <v>12703.973705344095</v>
      </c>
      <c r="J18" s="4">
        <f>'a5-5'!H17</f>
        <v>7474.5338372709966</v>
      </c>
      <c r="K18" s="213">
        <f>J18*1000000/'a1'!AD18</f>
        <v>9981.8563768622789</v>
      </c>
      <c r="L18" s="4">
        <f>'a5-6'!H17</f>
        <v>90677.885160146689</v>
      </c>
      <c r="M18" s="213">
        <f>L18*1000000/'a1'!AJ18</f>
        <v>12670.637371140076</v>
      </c>
      <c r="N18" s="4">
        <f>'a5-7'!H17</f>
        <v>147887.80844222577</v>
      </c>
      <c r="O18" s="213">
        <f>N18*1000000/'a1'!AP18</f>
        <v>13834.17050923727</v>
      </c>
      <c r="P18" s="4">
        <f>'a5-8'!H17</f>
        <v>13573.318333987208</v>
      </c>
      <c r="Q18" s="213">
        <f>P18*1000000/'a1'!AV18</f>
        <v>12144.863749498674</v>
      </c>
      <c r="R18" s="4">
        <f>'a5-9'!I17</f>
        <v>9860.2587994794176</v>
      </c>
      <c r="S18" s="213">
        <f>R18*1000000/'a1'!BB18</f>
        <v>9792.6892436979015</v>
      </c>
      <c r="T18" s="4">
        <f>'a5-10'!H17</f>
        <v>33133.39135643364</v>
      </c>
      <c r="U18" s="213">
        <f>T18*1000000/'a1'!BH18</f>
        <v>12422.108774155075</v>
      </c>
      <c r="V18" s="4">
        <f>'a5-11'!H17</f>
        <v>50458.000819216497</v>
      </c>
      <c r="W18" s="213">
        <f>V18*1000000/'a1'!BN18</f>
        <v>14142.720111940029</v>
      </c>
    </row>
    <row r="19" spans="1:23" ht="12.75" customHeight="1" x14ac:dyDescent="0.2">
      <c r="A19" s="1">
        <v>1994</v>
      </c>
      <c r="B19" s="4">
        <f>'a5-1'!H28</f>
        <v>388177.74910304579</v>
      </c>
      <c r="C19" s="213">
        <f>B19*1000000/'a1'!F19</f>
        <v>13385.133612395199</v>
      </c>
      <c r="D19" s="4">
        <f>'a5-2'!H19</f>
        <v>5706.5349029735971</v>
      </c>
      <c r="E19" s="213">
        <f>D19*1000000/'a1'!L19</f>
        <v>9933.6338494769007</v>
      </c>
      <c r="F19" s="4">
        <f>'a5-3'!H18</f>
        <v>1353.9774011643465</v>
      </c>
      <c r="G19" s="213">
        <f>F19*1000000/'a1'!R19</f>
        <v>10146.941261901469</v>
      </c>
      <c r="H19" s="4">
        <f>'a5-4'!H18</f>
        <v>12033.86054161046</v>
      </c>
      <c r="I19" s="213">
        <f>H19*1000000/'a1'!X19</f>
        <v>12983.317572359541</v>
      </c>
      <c r="J19" s="4">
        <f>'a5-5'!H18</f>
        <v>7698.8827986242313</v>
      </c>
      <c r="K19" s="213">
        <f>J19*1000000/'a1'!AD19</f>
        <v>10262.645612247954</v>
      </c>
      <c r="L19" s="4">
        <f>'a5-6'!H18</f>
        <v>93612.324931299809</v>
      </c>
      <c r="M19" s="213">
        <f>L19*1000000/'a1'!AJ19</f>
        <v>13015.444898082018</v>
      </c>
      <c r="N19" s="4">
        <f>'a5-7'!H18</f>
        <v>154477.11249500868</v>
      </c>
      <c r="O19" s="213">
        <f>N19*1000000/'a1'!AP19</f>
        <v>14278.124400484905</v>
      </c>
      <c r="P19" s="4">
        <f>'a5-8'!H18</f>
        <v>13934.688382639901</v>
      </c>
      <c r="Q19" s="213">
        <f>P19*1000000/'a1'!AV19</f>
        <v>12405.908302520322</v>
      </c>
      <c r="R19" s="4">
        <f>'a5-9'!I18</f>
        <v>10115.634801165877</v>
      </c>
      <c r="S19" s="213">
        <f>R19*1000000/'a1'!BB19</f>
        <v>10019.696209955553</v>
      </c>
      <c r="T19" s="4">
        <f>'a5-10'!H18</f>
        <v>34710.455287277429</v>
      </c>
      <c r="U19" s="213">
        <f>T19*1000000/'a1'!BH19</f>
        <v>12852.839432067258</v>
      </c>
      <c r="V19" s="4">
        <f>'a5-11'!H18</f>
        <v>53348.142781819013</v>
      </c>
      <c r="W19" s="213">
        <f>V19*1000000/'a1'!BN19</f>
        <v>14512.256355438618</v>
      </c>
    </row>
    <row r="20" spans="1:23" ht="12.75" customHeight="1" x14ac:dyDescent="0.2">
      <c r="A20" s="1">
        <v>1995</v>
      </c>
      <c r="B20" s="4">
        <f>'a5-1'!H29</f>
        <v>400964.15866404213</v>
      </c>
      <c r="C20" s="213">
        <f>B20*1000000/'a1'!F20</f>
        <v>13683.704287489205</v>
      </c>
      <c r="D20" s="4">
        <f>'a5-2'!H20</f>
        <v>5739.3291476863669</v>
      </c>
      <c r="E20" s="213">
        <f>D20*1000000/'a1'!L20</f>
        <v>10115.191211244273</v>
      </c>
      <c r="F20" s="4">
        <f>'a5-3'!H19</f>
        <v>1395.3816641321109</v>
      </c>
      <c r="G20" s="213">
        <f>F20*1000000/'a1'!R20</f>
        <v>10381.145438620026</v>
      </c>
      <c r="H20" s="4">
        <f>'a5-4'!H19</f>
        <v>12255.444946755304</v>
      </c>
      <c r="I20" s="213">
        <f>H20*1000000/'a1'!X20</f>
        <v>13204.590943795311</v>
      </c>
      <c r="J20" s="4">
        <f>'a5-5'!H19</f>
        <v>7877.1069877668824</v>
      </c>
      <c r="K20" s="213">
        <f>J20*1000000/'a1'!AD20</f>
        <v>10489.620367680212</v>
      </c>
      <c r="L20" s="4">
        <f>'a5-6'!H19</f>
        <v>95997.543477830885</v>
      </c>
      <c r="M20" s="213">
        <f>L20*1000000/'a1'!AJ20</f>
        <v>13297.497066903066</v>
      </c>
      <c r="N20" s="4">
        <f>'a5-7'!H19</f>
        <v>160284.43568359502</v>
      </c>
      <c r="O20" s="213">
        <f>N20*1000000/'a1'!AP20</f>
        <v>14637.688931380109</v>
      </c>
      <c r="P20" s="4">
        <f>'a5-8'!H19</f>
        <v>14210.322274984825</v>
      </c>
      <c r="Q20" s="213">
        <f>P20*1000000/'a1'!AV20</f>
        <v>12584.973010658305</v>
      </c>
      <c r="R20" s="4">
        <f>'a5-9'!I19</f>
        <v>10308.45096921408</v>
      </c>
      <c r="S20" s="213">
        <f>R20*1000000/'a1'!BB20</f>
        <v>10164.250743910226</v>
      </c>
      <c r="T20" s="4">
        <f>'a5-10'!H19</f>
        <v>36120.201964732005</v>
      </c>
      <c r="U20" s="213">
        <f>T20*1000000/'a1'!BH20</f>
        <v>13208.978238853708</v>
      </c>
      <c r="V20" s="4">
        <f>'a5-11'!H19</f>
        <v>56027.856800279631</v>
      </c>
      <c r="W20" s="213">
        <f>V20*1000000/'a1'!BN20</f>
        <v>14832.425775543334</v>
      </c>
    </row>
    <row r="21" spans="1:23" ht="12.75" customHeight="1" x14ac:dyDescent="0.2">
      <c r="A21" s="1">
        <v>1996</v>
      </c>
      <c r="B21" s="4">
        <f>'a5-1'!H30</f>
        <v>416947.28325909644</v>
      </c>
      <c r="C21" s="213">
        <f>B21*1000000/'a1'!F21</f>
        <v>14081.195999944899</v>
      </c>
      <c r="D21" s="4">
        <f>'a5-2'!H21</f>
        <v>5810.9945027842423</v>
      </c>
      <c r="E21" s="213">
        <f>D21*1000000/'a1'!L21</f>
        <v>10382.374964327624</v>
      </c>
      <c r="F21" s="4">
        <f>'a5-3'!H20</f>
        <v>1447.6890398067408</v>
      </c>
      <c r="G21" s="213">
        <f>F21*1000000/'a1'!R21</f>
        <v>10665.397347861974</v>
      </c>
      <c r="H21" s="4">
        <f>'a5-4'!H20</f>
        <v>12564.750552402638</v>
      </c>
      <c r="I21" s="213">
        <f>H21*1000000/'a1'!X21</f>
        <v>13491.234069669017</v>
      </c>
      <c r="J21" s="4">
        <f>'a5-5'!H20</f>
        <v>8113.4667063087063</v>
      </c>
      <c r="K21" s="213">
        <f>J21*1000000/'a1'!AD21</f>
        <v>10785.340738019837</v>
      </c>
      <c r="L21" s="4">
        <f>'a5-6'!H20</f>
        <v>99103.24764485762</v>
      </c>
      <c r="M21" s="213">
        <f>L21*1000000/'a1'!AJ21</f>
        <v>13675.266482310652</v>
      </c>
      <c r="N21" s="4">
        <f>'a5-7'!H20</f>
        <v>167424.58861556897</v>
      </c>
      <c r="O21" s="213">
        <f>N21*1000000/'a1'!AP21</f>
        <v>15106.564463802397</v>
      </c>
      <c r="P21" s="4">
        <f>'a5-8'!H20</f>
        <v>14588.521239523177</v>
      </c>
      <c r="Q21" s="213">
        <f>P21*1000000/'a1'!AV21</f>
        <v>12862.434040962213</v>
      </c>
      <c r="R21" s="4">
        <f>'a5-9'!I20</f>
        <v>10575.340408929187</v>
      </c>
      <c r="S21" s="213">
        <f>R21*1000000/'a1'!BB21</f>
        <v>10378.715641108389</v>
      </c>
      <c r="T21" s="4">
        <f>'a5-10'!H20</f>
        <v>37839.092156496379</v>
      </c>
      <c r="U21" s="213">
        <f>T21*1000000/'a1'!BH21</f>
        <v>13635.05538527212</v>
      </c>
      <c r="V21" s="4">
        <f>'a5-11'!H20</f>
        <v>59236.500449052139</v>
      </c>
      <c r="W21" s="213">
        <f>V21*1000000/'a1'!BN21</f>
        <v>15289.533729184303</v>
      </c>
    </row>
    <row r="22" spans="1:23" ht="12.75" customHeight="1" x14ac:dyDescent="0.2">
      <c r="A22" s="1">
        <v>1997</v>
      </c>
      <c r="B22" s="4">
        <f>'a5-1'!H31</f>
        <v>445189.37211789744</v>
      </c>
      <c r="C22" s="213">
        <f>B22*1000000/'a1'!F22</f>
        <v>14886.315328238297</v>
      </c>
      <c r="D22" s="4">
        <f>'a5-2'!H22</f>
        <v>6041.264381733321</v>
      </c>
      <c r="E22" s="213">
        <f>D22*1000000/'a1'!L22</f>
        <v>10965.953451162386</v>
      </c>
      <c r="F22" s="4">
        <f>'a5-3'!H21</f>
        <v>1542.2174254170654</v>
      </c>
      <c r="G22" s="213">
        <f>F22*1000000/'a1'!R22</f>
        <v>11331.91833217286</v>
      </c>
      <c r="H22" s="4">
        <f>'a5-4'!H21</f>
        <v>13227.16293880904</v>
      </c>
      <c r="I22" s="213">
        <f>H22*1000000/'a1'!X22</f>
        <v>14186.116008769866</v>
      </c>
      <c r="J22" s="4">
        <f>'a5-5'!H21</f>
        <v>8580.9271999351768</v>
      </c>
      <c r="K22" s="213">
        <f>J22*1000000/'a1'!AD22</f>
        <v>11403.058825632021</v>
      </c>
      <c r="L22" s="4">
        <f>'a5-6'!H21</f>
        <v>105051.84843181746</v>
      </c>
      <c r="M22" s="213">
        <f>L22*1000000/'a1'!AJ22</f>
        <v>14440.888788667526</v>
      </c>
      <c r="N22" s="4">
        <f>'a5-7'!H21</f>
        <v>179570.57501273102</v>
      </c>
      <c r="O22" s="213">
        <f>N22*1000000/'a1'!AP22</f>
        <v>15993.601423194488</v>
      </c>
      <c r="P22" s="4">
        <f>'a5-8'!H21</f>
        <v>15378.240959334917</v>
      </c>
      <c r="Q22" s="213">
        <f>P22*1000000/'a1'!AV22</f>
        <v>13535.658798423168</v>
      </c>
      <c r="R22" s="4">
        <f>'a5-9'!I21</f>
        <v>11139.952698038476</v>
      </c>
      <c r="S22" s="213">
        <f>R22*1000000/'a1'!BB22</f>
        <v>10944.032625968392</v>
      </c>
      <c r="T22" s="4">
        <f>'a5-10'!H21</f>
        <v>40702.33188793507</v>
      </c>
      <c r="U22" s="213">
        <f>T22*1000000/'a1'!BH22</f>
        <v>14383.221956774734</v>
      </c>
      <c r="V22" s="4">
        <f>'a5-11'!H21</f>
        <v>64307.677027376914</v>
      </c>
      <c r="W22" s="213">
        <f>V22*1000000/'a1'!BN22</f>
        <v>16286.267004486652</v>
      </c>
    </row>
    <row r="23" spans="1:23" ht="12.75" customHeight="1" x14ac:dyDescent="0.2">
      <c r="A23" s="1">
        <v>1998</v>
      </c>
      <c r="B23" s="4">
        <f>'a5-1'!H32</f>
        <v>475253.32006904087</v>
      </c>
      <c r="C23" s="213">
        <f>B23*1000000/'a1'!F23</f>
        <v>15760.258449488614</v>
      </c>
      <c r="D23" s="4">
        <f>'a5-2'!H23</f>
        <v>6279.4549829388216</v>
      </c>
      <c r="E23" s="213">
        <f>D23*1000000/'a1'!L23</f>
        <v>11632.002235721908</v>
      </c>
      <c r="F23" s="4">
        <f>'a5-3'!H22</f>
        <v>1642.6031722678106</v>
      </c>
      <c r="G23" s="213">
        <f>F23*1000000/'a1'!R23</f>
        <v>12095.396102234179</v>
      </c>
      <c r="H23" s="4">
        <f>'a5-4'!H22</f>
        <v>13921.828125496395</v>
      </c>
      <c r="I23" s="213">
        <f>H23*1000000/'a1'!X23</f>
        <v>14940.21279012229</v>
      </c>
      <c r="J23" s="4">
        <f>'a5-5'!H22</f>
        <v>9073.5807475821239</v>
      </c>
      <c r="K23" s="213">
        <f>J23*1000000/'a1'!AD23</f>
        <v>12089.564371287124</v>
      </c>
      <c r="L23" s="4">
        <f>'a5-6'!H22</f>
        <v>111336.16094231256</v>
      </c>
      <c r="M23" s="213">
        <f>L23*1000000/'a1'!AJ23</f>
        <v>15260.026431473494</v>
      </c>
      <c r="N23" s="4">
        <f>'a5-7'!H22</f>
        <v>192560.78071831074</v>
      </c>
      <c r="O23" s="213">
        <f>N23*1000000/'a1'!AP23</f>
        <v>16941.972371421387</v>
      </c>
      <c r="P23" s="4">
        <f>'a5-8'!H22</f>
        <v>16207.602726788138</v>
      </c>
      <c r="Q23" s="213">
        <f>P23*1000000/'a1'!AV23</f>
        <v>14248.579746079424</v>
      </c>
      <c r="R23" s="4">
        <f>'a5-9'!I22</f>
        <v>11732.459660902678</v>
      </c>
      <c r="S23" s="213">
        <f>R23*1000000/'a1'!BB23</f>
        <v>11532.577035719585</v>
      </c>
      <c r="T23" s="4">
        <f>'a5-10'!H22</f>
        <v>43773.835967851424</v>
      </c>
      <c r="U23" s="213">
        <f>T23*1000000/'a1'!BH23</f>
        <v>15099.289208266187</v>
      </c>
      <c r="V23" s="4">
        <f>'a5-11'!H22</f>
        <v>69799.607783833562</v>
      </c>
      <c r="W23" s="213">
        <f>V23*1000000/'a1'!BN23</f>
        <v>17523.883400705316</v>
      </c>
    </row>
    <row r="24" spans="1:23" ht="12.75" customHeight="1" x14ac:dyDescent="0.2">
      <c r="A24" s="1">
        <v>1999</v>
      </c>
      <c r="B24" s="4">
        <f>'a5-1'!H33</f>
        <v>481579.42353756441</v>
      </c>
      <c r="C24" s="213">
        <f>B24*1000000/'a1'!F24</f>
        <v>15840.758300078634</v>
      </c>
      <c r="D24" s="4">
        <f>'a5-2'!H24</f>
        <v>6249.9159089172426</v>
      </c>
      <c r="E24" s="213">
        <f>D24*1000000/'a1'!L24</f>
        <v>11718.687543556121</v>
      </c>
      <c r="F24" s="4">
        <f>'a5-3'!H23</f>
        <v>1658.3519984724237</v>
      </c>
      <c r="G24" s="213">
        <f>F24*1000000/'a1'!R24</f>
        <v>12168.622173835118</v>
      </c>
      <c r="H24" s="4">
        <f>'a5-4'!H23</f>
        <v>14027.789260739926</v>
      </c>
      <c r="I24" s="213">
        <f>H24*1000000/'a1'!X24</f>
        <v>15022.52047661978</v>
      </c>
      <c r="J24" s="4">
        <f>'a5-5'!H23</f>
        <v>9123.7928171833428</v>
      </c>
      <c r="K24" s="213">
        <f>J24*1000000/'a1'!AD24</f>
        <v>12155.316629185601</v>
      </c>
      <c r="L24" s="4">
        <f>'a5-6'!H23</f>
        <v>112287.75070935577</v>
      </c>
      <c r="M24" s="213">
        <f>L24*1000000/'a1'!AJ24</f>
        <v>15333.048948124911</v>
      </c>
      <c r="N24" s="4">
        <f>'a5-7'!H23</f>
        <v>195764.9006433805</v>
      </c>
      <c r="O24" s="213">
        <f>N24*1000000/'a1'!AP24</f>
        <v>17015.993176682841</v>
      </c>
      <c r="P24" s="4">
        <f>'a5-8'!H23</f>
        <v>16335.910651218706</v>
      </c>
      <c r="Q24" s="213">
        <f>P24*1000000/'a1'!AV24</f>
        <v>14299.040876450137</v>
      </c>
      <c r="R24" s="4">
        <f>'a5-9'!I23</f>
        <v>11760.516717482909</v>
      </c>
      <c r="S24" s="213">
        <f>R24*1000000/'a1'!BB24</f>
        <v>11592.15229751382</v>
      </c>
      <c r="T24" s="4">
        <f>'a5-10'!H23</f>
        <v>44929.058987116376</v>
      </c>
      <c r="U24" s="213">
        <f>T24*1000000/'a1'!BH24</f>
        <v>15216.30396503136</v>
      </c>
      <c r="V24" s="4">
        <f>'a5-11'!H23</f>
        <v>70702.830810630781</v>
      </c>
      <c r="W24" s="213">
        <f>V24*1000000/'a1'!BN24</f>
        <v>17625.584945469018</v>
      </c>
    </row>
    <row r="25" spans="1:23" ht="12.75" customHeight="1" x14ac:dyDescent="0.2">
      <c r="A25" s="1">
        <v>2000</v>
      </c>
      <c r="B25" s="4">
        <f>'a5-1'!H34</f>
        <v>501973.47445109562</v>
      </c>
      <c r="C25" s="213">
        <f>B25*1000000/'a1'!F25</f>
        <v>16358.531292920052</v>
      </c>
      <c r="D25" s="4">
        <f>'a5-2'!H25</f>
        <v>6402.8773462951358</v>
      </c>
      <c r="E25" s="213">
        <f>D25*1000000/'a1'!L25</f>
        <v>12127.44257451263</v>
      </c>
      <c r="F25" s="4">
        <f>'a5-3'!H24</f>
        <v>1716.0898844218689</v>
      </c>
      <c r="G25" s="213">
        <f>F25*1000000/'a1'!R25</f>
        <v>12574.850768827353</v>
      </c>
      <c r="H25" s="4">
        <f>'a5-4'!H24</f>
        <v>14517.206682232729</v>
      </c>
      <c r="I25" s="213">
        <f>H25*1000000/'a1'!X25</f>
        <v>15546.027217456804</v>
      </c>
      <c r="J25" s="4">
        <f>'a5-5'!H24</f>
        <v>9426.2769785534983</v>
      </c>
      <c r="K25" s="213">
        <f>J25*1000000/'a1'!AD25</f>
        <v>12559.711476959881</v>
      </c>
      <c r="L25" s="4">
        <f>'a5-6'!H24</f>
        <v>116406.97771278351</v>
      </c>
      <c r="M25" s="213">
        <f>L25*1000000/'a1'!AJ25</f>
        <v>15822.720269957419</v>
      </c>
      <c r="N25" s="4">
        <f>'a5-7'!H24</f>
        <v>205130.70202830774</v>
      </c>
      <c r="O25" s="213">
        <f>N25*1000000/'a1'!AP25</f>
        <v>17557.6145099803</v>
      </c>
      <c r="P25" s="4">
        <f>'a5-8'!H24</f>
        <v>16920.495192285103</v>
      </c>
      <c r="Q25" s="213">
        <f>P25*1000000/'a1'!AV25</f>
        <v>14747.932946183912</v>
      </c>
      <c r="R25" s="4">
        <f>'a5-9'!I24</f>
        <v>12070.954261736966</v>
      </c>
      <c r="S25" s="213">
        <f>R25*1000000/'a1'!BB25</f>
        <v>11980.323117354183</v>
      </c>
      <c r="T25" s="4">
        <f>'a5-10'!H24</f>
        <v>47304.827289133485</v>
      </c>
      <c r="U25" s="213">
        <f>T25*1000000/'a1'!BH25</f>
        <v>15746.241522407472</v>
      </c>
      <c r="V25" s="4">
        <f>'a5-11'!H24</f>
        <v>73620.570605427361</v>
      </c>
      <c r="W25" s="213">
        <f>V25*1000000/'a1'!BN25</f>
        <v>18226.387357349635</v>
      </c>
    </row>
    <row r="26" spans="1:23" ht="12.75" customHeight="1" x14ac:dyDescent="0.2">
      <c r="A26" s="1">
        <v>2001</v>
      </c>
      <c r="B26" s="4">
        <f>'a5-1'!H35</f>
        <v>510780.45705637871</v>
      </c>
      <c r="C26" s="213">
        <f>B26*1000000/'a1'!F26</f>
        <v>16465.711762502313</v>
      </c>
      <c r="D26" s="4">
        <f>'a5-2'!H26</f>
        <v>6386.8255171982983</v>
      </c>
      <c r="E26" s="213">
        <f>D26*1000000/'a1'!L26</f>
        <v>12234.290120159256</v>
      </c>
      <c r="F26" s="4">
        <f>'a5-3'!H25</f>
        <v>1737.1246921687998</v>
      </c>
      <c r="G26" s="213">
        <f>F26*1000000/'a1'!R26</f>
        <v>12710.637477729078</v>
      </c>
      <c r="H26" s="4">
        <f>'a5-4'!H25</f>
        <v>14631.612666968624</v>
      </c>
      <c r="I26" s="213">
        <f>H26*1000000/'a1'!X26</f>
        <v>15691.023500662879</v>
      </c>
      <c r="J26" s="4">
        <f>'a5-5'!H25</f>
        <v>9485.8825583598991</v>
      </c>
      <c r="K26" s="213">
        <f>J26*1000000/'a1'!AD26</f>
        <v>12650.829006792135</v>
      </c>
      <c r="L26" s="4">
        <f>'a5-6'!H25</f>
        <v>117796.65095478995</v>
      </c>
      <c r="M26" s="213">
        <f>L26*1000000/'a1'!AJ26</f>
        <v>15927.045426737963</v>
      </c>
      <c r="N26" s="4">
        <f>'a5-7'!H25</f>
        <v>210153.69471978853</v>
      </c>
      <c r="O26" s="213">
        <f>N26*1000000/'a1'!AP26</f>
        <v>17663.72529021823</v>
      </c>
      <c r="P26" s="4">
        <f>'a5-8'!H25</f>
        <v>16967.039222692154</v>
      </c>
      <c r="Q26" s="213">
        <f>P26*1000000/'a1'!AV26</f>
        <v>14735.354976192781</v>
      </c>
      <c r="R26" s="4">
        <f>'a5-9'!I25</f>
        <v>12037.386038861312</v>
      </c>
      <c r="S26" s="213">
        <f>R26*1000000/'a1'!BB26</f>
        <v>12033.691695510792</v>
      </c>
      <c r="T26" s="4">
        <f>'a5-10'!H25</f>
        <v>48584.060074925161</v>
      </c>
      <c r="U26" s="213">
        <f>T26*1000000/'a1'!BH26</f>
        <v>15884.650091162413</v>
      </c>
      <c r="V26" s="4">
        <f>'a5-11'!H25</f>
        <v>74869.838112885482</v>
      </c>
      <c r="W26" s="213">
        <f>V26*1000000/'a1'!BN26</f>
        <v>18364.421881962524</v>
      </c>
    </row>
    <row r="27" spans="1:23" ht="12.75" customHeight="1" x14ac:dyDescent="0.2">
      <c r="A27" s="1">
        <v>2002</v>
      </c>
      <c r="B27" s="4">
        <f>'a5-1'!H36</f>
        <v>511447.46502398397</v>
      </c>
      <c r="C27" s="213">
        <f>B27*1000000/'a1'!F27</f>
        <v>16309.32808660017</v>
      </c>
      <c r="D27" s="4">
        <f>'a5-2'!H27</f>
        <v>6296.1358051040716</v>
      </c>
      <c r="E27" s="213">
        <f>D27*1000000/'a1'!L27</f>
        <v>12121.68360913433</v>
      </c>
      <c r="F27" s="4">
        <f>'a5-3'!H26</f>
        <v>1727.5966181765903</v>
      </c>
      <c r="G27" s="213">
        <f>F27*1000000/'a1'!R27</f>
        <v>12621.064991573692</v>
      </c>
      <c r="H27" s="4">
        <f>'a5-4'!H26</f>
        <v>14547.325119131248</v>
      </c>
      <c r="I27" s="213">
        <f>H27*1000000/'a1'!X27</f>
        <v>15555.774893956672</v>
      </c>
      <c r="J27" s="4">
        <f>'a5-5'!H26</f>
        <v>9389.3425956867104</v>
      </c>
      <c r="K27" s="213">
        <f>J27*1000000/'a1'!AD27</f>
        <v>12529.564764886352</v>
      </c>
      <c r="L27" s="4">
        <f>'a5-6'!H26</f>
        <v>117300.38414157424</v>
      </c>
      <c r="M27" s="213">
        <f>L27*1000000/'a1'!AJ27</f>
        <v>15763.415710224785</v>
      </c>
      <c r="N27" s="4">
        <f>'a5-7'!H26</f>
        <v>211644.85236364903</v>
      </c>
      <c r="O27" s="213">
        <f>N27*1000000/'a1'!AP27</f>
        <v>17500.838668495624</v>
      </c>
      <c r="P27" s="4">
        <f>'a5-8'!H26</f>
        <v>16869.174299561389</v>
      </c>
      <c r="Q27" s="213">
        <f>P27*1000000/'a1'!AV27</f>
        <v>14584.220691207791</v>
      </c>
      <c r="R27" s="4">
        <f>'a5-9'!I26</f>
        <v>11878.368719807586</v>
      </c>
      <c r="S27" s="213">
        <f>R27*1000000/'a1'!BB27</f>
        <v>11915.856002792372</v>
      </c>
      <c r="T27" s="4">
        <f>'a5-10'!H26</f>
        <v>49254.008918833606</v>
      </c>
      <c r="U27" s="213">
        <f>T27*1000000/'a1'!BH27</f>
        <v>15742.356763031965</v>
      </c>
      <c r="V27" s="4">
        <f>'a5-11'!H26</f>
        <v>74624.175274425448</v>
      </c>
      <c r="W27" s="213">
        <f>V27*1000000/'a1'!BN27</f>
        <v>18198.781241141442</v>
      </c>
    </row>
    <row r="28" spans="1:23" ht="12.75" customHeight="1" x14ac:dyDescent="0.2">
      <c r="A28" s="1">
        <v>2003</v>
      </c>
      <c r="B28" s="4">
        <f>'a5-1'!H37</f>
        <v>509902.22392079612</v>
      </c>
      <c r="C28" s="213">
        <f>B28*1000000/'a1'!F28</f>
        <v>16114.49324124303</v>
      </c>
      <c r="D28" s="4">
        <f>'a5-2'!H28</f>
        <v>6210.8413173316321</v>
      </c>
      <c r="E28" s="213">
        <f>D28*1000000/'a1'!L28</f>
        <v>11981.043805581583</v>
      </c>
      <c r="F28" s="4">
        <f>'a5-3'!H27</f>
        <v>1715.0949728349226</v>
      </c>
      <c r="G28" s="213">
        <f>F28*1000000/'a1'!R28</f>
        <v>12497.868359444459</v>
      </c>
      <c r="H28" s="4">
        <f>'a5-4'!H27</f>
        <v>14430.672230981314</v>
      </c>
      <c r="I28" s="213">
        <f>H28*1000000/'a1'!X28</f>
        <v>15389.74579945772</v>
      </c>
      <c r="J28" s="4">
        <f>'a5-5'!H27</f>
        <v>9277.0697648532478</v>
      </c>
      <c r="K28" s="213">
        <f>J28*1000000/'a1'!AD28</f>
        <v>12378.603024179591</v>
      </c>
      <c r="L28" s="4">
        <f>'a5-6'!H27</f>
        <v>116470.43118791259</v>
      </c>
      <c r="M28" s="213">
        <f>L28*1000000/'a1'!AJ28</f>
        <v>15559.4974152537</v>
      </c>
      <c r="N28" s="4">
        <f>'a5-7'!H27</f>
        <v>211844.59143978413</v>
      </c>
      <c r="O28" s="213">
        <f>N28*1000000/'a1'!AP28</f>
        <v>17302.417756269082</v>
      </c>
      <c r="P28" s="4">
        <f>'a5-8'!H27</f>
        <v>16756.047879316662</v>
      </c>
      <c r="Q28" s="213">
        <f>P28*1000000/'a1'!AV28</f>
        <v>14400.364287367629</v>
      </c>
      <c r="R28" s="4">
        <f>'a5-9'!I27</f>
        <v>11727.033195672275</v>
      </c>
      <c r="S28" s="213">
        <f>R28*1000000/'a1'!BB28</f>
        <v>11769.143190006118</v>
      </c>
      <c r="T28" s="4">
        <f>'a5-10'!H27</f>
        <v>49562.076323080197</v>
      </c>
      <c r="U28" s="213">
        <f>T28*1000000/'a1'!BH28</f>
        <v>15569.445684695556</v>
      </c>
      <c r="V28" s="4">
        <f>'a5-11'!H27</f>
        <v>74135.255391362618</v>
      </c>
      <c r="W28" s="213">
        <f>V28*1000000/'a1'!BN28</f>
        <v>17974.592809984617</v>
      </c>
    </row>
    <row r="29" spans="1:23" ht="12.75" customHeight="1" x14ac:dyDescent="0.2">
      <c r="A29" s="1">
        <v>2004</v>
      </c>
      <c r="B29" s="4">
        <f>'a5-1'!H38</f>
        <v>519253.60302549857</v>
      </c>
      <c r="C29" s="213">
        <f>B29*1000000/'a1'!F29</f>
        <v>16257.764512791558</v>
      </c>
      <c r="D29" s="4">
        <f>'a5-2'!H29</f>
        <v>6251.824291814457</v>
      </c>
      <c r="E29" s="213">
        <f>D29*1000000/'a1'!L29</f>
        <v>12083.738665019488</v>
      </c>
      <c r="F29" s="4">
        <f>'a5-3'!H28</f>
        <v>1738.1583987430515</v>
      </c>
      <c r="G29" s="213">
        <f>F29*1000000/'a1'!R29</f>
        <v>12624.441820594206</v>
      </c>
      <c r="H29" s="4">
        <f>'a5-4'!H28</f>
        <v>14601.820825113891</v>
      </c>
      <c r="I29" s="213">
        <f>H29*1000000/'a1'!X29</f>
        <v>15540.051430213001</v>
      </c>
      <c r="J29" s="4">
        <f>'a5-5'!H28</f>
        <v>9352.9940736175286</v>
      </c>
      <c r="K29" s="213">
        <f>J29*1000000/'a1'!AD29</f>
        <v>12480.243591901952</v>
      </c>
      <c r="L29" s="4">
        <f>'a5-6'!H28</f>
        <v>118198.95015478093</v>
      </c>
      <c r="M29" s="213">
        <f>L29*1000000/'a1'!AJ29</f>
        <v>15685.650164001556</v>
      </c>
      <c r="N29" s="4">
        <f>'a5-7'!H28</f>
        <v>216369.04791934814</v>
      </c>
      <c r="O29" s="213">
        <f>N29*1000000/'a1'!AP29</f>
        <v>17463.706004019659</v>
      </c>
      <c r="P29" s="4">
        <f>'a5-8'!H28</f>
        <v>17027.129026622086</v>
      </c>
      <c r="Q29" s="213">
        <f>P29*1000000/'a1'!AV29</f>
        <v>14513.060570172282</v>
      </c>
      <c r="R29" s="4">
        <f>'a5-9'!I28</f>
        <v>11843.334799982455</v>
      </c>
      <c r="S29" s="213">
        <f>R29*1000000/'a1'!BB29</f>
        <v>11875.338838151272</v>
      </c>
      <c r="T29" s="4">
        <f>'a5-10'!H28</f>
        <v>50939.266598708135</v>
      </c>
      <c r="U29" s="213">
        <f>T29*1000000/'a1'!BH29</f>
        <v>15727.738430021869</v>
      </c>
      <c r="V29" s="4">
        <f>'a5-11'!H28</f>
        <v>75336.037290008244</v>
      </c>
      <c r="W29" s="213">
        <f>V29*1000000/'a1'!BN29</f>
        <v>18128.668165839652</v>
      </c>
    </row>
    <row r="30" spans="1:23" ht="12.75" customHeight="1" x14ac:dyDescent="0.2">
      <c r="A30" s="1">
        <v>2005</v>
      </c>
      <c r="B30" s="4">
        <f>'a5-1'!H39</f>
        <v>534755.27778174705</v>
      </c>
      <c r="C30" s="213">
        <f>B30*1000000/'a1'!F30</f>
        <v>16585.296735454896</v>
      </c>
      <c r="D30" s="4">
        <f>'a5-2'!H30</f>
        <v>6344.3868460536332</v>
      </c>
      <c r="E30" s="213">
        <f>D30*1000000/'a1'!L30</f>
        <v>12335.725235857039</v>
      </c>
      <c r="F30" s="4">
        <f>'a5-3'!H29</f>
        <v>1781.9549655289879</v>
      </c>
      <c r="G30" s="213">
        <f>F30*1000000/'a1'!R30</f>
        <v>12906.450966045382</v>
      </c>
      <c r="H30" s="4">
        <f>'a5-4'!H29</f>
        <v>14890.167005421532</v>
      </c>
      <c r="I30" s="213">
        <f>H30*1000000/'a1'!X30</f>
        <v>15875.546287969511</v>
      </c>
      <c r="J30" s="4">
        <f>'a5-5'!H29</f>
        <v>9521.4301963993476</v>
      </c>
      <c r="K30" s="213">
        <f>J30*1000000/'a1'!AD30</f>
        <v>12728.146763966237</v>
      </c>
      <c r="L30" s="4">
        <f>'a5-6'!H29</f>
        <v>121310.79737564974</v>
      </c>
      <c r="M30" s="213">
        <f>L30*1000000/'a1'!AJ30</f>
        <v>16000.966221398805</v>
      </c>
      <c r="N30" s="4">
        <f>'a5-7'!H29</f>
        <v>223237.18389750994</v>
      </c>
      <c r="O30" s="213">
        <f>N30*1000000/'a1'!AP30</f>
        <v>17819.655997236016</v>
      </c>
      <c r="P30" s="4">
        <f>'a5-8'!H29</f>
        <v>17437.356832534941</v>
      </c>
      <c r="Q30" s="213">
        <f>P30*1000000/'a1'!AV30</f>
        <v>14799.218537587514</v>
      </c>
      <c r="R30" s="4">
        <f>'a5-9'!I29</f>
        <v>12045.646695919546</v>
      </c>
      <c r="S30" s="213">
        <f>R30*1000000/'a1'!BB30</f>
        <v>12124.333621120619</v>
      </c>
      <c r="T30" s="4">
        <f>'a5-10'!H29</f>
        <v>53290.5421385433</v>
      </c>
      <c r="U30" s="213">
        <f>T30*1000000/'a1'!BH30</f>
        <v>16042.481932009136</v>
      </c>
      <c r="V30" s="4">
        <f>'a5-11'!H29</f>
        <v>77534.901674661451</v>
      </c>
      <c r="W30" s="213">
        <f>V30*1000000/'a1'!BN30</f>
        <v>18477.954563897663</v>
      </c>
    </row>
    <row r="31" spans="1:23" ht="12.75" customHeight="1" x14ac:dyDescent="0.2">
      <c r="A31" s="1">
        <v>2006</v>
      </c>
      <c r="B31" s="4">
        <f>'a5-1'!H40</f>
        <v>565626.77020782942</v>
      </c>
      <c r="C31" s="213">
        <f>B31*1000000/'a1'!F31</f>
        <v>17365.859770866529</v>
      </c>
      <c r="D31" s="4">
        <f>'a5-2'!H31</f>
        <v>6597.7848142438752</v>
      </c>
      <c r="E31" s="213">
        <f>D31*1000000/'a1'!L31</f>
        <v>12921.808199963329</v>
      </c>
      <c r="F31" s="4">
        <f>'a5-3'!H30</f>
        <v>1868.7989544192501</v>
      </c>
      <c r="G31" s="213">
        <f>F31*1000000/'a1'!R31</f>
        <v>13554.888730746216</v>
      </c>
      <c r="H31" s="4">
        <f>'a5-4'!H30</f>
        <v>15595.474802164266</v>
      </c>
      <c r="I31" s="213">
        <f>H31*1000000/'a1'!X31</f>
        <v>16628.433064106568</v>
      </c>
      <c r="J31" s="4">
        <f>'a5-5'!H30</f>
        <v>9935.2414895332604</v>
      </c>
      <c r="K31" s="213">
        <f>J31*1000000/'a1'!AD31</f>
        <v>13324.787646181183</v>
      </c>
      <c r="L31" s="4">
        <f>'a5-6'!H30</f>
        <v>127948.92357121871</v>
      </c>
      <c r="M31" s="213">
        <f>L31*1000000/'a1'!AJ31</f>
        <v>16765.013536105711</v>
      </c>
      <c r="N31" s="4">
        <f>'a5-7'!H30</f>
        <v>236187.65495972431</v>
      </c>
      <c r="O31" s="213">
        <f>N31*1000000/'a1'!AP31</f>
        <v>18653.335307730515</v>
      </c>
      <c r="P31" s="4">
        <f>'a5-8'!H30</f>
        <v>18326.875942819694</v>
      </c>
      <c r="Q31" s="213">
        <f>P31*1000000/'a1'!AV31</f>
        <v>15484.534745023231</v>
      </c>
      <c r="R31" s="4">
        <f>'a5-9'!I30</f>
        <v>12588.5426418069</v>
      </c>
      <c r="S31" s="213">
        <f>R31*1000000/'a1'!BB31</f>
        <v>12686.06038800953</v>
      </c>
      <c r="T31" s="4">
        <f>'a5-10'!H30</f>
        <v>57502.241453060597</v>
      </c>
      <c r="U31" s="213">
        <f>T31*1000000/'a1'!BH31</f>
        <v>16806.469055545582</v>
      </c>
      <c r="V31" s="4">
        <f>'a5-11'!H30</f>
        <v>82029.15225642694</v>
      </c>
      <c r="W31" s="213">
        <f>V31*1000000/'a1'!BN31</f>
        <v>19338.320435822054</v>
      </c>
    </row>
    <row r="32" spans="1:23" ht="12.75" customHeight="1" x14ac:dyDescent="0.2">
      <c r="A32" s="1">
        <v>2007</v>
      </c>
      <c r="B32" s="4">
        <f>'a5-1'!H41</f>
        <v>592132.35742044682</v>
      </c>
      <c r="C32" s="213">
        <f>B32*1000000/'a1'!F32</f>
        <v>18004.025962461812</v>
      </c>
      <c r="D32" s="4">
        <f>'a5-2'!H32</f>
        <v>6814.9948825607607</v>
      </c>
      <c r="E32" s="213">
        <f>D32*1000000/'a1'!L32</f>
        <v>13387.751784335749</v>
      </c>
      <c r="F32" s="4">
        <f>'a5-3'!H31</f>
        <v>1937.6722200985669</v>
      </c>
      <c r="G32" s="213">
        <f>F32*1000000/'a1'!R32</f>
        <v>14070.774024200065</v>
      </c>
      <c r="H32" s="4">
        <f>'a5-4'!H31</f>
        <v>16135.891627485662</v>
      </c>
      <c r="I32" s="213">
        <f>H32*1000000/'a1'!X32</f>
        <v>17254.611626929247</v>
      </c>
      <c r="J32" s="4">
        <f>'a5-5'!H31</f>
        <v>10285.044128350555</v>
      </c>
      <c r="K32" s="213">
        <f>J32*1000000/'a1'!AD32</f>
        <v>13797.464722845278</v>
      </c>
      <c r="L32" s="4">
        <f>'a5-6'!H31</f>
        <v>133801.50263564539</v>
      </c>
      <c r="M32" s="213">
        <f>L32*1000000/'a1'!AJ32</f>
        <v>17393.986614794521</v>
      </c>
      <c r="N32" s="4">
        <f>'a5-7'!H31</f>
        <v>246917.82925352399</v>
      </c>
      <c r="O32" s="213">
        <f>N32*1000000/'a1'!AP32</f>
        <v>19343.145837456137</v>
      </c>
      <c r="P32" s="4">
        <f>'a5-8'!H31</f>
        <v>19083.283337450506</v>
      </c>
      <c r="Q32" s="213">
        <f>P32*1000000/'a1'!AV32</f>
        <v>16043.841702313941</v>
      </c>
      <c r="R32" s="4">
        <f>'a5-9'!I31</f>
        <v>13164.00942488749</v>
      </c>
      <c r="S32" s="213">
        <f>R32*1000000/'a1'!BB32</f>
        <v>13136.763776814376</v>
      </c>
      <c r="T32" s="4">
        <f>'a5-10'!H31</f>
        <v>61164.308654650027</v>
      </c>
      <c r="U32" s="213">
        <f>T32*1000000/'a1'!BH32</f>
        <v>17405.145269696728</v>
      </c>
      <c r="V32" s="4">
        <f>'a5-11'!H31</f>
        <v>86000.518212122348</v>
      </c>
      <c r="W32" s="213">
        <f>V32*1000000/'a1'!BN32</f>
        <v>20042.129750596388</v>
      </c>
    </row>
    <row r="33" spans="1:23" ht="12.75" customHeight="1" x14ac:dyDescent="0.2">
      <c r="A33" s="1">
        <v>2008</v>
      </c>
      <c r="B33" s="4">
        <f>'a5-1'!H42</f>
        <v>611668.02576846618</v>
      </c>
      <c r="C33" s="213">
        <f>B33*1000000/'a1'!F33</f>
        <v>18397.525891230805</v>
      </c>
      <c r="D33" s="4">
        <f>'a5-2'!H33</f>
        <v>6985.4509643180527</v>
      </c>
      <c r="E33" s="213">
        <f>D33*1000000/'a1'!L33</f>
        <v>13654.953611962515</v>
      </c>
      <c r="F33" s="4">
        <f>'a5-3'!H32</f>
        <v>1992.102892239679</v>
      </c>
      <c r="G33" s="213">
        <f>F33*1000000/'a1'!R33</f>
        <v>14358.947153151879</v>
      </c>
      <c r="H33" s="4">
        <f>'a5-4'!H32</f>
        <v>16496.606955625804</v>
      </c>
      <c r="I33" s="213">
        <f>H33*1000000/'a1'!X33</f>
        <v>17625.23914422634</v>
      </c>
      <c r="J33" s="4">
        <f>'a5-5'!H32</f>
        <v>10525.547569015116</v>
      </c>
      <c r="K33" s="213">
        <f>J33*1000000/'a1'!AD33</f>
        <v>14092.783356003501</v>
      </c>
      <c r="L33" s="4">
        <f>'a5-6'!H32</f>
        <v>138073.4130884136</v>
      </c>
      <c r="M33" s="213">
        <f>L33*1000000/'a1'!AJ33</f>
        <v>17789.265620322476</v>
      </c>
      <c r="N33" s="4">
        <f>'a5-7'!H32</f>
        <v>254655.39449264668</v>
      </c>
      <c r="O33" s="213">
        <f>N33*1000000/'a1'!AP33</f>
        <v>19765.513289582865</v>
      </c>
      <c r="P33" s="4">
        <f>'a5-8'!H32</f>
        <v>19621.568228979711</v>
      </c>
      <c r="Q33" s="213">
        <f>P33*1000000/'a1'!AV33</f>
        <v>16381.790639564882</v>
      </c>
      <c r="R33" s="4">
        <f>'a5-9'!I32</f>
        <v>13647.960871572386</v>
      </c>
      <c r="S33" s="213">
        <f>R33*1000000/'a1'!BB33</f>
        <v>13414.969678201383</v>
      </c>
      <c r="T33" s="4">
        <f>'a5-10'!H32</f>
        <v>63961.536336074736</v>
      </c>
      <c r="U33" s="213">
        <f>T33*1000000/'a1'!BH33</f>
        <v>17787.474908353248</v>
      </c>
      <c r="V33" s="4">
        <f>'a5-11'!H32</f>
        <v>89031.812473690428</v>
      </c>
      <c r="W33" s="213">
        <f>V33*1000000/'a1'!BN33</f>
        <v>20470.198562100813</v>
      </c>
    </row>
    <row r="34" spans="1:23" ht="12.75" customHeight="1" x14ac:dyDescent="0.2">
      <c r="A34" s="1">
        <v>2009</v>
      </c>
      <c r="B34" s="4">
        <f>'a5-1'!H43</f>
        <v>633924.29398623307</v>
      </c>
      <c r="C34" s="213">
        <f>B34*1000000/'a1'!F34</f>
        <v>18849.925463615105</v>
      </c>
      <c r="D34" s="4">
        <f>'a5-2'!H34</f>
        <v>7212.3896094322718</v>
      </c>
      <c r="E34" s="213">
        <f>D34*1000000/'a1'!L34</f>
        <v>13957.455687534513</v>
      </c>
      <c r="F34" s="4">
        <f>'a5-3'!H33</f>
        <v>2055.6397757530249</v>
      </c>
      <c r="G34" s="213">
        <f>F34*1000000/'a1'!R34</f>
        <v>14696.473055936634</v>
      </c>
      <c r="H34" s="4">
        <f>'a5-4'!H33</f>
        <v>16944.887580423205</v>
      </c>
      <c r="I34" s="213">
        <f>H34*1000000/'a1'!X34</f>
        <v>18059.790699463909</v>
      </c>
      <c r="J34" s="4">
        <f>'a5-5'!H33</f>
        <v>10820.351246382503</v>
      </c>
      <c r="K34" s="213">
        <f>J34*1000000/'a1'!AD34</f>
        <v>14427.981436754295</v>
      </c>
      <c r="L34" s="4">
        <f>'a5-6'!H33</f>
        <v>142981.0629761368</v>
      </c>
      <c r="M34" s="213">
        <f>L34*1000000/'a1'!AJ34</f>
        <v>18228.277967843456</v>
      </c>
      <c r="N34" s="4">
        <f>'a5-7'!H33</f>
        <v>263372.27872036409</v>
      </c>
      <c r="O34" s="213">
        <f>N34*1000000/'a1'!AP34</f>
        <v>20261.056552250226</v>
      </c>
      <c r="P34" s="4">
        <f>'a5-8'!H33</f>
        <v>20273.959652392259</v>
      </c>
      <c r="Q34" s="213">
        <f>P34*1000000/'a1'!AV34</f>
        <v>16775.371954435053</v>
      </c>
      <c r="R34" s="4">
        <f>'a5-9'!I33</f>
        <v>14206.486310332244</v>
      </c>
      <c r="S34" s="213">
        <f>R34*1000000/'a1'!BB34</f>
        <v>13728.84602816631</v>
      </c>
      <c r="T34" s="4">
        <f>'a5-10'!H33</f>
        <v>66981.938446776781</v>
      </c>
      <c r="U34" s="213">
        <f>T34*1000000/'a1'!BH34</f>
        <v>18206.511655792394</v>
      </c>
      <c r="V34" s="4">
        <f>'a5-11'!H33</f>
        <v>92540.304095826359</v>
      </c>
      <c r="W34" s="213">
        <f>V34*1000000/'a1'!BN34</f>
        <v>20981.755205307491</v>
      </c>
    </row>
    <row r="35" spans="1:23" ht="12.75" customHeight="1" x14ac:dyDescent="0.2">
      <c r="A35" s="1">
        <v>2010</v>
      </c>
      <c r="B35" s="4">
        <f>'a5-1'!H44</f>
        <v>642550.70128627867</v>
      </c>
      <c r="C35" s="213">
        <f>B35*1000000/'a1'!F35</f>
        <v>18895.27004124986</v>
      </c>
      <c r="D35" s="4">
        <f>'a5-2'!H35</f>
        <v>7295.5430845209385</v>
      </c>
      <c r="E35" s="213">
        <f>D35*1000000/'a1'!L35</f>
        <v>13976.082629033872</v>
      </c>
      <c r="F35" s="4">
        <f>'a5-3'!H34</f>
        <v>2091.4756145045312</v>
      </c>
      <c r="G35" s="213">
        <f>F35*1000000/'a1'!R35</f>
        <v>14765.719794022558</v>
      </c>
      <c r="H35" s="4">
        <f>'a5-4'!H34</f>
        <v>17043.161655837022</v>
      </c>
      <c r="I35" s="213">
        <f>H35*1000000/'a1'!X35</f>
        <v>18089.762982980334</v>
      </c>
      <c r="J35" s="4">
        <f>'a5-5'!H34</f>
        <v>10881.663800041933</v>
      </c>
      <c r="K35" s="213">
        <f>J35*1000000/'a1'!AD35</f>
        <v>14450.428267570831</v>
      </c>
      <c r="L35" s="4">
        <f>'a5-6'!H34</f>
        <v>144908.53187558748</v>
      </c>
      <c r="M35" s="213">
        <f>L35*1000000/'a1'!AJ35</f>
        <v>18274.659895762063</v>
      </c>
      <c r="N35" s="4">
        <f>'a5-7'!H34</f>
        <v>266883.71188297973</v>
      </c>
      <c r="O35" s="213">
        <f>N35*1000000/'a1'!AP35</f>
        <v>20316.225622598606</v>
      </c>
      <c r="P35" s="4">
        <f>'a5-8'!H34</f>
        <v>20525.310139988538</v>
      </c>
      <c r="Q35" s="213">
        <f>P35*1000000/'a1'!AV35</f>
        <v>16813.247688767147</v>
      </c>
      <c r="R35" s="4">
        <f>'a5-9'!I34</f>
        <v>14460.912676360689</v>
      </c>
      <c r="S35" s="213">
        <f>R35*1000000/'a1'!BB35</f>
        <v>13753.619062454884</v>
      </c>
      <c r="T35" s="4">
        <f>'a5-10'!H34</f>
        <v>68059.775116628109</v>
      </c>
      <c r="U35" s="213">
        <f>T35*1000000/'a1'!BH35</f>
        <v>18236.301859923547</v>
      </c>
      <c r="V35" s="4">
        <f>'a5-11'!H34</f>
        <v>93945.012273537053</v>
      </c>
      <c r="W35" s="213">
        <f>V35*1000000/'a1'!BN35</f>
        <v>21037.691887828787</v>
      </c>
    </row>
    <row r="36" spans="1:23" ht="12.75" customHeight="1" x14ac:dyDescent="0.2">
      <c r="A36" s="1">
        <v>2011</v>
      </c>
      <c r="B36" s="4">
        <f>'a5-1'!H45</f>
        <v>637506.07084396703</v>
      </c>
      <c r="C36" s="213">
        <f>B36*1000000/'a1'!F36</f>
        <v>18564.954366436181</v>
      </c>
      <c r="D36" s="4">
        <f>'a5-2'!H36</f>
        <v>7200.8534351626577</v>
      </c>
      <c r="E36" s="213">
        <f>D36*1000000/'a1'!L36</f>
        <v>13717.087055390763</v>
      </c>
      <c r="F36" s="4">
        <f>'a5-3'!H35</f>
        <v>2086.7517184381259</v>
      </c>
      <c r="G36" s="213">
        <f>F36*1000000/'a1'!R36</f>
        <v>14499.588087925942</v>
      </c>
      <c r="H36" s="4">
        <f>'a5-4'!H35</f>
        <v>16778.920787561314</v>
      </c>
      <c r="I36" s="213">
        <f>H36*1000000/'a1'!X36</f>
        <v>17772.491950027608</v>
      </c>
      <c r="J36" s="4">
        <f>'a5-5'!H35</f>
        <v>10720.111392103481</v>
      </c>
      <c r="K36" s="213">
        <f>J36*1000000/'a1'!AD36</f>
        <v>14187.73593099893</v>
      </c>
      <c r="L36" s="4">
        <f>'a5-6'!H35</f>
        <v>143696.13833996514</v>
      </c>
      <c r="M36" s="213">
        <f>L36*1000000/'a1'!AJ36</f>
        <v>17951.390069574456</v>
      </c>
      <c r="N36" s="4">
        <f>'a5-7'!H35</f>
        <v>264928.26274464541</v>
      </c>
      <c r="O36" s="213">
        <f>N36*1000000/'a1'!AP36</f>
        <v>19975.974289964965</v>
      </c>
      <c r="P36" s="4">
        <f>'a5-8'!H35</f>
        <v>20359.017480047245</v>
      </c>
      <c r="Q36" s="213">
        <f>P36*1000000/'a1'!AV36</f>
        <v>16507.048249809457</v>
      </c>
      <c r="R36" s="4">
        <f>'a5-9'!I35</f>
        <v>14387.165746333312</v>
      </c>
      <c r="S36" s="213">
        <f>R36*1000000/'a1'!BB36</f>
        <v>13500.696512618284</v>
      </c>
      <c r="T36" s="4">
        <f>'a5-10'!H35</f>
        <v>67825.173130517986</v>
      </c>
      <c r="U36" s="213">
        <f>T36*1000000/'a1'!BH36</f>
        <v>17906.667264350835</v>
      </c>
      <c r="V36" s="4">
        <f>'a5-11'!H35</f>
        <v>93058.333003703563</v>
      </c>
      <c r="W36" s="213">
        <f>V36*1000000/'a1'!BN36</f>
        <v>20662.094325660859</v>
      </c>
    </row>
    <row r="37" spans="1:23" ht="12.75" customHeight="1" x14ac:dyDescent="0.2">
      <c r="A37" s="1">
        <v>2012</v>
      </c>
      <c r="B37" s="4">
        <f>'a5-1'!H46</f>
        <v>634817.8294164273</v>
      </c>
      <c r="C37" s="213">
        <f>B37*1000000/'a1'!F37</f>
        <v>18287.402583827577</v>
      </c>
      <c r="D37" s="4">
        <f>'a5-2'!H37</f>
        <v>7115.2413022321498</v>
      </c>
      <c r="E37" s="213">
        <f>D37*1000000/'a1'!L37</f>
        <v>13521.033952952863</v>
      </c>
      <c r="F37" s="4">
        <f>'a5-3'!H36</f>
        <v>2071.5184367731331</v>
      </c>
      <c r="G37" s="213">
        <f>F37*1000000/'a1'!R37</f>
        <v>14344.205496472894</v>
      </c>
      <c r="H37" s="4">
        <f>'a5-4'!H36</f>
        <v>16536.137205511863</v>
      </c>
      <c r="I37" s="213">
        <f>H37*1000000/'a1'!X37</f>
        <v>17532.639857068039</v>
      </c>
      <c r="J37" s="4">
        <f>'a5-5'!H36</f>
        <v>10564.112823984193</v>
      </c>
      <c r="K37" s="213">
        <f>J37*1000000/'a1'!AD37</f>
        <v>13934.599917406578</v>
      </c>
      <c r="L37" s="4">
        <f>'a5-6'!H36</f>
        <v>142659.93718686851</v>
      </c>
      <c r="M37" s="213">
        <f>L37*1000000/'a1'!AJ37</f>
        <v>17700.288692117141</v>
      </c>
      <c r="N37" s="4">
        <f>'a5-7'!H36</f>
        <v>263921.00601621036</v>
      </c>
      <c r="O37" s="213">
        <f>N37*1000000/'a1'!AP37</f>
        <v>19706.827414204869</v>
      </c>
      <c r="P37" s="4">
        <f>'a5-8'!H36</f>
        <v>20282.649491012795</v>
      </c>
      <c r="Q37" s="213">
        <f>P37*1000000/'a1'!AV37</f>
        <v>16237.888814623075</v>
      </c>
      <c r="R37" s="4">
        <f>'a5-9'!I36</f>
        <v>14388.080682335938</v>
      </c>
      <c r="S37" s="213">
        <f>R37*1000000/'a1'!BB37</f>
        <v>13285.331722693743</v>
      </c>
      <c r="T37" s="4">
        <f>'a5-10'!H36</f>
        <v>68362.987939364961</v>
      </c>
      <c r="U37" s="213">
        <f>T37*1000000/'a1'!BH37</f>
        <v>17655.972031477952</v>
      </c>
      <c r="V37" s="4">
        <f>'a5-11'!H36</f>
        <v>92498.450698087065</v>
      </c>
      <c r="W37" s="213">
        <f>V37*1000000/'a1'!BN37</f>
        <v>20236.526447742523</v>
      </c>
    </row>
    <row r="38" spans="1:23" ht="12.75" customHeight="1" x14ac:dyDescent="0.2">
      <c r="A38" s="1">
        <v>2013</v>
      </c>
      <c r="B38" s="4">
        <f>'a5-1'!H47</f>
        <v>635404.9448861389</v>
      </c>
      <c r="C38" s="213">
        <f>B38*1000000/'a1'!F38</f>
        <v>18112.51360526347</v>
      </c>
      <c r="D38" s="4">
        <f>'a5-2'!H38</f>
        <v>7061.5185755947123</v>
      </c>
      <c r="E38" s="213">
        <f>D38*1000000/'a1'!L38</f>
        <v>13400.483102312723</v>
      </c>
      <c r="F38" s="4">
        <f>'a5-3'!H37</f>
        <v>2053.9308925430482</v>
      </c>
      <c r="G38" s="213">
        <f>F38*1000000/'a1'!R38</f>
        <v>14269.156275048617</v>
      </c>
      <c r="H38" s="4">
        <f>'a5-4'!H37</f>
        <v>16347.453249342725</v>
      </c>
      <c r="I38" s="213">
        <f>H38*1000000/'a1'!X38</f>
        <v>17394.460623172738</v>
      </c>
      <c r="J38" s="4">
        <f>'a5-5'!H37</f>
        <v>10439.565062819353</v>
      </c>
      <c r="K38" s="213">
        <f>J38*1000000/'a1'!AD38</f>
        <v>13767.772657197658</v>
      </c>
      <c r="L38" s="4">
        <f>'a5-6'!H37</f>
        <v>142154.34371456935</v>
      </c>
      <c r="M38" s="213">
        <f>L38*1000000/'a1'!AJ38</f>
        <v>17530.819041546627</v>
      </c>
      <c r="N38" s="4">
        <f>'a5-7'!H37</f>
        <v>264217.07106754964</v>
      </c>
      <c r="O38" s="213">
        <f>N38*1000000/'a1'!AP38</f>
        <v>19554.395159730262</v>
      </c>
      <c r="P38" s="4">
        <f>'a5-8'!H37</f>
        <v>20291.83127331952</v>
      </c>
      <c r="Q38" s="213">
        <f>P38*1000000/'a1'!AV38</f>
        <v>16061.377000916989</v>
      </c>
      <c r="R38" s="4">
        <f>'a5-9'!I37</f>
        <v>14445.586751035742</v>
      </c>
      <c r="S38" s="213">
        <f>R38*1000000/'a1'!BB38</f>
        <v>13145.879897345034</v>
      </c>
      <c r="T38" s="4">
        <f>'a5-10'!H37</f>
        <v>69626.216150191816</v>
      </c>
      <c r="U38" s="213">
        <f>T38*1000000/'a1'!BH38</f>
        <v>17500.47910892556</v>
      </c>
      <c r="V38" s="4">
        <f>'a5-11'!H37</f>
        <v>92428.175330608487</v>
      </c>
      <c r="W38" s="213">
        <f>V38*1000000/'a1'!BN38</f>
        <v>19941.59913738065</v>
      </c>
    </row>
    <row r="39" spans="1:23" ht="12.75" customHeight="1" x14ac:dyDescent="0.2">
      <c r="A39" s="1">
        <v>2014</v>
      </c>
      <c r="B39" s="4">
        <f>'a5-1'!H48</f>
        <v>637591.32525658258</v>
      </c>
      <c r="C39" s="213">
        <f>B39*1000000/'a1'!F39</f>
        <v>17993.738716199903</v>
      </c>
      <c r="D39" s="4">
        <f>'a5-2'!H39</f>
        <v>6990.1273674328868</v>
      </c>
      <c r="E39" s="213">
        <f>D39*1000000/'a1'!L39</f>
        <v>13239.629841530555</v>
      </c>
      <c r="F39" s="4">
        <f>'a5-3'!H38</f>
        <v>2044.0677392234327</v>
      </c>
      <c r="G39" s="213">
        <f>F39*1000000/'a1'!R39</f>
        <v>14185.556328973475</v>
      </c>
      <c r="H39" s="4">
        <f>'a5-4'!H38</f>
        <v>16237.803059424619</v>
      </c>
      <c r="I39" s="213">
        <f>H39*1000000/'a1'!X39</f>
        <v>17315.373375317369</v>
      </c>
      <c r="J39" s="4">
        <f>'a5-5'!H38</f>
        <v>10343.328203471625</v>
      </c>
      <c r="K39" s="213">
        <f>J39*1000000/'a1'!AD39</f>
        <v>13633.734617187509</v>
      </c>
      <c r="L39" s="4">
        <f>'a5-6'!H38</f>
        <v>141981.41754409971</v>
      </c>
      <c r="M39" s="213">
        <f>L39*1000000/'a1'!AJ39</f>
        <v>17426.303482476564</v>
      </c>
      <c r="N39" s="4">
        <f>'a5-7'!H38</f>
        <v>265068.04759080597</v>
      </c>
      <c r="O39" s="213">
        <f>N39*1000000/'a1'!AP39</f>
        <v>19464.874487153724</v>
      </c>
      <c r="P39" s="4">
        <f>'a5-8'!H38</f>
        <v>20379.966381736154</v>
      </c>
      <c r="Q39" s="213">
        <f>P39*1000000/'a1'!AV39</f>
        <v>15953.943583174083</v>
      </c>
      <c r="R39" s="4">
        <f>'a5-9'!I38</f>
        <v>14545.298318726382</v>
      </c>
      <c r="S39" s="213">
        <f>R39*1000000/'a1'!BB39</f>
        <v>13080.433636237753</v>
      </c>
      <c r="T39" s="4">
        <f>'a5-10'!H38</f>
        <v>71051.69663751412</v>
      </c>
      <c r="U39" s="213">
        <f>T39*1000000/'a1'!BH39</f>
        <v>17409.208219085209</v>
      </c>
      <c r="V39" s="4">
        <f>'a5-11'!H38</f>
        <v>92715.435438573331</v>
      </c>
      <c r="W39" s="213">
        <f>V39*1000000/'a1'!BN39</f>
        <v>19673.565578259499</v>
      </c>
    </row>
    <row r="40" spans="1:23" ht="12.75" customHeight="1" x14ac:dyDescent="0.2">
      <c r="A40" s="1">
        <v>2015</v>
      </c>
      <c r="B40" s="4">
        <f>'a5-1'!H49</f>
        <v>631611.5824157577</v>
      </c>
      <c r="C40" s="213">
        <f>B40*1000000/'a1'!F40</f>
        <v>17689.97235070376</v>
      </c>
      <c r="D40" s="4">
        <f>'a5-2'!H40</f>
        <v>6838.3697120932657</v>
      </c>
      <c r="E40" s="213">
        <f>D40*1000000/'a1'!L40</f>
        <v>12942.927222386128</v>
      </c>
      <c r="F40" s="4">
        <f>'a5-3'!H39</f>
        <v>2009.1910254055113</v>
      </c>
      <c r="G40" s="213">
        <f>F40*1000000/'a1'!R40</f>
        <v>13891.361938974467</v>
      </c>
      <c r="H40" s="4">
        <f>'a5-4'!H39</f>
        <v>15971.976025847431</v>
      </c>
      <c r="I40" s="213">
        <f>H40*1000000/'a1'!X40</f>
        <v>17038.246532070963</v>
      </c>
      <c r="J40" s="4">
        <f>'a5-5'!H39</f>
        <v>10146.512047515971</v>
      </c>
      <c r="K40" s="213">
        <f>J40*1000000/'a1'!AD40</f>
        <v>13364.284215129579</v>
      </c>
      <c r="L40" s="4">
        <f>'a5-6'!H39</f>
        <v>140053.71804360961</v>
      </c>
      <c r="M40" s="213">
        <f>L40*1000000/'a1'!AJ40</f>
        <v>17130.396349739665</v>
      </c>
      <c r="N40" s="4">
        <f>'a5-7'!H39</f>
        <v>262581.00938566885</v>
      </c>
      <c r="O40" s="213">
        <f>N40*1000000/'a1'!AP40</f>
        <v>19153.504807700065</v>
      </c>
      <c r="P40" s="4">
        <f>'a5-8'!H39</f>
        <v>20203.554885360973</v>
      </c>
      <c r="Q40" s="213">
        <f>P40*1000000/'a1'!AV40</f>
        <v>15618.109246737375</v>
      </c>
      <c r="R40" s="4">
        <f>'a5-9'!I39</f>
        <v>14417.280144580491</v>
      </c>
      <c r="S40" s="213">
        <f>R40*1000000/'a1'!BB40</f>
        <v>12847.221237184209</v>
      </c>
      <c r="T40" s="4">
        <f>'a5-10'!H39</f>
        <v>71194.501777481884</v>
      </c>
      <c r="U40" s="213">
        <f>T40*1000000/'a1'!BH40</f>
        <v>17154.69398493159</v>
      </c>
      <c r="V40" s="4">
        <f>'a5-11'!H39</f>
        <v>92034.908121851389</v>
      </c>
      <c r="W40" s="213">
        <f>V40*1000000/'a1'!BN40</f>
        <v>19312.863053618068</v>
      </c>
    </row>
    <row r="41" spans="1:23" ht="12.75" customHeight="1" x14ac:dyDescent="0.2">
      <c r="A41" s="1">
        <v>2016</v>
      </c>
      <c r="B41" s="4">
        <f>'a5-1'!H50</f>
        <v>629503.71171112661</v>
      </c>
      <c r="C41" s="213">
        <f>B41*1000000/'a1'!F41</f>
        <v>17432.559218113387</v>
      </c>
      <c r="D41" s="4">
        <f>'a5-2'!H41</f>
        <v>6766.0799608010848</v>
      </c>
      <c r="E41" s="213">
        <f>D41*1000000/'a1'!L41</f>
        <v>12776.168480286648</v>
      </c>
      <c r="F41" s="4">
        <f>'a5-3'!H40</f>
        <v>1996.4394042190454</v>
      </c>
      <c r="G41" s="213">
        <f>F41*1000000/'a1'!R41</f>
        <v>13591.298338353237</v>
      </c>
      <c r="H41" s="4">
        <f>'a5-4'!H40</f>
        <v>15817.513620851811</v>
      </c>
      <c r="I41" s="213">
        <f>H41*1000000/'a1'!X41</f>
        <v>16773.893958807159</v>
      </c>
      <c r="J41" s="4">
        <f>'a5-5'!H40</f>
        <v>10030.142534116942</v>
      </c>
      <c r="K41" s="213">
        <f>J41*1000000/'a1'!AD41</f>
        <v>13140.119810665672</v>
      </c>
      <c r="L41" s="4">
        <f>'a5-6'!H40</f>
        <v>139036.81569569503</v>
      </c>
      <c r="M41" s="213">
        <f>L41*1000000/'a1'!AJ41</f>
        <v>16904.098133515166</v>
      </c>
      <c r="N41" s="4">
        <f>'a5-7'!H40</f>
        <v>262121.077646747</v>
      </c>
      <c r="O41" s="213">
        <f>N41*1000000/'a1'!AP41</f>
        <v>18889.567084405073</v>
      </c>
      <c r="P41" s="4">
        <f>'a5-8'!H40</f>
        <v>20165.17750897702</v>
      </c>
      <c r="Q41" s="213">
        <f>P41*1000000/'a1'!AV41</f>
        <v>15344.771111888398</v>
      </c>
      <c r="R41" s="4">
        <f>'a5-9'!I40</f>
        <v>14343.71832171212</v>
      </c>
      <c r="S41" s="213">
        <f>R41*1000000/'a1'!BB41</f>
        <v>12632.116997076273</v>
      </c>
      <c r="T41" s="4">
        <f>'a5-10'!H40</f>
        <v>71162.110601011766</v>
      </c>
      <c r="U41" s="213">
        <f>T41*1000000/'a1'!BH41</f>
        <v>16961.827866629967</v>
      </c>
      <c r="V41" s="4">
        <f>'a5-11'!H40</f>
        <v>92029.994310542446</v>
      </c>
      <c r="W41" s="213">
        <f>V41*1000000/'a1'!BN41</f>
        <v>18931.269656244582</v>
      </c>
    </row>
    <row r="42" spans="1:23" ht="12.75" customHeight="1" x14ac:dyDescent="0.2">
      <c r="A42" s="1">
        <v>2017</v>
      </c>
      <c r="B42" s="4">
        <f>'a5-1'!H51</f>
        <v>649127.15976236796</v>
      </c>
      <c r="C42" s="213">
        <f>B42*1000000/'a1'!F42</f>
        <v>17762.370436026413</v>
      </c>
      <c r="D42" s="4">
        <f>'a5-2'!H42</f>
        <v>6922.2379840571239</v>
      </c>
      <c r="E42" s="213">
        <f>D42*1000000/'a1'!L42</f>
        <v>13067.187393216178</v>
      </c>
      <c r="F42" s="4">
        <f>'a5-3'!H41</f>
        <v>2068.7906724204086</v>
      </c>
      <c r="G42" s="213">
        <f>F42*1000000/'a1'!R42</f>
        <v>13815.885350744013</v>
      </c>
      <c r="H42" s="4">
        <f>'a5-4'!H41</f>
        <v>16216.743674992576</v>
      </c>
      <c r="I42" s="213">
        <f>H42*1000000/'a1'!X42</f>
        <v>17031.550061484035</v>
      </c>
      <c r="J42" s="4">
        <f>'a5-5'!H41</f>
        <v>10255.334200002138</v>
      </c>
      <c r="K42" s="213">
        <f>J42*1000000/'a1'!AD42</f>
        <v>13375.993645471599</v>
      </c>
      <c r="L42" s="4">
        <f>'a5-6'!H41</f>
        <v>142768.78823286481</v>
      </c>
      <c r="M42" s="213">
        <f>L42*1000000/'a1'!AJ42</f>
        <v>17215.926746479949</v>
      </c>
      <c r="N42" s="4">
        <f>'a5-7'!H41</f>
        <v>271194.32405957091</v>
      </c>
      <c r="O42" s="213">
        <f>N42*1000000/'a1'!AP42</f>
        <v>19263.014051396451</v>
      </c>
      <c r="P42" s="4">
        <f>'a5-8'!H41</f>
        <v>20869.527132578845</v>
      </c>
      <c r="Q42" s="213">
        <f>P42*1000000/'a1'!AV42</f>
        <v>15635.720025547296</v>
      </c>
      <c r="R42" s="4">
        <f>'a5-9'!I41</f>
        <v>14766.600238252613</v>
      </c>
      <c r="S42" s="213">
        <f>R42*1000000/'a1'!BB42</f>
        <v>12870.571933821673</v>
      </c>
      <c r="T42" s="4">
        <f>'a5-10'!H41</f>
        <v>73249.28157792984</v>
      </c>
      <c r="U42" s="213">
        <f>T42*1000000/'a1'!BH42</f>
        <v>17286.741252806576</v>
      </c>
      <c r="V42" s="4">
        <f>'a5-11'!H41</f>
        <v>95070.950639768023</v>
      </c>
      <c r="W42" s="213">
        <f>V42*1000000/'a1'!BN42</f>
        <v>19267.745957658</v>
      </c>
    </row>
    <row r="43" spans="1:23" ht="12.75" customHeight="1" x14ac:dyDescent="0.2">
      <c r="A43" s="1">
        <v>2018</v>
      </c>
      <c r="B43" s="4">
        <f>'a5-1'!H52</f>
        <v>671607.42293582461</v>
      </c>
      <c r="C43" s="213">
        <f>B43*1000000/'a1'!F43</f>
        <v>18115.995657599182</v>
      </c>
      <c r="D43" s="4">
        <f>'a5-2'!H43</f>
        <v>7087.9931199044067</v>
      </c>
      <c r="E43" s="213">
        <f>D43*1000000/'a1'!L43</f>
        <v>13414.016449416176</v>
      </c>
      <c r="F43" s="4">
        <f>'a5-3'!H42</f>
        <v>2167.6294875618923</v>
      </c>
      <c r="G43" s="213">
        <f>F43*1000000/'a1'!R43</f>
        <v>14236.462130723914</v>
      </c>
      <c r="H43" s="4">
        <f>'a5-4'!H42</f>
        <v>16632.016018252911</v>
      </c>
      <c r="I43" s="213">
        <f>H43*1000000/'a1'!X43</f>
        <v>17287.704057755458</v>
      </c>
      <c r="J43" s="4">
        <f>'a5-5'!H42</f>
        <v>10678.89064127484</v>
      </c>
      <c r="K43" s="213">
        <f>J43*1000000/'a1'!AD43</f>
        <v>13859.743310194381</v>
      </c>
      <c r="L43" s="4">
        <f>'a5-6'!H42</f>
        <v>145588.27896732194</v>
      </c>
      <c r="M43" s="213">
        <f>L43*1000000/'a1'!AJ43</f>
        <v>17358.904203365673</v>
      </c>
      <c r="N43" s="4">
        <f>'a5-7'!H42</f>
        <v>280373.00177687622</v>
      </c>
      <c r="O43" s="213">
        <f>N43*1000000/'a1'!AP43</f>
        <v>19569.901063149737</v>
      </c>
      <c r="P43" s="4">
        <f>'a5-8'!H42</f>
        <v>21618.098989078735</v>
      </c>
      <c r="Q43" s="213">
        <f>P43*1000000/'a1'!AV43</f>
        <v>15981.597360718877</v>
      </c>
      <c r="R43" s="4">
        <f>'a5-9'!I42</f>
        <v>15078.49587202056</v>
      </c>
      <c r="S43" s="213">
        <f>R43*1000000/'a1'!BB43</f>
        <v>13041.312453637798</v>
      </c>
      <c r="T43" s="4">
        <f>'a5-10'!H42</f>
        <v>74150.193612453877</v>
      </c>
      <c r="U43" s="213">
        <f>T43*1000000/'a1'!BH43</f>
        <v>17274.135413132379</v>
      </c>
      <c r="V43" s="4">
        <f>'a5-11'!H42</f>
        <v>101573.51713774304</v>
      </c>
      <c r="W43" s="213">
        <f>V43*1000000/'a1'!BN43</f>
        <v>20229.823135636107</v>
      </c>
    </row>
    <row r="44" spans="1:23" ht="12.75" customHeight="1" x14ac:dyDescent="0.2">
      <c r="A44" s="1">
        <v>2019</v>
      </c>
      <c r="B44" s="4">
        <f>'a5-1'!H53</f>
        <v>693853.31144290743</v>
      </c>
      <c r="C44" s="213">
        <f>B44*1000000/'a1'!F44</f>
        <v>18444.472896720283</v>
      </c>
      <c r="D44" s="4">
        <f>'a5-2'!H44</f>
        <v>7212.8655784337025</v>
      </c>
      <c r="E44" s="213">
        <f>D44*1000000/'a1'!L44</f>
        <v>13669.973028039229</v>
      </c>
      <c r="F44" s="4">
        <f>'a5-3'!H43</f>
        <v>2269.1344130001703</v>
      </c>
      <c r="G44" s="213">
        <f>F44*1000000/'a1'!R44</f>
        <v>14565.15362149642</v>
      </c>
      <c r="H44" s="4">
        <f>'a5-4'!H43</f>
        <v>17173.878254298343</v>
      </c>
      <c r="I44" s="213">
        <f>H44*1000000/'a1'!X44</f>
        <v>17599.811287261353</v>
      </c>
      <c r="J44" s="4">
        <f>'a5-5'!H43</f>
        <v>10986.404081079965</v>
      </c>
      <c r="K44" s="213">
        <f>J44*1000000/'a1'!AD44</f>
        <v>14132.477236022683</v>
      </c>
      <c r="L44" s="4">
        <f>'a5-6'!H43</f>
        <v>150136.12579097992</v>
      </c>
      <c r="M44" s="213">
        <f>L44*1000000/'a1'!AJ44</f>
        <v>17698.082511803928</v>
      </c>
      <c r="N44" s="4">
        <f>'a5-7'!H43</f>
        <v>291232.97328982165</v>
      </c>
      <c r="O44" s="213">
        <f>N44*1000000/'a1'!AP44</f>
        <v>19983.646643070631</v>
      </c>
      <c r="P44" s="4">
        <f>'a5-8'!H43</f>
        <v>22307.986465281181</v>
      </c>
      <c r="Q44" s="213">
        <f>P44*1000000/'a1'!AV44</f>
        <v>16282.809585813759</v>
      </c>
      <c r="R44" s="4">
        <f>'a5-9'!I43</f>
        <v>15497.219643758312</v>
      </c>
      <c r="S44" s="213">
        <f>R44*1000000/'a1'!BB44</f>
        <v>13311.212408411715</v>
      </c>
      <c r="T44" s="4">
        <f>'a5-10'!H43</f>
        <v>76842.732096942753</v>
      </c>
      <c r="U44" s="213">
        <f>T44*1000000/'a1'!BH44</f>
        <v>17643.187282511422</v>
      </c>
      <c r="V44" s="4">
        <f>'a5-11'!H43</f>
        <v>105483.25572199727</v>
      </c>
      <c r="W44" s="213">
        <f>V44*1000000/'a1'!BN44</f>
        <v>20638.388119244501</v>
      </c>
    </row>
    <row r="45" spans="1:23" ht="12.75" customHeight="1" x14ac:dyDescent="0.2">
      <c r="A45" s="1">
        <v>2020</v>
      </c>
      <c r="B45" s="4">
        <f>'a5-1'!H54</f>
        <v>796102.1240978057</v>
      </c>
      <c r="C45" s="213">
        <f>B45*1000000/'a1'!F45</f>
        <v>20934.279163450599</v>
      </c>
      <c r="D45" s="4">
        <f>'a5-2'!H45</f>
        <v>8176.7536390643872</v>
      </c>
      <c r="E45" s="213">
        <f>D45*1000000/'a1'!L45</f>
        <v>15519.077518133759</v>
      </c>
      <c r="F45" s="4">
        <f>'a5-3'!H44</f>
        <v>2615.0003294304843</v>
      </c>
      <c r="G45" s="213">
        <f>F45*1000000/'a1'!R45</f>
        <v>16426.60374156203</v>
      </c>
      <c r="H45" s="4">
        <f>'a5-4'!H44</f>
        <v>19673.383101115964</v>
      </c>
      <c r="I45" s="213">
        <f>H45*1000000/'a1'!X45</f>
        <v>19888.818786208169</v>
      </c>
      <c r="J45" s="4">
        <f>'a5-5'!H44</f>
        <v>12541.583555564597</v>
      </c>
      <c r="K45" s="213">
        <f>J45*1000000/'a1'!AD45</f>
        <v>16008.515806814883</v>
      </c>
      <c r="L45" s="4">
        <f>'a5-6'!H44</f>
        <v>171562.57981146689</v>
      </c>
      <c r="M45" s="213">
        <f>L45*1000000/'a1'!AJ45</f>
        <v>20063.22930706148</v>
      </c>
      <c r="N45" s="4">
        <f>'a5-7'!H44</f>
        <v>334877.27922037302</v>
      </c>
      <c r="O45" s="213">
        <f>N45*1000000/'a1'!AP45</f>
        <v>22685.379132707567</v>
      </c>
      <c r="P45" s="4">
        <f>'a5-8'!H44</f>
        <v>25485.307219879673</v>
      </c>
      <c r="Q45" s="213">
        <f>P45*1000000/'a1'!AV45</f>
        <v>18465.84762898018</v>
      </c>
      <c r="R45" s="4">
        <f>'a5-9'!I44</f>
        <v>17661.592306430583</v>
      </c>
      <c r="S45" s="213">
        <f>R45*1000000/'a1'!BB45</f>
        <v>15129.179471426403</v>
      </c>
      <c r="T45" s="4">
        <f>'a5-10'!H44</f>
        <v>88477.714302792272</v>
      </c>
      <c r="U45" s="213">
        <f>T45*1000000/'a1'!BH45</f>
        <v>20074.37655693138</v>
      </c>
      <c r="V45" s="4">
        <f>'a5-11'!H44</f>
        <v>121303.28703744673</v>
      </c>
      <c r="W45" s="213">
        <f>V45*1000000/'a1'!BN45</f>
        <v>23435.262765824456</v>
      </c>
    </row>
    <row r="46" spans="1:23" ht="12.75" customHeight="1" x14ac:dyDescent="0.2">
      <c r="A46" s="1">
        <v>2021</v>
      </c>
      <c r="B46" s="4">
        <f>'a5-1'!H55</f>
        <v>777092.91005526169</v>
      </c>
      <c r="C46" s="213">
        <f>B46*1000000/'a1'!F46</f>
        <v>20321.539586418552</v>
      </c>
      <c r="D46" s="4">
        <f>'a5-2'!H46</f>
        <v>7906.473916262069</v>
      </c>
      <c r="E46" s="213">
        <f>D46*1000000/'a1'!L46</f>
        <v>15001.202749351243</v>
      </c>
      <c r="F46" s="4">
        <f>'a5-3'!H45</f>
        <v>2566.5763738530159</v>
      </c>
      <c r="G46" s="213">
        <f>F46*1000000/'a1'!R46</f>
        <v>15830.067745943243</v>
      </c>
      <c r="H46" s="4">
        <f>'a5-4'!H45</f>
        <v>19204.258085878741</v>
      </c>
      <c r="I46" s="213">
        <f>H46*1000000/'a1'!X46</f>
        <v>19206.025040182438</v>
      </c>
      <c r="J46" s="4">
        <f>'a5-5'!H45</f>
        <v>12208.356019367517</v>
      </c>
      <c r="K46" s="213">
        <f>J46*1000000/'a1'!AD46</f>
        <v>15437.942771221517</v>
      </c>
      <c r="L46" s="4">
        <f>'a5-6'!H45</f>
        <v>167071.88499563263</v>
      </c>
      <c r="M46" s="213">
        <f>L46*1000000/'a1'!AJ46</f>
        <v>19490.375080276601</v>
      </c>
      <c r="N46" s="4">
        <f>'a5-7'!H45</f>
        <v>327296.22364510916</v>
      </c>
      <c r="O46" s="213">
        <f>N46*1000000/'a1'!AP46</f>
        <v>22051.304582163659</v>
      </c>
      <c r="P46" s="4">
        <f>'a5-8'!H45</f>
        <v>24748.932618625164</v>
      </c>
      <c r="Q46" s="213">
        <f>P46*1000000/'a1'!AV46</f>
        <v>17780.376384504587</v>
      </c>
      <c r="R46" s="4">
        <f>'a5-9'!I45</f>
        <v>17120.091464064342</v>
      </c>
      <c r="S46" s="213">
        <f>R46*1000000/'a1'!BB46</f>
        <v>14661.240207606455</v>
      </c>
      <c r="T46" s="4">
        <f>'a5-10'!H45</f>
        <v>86506.649986391873</v>
      </c>
      <c r="U46" s="213">
        <f>T46*1000000/'a1'!BH46</f>
        <v>19520.714169976894</v>
      </c>
      <c r="V46" s="4">
        <f>'a5-11'!H45</f>
        <v>118740.29404753703</v>
      </c>
      <c r="W46" s="213">
        <f>V46*1000000/'a1'!BN46</f>
        <v>22718.175748309302</v>
      </c>
    </row>
    <row r="47" spans="1:23" ht="12.75" customHeight="1" x14ac:dyDescent="0.2">
      <c r="A47" s="1">
        <v>2022</v>
      </c>
      <c r="B47" s="4">
        <f>'a5-1'!H56</f>
        <v>783053.7380144397</v>
      </c>
      <c r="C47" s="213">
        <f>B47*1000000/'a1'!F47</f>
        <v>20111.338231014048</v>
      </c>
      <c r="D47" s="4">
        <f>'a5-2'!H47</f>
        <v>7909.9942410549156</v>
      </c>
      <c r="E47" s="213">
        <f>D47*1000000/'a1'!L47</f>
        <v>14887.775529551438</v>
      </c>
      <c r="F47" s="4">
        <f>'a5-3'!H46</f>
        <v>2643.0040628289416</v>
      </c>
      <c r="G47" s="213">
        <f>F47*1000000/'a1'!R47</f>
        <v>15806.211615298702</v>
      </c>
      <c r="H47" s="4">
        <f>'a5-4'!H46</f>
        <v>19521.378880078511</v>
      </c>
      <c r="I47" s="213">
        <f>H47*1000000/'a1'!X47</f>
        <v>19040.362209577943</v>
      </c>
      <c r="J47" s="4">
        <f>'a5-5'!H46</f>
        <v>12377.232175537458</v>
      </c>
      <c r="K47" s="213">
        <f>J47*1000000/'a1'!AD47</f>
        <v>15294.430711779418</v>
      </c>
      <c r="L47" s="4">
        <f>'a5-6'!H46</f>
        <v>167332.87332020726</v>
      </c>
      <c r="M47" s="213">
        <f>L47*1000000/'a1'!AJ47</f>
        <v>19293.130794896922</v>
      </c>
      <c r="N47" s="4">
        <f>'a5-7'!H46</f>
        <v>329820.9585753883</v>
      </c>
      <c r="O47" s="213">
        <f>N47*1000000/'a1'!AP47</f>
        <v>21782.646289632554</v>
      </c>
      <c r="P47" s="4">
        <f>'a5-8'!H46</f>
        <v>24874.038248391709</v>
      </c>
      <c r="Q47" s="213">
        <f>P47*1000000/'a1'!AV47</f>
        <v>17609.090853248628</v>
      </c>
      <c r="R47" s="4">
        <f>'a5-9'!I46</f>
        <v>17211.975963657751</v>
      </c>
      <c r="S47" s="213">
        <f>R47*1000000/'a1'!BB47</f>
        <v>14605.543668326536</v>
      </c>
      <c r="T47" s="4">
        <f>'a5-10'!H46</f>
        <v>87714.913502336902</v>
      </c>
      <c r="U47" s="213">
        <f>T47*1000000/'a1'!BH47</f>
        <v>19445.762199107354</v>
      </c>
      <c r="V47" s="4">
        <f>'a5-11'!H46</f>
        <v>120035.81465532412</v>
      </c>
      <c r="W47" s="213">
        <f>V47*1000000/'a1'!BN47</f>
        <v>22405.250271363122</v>
      </c>
    </row>
    <row r="48" spans="1:23" ht="12.75" customHeight="1" x14ac:dyDescent="0.2">
      <c r="A48" s="1">
        <v>2023</v>
      </c>
      <c r="B48" s="4">
        <f>'a5-1'!H57</f>
        <v>808561.4506617341</v>
      </c>
      <c r="C48" s="213">
        <f>B48*1000000/'a1'!F48</f>
        <v>20171.935420128004</v>
      </c>
      <c r="D48" s="4">
        <f>'a5-2'!H48</f>
        <v>8103.5135435636776</v>
      </c>
      <c r="E48" s="213">
        <f>D48*1000000/'a1'!L48</f>
        <v>15036.942447516321</v>
      </c>
      <c r="F48" s="4">
        <f>'a5-3'!H47</f>
        <v>2771.2955973939906</v>
      </c>
      <c r="G48" s="213">
        <f>F48*1000000/'a1'!R48</f>
        <v>15953.299968303987</v>
      </c>
      <c r="H48" s="4">
        <f>'a5-4'!H47</f>
        <v>20250.918416739249</v>
      </c>
      <c r="I48" s="213">
        <f>H48*1000000/'a1'!X48</f>
        <v>19168.184355248675</v>
      </c>
      <c r="J48" s="4">
        <f>'a5-5'!H47</f>
        <v>12856.447931431163</v>
      </c>
      <c r="K48" s="213">
        <f>J48*1000000/'a1'!AD48</f>
        <v>15448.933454416856</v>
      </c>
      <c r="L48" s="4">
        <f>'a5-6'!H47</f>
        <v>171345.75522083705</v>
      </c>
      <c r="M48" s="213">
        <f>L48*1000000/'a1'!AJ48</f>
        <v>19365.43489061248</v>
      </c>
      <c r="N48" s="4">
        <f>'a5-7'!H47</f>
        <v>340692.51320291968</v>
      </c>
      <c r="O48" s="213">
        <f>N48*1000000/'a1'!AP48</f>
        <v>21806.823221565181</v>
      </c>
      <c r="P48" s="4">
        <f>'a5-8'!H47</f>
        <v>25690.390672157795</v>
      </c>
      <c r="Q48" s="213">
        <f>P48*1000000/'a1'!AV48</f>
        <v>17659.745172967181</v>
      </c>
      <c r="R48" s="4">
        <f>'a5-9'!I47</f>
        <v>17836.66476353749</v>
      </c>
      <c r="S48" s="213">
        <f>R48*1000000/'a1'!BB48</f>
        <v>14749.492695847697</v>
      </c>
      <c r="T48" s="4">
        <f>'a5-10'!H47</f>
        <v>91950.587514397223</v>
      </c>
      <c r="U48" s="213">
        <f>T48*1000000/'a1'!BH48</f>
        <v>19628.629034814971</v>
      </c>
      <c r="V48" s="4">
        <f>'a5-11'!H47</f>
        <v>123661.50566041307</v>
      </c>
      <c r="W48" s="213">
        <f>V48*1000000/'a1'!BN48</f>
        <v>22355.657743930697</v>
      </c>
    </row>
    <row r="49" spans="1:23" ht="12.75" customHeight="1" x14ac:dyDescent="0.2"/>
    <row r="50" spans="1:23" ht="12.75" customHeight="1" x14ac:dyDescent="0.2">
      <c r="A50" s="1" t="s">
        <v>465</v>
      </c>
    </row>
    <row r="51" spans="1:23" ht="12.75" customHeight="1" x14ac:dyDescent="0.2">
      <c r="A51" s="1" t="s">
        <v>157</v>
      </c>
      <c r="B51" s="5">
        <f>(POWER(B25/B6, 1/19)-1)*100</f>
        <v>3.9673003765125392</v>
      </c>
      <c r="C51" s="5">
        <f t="shared" ref="C51:W51" si="0">(POWER(C25/C6, 1/19)-1)*100</f>
        <v>2.8128729711088374</v>
      </c>
      <c r="D51" s="5">
        <f t="shared" si="0"/>
        <v>1.8584651504093941</v>
      </c>
      <c r="E51" s="5">
        <f t="shared" si="0"/>
        <v>2.3198171902995668</v>
      </c>
      <c r="F51" s="5">
        <f t="shared" si="0"/>
        <v>2.1729130978635602</v>
      </c>
      <c r="G51" s="5">
        <f t="shared" si="0"/>
        <v>1.6395115417069617</v>
      </c>
      <c r="H51" s="5">
        <f t="shared" si="0"/>
        <v>3.8021544378319394</v>
      </c>
      <c r="I51" s="5">
        <f t="shared" si="0"/>
        <v>3.3206808832549672</v>
      </c>
      <c r="J51" s="5">
        <f t="shared" si="0"/>
        <v>3.5006871735882239</v>
      </c>
      <c r="K51" s="5">
        <f t="shared" si="0"/>
        <v>3.1714974908602755</v>
      </c>
      <c r="L51" s="5">
        <f t="shared" si="0"/>
        <v>3.5939308827363625</v>
      </c>
      <c r="M51" s="5">
        <f t="shared" si="0"/>
        <v>2.9600999007906026</v>
      </c>
      <c r="N51" s="5">
        <f t="shared" si="0"/>
        <v>4.8335445264913846</v>
      </c>
      <c r="O51" s="5">
        <f t="shared" si="0"/>
        <v>3.2890146865048209</v>
      </c>
      <c r="P51" s="5">
        <f t="shared" si="0"/>
        <v>3.5672536129523591</v>
      </c>
      <c r="Q51" s="5">
        <f t="shared" si="0"/>
        <v>3.0100679338534997</v>
      </c>
      <c r="R51" s="5">
        <f t="shared" si="0"/>
        <v>1.3628575191765968</v>
      </c>
      <c r="S51" s="5">
        <f t="shared" si="0"/>
        <v>1.1918790907852639</v>
      </c>
      <c r="T51" s="5">
        <f t="shared" si="0"/>
        <v>2.9755006371014359</v>
      </c>
      <c r="U51" s="5">
        <f t="shared" si="0"/>
        <v>1.5172934474345867</v>
      </c>
      <c r="V51" s="5">
        <f t="shared" si="0"/>
        <v>4.3206418979671257</v>
      </c>
      <c r="W51" s="5">
        <f t="shared" si="0"/>
        <v>2.3788424272408903</v>
      </c>
    </row>
    <row r="52" spans="1:23" ht="12.75" customHeight="1" x14ac:dyDescent="0.2">
      <c r="A52" s="5" t="s">
        <v>158</v>
      </c>
      <c r="B52" s="5">
        <f>(POWER(B33/B25, 1/8)-1)*100</f>
        <v>2.5013006628233025</v>
      </c>
      <c r="C52" s="5">
        <f t="shared" ref="C52:W52" si="1">(POWER(C33/C25, 1/8)-1)*100</f>
        <v>1.4791659687843683</v>
      </c>
      <c r="D52" s="5">
        <f t="shared" si="1"/>
        <v>1.0944719708872563</v>
      </c>
      <c r="E52" s="5">
        <f t="shared" si="1"/>
        <v>1.4939430647439966</v>
      </c>
      <c r="F52" s="5">
        <f t="shared" si="1"/>
        <v>1.8817665849796272</v>
      </c>
      <c r="G52" s="5">
        <f t="shared" si="1"/>
        <v>1.6722582160429766</v>
      </c>
      <c r="H52" s="5">
        <f t="shared" si="1"/>
        <v>1.6105836367676929</v>
      </c>
      <c r="I52" s="5">
        <f t="shared" si="1"/>
        <v>1.5814597203873237</v>
      </c>
      <c r="J52" s="5">
        <f t="shared" si="1"/>
        <v>1.3883517081404673</v>
      </c>
      <c r="K52" s="5">
        <f t="shared" si="1"/>
        <v>1.4500204950657736</v>
      </c>
      <c r="L52" s="5">
        <f t="shared" si="1"/>
        <v>2.1565883884168802</v>
      </c>
      <c r="M52" s="5">
        <f t="shared" si="1"/>
        <v>1.4751282083129702</v>
      </c>
      <c r="N52" s="5">
        <f t="shared" si="1"/>
        <v>2.7401692360472296</v>
      </c>
      <c r="O52" s="5">
        <f t="shared" si="1"/>
        <v>1.4916524130520026</v>
      </c>
      <c r="P52" s="5">
        <f t="shared" si="1"/>
        <v>1.8685397513838353</v>
      </c>
      <c r="Q52" s="5">
        <f t="shared" si="1"/>
        <v>1.3220054493694455</v>
      </c>
      <c r="R52" s="5">
        <f t="shared" si="1"/>
        <v>1.546689712564997</v>
      </c>
      <c r="S52" s="5">
        <f t="shared" si="1"/>
        <v>1.4238624619553608</v>
      </c>
      <c r="T52" s="5">
        <f t="shared" si="1"/>
        <v>3.8428689448641862</v>
      </c>
      <c r="U52" s="5">
        <f t="shared" si="1"/>
        <v>1.5353275062444993</v>
      </c>
      <c r="V52" s="5">
        <f t="shared" si="1"/>
        <v>2.4043144312998033</v>
      </c>
      <c r="W52" s="5">
        <f t="shared" si="1"/>
        <v>1.4618279669612377</v>
      </c>
    </row>
    <row r="53" spans="1:23" ht="12.75" customHeight="1" x14ac:dyDescent="0.2">
      <c r="A53" s="5" t="s">
        <v>159</v>
      </c>
      <c r="B53" s="5">
        <f>(POWER(B44/B33, 1/11)-1)*100</f>
        <v>1.1526917633257971</v>
      </c>
      <c r="C53" s="5">
        <f t="shared" ref="C53:W53" si="2">(POWER(C44/C33, 1/11)-1)*100</f>
        <v>2.3171415716571886E-2</v>
      </c>
      <c r="D53" s="5">
        <f t="shared" si="2"/>
        <v>0.29166784255185707</v>
      </c>
      <c r="E53" s="5">
        <f t="shared" si="2"/>
        <v>9.9943165239535503E-3</v>
      </c>
      <c r="F53" s="5">
        <f t="shared" si="2"/>
        <v>1.1907392698541353</v>
      </c>
      <c r="G53" s="5">
        <f t="shared" si="2"/>
        <v>0.12970854662932574</v>
      </c>
      <c r="H53" s="5">
        <f t="shared" si="2"/>
        <v>0.36644069061861906</v>
      </c>
      <c r="I53" s="5">
        <f t="shared" si="2"/>
        <v>-1.3124024189115069E-2</v>
      </c>
      <c r="J53" s="5">
        <f t="shared" si="2"/>
        <v>0.39033356966371446</v>
      </c>
      <c r="K53" s="5">
        <f t="shared" si="2"/>
        <v>2.5572825427921941E-2</v>
      </c>
      <c r="L53" s="5">
        <f t="shared" si="2"/>
        <v>0.76433226720584724</v>
      </c>
      <c r="M53" s="5">
        <f t="shared" si="2"/>
        <v>-4.6706537319474162E-2</v>
      </c>
      <c r="N53" s="5">
        <f t="shared" si="2"/>
        <v>1.2275855962953885</v>
      </c>
      <c r="O53" s="5">
        <f t="shared" si="2"/>
        <v>9.9828024136838778E-2</v>
      </c>
      <c r="P53" s="5">
        <f t="shared" si="2"/>
        <v>1.1733335532190248</v>
      </c>
      <c r="Q53" s="5">
        <f t="shared" si="2"/>
        <v>-5.5079974857530356E-2</v>
      </c>
      <c r="R53" s="5">
        <f t="shared" si="2"/>
        <v>1.1618844654750271</v>
      </c>
      <c r="S53" s="5">
        <f t="shared" si="2"/>
        <v>-7.0561505356525611E-2</v>
      </c>
      <c r="T53" s="5">
        <f t="shared" si="2"/>
        <v>1.6819794068490435</v>
      </c>
      <c r="U53" s="5">
        <f t="shared" si="2"/>
        <v>-7.4016535825127683E-2</v>
      </c>
      <c r="V53" s="5">
        <f t="shared" si="2"/>
        <v>1.5533821788301427</v>
      </c>
      <c r="W53" s="5">
        <f t="shared" si="2"/>
        <v>7.4416245962116712E-2</v>
      </c>
    </row>
    <row r="54" spans="1:23" ht="12.75" customHeight="1" x14ac:dyDescent="0.2">
      <c r="A54" s="5" t="s">
        <v>160</v>
      </c>
      <c r="B54" s="5">
        <f>(POWER(B48/B44, 1/4)-1)*100</f>
        <v>3.8989937868206148</v>
      </c>
      <c r="C54" s="5">
        <f t="shared" ref="C54:W54" si="3">(POWER(C48/C44, 1/4)-1)*100</f>
        <v>2.2634240923286253</v>
      </c>
      <c r="D54" s="5">
        <f t="shared" si="3"/>
        <v>2.9535629336399527</v>
      </c>
      <c r="E54" s="5">
        <f t="shared" si="3"/>
        <v>2.4113214325967691</v>
      </c>
      <c r="F54" s="5">
        <f t="shared" si="3"/>
        <v>5.1249149382999626</v>
      </c>
      <c r="G54" s="5">
        <f t="shared" si="3"/>
        <v>2.3019390344933166</v>
      </c>
      <c r="H54" s="5">
        <f t="shared" si="3"/>
        <v>4.2063264304183834</v>
      </c>
      <c r="I54" s="5">
        <f t="shared" si="3"/>
        <v>2.1570260925332096</v>
      </c>
      <c r="J54" s="5">
        <f t="shared" si="3"/>
        <v>4.0079069453613947</v>
      </c>
      <c r="K54" s="5">
        <f t="shared" si="3"/>
        <v>2.251585764928854</v>
      </c>
      <c r="L54" s="5">
        <f t="shared" si="3"/>
        <v>3.358699517870356</v>
      </c>
      <c r="M54" s="5">
        <f t="shared" si="3"/>
        <v>2.2763591905531122</v>
      </c>
      <c r="N54" s="5">
        <f t="shared" si="3"/>
        <v>3.9993228243925483</v>
      </c>
      <c r="O54" s="5">
        <f t="shared" si="3"/>
        <v>2.2067115481529509</v>
      </c>
      <c r="P54" s="5">
        <f t="shared" si="3"/>
        <v>3.592325881627767</v>
      </c>
      <c r="Q54" s="5">
        <f t="shared" si="3"/>
        <v>2.0501792948207642</v>
      </c>
      <c r="R54" s="5">
        <f t="shared" si="3"/>
        <v>3.5773905138055673</v>
      </c>
      <c r="S54" s="5">
        <f t="shared" si="3"/>
        <v>2.598229739512381</v>
      </c>
      <c r="T54" s="5">
        <f t="shared" si="3"/>
        <v>4.5894616894034845</v>
      </c>
      <c r="U54" s="5">
        <f t="shared" si="3"/>
        <v>2.7018414930355172</v>
      </c>
      <c r="V54" s="5">
        <f t="shared" si="3"/>
        <v>4.0549514846513146</v>
      </c>
      <c r="W54" s="5">
        <f t="shared" si="3"/>
        <v>2.0182616791147412</v>
      </c>
    </row>
    <row r="55" spans="1:23" ht="12.75" customHeight="1" x14ac:dyDescent="0.2">
      <c r="A55" s="1" t="s">
        <v>161</v>
      </c>
      <c r="B55" s="5">
        <f>(POWER(B48/B6, 1/42)-1)*100</f>
        <v>2.9373811864723987</v>
      </c>
      <c r="C55" s="5">
        <f t="shared" ref="C55:W55" si="4">(POWER(C48/C6, 1/42)-1)*100</f>
        <v>1.7693033458248797</v>
      </c>
      <c r="D55" s="5">
        <f t="shared" si="4"/>
        <v>1.4036106818763328</v>
      </c>
      <c r="E55" s="5">
        <f t="shared" si="4"/>
        <v>1.561517776157717</v>
      </c>
      <c r="F55" s="5">
        <f t="shared" si="4"/>
        <v>2.1360619147272608</v>
      </c>
      <c r="G55" s="5">
        <f t="shared" si="4"/>
        <v>1.3107734891514067</v>
      </c>
      <c r="H55" s="5">
        <f t="shared" si="4"/>
        <v>2.5116907126852883</v>
      </c>
      <c r="I55" s="5">
        <f t="shared" si="4"/>
        <v>1.9961542953306877</v>
      </c>
      <c r="J55" s="5">
        <f t="shared" si="4"/>
        <v>2.3220189362637811</v>
      </c>
      <c r="K55" s="5">
        <f t="shared" si="4"/>
        <v>1.9236787206396544</v>
      </c>
      <c r="L55" s="5">
        <f t="shared" si="4"/>
        <v>2.5497096763473115</v>
      </c>
      <c r="M55" s="5">
        <f t="shared" si="4"/>
        <v>1.8170212052216694</v>
      </c>
      <c r="N55" s="5">
        <f t="shared" si="4"/>
        <v>3.3998550235337932</v>
      </c>
      <c r="O55" s="5">
        <f t="shared" si="4"/>
        <v>1.9997105349324418</v>
      </c>
      <c r="P55" s="5">
        <f t="shared" si="4"/>
        <v>2.6134737458411328</v>
      </c>
      <c r="Q55" s="5">
        <f t="shared" si="4"/>
        <v>1.7863854364287723</v>
      </c>
      <c r="R55" s="5">
        <f t="shared" si="4"/>
        <v>1.5539703575268682</v>
      </c>
      <c r="S55" s="5">
        <f t="shared" si="4"/>
        <v>1.0364323101017092</v>
      </c>
      <c r="T55" s="5">
        <f t="shared" si="4"/>
        <v>2.9516178083824895</v>
      </c>
      <c r="U55" s="5">
        <f t="shared" si="4"/>
        <v>1.2132726349043388</v>
      </c>
      <c r="V55" s="5">
        <f t="shared" si="4"/>
        <v>3.1984318292319625</v>
      </c>
      <c r="W55" s="5">
        <f t="shared" si="4"/>
        <v>1.5618255236610645</v>
      </c>
    </row>
    <row r="56" spans="1:23" ht="12.75" customHeight="1" x14ac:dyDescent="0.2">
      <c r="A56" s="5"/>
      <c r="B56" s="5"/>
    </row>
    <row r="57" spans="1:23" ht="12.75" customHeight="1" x14ac:dyDescent="0.2">
      <c r="B57" s="1" t="s">
        <v>526</v>
      </c>
    </row>
    <row r="58" spans="1:23" x14ac:dyDescent="0.2">
      <c r="B58" s="1" t="s">
        <v>527</v>
      </c>
    </row>
  </sheetData>
  <phoneticPr fontId="19" type="noConversion"/>
  <pageMargins left="0.74803149606299213" right="0.74803149606299213" top="0.98425196850393704" bottom="0.98425196850393704" header="0.51181102362204722" footer="0.51181102362204722"/>
  <pageSetup scale="57" orientation="landscape" r:id="rId1"/>
  <headerFooter alignWithMargins="0"/>
  <rowBreaks count="2" manualBreakCount="2">
    <brk id="45" max="22" man="1"/>
    <brk id="59" max="16383" man="1"/>
  </rowBreaks>
  <colBreaks count="1" manualBreakCount="1">
    <brk id="15"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92D050"/>
  </sheetPr>
  <dimension ref="A1:BO219"/>
  <sheetViews>
    <sheetView zoomScaleNormal="100" workbookViewId="0">
      <pane xSplit="1" ySplit="4" topLeftCell="B29" activePane="bottomRight" state="frozen"/>
      <selection pane="topRight" activeCell="B1" sqref="B1"/>
      <selection pane="bottomLeft" activeCell="A5" sqref="A5"/>
      <selection pane="bottomRight" activeCell="K58" sqref="K58"/>
    </sheetView>
  </sheetViews>
  <sheetFormatPr defaultColWidth="9" defaultRowHeight="12.75" x14ac:dyDescent="0.2"/>
  <cols>
    <col min="1" max="1" width="10.625" style="1" customWidth="1"/>
    <col min="2" max="2" width="14.375" style="1" customWidth="1"/>
    <col min="3" max="3" width="15.5" style="1" customWidth="1"/>
    <col min="4" max="6" width="11.375" style="1" customWidth="1"/>
    <col min="7" max="7" width="13.25" style="1" customWidth="1"/>
    <col min="8" max="12" width="11.375" style="1" customWidth="1"/>
    <col min="13" max="13" width="14.375" style="1" customWidth="1"/>
    <col min="14" max="18" width="11.375" style="1" customWidth="1"/>
    <col min="19" max="19" width="14" style="1" customWidth="1"/>
    <col min="20" max="24" width="11.375" style="1" customWidth="1"/>
    <col min="25" max="25" width="13.875" style="1" customWidth="1"/>
    <col min="26" max="30" width="11.375" style="1" customWidth="1"/>
    <col min="31" max="31" width="13.25" style="1" customWidth="1"/>
    <col min="32" max="36" width="11.375" style="1" customWidth="1"/>
    <col min="37" max="37" width="13.875" style="1" customWidth="1"/>
    <col min="38" max="42" width="11.375" style="1" customWidth="1"/>
    <col min="43" max="43" width="13.25" style="1" customWidth="1"/>
    <col min="44" max="48" width="11.375" style="1" customWidth="1"/>
    <col min="49" max="49" width="13.875" style="1" customWidth="1"/>
    <col min="50" max="54" width="11.375" style="1" customWidth="1"/>
    <col min="55" max="55" width="13.375" style="1" customWidth="1"/>
    <col min="56" max="60" width="11.375" style="1" customWidth="1"/>
    <col min="61" max="61" width="13.875" style="1" customWidth="1"/>
    <col min="62" max="66" width="11.375" style="1" customWidth="1"/>
    <col min="67" max="67" width="13.375" style="1" customWidth="1"/>
    <col min="68" max="75" width="11.375" style="1" customWidth="1"/>
    <col min="76" max="16384" width="9" style="1"/>
  </cols>
  <sheetData>
    <row r="1" spans="1:67" x14ac:dyDescent="0.2">
      <c r="B1" s="1" t="s">
        <v>528</v>
      </c>
      <c r="T1" s="1" t="s">
        <v>529</v>
      </c>
      <c r="AN1" s="1" t="s">
        <v>530</v>
      </c>
      <c r="BF1" s="1" t="s">
        <v>531</v>
      </c>
    </row>
    <row r="3" spans="1:67" x14ac:dyDescent="0.2">
      <c r="B3" s="20" t="s">
        <v>101</v>
      </c>
      <c r="H3" s="20" t="s">
        <v>102</v>
      </c>
      <c r="N3" s="20" t="s">
        <v>103</v>
      </c>
      <c r="T3" s="20" t="s">
        <v>104</v>
      </c>
      <c r="Z3" s="20" t="s">
        <v>105</v>
      </c>
      <c r="AF3" s="20" t="s">
        <v>106</v>
      </c>
      <c r="AL3" s="20" t="s">
        <v>107</v>
      </c>
      <c r="AR3" s="20" t="s">
        <v>108</v>
      </c>
      <c r="AX3" s="20" t="s">
        <v>109</v>
      </c>
      <c r="BC3" s="37"/>
      <c r="BD3" s="20" t="s">
        <v>110</v>
      </c>
      <c r="BI3" s="37"/>
      <c r="BJ3" s="20" t="s">
        <v>111</v>
      </c>
    </row>
    <row r="4" spans="1:67" s="3" customFormat="1" ht="41.25" customHeight="1" x14ac:dyDescent="0.2">
      <c r="B4" s="3" t="s">
        <v>532</v>
      </c>
      <c r="C4" s="3" t="s">
        <v>533</v>
      </c>
      <c r="D4" s="3" t="s">
        <v>534</v>
      </c>
      <c r="E4" s="3" t="s">
        <v>535</v>
      </c>
      <c r="F4" s="3" t="s">
        <v>536</v>
      </c>
      <c r="G4" s="38" t="s">
        <v>537</v>
      </c>
      <c r="H4" s="3" t="s">
        <v>532</v>
      </c>
      <c r="I4" s="3" t="s">
        <v>533</v>
      </c>
      <c r="J4" s="3" t="s">
        <v>534</v>
      </c>
      <c r="K4" s="3" t="s">
        <v>535</v>
      </c>
      <c r="L4" s="3" t="s">
        <v>536</v>
      </c>
      <c r="M4" s="38" t="s">
        <v>538</v>
      </c>
      <c r="N4" s="3" t="s">
        <v>532</v>
      </c>
      <c r="O4" s="3" t="s">
        <v>533</v>
      </c>
      <c r="P4" s="3" t="s">
        <v>534</v>
      </c>
      <c r="Q4" s="3" t="s">
        <v>535</v>
      </c>
      <c r="R4" s="3" t="s">
        <v>536</v>
      </c>
      <c r="S4" s="38" t="s">
        <v>538</v>
      </c>
      <c r="T4" s="3" t="s">
        <v>532</v>
      </c>
      <c r="U4" s="3" t="s">
        <v>533</v>
      </c>
      <c r="V4" s="3" t="s">
        <v>534</v>
      </c>
      <c r="W4" s="3" t="s">
        <v>535</v>
      </c>
      <c r="X4" s="3" t="s">
        <v>536</v>
      </c>
      <c r="Y4" s="38" t="s">
        <v>538</v>
      </c>
      <c r="Z4" s="3" t="s">
        <v>532</v>
      </c>
      <c r="AA4" s="3" t="s">
        <v>533</v>
      </c>
      <c r="AB4" s="3" t="s">
        <v>534</v>
      </c>
      <c r="AC4" s="3" t="s">
        <v>535</v>
      </c>
      <c r="AD4" s="3" t="s">
        <v>536</v>
      </c>
      <c r="AE4" s="38" t="s">
        <v>538</v>
      </c>
      <c r="AF4" s="3" t="s">
        <v>532</v>
      </c>
      <c r="AG4" s="3" t="s">
        <v>533</v>
      </c>
      <c r="AH4" s="3" t="s">
        <v>534</v>
      </c>
      <c r="AI4" s="3" t="s">
        <v>535</v>
      </c>
      <c r="AJ4" s="3" t="s">
        <v>536</v>
      </c>
      <c r="AK4" s="38" t="s">
        <v>538</v>
      </c>
      <c r="AL4" s="3" t="s">
        <v>532</v>
      </c>
      <c r="AM4" s="3" t="s">
        <v>533</v>
      </c>
      <c r="AN4" s="3" t="s">
        <v>534</v>
      </c>
      <c r="AO4" s="3" t="s">
        <v>535</v>
      </c>
      <c r="AP4" s="3" t="s">
        <v>536</v>
      </c>
      <c r="AQ4" s="38" t="s">
        <v>538</v>
      </c>
      <c r="AR4" s="3" t="s">
        <v>532</v>
      </c>
      <c r="AS4" s="3" t="s">
        <v>533</v>
      </c>
      <c r="AT4" s="3" t="s">
        <v>534</v>
      </c>
      <c r="AU4" s="3" t="s">
        <v>535</v>
      </c>
      <c r="AV4" s="3" t="s">
        <v>536</v>
      </c>
      <c r="AW4" s="38" t="s">
        <v>538</v>
      </c>
      <c r="AX4" s="3" t="s">
        <v>532</v>
      </c>
      <c r="AY4" s="3" t="s">
        <v>533</v>
      </c>
      <c r="AZ4" s="3" t="s">
        <v>534</v>
      </c>
      <c r="BA4" s="3" t="s">
        <v>535</v>
      </c>
      <c r="BB4" s="3" t="s">
        <v>536</v>
      </c>
      <c r="BC4" s="38" t="s">
        <v>538</v>
      </c>
      <c r="BD4" s="3" t="s">
        <v>532</v>
      </c>
      <c r="BE4" s="3" t="s">
        <v>533</v>
      </c>
      <c r="BF4" s="3" t="s">
        <v>534</v>
      </c>
      <c r="BG4" s="3" t="s">
        <v>535</v>
      </c>
      <c r="BH4" s="3" t="s">
        <v>536</v>
      </c>
      <c r="BI4" s="38" t="s">
        <v>538</v>
      </c>
      <c r="BJ4" s="3" t="s">
        <v>532</v>
      </c>
      <c r="BK4" s="3" t="s">
        <v>533</v>
      </c>
      <c r="BL4" s="3" t="s">
        <v>534</v>
      </c>
      <c r="BM4" s="3" t="s">
        <v>535</v>
      </c>
      <c r="BN4" s="3" t="s">
        <v>536</v>
      </c>
      <c r="BO4" s="3" t="s">
        <v>538</v>
      </c>
    </row>
    <row r="5" spans="1:67" x14ac:dyDescent="0.2">
      <c r="G5" s="37"/>
      <c r="M5" s="37"/>
      <c r="S5" s="37"/>
      <c r="Y5" s="37"/>
      <c r="AE5" s="37"/>
      <c r="AK5" s="37"/>
      <c r="AQ5" s="37"/>
      <c r="AW5" s="37"/>
      <c r="BC5" s="37"/>
      <c r="BI5" s="37"/>
    </row>
    <row r="6" spans="1:67" ht="12.75" customHeight="1" x14ac:dyDescent="0.2">
      <c r="B6" s="1" t="s">
        <v>145</v>
      </c>
      <c r="C6" s="1" t="s">
        <v>146</v>
      </c>
      <c r="D6" s="1" t="s">
        <v>147</v>
      </c>
      <c r="E6" s="1" t="s">
        <v>148</v>
      </c>
      <c r="F6" s="1" t="s">
        <v>539</v>
      </c>
      <c r="G6" s="38" t="s">
        <v>540</v>
      </c>
      <c r="H6" s="1" t="s">
        <v>145</v>
      </c>
      <c r="I6" s="1" t="s">
        <v>146</v>
      </c>
      <c r="J6" s="1" t="s">
        <v>147</v>
      </c>
      <c r="K6" s="1" t="s">
        <v>148</v>
      </c>
      <c r="L6" s="1" t="s">
        <v>539</v>
      </c>
      <c r="M6" s="38" t="s">
        <v>540</v>
      </c>
      <c r="N6" s="1" t="s">
        <v>145</v>
      </c>
      <c r="O6" s="1" t="s">
        <v>146</v>
      </c>
      <c r="P6" s="1" t="s">
        <v>147</v>
      </c>
      <c r="Q6" s="1" t="s">
        <v>148</v>
      </c>
      <c r="R6" s="1" t="s">
        <v>539</v>
      </c>
      <c r="S6" s="38" t="s">
        <v>540</v>
      </c>
      <c r="T6" s="1" t="s">
        <v>145</v>
      </c>
      <c r="U6" s="1" t="s">
        <v>146</v>
      </c>
      <c r="V6" s="1" t="s">
        <v>147</v>
      </c>
      <c r="W6" s="1" t="s">
        <v>148</v>
      </c>
      <c r="X6" s="1" t="s">
        <v>539</v>
      </c>
      <c r="Y6" s="38" t="s">
        <v>540</v>
      </c>
      <c r="Z6" s="1" t="s">
        <v>145</v>
      </c>
      <c r="AA6" s="1" t="s">
        <v>146</v>
      </c>
      <c r="AB6" s="1" t="s">
        <v>147</v>
      </c>
      <c r="AC6" s="1" t="s">
        <v>148</v>
      </c>
      <c r="AD6" s="1" t="s">
        <v>539</v>
      </c>
      <c r="AE6" s="38" t="s">
        <v>540</v>
      </c>
      <c r="AF6" s="1" t="s">
        <v>145</v>
      </c>
      <c r="AG6" s="1" t="s">
        <v>146</v>
      </c>
      <c r="AH6" s="1" t="s">
        <v>147</v>
      </c>
      <c r="AI6" s="1" t="s">
        <v>148</v>
      </c>
      <c r="AJ6" s="1" t="s">
        <v>539</v>
      </c>
      <c r="AK6" s="38" t="s">
        <v>540</v>
      </c>
      <c r="AL6" s="1" t="s">
        <v>145</v>
      </c>
      <c r="AM6" s="1" t="s">
        <v>146</v>
      </c>
      <c r="AN6" s="1" t="s">
        <v>147</v>
      </c>
      <c r="AO6" s="1" t="s">
        <v>148</v>
      </c>
      <c r="AP6" s="1" t="s">
        <v>539</v>
      </c>
      <c r="AQ6" s="38" t="s">
        <v>540</v>
      </c>
      <c r="AR6" s="1" t="s">
        <v>145</v>
      </c>
      <c r="AS6" s="1" t="s">
        <v>146</v>
      </c>
      <c r="AT6" s="1" t="s">
        <v>147</v>
      </c>
      <c r="AU6" s="1" t="s">
        <v>148</v>
      </c>
      <c r="AV6" s="1" t="s">
        <v>539</v>
      </c>
      <c r="AW6" s="38" t="s">
        <v>540</v>
      </c>
      <c r="AX6" s="1" t="s">
        <v>145</v>
      </c>
      <c r="AY6" s="1" t="s">
        <v>146</v>
      </c>
      <c r="AZ6" s="1" t="s">
        <v>147</v>
      </c>
      <c r="BA6" s="1" t="s">
        <v>148</v>
      </c>
      <c r="BB6" s="1" t="s">
        <v>539</v>
      </c>
      <c r="BC6" s="38" t="s">
        <v>540</v>
      </c>
      <c r="BD6" s="1" t="s">
        <v>145</v>
      </c>
      <c r="BE6" s="1" t="s">
        <v>146</v>
      </c>
      <c r="BF6" s="1" t="s">
        <v>147</v>
      </c>
      <c r="BG6" s="1" t="s">
        <v>148</v>
      </c>
      <c r="BH6" s="1" t="s">
        <v>539</v>
      </c>
      <c r="BI6" s="38" t="s">
        <v>540</v>
      </c>
      <c r="BJ6" s="1" t="s">
        <v>145</v>
      </c>
      <c r="BK6" s="1" t="s">
        <v>146</v>
      </c>
      <c r="BL6" s="1" t="s">
        <v>147</v>
      </c>
      <c r="BM6" s="1" t="s">
        <v>148</v>
      </c>
      <c r="BN6" s="1" t="s">
        <v>539</v>
      </c>
      <c r="BO6" s="3" t="s">
        <v>540</v>
      </c>
    </row>
    <row r="7" spans="1:67" ht="12.75" customHeight="1" x14ac:dyDescent="0.2">
      <c r="A7" s="1">
        <v>1981</v>
      </c>
      <c r="B7" s="4">
        <f t="shared" ref="B7:B49" si="0">C123</f>
        <v>247903</v>
      </c>
      <c r="C7" s="4">
        <f>C72/'a30-2'!B4*100</f>
        <v>28139.534883720928</v>
      </c>
      <c r="D7" s="4">
        <f t="shared" ref="D7:D49" si="1">C174</f>
        <v>25026</v>
      </c>
      <c r="E7" s="4">
        <f>D7</f>
        <v>25026</v>
      </c>
      <c r="F7" s="4">
        <f>B7-C7+E7</f>
        <v>244789.46511627908</v>
      </c>
      <c r="G7" s="31">
        <f>F7*1000000/'a1'!F6</f>
        <v>9862.6230233374717</v>
      </c>
      <c r="H7" s="4">
        <f>D123</f>
        <v>4541</v>
      </c>
      <c r="I7" s="4">
        <f>D72/'a30-2'!C4*100</f>
        <v>710</v>
      </c>
      <c r="J7" s="4">
        <f t="shared" ref="J7:J49" si="2">D174</f>
        <v>423</v>
      </c>
      <c r="K7" s="4">
        <f t="shared" ref="K7" si="3">J7</f>
        <v>423</v>
      </c>
      <c r="L7" s="4">
        <f t="shared" ref="L7" si="4">H7-I7+K7</f>
        <v>4254</v>
      </c>
      <c r="M7" s="31">
        <f>L7*1000000/'a1'!L6</f>
        <v>7394.3772140545316</v>
      </c>
      <c r="N7" s="4">
        <f>E123</f>
        <v>1205</v>
      </c>
      <c r="O7" s="4">
        <f>E72/'a30-2'!D4*100</f>
        <v>139.84168865435356</v>
      </c>
      <c r="P7" s="4">
        <f t="shared" ref="P7:P49" si="5">E174</f>
        <v>153</v>
      </c>
      <c r="Q7" s="4">
        <f>P7</f>
        <v>153</v>
      </c>
      <c r="R7" s="4">
        <f t="shared" ref="R7" si="6">N7-O7+Q7</f>
        <v>1218.1583113456463</v>
      </c>
      <c r="S7" s="31">
        <f>R7*1000000/'a1'!R6</f>
        <v>9859.5584928138687</v>
      </c>
      <c r="T7" s="4">
        <f>F123</f>
        <v>11350</v>
      </c>
      <c r="U7" s="4">
        <f>F72/'a30-2'!E4*100</f>
        <v>1196.7213114754099</v>
      </c>
      <c r="V7" s="4">
        <f t="shared" ref="V7:V49" si="7">F174</f>
        <v>1026</v>
      </c>
      <c r="W7" s="4">
        <f>V7</f>
        <v>1026</v>
      </c>
      <c r="X7" s="4">
        <f t="shared" ref="X7" si="8">T7-U7+W7</f>
        <v>11179.27868852459</v>
      </c>
      <c r="Y7" s="31">
        <f>X7*1000000/'a1'!X6</f>
        <v>13077.152796766517</v>
      </c>
      <c r="Z7" s="4">
        <f>G123</f>
        <v>6903</v>
      </c>
      <c r="AA7" s="4">
        <f>G72/'a30-2'!F4*100</f>
        <v>883.59788359788377</v>
      </c>
      <c r="AB7" s="4">
        <f t="shared" ref="AB7:AB49" si="9">G174</f>
        <v>784</v>
      </c>
      <c r="AC7" s="4">
        <f>AB7</f>
        <v>784</v>
      </c>
      <c r="AD7" s="4">
        <f t="shared" ref="AD7" si="10">Z7-AA7+AC7</f>
        <v>6803.402116402116</v>
      </c>
      <c r="AE7" s="31">
        <f>AD7*1000000/'a1'!AD6</f>
        <v>9630.5721328724048</v>
      </c>
      <c r="AF7" s="4">
        <f>H123</f>
        <v>62904</v>
      </c>
      <c r="AG7" s="4">
        <f>H72/'a30-2'!G4*100</f>
        <v>6350.6172839506171</v>
      </c>
      <c r="AH7" s="4">
        <f t="shared" ref="AH7:AH49" si="11">H174</f>
        <v>4872</v>
      </c>
      <c r="AI7" s="4">
        <f>AH7</f>
        <v>4872</v>
      </c>
      <c r="AJ7" s="4">
        <f t="shared" ref="AJ7" si="12">AF7-AG7+AI7</f>
        <v>61425.382716049382</v>
      </c>
      <c r="AK7" s="31">
        <f>AJ7*1000000/'a1'!AJ6</f>
        <v>9381.9215913059397</v>
      </c>
      <c r="AL7" s="4">
        <f>I123</f>
        <v>82279</v>
      </c>
      <c r="AM7" s="4">
        <f>I72/'a30-2'!H4*100</f>
        <v>9950.1312335958009</v>
      </c>
      <c r="AN7" s="4">
        <f t="shared" ref="AN7:AN49" si="13">I174</f>
        <v>6773</v>
      </c>
      <c r="AO7" s="4">
        <f>AN7</f>
        <v>6773</v>
      </c>
      <c r="AP7" s="4">
        <f t="shared" ref="AP7" si="14">AL7-AM7+AO7</f>
        <v>79101.868766404194</v>
      </c>
      <c r="AQ7" s="31">
        <f>AP7/'a1'!AP6*1000000</f>
        <v>8976.3165614920126</v>
      </c>
      <c r="AR7" s="4">
        <f>J123</f>
        <v>10582</v>
      </c>
      <c r="AS7" s="4">
        <f>J72/'a30-2'!I4*100</f>
        <v>1180.1075268817203</v>
      </c>
      <c r="AT7" s="4">
        <f t="shared" ref="AT7:AT49" si="15">J174</f>
        <v>1032</v>
      </c>
      <c r="AU7" s="4">
        <f>AT7</f>
        <v>1032</v>
      </c>
      <c r="AV7" s="4">
        <f t="shared" ref="AV7" si="16">AR7-AS7+AU7</f>
        <v>10433.89247311828</v>
      </c>
      <c r="AW7" s="31">
        <f>AV7*1000000/'a1'!AV6</f>
        <v>10075.74994144946</v>
      </c>
      <c r="AX7" s="4">
        <f>K123</f>
        <v>10988</v>
      </c>
      <c r="AY7" s="4">
        <f>K72/'a30-2'!J4*100</f>
        <v>1307.6923076923076</v>
      </c>
      <c r="AZ7" s="4">
        <f t="shared" ref="AZ7:AZ49" si="17">K174</f>
        <v>1086</v>
      </c>
      <c r="BA7" s="4">
        <f>AZ7</f>
        <v>1086</v>
      </c>
      <c r="BB7" s="4">
        <f t="shared" ref="BB7" si="18">AX7-AY7+BA7</f>
        <v>10766.307692307691</v>
      </c>
      <c r="BC7" s="31">
        <f>BB7*1000000/'a1'!BB6</f>
        <v>11033.777492503468</v>
      </c>
      <c r="BD7" s="4">
        <f>L123</f>
        <v>25638</v>
      </c>
      <c r="BE7" s="4">
        <f>L72/'a30-2'!K4*100</f>
        <v>3182.9896907216498</v>
      </c>
      <c r="BF7" s="4">
        <f t="shared" ref="BF7:BF49" si="19">L174</f>
        <v>5714</v>
      </c>
      <c r="BG7" s="4">
        <f>BF7</f>
        <v>5714</v>
      </c>
      <c r="BH7" s="4">
        <f t="shared" ref="BH7" si="20">BD7-BE7+BG7</f>
        <v>28169.01030927835</v>
      </c>
      <c r="BI7" s="31">
        <f>BH7/'a1'!BH6*1000000</f>
        <v>12294.950516990215</v>
      </c>
      <c r="BJ7" s="4">
        <f>M123</f>
        <v>27791</v>
      </c>
      <c r="BK7" s="4">
        <f>M72/'a30-2'!L4*100</f>
        <v>2916.6666666666665</v>
      </c>
      <c r="BL7" s="4">
        <f t="shared" ref="BL7:BL49" si="21">M174</f>
        <v>3082</v>
      </c>
      <c r="BM7" s="4">
        <f>BL7</f>
        <v>3082</v>
      </c>
      <c r="BN7" s="4">
        <f t="shared" ref="BN7" si="22">BJ7-BK7+BM7</f>
        <v>27956.333333333332</v>
      </c>
      <c r="BO7" s="4">
        <f>BN7*1000000/'a1'!BN6</f>
        <v>9890.5924921170317</v>
      </c>
    </row>
    <row r="8" spans="1:67" ht="12.75" customHeight="1" x14ac:dyDescent="0.2">
      <c r="A8" s="1">
        <v>1982</v>
      </c>
      <c r="B8" s="4">
        <f t="shared" si="0"/>
        <v>250880</v>
      </c>
      <c r="C8" s="4">
        <f>C73/'a30-2'!B5*100</f>
        <v>28362.149532710282</v>
      </c>
      <c r="D8" s="4">
        <f t="shared" si="1"/>
        <v>25803</v>
      </c>
      <c r="E8" s="4">
        <f t="shared" ref="E8:E47" si="23">D8</f>
        <v>25803</v>
      </c>
      <c r="F8" s="4">
        <f t="shared" ref="F8:F48" si="24">B8-C8+E8</f>
        <v>248320.85046728971</v>
      </c>
      <c r="G8" s="31">
        <f>F8*1000000/'a1'!F7</f>
        <v>9886.5877250220074</v>
      </c>
      <c r="H8" s="4">
        <f t="shared" ref="H8:H47" si="25">D124</f>
        <v>4713</v>
      </c>
      <c r="I8" s="4">
        <f>D73/'a30-2'!C5*100</f>
        <v>696.14512471655325</v>
      </c>
      <c r="J8" s="4">
        <f t="shared" si="2"/>
        <v>503</v>
      </c>
      <c r="K8" s="4">
        <f t="shared" ref="K8:K47" si="26">J8</f>
        <v>503</v>
      </c>
      <c r="L8" s="4">
        <f t="shared" ref="L8:L47" si="27">H8-I8+K8</f>
        <v>4519.8548752834467</v>
      </c>
      <c r="M8" s="31">
        <f>L8*1000000/'a1'!L7</f>
        <v>7877.1248883023491</v>
      </c>
      <c r="N8" s="4">
        <f t="shared" ref="N8:N47" si="28">E124</f>
        <v>1195</v>
      </c>
      <c r="O8" s="4">
        <f>E73/'a30-2'!D5*100</f>
        <v>141.82692307692307</v>
      </c>
      <c r="P8" s="4">
        <f t="shared" si="5"/>
        <v>124</v>
      </c>
      <c r="Q8" s="4">
        <f t="shared" ref="Q8:Q47" si="29">P8</f>
        <v>124</v>
      </c>
      <c r="R8" s="4">
        <f t="shared" ref="R8:R47" si="30">N8-O8+Q8</f>
        <v>1177.1730769230769</v>
      </c>
      <c r="S8" s="31">
        <f>R8*1000000/'a1'!R7</f>
        <v>9524.9787756341793</v>
      </c>
      <c r="T8" s="4">
        <f t="shared" ref="T8:T47" si="31">F124</f>
        <v>11266</v>
      </c>
      <c r="U8" s="4">
        <f>F73/'a30-2'!E5*100</f>
        <v>1228.2878411910672</v>
      </c>
      <c r="V8" s="4">
        <f t="shared" si="7"/>
        <v>963</v>
      </c>
      <c r="W8" s="4">
        <f t="shared" ref="W8:W47" si="32">V8</f>
        <v>963</v>
      </c>
      <c r="X8" s="4">
        <f t="shared" ref="X8:X47" si="33">T8-U8+W8</f>
        <v>11000.712158808932</v>
      </c>
      <c r="Y8" s="31">
        <f>X8*1000000/'a1'!X7</f>
        <v>12805.850449932286</v>
      </c>
      <c r="Z8" s="4">
        <f t="shared" ref="Z8:Z47" si="34">G124</f>
        <v>7181</v>
      </c>
      <c r="AA8" s="4">
        <f>G73/'a30-2'!F5*100</f>
        <v>898.79518072289159</v>
      </c>
      <c r="AB8" s="4">
        <f t="shared" si="9"/>
        <v>889</v>
      </c>
      <c r="AC8" s="4">
        <f t="shared" ref="AC8:AC47" si="35">AB8</f>
        <v>889</v>
      </c>
      <c r="AD8" s="4">
        <f t="shared" ref="AD8:AD47" si="36">Z8-AA8+AC8</f>
        <v>7171.2048192771081</v>
      </c>
      <c r="AE8" s="31">
        <f>AD8*1000000/'a1'!AD7</f>
        <v>10136.594618863208</v>
      </c>
      <c r="AF8" s="4">
        <f t="shared" ref="AF8:AF47" si="37">H124</f>
        <v>62071</v>
      </c>
      <c r="AG8" s="4">
        <f>H73/'a30-2'!G5*100</f>
        <v>6200</v>
      </c>
      <c r="AH8" s="4">
        <f t="shared" si="11"/>
        <v>4546</v>
      </c>
      <c r="AI8" s="4">
        <f t="shared" ref="AI8:AI47" si="38">AH8</f>
        <v>4546</v>
      </c>
      <c r="AJ8" s="4">
        <f t="shared" ref="AJ8:AJ47" si="39">AF8-AG8+AI8</f>
        <v>60417</v>
      </c>
      <c r="AK8" s="31">
        <f>AJ8*1000000/'a1'!AJ7</f>
        <v>9181.0344631084772</v>
      </c>
      <c r="AL8" s="4">
        <f t="shared" ref="AL8:AL47" si="40">I124</f>
        <v>83705</v>
      </c>
      <c r="AM8" s="4">
        <f>I73/'a30-2'!H5*100</f>
        <v>10021.479713603818</v>
      </c>
      <c r="AN8" s="4">
        <f t="shared" si="13"/>
        <v>7026</v>
      </c>
      <c r="AO8" s="4">
        <f t="shared" ref="AO8:AO47" si="41">AN8</f>
        <v>7026</v>
      </c>
      <c r="AP8" s="4">
        <f t="shared" ref="AP8:AP47" si="42">AL8-AM8+AO8</f>
        <v>80709.520286396175</v>
      </c>
      <c r="AQ8" s="31">
        <f>AP8/'a1'!AP7*1000000</f>
        <v>9047.8603702477067</v>
      </c>
      <c r="AR8" s="4">
        <f t="shared" ref="AR8:AR46" si="43">J124</f>
        <v>11103</v>
      </c>
      <c r="AS8" s="4">
        <f>J73/'a30-2'!I5*100</f>
        <v>1184.729064039409</v>
      </c>
      <c r="AT8" s="4">
        <f t="shared" si="15"/>
        <v>1034</v>
      </c>
      <c r="AU8" s="4">
        <f t="shared" ref="AU8:AU46" si="44">AT8</f>
        <v>1034</v>
      </c>
      <c r="AV8" s="4">
        <f t="shared" ref="AV8:AV46" si="45">AR8-AS8+AU8</f>
        <v>10952.270935960591</v>
      </c>
      <c r="AW8" s="31">
        <f>AV8*1000000/'a1'!AV7</f>
        <v>10478.395957192515</v>
      </c>
      <c r="AX8" s="4">
        <f t="shared" ref="AX8:AX47" si="46">K124</f>
        <v>11129</v>
      </c>
      <c r="AY8" s="4">
        <f>K73/'a30-2'!J5*100</f>
        <v>1292.5</v>
      </c>
      <c r="AZ8" s="4">
        <f t="shared" si="17"/>
        <v>1025</v>
      </c>
      <c r="BA8" s="4">
        <f t="shared" ref="BA8:BA47" si="47">AZ8</f>
        <v>1025</v>
      </c>
      <c r="BB8" s="4">
        <f t="shared" ref="BB8:BB47" si="48">AX8-AY8+BA8</f>
        <v>10861.5</v>
      </c>
      <c r="BC8" s="31">
        <f>BB8*1000000/'a1'!BB7</f>
        <v>11009.221737270698</v>
      </c>
      <c r="BD8" s="4">
        <f t="shared" ref="BD8:BD47" si="49">L124</f>
        <v>26522</v>
      </c>
      <c r="BE8" s="4">
        <f>L73/'a30-2'!K5*100</f>
        <v>3475.6380510440836</v>
      </c>
      <c r="BF8" s="4">
        <f t="shared" si="19"/>
        <v>6908</v>
      </c>
      <c r="BG8" s="4">
        <f t="shared" ref="BG8:BG47" si="50">BF8</f>
        <v>6908</v>
      </c>
      <c r="BH8" s="4">
        <f t="shared" ref="BH8:BH47" si="51">BD8-BE8+BG8</f>
        <v>29954.361948955917</v>
      </c>
      <c r="BI8" s="31">
        <f>BH8/'a1'!BH7*1000000</f>
        <v>12639.893945404419</v>
      </c>
      <c r="BJ8" s="4">
        <f t="shared" ref="BJ8:BJ47" si="52">M124</f>
        <v>28219</v>
      </c>
      <c r="BK8" s="4">
        <f>M73/'a30-2'!L5*100</f>
        <v>2943.0523917995442</v>
      </c>
      <c r="BL8" s="4">
        <f t="shared" si="21"/>
        <v>2774</v>
      </c>
      <c r="BM8" s="4">
        <f t="shared" ref="BM8:BM47" si="53">BL8</f>
        <v>2774</v>
      </c>
      <c r="BN8" s="4">
        <f t="shared" ref="BN8:BN47" si="54">BJ8-BK8+BM8</f>
        <v>28049.947608200455</v>
      </c>
      <c r="BO8" s="4">
        <f>BN8*1000000/'a1'!BN7</f>
        <v>9751.3717505189288</v>
      </c>
    </row>
    <row r="9" spans="1:67" ht="12.75" customHeight="1" x14ac:dyDescent="0.2">
      <c r="A9" s="1">
        <v>1983</v>
      </c>
      <c r="B9" s="4">
        <f t="shared" si="0"/>
        <v>253695</v>
      </c>
      <c r="C9" s="4">
        <f>C74/'a30-2'!B6*100</f>
        <v>28067.83369803063</v>
      </c>
      <c r="D9" s="4">
        <f t="shared" si="1"/>
        <v>26101</v>
      </c>
      <c r="E9" s="4">
        <f t="shared" si="23"/>
        <v>26101</v>
      </c>
      <c r="F9" s="4">
        <f>B9-C9+E9</f>
        <v>251728.16630196938</v>
      </c>
      <c r="G9" s="31">
        <f>F9*1000000/'a1'!F8</f>
        <v>9923.6651710548467</v>
      </c>
      <c r="H9" s="4">
        <f>D125</f>
        <v>4908</v>
      </c>
      <c r="I9" s="4">
        <f>D74/'a30-2'!C6*100</f>
        <v>693.61702127659578</v>
      </c>
      <c r="J9" s="4">
        <f t="shared" si="2"/>
        <v>632</v>
      </c>
      <c r="K9" s="4">
        <f t="shared" si="26"/>
        <v>632</v>
      </c>
      <c r="L9" s="4">
        <f t="shared" si="27"/>
        <v>4846.3829787234044</v>
      </c>
      <c r="M9" s="31">
        <f>L9*1000000/'a1'!L8</f>
        <v>8367.8940312647283</v>
      </c>
      <c r="N9" s="4">
        <f t="shared" si="28"/>
        <v>1208</v>
      </c>
      <c r="O9" s="4">
        <f>E74/'a30-2'!D6*100</f>
        <v>135.44018058690745</v>
      </c>
      <c r="P9" s="4">
        <f t="shared" si="5"/>
        <v>108</v>
      </c>
      <c r="Q9" s="4">
        <f t="shared" si="29"/>
        <v>108</v>
      </c>
      <c r="R9" s="4">
        <f t="shared" si="30"/>
        <v>1180.5598194130926</v>
      </c>
      <c r="S9" s="31">
        <f>R9*1000000/'a1'!R8</f>
        <v>9436.7781443389595</v>
      </c>
      <c r="T9" s="4">
        <f t="shared" si="31"/>
        <v>10725</v>
      </c>
      <c r="U9" s="4">
        <f>F74/'a30-2'!E6*100</f>
        <v>1208.2379862700227</v>
      </c>
      <c r="V9" s="4">
        <f t="shared" si="7"/>
        <v>1067</v>
      </c>
      <c r="W9" s="4">
        <f t="shared" si="32"/>
        <v>1067</v>
      </c>
      <c r="X9" s="4">
        <f t="shared" si="33"/>
        <v>10583.762013729978</v>
      </c>
      <c r="Y9" s="31">
        <f>X9*1000000/'a1'!X8</f>
        <v>12189.215818385328</v>
      </c>
      <c r="Z9" s="4">
        <f t="shared" si="34"/>
        <v>7033</v>
      </c>
      <c r="AA9" s="4">
        <f>G74/'a30-2'!F6*100</f>
        <v>901.78571428571445</v>
      </c>
      <c r="AB9" s="4">
        <f t="shared" si="9"/>
        <v>880</v>
      </c>
      <c r="AC9" s="4">
        <f t="shared" si="35"/>
        <v>880</v>
      </c>
      <c r="AD9" s="4">
        <f t="shared" si="36"/>
        <v>7011.2142857142853</v>
      </c>
      <c r="AE9" s="31">
        <f>AD9*1000000/'a1'!AD8</f>
        <v>9808.0614817180376</v>
      </c>
      <c r="AF9" s="4">
        <f t="shared" si="37"/>
        <v>63031</v>
      </c>
      <c r="AG9" s="4">
        <f>H74/'a30-2'!G6*100</f>
        <v>6125.7861635220124</v>
      </c>
      <c r="AH9" s="4">
        <f t="shared" si="11"/>
        <v>5018</v>
      </c>
      <c r="AI9" s="4">
        <f t="shared" si="38"/>
        <v>5018</v>
      </c>
      <c r="AJ9" s="4">
        <f t="shared" si="39"/>
        <v>61923.213836477989</v>
      </c>
      <c r="AK9" s="31">
        <f>AJ9*1000000/'a1'!AJ8</f>
        <v>9378.0764668049669</v>
      </c>
      <c r="AL9" s="4">
        <f t="shared" si="40"/>
        <v>84454</v>
      </c>
      <c r="AM9" s="4">
        <f>I74/'a30-2'!H6*100</f>
        <v>9899.7772828507786</v>
      </c>
      <c r="AN9" s="4">
        <f t="shared" si="13"/>
        <v>7279</v>
      </c>
      <c r="AO9" s="4">
        <f t="shared" si="41"/>
        <v>7279</v>
      </c>
      <c r="AP9" s="4">
        <f t="shared" si="42"/>
        <v>81833.222717149227</v>
      </c>
      <c r="AQ9" s="31">
        <f>AP9/'a1'!AP8*1000000</f>
        <v>9052.7842622884491</v>
      </c>
      <c r="AR9" s="4">
        <f t="shared" si="43"/>
        <v>11230</v>
      </c>
      <c r="AS9" s="4">
        <f>J74/'a30-2'!I6*100</f>
        <v>1120.7289293849658</v>
      </c>
      <c r="AT9" s="4">
        <f t="shared" si="15"/>
        <v>1205</v>
      </c>
      <c r="AU9" s="4">
        <f t="shared" si="44"/>
        <v>1205</v>
      </c>
      <c r="AV9" s="4">
        <f t="shared" si="45"/>
        <v>11314.271070615034</v>
      </c>
      <c r="AW9" s="31">
        <f>AV9*1000000/'a1'!AV8</f>
        <v>10676.338492982353</v>
      </c>
      <c r="AX9" s="4">
        <f t="shared" si="46"/>
        <v>10985</v>
      </c>
      <c r="AY9" s="4">
        <f>K74/'a30-2'!J6*100</f>
        <v>1245.3703703703702</v>
      </c>
      <c r="AZ9" s="4">
        <f t="shared" si="17"/>
        <v>1078</v>
      </c>
      <c r="BA9" s="4">
        <f t="shared" si="47"/>
        <v>1078</v>
      </c>
      <c r="BB9" s="4">
        <f t="shared" si="48"/>
        <v>10817.62962962963</v>
      </c>
      <c r="BC9" s="31">
        <f>BB9*1000000/'a1'!BB8</f>
        <v>10804.135264684039</v>
      </c>
      <c r="BD9" s="4">
        <f t="shared" si="49"/>
        <v>28369</v>
      </c>
      <c r="BE9" s="4">
        <f>L74/'a30-2'!K6*100</f>
        <v>3526.2008733624457</v>
      </c>
      <c r="BF9" s="4">
        <f t="shared" si="19"/>
        <v>5676</v>
      </c>
      <c r="BG9" s="4">
        <f t="shared" si="50"/>
        <v>5676</v>
      </c>
      <c r="BH9" s="4">
        <f t="shared" si="51"/>
        <v>30518.799126637554</v>
      </c>
      <c r="BI9" s="31">
        <f>BH9/'a1'!BH8*1000000</f>
        <v>12750.235995866269</v>
      </c>
      <c r="BJ9" s="4">
        <f t="shared" si="52"/>
        <v>27948</v>
      </c>
      <c r="BK9" s="4">
        <f>M74/'a30-2'!L6*100</f>
        <v>2920.4301075268818</v>
      </c>
      <c r="BL9" s="4">
        <f t="shared" si="21"/>
        <v>3045</v>
      </c>
      <c r="BM9" s="4">
        <f t="shared" si="53"/>
        <v>3045</v>
      </c>
      <c r="BN9" s="4">
        <f t="shared" si="54"/>
        <v>28072.569892473119</v>
      </c>
      <c r="BO9" s="4">
        <f>BN9*1000000/'a1'!BN8</f>
        <v>9655.2194607168349</v>
      </c>
    </row>
    <row r="10" spans="1:67" ht="12.75" customHeight="1" x14ac:dyDescent="0.2">
      <c r="A10" s="1">
        <v>1984</v>
      </c>
      <c r="B10" s="4">
        <f t="shared" si="0"/>
        <v>259373</v>
      </c>
      <c r="C10" s="4">
        <f>C75/'a30-2'!B7*100</f>
        <v>28782.426778242676</v>
      </c>
      <c r="D10" s="4">
        <f t="shared" si="1"/>
        <v>27483</v>
      </c>
      <c r="E10" s="4">
        <f t="shared" si="23"/>
        <v>27483</v>
      </c>
      <c r="F10" s="4">
        <f t="shared" si="24"/>
        <v>258073.57322175731</v>
      </c>
      <c r="G10" s="31">
        <f>F10*1000000/'a1'!F9</f>
        <v>10078.22232498825</v>
      </c>
      <c r="H10" s="4">
        <f t="shared" si="25"/>
        <v>5136</v>
      </c>
      <c r="I10" s="4">
        <f>D75/'a30-2'!C7*100</f>
        <v>731.70731707317066</v>
      </c>
      <c r="J10" s="4">
        <f t="shared" si="2"/>
        <v>650</v>
      </c>
      <c r="K10" s="4">
        <f t="shared" si="26"/>
        <v>650</v>
      </c>
      <c r="L10" s="4">
        <f t="shared" si="27"/>
        <v>5054.292682926829</v>
      </c>
      <c r="M10" s="31">
        <f>L10*1000000/'a1'!L9</f>
        <v>8713.3212362870181</v>
      </c>
      <c r="N10" s="4">
        <f t="shared" si="28"/>
        <v>1292</v>
      </c>
      <c r="O10" s="4">
        <f>E75/'a30-2'!D7*100</f>
        <v>137.63440860215056</v>
      </c>
      <c r="P10" s="4">
        <f t="shared" si="5"/>
        <v>161</v>
      </c>
      <c r="Q10" s="4">
        <f t="shared" si="29"/>
        <v>161</v>
      </c>
      <c r="R10" s="4">
        <f t="shared" si="30"/>
        <v>1315.3655913978494</v>
      </c>
      <c r="S10" s="31">
        <f>R10*1000000/'a1'!R9</f>
        <v>10392.971021529589</v>
      </c>
      <c r="T10" s="4">
        <f t="shared" si="31"/>
        <v>11111</v>
      </c>
      <c r="U10" s="4">
        <f>F75/'a30-2'!E7*100</f>
        <v>1247.8260869565217</v>
      </c>
      <c r="V10" s="4">
        <f t="shared" si="7"/>
        <v>1466</v>
      </c>
      <c r="W10" s="4">
        <f t="shared" si="32"/>
        <v>1466</v>
      </c>
      <c r="X10" s="4">
        <f t="shared" si="33"/>
        <v>11329.173913043478</v>
      </c>
      <c r="Y10" s="31">
        <f>X10*1000000/'a1'!X9</f>
        <v>12911.16619585545</v>
      </c>
      <c r="Z10" s="4">
        <f t="shared" si="34"/>
        <v>7102</v>
      </c>
      <c r="AA10" s="4">
        <f>G75/'a30-2'!F7*100</f>
        <v>911.01694915254234</v>
      </c>
      <c r="AB10" s="4">
        <f t="shared" si="9"/>
        <v>947</v>
      </c>
      <c r="AC10" s="4">
        <f t="shared" si="35"/>
        <v>947</v>
      </c>
      <c r="AD10" s="4">
        <f t="shared" si="36"/>
        <v>7137.9830508474579</v>
      </c>
      <c r="AE10" s="31">
        <f>AD10*1000000/'a1'!AD9</f>
        <v>9907.1505019479264</v>
      </c>
      <c r="AF10" s="4">
        <f t="shared" si="37"/>
        <v>63642</v>
      </c>
      <c r="AG10" s="4">
        <f>H75/'a30-2'!G7*100</f>
        <v>6398.7975951903809</v>
      </c>
      <c r="AH10" s="4">
        <f t="shared" si="11"/>
        <v>5605</v>
      </c>
      <c r="AI10" s="4">
        <f t="shared" si="38"/>
        <v>5605</v>
      </c>
      <c r="AJ10" s="4">
        <f t="shared" si="39"/>
        <v>62848.202404809621</v>
      </c>
      <c r="AK10" s="31">
        <f>AJ10*1000000/'a1'!AJ9</f>
        <v>9477.6228815828199</v>
      </c>
      <c r="AL10" s="4">
        <f t="shared" si="40"/>
        <v>88137</v>
      </c>
      <c r="AM10" s="4">
        <f>I75/'a30-2'!H7*100</f>
        <v>10177.966101694914</v>
      </c>
      <c r="AN10" s="4">
        <f t="shared" si="13"/>
        <v>8032</v>
      </c>
      <c r="AO10" s="4">
        <f t="shared" si="41"/>
        <v>8032</v>
      </c>
      <c r="AP10" s="4">
        <f t="shared" si="42"/>
        <v>85991.03389830509</v>
      </c>
      <c r="AQ10" s="31">
        <f>AP10/'a1'!AP9*1000000</f>
        <v>9380.0037063937161</v>
      </c>
      <c r="AR10" s="4">
        <f t="shared" si="43"/>
        <v>11474</v>
      </c>
      <c r="AS10" s="4">
        <f>J75/'a30-2'!I7*100</f>
        <v>1126.9146608315098</v>
      </c>
      <c r="AT10" s="4">
        <f t="shared" si="15"/>
        <v>1379</v>
      </c>
      <c r="AU10" s="4">
        <f t="shared" si="44"/>
        <v>1379</v>
      </c>
      <c r="AV10" s="4">
        <f t="shared" si="45"/>
        <v>11726.08533916849</v>
      </c>
      <c r="AW10" s="31">
        <f>AV10*1000000/'a1'!AV9</f>
        <v>10940.451515817627</v>
      </c>
      <c r="AX10" s="4">
        <f t="shared" si="46"/>
        <v>11147</v>
      </c>
      <c r="AY10" s="4">
        <f>K75/'a30-2'!J7*100</f>
        <v>1232.8159645232815</v>
      </c>
      <c r="AZ10" s="4">
        <f t="shared" si="17"/>
        <v>1105</v>
      </c>
      <c r="BA10" s="4">
        <f t="shared" si="47"/>
        <v>1105</v>
      </c>
      <c r="BB10" s="4">
        <f t="shared" si="48"/>
        <v>11019.184035476719</v>
      </c>
      <c r="BC10" s="31">
        <f>BB10*1000000/'a1'!BB9</f>
        <v>10860.458435442724</v>
      </c>
      <c r="BD10" s="4">
        <f t="shared" si="49"/>
        <v>28555</v>
      </c>
      <c r="BE10" s="4">
        <f>L75/'a30-2'!K7*100</f>
        <v>3648.1876332622605</v>
      </c>
      <c r="BF10" s="4">
        <f t="shared" si="19"/>
        <v>4644</v>
      </c>
      <c r="BG10" s="4">
        <f t="shared" si="50"/>
        <v>4644</v>
      </c>
      <c r="BH10" s="4">
        <f t="shared" si="51"/>
        <v>29550.81236673774</v>
      </c>
      <c r="BI10" s="31">
        <f>BH10/'a1'!BH9*1000000</f>
        <v>12344.177266175227</v>
      </c>
      <c r="BJ10" s="4">
        <f t="shared" si="52"/>
        <v>27942</v>
      </c>
      <c r="BK10" s="4">
        <f>M75/'a30-2'!L7*100</f>
        <v>2896.6942148760331</v>
      </c>
      <c r="BL10" s="4">
        <f t="shared" si="21"/>
        <v>3124</v>
      </c>
      <c r="BM10" s="4">
        <f t="shared" si="53"/>
        <v>3124</v>
      </c>
      <c r="BN10" s="4">
        <f t="shared" si="54"/>
        <v>28169.305785123968</v>
      </c>
      <c r="BO10" s="4">
        <f>BN10*1000000/'a1'!BN9</f>
        <v>9558.050823863201</v>
      </c>
    </row>
    <row r="11" spans="1:67" ht="12.75" customHeight="1" x14ac:dyDescent="0.2">
      <c r="A11" s="1">
        <v>1985</v>
      </c>
      <c r="B11" s="4">
        <f t="shared" si="0"/>
        <v>269558</v>
      </c>
      <c r="C11" s="4">
        <f>C76/'a30-2'!B8*100</f>
        <v>29824.949698189135</v>
      </c>
      <c r="D11" s="4">
        <f t="shared" si="1"/>
        <v>30348</v>
      </c>
      <c r="E11" s="4">
        <f t="shared" si="23"/>
        <v>30348</v>
      </c>
      <c r="F11" s="4">
        <f t="shared" si="24"/>
        <v>270081.05030181084</v>
      </c>
      <c r="G11" s="31">
        <f>F11*1000000/'a1'!F10</f>
        <v>10451.197196925006</v>
      </c>
      <c r="H11" s="4">
        <f t="shared" si="25"/>
        <v>5372</v>
      </c>
      <c r="I11" s="4">
        <f>D76/'a30-2'!C8*100</f>
        <v>750.49115913555988</v>
      </c>
      <c r="J11" s="4">
        <f t="shared" si="2"/>
        <v>615</v>
      </c>
      <c r="K11" s="4">
        <f t="shared" si="26"/>
        <v>615</v>
      </c>
      <c r="L11" s="4">
        <f t="shared" si="27"/>
        <v>5236.5088408644406</v>
      </c>
      <c r="M11" s="31">
        <f>L11*1000000/'a1'!L10</f>
        <v>9039.7632227602444</v>
      </c>
      <c r="N11" s="4">
        <f t="shared" si="28"/>
        <v>1318</v>
      </c>
      <c r="O11" s="4">
        <f>E76/'a30-2'!D8*100</f>
        <v>142.85714285714286</v>
      </c>
      <c r="P11" s="4">
        <f t="shared" si="5"/>
        <v>163</v>
      </c>
      <c r="Q11" s="4">
        <f t="shared" si="29"/>
        <v>163</v>
      </c>
      <c r="R11" s="4">
        <f t="shared" si="30"/>
        <v>1338.1428571428571</v>
      </c>
      <c r="S11" s="31">
        <f>R11*1000000/'a1'!R10</f>
        <v>10485.451673675998</v>
      </c>
      <c r="T11" s="4">
        <f t="shared" si="31"/>
        <v>12274</v>
      </c>
      <c r="U11" s="4">
        <f>F76/'a30-2'!E8*100</f>
        <v>1322.1757322175733</v>
      </c>
      <c r="V11" s="4">
        <f t="shared" si="7"/>
        <v>1277</v>
      </c>
      <c r="W11" s="4">
        <f t="shared" si="32"/>
        <v>1277</v>
      </c>
      <c r="X11" s="4">
        <f t="shared" si="33"/>
        <v>12228.824267782427</v>
      </c>
      <c r="Y11" s="31">
        <f>X11*1000000/'a1'!X10</f>
        <v>13804.653019234031</v>
      </c>
      <c r="Z11" s="4">
        <f t="shared" si="34"/>
        <v>7430</v>
      </c>
      <c r="AA11" s="4">
        <f>G76/'a30-2'!F8*100</f>
        <v>922.7642276422763</v>
      </c>
      <c r="AB11" s="4">
        <f t="shared" si="9"/>
        <v>1025</v>
      </c>
      <c r="AC11" s="4">
        <f t="shared" si="35"/>
        <v>1025</v>
      </c>
      <c r="AD11" s="4">
        <f t="shared" si="36"/>
        <v>7532.2357723577234</v>
      </c>
      <c r="AE11" s="31">
        <f>AD11*1000000/'a1'!AD10</f>
        <v>10413.896243617988</v>
      </c>
      <c r="AF11" s="4">
        <f t="shared" si="37"/>
        <v>65216</v>
      </c>
      <c r="AG11" s="4">
        <f>H76/'a30-2'!G8*100</f>
        <v>6493.2821497120931</v>
      </c>
      <c r="AH11" s="4">
        <f t="shared" si="11"/>
        <v>6807</v>
      </c>
      <c r="AI11" s="4">
        <f t="shared" si="38"/>
        <v>6807</v>
      </c>
      <c r="AJ11" s="4">
        <f t="shared" si="39"/>
        <v>65529.717850287911</v>
      </c>
      <c r="AK11" s="31">
        <f>AJ11*1000000/'a1'!AJ10</f>
        <v>9830.7327235774337</v>
      </c>
      <c r="AL11" s="4">
        <f t="shared" si="40"/>
        <v>91773</v>
      </c>
      <c r="AM11" s="4">
        <f>I76/'a30-2'!H8*100</f>
        <v>10705.050505050505</v>
      </c>
      <c r="AN11" s="4">
        <f t="shared" si="13"/>
        <v>8761</v>
      </c>
      <c r="AO11" s="4">
        <f t="shared" si="41"/>
        <v>8761</v>
      </c>
      <c r="AP11" s="4">
        <f t="shared" si="42"/>
        <v>89828.949494949498</v>
      </c>
      <c r="AQ11" s="31">
        <f>AP11/'a1'!AP10*1000000</f>
        <v>9664.5792840929462</v>
      </c>
      <c r="AR11" s="4">
        <f t="shared" si="43"/>
        <v>12202</v>
      </c>
      <c r="AS11" s="4">
        <f>J76/'a30-2'!I8*100</f>
        <v>1193.2773109243699</v>
      </c>
      <c r="AT11" s="4">
        <f t="shared" si="15"/>
        <v>1435</v>
      </c>
      <c r="AU11" s="4">
        <f t="shared" si="44"/>
        <v>1435</v>
      </c>
      <c r="AV11" s="4">
        <f t="shared" si="45"/>
        <v>12443.72268907563</v>
      </c>
      <c r="AW11" s="31">
        <f>AV11*1000000/'a1'!AV10</f>
        <v>11495.408929441364</v>
      </c>
      <c r="AX11" s="4">
        <f t="shared" si="46"/>
        <v>11616</v>
      </c>
      <c r="AY11" s="4">
        <f>K76/'a30-2'!J8*100</f>
        <v>1274.0899357601713</v>
      </c>
      <c r="AZ11" s="4">
        <f t="shared" si="17"/>
        <v>1098</v>
      </c>
      <c r="BA11" s="4">
        <f t="shared" si="47"/>
        <v>1098</v>
      </c>
      <c r="BB11" s="4">
        <f t="shared" si="48"/>
        <v>11439.910064239828</v>
      </c>
      <c r="BC11" s="31">
        <f>BB11*1000000/'a1'!BB10</f>
        <v>11161.67190694354</v>
      </c>
      <c r="BD11" s="4">
        <f t="shared" si="49"/>
        <v>29588</v>
      </c>
      <c r="BE11" s="4">
        <f>L76/'a30-2'!K8*100</f>
        <v>3780.0829875518675</v>
      </c>
      <c r="BF11" s="4">
        <f t="shared" si="19"/>
        <v>5001</v>
      </c>
      <c r="BG11" s="4">
        <f t="shared" si="50"/>
        <v>5001</v>
      </c>
      <c r="BH11" s="4">
        <f t="shared" si="51"/>
        <v>30808.917012448132</v>
      </c>
      <c r="BI11" s="31">
        <f>BH11/'a1'!BH10*1000000</f>
        <v>12813.077622468021</v>
      </c>
      <c r="BJ11" s="4">
        <f t="shared" si="52"/>
        <v>28593</v>
      </c>
      <c r="BK11" s="4">
        <f>M76/'a30-2'!L8*100</f>
        <v>2923.541247484909</v>
      </c>
      <c r="BL11" s="4">
        <f t="shared" si="21"/>
        <v>3812</v>
      </c>
      <c r="BM11" s="4">
        <f t="shared" si="53"/>
        <v>3812</v>
      </c>
      <c r="BN11" s="4">
        <f t="shared" si="54"/>
        <v>29481.458752515093</v>
      </c>
      <c r="BO11" s="4">
        <f>BN11*1000000/'a1'!BN10</f>
        <v>9909.2976922747566</v>
      </c>
    </row>
    <row r="12" spans="1:67" ht="12.75" customHeight="1" x14ac:dyDescent="0.2">
      <c r="A12" s="1">
        <v>1986</v>
      </c>
      <c r="B12" s="4">
        <f t="shared" si="0"/>
        <v>273942</v>
      </c>
      <c r="C12" s="4">
        <f>C77/'a30-2'!B9*100</f>
        <v>30079.150579150581</v>
      </c>
      <c r="D12" s="4">
        <f t="shared" si="1"/>
        <v>30388</v>
      </c>
      <c r="E12" s="4">
        <f t="shared" si="23"/>
        <v>30388</v>
      </c>
      <c r="F12" s="4">
        <f t="shared" si="24"/>
        <v>274250.84942084941</v>
      </c>
      <c r="G12" s="31">
        <f>F12*1000000/'a1'!F11</f>
        <v>10507.583460254691</v>
      </c>
      <c r="H12" s="4">
        <f t="shared" si="25"/>
        <v>5471</v>
      </c>
      <c r="I12" s="4">
        <f>D77/'a30-2'!C9*100</f>
        <v>740.95238095238096</v>
      </c>
      <c r="J12" s="4">
        <f t="shared" si="2"/>
        <v>652</v>
      </c>
      <c r="K12" s="4">
        <f t="shared" si="26"/>
        <v>652</v>
      </c>
      <c r="L12" s="4">
        <f t="shared" si="27"/>
        <v>5382.0476190476193</v>
      </c>
      <c r="M12" s="31">
        <f>L12*1000000/'a1'!L11</f>
        <v>9338.8713965282659</v>
      </c>
      <c r="N12" s="4">
        <f t="shared" si="28"/>
        <v>1279</v>
      </c>
      <c r="O12" s="4">
        <f>E77/'a30-2'!D9*100</f>
        <v>141.43426294820716</v>
      </c>
      <c r="P12" s="4">
        <f t="shared" si="5"/>
        <v>186</v>
      </c>
      <c r="Q12" s="4">
        <f t="shared" si="29"/>
        <v>186</v>
      </c>
      <c r="R12" s="4">
        <f t="shared" si="30"/>
        <v>1323.5657370517929</v>
      </c>
      <c r="S12" s="31">
        <f>R12*1000000/'a1'!R11</f>
        <v>10305.255045717657</v>
      </c>
      <c r="T12" s="4">
        <f t="shared" si="31"/>
        <v>12260</v>
      </c>
      <c r="U12" s="4">
        <f>F77/'a30-2'!E9*100</f>
        <v>1366.9354838709676</v>
      </c>
      <c r="V12" s="4">
        <f t="shared" si="7"/>
        <v>1433</v>
      </c>
      <c r="W12" s="4">
        <f t="shared" si="32"/>
        <v>1433</v>
      </c>
      <c r="X12" s="4">
        <f t="shared" si="33"/>
        <v>12326.064516129032</v>
      </c>
      <c r="Y12" s="31">
        <f>X12*1000000/'a1'!X11</f>
        <v>13863.732701219376</v>
      </c>
      <c r="Z12" s="4">
        <f t="shared" si="34"/>
        <v>7478</v>
      </c>
      <c r="AA12" s="4">
        <f>G77/'a30-2'!F9*100</f>
        <v>937.25490196078431</v>
      </c>
      <c r="AB12" s="4">
        <f t="shared" si="9"/>
        <v>1010</v>
      </c>
      <c r="AC12" s="4">
        <f t="shared" si="35"/>
        <v>1010</v>
      </c>
      <c r="AD12" s="4">
        <f t="shared" si="36"/>
        <v>7550.7450980392159</v>
      </c>
      <c r="AE12" s="31">
        <f>AD12*1000000/'a1'!AD11</f>
        <v>10414.547891902441</v>
      </c>
      <c r="AF12" s="4">
        <f t="shared" si="37"/>
        <v>67460</v>
      </c>
      <c r="AG12" s="4">
        <f>H77/'a30-2'!G9*100</f>
        <v>6492.6199261992624</v>
      </c>
      <c r="AH12" s="4">
        <f t="shared" si="11"/>
        <v>6316</v>
      </c>
      <c r="AI12" s="4">
        <f t="shared" si="38"/>
        <v>6316</v>
      </c>
      <c r="AJ12" s="4">
        <f t="shared" si="39"/>
        <v>67283.380073800741</v>
      </c>
      <c r="AK12" s="31">
        <f>AJ12*1000000/'a1'!AJ11</f>
        <v>10030.064842393789</v>
      </c>
      <c r="AL12" s="4">
        <f t="shared" si="40"/>
        <v>93376</v>
      </c>
      <c r="AM12" s="4">
        <f>I77/'a30-2'!H9*100</f>
        <v>10760.617760617761</v>
      </c>
      <c r="AN12" s="4">
        <f t="shared" si="13"/>
        <v>8893</v>
      </c>
      <c r="AO12" s="4">
        <f t="shared" si="41"/>
        <v>8893</v>
      </c>
      <c r="AP12" s="4">
        <f t="shared" si="42"/>
        <v>91508.382239382234</v>
      </c>
      <c r="AQ12" s="31">
        <f>AP12/'a1'!AP11*1000000</f>
        <v>9696.3972907443949</v>
      </c>
      <c r="AR12" s="4">
        <f t="shared" si="43"/>
        <v>12402</v>
      </c>
      <c r="AS12" s="4">
        <f>J77/'a30-2'!I9*100</f>
        <v>1207.6612903225805</v>
      </c>
      <c r="AT12" s="4">
        <f t="shared" si="15"/>
        <v>1484</v>
      </c>
      <c r="AU12" s="4">
        <f t="shared" si="44"/>
        <v>1484</v>
      </c>
      <c r="AV12" s="4">
        <f t="shared" si="45"/>
        <v>12678.33870967742</v>
      </c>
      <c r="AW12" s="31">
        <f>AV12*1000000/'a1'!AV11</f>
        <v>11614.96539759665</v>
      </c>
      <c r="AX12" s="4">
        <f t="shared" si="46"/>
        <v>11837</v>
      </c>
      <c r="AY12" s="4">
        <f>K77/'a30-2'!J9*100</f>
        <v>1258.3333333333335</v>
      </c>
      <c r="AZ12" s="4">
        <f t="shared" si="17"/>
        <v>1260</v>
      </c>
      <c r="BA12" s="4">
        <f t="shared" si="47"/>
        <v>1260</v>
      </c>
      <c r="BB12" s="4">
        <f t="shared" si="48"/>
        <v>11838.666666666666</v>
      </c>
      <c r="BC12" s="31">
        <f>BB12*1000000/'a1'!BB11</f>
        <v>11508.186086811695</v>
      </c>
      <c r="BD12" s="4">
        <f t="shared" si="49"/>
        <v>29184</v>
      </c>
      <c r="BE12" s="4">
        <f>L77/'a30-2'!K9*100</f>
        <v>3843.6873747494992</v>
      </c>
      <c r="BF12" s="4">
        <f t="shared" si="19"/>
        <v>5185</v>
      </c>
      <c r="BG12" s="4">
        <f t="shared" si="50"/>
        <v>5185</v>
      </c>
      <c r="BH12" s="4">
        <f t="shared" si="51"/>
        <v>30525.312625250503</v>
      </c>
      <c r="BI12" s="31">
        <f>BH12/'a1'!BH11*1000000</f>
        <v>12546.728687323723</v>
      </c>
      <c r="BJ12" s="4">
        <f t="shared" si="52"/>
        <v>28882</v>
      </c>
      <c r="BK12" s="4">
        <f>M77/'a30-2'!L9*100</f>
        <v>3040.7766990291261</v>
      </c>
      <c r="BL12" s="4">
        <f t="shared" si="21"/>
        <v>3460</v>
      </c>
      <c r="BM12" s="4">
        <f t="shared" si="53"/>
        <v>3460</v>
      </c>
      <c r="BN12" s="4">
        <f t="shared" si="54"/>
        <v>29301.223300970873</v>
      </c>
      <c r="BO12" s="4">
        <f>BN12*1000000/'a1'!BN11</f>
        <v>9755.299786814272</v>
      </c>
    </row>
    <row r="13" spans="1:67" ht="12.75" customHeight="1" x14ac:dyDescent="0.2">
      <c r="A13" s="1">
        <v>1987</v>
      </c>
      <c r="B13" s="4">
        <f t="shared" si="0"/>
        <v>277881</v>
      </c>
      <c r="C13" s="4">
        <f>C78/'a30-2'!B10*100</f>
        <v>30157.407407407409</v>
      </c>
      <c r="D13" s="4">
        <f t="shared" si="1"/>
        <v>30821</v>
      </c>
      <c r="E13" s="4">
        <f t="shared" si="23"/>
        <v>30821</v>
      </c>
      <c r="F13" s="4">
        <f t="shared" si="24"/>
        <v>278544.59259259258</v>
      </c>
      <c r="G13" s="31">
        <f>F13*1000000/'a1'!F12</f>
        <v>10532.339962802502</v>
      </c>
      <c r="H13" s="4">
        <f t="shared" si="25"/>
        <v>5613</v>
      </c>
      <c r="I13" s="4">
        <f>D78/'a30-2'!C10*100</f>
        <v>755.06445672191535</v>
      </c>
      <c r="J13" s="4">
        <f t="shared" si="2"/>
        <v>599</v>
      </c>
      <c r="K13" s="4">
        <f t="shared" si="26"/>
        <v>599</v>
      </c>
      <c r="L13" s="4">
        <f t="shared" si="27"/>
        <v>5456.9355432780849</v>
      </c>
      <c r="M13" s="31">
        <f>L13*1000000/'a1'!L12</f>
        <v>9486.3301763050767</v>
      </c>
      <c r="N13" s="4">
        <f t="shared" si="28"/>
        <v>1338</v>
      </c>
      <c r="O13" s="4">
        <f>E78/'a30-2'!D10*100</f>
        <v>140.95238095238096</v>
      </c>
      <c r="P13" s="4">
        <f t="shared" si="5"/>
        <v>151</v>
      </c>
      <c r="Q13" s="4">
        <f t="shared" si="29"/>
        <v>151</v>
      </c>
      <c r="R13" s="4">
        <f t="shared" si="30"/>
        <v>1348.047619047619</v>
      </c>
      <c r="S13" s="31">
        <f>R13*1000000/'a1'!R12</f>
        <v>10479.144433327005</v>
      </c>
      <c r="T13" s="4">
        <f t="shared" si="31"/>
        <v>12194</v>
      </c>
      <c r="U13" s="4">
        <f>F78/'a30-2'!E10*100</f>
        <v>1399.2248062015503</v>
      </c>
      <c r="V13" s="4">
        <f t="shared" si="7"/>
        <v>1463</v>
      </c>
      <c r="W13" s="4">
        <f t="shared" si="32"/>
        <v>1463</v>
      </c>
      <c r="X13" s="4">
        <f t="shared" si="33"/>
        <v>12257.77519379845</v>
      </c>
      <c r="Y13" s="31">
        <f>X13*1000000/'a1'!X12</f>
        <v>13717.203324282124</v>
      </c>
      <c r="Z13" s="4">
        <f t="shared" si="34"/>
        <v>7736</v>
      </c>
      <c r="AA13" s="4">
        <f>G78/'a30-2'!F10*100</f>
        <v>935.72778827977322</v>
      </c>
      <c r="AB13" s="4">
        <f t="shared" si="9"/>
        <v>1058</v>
      </c>
      <c r="AC13" s="4">
        <f t="shared" si="35"/>
        <v>1058</v>
      </c>
      <c r="AD13" s="4">
        <f t="shared" si="36"/>
        <v>7858.2722117202266</v>
      </c>
      <c r="AE13" s="31">
        <f>AD13*1000000/'a1'!AD12</f>
        <v>10797.771009058142</v>
      </c>
      <c r="AF13" s="4">
        <f t="shared" si="37"/>
        <v>67127</v>
      </c>
      <c r="AG13" s="4">
        <f>H78/'a30-2'!G10*100</f>
        <v>6453.2627865961203</v>
      </c>
      <c r="AH13" s="4">
        <f t="shared" si="11"/>
        <v>6107</v>
      </c>
      <c r="AI13" s="4">
        <f t="shared" si="38"/>
        <v>6107</v>
      </c>
      <c r="AJ13" s="4">
        <f t="shared" si="39"/>
        <v>66780.737213403889</v>
      </c>
      <c r="AK13" s="31">
        <f>AJ13*1000000/'a1'!AJ12</f>
        <v>9846.7848366206545</v>
      </c>
      <c r="AL13" s="4">
        <f t="shared" si="40"/>
        <v>95808</v>
      </c>
      <c r="AM13" s="4">
        <f>I78/'a30-2'!H10*100</f>
        <v>11029.574861367837</v>
      </c>
      <c r="AN13" s="4">
        <f t="shared" si="13"/>
        <v>9879</v>
      </c>
      <c r="AO13" s="4">
        <f t="shared" si="41"/>
        <v>9879</v>
      </c>
      <c r="AP13" s="4">
        <f t="shared" si="42"/>
        <v>94657.425138632156</v>
      </c>
      <c r="AQ13" s="31">
        <f>AP13/'a1'!AP12*1000000</f>
        <v>9821.3286274856473</v>
      </c>
      <c r="AR13" s="4">
        <f t="shared" si="43"/>
        <v>12692</v>
      </c>
      <c r="AS13" s="4">
        <f>J78/'a30-2'!I10*100</f>
        <v>1198.8416988416989</v>
      </c>
      <c r="AT13" s="4">
        <f t="shared" si="15"/>
        <v>1313</v>
      </c>
      <c r="AU13" s="4">
        <f t="shared" si="44"/>
        <v>1313</v>
      </c>
      <c r="AV13" s="4">
        <f t="shared" si="45"/>
        <v>12806.158301158301</v>
      </c>
      <c r="AW13" s="31">
        <f>AV13*1000000/'a1'!AV12</f>
        <v>11659.207119219336</v>
      </c>
      <c r="AX13" s="4">
        <f t="shared" si="46"/>
        <v>11666</v>
      </c>
      <c r="AY13" s="4">
        <f>K78/'a30-2'!J10*100</f>
        <v>1258.5170340681364</v>
      </c>
      <c r="AZ13" s="4">
        <f t="shared" si="17"/>
        <v>1240</v>
      </c>
      <c r="BA13" s="4">
        <f t="shared" si="47"/>
        <v>1240</v>
      </c>
      <c r="BB13" s="4">
        <f t="shared" si="48"/>
        <v>11647.482965931864</v>
      </c>
      <c r="BC13" s="31">
        <f>BB13*1000000/'a1'!BB12</f>
        <v>11277.589314021279</v>
      </c>
      <c r="BD13" s="4">
        <f t="shared" si="49"/>
        <v>29978</v>
      </c>
      <c r="BE13" s="4">
        <f>L78/'a30-2'!K10*100</f>
        <v>3714.2857142857147</v>
      </c>
      <c r="BF13" s="4">
        <f t="shared" si="19"/>
        <v>4740</v>
      </c>
      <c r="BG13" s="4">
        <f t="shared" si="50"/>
        <v>4740</v>
      </c>
      <c r="BH13" s="4">
        <f t="shared" si="51"/>
        <v>31003.714285714286</v>
      </c>
      <c r="BI13" s="31">
        <f>BH13/'a1'!BH12*1000000</f>
        <v>12701.874894029599</v>
      </c>
      <c r="BJ13" s="4">
        <f t="shared" si="52"/>
        <v>29226</v>
      </c>
      <c r="BK13" s="4">
        <f>M78/'a30-2'!L10*100</f>
        <v>2960.674157303371</v>
      </c>
      <c r="BL13" s="4">
        <f t="shared" si="21"/>
        <v>3696</v>
      </c>
      <c r="BM13" s="4">
        <f t="shared" si="53"/>
        <v>3696</v>
      </c>
      <c r="BN13" s="4">
        <f t="shared" si="54"/>
        <v>29961.325842696628</v>
      </c>
      <c r="BO13" s="4">
        <f>BN13*1000000/'a1'!BN12</f>
        <v>9827.7322798498844</v>
      </c>
    </row>
    <row r="14" spans="1:67" ht="12.75" customHeight="1" x14ac:dyDescent="0.2">
      <c r="A14" s="1">
        <v>1988</v>
      </c>
      <c r="B14" s="4">
        <f t="shared" si="0"/>
        <v>286070</v>
      </c>
      <c r="C14" s="4">
        <f>C79/'a30-2'!B11*100</f>
        <v>30850.267379679142</v>
      </c>
      <c r="D14" s="4">
        <f t="shared" si="1"/>
        <v>32735</v>
      </c>
      <c r="E14" s="4">
        <f t="shared" si="23"/>
        <v>32735</v>
      </c>
      <c r="F14" s="4">
        <f t="shared" si="24"/>
        <v>287954.73262032086</v>
      </c>
      <c r="G14" s="31">
        <f>F14*1000000/'a1'!F13</f>
        <v>10747.889363852266</v>
      </c>
      <c r="H14" s="4">
        <f t="shared" si="25"/>
        <v>5926</v>
      </c>
      <c r="I14" s="4">
        <f>D79/'a30-2'!C11*100</f>
        <v>747.3118279569893</v>
      </c>
      <c r="J14" s="4">
        <f t="shared" si="2"/>
        <v>661</v>
      </c>
      <c r="K14" s="4">
        <f t="shared" si="26"/>
        <v>661</v>
      </c>
      <c r="L14" s="4">
        <f t="shared" si="27"/>
        <v>5839.688172043011</v>
      </c>
      <c r="M14" s="31">
        <f>L14*1000000/'a1'!L13</f>
        <v>10156.297365905386</v>
      </c>
      <c r="N14" s="4">
        <f t="shared" si="28"/>
        <v>1423</v>
      </c>
      <c r="O14" s="4">
        <f>E79/'a30-2'!D11*100</f>
        <v>147.05882352941177</v>
      </c>
      <c r="P14" s="4">
        <f t="shared" si="5"/>
        <v>199</v>
      </c>
      <c r="Q14" s="4">
        <f t="shared" si="29"/>
        <v>199</v>
      </c>
      <c r="R14" s="4">
        <f t="shared" si="30"/>
        <v>1474.9411764705883</v>
      </c>
      <c r="S14" s="31">
        <f>R14*1000000/'a1'!R13</f>
        <v>11408.094860897587</v>
      </c>
      <c r="T14" s="4">
        <f t="shared" si="31"/>
        <v>12563</v>
      </c>
      <c r="U14" s="4">
        <f>F79/'a30-2'!E11*100</f>
        <v>1435.2720450281427</v>
      </c>
      <c r="V14" s="4">
        <f t="shared" si="7"/>
        <v>1653</v>
      </c>
      <c r="W14" s="4">
        <f t="shared" si="32"/>
        <v>1653</v>
      </c>
      <c r="X14" s="4">
        <f t="shared" si="33"/>
        <v>12780.727954971857</v>
      </c>
      <c r="Y14" s="31">
        <f>X14*1000000/'a1'!X13</f>
        <v>14244.872979273505</v>
      </c>
      <c r="Z14" s="4">
        <f t="shared" si="34"/>
        <v>8142</v>
      </c>
      <c r="AA14" s="4">
        <f>G79/'a30-2'!F11*100</f>
        <v>926.73992673992666</v>
      </c>
      <c r="AB14" s="4">
        <f t="shared" si="9"/>
        <v>978</v>
      </c>
      <c r="AC14" s="4">
        <f t="shared" si="35"/>
        <v>978</v>
      </c>
      <c r="AD14" s="4">
        <f t="shared" si="36"/>
        <v>8193.2600732600731</v>
      </c>
      <c r="AE14" s="31">
        <f>AD14*1000000/'a1'!AD13</f>
        <v>11218.280675759223</v>
      </c>
      <c r="AF14" s="4">
        <f t="shared" si="37"/>
        <v>68792</v>
      </c>
      <c r="AG14" s="4">
        <f>H79/'a30-2'!G11*100</f>
        <v>6529.8126064735943</v>
      </c>
      <c r="AH14" s="4">
        <f t="shared" si="11"/>
        <v>6489</v>
      </c>
      <c r="AI14" s="4">
        <f t="shared" si="38"/>
        <v>6489</v>
      </c>
      <c r="AJ14" s="4">
        <f t="shared" si="39"/>
        <v>68751.187393526401</v>
      </c>
      <c r="AK14" s="31">
        <f>AJ14*1000000/'a1'!AJ13</f>
        <v>10055.640355304819</v>
      </c>
      <c r="AL14" s="4">
        <f t="shared" si="40"/>
        <v>98690</v>
      </c>
      <c r="AM14" s="4">
        <f>I79/'a30-2'!H11*100</f>
        <v>11316.25441696113</v>
      </c>
      <c r="AN14" s="4">
        <f t="shared" si="13"/>
        <v>11699</v>
      </c>
      <c r="AO14" s="4">
        <f t="shared" si="41"/>
        <v>11699</v>
      </c>
      <c r="AP14" s="4">
        <f t="shared" si="42"/>
        <v>99072.745583038864</v>
      </c>
      <c r="AQ14" s="31">
        <f>AP14/'a1'!AP13*1000000</f>
        <v>10069.780678899975</v>
      </c>
      <c r="AR14" s="4">
        <f t="shared" si="43"/>
        <v>12690</v>
      </c>
      <c r="AS14" s="4">
        <f>J79/'a30-2'!I11*100</f>
        <v>1211.1111111111111</v>
      </c>
      <c r="AT14" s="4">
        <f t="shared" si="15"/>
        <v>1362</v>
      </c>
      <c r="AU14" s="4">
        <f t="shared" si="44"/>
        <v>1362</v>
      </c>
      <c r="AV14" s="4">
        <f t="shared" si="45"/>
        <v>12840.888888888889</v>
      </c>
      <c r="AW14" s="31">
        <f>AV14*1000000/'a1'!AV13</f>
        <v>11650.742265031402</v>
      </c>
      <c r="AX14" s="4">
        <f t="shared" si="46"/>
        <v>11677</v>
      </c>
      <c r="AY14" s="4">
        <f>K79/'a30-2'!J11*100</f>
        <v>1262.5482625482625</v>
      </c>
      <c r="AZ14" s="4">
        <f t="shared" si="17"/>
        <v>1182</v>
      </c>
      <c r="BA14" s="4">
        <f t="shared" si="47"/>
        <v>1182</v>
      </c>
      <c r="BB14" s="4">
        <f t="shared" si="48"/>
        <v>11596.451737451738</v>
      </c>
      <c r="BC14" s="31">
        <f>BB14*1000000/'a1'!BB13</f>
        <v>11278.126613777858</v>
      </c>
      <c r="BD14" s="4">
        <f t="shared" si="49"/>
        <v>30623</v>
      </c>
      <c r="BE14" s="4">
        <f>L79/'a30-2'!K11*100</f>
        <v>3736.4485981308412</v>
      </c>
      <c r="BF14" s="4">
        <f t="shared" si="19"/>
        <v>4479</v>
      </c>
      <c r="BG14" s="4">
        <f t="shared" si="50"/>
        <v>4479</v>
      </c>
      <c r="BH14" s="4">
        <f t="shared" si="51"/>
        <v>31365.551401869157</v>
      </c>
      <c r="BI14" s="31">
        <f>BH14/'a1'!BH13*1000000</f>
        <v>12767.798034965672</v>
      </c>
      <c r="BJ14" s="4">
        <f t="shared" si="52"/>
        <v>30632</v>
      </c>
      <c r="BK14" s="4">
        <f>M79/'a30-2'!L11*100</f>
        <v>3193.840579710145</v>
      </c>
      <c r="BL14" s="4">
        <f t="shared" si="21"/>
        <v>3403</v>
      </c>
      <c r="BM14" s="4">
        <f t="shared" si="53"/>
        <v>3403</v>
      </c>
      <c r="BN14" s="4">
        <f t="shared" si="54"/>
        <v>30841.159420289856</v>
      </c>
      <c r="BO14" s="4">
        <f>BN14*1000000/'a1'!BN13</f>
        <v>9901.6134529390401</v>
      </c>
    </row>
    <row r="15" spans="1:67" ht="12.75" customHeight="1" x14ac:dyDescent="0.2">
      <c r="A15" s="1">
        <v>1989</v>
      </c>
      <c r="B15" s="4">
        <f t="shared" si="0"/>
        <v>293202</v>
      </c>
      <c r="C15" s="4">
        <f>C80/'a30-2'!B12*100</f>
        <v>31579.216354344124</v>
      </c>
      <c r="D15" s="4">
        <f t="shared" si="1"/>
        <v>35280</v>
      </c>
      <c r="E15" s="4">
        <f t="shared" si="23"/>
        <v>35280</v>
      </c>
      <c r="F15" s="4">
        <f t="shared" si="24"/>
        <v>296902.78364565584</v>
      </c>
      <c r="G15" s="31">
        <f>F15*1000000/'a1'!F14</f>
        <v>10884.817517347659</v>
      </c>
      <c r="H15" s="4">
        <f t="shared" si="25"/>
        <v>6070</v>
      </c>
      <c r="I15" s="4">
        <f>D80/'a30-2'!C12*100</f>
        <v>735.39518900343637</v>
      </c>
      <c r="J15" s="4">
        <f t="shared" si="2"/>
        <v>742</v>
      </c>
      <c r="K15" s="4">
        <f t="shared" si="26"/>
        <v>742</v>
      </c>
      <c r="L15" s="4">
        <f t="shared" si="27"/>
        <v>6076.6048109965632</v>
      </c>
      <c r="M15" s="31">
        <f>L15*1000000/'a1'!L14</f>
        <v>10539.578998209288</v>
      </c>
      <c r="N15" s="4">
        <f t="shared" si="28"/>
        <v>1457</v>
      </c>
      <c r="O15" s="4">
        <f>E80/'a30-2'!D12*100</f>
        <v>151.14235500878735</v>
      </c>
      <c r="P15" s="4">
        <f t="shared" si="5"/>
        <v>187</v>
      </c>
      <c r="Q15" s="4">
        <f t="shared" si="29"/>
        <v>187</v>
      </c>
      <c r="R15" s="4">
        <f t="shared" si="30"/>
        <v>1492.8576449912127</v>
      </c>
      <c r="S15" s="31">
        <f>R15*1000000/'a1'!R14</f>
        <v>11470.021013662481</v>
      </c>
      <c r="T15" s="4">
        <f t="shared" si="31"/>
        <v>12143</v>
      </c>
      <c r="U15" s="4">
        <f>F80/'a30-2'!E12*100</f>
        <v>1478.6476868327402</v>
      </c>
      <c r="V15" s="4">
        <f t="shared" si="7"/>
        <v>2077</v>
      </c>
      <c r="W15" s="4">
        <f t="shared" si="32"/>
        <v>2077</v>
      </c>
      <c r="X15" s="4">
        <f t="shared" si="33"/>
        <v>12741.352313167259</v>
      </c>
      <c r="Y15" s="31">
        <f>X15*1000000/'a1'!X14</f>
        <v>14096.895707505257</v>
      </c>
      <c r="Z15" s="4">
        <f t="shared" si="34"/>
        <v>8174</v>
      </c>
      <c r="AA15" s="4">
        <f>G80/'a30-2'!F12*100</f>
        <v>918.40277777777771</v>
      </c>
      <c r="AB15" s="4">
        <f t="shared" si="9"/>
        <v>1001</v>
      </c>
      <c r="AC15" s="4">
        <f t="shared" si="35"/>
        <v>1001</v>
      </c>
      <c r="AD15" s="4">
        <f t="shared" si="36"/>
        <v>8256.5972222222226</v>
      </c>
      <c r="AE15" s="31">
        <f>AD15*1000000/'a1'!AD14</f>
        <v>11231.494366597186</v>
      </c>
      <c r="AF15" s="4">
        <f t="shared" si="37"/>
        <v>70325</v>
      </c>
      <c r="AG15" s="4">
        <f>H80/'a30-2'!G12*100</f>
        <v>6653.5947712418292</v>
      </c>
      <c r="AH15" s="4">
        <f t="shared" si="11"/>
        <v>7189</v>
      </c>
      <c r="AI15" s="4">
        <f t="shared" si="38"/>
        <v>7189</v>
      </c>
      <c r="AJ15" s="4">
        <f t="shared" si="39"/>
        <v>70860.405228758173</v>
      </c>
      <c r="AK15" s="31">
        <f>AJ15*1000000/'a1'!AJ14</f>
        <v>10232.360359080465</v>
      </c>
      <c r="AL15" s="4">
        <f t="shared" si="40"/>
        <v>102529</v>
      </c>
      <c r="AM15" s="4">
        <f>I80/'a30-2'!H12*100</f>
        <v>11555.369127516778</v>
      </c>
      <c r="AN15" s="4">
        <f t="shared" si="13"/>
        <v>12055</v>
      </c>
      <c r="AO15" s="4">
        <f t="shared" si="41"/>
        <v>12055</v>
      </c>
      <c r="AP15" s="4">
        <f t="shared" si="42"/>
        <v>103028.63087248322</v>
      </c>
      <c r="AQ15" s="31">
        <f>AP15/'a1'!AP14*1000000</f>
        <v>10197.517631357583</v>
      </c>
      <c r="AR15" s="4">
        <f t="shared" si="43"/>
        <v>12936</v>
      </c>
      <c r="AS15" s="4">
        <f>J80/'a30-2'!I12*100</f>
        <v>1213.0281690140846</v>
      </c>
      <c r="AT15" s="4">
        <f t="shared" si="15"/>
        <v>1270</v>
      </c>
      <c r="AU15" s="4">
        <f t="shared" si="44"/>
        <v>1270</v>
      </c>
      <c r="AV15" s="4">
        <f t="shared" si="45"/>
        <v>12992.971830985916</v>
      </c>
      <c r="AW15" s="31">
        <f>AV15*1000000/'a1'!AV14</f>
        <v>11771.213988673515</v>
      </c>
      <c r="AX15" s="4">
        <f t="shared" si="46"/>
        <v>11824</v>
      </c>
      <c r="AY15" s="4">
        <f>K80/'a30-2'!J12*100</f>
        <v>1287.8228782287822</v>
      </c>
      <c r="AZ15" s="4">
        <f t="shared" si="17"/>
        <v>1298</v>
      </c>
      <c r="BA15" s="4">
        <f t="shared" si="47"/>
        <v>1298</v>
      </c>
      <c r="BB15" s="4">
        <f t="shared" si="48"/>
        <v>11834.177121771218</v>
      </c>
      <c r="BC15" s="31">
        <f>BB15*1000000/'a1'!BB14</f>
        <v>11608.519118624279</v>
      </c>
      <c r="BD15" s="4">
        <f t="shared" si="49"/>
        <v>31459</v>
      </c>
      <c r="BE15" s="4">
        <f>L80/'a30-2'!K12*100</f>
        <v>3861.7594254937158</v>
      </c>
      <c r="BF15" s="4">
        <f t="shared" si="19"/>
        <v>4306</v>
      </c>
      <c r="BG15" s="4">
        <f t="shared" si="50"/>
        <v>4306</v>
      </c>
      <c r="BH15" s="4">
        <f t="shared" si="51"/>
        <v>31903.240574506286</v>
      </c>
      <c r="BI15" s="31">
        <f>BH15/'a1'!BH14*1000000</f>
        <v>12769.852030663058</v>
      </c>
      <c r="BJ15" s="4">
        <f t="shared" si="52"/>
        <v>31038</v>
      </c>
      <c r="BK15" s="4">
        <f>M80/'a30-2'!L12*100</f>
        <v>3299.3079584775087</v>
      </c>
      <c r="BL15" s="4">
        <f t="shared" si="21"/>
        <v>4355</v>
      </c>
      <c r="BM15" s="4">
        <f t="shared" si="53"/>
        <v>4355</v>
      </c>
      <c r="BN15" s="4">
        <f t="shared" si="54"/>
        <v>32093.692041522492</v>
      </c>
      <c r="BO15" s="4">
        <f>BN15*1000000/'a1'!BN14</f>
        <v>10039.553618632348</v>
      </c>
    </row>
    <row r="16" spans="1:67" ht="12.75" customHeight="1" x14ac:dyDescent="0.2">
      <c r="A16" s="1">
        <v>1990</v>
      </c>
      <c r="B16" s="4">
        <f t="shared" si="0"/>
        <v>303039</v>
      </c>
      <c r="C16" s="4">
        <f>C81/'a30-2'!B13*100</f>
        <v>32332.247557003255</v>
      </c>
      <c r="D16" s="4">
        <f t="shared" si="1"/>
        <v>37550</v>
      </c>
      <c r="E16" s="4">
        <f t="shared" si="23"/>
        <v>37550</v>
      </c>
      <c r="F16" s="4">
        <f t="shared" si="24"/>
        <v>308256.75244299672</v>
      </c>
      <c r="G16" s="31">
        <f>F16*1000000/'a1'!F15</f>
        <v>11131.964040011526</v>
      </c>
      <c r="H16" s="4">
        <f t="shared" si="25"/>
        <v>6216</v>
      </c>
      <c r="I16" s="4">
        <f>D81/'a30-2'!C13*100</f>
        <v>748.76033057851248</v>
      </c>
      <c r="J16" s="4">
        <f t="shared" si="2"/>
        <v>752</v>
      </c>
      <c r="K16" s="4">
        <f t="shared" si="26"/>
        <v>752</v>
      </c>
      <c r="L16" s="4">
        <f t="shared" si="27"/>
        <v>6219.2396694214876</v>
      </c>
      <c r="M16" s="31">
        <f>L16*1000000/'a1'!L15</f>
        <v>10771.708285567416</v>
      </c>
      <c r="N16" s="4">
        <f t="shared" si="28"/>
        <v>1466</v>
      </c>
      <c r="O16" s="4">
        <f>E81/'a30-2'!D13*100</f>
        <v>150.7537688442211</v>
      </c>
      <c r="P16" s="4">
        <f t="shared" si="5"/>
        <v>173</v>
      </c>
      <c r="Q16" s="4">
        <f t="shared" si="29"/>
        <v>173</v>
      </c>
      <c r="R16" s="4">
        <f t="shared" si="30"/>
        <v>1488.2462311557788</v>
      </c>
      <c r="S16" s="31">
        <f>R16*1000000/'a1'!R15</f>
        <v>11412.581141343662</v>
      </c>
      <c r="T16" s="4">
        <f t="shared" si="31"/>
        <v>12409</v>
      </c>
      <c r="U16" s="4">
        <f>F81/'a30-2'!E13*100</f>
        <v>1530.4054054054052</v>
      </c>
      <c r="V16" s="4">
        <f t="shared" si="7"/>
        <v>1785</v>
      </c>
      <c r="W16" s="4">
        <f t="shared" si="32"/>
        <v>1785</v>
      </c>
      <c r="X16" s="4">
        <f t="shared" si="33"/>
        <v>12663.594594594595</v>
      </c>
      <c r="Y16" s="31">
        <f>X16*1000000/'a1'!X15</f>
        <v>13909.144582843663</v>
      </c>
      <c r="Z16" s="4">
        <f t="shared" si="34"/>
        <v>8519</v>
      </c>
      <c r="AA16" s="4">
        <f>G81/'a30-2'!F13*100</f>
        <v>935</v>
      </c>
      <c r="AB16" s="4">
        <f t="shared" si="9"/>
        <v>1183</v>
      </c>
      <c r="AC16" s="4">
        <f t="shared" si="35"/>
        <v>1183</v>
      </c>
      <c r="AD16" s="4">
        <f t="shared" si="36"/>
        <v>8767</v>
      </c>
      <c r="AE16" s="31">
        <f>AD16*1000000/'a1'!AD15</f>
        <v>11844.800285345251</v>
      </c>
      <c r="AF16" s="4">
        <f t="shared" si="37"/>
        <v>72192</v>
      </c>
      <c r="AG16" s="4">
        <f>H81/'a30-2'!G13*100</f>
        <v>6823.4375</v>
      </c>
      <c r="AH16" s="4">
        <f t="shared" si="11"/>
        <v>7561</v>
      </c>
      <c r="AI16" s="4">
        <f t="shared" si="38"/>
        <v>7561</v>
      </c>
      <c r="AJ16" s="4">
        <f t="shared" si="39"/>
        <v>72929.5625</v>
      </c>
      <c r="AK16" s="31">
        <f>AJ16*1000000/'a1'!AJ15</f>
        <v>10422.996773182052</v>
      </c>
      <c r="AL16" s="4">
        <f t="shared" si="40"/>
        <v>106967</v>
      </c>
      <c r="AM16" s="4">
        <f>I81/'a30-2'!H13*100</f>
        <v>11752.411575562701</v>
      </c>
      <c r="AN16" s="4">
        <f t="shared" si="13"/>
        <v>13566</v>
      </c>
      <c r="AO16" s="4">
        <f t="shared" si="41"/>
        <v>13566</v>
      </c>
      <c r="AP16" s="4">
        <f t="shared" si="42"/>
        <v>108780.5884244373</v>
      </c>
      <c r="AQ16" s="31">
        <f>AP16/'a1'!AP15*1000000</f>
        <v>10565.497613445645</v>
      </c>
      <c r="AR16" s="4">
        <f t="shared" si="43"/>
        <v>13173</v>
      </c>
      <c r="AS16" s="4">
        <f>J81/'a30-2'!I13*100</f>
        <v>1209.8138747884941</v>
      </c>
      <c r="AT16" s="4">
        <f t="shared" si="15"/>
        <v>1380</v>
      </c>
      <c r="AU16" s="4">
        <f t="shared" si="44"/>
        <v>1380</v>
      </c>
      <c r="AV16" s="4">
        <f t="shared" si="45"/>
        <v>13343.186125211505</v>
      </c>
      <c r="AW16" s="31">
        <f>AV16*1000000/'a1'!AV15</f>
        <v>12070.682685792568</v>
      </c>
      <c r="AX16" s="4">
        <f t="shared" si="46"/>
        <v>12159</v>
      </c>
      <c r="AY16" s="4">
        <f>K81/'a30-2'!J13*100</f>
        <v>1309.1872791519434</v>
      </c>
      <c r="AZ16" s="4">
        <f t="shared" si="17"/>
        <v>1266</v>
      </c>
      <c r="BA16" s="4">
        <f t="shared" si="47"/>
        <v>1266</v>
      </c>
      <c r="BB16" s="4">
        <f t="shared" si="48"/>
        <v>12115.812720848056</v>
      </c>
      <c r="BC16" s="31">
        <f>BB16*1000000/'a1'!BB15</f>
        <v>12022.911682279086</v>
      </c>
      <c r="BD16" s="4">
        <f t="shared" si="49"/>
        <v>32316</v>
      </c>
      <c r="BE16" s="4">
        <f>L81/'a30-2'!K13*100</f>
        <v>3931.5068493150684</v>
      </c>
      <c r="BF16" s="4">
        <f t="shared" si="19"/>
        <v>4817</v>
      </c>
      <c r="BG16" s="4">
        <f t="shared" si="50"/>
        <v>4817</v>
      </c>
      <c r="BH16" s="4">
        <f t="shared" si="51"/>
        <v>33201.493150684932</v>
      </c>
      <c r="BI16" s="31">
        <f>BH16/'a1'!BH15*1000000</f>
        <v>13031.497577775282</v>
      </c>
      <c r="BJ16" s="4">
        <f t="shared" si="52"/>
        <v>32175</v>
      </c>
      <c r="BK16" s="4">
        <f>M81/'a30-2'!L13*100</f>
        <v>3489.3267651888345</v>
      </c>
      <c r="BL16" s="4">
        <f t="shared" si="21"/>
        <v>4364</v>
      </c>
      <c r="BM16" s="4">
        <f t="shared" si="53"/>
        <v>4364</v>
      </c>
      <c r="BN16" s="4">
        <f t="shared" si="54"/>
        <v>33049.673234811169</v>
      </c>
      <c r="BO16" s="4">
        <f>BN16*1000000/'a1'!BN15</f>
        <v>10039.051913745061</v>
      </c>
    </row>
    <row r="17" spans="1:67" ht="12.75" customHeight="1" x14ac:dyDescent="0.2">
      <c r="A17" s="1">
        <v>1991</v>
      </c>
      <c r="B17" s="4">
        <f t="shared" si="0"/>
        <v>310316</v>
      </c>
      <c r="C17" s="4">
        <f>C82/'a30-2'!B14*100</f>
        <v>31125.972006220843</v>
      </c>
      <c r="D17" s="4">
        <f t="shared" si="1"/>
        <v>39705</v>
      </c>
      <c r="E17" s="4">
        <f t="shared" si="23"/>
        <v>39705</v>
      </c>
      <c r="F17" s="4">
        <f t="shared" si="24"/>
        <v>318895.02799377916</v>
      </c>
      <c r="G17" s="31">
        <f>F17*1000000/'a1'!F16</f>
        <v>11373.907727379308</v>
      </c>
      <c r="H17" s="4">
        <f t="shared" si="25"/>
        <v>6243</v>
      </c>
      <c r="I17" s="4">
        <f>D82/'a30-2'!C14*100</f>
        <v>717.70334928229659</v>
      </c>
      <c r="J17" s="4">
        <f t="shared" si="2"/>
        <v>661</v>
      </c>
      <c r="K17" s="4">
        <f t="shared" si="26"/>
        <v>661</v>
      </c>
      <c r="L17" s="4">
        <f t="shared" si="27"/>
        <v>6186.2966507177034</v>
      </c>
      <c r="M17" s="31">
        <f>L17*1000000/'a1'!L16</f>
        <v>10672.579463804859</v>
      </c>
      <c r="N17" s="4">
        <f t="shared" si="28"/>
        <v>1404</v>
      </c>
      <c r="O17" s="4">
        <f>E82/'a30-2'!D14*100</f>
        <v>144</v>
      </c>
      <c r="P17" s="4">
        <f t="shared" si="5"/>
        <v>203</v>
      </c>
      <c r="Q17" s="4">
        <f t="shared" si="29"/>
        <v>203</v>
      </c>
      <c r="R17" s="4">
        <f t="shared" si="30"/>
        <v>1463</v>
      </c>
      <c r="S17" s="31">
        <f>R17*1000000/'a1'!R16</f>
        <v>11221.992958448711</v>
      </c>
      <c r="T17" s="4">
        <f t="shared" si="31"/>
        <v>12387</v>
      </c>
      <c r="U17" s="4">
        <f>F82/'a30-2'!E14*100</f>
        <v>1488.6731391585761</v>
      </c>
      <c r="V17" s="4">
        <f t="shared" si="7"/>
        <v>1660</v>
      </c>
      <c r="W17" s="4">
        <f t="shared" si="32"/>
        <v>1660</v>
      </c>
      <c r="X17" s="4">
        <f t="shared" si="33"/>
        <v>12558.326860841424</v>
      </c>
      <c r="Y17" s="31">
        <f>X17*1000000/'a1'!X16</f>
        <v>13725.41240286985</v>
      </c>
      <c r="Z17" s="4">
        <f t="shared" si="34"/>
        <v>8608</v>
      </c>
      <c r="AA17" s="4">
        <f>G82/'a30-2'!F14*100</f>
        <v>905.75079872204469</v>
      </c>
      <c r="AB17" s="4">
        <f t="shared" si="9"/>
        <v>1162</v>
      </c>
      <c r="AC17" s="4">
        <f t="shared" si="35"/>
        <v>1162</v>
      </c>
      <c r="AD17" s="4">
        <f t="shared" si="36"/>
        <v>8864.2492012779549</v>
      </c>
      <c r="AE17" s="31">
        <f>AD17*1000000/'a1'!AD16</f>
        <v>11889.272461466178</v>
      </c>
      <c r="AF17" s="4">
        <f t="shared" si="37"/>
        <v>73659</v>
      </c>
      <c r="AG17" s="4">
        <f>H82/'a30-2'!G14*100</f>
        <v>6523.880597014926</v>
      </c>
      <c r="AH17" s="4">
        <f t="shared" si="11"/>
        <v>8078</v>
      </c>
      <c r="AI17" s="4">
        <f t="shared" si="38"/>
        <v>8078</v>
      </c>
      <c r="AJ17" s="4">
        <f t="shared" si="39"/>
        <v>75213.119402985074</v>
      </c>
      <c r="AK17" s="31">
        <f>AJ17*1000000/'a1'!AJ16</f>
        <v>10642.267590918222</v>
      </c>
      <c r="AL17" s="4">
        <f t="shared" si="40"/>
        <v>110847</v>
      </c>
      <c r="AM17" s="4">
        <f>I82/'a30-2'!H14*100</f>
        <v>11426.153846153846</v>
      </c>
      <c r="AN17" s="4">
        <f t="shared" si="13"/>
        <v>15179</v>
      </c>
      <c r="AO17" s="4">
        <f t="shared" si="41"/>
        <v>15179</v>
      </c>
      <c r="AP17" s="4">
        <f t="shared" si="42"/>
        <v>114599.84615384616</v>
      </c>
      <c r="AQ17" s="31">
        <f>AP17/'a1'!AP16*1000000</f>
        <v>10986.135033570659</v>
      </c>
      <c r="AR17" s="4">
        <f t="shared" si="43"/>
        <v>13332</v>
      </c>
      <c r="AS17" s="4">
        <f>J82/'a30-2'!I14*100</f>
        <v>1171.0097719869707</v>
      </c>
      <c r="AT17" s="4">
        <f t="shared" si="15"/>
        <v>1484</v>
      </c>
      <c r="AU17" s="4">
        <f t="shared" si="44"/>
        <v>1484</v>
      </c>
      <c r="AV17" s="4">
        <f t="shared" si="45"/>
        <v>13644.99022801303</v>
      </c>
      <c r="AW17" s="31">
        <f>AV17*1000000/'a1'!AV16</f>
        <v>12297.171088075593</v>
      </c>
      <c r="AX17" s="4">
        <f t="shared" si="46"/>
        <v>12044</v>
      </c>
      <c r="AY17" s="4">
        <f>K82/'a30-2'!J14*100</f>
        <v>1248.7223168654173</v>
      </c>
      <c r="AZ17" s="4">
        <f t="shared" si="17"/>
        <v>1136</v>
      </c>
      <c r="BA17" s="4">
        <f t="shared" si="47"/>
        <v>1136</v>
      </c>
      <c r="BB17" s="4">
        <f t="shared" si="48"/>
        <v>11931.277683134584</v>
      </c>
      <c r="BC17" s="31">
        <f>BB17*1000000/'a1'!BB16</f>
        <v>11898.995707779379</v>
      </c>
      <c r="BD17" s="4">
        <f t="shared" si="49"/>
        <v>32018</v>
      </c>
      <c r="BE17" s="4">
        <f>L82/'a30-2'!K14*100</f>
        <v>3773.2463295269172</v>
      </c>
      <c r="BF17" s="4">
        <f t="shared" si="19"/>
        <v>4460</v>
      </c>
      <c r="BG17" s="4">
        <f t="shared" si="50"/>
        <v>4460</v>
      </c>
      <c r="BH17" s="4">
        <f t="shared" si="51"/>
        <v>32704.753670473081</v>
      </c>
      <c r="BI17" s="31">
        <f>BH17/'a1'!BH16*1000000</f>
        <v>12616.085319585372</v>
      </c>
      <c r="BJ17" s="4">
        <f t="shared" si="52"/>
        <v>34031</v>
      </c>
      <c r="BK17" s="4">
        <f>M82/'a30-2'!L14*100</f>
        <v>3329.1731669266774</v>
      </c>
      <c r="BL17" s="4">
        <f t="shared" si="21"/>
        <v>4984</v>
      </c>
      <c r="BM17" s="4">
        <f t="shared" si="53"/>
        <v>4984</v>
      </c>
      <c r="BN17" s="4">
        <f t="shared" si="54"/>
        <v>35685.826833073326</v>
      </c>
      <c r="BO17" s="4">
        <f>BN17*1000000/'a1'!BN16</f>
        <v>10577.379909601088</v>
      </c>
    </row>
    <row r="18" spans="1:67" ht="12.75" customHeight="1" x14ac:dyDescent="0.2">
      <c r="A18" s="1">
        <v>1992</v>
      </c>
      <c r="B18" s="4">
        <f t="shared" si="0"/>
        <v>312748</v>
      </c>
      <c r="C18" s="4">
        <f>C83/'a30-2'!B15*100</f>
        <v>32045.731707317078</v>
      </c>
      <c r="D18" s="4">
        <f t="shared" si="1"/>
        <v>39573</v>
      </c>
      <c r="E18" s="4">
        <f t="shared" si="23"/>
        <v>39573</v>
      </c>
      <c r="F18" s="4">
        <f t="shared" si="24"/>
        <v>320275.26829268294</v>
      </c>
      <c r="G18" s="31">
        <f>F18*1000000/'a1'!F17</f>
        <v>11288.720456469015</v>
      </c>
      <c r="H18" s="4">
        <f t="shared" si="25"/>
        <v>6358</v>
      </c>
      <c r="I18" s="4">
        <f>D83/'a30-2'!C15*100</f>
        <v>732.28346456692918</v>
      </c>
      <c r="J18" s="4">
        <f t="shared" si="2"/>
        <v>657</v>
      </c>
      <c r="K18" s="4">
        <f t="shared" si="26"/>
        <v>657</v>
      </c>
      <c r="L18" s="4">
        <f t="shared" si="27"/>
        <v>6282.7165354330709</v>
      </c>
      <c r="M18" s="31">
        <f>L18*1000000/'a1'!L17</f>
        <v>10830.234551494756</v>
      </c>
      <c r="N18" s="4">
        <f t="shared" si="28"/>
        <v>1352</v>
      </c>
      <c r="O18" s="4">
        <f>E83/'a30-2'!D15*100</f>
        <v>150.31645569620252</v>
      </c>
      <c r="P18" s="4">
        <f t="shared" si="5"/>
        <v>246</v>
      </c>
      <c r="Q18" s="4">
        <f t="shared" si="29"/>
        <v>246</v>
      </c>
      <c r="R18" s="4">
        <f t="shared" si="30"/>
        <v>1447.6835443037976</v>
      </c>
      <c r="S18" s="31">
        <f>R18*1000000/'a1'!R17</f>
        <v>11065.632815120713</v>
      </c>
      <c r="T18" s="4">
        <f t="shared" si="31"/>
        <v>12348</v>
      </c>
      <c r="U18" s="4">
        <f>F83/'a30-2'!E15*100</f>
        <v>1536.624203821656</v>
      </c>
      <c r="V18" s="4">
        <f t="shared" si="7"/>
        <v>1703</v>
      </c>
      <c r="W18" s="4">
        <f t="shared" si="32"/>
        <v>1703</v>
      </c>
      <c r="X18" s="4">
        <f t="shared" si="33"/>
        <v>12514.375796178345</v>
      </c>
      <c r="Y18" s="31">
        <f>X18*1000000/'a1'!X17</f>
        <v>13610.704427074792</v>
      </c>
      <c r="Z18" s="4">
        <f t="shared" si="34"/>
        <v>8680</v>
      </c>
      <c r="AA18" s="4">
        <f>G83/'a30-2'!F15*100</f>
        <v>915.09433962264154</v>
      </c>
      <c r="AB18" s="4">
        <f t="shared" si="9"/>
        <v>1140</v>
      </c>
      <c r="AC18" s="4">
        <f t="shared" si="35"/>
        <v>1140</v>
      </c>
      <c r="AD18" s="4">
        <f t="shared" si="36"/>
        <v>8904.9056603773588</v>
      </c>
      <c r="AE18" s="31">
        <f>AD18*1000000/'a1'!AD17</f>
        <v>11903.028601492751</v>
      </c>
      <c r="AF18" s="4">
        <f t="shared" si="37"/>
        <v>74424</v>
      </c>
      <c r="AG18" s="4">
        <f>H83/'a30-2'!G15*100</f>
        <v>6778.5923753665684</v>
      </c>
      <c r="AH18" s="4">
        <f t="shared" si="11"/>
        <v>7983</v>
      </c>
      <c r="AI18" s="4">
        <f t="shared" si="38"/>
        <v>7983</v>
      </c>
      <c r="AJ18" s="4">
        <f t="shared" si="39"/>
        <v>75628.40762463343</v>
      </c>
      <c r="AK18" s="31">
        <f>AJ18*1000000/'a1'!AJ17</f>
        <v>10636.891878440878</v>
      </c>
      <c r="AL18" s="4">
        <f t="shared" si="40"/>
        <v>111800</v>
      </c>
      <c r="AM18" s="4">
        <f>I83/'a30-2'!H15*100</f>
        <v>11808.734939759035</v>
      </c>
      <c r="AN18" s="4">
        <f t="shared" si="13"/>
        <v>15164</v>
      </c>
      <c r="AO18" s="4">
        <f t="shared" si="41"/>
        <v>15164</v>
      </c>
      <c r="AP18" s="4">
        <f t="shared" si="42"/>
        <v>115155.26506024097</v>
      </c>
      <c r="AQ18" s="31">
        <f>AP18/'a1'!AP17*1000000</f>
        <v>10892.265621054547</v>
      </c>
      <c r="AR18" s="4">
        <f t="shared" si="43"/>
        <v>13076</v>
      </c>
      <c r="AS18" s="4">
        <f>J83/'a30-2'!I15*100</f>
        <v>1197.7671451355661</v>
      </c>
      <c r="AT18" s="4">
        <f t="shared" si="15"/>
        <v>1551</v>
      </c>
      <c r="AU18" s="4">
        <f t="shared" si="44"/>
        <v>1551</v>
      </c>
      <c r="AV18" s="4">
        <f t="shared" si="45"/>
        <v>13429.232854864435</v>
      </c>
      <c r="AW18" s="31">
        <f>AV18*1000000/'a1'!AV17</f>
        <v>12069.170140860955</v>
      </c>
      <c r="AX18" s="4">
        <f t="shared" si="46"/>
        <v>11470</v>
      </c>
      <c r="AY18" s="4">
        <f>K83/'a30-2'!J15*100</f>
        <v>1247.0588235294117</v>
      </c>
      <c r="AZ18" s="4">
        <f t="shared" si="17"/>
        <v>1060</v>
      </c>
      <c r="BA18" s="4">
        <f t="shared" si="47"/>
        <v>1060</v>
      </c>
      <c r="BB18" s="4">
        <f t="shared" si="48"/>
        <v>11282.941176470587</v>
      </c>
      <c r="BC18" s="31">
        <f>BB18*1000000/'a1'!BB17</f>
        <v>11238.045185952706</v>
      </c>
      <c r="BD18" s="4">
        <f t="shared" si="49"/>
        <v>32210</v>
      </c>
      <c r="BE18" s="4">
        <f>L83/'a30-2'!K15*100</f>
        <v>3790.7348242811499</v>
      </c>
      <c r="BF18" s="4">
        <f t="shared" si="19"/>
        <v>4370</v>
      </c>
      <c r="BG18" s="4">
        <f t="shared" si="50"/>
        <v>4370</v>
      </c>
      <c r="BH18" s="4">
        <f t="shared" si="51"/>
        <v>32789.265175718851</v>
      </c>
      <c r="BI18" s="31">
        <f>BH18/'a1'!BH17*1000000</f>
        <v>12454.747562825467</v>
      </c>
      <c r="BJ18" s="4">
        <f t="shared" si="52"/>
        <v>35132</v>
      </c>
      <c r="BK18" s="4">
        <f>M83/'a30-2'!L15*100</f>
        <v>3465.151515151515</v>
      </c>
      <c r="BL18" s="4">
        <f t="shared" si="21"/>
        <v>5043</v>
      </c>
      <c r="BM18" s="4">
        <f t="shared" si="53"/>
        <v>5043</v>
      </c>
      <c r="BN18" s="4">
        <f t="shared" si="54"/>
        <v>36709.84848484848</v>
      </c>
      <c r="BO18" s="4">
        <f>BN18*1000000/'a1'!BN17</f>
        <v>10582.860735449438</v>
      </c>
    </row>
    <row r="19" spans="1:67" ht="12.75" customHeight="1" x14ac:dyDescent="0.2">
      <c r="A19" s="1">
        <v>1993</v>
      </c>
      <c r="B19" s="4">
        <f t="shared" si="0"/>
        <v>312163</v>
      </c>
      <c r="C19" s="4">
        <f>C84/'a30-2'!B16*100</f>
        <v>31810.164424514198</v>
      </c>
      <c r="D19" s="4">
        <f t="shared" si="1"/>
        <v>39912</v>
      </c>
      <c r="E19" s="4">
        <f t="shared" si="23"/>
        <v>39912</v>
      </c>
      <c r="F19" s="4">
        <f t="shared" si="24"/>
        <v>320264.83557548578</v>
      </c>
      <c r="G19" s="31">
        <f>F19*1000000/'a1'!F18</f>
        <v>11164.980669720197</v>
      </c>
      <c r="H19" s="4">
        <f t="shared" si="25"/>
        <v>6186</v>
      </c>
      <c r="I19" s="4">
        <f>D84/'a30-2'!C16*100</f>
        <v>728.26086956521726</v>
      </c>
      <c r="J19" s="4">
        <f t="shared" si="2"/>
        <v>697</v>
      </c>
      <c r="K19" s="4">
        <f t="shared" si="26"/>
        <v>697</v>
      </c>
      <c r="L19" s="4">
        <f t="shared" si="27"/>
        <v>6154.739130434783</v>
      </c>
      <c r="M19" s="31">
        <f>L19*1000000/'a1'!L18</f>
        <v>10612.040012681164</v>
      </c>
      <c r="N19" s="4">
        <f t="shared" si="28"/>
        <v>1323</v>
      </c>
      <c r="O19" s="4">
        <f>E84/'a30-2'!D16*100</f>
        <v>158.87850467289718</v>
      </c>
      <c r="P19" s="4">
        <f t="shared" si="5"/>
        <v>237</v>
      </c>
      <c r="Q19" s="4">
        <f t="shared" si="29"/>
        <v>237</v>
      </c>
      <c r="R19" s="4">
        <f t="shared" si="30"/>
        <v>1401.1214953271028</v>
      </c>
      <c r="S19" s="31">
        <f>R19*1000000/'a1'!R18</f>
        <v>10600.34268690546</v>
      </c>
      <c r="T19" s="4">
        <f t="shared" si="31"/>
        <v>12583</v>
      </c>
      <c r="U19" s="4">
        <f>F84/'a30-2'!E16*100</f>
        <v>1564.4654088050315</v>
      </c>
      <c r="V19" s="4">
        <f t="shared" si="7"/>
        <v>1836</v>
      </c>
      <c r="W19" s="4">
        <f t="shared" si="32"/>
        <v>1836</v>
      </c>
      <c r="X19" s="4">
        <f t="shared" si="33"/>
        <v>12854.534591194968</v>
      </c>
      <c r="Y19" s="31">
        <f>X19*1000000/'a1'!X18</f>
        <v>13912.96327212162</v>
      </c>
      <c r="Z19" s="4">
        <f t="shared" si="34"/>
        <v>9056</v>
      </c>
      <c r="AA19" s="4">
        <f>G84/'a30-2'!F16*100</f>
        <v>942.7244582043345</v>
      </c>
      <c r="AB19" s="4">
        <f t="shared" si="9"/>
        <v>1243</v>
      </c>
      <c r="AC19" s="4">
        <f t="shared" si="35"/>
        <v>1243</v>
      </c>
      <c r="AD19" s="4">
        <f t="shared" si="36"/>
        <v>9356.275541795665</v>
      </c>
      <c r="AE19" s="31">
        <f>AD19*1000000/'a1'!AD18</f>
        <v>12494.825859889619</v>
      </c>
      <c r="AF19" s="4">
        <f t="shared" si="37"/>
        <v>74009</v>
      </c>
      <c r="AG19" s="4">
        <f>H84/'a30-2'!G16*100</f>
        <v>6751.4450867052019</v>
      </c>
      <c r="AH19" s="4">
        <f t="shared" si="11"/>
        <v>8585</v>
      </c>
      <c r="AI19" s="4">
        <f t="shared" si="38"/>
        <v>8585</v>
      </c>
      <c r="AJ19" s="4">
        <f t="shared" si="39"/>
        <v>75842.554913294793</v>
      </c>
      <c r="AK19" s="31">
        <f>AJ19*1000000/'a1'!AJ18</f>
        <v>10597.661258971315</v>
      </c>
      <c r="AL19" s="4">
        <f t="shared" si="40"/>
        <v>111749</v>
      </c>
      <c r="AM19" s="4">
        <f>I84/'a30-2'!H16*100</f>
        <v>11641.592920353984</v>
      </c>
      <c r="AN19" s="4">
        <f t="shared" si="13"/>
        <v>14560</v>
      </c>
      <c r="AO19" s="4">
        <f t="shared" si="41"/>
        <v>14560</v>
      </c>
      <c r="AP19" s="4">
        <f t="shared" si="42"/>
        <v>114667.40707964601</v>
      </c>
      <c r="AQ19" s="31">
        <f>AP19/'a1'!AP18*1000000</f>
        <v>10726.566835370091</v>
      </c>
      <c r="AR19" s="4">
        <f t="shared" si="43"/>
        <v>12883</v>
      </c>
      <c r="AS19" s="4">
        <f>J84/'a30-2'!I16*100</f>
        <v>1199.0595611285266</v>
      </c>
      <c r="AT19" s="4">
        <f t="shared" si="15"/>
        <v>1463</v>
      </c>
      <c r="AU19" s="4">
        <f t="shared" si="44"/>
        <v>1463</v>
      </c>
      <c r="AV19" s="4">
        <f t="shared" si="45"/>
        <v>13146.940438871474</v>
      </c>
      <c r="AW19" s="31">
        <f>AV19*1000000/'a1'!AV18</f>
        <v>11763.357818925137</v>
      </c>
      <c r="AX19" s="4">
        <f t="shared" si="46"/>
        <v>11601</v>
      </c>
      <c r="AY19" s="4">
        <f>K84/'a30-2'!J16*100</f>
        <v>1200.6578947368421</v>
      </c>
      <c r="AZ19" s="4">
        <f t="shared" si="17"/>
        <v>1197</v>
      </c>
      <c r="BA19" s="4">
        <f t="shared" si="47"/>
        <v>1197</v>
      </c>
      <c r="BB19" s="4">
        <f t="shared" si="48"/>
        <v>11597.342105263158</v>
      </c>
      <c r="BC19" s="31">
        <f>BB19*1000000/'a1'!BB18</f>
        <v>11517.868810470909</v>
      </c>
      <c r="BD19" s="4">
        <f t="shared" si="49"/>
        <v>31591</v>
      </c>
      <c r="BE19" s="4">
        <f>L84/'a30-2'!K16*100</f>
        <v>3714.7335423197496</v>
      </c>
      <c r="BF19" s="4">
        <f t="shared" si="19"/>
        <v>4158</v>
      </c>
      <c r="BG19" s="4">
        <f t="shared" si="50"/>
        <v>4158</v>
      </c>
      <c r="BH19" s="4">
        <f t="shared" si="51"/>
        <v>32034.266457680249</v>
      </c>
      <c r="BI19" s="31">
        <f>BH19/'a1'!BH18*1000000</f>
        <v>12010.033568758219</v>
      </c>
      <c r="BJ19" s="4">
        <f t="shared" si="52"/>
        <v>35624</v>
      </c>
      <c r="BK19" s="4">
        <f>M84/'a30-2'!L16*100</f>
        <v>3471.1964549483014</v>
      </c>
      <c r="BL19" s="4">
        <f t="shared" si="21"/>
        <v>5144</v>
      </c>
      <c r="BM19" s="4">
        <f t="shared" si="53"/>
        <v>5144</v>
      </c>
      <c r="BN19" s="4">
        <f t="shared" si="54"/>
        <v>37296.803545051698</v>
      </c>
      <c r="BO19" s="4">
        <f>BN19*1000000/'a1'!BN18</f>
        <v>10453.808019417074</v>
      </c>
    </row>
    <row r="20" spans="1:67" ht="12.75" customHeight="1" x14ac:dyDescent="0.2">
      <c r="A20" s="1">
        <v>1994</v>
      </c>
      <c r="B20" s="4">
        <f t="shared" si="0"/>
        <v>308720</v>
      </c>
      <c r="C20" s="4">
        <f>C85/'a30-2'!B17*100</f>
        <v>33134.218289085547</v>
      </c>
      <c r="D20" s="4">
        <f t="shared" si="1"/>
        <v>41195</v>
      </c>
      <c r="E20" s="4">
        <f t="shared" si="23"/>
        <v>41195</v>
      </c>
      <c r="F20" s="4">
        <f t="shared" si="24"/>
        <v>316780.78171091445</v>
      </c>
      <c r="G20" s="31">
        <f>F20*1000000/'a1'!F19</f>
        <v>10923.225503876047</v>
      </c>
      <c r="H20" s="4">
        <f t="shared" si="25"/>
        <v>6223</v>
      </c>
      <c r="I20" s="4">
        <f>D85/'a30-2'!C17*100</f>
        <v>742.37804878048792</v>
      </c>
      <c r="J20" s="4">
        <f t="shared" si="2"/>
        <v>615</v>
      </c>
      <c r="K20" s="4">
        <f t="shared" si="26"/>
        <v>615</v>
      </c>
      <c r="L20" s="4">
        <f t="shared" si="27"/>
        <v>6095.6219512195121</v>
      </c>
      <c r="M20" s="31">
        <f>L20*1000000/'a1'!L19</f>
        <v>10610.93598440902</v>
      </c>
      <c r="N20" s="4">
        <f t="shared" si="28"/>
        <v>1322</v>
      </c>
      <c r="O20" s="4">
        <f>E85/'a30-2'!D17*100</f>
        <v>166.92426584234929</v>
      </c>
      <c r="P20" s="4">
        <f t="shared" si="5"/>
        <v>173</v>
      </c>
      <c r="Q20" s="4">
        <f t="shared" si="29"/>
        <v>173</v>
      </c>
      <c r="R20" s="4">
        <f t="shared" si="30"/>
        <v>1328.0757341576507</v>
      </c>
      <c r="S20" s="31">
        <f>R20*1000000/'a1'!R19</f>
        <v>9952.8296811053206</v>
      </c>
      <c r="T20" s="4">
        <f t="shared" si="31"/>
        <v>12339</v>
      </c>
      <c r="U20" s="4">
        <f>F85/'a30-2'!E17*100</f>
        <v>1638.8888888888889</v>
      </c>
      <c r="V20" s="4">
        <f t="shared" si="7"/>
        <v>1644</v>
      </c>
      <c r="W20" s="4">
        <f t="shared" si="32"/>
        <v>1644</v>
      </c>
      <c r="X20" s="4">
        <f t="shared" si="33"/>
        <v>12344.111111111111</v>
      </c>
      <c r="Y20" s="31">
        <f>X20*1000000/'a1'!X19</f>
        <v>13318.046536261369</v>
      </c>
      <c r="Z20" s="4">
        <f t="shared" si="34"/>
        <v>8906</v>
      </c>
      <c r="AA20" s="4">
        <f>G85/'a30-2'!F17*100</f>
        <v>980.27314112291344</v>
      </c>
      <c r="AB20" s="4">
        <f t="shared" si="9"/>
        <v>1196</v>
      </c>
      <c r="AC20" s="4">
        <f t="shared" si="35"/>
        <v>1196</v>
      </c>
      <c r="AD20" s="4">
        <f t="shared" si="36"/>
        <v>9121.7268588770858</v>
      </c>
      <c r="AE20" s="31">
        <f>AD20*1000000/'a1'!AD19</f>
        <v>12159.303183717466</v>
      </c>
      <c r="AF20" s="4">
        <f t="shared" si="37"/>
        <v>73962</v>
      </c>
      <c r="AG20" s="4">
        <f>H85/'a30-2'!G17*100</f>
        <v>7182.4712643678167</v>
      </c>
      <c r="AH20" s="4">
        <f t="shared" si="11"/>
        <v>8755</v>
      </c>
      <c r="AI20" s="4">
        <f t="shared" si="38"/>
        <v>8755</v>
      </c>
      <c r="AJ20" s="4">
        <f t="shared" si="39"/>
        <v>75534.528735632179</v>
      </c>
      <c r="AK20" s="31">
        <f>AJ20*1000000/'a1'!AJ19</f>
        <v>10501.987824602176</v>
      </c>
      <c r="AL20" s="4">
        <f t="shared" si="40"/>
        <v>111226</v>
      </c>
      <c r="AM20" s="4">
        <f>I85/'a30-2'!H17*100</f>
        <v>12175.438596491227</v>
      </c>
      <c r="AN20" s="4">
        <f t="shared" si="13"/>
        <v>15559</v>
      </c>
      <c r="AO20" s="4">
        <f t="shared" si="41"/>
        <v>15559</v>
      </c>
      <c r="AP20" s="4">
        <f t="shared" si="42"/>
        <v>114609.56140350878</v>
      </c>
      <c r="AQ20" s="31">
        <f>AP20/'a1'!AP19*1000000</f>
        <v>10593.217006546431</v>
      </c>
      <c r="AR20" s="4">
        <f t="shared" si="43"/>
        <v>12600</v>
      </c>
      <c r="AS20" s="4">
        <f>J85/'a30-2'!I17*100</f>
        <v>1228.8786482334872</v>
      </c>
      <c r="AT20" s="4">
        <f t="shared" si="15"/>
        <v>1638</v>
      </c>
      <c r="AU20" s="4">
        <f t="shared" si="44"/>
        <v>1638</v>
      </c>
      <c r="AV20" s="4">
        <f t="shared" si="45"/>
        <v>13009.121351766513</v>
      </c>
      <c r="AW20" s="31">
        <f>AV20*1000000/'a1'!AV19</f>
        <v>11581.885590454771</v>
      </c>
      <c r="AX20" s="4">
        <f t="shared" si="46"/>
        <v>11215</v>
      </c>
      <c r="AY20" s="4">
        <f>K85/'a30-2'!J17*100</f>
        <v>1206.7307692307693</v>
      </c>
      <c r="AZ20" s="4">
        <f t="shared" si="17"/>
        <v>1210</v>
      </c>
      <c r="BA20" s="4">
        <f t="shared" si="47"/>
        <v>1210</v>
      </c>
      <c r="BB20" s="4">
        <f t="shared" si="48"/>
        <v>11218.26923076923</v>
      </c>
      <c r="BC20" s="31">
        <f>BB20*1000000/'a1'!BB19</f>
        <v>11111.873046350425</v>
      </c>
      <c r="BD20" s="4">
        <f t="shared" si="49"/>
        <v>29791</v>
      </c>
      <c r="BE20" s="4">
        <f>L85/'a30-2'!K17*100</f>
        <v>3741.9354838709678</v>
      </c>
      <c r="BF20" s="4">
        <f t="shared" si="19"/>
        <v>3749</v>
      </c>
      <c r="BG20" s="4">
        <f t="shared" si="50"/>
        <v>3749</v>
      </c>
      <c r="BH20" s="4">
        <f t="shared" si="51"/>
        <v>29798.06451612903</v>
      </c>
      <c r="BI20" s="31">
        <f>BH20/'a1'!BH19*1000000</f>
        <v>11033.843706238167</v>
      </c>
      <c r="BJ20" s="4">
        <f t="shared" si="52"/>
        <v>35952</v>
      </c>
      <c r="BK20" s="4">
        <f>M85/'a30-2'!L17*100</f>
        <v>3608.0691642651295</v>
      </c>
      <c r="BL20" s="4">
        <f t="shared" si="21"/>
        <v>5908</v>
      </c>
      <c r="BM20" s="4">
        <f t="shared" si="53"/>
        <v>5908</v>
      </c>
      <c r="BN20" s="4">
        <f t="shared" si="54"/>
        <v>38251.930835734871</v>
      </c>
      <c r="BO20" s="4">
        <f>BN20*1000000/'a1'!BN19</f>
        <v>10405.644834704099</v>
      </c>
    </row>
    <row r="21" spans="1:67" ht="12.75" customHeight="1" x14ac:dyDescent="0.2">
      <c r="A21" s="1">
        <v>1995</v>
      </c>
      <c r="B21" s="4">
        <f t="shared" si="0"/>
        <v>305774</v>
      </c>
      <c r="C21" s="4">
        <f>C86/'a30-2'!B18*100</f>
        <v>33749.636098981071</v>
      </c>
      <c r="D21" s="4">
        <f t="shared" si="1"/>
        <v>41121</v>
      </c>
      <c r="E21" s="4">
        <f t="shared" si="23"/>
        <v>41121</v>
      </c>
      <c r="F21" s="4">
        <f t="shared" si="24"/>
        <v>313145.36390101892</v>
      </c>
      <c r="G21" s="31">
        <f>F21*1000000/'a1'!F20</f>
        <v>10686.712181200279</v>
      </c>
      <c r="H21" s="4">
        <f t="shared" si="25"/>
        <v>6082</v>
      </c>
      <c r="I21" s="4">
        <f>D86/'a30-2'!C18*100</f>
        <v>739.78819969742813</v>
      </c>
      <c r="J21" s="4">
        <f t="shared" si="2"/>
        <v>552</v>
      </c>
      <c r="K21" s="4">
        <f t="shared" si="26"/>
        <v>552</v>
      </c>
      <c r="L21" s="4">
        <f t="shared" si="27"/>
        <v>5894.2118003025716</v>
      </c>
      <c r="M21" s="31">
        <f>L21*1000000/'a1'!L20</f>
        <v>10388.161728564957</v>
      </c>
      <c r="N21" s="4">
        <f t="shared" si="28"/>
        <v>1354</v>
      </c>
      <c r="O21" s="4">
        <f>E86/'a30-2'!D18*100</f>
        <v>167.43471582181263</v>
      </c>
      <c r="P21" s="4">
        <f t="shared" si="5"/>
        <v>155</v>
      </c>
      <c r="Q21" s="4">
        <f t="shared" si="29"/>
        <v>155</v>
      </c>
      <c r="R21" s="4">
        <f t="shared" si="30"/>
        <v>1341.5652841781873</v>
      </c>
      <c r="S21" s="31">
        <f>R21*1000000/'a1'!R20</f>
        <v>9980.770629603745</v>
      </c>
      <c r="T21" s="4">
        <f t="shared" si="31"/>
        <v>12054</v>
      </c>
      <c r="U21" s="4">
        <f>F86/'a30-2'!E18*100</f>
        <v>1657.4923547400608</v>
      </c>
      <c r="V21" s="4">
        <f t="shared" si="7"/>
        <v>1605</v>
      </c>
      <c r="W21" s="4">
        <f t="shared" si="32"/>
        <v>1605</v>
      </c>
      <c r="X21" s="4">
        <f t="shared" si="33"/>
        <v>12001.507645259939</v>
      </c>
      <c r="Y21" s="31">
        <f>X21*1000000/'a1'!X20</f>
        <v>12930.986990108971</v>
      </c>
      <c r="Z21" s="4">
        <f t="shared" si="34"/>
        <v>8731</v>
      </c>
      <c r="AA21" s="4">
        <f>G86/'a30-2'!F18*100</f>
        <v>990.99099099099101</v>
      </c>
      <c r="AB21" s="4">
        <f t="shared" si="9"/>
        <v>1334</v>
      </c>
      <c r="AC21" s="4">
        <f t="shared" si="35"/>
        <v>1334</v>
      </c>
      <c r="AD21" s="4">
        <f t="shared" si="36"/>
        <v>9074.0090090090089</v>
      </c>
      <c r="AE21" s="31">
        <f>AD21*1000000/'a1'!AD20</f>
        <v>12083.485709313502</v>
      </c>
      <c r="AF21" s="4">
        <f t="shared" si="37"/>
        <v>73031</v>
      </c>
      <c r="AG21" s="4">
        <f>H86/'a30-2'!G18*100</f>
        <v>7407.4074074074078</v>
      </c>
      <c r="AH21" s="4">
        <f t="shared" si="11"/>
        <v>8736</v>
      </c>
      <c r="AI21" s="4">
        <f t="shared" si="38"/>
        <v>8736</v>
      </c>
      <c r="AJ21" s="4">
        <f t="shared" si="39"/>
        <v>74359.592592592599</v>
      </c>
      <c r="AK21" s="31">
        <f>AJ21*1000000/'a1'!AJ20</f>
        <v>10300.226740952534</v>
      </c>
      <c r="AL21" s="4">
        <f t="shared" si="40"/>
        <v>111026</v>
      </c>
      <c r="AM21" s="4">
        <f>I86/'a30-2'!H18*100</f>
        <v>12443.001443001443</v>
      </c>
      <c r="AN21" s="4">
        <f t="shared" si="13"/>
        <v>16476</v>
      </c>
      <c r="AO21" s="4">
        <f t="shared" si="41"/>
        <v>16476</v>
      </c>
      <c r="AP21" s="4">
        <f t="shared" si="42"/>
        <v>115058.99855699856</v>
      </c>
      <c r="AQ21" s="31">
        <f>AP21/'a1'!AP20*1000000</f>
        <v>10507.556909381401</v>
      </c>
      <c r="AR21" s="4">
        <f t="shared" si="43"/>
        <v>12615</v>
      </c>
      <c r="AS21" s="4">
        <f>J86/'a30-2'!I18*100</f>
        <v>1247.7341389728097</v>
      </c>
      <c r="AT21" s="4">
        <f t="shared" si="15"/>
        <v>1588</v>
      </c>
      <c r="AU21" s="4">
        <f t="shared" si="44"/>
        <v>1588</v>
      </c>
      <c r="AV21" s="4">
        <f t="shared" si="45"/>
        <v>12955.26586102719</v>
      </c>
      <c r="AW21" s="31">
        <f>AV21*1000000/'a1'!AV20</f>
        <v>11473.467529581711</v>
      </c>
      <c r="AX21" s="4">
        <f t="shared" si="46"/>
        <v>11316</v>
      </c>
      <c r="AY21" s="4">
        <f>K86/'a30-2'!J18*100</f>
        <v>1190.8517350157729</v>
      </c>
      <c r="AZ21" s="4">
        <f t="shared" si="17"/>
        <v>973</v>
      </c>
      <c r="BA21" s="4">
        <f t="shared" si="47"/>
        <v>973</v>
      </c>
      <c r="BB21" s="4">
        <f t="shared" si="48"/>
        <v>11098.148264984227</v>
      </c>
      <c r="BC21" s="31">
        <f>BB21*1000000/'a1'!BB20</f>
        <v>10942.90132390203</v>
      </c>
      <c r="BD21" s="4">
        <f t="shared" si="49"/>
        <v>29201</v>
      </c>
      <c r="BE21" s="4">
        <f>L86/'a30-2'!K18*100</f>
        <v>3733.6377473363777</v>
      </c>
      <c r="BF21" s="4">
        <f t="shared" si="19"/>
        <v>3392</v>
      </c>
      <c r="BG21" s="4">
        <f t="shared" si="50"/>
        <v>3392</v>
      </c>
      <c r="BH21" s="4">
        <f t="shared" si="51"/>
        <v>28859.362252663621</v>
      </c>
      <c r="BI21" s="31">
        <f>BH21/'a1'!BH20*1000000</f>
        <v>10553.725263076842</v>
      </c>
      <c r="BJ21" s="4">
        <f t="shared" si="52"/>
        <v>35327</v>
      </c>
      <c r="BK21" s="4">
        <f>M86/'a30-2'!L18*100</f>
        <v>3706.0478199718709</v>
      </c>
      <c r="BL21" s="4">
        <f t="shared" si="21"/>
        <v>5499</v>
      </c>
      <c r="BM21" s="4">
        <f t="shared" si="53"/>
        <v>5499</v>
      </c>
      <c r="BN21" s="4">
        <f t="shared" si="54"/>
        <v>37119.952180028129</v>
      </c>
      <c r="BO21" s="4">
        <f>BN21*1000000/'a1'!BN20</f>
        <v>9826.8783948779783</v>
      </c>
    </row>
    <row r="22" spans="1:67" ht="12.75" customHeight="1" x14ac:dyDescent="0.2">
      <c r="A22" s="1">
        <v>1996</v>
      </c>
      <c r="B22" s="4">
        <f t="shared" si="0"/>
        <v>299809</v>
      </c>
      <c r="C22" s="4">
        <f>C87/'a30-2'!B19*100</f>
        <v>34262.931034482761</v>
      </c>
      <c r="D22" s="4">
        <f t="shared" si="1"/>
        <v>40587</v>
      </c>
      <c r="E22" s="4">
        <f t="shared" si="23"/>
        <v>40587</v>
      </c>
      <c r="F22" s="4">
        <f t="shared" si="24"/>
        <v>306133.06896551722</v>
      </c>
      <c r="G22" s="31">
        <f>F22*1000000/'a1'!F21</f>
        <v>10338.764441569367</v>
      </c>
      <c r="H22" s="4">
        <f t="shared" si="25"/>
        <v>5912</v>
      </c>
      <c r="I22" s="4">
        <f>D87/'a30-2'!C19*100</f>
        <v>727.95216741405079</v>
      </c>
      <c r="J22" s="4">
        <f t="shared" si="2"/>
        <v>477</v>
      </c>
      <c r="K22" s="4">
        <f t="shared" si="26"/>
        <v>477</v>
      </c>
      <c r="L22" s="4">
        <f t="shared" si="27"/>
        <v>5661.0478325859494</v>
      </c>
      <c r="M22" s="31">
        <f>L22*1000000/'a1'!L21</f>
        <v>10114.468575170806</v>
      </c>
      <c r="N22" s="4">
        <f t="shared" si="28"/>
        <v>1410</v>
      </c>
      <c r="O22" s="4">
        <f>E87/'a30-2'!D19*100</f>
        <v>170.21276595744681</v>
      </c>
      <c r="P22" s="4">
        <f t="shared" si="5"/>
        <v>165</v>
      </c>
      <c r="Q22" s="4">
        <f t="shared" si="29"/>
        <v>165</v>
      </c>
      <c r="R22" s="4">
        <f t="shared" si="30"/>
        <v>1404.7872340425531</v>
      </c>
      <c r="S22" s="31">
        <f>R22*1000000/'a1'!R21</f>
        <v>10349.331678485256</v>
      </c>
      <c r="T22" s="4">
        <f t="shared" si="31"/>
        <v>11540</v>
      </c>
      <c r="U22" s="4">
        <f>F87/'a30-2'!E19*100</f>
        <v>1623.4939759036145</v>
      </c>
      <c r="V22" s="4">
        <f t="shared" si="7"/>
        <v>1268</v>
      </c>
      <c r="W22" s="4">
        <f t="shared" si="32"/>
        <v>1268</v>
      </c>
      <c r="X22" s="4">
        <f t="shared" si="33"/>
        <v>11184.506024096385</v>
      </c>
      <c r="Y22" s="31">
        <f>X22*1000000/'a1'!X21</f>
        <v>12009.214834420547</v>
      </c>
      <c r="Z22" s="4">
        <f t="shared" si="34"/>
        <v>8572</v>
      </c>
      <c r="AA22" s="4">
        <f>G87/'a30-2'!F19*100</f>
        <v>1008.8365243004419</v>
      </c>
      <c r="AB22" s="4">
        <f t="shared" si="9"/>
        <v>1293</v>
      </c>
      <c r="AC22" s="4">
        <f t="shared" si="35"/>
        <v>1293</v>
      </c>
      <c r="AD22" s="4">
        <f t="shared" si="36"/>
        <v>8856.1634756995591</v>
      </c>
      <c r="AE22" s="31">
        <f>AD22*1000000/'a1'!AD21</f>
        <v>11772.617572061497</v>
      </c>
      <c r="AF22" s="4">
        <f t="shared" si="37"/>
        <v>72013</v>
      </c>
      <c r="AG22" s="4">
        <f>H87/'a30-2'!G19*100</f>
        <v>7590.9732016925245</v>
      </c>
      <c r="AH22" s="4">
        <f t="shared" si="11"/>
        <v>8974</v>
      </c>
      <c r="AI22" s="4">
        <f t="shared" si="38"/>
        <v>8974</v>
      </c>
      <c r="AJ22" s="4">
        <f t="shared" si="39"/>
        <v>73396.026798307474</v>
      </c>
      <c r="AK22" s="31">
        <f>AJ22*1000000/'a1'!AJ21</f>
        <v>10127.924654967152</v>
      </c>
      <c r="AL22" s="4">
        <f t="shared" si="40"/>
        <v>106851</v>
      </c>
      <c r="AM22" s="4">
        <f>I87/'a30-2'!H19*100</f>
        <v>12729.344729344728</v>
      </c>
      <c r="AN22" s="4">
        <f t="shared" si="13"/>
        <v>15749</v>
      </c>
      <c r="AO22" s="4">
        <f t="shared" si="41"/>
        <v>15749</v>
      </c>
      <c r="AP22" s="4">
        <f t="shared" si="42"/>
        <v>109870.65527065528</v>
      </c>
      <c r="AQ22" s="31">
        <f>AP22/'a1'!AP21*1000000</f>
        <v>9913.5267421049593</v>
      </c>
      <c r="AR22" s="4">
        <f t="shared" si="43"/>
        <v>12544</v>
      </c>
      <c r="AS22" s="4">
        <f>J87/'a30-2'!I19*100</f>
        <v>1257.0579494799406</v>
      </c>
      <c r="AT22" s="4">
        <f t="shared" si="15"/>
        <v>1527</v>
      </c>
      <c r="AU22" s="4">
        <f t="shared" si="44"/>
        <v>1527</v>
      </c>
      <c r="AV22" s="4">
        <f t="shared" si="45"/>
        <v>12813.94205052006</v>
      </c>
      <c r="AW22" s="31">
        <f>AV22*1000000/'a1'!AV21</f>
        <v>11297.819821723988</v>
      </c>
      <c r="AX22" s="4">
        <f t="shared" si="46"/>
        <v>11279</v>
      </c>
      <c r="AY22" s="4">
        <f>K87/'a30-2'!J19*100</f>
        <v>1178.2945736434108</v>
      </c>
      <c r="AZ22" s="4">
        <f t="shared" si="17"/>
        <v>1048</v>
      </c>
      <c r="BA22" s="4">
        <f t="shared" si="47"/>
        <v>1048</v>
      </c>
      <c r="BB22" s="4">
        <f t="shared" si="48"/>
        <v>11148.70542635659</v>
      </c>
      <c r="BC22" s="31">
        <f>BB22*1000000/'a1'!BB21</f>
        <v>10941.420220283322</v>
      </c>
      <c r="BD22" s="4">
        <f t="shared" si="49"/>
        <v>28855</v>
      </c>
      <c r="BE22" s="4">
        <f>L87/'a30-2'!K19*100</f>
        <v>3648.7294469357244</v>
      </c>
      <c r="BF22" s="4">
        <f t="shared" si="19"/>
        <v>3525</v>
      </c>
      <c r="BG22" s="4">
        <f t="shared" si="50"/>
        <v>3525</v>
      </c>
      <c r="BH22" s="4">
        <f t="shared" si="51"/>
        <v>28731.270553064274</v>
      </c>
      <c r="BI22" s="31">
        <f>BH22/'a1'!BH21*1000000</f>
        <v>10353.114806772963</v>
      </c>
      <c r="BJ22" s="4">
        <f t="shared" si="52"/>
        <v>36017</v>
      </c>
      <c r="BK22" s="4">
        <f>M87/'a30-2'!L19*100</f>
        <v>3830.7905686546469</v>
      </c>
      <c r="BL22" s="4">
        <f t="shared" si="21"/>
        <v>5936</v>
      </c>
      <c r="BM22" s="4">
        <f t="shared" si="53"/>
        <v>5936</v>
      </c>
      <c r="BN22" s="4">
        <f t="shared" si="54"/>
        <v>38122.209431345356</v>
      </c>
      <c r="BO22" s="4">
        <f>BN22*1000000/'a1'!BN21</f>
        <v>9839.7238613529462</v>
      </c>
    </row>
    <row r="23" spans="1:67" ht="12.75" customHeight="1" x14ac:dyDescent="0.2">
      <c r="A23" s="1">
        <v>1997</v>
      </c>
      <c r="B23" s="4">
        <f t="shared" si="0"/>
        <v>298071</v>
      </c>
      <c r="C23" s="4">
        <f>C88/'a30-2'!B20*100</f>
        <v>35518.413597733714</v>
      </c>
      <c r="D23" s="4">
        <f t="shared" si="1"/>
        <v>38411</v>
      </c>
      <c r="E23" s="4">
        <f t="shared" si="23"/>
        <v>38411</v>
      </c>
      <c r="F23" s="4">
        <f t="shared" si="24"/>
        <v>300963.58640226629</v>
      </c>
      <c r="G23" s="31">
        <f>F23*1000000/'a1'!F22</f>
        <v>10063.669822547217</v>
      </c>
      <c r="H23" s="4">
        <f t="shared" si="25"/>
        <v>5746</v>
      </c>
      <c r="I23" s="4">
        <f>D88/'a30-2'!C20*100</f>
        <v>717.87296898079762</v>
      </c>
      <c r="J23" s="4">
        <f t="shared" si="2"/>
        <v>446</v>
      </c>
      <c r="K23" s="4">
        <f t="shared" si="26"/>
        <v>446</v>
      </c>
      <c r="L23" s="4">
        <f t="shared" si="27"/>
        <v>5474.1270310192021</v>
      </c>
      <c r="M23" s="31">
        <f>L23*1000000/'a1'!L22</f>
        <v>9936.49978130624</v>
      </c>
      <c r="N23" s="4">
        <f t="shared" si="28"/>
        <v>1439</v>
      </c>
      <c r="O23" s="4">
        <f>E88/'a30-2'!D20*100</f>
        <v>179.91004497751123</v>
      </c>
      <c r="P23" s="4">
        <f t="shared" si="5"/>
        <v>219</v>
      </c>
      <c r="Q23" s="4">
        <f t="shared" si="29"/>
        <v>219</v>
      </c>
      <c r="R23" s="4">
        <f t="shared" si="30"/>
        <v>1478.0899550224888</v>
      </c>
      <c r="S23" s="31">
        <f>R23*1000000/'a1'!R22</f>
        <v>10860.721959090994</v>
      </c>
      <c r="T23" s="4">
        <f t="shared" si="31"/>
        <v>11285</v>
      </c>
      <c r="U23" s="4">
        <f>F88/'a30-2'!E20*100</f>
        <v>1594.3952802359884</v>
      </c>
      <c r="V23" s="4">
        <f t="shared" si="7"/>
        <v>1199</v>
      </c>
      <c r="W23" s="4">
        <f t="shared" si="32"/>
        <v>1199</v>
      </c>
      <c r="X23" s="4">
        <f t="shared" si="33"/>
        <v>10889.604719764011</v>
      </c>
      <c r="Y23" s="31">
        <f>X23*1000000/'a1'!X22</f>
        <v>11679.087689391497</v>
      </c>
      <c r="Z23" s="4">
        <f t="shared" si="34"/>
        <v>8551</v>
      </c>
      <c r="AA23" s="4">
        <f>G88/'a30-2'!F20*100</f>
        <v>1029.3255131964809</v>
      </c>
      <c r="AB23" s="4">
        <f t="shared" si="9"/>
        <v>1125</v>
      </c>
      <c r="AC23" s="4">
        <f t="shared" si="35"/>
        <v>1125</v>
      </c>
      <c r="AD23" s="4">
        <f t="shared" si="36"/>
        <v>8646.6744868035203</v>
      </c>
      <c r="AE23" s="31">
        <f>AD23*1000000/'a1'!AD22</f>
        <v>11490.429358246618</v>
      </c>
      <c r="AF23" s="4">
        <f t="shared" si="37"/>
        <v>70790</v>
      </c>
      <c r="AG23" s="4">
        <f>H88/'a30-2'!G20*100</f>
        <v>7966.5271966527198</v>
      </c>
      <c r="AH23" s="4">
        <f t="shared" si="11"/>
        <v>8458</v>
      </c>
      <c r="AI23" s="4">
        <f t="shared" si="38"/>
        <v>8458</v>
      </c>
      <c r="AJ23" s="4">
        <f t="shared" si="39"/>
        <v>71281.472803347278</v>
      </c>
      <c r="AK23" s="31">
        <f>AJ23*1000000/'a1'!AJ22</f>
        <v>9798.6645338626731</v>
      </c>
      <c r="AL23" s="4">
        <f t="shared" si="40"/>
        <v>106763</v>
      </c>
      <c r="AM23" s="4">
        <f>I88/'a30-2'!H20*100</f>
        <v>13373.595505617976</v>
      </c>
      <c r="AN23" s="4">
        <f t="shared" si="13"/>
        <v>15238</v>
      </c>
      <c r="AO23" s="4">
        <f t="shared" si="41"/>
        <v>15238</v>
      </c>
      <c r="AP23" s="4">
        <f t="shared" si="42"/>
        <v>108627.40449438202</v>
      </c>
      <c r="AQ23" s="31">
        <f>AP23/'a1'!AP22*1000000</f>
        <v>9674.989407346382</v>
      </c>
      <c r="AR23" s="4">
        <f t="shared" si="43"/>
        <v>12641</v>
      </c>
      <c r="AS23" s="4">
        <f>J88/'a30-2'!I20*100</f>
        <v>1276.0646108663732</v>
      </c>
      <c r="AT23" s="4">
        <f t="shared" si="15"/>
        <v>1334</v>
      </c>
      <c r="AU23" s="4">
        <f t="shared" si="44"/>
        <v>1334</v>
      </c>
      <c r="AV23" s="4">
        <f t="shared" si="45"/>
        <v>12698.935389133627</v>
      </c>
      <c r="AW23" s="31">
        <f>AV23*1000000/'a1'!AV22</f>
        <v>11177.380884137727</v>
      </c>
      <c r="AX23" s="4">
        <f t="shared" si="46"/>
        <v>11092</v>
      </c>
      <c r="AY23" s="4">
        <f>K88/'a30-2'!J20*100</f>
        <v>1199.0881458966567</v>
      </c>
      <c r="AZ23" s="4">
        <f t="shared" si="17"/>
        <v>1152</v>
      </c>
      <c r="BA23" s="4">
        <f t="shared" si="47"/>
        <v>1152</v>
      </c>
      <c r="BB23" s="4">
        <f t="shared" si="48"/>
        <v>11044.911854103344</v>
      </c>
      <c r="BC23" s="31">
        <f>BB23*1000000/'a1'!BB22</f>
        <v>10850.663280063645</v>
      </c>
      <c r="BD23" s="4">
        <f t="shared" si="49"/>
        <v>28958</v>
      </c>
      <c r="BE23" s="4">
        <f>L88/'a30-2'!K20*100</f>
        <v>3671.554252199413</v>
      </c>
      <c r="BF23" s="4">
        <f t="shared" si="19"/>
        <v>3442</v>
      </c>
      <c r="BG23" s="4">
        <f t="shared" si="50"/>
        <v>3442</v>
      </c>
      <c r="BH23" s="4">
        <f t="shared" si="51"/>
        <v>28728.445747800586</v>
      </c>
      <c r="BI23" s="31">
        <f>BH23/'a1'!BH22*1000000</f>
        <v>10151.939520356071</v>
      </c>
      <c r="BJ23" s="4">
        <f t="shared" si="52"/>
        <v>35936</v>
      </c>
      <c r="BK23" s="4">
        <f>M88/'a30-2'!L20*100</f>
        <v>4015.0684931506853</v>
      </c>
      <c r="BL23" s="4">
        <f t="shared" si="21"/>
        <v>5201</v>
      </c>
      <c r="BM23" s="4">
        <f t="shared" si="53"/>
        <v>5201</v>
      </c>
      <c r="BN23" s="4">
        <f t="shared" si="54"/>
        <v>37121.931506849316</v>
      </c>
      <c r="BO23" s="4">
        <f>BN23*1000000/'a1'!BN22</f>
        <v>9401.3299218604043</v>
      </c>
    </row>
    <row r="24" spans="1:67" ht="12.75" customHeight="1" x14ac:dyDescent="0.2">
      <c r="A24" s="1">
        <v>1998</v>
      </c>
      <c r="B24" s="4">
        <f t="shared" si="0"/>
        <v>303859</v>
      </c>
      <c r="C24" s="4">
        <f>C89/'a30-2'!B21*100</f>
        <v>35587.988826815643</v>
      </c>
      <c r="D24" s="4">
        <f t="shared" si="1"/>
        <v>38945</v>
      </c>
      <c r="E24" s="4">
        <f t="shared" si="23"/>
        <v>38945</v>
      </c>
      <c r="F24" s="4">
        <f t="shared" si="24"/>
        <v>307216.01117318438</v>
      </c>
      <c r="G24" s="31">
        <f>F24*1000000/'a1'!F23</f>
        <v>10187.837793972676</v>
      </c>
      <c r="H24" s="4">
        <f t="shared" si="25"/>
        <v>6178</v>
      </c>
      <c r="I24" s="4">
        <f>D89/'a30-2'!C21*100</f>
        <v>720.58823529411768</v>
      </c>
      <c r="J24" s="4">
        <f t="shared" si="2"/>
        <v>579</v>
      </c>
      <c r="K24" s="4">
        <f t="shared" si="26"/>
        <v>579</v>
      </c>
      <c r="L24" s="4">
        <f t="shared" si="27"/>
        <v>6036.411764705882</v>
      </c>
      <c r="M24" s="31">
        <f>L24*1000000/'a1'!L23</f>
        <v>11181.791307298385</v>
      </c>
      <c r="N24" s="4">
        <f t="shared" si="28"/>
        <v>1454</v>
      </c>
      <c r="O24" s="4">
        <f>E89/'a30-2'!D21*100</f>
        <v>187.77943368107304</v>
      </c>
      <c r="P24" s="4">
        <f t="shared" si="5"/>
        <v>217</v>
      </c>
      <c r="Q24" s="4">
        <f t="shared" si="29"/>
        <v>217</v>
      </c>
      <c r="R24" s="4">
        <f t="shared" si="30"/>
        <v>1483.220566318927</v>
      </c>
      <c r="S24" s="31">
        <f>R24*1000000/'a1'!R23</f>
        <v>10921.773779262225</v>
      </c>
      <c r="T24" s="4">
        <f t="shared" si="31"/>
        <v>11683</v>
      </c>
      <c r="U24" s="4">
        <f>F89/'a30-2'!E21*100</f>
        <v>1569.141193595342</v>
      </c>
      <c r="V24" s="4">
        <f t="shared" si="7"/>
        <v>1064</v>
      </c>
      <c r="W24" s="4">
        <f t="shared" si="32"/>
        <v>1064</v>
      </c>
      <c r="X24" s="4">
        <f t="shared" si="33"/>
        <v>11177.858806404658</v>
      </c>
      <c r="Y24" s="31">
        <f>X24*1000000/'a1'!X23</f>
        <v>11995.521536412693</v>
      </c>
      <c r="Z24" s="4">
        <f t="shared" si="34"/>
        <v>8986</v>
      </c>
      <c r="AA24" s="4">
        <f>G89/'a30-2'!F21*100</f>
        <v>1036.2844702467344</v>
      </c>
      <c r="AB24" s="4">
        <f t="shared" si="9"/>
        <v>1148</v>
      </c>
      <c r="AC24" s="4">
        <f t="shared" si="35"/>
        <v>1148</v>
      </c>
      <c r="AD24" s="4">
        <f t="shared" si="36"/>
        <v>9097.7155297532663</v>
      </c>
      <c r="AE24" s="31">
        <f>AD24*1000000/'a1'!AD23</f>
        <v>12121.721356579037</v>
      </c>
      <c r="AF24" s="4">
        <f t="shared" si="37"/>
        <v>70696</v>
      </c>
      <c r="AG24" s="4">
        <f>H89/'a30-2'!G21*100</f>
        <v>7980.7162534435265</v>
      </c>
      <c r="AH24" s="4">
        <f t="shared" si="11"/>
        <v>9015</v>
      </c>
      <c r="AI24" s="4">
        <f t="shared" si="38"/>
        <v>9015</v>
      </c>
      <c r="AJ24" s="4">
        <f t="shared" si="39"/>
        <v>71730.283746556466</v>
      </c>
      <c r="AK24" s="31">
        <f>AJ24*1000000/'a1'!AJ23</f>
        <v>9831.5409534975952</v>
      </c>
      <c r="AL24" s="4">
        <f t="shared" si="40"/>
        <v>108488</v>
      </c>
      <c r="AM24" s="4">
        <f>I89/'a30-2'!H21*100</f>
        <v>13424.033149171271</v>
      </c>
      <c r="AN24" s="4">
        <f t="shared" si="13"/>
        <v>14833</v>
      </c>
      <c r="AO24" s="4">
        <f t="shared" si="41"/>
        <v>14833</v>
      </c>
      <c r="AP24" s="4">
        <f t="shared" si="42"/>
        <v>109896.96685082873</v>
      </c>
      <c r="AQ24" s="31">
        <f>AP24/'a1'!AP23*1000000</f>
        <v>9669.0061659721232</v>
      </c>
      <c r="AR24" s="4">
        <f t="shared" si="43"/>
        <v>12943</v>
      </c>
      <c r="AS24" s="4">
        <f>J89/'a30-2'!I21*100</f>
        <v>1294.2028985507245</v>
      </c>
      <c r="AT24" s="4">
        <f t="shared" si="15"/>
        <v>1411</v>
      </c>
      <c r="AU24" s="4">
        <f t="shared" si="44"/>
        <v>1411</v>
      </c>
      <c r="AV24" s="4">
        <f t="shared" si="45"/>
        <v>13059.797101449276</v>
      </c>
      <c r="AW24" s="31">
        <f>AV24*1000000/'a1'!AV23</f>
        <v>11481.251336451847</v>
      </c>
      <c r="AX24" s="4">
        <f t="shared" si="46"/>
        <v>11494</v>
      </c>
      <c r="AY24" s="4">
        <f>K89/'a30-2'!J21*100</f>
        <v>1200.5988023952095</v>
      </c>
      <c r="AZ24" s="4">
        <f t="shared" si="17"/>
        <v>1236</v>
      </c>
      <c r="BA24" s="4">
        <f t="shared" si="47"/>
        <v>1236</v>
      </c>
      <c r="BB24" s="4">
        <f t="shared" si="48"/>
        <v>11529.401197604791</v>
      </c>
      <c r="BC24" s="31">
        <f>BB24*1000000/'a1'!BB23</f>
        <v>11332.9780225185</v>
      </c>
      <c r="BD24" s="4">
        <f t="shared" si="49"/>
        <v>30583</v>
      </c>
      <c r="BE24" s="4">
        <f>L89/'a30-2'!K21*100</f>
        <v>3620.289855072464</v>
      </c>
      <c r="BF24" s="4">
        <f t="shared" si="19"/>
        <v>3861</v>
      </c>
      <c r="BG24" s="4">
        <f t="shared" si="50"/>
        <v>3861</v>
      </c>
      <c r="BH24" s="4">
        <f t="shared" si="51"/>
        <v>30823.710144927536</v>
      </c>
      <c r="BI24" s="31">
        <f>BH24/'a1'!BH23*1000000</f>
        <v>10632.289897824865</v>
      </c>
      <c r="BJ24" s="4">
        <f t="shared" si="52"/>
        <v>36500</v>
      </c>
      <c r="BK24" s="4">
        <f>M89/'a30-2'!L21*100</f>
        <v>4066.2162162162163</v>
      </c>
      <c r="BL24" s="4">
        <f t="shared" si="21"/>
        <v>4984</v>
      </c>
      <c r="BM24" s="4">
        <f t="shared" si="53"/>
        <v>4984</v>
      </c>
      <c r="BN24" s="4">
        <f t="shared" si="54"/>
        <v>37417.783783783787</v>
      </c>
      <c r="BO24" s="4">
        <f>BN24*1000000/'a1'!BN23</f>
        <v>9394.105510886533</v>
      </c>
    </row>
    <row r="25" spans="1:67" ht="12.75" customHeight="1" x14ac:dyDescent="0.2">
      <c r="A25" s="1">
        <v>1999</v>
      </c>
      <c r="B25" s="4">
        <f t="shared" si="0"/>
        <v>310491</v>
      </c>
      <c r="C25" s="4">
        <f>C90/'a30-2'!B22*100</f>
        <v>36331.043956043955</v>
      </c>
      <c r="D25" s="4">
        <f t="shared" si="1"/>
        <v>43770</v>
      </c>
      <c r="E25" s="4">
        <f t="shared" si="23"/>
        <v>43770</v>
      </c>
      <c r="F25" s="4">
        <f t="shared" si="24"/>
        <v>317929.95604395604</v>
      </c>
      <c r="G25" s="31">
        <f>F25*1000000/'a1'!F24</f>
        <v>10457.77984668004</v>
      </c>
      <c r="H25" s="4">
        <f t="shared" si="25"/>
        <v>6288</v>
      </c>
      <c r="I25" s="4">
        <f>D90/'a30-2'!C22*100</f>
        <v>733.33333333333326</v>
      </c>
      <c r="J25" s="4">
        <f t="shared" si="2"/>
        <v>759</v>
      </c>
      <c r="K25" s="4">
        <f t="shared" si="26"/>
        <v>759</v>
      </c>
      <c r="L25" s="4">
        <f t="shared" si="27"/>
        <v>6313.666666666667</v>
      </c>
      <c r="M25" s="31">
        <f>L25*1000000/'a1'!L24</f>
        <v>11838.221185547132</v>
      </c>
      <c r="N25" s="4">
        <f t="shared" si="28"/>
        <v>1606</v>
      </c>
      <c r="O25" s="4">
        <f>E90/'a30-2'!D22*100</f>
        <v>193.26500732064423</v>
      </c>
      <c r="P25" s="4">
        <f t="shared" si="5"/>
        <v>226</v>
      </c>
      <c r="Q25" s="4">
        <f t="shared" si="29"/>
        <v>226</v>
      </c>
      <c r="R25" s="4">
        <f t="shared" si="30"/>
        <v>1638.7349926793559</v>
      </c>
      <c r="S25" s="31">
        <f>R25*1000000/'a1'!R24</f>
        <v>12024.67690051699</v>
      </c>
      <c r="T25" s="4">
        <f t="shared" si="31"/>
        <v>11758</v>
      </c>
      <c r="U25" s="4">
        <f>F90/'a30-2'!E22*100</f>
        <v>1517.0940170940171</v>
      </c>
      <c r="V25" s="4">
        <f t="shared" si="7"/>
        <v>1055</v>
      </c>
      <c r="W25" s="4">
        <f t="shared" si="32"/>
        <v>1055</v>
      </c>
      <c r="X25" s="4">
        <f t="shared" si="33"/>
        <v>11295.905982905982</v>
      </c>
      <c r="Y25" s="31">
        <f>X25*1000000/'a1'!X24</f>
        <v>12096.915328283611</v>
      </c>
      <c r="Z25" s="4">
        <f t="shared" si="34"/>
        <v>9209</v>
      </c>
      <c r="AA25" s="4">
        <f>G90/'a30-2'!F22*100</f>
        <v>1055.6348074179746</v>
      </c>
      <c r="AB25" s="4">
        <f t="shared" si="9"/>
        <v>1373</v>
      </c>
      <c r="AC25" s="4">
        <f t="shared" si="35"/>
        <v>1373</v>
      </c>
      <c r="AD25" s="4">
        <f t="shared" si="36"/>
        <v>9526.365192582025</v>
      </c>
      <c r="AE25" s="31">
        <f>AD25*1000000/'a1'!AD24</f>
        <v>12691.650014564364</v>
      </c>
      <c r="AF25" s="4">
        <f t="shared" si="37"/>
        <v>71629</v>
      </c>
      <c r="AG25" s="4">
        <f>H90/'a30-2'!G22*100</f>
        <v>8142.0838971583207</v>
      </c>
      <c r="AH25" s="4">
        <f t="shared" si="11"/>
        <v>9442</v>
      </c>
      <c r="AI25" s="4">
        <f t="shared" si="38"/>
        <v>9442</v>
      </c>
      <c r="AJ25" s="4">
        <f t="shared" si="39"/>
        <v>72928.916102841671</v>
      </c>
      <c r="AK25" s="31">
        <f>AJ25*1000000/'a1'!AJ24</f>
        <v>9958.5451954858399</v>
      </c>
      <c r="AL25" s="4">
        <f t="shared" si="40"/>
        <v>111461</v>
      </c>
      <c r="AM25" s="4">
        <f>I90/'a30-2'!H22*100</f>
        <v>13754.076086956522</v>
      </c>
      <c r="AN25" s="4">
        <f t="shared" si="13"/>
        <v>16997</v>
      </c>
      <c r="AO25" s="4">
        <f t="shared" si="41"/>
        <v>16997</v>
      </c>
      <c r="AP25" s="4">
        <f t="shared" si="42"/>
        <v>114703.92391304347</v>
      </c>
      <c r="AQ25" s="31">
        <f>AP25/'a1'!AP24*1000000</f>
        <v>9970.1283541048942</v>
      </c>
      <c r="AR25" s="4">
        <f t="shared" si="43"/>
        <v>13250</v>
      </c>
      <c r="AS25" s="4">
        <f>J90/'a30-2'!I22*100</f>
        <v>1326.2108262108261</v>
      </c>
      <c r="AT25" s="4">
        <f t="shared" si="15"/>
        <v>1654</v>
      </c>
      <c r="AU25" s="4">
        <f t="shared" si="44"/>
        <v>1654</v>
      </c>
      <c r="AV25" s="4">
        <f t="shared" si="45"/>
        <v>13577.789173789173</v>
      </c>
      <c r="AW25" s="31">
        <f>AV25*1000000/'a1'!AV24</f>
        <v>11884.820292730325</v>
      </c>
      <c r="AX25" s="4">
        <f t="shared" si="46"/>
        <v>11577</v>
      </c>
      <c r="AY25" s="4">
        <f>K90/'a30-2'!J22*100</f>
        <v>1222.0588235294117</v>
      </c>
      <c r="AZ25" s="4">
        <f t="shared" si="17"/>
        <v>1335</v>
      </c>
      <c r="BA25" s="4">
        <f t="shared" si="47"/>
        <v>1335</v>
      </c>
      <c r="BB25" s="4">
        <f t="shared" si="48"/>
        <v>11689.941176470587</v>
      </c>
      <c r="BC25" s="31">
        <f>BB25*1000000/'a1'!BB24</f>
        <v>11522.58712112339</v>
      </c>
      <c r="BD25" s="4">
        <f t="shared" si="49"/>
        <v>31614</v>
      </c>
      <c r="BE25" s="4">
        <f>L90/'a30-2'!K22*100</f>
        <v>3729.0780141843975</v>
      </c>
      <c r="BF25" s="4">
        <f t="shared" si="19"/>
        <v>4409</v>
      </c>
      <c r="BG25" s="4">
        <f t="shared" si="50"/>
        <v>4409</v>
      </c>
      <c r="BH25" s="4">
        <f t="shared" si="51"/>
        <v>32293.921985815603</v>
      </c>
      <c r="BI25" s="31">
        <f>BH25/'a1'!BH24*1000000</f>
        <v>10937.111620790656</v>
      </c>
      <c r="BJ25" s="4">
        <f t="shared" si="52"/>
        <v>36773</v>
      </c>
      <c r="BK25" s="4">
        <f>M90/'a30-2'!L22*100</f>
        <v>4160.2136181575434</v>
      </c>
      <c r="BL25" s="4">
        <f t="shared" si="21"/>
        <v>5884</v>
      </c>
      <c r="BM25" s="4">
        <f t="shared" si="53"/>
        <v>5884</v>
      </c>
      <c r="BN25" s="4">
        <f t="shared" si="54"/>
        <v>38496.786381842452</v>
      </c>
      <c r="BO25" s="4">
        <f>BN25*1000000/'a1'!BN24</f>
        <v>9596.9053957414726</v>
      </c>
    </row>
    <row r="26" spans="1:67" ht="12.75" customHeight="1" x14ac:dyDescent="0.2">
      <c r="A26" s="1">
        <v>2000</v>
      </c>
      <c r="B26" s="4">
        <f t="shared" si="0"/>
        <v>321128</v>
      </c>
      <c r="C26" s="4">
        <f>C91/'a30-2'!B23*100</f>
        <v>37690.253671562081</v>
      </c>
      <c r="D26" s="4">
        <f t="shared" si="1"/>
        <v>45958</v>
      </c>
      <c r="E26" s="4">
        <f t="shared" si="23"/>
        <v>45958</v>
      </c>
      <c r="F26" s="4">
        <f t="shared" si="24"/>
        <v>329395.74632843793</v>
      </c>
      <c r="G26" s="31">
        <f>F26*1000000/'a1'!F25</f>
        <v>10734.492753747032</v>
      </c>
      <c r="H26" s="4">
        <f t="shared" si="25"/>
        <v>6520</v>
      </c>
      <c r="I26" s="4">
        <f>D91/'a30-2'!C23*100</f>
        <v>750.69637883008363</v>
      </c>
      <c r="J26" s="4">
        <f t="shared" si="2"/>
        <v>760</v>
      </c>
      <c r="K26" s="4">
        <f t="shared" si="26"/>
        <v>760</v>
      </c>
      <c r="L26" s="4">
        <f t="shared" si="27"/>
        <v>6529.3036211699164</v>
      </c>
      <c r="M26" s="31">
        <f>L26*1000000/'a1'!L25</f>
        <v>12366.901696643186</v>
      </c>
      <c r="N26" s="4">
        <f t="shared" si="28"/>
        <v>1639</v>
      </c>
      <c r="O26" s="4">
        <f>E91/'a30-2'!D23*100</f>
        <v>196.07843137254901</v>
      </c>
      <c r="P26" s="4">
        <f t="shared" si="5"/>
        <v>241</v>
      </c>
      <c r="Q26" s="4">
        <f t="shared" si="29"/>
        <v>241</v>
      </c>
      <c r="R26" s="4">
        <f t="shared" si="30"/>
        <v>1683.9215686274511</v>
      </c>
      <c r="S26" s="31">
        <f>R26*1000000/'a1'!R25</f>
        <v>12339.133645691001</v>
      </c>
      <c r="T26" s="4">
        <f t="shared" si="31"/>
        <v>11666</v>
      </c>
      <c r="U26" s="4">
        <f>F91/'a30-2'!E23*100</f>
        <v>1504.8010973936898</v>
      </c>
      <c r="V26" s="4">
        <f t="shared" si="7"/>
        <v>1351</v>
      </c>
      <c r="W26" s="4">
        <f t="shared" si="32"/>
        <v>1351</v>
      </c>
      <c r="X26" s="4">
        <f t="shared" si="33"/>
        <v>11512.198902606309</v>
      </c>
      <c r="Y26" s="31">
        <f>X26*1000000/'a1'!X25</f>
        <v>12328.057414222116</v>
      </c>
      <c r="Z26" s="4">
        <f t="shared" si="34"/>
        <v>9154</v>
      </c>
      <c r="AA26" s="4">
        <f>G91/'a30-2'!F23*100</f>
        <v>1077.0288858321869</v>
      </c>
      <c r="AB26" s="4">
        <f t="shared" si="9"/>
        <v>1287</v>
      </c>
      <c r="AC26" s="4">
        <f t="shared" si="35"/>
        <v>1287</v>
      </c>
      <c r="AD26" s="4">
        <f t="shared" si="36"/>
        <v>9363.9711141678126</v>
      </c>
      <c r="AE26" s="31">
        <f>AD26*1000000/'a1'!AD25</f>
        <v>12476.694217676364</v>
      </c>
      <c r="AF26" s="4">
        <f t="shared" si="37"/>
        <v>73941</v>
      </c>
      <c r="AG26" s="4">
        <f>H91/'a30-2'!G23*100</f>
        <v>8402.1024967148496</v>
      </c>
      <c r="AH26" s="4">
        <f t="shared" si="11"/>
        <v>9595</v>
      </c>
      <c r="AI26" s="4">
        <f t="shared" si="38"/>
        <v>9595</v>
      </c>
      <c r="AJ26" s="4">
        <f t="shared" si="39"/>
        <v>75133.897503285145</v>
      </c>
      <c r="AK26" s="31">
        <f>AJ26*1000000/'a1'!AJ25</f>
        <v>10212.640739796301</v>
      </c>
      <c r="AL26" s="4">
        <f t="shared" si="40"/>
        <v>115527</v>
      </c>
      <c r="AM26" s="4">
        <f>I91/'a30-2'!H23*100</f>
        <v>14303.830911492732</v>
      </c>
      <c r="AN26" s="4">
        <f t="shared" si="13"/>
        <v>18083</v>
      </c>
      <c r="AO26" s="4">
        <f t="shared" si="41"/>
        <v>18083</v>
      </c>
      <c r="AP26" s="4">
        <f t="shared" si="42"/>
        <v>119306.16908850727</v>
      </c>
      <c r="AQ26" s="31">
        <f>AP26/'a1'!AP25*1000000</f>
        <v>10211.69286121523</v>
      </c>
      <c r="AR26" s="4">
        <f t="shared" si="43"/>
        <v>13699</v>
      </c>
      <c r="AS26" s="4">
        <f>J91/'a30-2'!I23*100</f>
        <v>1383.9779005524861</v>
      </c>
      <c r="AT26" s="4">
        <f t="shared" si="15"/>
        <v>1573</v>
      </c>
      <c r="AU26" s="4">
        <f t="shared" si="44"/>
        <v>1573</v>
      </c>
      <c r="AV26" s="4">
        <f t="shared" si="45"/>
        <v>13888.022099447513</v>
      </c>
      <c r="AW26" s="31">
        <f>AV26*1000000/'a1'!AV25</f>
        <v>12104.824140794633</v>
      </c>
      <c r="AX26" s="4">
        <f t="shared" si="46"/>
        <v>11838</v>
      </c>
      <c r="AY26" s="4">
        <f>K91/'a30-2'!J23*100</f>
        <v>1260</v>
      </c>
      <c r="AZ26" s="4">
        <f t="shared" si="17"/>
        <v>1355</v>
      </c>
      <c r="BA26" s="4">
        <f t="shared" si="47"/>
        <v>1355</v>
      </c>
      <c r="BB26" s="4">
        <f t="shared" si="48"/>
        <v>11933</v>
      </c>
      <c r="BC26" s="31">
        <f>BB26*1000000/'a1'!BB25</f>
        <v>11843.404643869129</v>
      </c>
      <c r="BD26" s="4">
        <f t="shared" si="49"/>
        <v>33507</v>
      </c>
      <c r="BE26" s="4">
        <f>L91/'a30-2'!K23*100</f>
        <v>3929.9450549450548</v>
      </c>
      <c r="BF26" s="4">
        <f t="shared" si="19"/>
        <v>5101</v>
      </c>
      <c r="BG26" s="4">
        <f t="shared" si="50"/>
        <v>5101</v>
      </c>
      <c r="BH26" s="4">
        <f t="shared" si="51"/>
        <v>34678.054945054944</v>
      </c>
      <c r="BI26" s="31">
        <f>BH26/'a1'!BH25*1000000</f>
        <v>11543.19886540599</v>
      </c>
      <c r="BJ26" s="4">
        <f t="shared" si="52"/>
        <v>38181</v>
      </c>
      <c r="BK26" s="4">
        <f>M91/'a30-2'!L23*100</f>
        <v>4340.2868318122546</v>
      </c>
      <c r="BL26" s="4">
        <f t="shared" si="21"/>
        <v>6001</v>
      </c>
      <c r="BM26" s="4">
        <f t="shared" si="53"/>
        <v>6001</v>
      </c>
      <c r="BN26" s="4">
        <f t="shared" si="54"/>
        <v>39841.713168187744</v>
      </c>
      <c r="BO26" s="4">
        <f>BN26*1000000/'a1'!BN25</f>
        <v>9863.6901508920619</v>
      </c>
    </row>
    <row r="27" spans="1:67" ht="12.75" customHeight="1" x14ac:dyDescent="0.2">
      <c r="A27" s="1">
        <v>2001</v>
      </c>
      <c r="B27" s="4">
        <f t="shared" si="0"/>
        <v>332042</v>
      </c>
      <c r="C27" s="4">
        <f>C92/'a30-2'!B24*100</f>
        <v>38705.882352941175</v>
      </c>
      <c r="D27" s="4">
        <f t="shared" si="1"/>
        <v>51375</v>
      </c>
      <c r="E27" s="4">
        <f t="shared" si="23"/>
        <v>51375</v>
      </c>
      <c r="F27" s="4">
        <f t="shared" si="24"/>
        <v>344711.1176470588</v>
      </c>
      <c r="G27" s="31">
        <f>F27*1000000/'a1'!F26</f>
        <v>11112.237804117867</v>
      </c>
      <c r="H27" s="4">
        <f t="shared" si="25"/>
        <v>6588</v>
      </c>
      <c r="I27" s="4">
        <f>D92/'a30-2'!C24*100</f>
        <v>764.70588235294122</v>
      </c>
      <c r="J27" s="4">
        <f t="shared" si="2"/>
        <v>782</v>
      </c>
      <c r="K27" s="4">
        <f t="shared" si="26"/>
        <v>782</v>
      </c>
      <c r="L27" s="4">
        <f t="shared" si="27"/>
        <v>6605.2941176470586</v>
      </c>
      <c r="M27" s="31">
        <f>L27*1000000/'a1'!L26</f>
        <v>12652.777870112344</v>
      </c>
      <c r="N27" s="4">
        <f t="shared" si="28"/>
        <v>1715</v>
      </c>
      <c r="O27" s="4">
        <f>E92/'a30-2'!D24*100</f>
        <v>195.59228650137743</v>
      </c>
      <c r="P27" s="4">
        <f t="shared" si="5"/>
        <v>295</v>
      </c>
      <c r="Q27" s="4">
        <f t="shared" si="29"/>
        <v>295</v>
      </c>
      <c r="R27" s="4">
        <f t="shared" si="30"/>
        <v>1814.4077134986226</v>
      </c>
      <c r="S27" s="31">
        <f>R27*1000000/'a1'!R26</f>
        <v>13276.121620424994</v>
      </c>
      <c r="T27" s="4">
        <f t="shared" si="31"/>
        <v>11698</v>
      </c>
      <c r="U27" s="4">
        <f>F92/'a30-2'!E24*100</f>
        <v>1506.0402684563758</v>
      </c>
      <c r="V27" s="4">
        <f t="shared" si="7"/>
        <v>1396</v>
      </c>
      <c r="W27" s="4">
        <f t="shared" si="32"/>
        <v>1396</v>
      </c>
      <c r="X27" s="4">
        <f t="shared" si="33"/>
        <v>11587.959731543624</v>
      </c>
      <c r="Y27" s="31">
        <f>X27*1000000/'a1'!X26</f>
        <v>12426.993019222467</v>
      </c>
      <c r="Z27" s="4">
        <f t="shared" si="34"/>
        <v>9282</v>
      </c>
      <c r="AA27" s="4">
        <f>G92/'a30-2'!F24*100</f>
        <v>1077.0270270270271</v>
      </c>
      <c r="AB27" s="4">
        <f t="shared" si="9"/>
        <v>1188</v>
      </c>
      <c r="AC27" s="4">
        <f t="shared" si="35"/>
        <v>1188</v>
      </c>
      <c r="AD27" s="4">
        <f t="shared" si="36"/>
        <v>9392.9729729729734</v>
      </c>
      <c r="AE27" s="31">
        <f>AD27*1000000/'a1'!AD26</f>
        <v>12526.920317158814</v>
      </c>
      <c r="AF27" s="4">
        <f t="shared" si="37"/>
        <v>77524</v>
      </c>
      <c r="AG27" s="4">
        <f>H92/'a30-2'!G24*100</f>
        <v>8743.2258064516136</v>
      </c>
      <c r="AH27" s="4">
        <f t="shared" si="11"/>
        <v>11193</v>
      </c>
      <c r="AI27" s="4">
        <f t="shared" si="38"/>
        <v>11193</v>
      </c>
      <c r="AJ27" s="4">
        <f t="shared" si="39"/>
        <v>79973.774193548394</v>
      </c>
      <c r="AK27" s="31">
        <f>AJ27*1000000/'a1'!AJ26</f>
        <v>10813.09123989603</v>
      </c>
      <c r="AL27" s="4">
        <f t="shared" si="40"/>
        <v>119136</v>
      </c>
      <c r="AM27" s="4">
        <f>I92/'a30-2'!H24*100</f>
        <v>14672.703751617079</v>
      </c>
      <c r="AN27" s="4">
        <f t="shared" si="13"/>
        <v>19813</v>
      </c>
      <c r="AO27" s="4">
        <f t="shared" si="41"/>
        <v>19813</v>
      </c>
      <c r="AP27" s="4">
        <f t="shared" si="42"/>
        <v>124276.29624838292</v>
      </c>
      <c r="AQ27" s="31">
        <f>AP27/'a1'!AP26*1000000</f>
        <v>10445.60439417538</v>
      </c>
      <c r="AR27" s="4">
        <f t="shared" si="43"/>
        <v>13993</v>
      </c>
      <c r="AS27" s="4">
        <f>J92/'a30-2'!I24*100</f>
        <v>1398.9218328840971</v>
      </c>
      <c r="AT27" s="4">
        <f t="shared" si="15"/>
        <v>1681</v>
      </c>
      <c r="AU27" s="4">
        <f t="shared" si="44"/>
        <v>1681</v>
      </c>
      <c r="AV27" s="4">
        <f t="shared" si="45"/>
        <v>14275.078167115902</v>
      </c>
      <c r="AW27" s="31">
        <f>AV27*1000000/'a1'!AV26</f>
        <v>12397.469077812171</v>
      </c>
      <c r="AX27" s="4">
        <f t="shared" si="46"/>
        <v>12090</v>
      </c>
      <c r="AY27" s="4">
        <f>K92/'a30-2'!J24*100</f>
        <v>1300.4172461752432</v>
      </c>
      <c r="AZ27" s="4">
        <f t="shared" si="17"/>
        <v>1686</v>
      </c>
      <c r="BA27" s="4">
        <f t="shared" si="47"/>
        <v>1686</v>
      </c>
      <c r="BB27" s="4">
        <f t="shared" si="48"/>
        <v>12475.582753824758</v>
      </c>
      <c r="BC27" s="31">
        <f>BB27*1000000/'a1'!BB26</f>
        <v>12471.75392536967</v>
      </c>
      <c r="BD27" s="4">
        <f t="shared" si="49"/>
        <v>34925</v>
      </c>
      <c r="BE27" s="4">
        <f>L92/'a30-2'!K24*100</f>
        <v>4139.2235609103072</v>
      </c>
      <c r="BF27" s="4">
        <f t="shared" si="19"/>
        <v>6465</v>
      </c>
      <c r="BG27" s="4">
        <f t="shared" si="50"/>
        <v>6465</v>
      </c>
      <c r="BH27" s="4">
        <f t="shared" si="51"/>
        <v>37250.776439089692</v>
      </c>
      <c r="BI27" s="31">
        <f>BH27/'a1'!BH26*1000000</f>
        <v>12179.2116271577</v>
      </c>
      <c r="BJ27" s="4">
        <f t="shared" si="52"/>
        <v>39437</v>
      </c>
      <c r="BK27" s="4">
        <f>M92/'a30-2'!L24*100</f>
        <v>4376.7560664112389</v>
      </c>
      <c r="BL27" s="4">
        <f t="shared" si="21"/>
        <v>6121</v>
      </c>
      <c r="BM27" s="4">
        <f t="shared" si="53"/>
        <v>6121</v>
      </c>
      <c r="BN27" s="4">
        <f t="shared" si="54"/>
        <v>41181.243933588761</v>
      </c>
      <c r="BO27" s="4">
        <f>BN27*1000000/'a1'!BN26</f>
        <v>10101.126919496784</v>
      </c>
    </row>
    <row r="28" spans="1:67" ht="12.75" customHeight="1" x14ac:dyDescent="0.2">
      <c r="A28" s="1">
        <v>2002</v>
      </c>
      <c r="B28" s="4">
        <f t="shared" si="0"/>
        <v>339491</v>
      </c>
      <c r="C28" s="4">
        <f>C93/'a30-2'!B25*100</f>
        <v>39652.618135376761</v>
      </c>
      <c r="D28" s="4">
        <f t="shared" si="1"/>
        <v>52740</v>
      </c>
      <c r="E28" s="4">
        <f t="shared" si="23"/>
        <v>52740</v>
      </c>
      <c r="F28" s="4">
        <f t="shared" si="24"/>
        <v>352578.38186462322</v>
      </c>
      <c r="G28" s="31">
        <f>F28*1000000/'a1'!F27</f>
        <v>11243.220270537626</v>
      </c>
      <c r="H28" s="4">
        <f t="shared" si="25"/>
        <v>6749</v>
      </c>
      <c r="I28" s="4">
        <f>D93/'a30-2'!C25*100</f>
        <v>781.20805369127515</v>
      </c>
      <c r="J28" s="4">
        <f t="shared" si="2"/>
        <v>943</v>
      </c>
      <c r="K28" s="4">
        <f t="shared" si="26"/>
        <v>943</v>
      </c>
      <c r="L28" s="4">
        <f t="shared" si="27"/>
        <v>6910.7919463087246</v>
      </c>
      <c r="M28" s="31">
        <f>L28*1000000/'a1'!L27</f>
        <v>13305.055045635776</v>
      </c>
      <c r="N28" s="4">
        <f t="shared" si="28"/>
        <v>1651</v>
      </c>
      <c r="O28" s="4">
        <f>E93/'a30-2'!D25*100</f>
        <v>190.0937081659973</v>
      </c>
      <c r="P28" s="4">
        <f t="shared" si="5"/>
        <v>312</v>
      </c>
      <c r="Q28" s="4">
        <f t="shared" si="29"/>
        <v>312</v>
      </c>
      <c r="R28" s="4">
        <f t="shared" si="30"/>
        <v>1772.9062918340028</v>
      </c>
      <c r="S28" s="31">
        <f>R28*1000000/'a1'!R27</f>
        <v>12952.07764230507</v>
      </c>
      <c r="T28" s="4">
        <f t="shared" si="31"/>
        <v>11901</v>
      </c>
      <c r="U28" s="4">
        <f>F93/'a30-2'!E25*100</f>
        <v>1498.6910994764396</v>
      </c>
      <c r="V28" s="4">
        <f t="shared" si="7"/>
        <v>1623</v>
      </c>
      <c r="W28" s="4">
        <f t="shared" si="32"/>
        <v>1623</v>
      </c>
      <c r="X28" s="4">
        <f t="shared" si="33"/>
        <v>12025.30890052356</v>
      </c>
      <c r="Y28" s="31">
        <f>X28*1000000/'a1'!X27</f>
        <v>12858.927449200317</v>
      </c>
      <c r="Z28" s="4">
        <f t="shared" si="34"/>
        <v>9442</v>
      </c>
      <c r="AA28" s="4">
        <f>G93/'a30-2'!F25*100</f>
        <v>1077.9392338177015</v>
      </c>
      <c r="AB28" s="4">
        <f t="shared" si="9"/>
        <v>1128</v>
      </c>
      <c r="AC28" s="4">
        <f t="shared" si="35"/>
        <v>1128</v>
      </c>
      <c r="AD28" s="4">
        <f t="shared" si="36"/>
        <v>9492.0607661822978</v>
      </c>
      <c r="AE28" s="31">
        <f>AD28*1000000/'a1'!AD27</f>
        <v>12666.636552036429</v>
      </c>
      <c r="AF28" s="4">
        <f t="shared" si="37"/>
        <v>78996</v>
      </c>
      <c r="AG28" s="4">
        <f>H93/'a30-2'!G25*100</f>
        <v>9131.1475409836057</v>
      </c>
      <c r="AH28" s="4">
        <f t="shared" si="11"/>
        <v>11757</v>
      </c>
      <c r="AI28" s="4">
        <f t="shared" si="38"/>
        <v>11757</v>
      </c>
      <c r="AJ28" s="4">
        <f t="shared" si="39"/>
        <v>81621.852459016402</v>
      </c>
      <c r="AK28" s="31">
        <f>AJ28*1000000/'a1'!AJ27</f>
        <v>10968.75513891937</v>
      </c>
      <c r="AL28" s="4">
        <f t="shared" si="40"/>
        <v>122193</v>
      </c>
      <c r="AM28" s="4">
        <f>I93/'a30-2'!H25*100</f>
        <v>14974.651457541191</v>
      </c>
      <c r="AN28" s="4">
        <f t="shared" si="13"/>
        <v>20416</v>
      </c>
      <c r="AO28" s="4">
        <f t="shared" si="41"/>
        <v>20416</v>
      </c>
      <c r="AP28" s="4">
        <f t="shared" si="42"/>
        <v>127634.34854245881</v>
      </c>
      <c r="AQ28" s="31">
        <f>AP28/'a1'!AP27*1000000</f>
        <v>10554.039550001176</v>
      </c>
      <c r="AR28" s="4">
        <f t="shared" si="43"/>
        <v>14293</v>
      </c>
      <c r="AS28" s="4">
        <f>J93/'a30-2'!I25*100</f>
        <v>1396.5744400527008</v>
      </c>
      <c r="AT28" s="4">
        <f t="shared" si="15"/>
        <v>1625</v>
      </c>
      <c r="AU28" s="4">
        <f t="shared" si="44"/>
        <v>1625</v>
      </c>
      <c r="AV28" s="4">
        <f t="shared" si="45"/>
        <v>14521.4255599473</v>
      </c>
      <c r="AW28" s="31">
        <f>AV28*1000000/'a1'!AV27</f>
        <v>12554.477851516634</v>
      </c>
      <c r="AX28" s="4">
        <f t="shared" si="46"/>
        <v>12321</v>
      </c>
      <c r="AY28" s="4">
        <f>K93/'a30-2'!J25*100</f>
        <v>1336.0433604336042</v>
      </c>
      <c r="AZ28" s="4">
        <f t="shared" si="17"/>
        <v>1642</v>
      </c>
      <c r="BA28" s="4">
        <f t="shared" si="47"/>
        <v>1642</v>
      </c>
      <c r="BB28" s="4">
        <f t="shared" si="48"/>
        <v>12626.956639566395</v>
      </c>
      <c r="BC28" s="31">
        <f>BB28*1000000/'a1'!BB27</f>
        <v>12666.806412540247</v>
      </c>
      <c r="BD28" s="4">
        <f t="shared" si="49"/>
        <v>36114</v>
      </c>
      <c r="BE28" s="4">
        <f>L93/'a30-2'!K25*100</f>
        <v>4384.1145833333339</v>
      </c>
      <c r="BF28" s="4">
        <f t="shared" si="19"/>
        <v>6725</v>
      </c>
      <c r="BG28" s="4">
        <f t="shared" si="50"/>
        <v>6725</v>
      </c>
      <c r="BH28" s="4">
        <f t="shared" si="51"/>
        <v>38454.885416666664</v>
      </c>
      <c r="BI28" s="31">
        <f>BH28/'a1'!BH27*1000000</f>
        <v>12290.786857741481</v>
      </c>
      <c r="BJ28" s="4">
        <f t="shared" si="52"/>
        <v>40027</v>
      </c>
      <c r="BK28" s="4">
        <f>M93/'a30-2'!L25*100</f>
        <v>4367.3723536737234</v>
      </c>
      <c r="BL28" s="4">
        <f t="shared" si="21"/>
        <v>5742</v>
      </c>
      <c r="BM28" s="4">
        <f t="shared" si="53"/>
        <v>5742</v>
      </c>
      <c r="BN28" s="4">
        <f t="shared" si="54"/>
        <v>41401.627646326277</v>
      </c>
      <c r="BO28" s="4">
        <f>BN28*1000000/'a1'!BN27</f>
        <v>10096.716805135729</v>
      </c>
    </row>
    <row r="29" spans="1:67" ht="12.75" customHeight="1" x14ac:dyDescent="0.2">
      <c r="A29" s="1">
        <v>2003</v>
      </c>
      <c r="B29" s="4">
        <f t="shared" si="0"/>
        <v>349266</v>
      </c>
      <c r="C29" s="4">
        <f>C94/'a30-2'!B26*100</f>
        <v>40086.357947434291</v>
      </c>
      <c r="D29" s="4">
        <f t="shared" si="1"/>
        <v>54858</v>
      </c>
      <c r="E29" s="4">
        <f t="shared" si="23"/>
        <v>54858</v>
      </c>
      <c r="F29" s="4">
        <f t="shared" si="24"/>
        <v>364037.6420525657</v>
      </c>
      <c r="G29" s="31">
        <f>F29*1000000/'a1'!F28</f>
        <v>11504.719625081174</v>
      </c>
      <c r="H29" s="4">
        <f t="shared" si="25"/>
        <v>6833</v>
      </c>
      <c r="I29" s="4">
        <f>D94/'a30-2'!C26*100</f>
        <v>788.43626806833117</v>
      </c>
      <c r="J29" s="4">
        <f t="shared" si="2"/>
        <v>658</v>
      </c>
      <c r="K29" s="4">
        <f t="shared" si="26"/>
        <v>658</v>
      </c>
      <c r="L29" s="4">
        <f t="shared" si="27"/>
        <v>6702.5637319316684</v>
      </c>
      <c r="M29" s="31">
        <f>L29*1000000/'a1'!L28</f>
        <v>12929.602541588783</v>
      </c>
      <c r="N29" s="4">
        <f t="shared" si="28"/>
        <v>1721</v>
      </c>
      <c r="O29" s="4">
        <f>E94/'a30-2'!D26*100</f>
        <v>187.17277486910993</v>
      </c>
      <c r="P29" s="4">
        <f t="shared" si="5"/>
        <v>300</v>
      </c>
      <c r="Q29" s="4">
        <f t="shared" si="29"/>
        <v>300</v>
      </c>
      <c r="R29" s="4">
        <f t="shared" si="30"/>
        <v>1833.8272251308902</v>
      </c>
      <c r="S29" s="31">
        <f>R29*1000000/'a1'!R28</f>
        <v>13363.068294560924</v>
      </c>
      <c r="T29" s="4">
        <f t="shared" si="31"/>
        <v>12089</v>
      </c>
      <c r="U29" s="4">
        <f>F94/'a30-2'!E26*100</f>
        <v>1501.2787723785166</v>
      </c>
      <c r="V29" s="4">
        <f t="shared" si="7"/>
        <v>1701</v>
      </c>
      <c r="W29" s="4">
        <f t="shared" si="32"/>
        <v>1701</v>
      </c>
      <c r="X29" s="4">
        <f t="shared" si="33"/>
        <v>12288.721227621483</v>
      </c>
      <c r="Y29" s="31">
        <f>X29*1000000/'a1'!X28</f>
        <v>13105.439086023374</v>
      </c>
      <c r="Z29" s="4">
        <f t="shared" si="34"/>
        <v>9560</v>
      </c>
      <c r="AA29" s="4">
        <f>G94/'a30-2'!F26*100</f>
        <v>1085.1612903225807</v>
      </c>
      <c r="AB29" s="4">
        <f t="shared" si="9"/>
        <v>1169</v>
      </c>
      <c r="AC29" s="4">
        <f t="shared" si="35"/>
        <v>1169</v>
      </c>
      <c r="AD29" s="4">
        <f t="shared" si="36"/>
        <v>9643.8387096774186</v>
      </c>
      <c r="AE29" s="31">
        <f>AD29*1000000/'a1'!AD28</f>
        <v>12867.991083626552</v>
      </c>
      <c r="AF29" s="4">
        <f t="shared" si="37"/>
        <v>81853</v>
      </c>
      <c r="AG29" s="4">
        <f>H94/'a30-2'!G26*100</f>
        <v>9260.8158220024725</v>
      </c>
      <c r="AH29" s="4">
        <f t="shared" si="11"/>
        <v>12085</v>
      </c>
      <c r="AI29" s="4">
        <f t="shared" si="38"/>
        <v>12085</v>
      </c>
      <c r="AJ29" s="4">
        <f t="shared" si="39"/>
        <v>84677.184177997522</v>
      </c>
      <c r="AK29" s="31">
        <f>AJ29*1000000/'a1'!AJ28</f>
        <v>11312.17953699178</v>
      </c>
      <c r="AL29" s="4">
        <f t="shared" si="40"/>
        <v>126392</v>
      </c>
      <c r="AM29" s="4">
        <f>I94/'a30-2'!H26*100</f>
        <v>15287.313432835819</v>
      </c>
      <c r="AN29" s="4">
        <f t="shared" si="13"/>
        <v>22717</v>
      </c>
      <c r="AO29" s="4">
        <f t="shared" si="41"/>
        <v>22717</v>
      </c>
      <c r="AP29" s="4">
        <f t="shared" si="42"/>
        <v>133821.6865671642</v>
      </c>
      <c r="AQ29" s="31">
        <f>AP29/'a1'!AP28*1000000</f>
        <v>10929.89304138893</v>
      </c>
      <c r="AR29" s="4">
        <f t="shared" si="43"/>
        <v>14899</v>
      </c>
      <c r="AS29" s="4">
        <f>J94/'a30-2'!I26*100</f>
        <v>1387.3056994818653</v>
      </c>
      <c r="AT29" s="4">
        <f t="shared" si="15"/>
        <v>1706</v>
      </c>
      <c r="AU29" s="4">
        <f t="shared" si="44"/>
        <v>1706</v>
      </c>
      <c r="AV29" s="4">
        <f t="shared" si="45"/>
        <v>15217.694300518135</v>
      </c>
      <c r="AW29" s="31">
        <f>AV29*1000000/'a1'!AV28</f>
        <v>13078.283323107582</v>
      </c>
      <c r="AX29" s="4">
        <f t="shared" si="46"/>
        <v>12503</v>
      </c>
      <c r="AY29" s="4">
        <f>K94/'a30-2'!J26*100</f>
        <v>1327.1523178807947</v>
      </c>
      <c r="AZ29" s="4">
        <f t="shared" si="17"/>
        <v>1517</v>
      </c>
      <c r="BA29" s="4">
        <f t="shared" si="47"/>
        <v>1517</v>
      </c>
      <c r="BB29" s="4">
        <f t="shared" si="48"/>
        <v>12692.847682119205</v>
      </c>
      <c r="BC29" s="31">
        <f>BB29*1000000/'a1'!BB28</f>
        <v>12738.425769522557</v>
      </c>
      <c r="BD29" s="4">
        <f t="shared" si="49"/>
        <v>37427</v>
      </c>
      <c r="BE29" s="4">
        <f>L94/'a30-2'!K26*100</f>
        <v>4355.7814485387544</v>
      </c>
      <c r="BF29" s="4">
        <f t="shared" si="19"/>
        <v>6116</v>
      </c>
      <c r="BG29" s="4">
        <f t="shared" si="50"/>
        <v>6116</v>
      </c>
      <c r="BH29" s="4">
        <f t="shared" si="51"/>
        <v>39187.218551461243</v>
      </c>
      <c r="BI29" s="31">
        <f>BH29/'a1'!BH28*1000000</f>
        <v>12310.284718381461</v>
      </c>
      <c r="BJ29" s="4">
        <f t="shared" si="52"/>
        <v>40205</v>
      </c>
      <c r="BK29" s="4">
        <f>M94/'a30-2'!L26*100</f>
        <v>4417.1779141104298</v>
      </c>
      <c r="BL29" s="4">
        <f t="shared" si="21"/>
        <v>6001</v>
      </c>
      <c r="BM29" s="4">
        <f t="shared" si="53"/>
        <v>6001</v>
      </c>
      <c r="BN29" s="4">
        <f t="shared" si="54"/>
        <v>41788.822085889573</v>
      </c>
      <c r="BO29" s="4">
        <f>BN29*1000000/'a1'!BN28</f>
        <v>10131.981835598704</v>
      </c>
    </row>
    <row r="30" spans="1:67" ht="12.75" customHeight="1" x14ac:dyDescent="0.2">
      <c r="A30" s="1">
        <v>2004</v>
      </c>
      <c r="B30" s="4">
        <f t="shared" si="0"/>
        <v>355844</v>
      </c>
      <c r="C30" s="4">
        <f>C95/'a30-2'!B27*100</f>
        <v>41533.251231527094</v>
      </c>
      <c r="D30" s="4">
        <f t="shared" si="1"/>
        <v>58460</v>
      </c>
      <c r="E30" s="4">
        <f t="shared" si="23"/>
        <v>58460</v>
      </c>
      <c r="F30" s="4">
        <f t="shared" si="24"/>
        <v>372770.74876847293</v>
      </c>
      <c r="G30" s="31">
        <f>F30*1000000/'a1'!F29</f>
        <v>11671.404907781085</v>
      </c>
      <c r="H30" s="4">
        <f t="shared" si="25"/>
        <v>6722</v>
      </c>
      <c r="I30" s="4">
        <f>D95/'a30-2'!C27*100</f>
        <v>776.48578811369498</v>
      </c>
      <c r="J30" s="4">
        <f t="shared" si="2"/>
        <v>540</v>
      </c>
      <c r="K30" s="4">
        <f t="shared" si="26"/>
        <v>540</v>
      </c>
      <c r="L30" s="4">
        <f t="shared" si="27"/>
        <v>6485.514211886305</v>
      </c>
      <c r="M30" s="31">
        <f>L30*1000000/'a1'!L29</f>
        <v>12535.422492169711</v>
      </c>
      <c r="N30" s="4">
        <f t="shared" si="28"/>
        <v>1742</v>
      </c>
      <c r="O30" s="4">
        <f>E95/'a30-2'!D27*100</f>
        <v>193.58974358974359</v>
      </c>
      <c r="P30" s="4">
        <f t="shared" si="5"/>
        <v>238</v>
      </c>
      <c r="Q30" s="4">
        <f t="shared" si="29"/>
        <v>238</v>
      </c>
      <c r="R30" s="4">
        <f t="shared" si="30"/>
        <v>1786.4102564102564</v>
      </c>
      <c r="S30" s="31">
        <f>R30*1000000/'a1'!R29</f>
        <v>12974.900541902764</v>
      </c>
      <c r="T30" s="4">
        <f t="shared" si="31"/>
        <v>12087</v>
      </c>
      <c r="U30" s="4">
        <f>F95/'a30-2'!E27*100</f>
        <v>1503.75</v>
      </c>
      <c r="V30" s="4">
        <f t="shared" si="7"/>
        <v>1630</v>
      </c>
      <c r="W30" s="4">
        <f t="shared" si="32"/>
        <v>1630</v>
      </c>
      <c r="X30" s="4">
        <f t="shared" si="33"/>
        <v>12213.25</v>
      </c>
      <c r="Y30" s="31">
        <f>X30*1000000/'a1'!X29</f>
        <v>12998.004523081016</v>
      </c>
      <c r="Z30" s="4">
        <f t="shared" si="34"/>
        <v>9665</v>
      </c>
      <c r="AA30" s="4">
        <f>G95/'a30-2'!F27*100</f>
        <v>1086.0759493670885</v>
      </c>
      <c r="AB30" s="4">
        <f t="shared" si="9"/>
        <v>1309</v>
      </c>
      <c r="AC30" s="4">
        <f t="shared" si="35"/>
        <v>1309</v>
      </c>
      <c r="AD30" s="4">
        <f t="shared" si="36"/>
        <v>9887.9240506329115</v>
      </c>
      <c r="AE30" s="31">
        <f>AD30*1000000/'a1'!AD29</f>
        <v>13194.031750561648</v>
      </c>
      <c r="AF30" s="4">
        <f t="shared" si="37"/>
        <v>82579</v>
      </c>
      <c r="AG30" s="4">
        <f>H95/'a30-2'!G27*100</f>
        <v>9584.6528623629729</v>
      </c>
      <c r="AH30" s="4">
        <f t="shared" si="11"/>
        <v>13277</v>
      </c>
      <c r="AI30" s="4">
        <f t="shared" si="38"/>
        <v>13277</v>
      </c>
      <c r="AJ30" s="4">
        <f t="shared" si="39"/>
        <v>86271.347137637029</v>
      </c>
      <c r="AK30" s="31">
        <f>AJ30*1000000/'a1'!AJ29</f>
        <v>11448.681808138512</v>
      </c>
      <c r="AL30" s="4">
        <f t="shared" si="40"/>
        <v>131202</v>
      </c>
      <c r="AM30" s="4">
        <f>I95/'a30-2'!H27*100</f>
        <v>16083.231334149326</v>
      </c>
      <c r="AN30" s="4">
        <f t="shared" si="13"/>
        <v>23746</v>
      </c>
      <c r="AO30" s="4">
        <f t="shared" si="41"/>
        <v>23746</v>
      </c>
      <c r="AP30" s="4">
        <f t="shared" si="42"/>
        <v>138864.76866585069</v>
      </c>
      <c r="AQ30" s="31">
        <f>AP30/'a1'!AP29*1000000</f>
        <v>11208.134978717357</v>
      </c>
      <c r="AR30" s="4">
        <f t="shared" si="43"/>
        <v>15254</v>
      </c>
      <c r="AS30" s="4">
        <f>J95/'a30-2'!I27*100</f>
        <v>1394.1698352344738</v>
      </c>
      <c r="AT30" s="4">
        <f t="shared" si="15"/>
        <v>1774</v>
      </c>
      <c r="AU30" s="4">
        <f t="shared" si="44"/>
        <v>1774</v>
      </c>
      <c r="AV30" s="4">
        <f t="shared" si="45"/>
        <v>15633.830164765526</v>
      </c>
      <c r="AW30" s="31">
        <f>AV30*1000000/'a1'!AV29</f>
        <v>13325.483337224756</v>
      </c>
      <c r="AX30" s="4">
        <f t="shared" si="46"/>
        <v>12591</v>
      </c>
      <c r="AY30" s="4">
        <f>K95/'a30-2'!J27*100</f>
        <v>1325.5512321660183</v>
      </c>
      <c r="AZ30" s="4">
        <f t="shared" si="17"/>
        <v>1576</v>
      </c>
      <c r="BA30" s="4">
        <f t="shared" si="47"/>
        <v>1576</v>
      </c>
      <c r="BB30" s="4">
        <f t="shared" si="48"/>
        <v>12841.448767833981</v>
      </c>
      <c r="BC30" s="31">
        <f>BB30*1000000/'a1'!BB29</f>
        <v>12876.149992062588</v>
      </c>
      <c r="BD30" s="4">
        <f t="shared" si="49"/>
        <v>38171</v>
      </c>
      <c r="BE30" s="4">
        <f>L95/'a30-2'!K27*100</f>
        <v>4465.5819774718393</v>
      </c>
      <c r="BF30" s="4">
        <f t="shared" si="19"/>
        <v>6502</v>
      </c>
      <c r="BG30" s="4">
        <f t="shared" si="50"/>
        <v>6502</v>
      </c>
      <c r="BH30" s="4">
        <f t="shared" si="51"/>
        <v>40207.41802252816</v>
      </c>
      <c r="BI30" s="31">
        <f>BH30/'a1'!BH29*1000000</f>
        <v>12414.229646975473</v>
      </c>
      <c r="BJ30" s="4">
        <f t="shared" si="52"/>
        <v>39984</v>
      </c>
      <c r="BK30" s="4">
        <f>M95/'a30-2'!L27*100</f>
        <v>4600.2415458937203</v>
      </c>
      <c r="BL30" s="4">
        <f t="shared" si="21"/>
        <v>6959</v>
      </c>
      <c r="BM30" s="4">
        <f t="shared" si="53"/>
        <v>6959</v>
      </c>
      <c r="BN30" s="4">
        <f t="shared" si="54"/>
        <v>42342.758454106282</v>
      </c>
      <c r="BO30" s="4">
        <f>BN30*1000000/'a1'!BN29</f>
        <v>10189.251317876298</v>
      </c>
    </row>
    <row r="31" spans="1:67" ht="12.75" customHeight="1" x14ac:dyDescent="0.2">
      <c r="A31" s="1">
        <v>2005</v>
      </c>
      <c r="B31" s="4">
        <f t="shared" si="0"/>
        <v>359611</v>
      </c>
      <c r="C31" s="4">
        <f>C96/'a30-2'!B28*100</f>
        <v>43053.075995174906</v>
      </c>
      <c r="D31" s="4">
        <f t="shared" si="1"/>
        <v>64465</v>
      </c>
      <c r="E31" s="4">
        <f t="shared" si="23"/>
        <v>64465</v>
      </c>
      <c r="F31" s="4">
        <f t="shared" si="24"/>
        <v>381022.92400482506</v>
      </c>
      <c r="G31" s="31">
        <f>F31*1000000/'a1'!F30</f>
        <v>11817.327514455817</v>
      </c>
      <c r="H31" s="4">
        <f t="shared" si="25"/>
        <v>6822</v>
      </c>
      <c r="I31" s="4">
        <f>D96/'a30-2'!C28*100</f>
        <v>760.70528967254404</v>
      </c>
      <c r="J31" s="4">
        <f t="shared" si="2"/>
        <v>684</v>
      </c>
      <c r="K31" s="4">
        <f t="shared" si="26"/>
        <v>684</v>
      </c>
      <c r="L31" s="4">
        <f t="shared" si="27"/>
        <v>6745.2947103274564</v>
      </c>
      <c r="M31" s="31">
        <f>L31*1000000/'a1'!L30</f>
        <v>13115.231495260556</v>
      </c>
      <c r="N31" s="4">
        <f t="shared" si="28"/>
        <v>1947</v>
      </c>
      <c r="O31" s="4">
        <f>E96/'a30-2'!D28*100</f>
        <v>196.76214196762143</v>
      </c>
      <c r="P31" s="4">
        <f t="shared" si="5"/>
        <v>372</v>
      </c>
      <c r="Q31" s="4">
        <f t="shared" si="29"/>
        <v>372</v>
      </c>
      <c r="R31" s="4">
        <f t="shared" si="30"/>
        <v>2122.2378580323784</v>
      </c>
      <c r="S31" s="31">
        <f>R31*1000000/'a1'!R30</f>
        <v>15371.072436080876</v>
      </c>
      <c r="T31" s="4">
        <f t="shared" si="31"/>
        <v>12269</v>
      </c>
      <c r="U31" s="4">
        <f>F96/'a30-2'!E28*100</f>
        <v>1488.4287454323996</v>
      </c>
      <c r="V31" s="4">
        <f t="shared" si="7"/>
        <v>1719</v>
      </c>
      <c r="W31" s="4">
        <f t="shared" si="32"/>
        <v>1719</v>
      </c>
      <c r="X31" s="4">
        <f t="shared" si="33"/>
        <v>12499.5712545676</v>
      </c>
      <c r="Y31" s="31">
        <f>X31*1000000/'a1'!X30</f>
        <v>13326.749254015062</v>
      </c>
      <c r="Z31" s="4">
        <f t="shared" si="34"/>
        <v>9887</v>
      </c>
      <c r="AA31" s="4">
        <f>G96/'a30-2'!F28*100</f>
        <v>1099.8766954377313</v>
      </c>
      <c r="AB31" s="4">
        <f t="shared" si="9"/>
        <v>1450</v>
      </c>
      <c r="AC31" s="4">
        <f t="shared" si="35"/>
        <v>1450</v>
      </c>
      <c r="AD31" s="4">
        <f t="shared" si="36"/>
        <v>10237.123304562268</v>
      </c>
      <c r="AE31" s="31">
        <f>AD31*1000000/'a1'!AD30</f>
        <v>13684.877709922412</v>
      </c>
      <c r="AF31" s="4">
        <f t="shared" si="37"/>
        <v>82527</v>
      </c>
      <c r="AG31" s="4">
        <f>H96/'a30-2'!G28*100</f>
        <v>9917.6610978520293</v>
      </c>
      <c r="AH31" s="4">
        <f t="shared" si="11"/>
        <v>14688</v>
      </c>
      <c r="AI31" s="4">
        <f t="shared" si="38"/>
        <v>14688</v>
      </c>
      <c r="AJ31" s="4">
        <f t="shared" si="39"/>
        <v>87297.338902147967</v>
      </c>
      <c r="AK31" s="31">
        <f>AJ31*1000000/'a1'!AJ30</f>
        <v>11514.570847851473</v>
      </c>
      <c r="AL31" s="4">
        <f t="shared" si="40"/>
        <v>132598</v>
      </c>
      <c r="AM31" s="4">
        <f>I96/'a30-2'!H28*100</f>
        <v>16687.425149700597</v>
      </c>
      <c r="AN31" s="4">
        <f t="shared" si="13"/>
        <v>25017</v>
      </c>
      <c r="AO31" s="4">
        <f t="shared" si="41"/>
        <v>25017</v>
      </c>
      <c r="AP31" s="4">
        <f t="shared" si="42"/>
        <v>140927.5748502994</v>
      </c>
      <c r="AQ31" s="31">
        <f>AP31/'a1'!AP30*1000000</f>
        <v>11249.384446231032</v>
      </c>
      <c r="AR31" s="4">
        <f t="shared" si="43"/>
        <v>15332</v>
      </c>
      <c r="AS31" s="4">
        <f>J96/'a30-2'!I28*100</f>
        <v>1411.3300492610836</v>
      </c>
      <c r="AT31" s="4">
        <f t="shared" si="15"/>
        <v>1959</v>
      </c>
      <c r="AU31" s="4">
        <f t="shared" si="44"/>
        <v>1959</v>
      </c>
      <c r="AV31" s="4">
        <f t="shared" si="45"/>
        <v>15879.669950738917</v>
      </c>
      <c r="AW31" s="31">
        <f>AV31*1000000/'a1'!AV30</f>
        <v>13477.197729145908</v>
      </c>
      <c r="AX31" s="4">
        <f t="shared" si="46"/>
        <v>12686</v>
      </c>
      <c r="AY31" s="4">
        <f>K96/'a30-2'!J28*100</f>
        <v>1348.9847715736041</v>
      </c>
      <c r="AZ31" s="4">
        <f t="shared" si="17"/>
        <v>1748</v>
      </c>
      <c r="BA31" s="4">
        <f t="shared" si="47"/>
        <v>1748</v>
      </c>
      <c r="BB31" s="4">
        <f t="shared" si="48"/>
        <v>13085.015228426397</v>
      </c>
      <c r="BC31" s="31">
        <f>BB31*1000000/'a1'!BB30</f>
        <v>13170.491719687167</v>
      </c>
      <c r="BD31" s="4">
        <f t="shared" si="49"/>
        <v>39228</v>
      </c>
      <c r="BE31" s="4">
        <f>L96/'a30-2'!K28*100</f>
        <v>4693.6274509803925</v>
      </c>
      <c r="BF31" s="4">
        <f t="shared" si="19"/>
        <v>7611</v>
      </c>
      <c r="BG31" s="4">
        <f t="shared" si="50"/>
        <v>7611</v>
      </c>
      <c r="BH31" s="4">
        <f t="shared" si="51"/>
        <v>42145.372549019608</v>
      </c>
      <c r="BI31" s="31">
        <f>BH31/'a1'!BH30*1000000</f>
        <v>12687.3615936894</v>
      </c>
      <c r="BJ31" s="4">
        <f t="shared" si="52"/>
        <v>40465</v>
      </c>
      <c r="BK31" s="4">
        <f>M96/'a30-2'!L28*100</f>
        <v>4891.6666666666661</v>
      </c>
      <c r="BL31" s="4">
        <f t="shared" si="21"/>
        <v>8398</v>
      </c>
      <c r="BM31" s="4">
        <f t="shared" si="53"/>
        <v>8398</v>
      </c>
      <c r="BN31" s="4">
        <f t="shared" si="54"/>
        <v>43971.333333333336</v>
      </c>
      <c r="BO31" s="4">
        <f>BN31*1000000/'a1'!BN30</f>
        <v>10479.15560474437</v>
      </c>
    </row>
    <row r="32" spans="1:67" ht="12.75" customHeight="1" x14ac:dyDescent="0.2">
      <c r="A32" s="1">
        <v>2006</v>
      </c>
      <c r="B32" s="4">
        <f t="shared" si="0"/>
        <v>369504</v>
      </c>
      <c r="C32" s="4">
        <f>C97/'a30-2'!B29*100</f>
        <v>45768.957345971561</v>
      </c>
      <c r="D32" s="4">
        <f t="shared" si="1"/>
        <v>67747</v>
      </c>
      <c r="E32" s="4">
        <f t="shared" si="23"/>
        <v>67747</v>
      </c>
      <c r="F32" s="4">
        <f t="shared" si="24"/>
        <v>391482.04265402845</v>
      </c>
      <c r="G32" s="31">
        <f>F32*1000000/'a1'!F31</f>
        <v>12019.272448940646</v>
      </c>
      <c r="H32" s="4">
        <f t="shared" si="25"/>
        <v>6966</v>
      </c>
      <c r="I32" s="4">
        <f>D97/'a30-2'!C29*100</f>
        <v>767.24137931034488</v>
      </c>
      <c r="J32" s="4">
        <f t="shared" si="2"/>
        <v>732</v>
      </c>
      <c r="K32" s="4">
        <f t="shared" si="26"/>
        <v>732</v>
      </c>
      <c r="L32" s="4">
        <f t="shared" si="27"/>
        <v>6930.7586206896549</v>
      </c>
      <c r="M32" s="31">
        <f>L32*1000000/'a1'!L31</f>
        <v>13573.939753756231</v>
      </c>
      <c r="N32" s="4">
        <f t="shared" si="28"/>
        <v>1982</v>
      </c>
      <c r="O32" s="4">
        <f>E97/'a30-2'!D29*100</f>
        <v>217.33821733821733</v>
      </c>
      <c r="P32" s="4">
        <f t="shared" si="5"/>
        <v>436</v>
      </c>
      <c r="Q32" s="4">
        <f t="shared" si="29"/>
        <v>436</v>
      </c>
      <c r="R32" s="4">
        <f t="shared" si="30"/>
        <v>2200.6617826617826</v>
      </c>
      <c r="S32" s="31">
        <f>R32*1000000/'a1'!R31</f>
        <v>15961.976823374238</v>
      </c>
      <c r="T32" s="4">
        <f t="shared" si="31"/>
        <v>12502</v>
      </c>
      <c r="U32" s="4">
        <f>F97/'a30-2'!E29*100</f>
        <v>1510.7142857142858</v>
      </c>
      <c r="V32" s="4">
        <f t="shared" si="7"/>
        <v>1729</v>
      </c>
      <c r="W32" s="4">
        <f t="shared" si="32"/>
        <v>1729</v>
      </c>
      <c r="X32" s="4">
        <f t="shared" si="33"/>
        <v>12720.285714285714</v>
      </c>
      <c r="Y32" s="31">
        <f>X32*1000000/'a1'!X31</f>
        <v>13562.807304010868</v>
      </c>
      <c r="Z32" s="4">
        <f t="shared" si="34"/>
        <v>10034</v>
      </c>
      <c r="AA32" s="4">
        <f>G97/'a30-2'!F29*100</f>
        <v>1155.9854897218863</v>
      </c>
      <c r="AB32" s="4">
        <f t="shared" si="9"/>
        <v>1565</v>
      </c>
      <c r="AC32" s="4">
        <f t="shared" si="35"/>
        <v>1565</v>
      </c>
      <c r="AD32" s="4">
        <f t="shared" si="36"/>
        <v>10443.014510278113</v>
      </c>
      <c r="AE32" s="31">
        <f>AD32*1000000/'a1'!AD31</f>
        <v>14005.794512598377</v>
      </c>
      <c r="AF32" s="4">
        <f t="shared" si="37"/>
        <v>84182</v>
      </c>
      <c r="AG32" s="4">
        <f>H97/'a30-2'!G29*100</f>
        <v>10467.685076380729</v>
      </c>
      <c r="AH32" s="4">
        <f t="shared" si="11"/>
        <v>14389</v>
      </c>
      <c r="AI32" s="4">
        <f t="shared" si="38"/>
        <v>14389</v>
      </c>
      <c r="AJ32" s="4">
        <f t="shared" si="39"/>
        <v>88103.314923619269</v>
      </c>
      <c r="AK32" s="31">
        <f>AJ32*1000000/'a1'!AJ31</f>
        <v>11544.085139943412</v>
      </c>
      <c r="AL32" s="4">
        <f t="shared" si="40"/>
        <v>138286</v>
      </c>
      <c r="AM32" s="4">
        <f>I97/'a30-2'!H29*100</f>
        <v>17744.982290436834</v>
      </c>
      <c r="AN32" s="4">
        <f t="shared" si="13"/>
        <v>26523</v>
      </c>
      <c r="AO32" s="4">
        <f t="shared" si="41"/>
        <v>26523</v>
      </c>
      <c r="AP32" s="4">
        <f t="shared" si="42"/>
        <v>147064.01770956317</v>
      </c>
      <c r="AQ32" s="31">
        <f>AP32/'a1'!AP31*1000000</f>
        <v>11614.639361681659</v>
      </c>
      <c r="AR32" s="4">
        <f t="shared" si="43"/>
        <v>15391</v>
      </c>
      <c r="AS32" s="4">
        <f>J97/'a30-2'!I29*100</f>
        <v>1495.1690821256038</v>
      </c>
      <c r="AT32" s="4">
        <f t="shared" si="15"/>
        <v>2304</v>
      </c>
      <c r="AU32" s="4">
        <f t="shared" si="44"/>
        <v>2304</v>
      </c>
      <c r="AV32" s="4">
        <f t="shared" si="45"/>
        <v>16199.830917874397</v>
      </c>
      <c r="AW32" s="31">
        <f>AV32*1000000/'a1'!AV31</f>
        <v>13687.376151504273</v>
      </c>
      <c r="AX32" s="4">
        <f t="shared" si="46"/>
        <v>12967</v>
      </c>
      <c r="AY32" s="4">
        <f>K97/'a30-2'!J29*100</f>
        <v>1422.8855721393033</v>
      </c>
      <c r="AZ32" s="4">
        <f t="shared" si="17"/>
        <v>1816</v>
      </c>
      <c r="BA32" s="4">
        <f t="shared" si="47"/>
        <v>1816</v>
      </c>
      <c r="BB32" s="4">
        <f t="shared" si="48"/>
        <v>13360.114427860697</v>
      </c>
      <c r="BC32" s="31">
        <f>BB32*1000000/'a1'!BB31</f>
        <v>13463.609191717429</v>
      </c>
      <c r="BD32" s="4">
        <f t="shared" si="49"/>
        <v>40470</v>
      </c>
      <c r="BE32" s="4">
        <f>L97/'a30-2'!K29*100</f>
        <v>5145.758661887694</v>
      </c>
      <c r="BF32" s="4">
        <f t="shared" si="19"/>
        <v>9050</v>
      </c>
      <c r="BG32" s="4">
        <f t="shared" si="50"/>
        <v>9050</v>
      </c>
      <c r="BH32" s="4">
        <f t="shared" si="51"/>
        <v>44374.241338112304</v>
      </c>
      <c r="BI32" s="31">
        <f>BH32/'a1'!BH31*1000000</f>
        <v>12969.482494366343</v>
      </c>
      <c r="BJ32" s="4">
        <f t="shared" si="52"/>
        <v>40963</v>
      </c>
      <c r="BK32" s="4">
        <f>M97/'a30-2'!L29*100</f>
        <v>5280.8857808857811</v>
      </c>
      <c r="BL32" s="4">
        <f t="shared" si="21"/>
        <v>8550</v>
      </c>
      <c r="BM32" s="4">
        <f t="shared" si="53"/>
        <v>8550</v>
      </c>
      <c r="BN32" s="4">
        <f t="shared" si="54"/>
        <v>44232.114219114221</v>
      </c>
      <c r="BO32" s="4">
        <f>BN32*1000000/'a1'!BN31</f>
        <v>10427.692774992607</v>
      </c>
    </row>
    <row r="33" spans="1:67" ht="12.75" customHeight="1" x14ac:dyDescent="0.2">
      <c r="A33" s="1">
        <v>2007</v>
      </c>
      <c r="B33" s="4">
        <f t="shared" si="0"/>
        <v>378294</v>
      </c>
      <c r="C33" s="4">
        <f>C98/'a30-2'!B30*100</f>
        <v>48725.58139534884</v>
      </c>
      <c r="D33" s="4">
        <f t="shared" si="1"/>
        <v>72709</v>
      </c>
      <c r="E33" s="4">
        <f t="shared" si="23"/>
        <v>72709</v>
      </c>
      <c r="F33" s="4">
        <f t="shared" si="24"/>
        <v>402277.41860465117</v>
      </c>
      <c r="G33" s="31">
        <f>F33*1000000/'a1'!F32</f>
        <v>12231.40907249492</v>
      </c>
      <c r="H33" s="4">
        <f t="shared" si="25"/>
        <v>7783</v>
      </c>
      <c r="I33" s="4">
        <f>D98/'a30-2'!C30*100</f>
        <v>782.34582829504222</v>
      </c>
      <c r="J33" s="4">
        <f t="shared" si="2"/>
        <v>863</v>
      </c>
      <c r="K33" s="4">
        <f t="shared" si="26"/>
        <v>863</v>
      </c>
      <c r="L33" s="4">
        <f t="shared" si="27"/>
        <v>7863.6541717049577</v>
      </c>
      <c r="M33" s="31">
        <f>L33*1000000/'a1'!L32</f>
        <v>15447.795923961752</v>
      </c>
      <c r="N33" s="4">
        <f t="shared" si="28"/>
        <v>1919</v>
      </c>
      <c r="O33" s="4">
        <f>E98/'a30-2'!D30*100</f>
        <v>230.03575685339689</v>
      </c>
      <c r="P33" s="4">
        <f t="shared" si="5"/>
        <v>326</v>
      </c>
      <c r="Q33" s="4">
        <f t="shared" si="29"/>
        <v>326</v>
      </c>
      <c r="R33" s="4">
        <f t="shared" si="30"/>
        <v>2014.9642431466032</v>
      </c>
      <c r="S33" s="31">
        <f>R33*1000000/'a1'!R32</f>
        <v>14632.044696763487</v>
      </c>
      <c r="T33" s="4">
        <f t="shared" si="31"/>
        <v>12987</v>
      </c>
      <c r="U33" s="4">
        <f>F98/'a30-2'!E30*100</f>
        <v>1547.8971962616822</v>
      </c>
      <c r="V33" s="4">
        <f t="shared" si="7"/>
        <v>1812</v>
      </c>
      <c r="W33" s="4">
        <f t="shared" si="32"/>
        <v>1812</v>
      </c>
      <c r="X33" s="4">
        <f t="shared" si="33"/>
        <v>13251.102803738318</v>
      </c>
      <c r="Y33" s="31">
        <f>X33*1000000/'a1'!X32</f>
        <v>14169.817062823548</v>
      </c>
      <c r="Z33" s="4">
        <f t="shared" si="34"/>
        <v>10309</v>
      </c>
      <c r="AA33" s="4">
        <f>G98/'a30-2'!F30*100</f>
        <v>1228.2352941176471</v>
      </c>
      <c r="AB33" s="4">
        <f t="shared" si="9"/>
        <v>2140</v>
      </c>
      <c r="AC33" s="4">
        <f t="shared" si="35"/>
        <v>2140</v>
      </c>
      <c r="AD33" s="4">
        <f t="shared" si="36"/>
        <v>11220.764705882353</v>
      </c>
      <c r="AE33" s="31">
        <f>AD33*1000000/'a1'!AD32</f>
        <v>15052.740976191397</v>
      </c>
      <c r="AF33" s="4">
        <f t="shared" si="37"/>
        <v>86212</v>
      </c>
      <c r="AG33" s="4">
        <f>H98/'a30-2'!G30*100</f>
        <v>10954.965357967669</v>
      </c>
      <c r="AH33" s="4">
        <f t="shared" si="11"/>
        <v>15446</v>
      </c>
      <c r="AI33" s="4">
        <f t="shared" si="38"/>
        <v>15446</v>
      </c>
      <c r="AJ33" s="4">
        <f t="shared" si="39"/>
        <v>90703.034642032333</v>
      </c>
      <c r="AK33" s="31">
        <f>AJ33*1000000/'a1'!AJ32</f>
        <v>11791.253008428102</v>
      </c>
      <c r="AL33" s="4">
        <f t="shared" si="40"/>
        <v>138217</v>
      </c>
      <c r="AM33" s="4">
        <f>I98/'a30-2'!H30*100</f>
        <v>18835.075493612079</v>
      </c>
      <c r="AN33" s="4">
        <f t="shared" si="13"/>
        <v>27475</v>
      </c>
      <c r="AO33" s="4">
        <f t="shared" si="41"/>
        <v>27475</v>
      </c>
      <c r="AP33" s="4">
        <f t="shared" si="42"/>
        <v>146856.92450638791</v>
      </c>
      <c r="AQ33" s="31">
        <f>AP33/'a1'!AP32*1000000</f>
        <v>11504.535401737523</v>
      </c>
      <c r="AR33" s="4">
        <f t="shared" si="43"/>
        <v>15820</v>
      </c>
      <c r="AS33" s="4">
        <f>J98/'a30-2'!I30*100</f>
        <v>1635.1829988193624</v>
      </c>
      <c r="AT33" s="4">
        <f t="shared" si="15"/>
        <v>2616</v>
      </c>
      <c r="AU33" s="4">
        <f t="shared" si="44"/>
        <v>2616</v>
      </c>
      <c r="AV33" s="4">
        <f t="shared" si="45"/>
        <v>16800.817001180636</v>
      </c>
      <c r="AW33" s="31">
        <f>AV33*1000000/'a1'!AV32</f>
        <v>14124.909412601022</v>
      </c>
      <c r="AX33" s="4">
        <f t="shared" si="46"/>
        <v>13424</v>
      </c>
      <c r="AY33" s="4">
        <f>K98/'a30-2'!J30*100</f>
        <v>1504.8309178743962</v>
      </c>
      <c r="AZ33" s="4">
        <f t="shared" si="17"/>
        <v>1816</v>
      </c>
      <c r="BA33" s="4">
        <f t="shared" si="47"/>
        <v>1816</v>
      </c>
      <c r="BB33" s="4">
        <f t="shared" si="48"/>
        <v>13735.169082125603</v>
      </c>
      <c r="BC33" s="31">
        <f>BB33*1000000/'a1'!BB32</f>
        <v>13706.741300668018</v>
      </c>
      <c r="BD33" s="4">
        <f t="shared" si="49"/>
        <v>42641</v>
      </c>
      <c r="BE33" s="4">
        <f>L98/'a30-2'!K30*100</f>
        <v>5687.2093023255811</v>
      </c>
      <c r="BF33" s="4">
        <f t="shared" si="19"/>
        <v>10408</v>
      </c>
      <c r="BG33" s="4">
        <f t="shared" si="50"/>
        <v>10408</v>
      </c>
      <c r="BH33" s="4">
        <f t="shared" si="51"/>
        <v>47361.79069767442</v>
      </c>
      <c r="BI33" s="31">
        <f>BH33/'a1'!BH32*1000000</f>
        <v>13477.448947889383</v>
      </c>
      <c r="BJ33" s="4">
        <f t="shared" si="52"/>
        <v>43189</v>
      </c>
      <c r="BK33" s="4">
        <f>M98/'a30-2'!L30*100</f>
        <v>5745.1205510907012</v>
      </c>
      <c r="BL33" s="4">
        <f t="shared" si="21"/>
        <v>9067</v>
      </c>
      <c r="BM33" s="4">
        <f t="shared" si="53"/>
        <v>9067</v>
      </c>
      <c r="BN33" s="4">
        <f t="shared" si="54"/>
        <v>46510.879448909298</v>
      </c>
      <c r="BO33" s="4">
        <f>BN33*1000000/'a1'!BN32</f>
        <v>10839.203066546064</v>
      </c>
    </row>
    <row r="34" spans="1:67" ht="12.75" customHeight="1" x14ac:dyDescent="0.2">
      <c r="A34" s="1">
        <v>2008</v>
      </c>
      <c r="B34" s="4">
        <f t="shared" si="0"/>
        <v>392551</v>
      </c>
      <c r="C34" s="4">
        <f>C99/'a30-2'!B31*100</f>
        <v>53027.334851936226</v>
      </c>
      <c r="D34" s="4">
        <f t="shared" si="1"/>
        <v>76254</v>
      </c>
      <c r="E34" s="4">
        <f t="shared" si="23"/>
        <v>76254</v>
      </c>
      <c r="F34" s="4">
        <f t="shared" si="24"/>
        <v>415777.6651480638</v>
      </c>
      <c r="G34" s="31">
        <f>F34*1000000/'a1'!F33</f>
        <v>12505.607678195798</v>
      </c>
      <c r="H34" s="4">
        <f t="shared" si="25"/>
        <v>7458</v>
      </c>
      <c r="I34" s="4">
        <f>D99/'a30-2'!C31*100</f>
        <v>824.8520710059172</v>
      </c>
      <c r="J34" s="4">
        <f t="shared" si="2"/>
        <v>966</v>
      </c>
      <c r="K34" s="4">
        <f t="shared" si="26"/>
        <v>966</v>
      </c>
      <c r="L34" s="4">
        <f t="shared" si="27"/>
        <v>7599.1479289940826</v>
      </c>
      <c r="M34" s="31">
        <f>L34*1000000/'a1'!L33</f>
        <v>14854.590346549698</v>
      </c>
      <c r="N34" s="4">
        <f t="shared" si="28"/>
        <v>1983</v>
      </c>
      <c r="O34" s="4">
        <f>E99/'a30-2'!D31*100</f>
        <v>238.15028901734104</v>
      </c>
      <c r="P34" s="4">
        <f t="shared" si="5"/>
        <v>232</v>
      </c>
      <c r="Q34" s="4">
        <f t="shared" si="29"/>
        <v>232</v>
      </c>
      <c r="R34" s="4">
        <f t="shared" si="30"/>
        <v>1976.849710982659</v>
      </c>
      <c r="S34" s="31">
        <f>R34*1000000/'a1'!R33</f>
        <v>14249.003221821726</v>
      </c>
      <c r="T34" s="4">
        <f t="shared" si="31"/>
        <v>13375</v>
      </c>
      <c r="U34" s="4">
        <f>F99/'a30-2'!E31*100</f>
        <v>1588.1683731513083</v>
      </c>
      <c r="V34" s="4">
        <f t="shared" si="7"/>
        <v>1752</v>
      </c>
      <c r="W34" s="4">
        <f t="shared" si="32"/>
        <v>1752</v>
      </c>
      <c r="X34" s="4">
        <f t="shared" si="33"/>
        <v>13538.831626848692</v>
      </c>
      <c r="Y34" s="31">
        <f>X34*1000000/'a1'!X33</f>
        <v>14465.104599903514</v>
      </c>
      <c r="Z34" s="4">
        <f t="shared" si="34"/>
        <v>10671</v>
      </c>
      <c r="AA34" s="4">
        <f>G99/'a30-2'!F31*100</f>
        <v>1364.367816091954</v>
      </c>
      <c r="AB34" s="4">
        <f t="shared" si="9"/>
        <v>1483</v>
      </c>
      <c r="AC34" s="4">
        <f t="shared" si="35"/>
        <v>1483</v>
      </c>
      <c r="AD34" s="4">
        <f t="shared" si="36"/>
        <v>10789.632183908046</v>
      </c>
      <c r="AE34" s="31">
        <f>AD34*1000000/'a1'!AD33</f>
        <v>14446.369451257637</v>
      </c>
      <c r="AF34" s="4">
        <f t="shared" si="37"/>
        <v>87062</v>
      </c>
      <c r="AG34" s="4">
        <f>H99/'a30-2'!G31*100</f>
        <v>11945.392491467577</v>
      </c>
      <c r="AH34" s="4">
        <f t="shared" si="11"/>
        <v>17810</v>
      </c>
      <c r="AI34" s="4">
        <f t="shared" si="38"/>
        <v>17810</v>
      </c>
      <c r="AJ34" s="4">
        <f t="shared" si="39"/>
        <v>92926.607508532426</v>
      </c>
      <c r="AK34" s="31">
        <f>AJ34*1000000/'a1'!AJ33</f>
        <v>11972.588112283402</v>
      </c>
      <c r="AL34" s="4">
        <f t="shared" si="40"/>
        <v>145064</v>
      </c>
      <c r="AM34" s="4">
        <f>I99/'a30-2'!H31*100</f>
        <v>20338.654503990878</v>
      </c>
      <c r="AN34" s="4">
        <f t="shared" si="13"/>
        <v>26966</v>
      </c>
      <c r="AO34" s="4">
        <f t="shared" si="41"/>
        <v>26966</v>
      </c>
      <c r="AP34" s="4">
        <f t="shared" si="42"/>
        <v>151691.3454960091</v>
      </c>
      <c r="AQ34" s="31">
        <f>AP34/'a1'!AP33*1000000</f>
        <v>11773.782806720203</v>
      </c>
      <c r="AR34" s="4">
        <f t="shared" si="43"/>
        <v>16715</v>
      </c>
      <c r="AS34" s="4">
        <f>J99/'a30-2'!I31*100</f>
        <v>1810.1851851851852</v>
      </c>
      <c r="AT34" s="4">
        <f t="shared" si="15"/>
        <v>2868</v>
      </c>
      <c r="AU34" s="4">
        <f t="shared" si="44"/>
        <v>2868</v>
      </c>
      <c r="AV34" s="4">
        <f t="shared" si="45"/>
        <v>17772.814814814814</v>
      </c>
      <c r="AW34" s="31">
        <f>AV34*1000000/'a1'!AV33</f>
        <v>14838.290598100311</v>
      </c>
      <c r="AX34" s="4">
        <f t="shared" si="46"/>
        <v>13953</v>
      </c>
      <c r="AY34" s="4">
        <f>K99/'a30-2'!J31*100</f>
        <v>1618.096357226792</v>
      </c>
      <c r="AZ34" s="4">
        <f t="shared" si="17"/>
        <v>2376</v>
      </c>
      <c r="BA34" s="4">
        <f t="shared" si="47"/>
        <v>2376</v>
      </c>
      <c r="BB34" s="4">
        <f t="shared" si="48"/>
        <v>14710.903642773208</v>
      </c>
      <c r="BC34" s="31">
        <f>BB34*1000000/'a1'!BB33</f>
        <v>14459.766419597638</v>
      </c>
      <c r="BD34" s="4">
        <f t="shared" si="49"/>
        <v>45408</v>
      </c>
      <c r="BE34" s="4">
        <f>L99/'a30-2'!K31*100</f>
        <v>6373.8738738738739</v>
      </c>
      <c r="BF34" s="4">
        <f t="shared" si="19"/>
        <v>11502</v>
      </c>
      <c r="BG34" s="4">
        <f t="shared" si="50"/>
        <v>11502</v>
      </c>
      <c r="BH34" s="4">
        <f t="shared" si="51"/>
        <v>50536.126126126124</v>
      </c>
      <c r="BI34" s="31">
        <f>BH34/'a1'!BH33*1000000</f>
        <v>14053.916258525705</v>
      </c>
      <c r="BJ34" s="4">
        <f t="shared" si="52"/>
        <v>44898</v>
      </c>
      <c r="BK34" s="4">
        <f>M99/'a30-2'!L31*100</f>
        <v>6339.3461104847802</v>
      </c>
      <c r="BL34" s="4">
        <f t="shared" si="21"/>
        <v>9580</v>
      </c>
      <c r="BM34" s="4">
        <f t="shared" si="53"/>
        <v>9580</v>
      </c>
      <c r="BN34" s="4">
        <f t="shared" si="54"/>
        <v>48138.653889515219</v>
      </c>
      <c r="BO34" s="4">
        <f>BN34*1000000/'a1'!BN33</f>
        <v>11068.041593804672</v>
      </c>
    </row>
    <row r="35" spans="1:67" ht="12.75" customHeight="1" x14ac:dyDescent="0.2">
      <c r="A35" s="1">
        <v>2009</v>
      </c>
      <c r="B35" s="4">
        <f t="shared" si="0"/>
        <v>403144</v>
      </c>
      <c r="C35" s="4">
        <f>C100/'a30-2'!B32*100</f>
        <v>55587.57062146892</v>
      </c>
      <c r="D35" s="4">
        <f t="shared" si="1"/>
        <v>83529</v>
      </c>
      <c r="E35" s="4">
        <f t="shared" si="23"/>
        <v>83529</v>
      </c>
      <c r="F35" s="4">
        <f t="shared" si="24"/>
        <v>431085.42937853106</v>
      </c>
      <c r="G35" s="31">
        <f>F35*1000000/'a1'!F34</f>
        <v>12818.452123262996</v>
      </c>
      <c r="H35" s="4">
        <f t="shared" si="25"/>
        <v>8070</v>
      </c>
      <c r="I35" s="4">
        <f>D100/'a30-2'!C32*100</f>
        <v>859.62877030162406</v>
      </c>
      <c r="J35" s="4">
        <f t="shared" si="2"/>
        <v>1242</v>
      </c>
      <c r="K35" s="4">
        <f t="shared" si="26"/>
        <v>1242</v>
      </c>
      <c r="L35" s="4">
        <f t="shared" si="27"/>
        <v>8452.3712296983758</v>
      </c>
      <c r="M35" s="31">
        <f>L35*1000000/'a1'!L34</f>
        <v>16357.074878320815</v>
      </c>
      <c r="N35" s="4">
        <f t="shared" si="28"/>
        <v>2050</v>
      </c>
      <c r="O35" s="4">
        <f>E100/'a30-2'!D32*100</f>
        <v>248.27586206896552</v>
      </c>
      <c r="P35" s="4">
        <f t="shared" si="5"/>
        <v>404</v>
      </c>
      <c r="Q35" s="4">
        <f t="shared" si="29"/>
        <v>404</v>
      </c>
      <c r="R35" s="4">
        <f t="shared" si="30"/>
        <v>2205.7241379310344</v>
      </c>
      <c r="S35" s="31">
        <f>R35*1000000/'a1'!R34</f>
        <v>15769.477582743164</v>
      </c>
      <c r="T35" s="4">
        <f t="shared" si="31"/>
        <v>13328</v>
      </c>
      <c r="U35" s="4">
        <f>F100/'a30-2'!E32*100</f>
        <v>1653.4988713318285</v>
      </c>
      <c r="V35" s="4">
        <f t="shared" si="7"/>
        <v>2422</v>
      </c>
      <c r="W35" s="4">
        <f t="shared" si="32"/>
        <v>2422</v>
      </c>
      <c r="X35" s="4">
        <f t="shared" si="33"/>
        <v>14096.501128668171</v>
      </c>
      <c r="Y35" s="31">
        <f>X35*1000000/'a1'!X34</f>
        <v>15023.992267297515</v>
      </c>
      <c r="Z35" s="4">
        <f t="shared" si="34"/>
        <v>10642</v>
      </c>
      <c r="AA35" s="4">
        <f>G100/'a30-2'!F32*100</f>
        <v>1361.7747440273038</v>
      </c>
      <c r="AB35" s="4">
        <f t="shared" si="9"/>
        <v>1515</v>
      </c>
      <c r="AC35" s="4">
        <f t="shared" si="35"/>
        <v>1515</v>
      </c>
      <c r="AD35" s="4">
        <f t="shared" si="36"/>
        <v>10795.225255972697</v>
      </c>
      <c r="AE35" s="31">
        <f>AD35*1000000/'a1'!AD34</f>
        <v>14394.478150681769</v>
      </c>
      <c r="AF35" s="4">
        <f t="shared" si="37"/>
        <v>90441</v>
      </c>
      <c r="AG35" s="4">
        <f>H100/'a30-2'!G32*100</f>
        <v>12849.547511312216</v>
      </c>
      <c r="AH35" s="4">
        <f t="shared" si="11"/>
        <v>19966</v>
      </c>
      <c r="AI35" s="4">
        <f t="shared" si="38"/>
        <v>19966</v>
      </c>
      <c r="AJ35" s="4">
        <f t="shared" si="39"/>
        <v>97557.452488687792</v>
      </c>
      <c r="AK35" s="31">
        <f>AJ35*1000000/'a1'!AJ34</f>
        <v>12437.341874394073</v>
      </c>
      <c r="AL35" s="4">
        <f t="shared" si="40"/>
        <v>148491</v>
      </c>
      <c r="AM35" s="4">
        <f>I100/'a30-2'!H32*100</f>
        <v>21328.054298642532</v>
      </c>
      <c r="AN35" s="4">
        <f t="shared" si="13"/>
        <v>30877</v>
      </c>
      <c r="AO35" s="4">
        <f t="shared" si="41"/>
        <v>30877</v>
      </c>
      <c r="AP35" s="4">
        <f t="shared" si="42"/>
        <v>158039.94570135747</v>
      </c>
      <c r="AQ35" s="31">
        <f>AP35/'a1'!AP34*1000000</f>
        <v>12157.909302100647</v>
      </c>
      <c r="AR35" s="4">
        <f t="shared" si="43"/>
        <v>16884</v>
      </c>
      <c r="AS35" s="4">
        <f>J100/'a30-2'!I32*100</f>
        <v>1897.49430523918</v>
      </c>
      <c r="AT35" s="4">
        <f t="shared" si="15"/>
        <v>2701</v>
      </c>
      <c r="AU35" s="4">
        <f t="shared" si="44"/>
        <v>2701</v>
      </c>
      <c r="AV35" s="4">
        <f t="shared" si="45"/>
        <v>17687.505694760821</v>
      </c>
      <c r="AW35" s="31">
        <f>AV35*1000000/'a1'!AV34</f>
        <v>14635.250935837279</v>
      </c>
      <c r="AX35" s="4">
        <f t="shared" si="46"/>
        <v>14373</v>
      </c>
      <c r="AY35" s="4">
        <f>K100/'a30-2'!J32*100</f>
        <v>1667.4364896073903</v>
      </c>
      <c r="AZ35" s="4">
        <f t="shared" si="17"/>
        <v>2213</v>
      </c>
      <c r="BA35" s="4">
        <f t="shared" si="47"/>
        <v>2213</v>
      </c>
      <c r="BB35" s="4">
        <f t="shared" si="48"/>
        <v>14918.563510392611</v>
      </c>
      <c r="BC35" s="31">
        <f>BB35*1000000/'a1'!BB34</f>
        <v>14416.982279892858</v>
      </c>
      <c r="BD35" s="4">
        <f t="shared" si="49"/>
        <v>46942</v>
      </c>
      <c r="BE35" s="4">
        <f>L100/'a30-2'!K32*100</f>
        <v>6753.9149888143174</v>
      </c>
      <c r="BF35" s="4">
        <f t="shared" si="19"/>
        <v>11693</v>
      </c>
      <c r="BG35" s="4">
        <f t="shared" si="50"/>
        <v>11693</v>
      </c>
      <c r="BH35" s="4">
        <f t="shared" si="51"/>
        <v>51881.085011185685</v>
      </c>
      <c r="BI35" s="31">
        <f>BH35/'a1'!BH34*1000000</f>
        <v>14101.914648556456</v>
      </c>
      <c r="BJ35" s="4">
        <f t="shared" si="52"/>
        <v>45442</v>
      </c>
      <c r="BK35" s="4">
        <f>M100/'a30-2'!L32*100</f>
        <v>6343.715239154616</v>
      </c>
      <c r="BL35" s="4">
        <f t="shared" si="21"/>
        <v>9558</v>
      </c>
      <c r="BM35" s="4">
        <f t="shared" si="53"/>
        <v>9558</v>
      </c>
      <c r="BN35" s="4">
        <f t="shared" si="54"/>
        <v>48656.284760845381</v>
      </c>
      <c r="BO35" s="4">
        <f>BN35*1000000/'a1'!BN34</f>
        <v>11031.887846344718</v>
      </c>
    </row>
    <row r="36" spans="1:67" ht="12.75" customHeight="1" x14ac:dyDescent="0.2">
      <c r="A36" s="1">
        <v>2010</v>
      </c>
      <c r="B36" s="4">
        <f t="shared" si="0"/>
        <v>412260</v>
      </c>
      <c r="C36" s="4">
        <f>C101/'a30-2'!B33*100</f>
        <v>57678.929765886292</v>
      </c>
      <c r="D36" s="4">
        <f t="shared" si="1"/>
        <v>92923</v>
      </c>
      <c r="E36" s="4">
        <f t="shared" si="23"/>
        <v>92923</v>
      </c>
      <c r="F36" s="4">
        <f t="shared" si="24"/>
        <v>447504.07023411372</v>
      </c>
      <c r="G36" s="31">
        <f>F36*1000000/'a1'!F35</f>
        <v>13159.600066897614</v>
      </c>
      <c r="H36" s="4">
        <f t="shared" si="25"/>
        <v>8294</v>
      </c>
      <c r="I36" s="4">
        <f>D101/'a30-2'!C33*100</f>
        <v>906.92395005675371</v>
      </c>
      <c r="J36" s="4">
        <f t="shared" si="2"/>
        <v>1495</v>
      </c>
      <c r="K36" s="4">
        <f t="shared" si="26"/>
        <v>1495</v>
      </c>
      <c r="L36" s="4">
        <f t="shared" si="27"/>
        <v>8882.0760499432472</v>
      </c>
      <c r="M36" s="31">
        <f>L36*1000000/'a1'!L35</f>
        <v>17015.406166917459</v>
      </c>
      <c r="N36" s="4">
        <f t="shared" si="28"/>
        <v>2126</v>
      </c>
      <c r="O36" s="4">
        <f>E101/'a30-2'!D33*100</f>
        <v>258.13692480359151</v>
      </c>
      <c r="P36" s="4">
        <f t="shared" si="5"/>
        <v>336</v>
      </c>
      <c r="Q36" s="4">
        <f t="shared" si="29"/>
        <v>336</v>
      </c>
      <c r="R36" s="4">
        <f t="shared" si="30"/>
        <v>2203.8630751964083</v>
      </c>
      <c r="S36" s="31">
        <f>R36*1000000/'a1'!R35</f>
        <v>15559.169997997855</v>
      </c>
      <c r="T36" s="4">
        <f t="shared" si="31"/>
        <v>13701</v>
      </c>
      <c r="U36" s="4">
        <f>F101/'a30-2'!E33*100</f>
        <v>1695.7964601769909</v>
      </c>
      <c r="V36" s="4">
        <f t="shared" si="7"/>
        <v>2483</v>
      </c>
      <c r="W36" s="4">
        <f t="shared" si="32"/>
        <v>2483</v>
      </c>
      <c r="X36" s="4">
        <f t="shared" si="33"/>
        <v>14488.203539823009</v>
      </c>
      <c r="Y36" s="31">
        <f>X36*1000000/'a1'!X35</f>
        <v>15377.907771872462</v>
      </c>
      <c r="Z36" s="4">
        <f t="shared" si="34"/>
        <v>11050</v>
      </c>
      <c r="AA36" s="4">
        <f>G101/'a30-2'!F33*100</f>
        <v>1368.5393258426966</v>
      </c>
      <c r="AB36" s="4">
        <f t="shared" si="9"/>
        <v>1931</v>
      </c>
      <c r="AC36" s="4">
        <f t="shared" si="35"/>
        <v>1931</v>
      </c>
      <c r="AD36" s="4">
        <f t="shared" si="36"/>
        <v>11612.460674157304</v>
      </c>
      <c r="AE36" s="31">
        <f>AD36*1000000/'a1'!AD35</f>
        <v>15420.898225255838</v>
      </c>
      <c r="AF36" s="4">
        <f t="shared" si="37"/>
        <v>92152</v>
      </c>
      <c r="AG36" s="4">
        <f>H101/'a30-2'!G33*100</f>
        <v>13363.53467561521</v>
      </c>
      <c r="AH36" s="4">
        <f t="shared" si="11"/>
        <v>19918</v>
      </c>
      <c r="AI36" s="4">
        <f t="shared" si="38"/>
        <v>19918</v>
      </c>
      <c r="AJ36" s="4">
        <f t="shared" si="39"/>
        <v>98706.465324384786</v>
      </c>
      <c r="AK36" s="31">
        <f>AJ36*1000000/'a1'!AJ35</f>
        <v>12448.03918698628</v>
      </c>
      <c r="AL36" s="4">
        <f t="shared" si="40"/>
        <v>152651</v>
      </c>
      <c r="AM36" s="4">
        <f>I101/'a30-2'!H33*100</f>
        <v>22114.699331848551</v>
      </c>
      <c r="AN36" s="4">
        <f t="shared" si="13"/>
        <v>36650</v>
      </c>
      <c r="AO36" s="4">
        <f t="shared" si="41"/>
        <v>36650</v>
      </c>
      <c r="AP36" s="4">
        <f t="shared" si="42"/>
        <v>167186.30066815147</v>
      </c>
      <c r="AQ36" s="31">
        <f>AP36/'a1'!AP35*1000000</f>
        <v>12726.871120823869</v>
      </c>
      <c r="AR36" s="4">
        <f t="shared" si="43"/>
        <v>16856</v>
      </c>
      <c r="AS36" s="4">
        <f>J101/'a30-2'!I33*100</f>
        <v>1970.8846584546475</v>
      </c>
      <c r="AT36" s="4">
        <f t="shared" si="15"/>
        <v>3270</v>
      </c>
      <c r="AU36" s="4">
        <f t="shared" si="44"/>
        <v>3270</v>
      </c>
      <c r="AV36" s="4">
        <f t="shared" si="45"/>
        <v>18155.115341545352</v>
      </c>
      <c r="AW36" s="31">
        <f>AV36*1000000/'a1'!AV35</f>
        <v>14871.709561203681</v>
      </c>
      <c r="AX36" s="4">
        <f t="shared" si="46"/>
        <v>14820</v>
      </c>
      <c r="AY36" s="4">
        <f>K101/'a30-2'!J33*100</f>
        <v>1714.4469525959369</v>
      </c>
      <c r="AZ36" s="4">
        <f t="shared" si="17"/>
        <v>2620</v>
      </c>
      <c r="BA36" s="4">
        <f t="shared" si="47"/>
        <v>2620</v>
      </c>
      <c r="BB36" s="4">
        <f t="shared" si="48"/>
        <v>15725.553047404062</v>
      </c>
      <c r="BC36" s="31">
        <f>BB36*1000000/'a1'!BB35</f>
        <v>14956.404965641008</v>
      </c>
      <c r="BD36" s="4">
        <f t="shared" si="49"/>
        <v>48140</v>
      </c>
      <c r="BE36" s="4">
        <f>L101/'a30-2'!K33*100</f>
        <v>7179.6008869179605</v>
      </c>
      <c r="BF36" s="4">
        <f t="shared" si="19"/>
        <v>13003</v>
      </c>
      <c r="BG36" s="4">
        <f t="shared" si="50"/>
        <v>13003</v>
      </c>
      <c r="BH36" s="4">
        <f t="shared" si="51"/>
        <v>53963.399113082036</v>
      </c>
      <c r="BI36" s="31">
        <f>BH36/'a1'!BH35*1000000</f>
        <v>14459.243127491098</v>
      </c>
      <c r="BJ36" s="4">
        <f t="shared" si="52"/>
        <v>45800</v>
      </c>
      <c r="BK36" s="4">
        <f>M101/'a30-2'!L33*100</f>
        <v>6449.9449944994494</v>
      </c>
      <c r="BL36" s="4">
        <f t="shared" si="21"/>
        <v>10201</v>
      </c>
      <c r="BM36" s="4">
        <f t="shared" si="53"/>
        <v>10201</v>
      </c>
      <c r="BN36" s="4">
        <f t="shared" si="54"/>
        <v>49551.055005500551</v>
      </c>
      <c r="BO36" s="4">
        <f>BN36*1000000/'a1'!BN35</f>
        <v>11096.27645677808</v>
      </c>
    </row>
    <row r="37" spans="1:67" ht="12.75" customHeight="1" x14ac:dyDescent="0.2">
      <c r="A37" s="1">
        <v>2011</v>
      </c>
      <c r="B37" s="4">
        <f t="shared" si="0"/>
        <v>417762</v>
      </c>
      <c r="C37" s="4">
        <f>C102/'a30-2'!B34*100</f>
        <v>60679.34782608696</v>
      </c>
      <c r="D37" s="4">
        <f t="shared" si="1"/>
        <v>86434</v>
      </c>
      <c r="E37" s="4">
        <f t="shared" si="23"/>
        <v>86434</v>
      </c>
      <c r="F37" s="4">
        <f t="shared" si="24"/>
        <v>443516.65217391303</v>
      </c>
      <c r="G37" s="31">
        <f>F37*1000000/'a1'!F36</f>
        <v>12915.745880604369</v>
      </c>
      <c r="H37" s="4">
        <f t="shared" si="25"/>
        <v>8289</v>
      </c>
      <c r="I37" s="4">
        <f>D102/'a30-2'!C34*100</f>
        <v>970.26431718061679</v>
      </c>
      <c r="J37" s="4">
        <f t="shared" si="2"/>
        <v>1460</v>
      </c>
      <c r="K37" s="4">
        <f t="shared" si="26"/>
        <v>1460</v>
      </c>
      <c r="L37" s="4">
        <f t="shared" si="27"/>
        <v>8778.7356828193842</v>
      </c>
      <c r="M37" s="31">
        <f>L37*1000000/'a1'!L36</f>
        <v>16722.834686438615</v>
      </c>
      <c r="N37" s="4">
        <f t="shared" si="28"/>
        <v>2098</v>
      </c>
      <c r="O37" s="4">
        <f>E102/'a30-2'!D34*100</f>
        <v>273.82256297918951</v>
      </c>
      <c r="P37" s="4">
        <f t="shared" si="5"/>
        <v>388</v>
      </c>
      <c r="Q37" s="4">
        <f t="shared" si="29"/>
        <v>388</v>
      </c>
      <c r="R37" s="4">
        <f t="shared" si="30"/>
        <v>2212.1774370208104</v>
      </c>
      <c r="S37" s="31">
        <f>R37*1000000/'a1'!R36</f>
        <v>15371.096298036455</v>
      </c>
      <c r="T37" s="4">
        <f t="shared" si="31"/>
        <v>14018</v>
      </c>
      <c r="U37" s="4">
        <f>F102/'a30-2'!E34*100</f>
        <v>1762.675296655879</v>
      </c>
      <c r="V37" s="4">
        <f t="shared" si="7"/>
        <v>2274</v>
      </c>
      <c r="W37" s="4">
        <f t="shared" si="32"/>
        <v>2274</v>
      </c>
      <c r="X37" s="4">
        <f t="shared" si="33"/>
        <v>14529.32470334412</v>
      </c>
      <c r="Y37" s="31">
        <f>X37*1000000/'a1'!X36</f>
        <v>15389.68504583132</v>
      </c>
      <c r="Z37" s="4">
        <f t="shared" si="34"/>
        <v>10709</v>
      </c>
      <c r="AA37" s="4">
        <f>G102/'a30-2'!F34*100</f>
        <v>1436.9565217391305</v>
      </c>
      <c r="AB37" s="4">
        <f t="shared" si="9"/>
        <v>2438</v>
      </c>
      <c r="AC37" s="4">
        <f t="shared" si="35"/>
        <v>2438</v>
      </c>
      <c r="AD37" s="4">
        <f t="shared" si="36"/>
        <v>11710.04347826087</v>
      </c>
      <c r="AE37" s="31">
        <f>AD37*1000000/'a1'!AD36</f>
        <v>15497.880435501886</v>
      </c>
      <c r="AF37" s="4">
        <f t="shared" si="37"/>
        <v>92803</v>
      </c>
      <c r="AG37" s="4">
        <f>H102/'a30-2'!G34*100</f>
        <v>13905.021834061137</v>
      </c>
      <c r="AH37" s="4">
        <f t="shared" si="11"/>
        <v>19694</v>
      </c>
      <c r="AI37" s="4">
        <f t="shared" si="38"/>
        <v>19694</v>
      </c>
      <c r="AJ37" s="4">
        <f t="shared" si="39"/>
        <v>98591.978165938868</v>
      </c>
      <c r="AK37" s="31">
        <f>AJ37*1000000/'a1'!AJ36</f>
        <v>12316.705780920054</v>
      </c>
      <c r="AL37" s="4">
        <f t="shared" si="40"/>
        <v>154007</v>
      </c>
      <c r="AM37" s="4">
        <f>I102/'a30-2'!H34*100</f>
        <v>23234.019501625135</v>
      </c>
      <c r="AN37" s="4">
        <f t="shared" si="13"/>
        <v>32540</v>
      </c>
      <c r="AO37" s="4">
        <f t="shared" si="41"/>
        <v>32540</v>
      </c>
      <c r="AP37" s="4">
        <f t="shared" si="42"/>
        <v>163312.98049837485</v>
      </c>
      <c r="AQ37" s="31">
        <f>AP37/'a1'!AP36*1000000</f>
        <v>12314.034998966988</v>
      </c>
      <c r="AR37" s="4">
        <f t="shared" si="43"/>
        <v>17679</v>
      </c>
      <c r="AS37" s="4">
        <f>J102/'a30-2'!I34*100</f>
        <v>2120.614035087719</v>
      </c>
      <c r="AT37" s="4">
        <f t="shared" si="15"/>
        <v>3152</v>
      </c>
      <c r="AU37" s="4">
        <f t="shared" si="44"/>
        <v>3152</v>
      </c>
      <c r="AV37" s="4">
        <f t="shared" si="45"/>
        <v>18710.385964912282</v>
      </c>
      <c r="AW37" s="31">
        <f>AV37*1000000/'a1'!AV36</f>
        <v>15170.341309351241</v>
      </c>
      <c r="AX37" s="4">
        <f t="shared" si="46"/>
        <v>14869</v>
      </c>
      <c r="AY37" s="4">
        <f>K102/'a30-2'!J34*100</f>
        <v>1800.8752735229759</v>
      </c>
      <c r="AZ37" s="4">
        <f t="shared" si="17"/>
        <v>2583</v>
      </c>
      <c r="BA37" s="4">
        <f t="shared" si="47"/>
        <v>2583</v>
      </c>
      <c r="BB37" s="4">
        <f t="shared" si="48"/>
        <v>15651.124726477025</v>
      </c>
      <c r="BC37" s="31">
        <f>BB37*1000000/'a1'!BB36</f>
        <v>14686.776307359492</v>
      </c>
      <c r="BD37" s="4">
        <f t="shared" si="49"/>
        <v>49967</v>
      </c>
      <c r="BE37" s="4">
        <f>L102/'a30-2'!K34*100</f>
        <v>7798.0456026058637</v>
      </c>
      <c r="BF37" s="4">
        <f t="shared" si="19"/>
        <v>12689</v>
      </c>
      <c r="BG37" s="4">
        <f t="shared" si="50"/>
        <v>12689</v>
      </c>
      <c r="BH37" s="4">
        <f t="shared" si="51"/>
        <v>54857.954397394133</v>
      </c>
      <c r="BI37" s="31">
        <f>BH37/'a1'!BH36*1000000</f>
        <v>14483.164448496947</v>
      </c>
      <c r="BJ37" s="4">
        <f t="shared" si="52"/>
        <v>46751</v>
      </c>
      <c r="BK37" s="4">
        <f>M102/'a30-2'!L34*100</f>
        <v>6728.354978354977</v>
      </c>
      <c r="BL37" s="4">
        <f t="shared" si="21"/>
        <v>8236</v>
      </c>
      <c r="BM37" s="4">
        <f t="shared" si="53"/>
        <v>8236</v>
      </c>
      <c r="BN37" s="4">
        <f t="shared" si="54"/>
        <v>48258.645021645025</v>
      </c>
      <c r="BO37" s="4">
        <f>BN37*1000000/'a1'!BN36</f>
        <v>10715.049832518809</v>
      </c>
    </row>
    <row r="38" spans="1:67" ht="12.75" customHeight="1" x14ac:dyDescent="0.2">
      <c r="A38" s="1">
        <v>2012</v>
      </c>
      <c r="B38" s="4">
        <f t="shared" si="0"/>
        <v>420739</v>
      </c>
      <c r="C38" s="4">
        <f>C103/'a30-2'!B35*100</f>
        <v>63201.500535905674</v>
      </c>
      <c r="D38" s="4">
        <f t="shared" si="1"/>
        <v>84165</v>
      </c>
      <c r="E38" s="4">
        <f t="shared" si="23"/>
        <v>84165</v>
      </c>
      <c r="F38" s="4">
        <f t="shared" si="24"/>
        <v>441702.49946409435</v>
      </c>
      <c r="G38" s="31">
        <f>F38*1000000/'a1'!F37</f>
        <v>12724.266798568517</v>
      </c>
      <c r="H38" s="4">
        <f t="shared" si="25"/>
        <v>8154</v>
      </c>
      <c r="I38" s="4">
        <f>D103/'a30-2'!C35*100</f>
        <v>1027.0562770562769</v>
      </c>
      <c r="J38" s="4">
        <f t="shared" si="2"/>
        <v>1522</v>
      </c>
      <c r="K38" s="4">
        <f t="shared" si="26"/>
        <v>1522</v>
      </c>
      <c r="L38" s="4">
        <f t="shared" si="27"/>
        <v>8648.9437229437226</v>
      </c>
      <c r="M38" s="31">
        <f>L38*1000000/'a1'!L37</f>
        <v>16435.515925287604</v>
      </c>
      <c r="N38" s="4">
        <f t="shared" si="28"/>
        <v>2052</v>
      </c>
      <c r="O38" s="4">
        <f>E103/'a30-2'!D35*100</f>
        <v>274.67811158798281</v>
      </c>
      <c r="P38" s="4">
        <f t="shared" si="5"/>
        <v>279</v>
      </c>
      <c r="Q38" s="4">
        <f t="shared" si="29"/>
        <v>279</v>
      </c>
      <c r="R38" s="4">
        <f t="shared" si="30"/>
        <v>2056.321888412017</v>
      </c>
      <c r="S38" s="31">
        <f>R38*1000000/'a1'!R37</f>
        <v>14238.977172814575</v>
      </c>
      <c r="T38" s="4">
        <f t="shared" si="31"/>
        <v>14242</v>
      </c>
      <c r="U38" s="4">
        <f>F103/'a30-2'!E35*100</f>
        <v>1807.6514346439958</v>
      </c>
      <c r="V38" s="4">
        <f t="shared" si="7"/>
        <v>2380</v>
      </c>
      <c r="W38" s="4">
        <f t="shared" si="32"/>
        <v>2380</v>
      </c>
      <c r="X38" s="4">
        <f t="shared" si="33"/>
        <v>14814.348565356004</v>
      </c>
      <c r="Y38" s="31">
        <f>X38*1000000/'a1'!X37</f>
        <v>15707.092586706649</v>
      </c>
      <c r="Z38" s="4">
        <f t="shared" si="34"/>
        <v>10604</v>
      </c>
      <c r="AA38" s="4">
        <f>G103/'a30-2'!F35*100</f>
        <v>1490.4051172707889</v>
      </c>
      <c r="AB38" s="4">
        <f t="shared" si="9"/>
        <v>1842</v>
      </c>
      <c r="AC38" s="4">
        <f t="shared" si="35"/>
        <v>1842</v>
      </c>
      <c r="AD38" s="4">
        <f t="shared" si="36"/>
        <v>10955.59488272921</v>
      </c>
      <c r="AE38" s="31">
        <f>AD38*1000000/'a1'!AD37</f>
        <v>14450.984582578783</v>
      </c>
      <c r="AF38" s="4">
        <f t="shared" si="37"/>
        <v>93549</v>
      </c>
      <c r="AG38" s="4">
        <f>H103/'a30-2'!G35*100</f>
        <v>14350.48231511254</v>
      </c>
      <c r="AH38" s="4">
        <f t="shared" si="11"/>
        <v>18778</v>
      </c>
      <c r="AI38" s="4">
        <f t="shared" si="38"/>
        <v>18778</v>
      </c>
      <c r="AJ38" s="4">
        <f t="shared" si="39"/>
        <v>97976.517684887454</v>
      </c>
      <c r="AK38" s="31">
        <f>AJ38*1000000/'a1'!AJ37</f>
        <v>12156.269533465478</v>
      </c>
      <c r="AL38" s="4">
        <f t="shared" si="40"/>
        <v>154155</v>
      </c>
      <c r="AM38" s="4">
        <f>I103/'a30-2'!H35*100</f>
        <v>24095.289079229122</v>
      </c>
      <c r="AN38" s="4">
        <f t="shared" si="13"/>
        <v>30710</v>
      </c>
      <c r="AO38" s="4">
        <f t="shared" si="41"/>
        <v>30710</v>
      </c>
      <c r="AP38" s="4">
        <f t="shared" si="42"/>
        <v>160769.71092077089</v>
      </c>
      <c r="AQ38" s="31">
        <f>AP38/'a1'!AP37*1000000</f>
        <v>12004.58044007547</v>
      </c>
      <c r="AR38" s="4">
        <f t="shared" si="43"/>
        <v>18245</v>
      </c>
      <c r="AS38" s="4">
        <f>J103/'a30-2'!I35*100</f>
        <v>2260.8225108225106</v>
      </c>
      <c r="AT38" s="4">
        <f t="shared" si="15"/>
        <v>3433</v>
      </c>
      <c r="AU38" s="4">
        <f t="shared" si="44"/>
        <v>3433</v>
      </c>
      <c r="AV38" s="4">
        <f t="shared" si="45"/>
        <v>19417.177489177491</v>
      </c>
      <c r="AW38" s="31">
        <f>AV38*1000000/'a1'!AV37</f>
        <v>15545.009013875249</v>
      </c>
      <c r="AX38" s="4">
        <f t="shared" si="46"/>
        <v>14839</v>
      </c>
      <c r="AY38" s="4">
        <f>K103/'a30-2'!J35*100</f>
        <v>1881.3376483279394</v>
      </c>
      <c r="AZ38" s="4">
        <f t="shared" si="17"/>
        <v>2472</v>
      </c>
      <c r="BA38" s="4">
        <f t="shared" si="47"/>
        <v>2472</v>
      </c>
      <c r="BB38" s="4">
        <f t="shared" si="48"/>
        <v>15429.662351672061</v>
      </c>
      <c r="BC38" s="31">
        <f>BB38*1000000/'a1'!BB37</f>
        <v>14247.083209839348</v>
      </c>
      <c r="BD38" s="4">
        <f t="shared" si="49"/>
        <v>50717</v>
      </c>
      <c r="BE38" s="4">
        <f>L103/'a30-2'!K35*100</f>
        <v>8428.8770053475928</v>
      </c>
      <c r="BF38" s="4">
        <f t="shared" si="19"/>
        <v>12968</v>
      </c>
      <c r="BG38" s="4">
        <f t="shared" si="50"/>
        <v>12968</v>
      </c>
      <c r="BH38" s="4">
        <f t="shared" si="51"/>
        <v>55256.122994652411</v>
      </c>
      <c r="BI38" s="31">
        <f>BH38/'a1'!BH37*1000000</f>
        <v>14270.888262327044</v>
      </c>
      <c r="BJ38" s="4">
        <f t="shared" si="52"/>
        <v>47566</v>
      </c>
      <c r="BK38" s="4">
        <f>M103/'a30-2'!L35*100</f>
        <v>6896.2566844919793</v>
      </c>
      <c r="BL38" s="4">
        <f t="shared" si="21"/>
        <v>9016</v>
      </c>
      <c r="BM38" s="4">
        <f t="shared" si="53"/>
        <v>9016</v>
      </c>
      <c r="BN38" s="4">
        <f t="shared" si="54"/>
        <v>49685.743315508022</v>
      </c>
      <c r="BO38" s="4">
        <f>BN38*1000000/'a1'!BN37</f>
        <v>10870.094051216556</v>
      </c>
    </row>
    <row r="39" spans="1:67" ht="12.75" customHeight="1" x14ac:dyDescent="0.2">
      <c r="A39" s="1">
        <v>2013</v>
      </c>
      <c r="B39" s="4">
        <f t="shared" si="0"/>
        <v>418100</v>
      </c>
      <c r="C39" s="4">
        <f>C104/'a30-2'!B36*100</f>
        <v>64730.526315789473</v>
      </c>
      <c r="D39" s="4">
        <f t="shared" si="1"/>
        <v>79441</v>
      </c>
      <c r="E39" s="4">
        <f t="shared" si="23"/>
        <v>79441</v>
      </c>
      <c r="F39" s="4">
        <f t="shared" si="24"/>
        <v>432810.4736842105</v>
      </c>
      <c r="G39" s="31">
        <f>F39*1000000/'a1'!F38</f>
        <v>12337.463937285767</v>
      </c>
      <c r="H39" s="4">
        <f t="shared" si="25"/>
        <v>7988</v>
      </c>
      <c r="I39" s="4">
        <f>D104/'a30-2'!C36*100</f>
        <v>1064.755838641189</v>
      </c>
      <c r="J39" s="4">
        <f t="shared" si="2"/>
        <v>1347</v>
      </c>
      <c r="K39" s="4">
        <f t="shared" si="26"/>
        <v>1347</v>
      </c>
      <c r="L39" s="4">
        <f t="shared" si="27"/>
        <v>8270.2441613588107</v>
      </c>
      <c r="M39" s="31">
        <f>L39*1000000/'a1'!L38</f>
        <v>15694.254139514973</v>
      </c>
      <c r="N39" s="4">
        <f t="shared" si="28"/>
        <v>2009</v>
      </c>
      <c r="O39" s="4">
        <f>E104/'a30-2'!D36*100</f>
        <v>268.06282722513089</v>
      </c>
      <c r="P39" s="4">
        <f t="shared" si="5"/>
        <v>282</v>
      </c>
      <c r="Q39" s="4">
        <f t="shared" si="29"/>
        <v>282</v>
      </c>
      <c r="R39" s="4">
        <f t="shared" si="30"/>
        <v>2022.9371727748692</v>
      </c>
      <c r="S39" s="31">
        <f>R39*1000000/'a1'!R38</f>
        <v>14053.835383521622</v>
      </c>
      <c r="T39" s="4">
        <f t="shared" si="31"/>
        <v>13898</v>
      </c>
      <c r="U39" s="4">
        <f>F104/'a30-2'!E36*100</f>
        <v>1840.9563409563407</v>
      </c>
      <c r="V39" s="4">
        <f t="shared" si="7"/>
        <v>2379</v>
      </c>
      <c r="W39" s="4">
        <f t="shared" si="32"/>
        <v>2379</v>
      </c>
      <c r="X39" s="4">
        <f t="shared" si="33"/>
        <v>14436.043659043658</v>
      </c>
      <c r="Y39" s="31">
        <f>X39*1000000/'a1'!X38</f>
        <v>15360.630744836881</v>
      </c>
      <c r="Z39" s="4">
        <f t="shared" si="34"/>
        <v>10443</v>
      </c>
      <c r="AA39" s="4">
        <f>G104/'a30-2'!F36*100</f>
        <v>1505.252100840336</v>
      </c>
      <c r="AB39" s="4">
        <f t="shared" si="9"/>
        <v>1547</v>
      </c>
      <c r="AC39" s="4">
        <f t="shared" si="35"/>
        <v>1547</v>
      </c>
      <c r="AD39" s="4">
        <f t="shared" si="36"/>
        <v>10484.747899159664</v>
      </c>
      <c r="AE39" s="31">
        <f>AD39*1000000/'a1'!AD38</f>
        <v>13827.360103130273</v>
      </c>
      <c r="AF39" s="4">
        <f t="shared" si="37"/>
        <v>92944</v>
      </c>
      <c r="AG39" s="4">
        <f>H104/'a30-2'!G36*100</f>
        <v>14535.714285714286</v>
      </c>
      <c r="AH39" s="4">
        <f t="shared" si="11"/>
        <v>17861</v>
      </c>
      <c r="AI39" s="4">
        <f t="shared" si="38"/>
        <v>17861</v>
      </c>
      <c r="AJ39" s="4">
        <f t="shared" si="39"/>
        <v>96269.28571428571</v>
      </c>
      <c r="AK39" s="31">
        <f>AJ39*1000000/'a1'!AJ38</f>
        <v>11872.162207753368</v>
      </c>
      <c r="AL39" s="4">
        <f t="shared" si="40"/>
        <v>152900</v>
      </c>
      <c r="AM39" s="4">
        <f>I104/'a30-2'!H36*100</f>
        <v>24707.060063224446</v>
      </c>
      <c r="AN39" s="4">
        <f t="shared" si="13"/>
        <v>29181</v>
      </c>
      <c r="AO39" s="4">
        <f t="shared" si="41"/>
        <v>29181</v>
      </c>
      <c r="AP39" s="4">
        <f t="shared" si="42"/>
        <v>157373.93993677554</v>
      </c>
      <c r="AQ39" s="31">
        <f>AP39/'a1'!AP38*1000000</f>
        <v>11647.060490579011</v>
      </c>
      <c r="AR39" s="4">
        <f t="shared" si="43"/>
        <v>18081</v>
      </c>
      <c r="AS39" s="4">
        <f>J104/'a30-2'!I36*100</f>
        <v>2347.0464135021098</v>
      </c>
      <c r="AT39" s="4">
        <f t="shared" si="15"/>
        <v>3145</v>
      </c>
      <c r="AU39" s="4">
        <f t="shared" si="44"/>
        <v>3145</v>
      </c>
      <c r="AV39" s="4">
        <f t="shared" si="45"/>
        <v>18878.95358649789</v>
      </c>
      <c r="AW39" s="31">
        <f>AV39*1000000/'a1'!AV38</f>
        <v>14943.056979497187</v>
      </c>
      <c r="AX39" s="4">
        <f t="shared" si="46"/>
        <v>14588</v>
      </c>
      <c r="AY39" s="4">
        <f>K104/'a30-2'!J36*100</f>
        <v>1917.5475687103597</v>
      </c>
      <c r="AZ39" s="4">
        <f t="shared" si="17"/>
        <v>2377</v>
      </c>
      <c r="BA39" s="4">
        <f t="shared" si="47"/>
        <v>2377</v>
      </c>
      <c r="BB39" s="4">
        <f t="shared" si="48"/>
        <v>15047.452431289641</v>
      </c>
      <c r="BC39" s="31">
        <f>BB39*1000000/'a1'!BB38</f>
        <v>13693.594163529779</v>
      </c>
      <c r="BD39" s="4">
        <f t="shared" si="49"/>
        <v>51021</v>
      </c>
      <c r="BE39" s="4">
        <f>L104/'a30-2'!K36*100</f>
        <v>8832.8075709779187</v>
      </c>
      <c r="BF39" s="4">
        <f t="shared" si="19"/>
        <v>12190</v>
      </c>
      <c r="BG39" s="4">
        <f t="shared" si="50"/>
        <v>12190</v>
      </c>
      <c r="BH39" s="4">
        <f t="shared" si="51"/>
        <v>54378.192429022078</v>
      </c>
      <c r="BI39" s="31">
        <f>BH39/'a1'!BH38*1000000</f>
        <v>13667.903746663866</v>
      </c>
      <c r="BJ39" s="4">
        <f t="shared" si="52"/>
        <v>47574</v>
      </c>
      <c r="BK39" s="4">
        <f>M104/'a30-2'!L36*100</f>
        <v>7051.7423442449835</v>
      </c>
      <c r="BL39" s="4">
        <f t="shared" si="21"/>
        <v>8181</v>
      </c>
      <c r="BM39" s="4">
        <f t="shared" si="53"/>
        <v>8181</v>
      </c>
      <c r="BN39" s="4">
        <f t="shared" si="54"/>
        <v>48703.25765575502</v>
      </c>
      <c r="BO39" s="4">
        <f>BN39*1000000/'a1'!BN38</f>
        <v>10507.843927261893</v>
      </c>
    </row>
    <row r="40" spans="1:67" ht="12.75" customHeight="1" x14ac:dyDescent="0.2">
      <c r="A40" s="1">
        <v>2014</v>
      </c>
      <c r="B40" s="4">
        <f t="shared" si="0"/>
        <v>420438</v>
      </c>
      <c r="C40" s="4">
        <f>C105/'a30-2'!B37*100</f>
        <v>65598.555211558298</v>
      </c>
      <c r="D40" s="4">
        <f t="shared" si="1"/>
        <v>76727</v>
      </c>
      <c r="E40" s="4">
        <f t="shared" si="23"/>
        <v>76727</v>
      </c>
      <c r="F40" s="4">
        <f t="shared" si="24"/>
        <v>431566.4447884417</v>
      </c>
      <c r="G40" s="31">
        <f>F40*1000000/'a1'!F39</f>
        <v>12179.422050758772</v>
      </c>
      <c r="H40" s="4">
        <f t="shared" si="25"/>
        <v>7793</v>
      </c>
      <c r="I40" s="4">
        <f>D105/'a30-2'!C37*100</f>
        <v>1078.0437044745058</v>
      </c>
      <c r="J40" s="4">
        <f t="shared" si="2"/>
        <v>1405</v>
      </c>
      <c r="K40" s="4">
        <f t="shared" si="26"/>
        <v>1405</v>
      </c>
      <c r="L40" s="4">
        <f t="shared" si="27"/>
        <v>8119.9562955254942</v>
      </c>
      <c r="M40" s="31">
        <f>L40*1000000/'a1'!L39</f>
        <v>15379.578944874698</v>
      </c>
      <c r="N40" s="4">
        <f t="shared" si="28"/>
        <v>1992</v>
      </c>
      <c r="O40" s="4">
        <f>E105/'a30-2'!D37*100</f>
        <v>266.25386996904024</v>
      </c>
      <c r="P40" s="4">
        <f t="shared" si="5"/>
        <v>237</v>
      </c>
      <c r="Q40" s="4">
        <f t="shared" si="29"/>
        <v>237</v>
      </c>
      <c r="R40" s="4">
        <f t="shared" si="30"/>
        <v>1962.7461300309596</v>
      </c>
      <c r="S40" s="31">
        <f>R40*1000000/'a1'!R39</f>
        <v>13621.19525334647</v>
      </c>
      <c r="T40" s="4">
        <f t="shared" si="31"/>
        <v>13979</v>
      </c>
      <c r="U40" s="4">
        <f>F105/'a30-2'!E37*100</f>
        <v>1859.7748208802457</v>
      </c>
      <c r="V40" s="4">
        <f t="shared" si="7"/>
        <v>2088</v>
      </c>
      <c r="W40" s="4">
        <f t="shared" si="32"/>
        <v>2088</v>
      </c>
      <c r="X40" s="4">
        <f t="shared" si="33"/>
        <v>14207.225179119754</v>
      </c>
      <c r="Y40" s="31">
        <f>X40*1000000/'a1'!X39</f>
        <v>15150.042632207278</v>
      </c>
      <c r="Z40" s="4">
        <f t="shared" si="34"/>
        <v>10286</v>
      </c>
      <c r="AA40" s="4">
        <f>G105/'a30-2'!F37*100</f>
        <v>1493.2920536635706</v>
      </c>
      <c r="AB40" s="4">
        <f t="shared" si="9"/>
        <v>1605</v>
      </c>
      <c r="AC40" s="4">
        <f t="shared" si="35"/>
        <v>1605</v>
      </c>
      <c r="AD40" s="4">
        <f t="shared" si="36"/>
        <v>10397.70794633643</v>
      </c>
      <c r="AE40" s="31">
        <f>AD40*1000000/'a1'!AD39</f>
        <v>13705.413574693741</v>
      </c>
      <c r="AF40" s="4">
        <f t="shared" si="37"/>
        <v>94535</v>
      </c>
      <c r="AG40" s="4">
        <f>H105/'a30-2'!G37*100</f>
        <v>14666.666666666666</v>
      </c>
      <c r="AH40" s="4">
        <f t="shared" si="11"/>
        <v>16925</v>
      </c>
      <c r="AI40" s="4">
        <f t="shared" si="38"/>
        <v>16925</v>
      </c>
      <c r="AJ40" s="4">
        <f t="shared" si="39"/>
        <v>96793.333333333328</v>
      </c>
      <c r="AK40" s="31">
        <f>AJ40*1000000/'a1'!AJ39</f>
        <v>11880.075793885308</v>
      </c>
      <c r="AL40" s="4">
        <f t="shared" si="40"/>
        <v>154105</v>
      </c>
      <c r="AM40" s="4">
        <f>I105/'a30-2'!H37*100</f>
        <v>25082.644628099173</v>
      </c>
      <c r="AN40" s="4">
        <f t="shared" si="13"/>
        <v>28215</v>
      </c>
      <c r="AO40" s="4">
        <f t="shared" si="41"/>
        <v>28215</v>
      </c>
      <c r="AP40" s="4">
        <f t="shared" si="42"/>
        <v>157237.35537190083</v>
      </c>
      <c r="AQ40" s="31">
        <f>AP40/'a1'!AP39*1000000</f>
        <v>11546.48934424111</v>
      </c>
      <c r="AR40" s="4">
        <f t="shared" si="43"/>
        <v>17800</v>
      </c>
      <c r="AS40" s="4">
        <f>J105/'a30-2'!I37*100</f>
        <v>2356.773526370217</v>
      </c>
      <c r="AT40" s="4">
        <f t="shared" si="15"/>
        <v>2843</v>
      </c>
      <c r="AU40" s="4">
        <f t="shared" si="44"/>
        <v>2843</v>
      </c>
      <c r="AV40" s="4">
        <f t="shared" si="45"/>
        <v>18286.226473629784</v>
      </c>
      <c r="AW40" s="31">
        <f>AV40*1000000/'a1'!AV39</f>
        <v>14314.912009417214</v>
      </c>
      <c r="AX40" s="4">
        <f t="shared" si="46"/>
        <v>14564</v>
      </c>
      <c r="AY40" s="4">
        <f>K105/'a30-2'!J37*100</f>
        <v>1948.2936918304035</v>
      </c>
      <c r="AZ40" s="4">
        <f t="shared" si="17"/>
        <v>2450</v>
      </c>
      <c r="BA40" s="4">
        <f t="shared" si="47"/>
        <v>2450</v>
      </c>
      <c r="BB40" s="4">
        <f t="shared" si="48"/>
        <v>15065.706308169596</v>
      </c>
      <c r="BC40" s="31">
        <f>BB40*1000000/'a1'!BB39</f>
        <v>13548.431061970574</v>
      </c>
      <c r="BD40" s="4">
        <f t="shared" si="49"/>
        <v>51875</v>
      </c>
      <c r="BE40" s="4">
        <f>L105/'a30-2'!K37*100</f>
        <v>8993.8524590163943</v>
      </c>
      <c r="BF40" s="4">
        <f t="shared" si="19"/>
        <v>11155</v>
      </c>
      <c r="BG40" s="4">
        <f t="shared" si="50"/>
        <v>11155</v>
      </c>
      <c r="BH40" s="4">
        <f t="shared" si="51"/>
        <v>54036.147540983606</v>
      </c>
      <c r="BI40" s="31">
        <f>BH40/'a1'!BH39*1000000</f>
        <v>13240.029280335368</v>
      </c>
      <c r="BJ40" s="4">
        <f t="shared" si="52"/>
        <v>46692</v>
      </c>
      <c r="BK40" s="4">
        <f>M105/'a30-2'!L37*100</f>
        <v>7176.1658031088091</v>
      </c>
      <c r="BL40" s="4">
        <f t="shared" si="21"/>
        <v>8793</v>
      </c>
      <c r="BM40" s="4">
        <f t="shared" si="53"/>
        <v>8793</v>
      </c>
      <c r="BN40" s="4">
        <f t="shared" si="54"/>
        <v>48308.834196891192</v>
      </c>
      <c r="BO40" s="4">
        <f>BN40*1000000/'a1'!BN39</f>
        <v>10250.796030737256</v>
      </c>
    </row>
    <row r="41" spans="1:67" ht="12.75" customHeight="1" x14ac:dyDescent="0.2">
      <c r="A41" s="1">
        <v>2015</v>
      </c>
      <c r="B41" s="4">
        <f t="shared" si="0"/>
        <v>426155</v>
      </c>
      <c r="C41" s="4">
        <f>C106/'a30-2'!B38*100</f>
        <v>67487.755102040814</v>
      </c>
      <c r="D41" s="4">
        <f t="shared" si="1"/>
        <v>78128</v>
      </c>
      <c r="E41" s="4">
        <f t="shared" si="23"/>
        <v>78128</v>
      </c>
      <c r="F41" s="4">
        <f t="shared" si="24"/>
        <v>436795.24489795917</v>
      </c>
      <c r="G41" s="31">
        <f>F41*1000000/'a1'!F40</f>
        <v>12233.619553983342</v>
      </c>
      <c r="H41" s="4">
        <f t="shared" si="25"/>
        <v>7874</v>
      </c>
      <c r="I41" s="4">
        <f>D106/'a30-2'!C38*100</f>
        <v>1122.680412371134</v>
      </c>
      <c r="J41" s="4">
        <f t="shared" si="2"/>
        <v>1227</v>
      </c>
      <c r="K41" s="4">
        <f t="shared" si="26"/>
        <v>1227</v>
      </c>
      <c r="L41" s="4">
        <f t="shared" si="27"/>
        <v>7978.3195876288664</v>
      </c>
      <c r="M41" s="31">
        <f>L41*1000000/'a1'!L40</f>
        <v>15100.501161410408</v>
      </c>
      <c r="N41" s="4">
        <f t="shared" si="28"/>
        <v>1982</v>
      </c>
      <c r="O41" s="4">
        <f>E106/'a30-2'!D38*100</f>
        <v>270.76923076923077</v>
      </c>
      <c r="P41" s="4">
        <f t="shared" si="5"/>
        <v>225</v>
      </c>
      <c r="Q41" s="4">
        <f t="shared" si="29"/>
        <v>225</v>
      </c>
      <c r="R41" s="4">
        <f t="shared" si="30"/>
        <v>1936.2307692307693</v>
      </c>
      <c r="S41" s="31">
        <f>R41*1000000/'a1'!R40</f>
        <v>13386.921438858717</v>
      </c>
      <c r="T41" s="4">
        <f t="shared" si="31"/>
        <v>14090</v>
      </c>
      <c r="U41" s="4">
        <f>F106/'a30-2'!E38*100</f>
        <v>1958.1632653061224</v>
      </c>
      <c r="V41" s="4">
        <f t="shared" si="7"/>
        <v>1914</v>
      </c>
      <c r="W41" s="4">
        <f t="shared" si="32"/>
        <v>1914</v>
      </c>
      <c r="X41" s="4">
        <f t="shared" si="33"/>
        <v>14045.836734693878</v>
      </c>
      <c r="Y41" s="31">
        <f>X41*1000000/'a1'!X40</f>
        <v>14983.520426504987</v>
      </c>
      <c r="Z41" s="4">
        <f t="shared" si="34"/>
        <v>10433</v>
      </c>
      <c r="AA41" s="4">
        <f>G106/'a30-2'!F38*100</f>
        <v>1525.6673511293634</v>
      </c>
      <c r="AB41" s="4">
        <f t="shared" si="9"/>
        <v>1475</v>
      </c>
      <c r="AC41" s="4">
        <f t="shared" si="35"/>
        <v>1475</v>
      </c>
      <c r="AD41" s="4">
        <f t="shared" si="36"/>
        <v>10382.332648870637</v>
      </c>
      <c r="AE41" s="31">
        <f>AD41*1000000/'a1'!AD40</f>
        <v>13674.890808363567</v>
      </c>
      <c r="AF41" s="4">
        <f t="shared" si="37"/>
        <v>93949</v>
      </c>
      <c r="AG41" s="4">
        <f>H106/'a30-2'!G38*100</f>
        <v>15037.716615698268</v>
      </c>
      <c r="AH41" s="4">
        <f t="shared" si="11"/>
        <v>17491</v>
      </c>
      <c r="AI41" s="4">
        <f t="shared" si="38"/>
        <v>17491</v>
      </c>
      <c r="AJ41" s="4">
        <f t="shared" si="39"/>
        <v>96402.283384301729</v>
      </c>
      <c r="AK41" s="31">
        <f>AJ41*1000000/'a1'!AJ40</f>
        <v>11791.256572558816</v>
      </c>
      <c r="AL41" s="4">
        <f t="shared" si="40"/>
        <v>157296</v>
      </c>
      <c r="AM41" s="4">
        <f>I106/'a30-2'!H38*100</f>
        <v>25787.538304392234</v>
      </c>
      <c r="AN41" s="4">
        <f t="shared" si="13"/>
        <v>27925</v>
      </c>
      <c r="AO41" s="4">
        <f t="shared" si="41"/>
        <v>27925</v>
      </c>
      <c r="AP41" s="4">
        <f t="shared" si="42"/>
        <v>159433.46169560775</v>
      </c>
      <c r="AQ41" s="31">
        <f>AP41/'a1'!AP40*1000000</f>
        <v>11629.590358569749</v>
      </c>
      <c r="AR41" s="4">
        <f t="shared" si="43"/>
        <v>17919</v>
      </c>
      <c r="AS41" s="4">
        <f>J106/'a30-2'!I38*100</f>
        <v>2374.2331288343562</v>
      </c>
      <c r="AT41" s="4">
        <f t="shared" si="15"/>
        <v>3021</v>
      </c>
      <c r="AU41" s="4">
        <f t="shared" si="44"/>
        <v>3021</v>
      </c>
      <c r="AV41" s="4">
        <f t="shared" si="45"/>
        <v>18565.766871165644</v>
      </c>
      <c r="AW41" s="31">
        <f>AV41*1000000/'a1'!AV40</f>
        <v>14352.037395825941</v>
      </c>
      <c r="AX41" s="4">
        <f t="shared" si="46"/>
        <v>14969</v>
      </c>
      <c r="AY41" s="4">
        <f>K106/'a30-2'!J38*100</f>
        <v>2036.6225839267549</v>
      </c>
      <c r="AZ41" s="4">
        <f t="shared" si="17"/>
        <v>2984</v>
      </c>
      <c r="BA41" s="4">
        <f t="shared" si="47"/>
        <v>2984</v>
      </c>
      <c r="BB41" s="4">
        <f t="shared" si="48"/>
        <v>15916.377416073245</v>
      </c>
      <c r="BC41" s="31">
        <f>BB41*1000000/'a1'!BB40</f>
        <v>14183.065037803302</v>
      </c>
      <c r="BD41" s="4">
        <f t="shared" si="49"/>
        <v>52936</v>
      </c>
      <c r="BE41" s="4">
        <f>L106/'a30-2'!K38*100</f>
        <v>9258.0971659919032</v>
      </c>
      <c r="BF41" s="4">
        <f t="shared" si="19"/>
        <v>12242</v>
      </c>
      <c r="BG41" s="4">
        <f t="shared" si="50"/>
        <v>12242</v>
      </c>
      <c r="BH41" s="4">
        <f t="shared" si="51"/>
        <v>55919.902834008099</v>
      </c>
      <c r="BI41" s="31">
        <f>BH41/'a1'!BH40*1000000</f>
        <v>13474.198102864331</v>
      </c>
      <c r="BJ41" s="4">
        <f t="shared" si="52"/>
        <v>47711</v>
      </c>
      <c r="BK41" s="4">
        <f>M106/'a30-2'!L38*100</f>
        <v>7415.9836065573772</v>
      </c>
      <c r="BL41" s="4">
        <f t="shared" si="21"/>
        <v>8670</v>
      </c>
      <c r="BM41" s="4">
        <f t="shared" si="53"/>
        <v>8670</v>
      </c>
      <c r="BN41" s="4">
        <f t="shared" si="54"/>
        <v>48965.016393442624</v>
      </c>
      <c r="BO41" s="4">
        <f>BN41*1000000/'a1'!BN40</f>
        <v>10274.956267383928</v>
      </c>
    </row>
    <row r="42" spans="1:67" ht="12.75" customHeight="1" x14ac:dyDescent="0.2">
      <c r="A42" s="1">
        <v>2016</v>
      </c>
      <c r="B42" s="4">
        <f t="shared" si="0"/>
        <v>434075</v>
      </c>
      <c r="C42" s="4">
        <f>C107/'a30-2'!B39*100</f>
        <v>68644.736842105267</v>
      </c>
      <c r="D42" s="4">
        <f t="shared" si="1"/>
        <v>77934</v>
      </c>
      <c r="E42" s="4">
        <f t="shared" si="23"/>
        <v>77934</v>
      </c>
      <c r="F42" s="4">
        <f t="shared" si="24"/>
        <v>443364.26315789472</v>
      </c>
      <c r="G42" s="31">
        <f>F42*1000000/'a1'!F41</f>
        <v>12277.884353828817</v>
      </c>
      <c r="H42" s="4">
        <f t="shared" si="25"/>
        <v>7925</v>
      </c>
      <c r="I42" s="4">
        <f>D107/'a30-2'!C39*100</f>
        <v>1116.7512690355331</v>
      </c>
      <c r="J42" s="4">
        <f t="shared" si="2"/>
        <v>1098</v>
      </c>
      <c r="K42" s="4">
        <f t="shared" si="26"/>
        <v>1098</v>
      </c>
      <c r="L42" s="4">
        <f t="shared" si="27"/>
        <v>7906.2487309644666</v>
      </c>
      <c r="M42" s="31">
        <f>L42*1000000/'a1'!L41</f>
        <v>14929.112044057938</v>
      </c>
      <c r="N42" s="4">
        <f t="shared" si="28"/>
        <v>2008</v>
      </c>
      <c r="O42" s="4">
        <f>E107/'a30-2'!D39*100</f>
        <v>268.09378185524974</v>
      </c>
      <c r="P42" s="4">
        <f t="shared" si="5"/>
        <v>243</v>
      </c>
      <c r="Q42" s="4">
        <f t="shared" si="29"/>
        <v>243</v>
      </c>
      <c r="R42" s="4">
        <f t="shared" si="30"/>
        <v>1982.9062181447503</v>
      </c>
      <c r="S42" s="31">
        <f>R42*1000000/'a1'!R41</f>
        <v>13499.167533373387</v>
      </c>
      <c r="T42" s="4">
        <f t="shared" si="31"/>
        <v>14184</v>
      </c>
      <c r="U42" s="4">
        <f>F107/'a30-2'!E39*100</f>
        <v>1952.3809523809523</v>
      </c>
      <c r="V42" s="4">
        <f t="shared" si="7"/>
        <v>1868</v>
      </c>
      <c r="W42" s="4">
        <f t="shared" si="32"/>
        <v>1868</v>
      </c>
      <c r="X42" s="4">
        <f t="shared" si="33"/>
        <v>14099.619047619048</v>
      </c>
      <c r="Y42" s="31">
        <f>X42*1000000/'a1'!X41</f>
        <v>14952.129673058129</v>
      </c>
      <c r="Z42" s="4">
        <f t="shared" si="34"/>
        <v>10752</v>
      </c>
      <c r="AA42" s="4">
        <f>G107/'a30-2'!F39*100</f>
        <v>1526.9582909460835</v>
      </c>
      <c r="AB42" s="4">
        <f t="shared" si="9"/>
        <v>1673</v>
      </c>
      <c r="AC42" s="4">
        <f t="shared" si="35"/>
        <v>1673</v>
      </c>
      <c r="AD42" s="4">
        <f t="shared" si="36"/>
        <v>10898.041709053916</v>
      </c>
      <c r="AE42" s="31">
        <f>AD42*1000000/'a1'!AD41</f>
        <v>14277.12251062319</v>
      </c>
      <c r="AF42" s="4">
        <f t="shared" si="37"/>
        <v>95922</v>
      </c>
      <c r="AG42" s="4">
        <f>H107/'a30-2'!G39*100</f>
        <v>15204.66058763931</v>
      </c>
      <c r="AH42" s="4">
        <f t="shared" si="11"/>
        <v>15895</v>
      </c>
      <c r="AI42" s="4">
        <f t="shared" si="38"/>
        <v>15895</v>
      </c>
      <c r="AJ42" s="4">
        <f t="shared" si="39"/>
        <v>96612.339412360685</v>
      </c>
      <c r="AK42" s="31">
        <f>AJ42*1000000/'a1'!AJ41</f>
        <v>11746.129671938297</v>
      </c>
      <c r="AL42" s="4">
        <f t="shared" si="40"/>
        <v>159281</v>
      </c>
      <c r="AM42" s="4">
        <f>I107/'a30-2'!H39*100</f>
        <v>26261.133603238868</v>
      </c>
      <c r="AN42" s="4">
        <f t="shared" si="13"/>
        <v>28134</v>
      </c>
      <c r="AO42" s="4">
        <f t="shared" si="41"/>
        <v>28134</v>
      </c>
      <c r="AP42" s="4">
        <f t="shared" si="42"/>
        <v>161153.86639676112</v>
      </c>
      <c r="AQ42" s="31">
        <f>AP42/'a1'!AP41*1000000</f>
        <v>11613.437566876455</v>
      </c>
      <c r="AR42" s="4">
        <f t="shared" si="43"/>
        <v>18141</v>
      </c>
      <c r="AS42" s="4">
        <f>J107/'a30-2'!I39*100</f>
        <v>2387.0314083080038</v>
      </c>
      <c r="AT42" s="4">
        <f t="shared" si="15"/>
        <v>3068</v>
      </c>
      <c r="AU42" s="4">
        <f t="shared" si="44"/>
        <v>3068</v>
      </c>
      <c r="AV42" s="4">
        <f t="shared" si="45"/>
        <v>18821.968591691995</v>
      </c>
      <c r="AW42" s="31">
        <f>AV42*1000000/'a1'!AV41</f>
        <v>14322.651004985766</v>
      </c>
      <c r="AX42" s="4">
        <f t="shared" si="46"/>
        <v>15093</v>
      </c>
      <c r="AY42" s="4">
        <f>K107/'a30-2'!J39*100</f>
        <v>2147.6238624873608</v>
      </c>
      <c r="AZ42" s="4">
        <f t="shared" si="17"/>
        <v>3366</v>
      </c>
      <c r="BA42" s="4">
        <f t="shared" si="47"/>
        <v>3366</v>
      </c>
      <c r="BB42" s="4">
        <f t="shared" si="48"/>
        <v>16311.37613751264</v>
      </c>
      <c r="BC42" s="31">
        <f>BB42*1000000/'a1'!BB41</f>
        <v>14364.978949738828</v>
      </c>
      <c r="BD42" s="4">
        <f t="shared" si="49"/>
        <v>55134</v>
      </c>
      <c r="BE42" s="4">
        <f>L107/'a30-2'!K39*100</f>
        <v>9490.927419354839</v>
      </c>
      <c r="BF42" s="4">
        <f t="shared" si="19"/>
        <v>12723</v>
      </c>
      <c r="BG42" s="4">
        <f t="shared" si="50"/>
        <v>12723</v>
      </c>
      <c r="BH42" s="4">
        <f t="shared" si="51"/>
        <v>58366.072580645159</v>
      </c>
      <c r="BI42" s="31">
        <f>BH42/'a1'!BH41*1000000</f>
        <v>13911.831282166311</v>
      </c>
      <c r="BJ42" s="4">
        <f t="shared" si="52"/>
        <v>48554</v>
      </c>
      <c r="BK42" s="4">
        <f>M107/'a30-2'!L39*100</f>
        <v>7596.9543147208133</v>
      </c>
      <c r="BL42" s="4">
        <f t="shared" si="21"/>
        <v>8865</v>
      </c>
      <c r="BM42" s="4">
        <f t="shared" si="53"/>
        <v>8865</v>
      </c>
      <c r="BN42" s="4">
        <f t="shared" si="54"/>
        <v>49822.045685279183</v>
      </c>
      <c r="BO42" s="4">
        <f>BN42*1000000/'a1'!BN41</f>
        <v>10248.773660803216</v>
      </c>
    </row>
    <row r="43" spans="1:67" ht="12.75" customHeight="1" x14ac:dyDescent="0.2">
      <c r="A43" s="1">
        <v>2017</v>
      </c>
      <c r="B43" s="4">
        <f t="shared" si="0"/>
        <v>443184</v>
      </c>
      <c r="C43" s="4">
        <f>C108/'a30-2'!B40*100</f>
        <v>69613</v>
      </c>
      <c r="D43" s="4">
        <f t="shared" si="1"/>
        <v>83074</v>
      </c>
      <c r="E43" s="4">
        <f t="shared" si="23"/>
        <v>83074</v>
      </c>
      <c r="F43" s="4">
        <f t="shared" si="24"/>
        <v>456645</v>
      </c>
      <c r="G43" s="31">
        <f>F43*1000000/'a1'!F42</f>
        <v>12495.390965814135</v>
      </c>
      <c r="H43" s="4">
        <f t="shared" si="25"/>
        <v>7864</v>
      </c>
      <c r="I43" s="4">
        <f>D108/'a30-2'!C40*100</f>
        <v>1107</v>
      </c>
      <c r="J43" s="4">
        <f t="shared" si="2"/>
        <v>1312</v>
      </c>
      <c r="K43" s="4">
        <f t="shared" si="26"/>
        <v>1312</v>
      </c>
      <c r="L43" s="4">
        <f t="shared" si="27"/>
        <v>8069</v>
      </c>
      <c r="M43" s="31">
        <f>L43*1000000/'a1'!L42</f>
        <v>15231.943096828267</v>
      </c>
      <c r="N43" s="4">
        <f t="shared" si="28"/>
        <v>2046</v>
      </c>
      <c r="O43" s="4">
        <f>E108/'a30-2'!D40*100</f>
        <v>262</v>
      </c>
      <c r="P43" s="4">
        <f t="shared" si="5"/>
        <v>291</v>
      </c>
      <c r="Q43" s="4">
        <f t="shared" si="29"/>
        <v>291</v>
      </c>
      <c r="R43" s="4">
        <f t="shared" si="30"/>
        <v>2075</v>
      </c>
      <c r="S43" s="31">
        <f>R43*1000000/'a1'!R42</f>
        <v>13857.35274475758</v>
      </c>
      <c r="T43" s="4">
        <f t="shared" si="31"/>
        <v>14460</v>
      </c>
      <c r="U43" s="4">
        <f>F108/'a30-2'!E40*100</f>
        <v>1929</v>
      </c>
      <c r="V43" s="4">
        <f t="shared" si="7"/>
        <v>2122</v>
      </c>
      <c r="W43" s="4">
        <f t="shared" si="32"/>
        <v>2122</v>
      </c>
      <c r="X43" s="4">
        <f t="shared" si="33"/>
        <v>14653</v>
      </c>
      <c r="Y43" s="31">
        <f>X43*1000000/'a1'!X42</f>
        <v>15389.236461557366</v>
      </c>
      <c r="Z43" s="4">
        <f t="shared" si="34"/>
        <v>10948</v>
      </c>
      <c r="AA43" s="4">
        <f>G108/'a30-2'!F40*100</f>
        <v>1523</v>
      </c>
      <c r="AB43" s="4">
        <f t="shared" si="9"/>
        <v>1792</v>
      </c>
      <c r="AC43" s="4">
        <f t="shared" si="35"/>
        <v>1792</v>
      </c>
      <c r="AD43" s="4">
        <f t="shared" si="36"/>
        <v>11217</v>
      </c>
      <c r="AE43" s="31">
        <f>AD43*1000000/'a1'!AD42</f>
        <v>14630.290714584771</v>
      </c>
      <c r="AF43" s="4">
        <f t="shared" si="37"/>
        <v>97957</v>
      </c>
      <c r="AG43" s="4">
        <f>H108/'a30-2'!G40*100</f>
        <v>15263.999999999998</v>
      </c>
      <c r="AH43" s="4">
        <f t="shared" si="11"/>
        <v>17832</v>
      </c>
      <c r="AI43" s="4">
        <f t="shared" si="38"/>
        <v>17832</v>
      </c>
      <c r="AJ43" s="4">
        <f t="shared" si="39"/>
        <v>100525</v>
      </c>
      <c r="AK43" s="31">
        <f>AJ43*1000000/'a1'!AJ42</f>
        <v>12121.914443702706</v>
      </c>
      <c r="AL43" s="4">
        <f t="shared" si="40"/>
        <v>162175</v>
      </c>
      <c r="AM43" s="4">
        <f>I108/'a30-2'!H40*100</f>
        <v>26667</v>
      </c>
      <c r="AN43" s="4">
        <f t="shared" si="13"/>
        <v>30336</v>
      </c>
      <c r="AO43" s="4">
        <f t="shared" si="41"/>
        <v>30336</v>
      </c>
      <c r="AP43" s="4">
        <f t="shared" si="42"/>
        <v>165844</v>
      </c>
      <c r="AQ43" s="31">
        <f>AP43/'a1'!AP42*1000000</f>
        <v>11779.948984618317</v>
      </c>
      <c r="AR43" s="4">
        <f t="shared" si="43"/>
        <v>18536</v>
      </c>
      <c r="AS43" s="4">
        <f>J108/'a30-2'!I40*100</f>
        <v>2398</v>
      </c>
      <c r="AT43" s="4">
        <f t="shared" si="15"/>
        <v>2878</v>
      </c>
      <c r="AU43" s="4">
        <f t="shared" si="44"/>
        <v>2878</v>
      </c>
      <c r="AV43" s="4">
        <f t="shared" si="45"/>
        <v>19016</v>
      </c>
      <c r="AW43" s="31">
        <f>AV43*1000000/'a1'!AV42</f>
        <v>14247.033491317372</v>
      </c>
      <c r="AX43" s="4">
        <f t="shared" si="46"/>
        <v>15475</v>
      </c>
      <c r="AY43" s="4">
        <f>K108/'a30-2'!J40*100</f>
        <v>2235</v>
      </c>
      <c r="AZ43" s="4">
        <f t="shared" si="17"/>
        <v>3247</v>
      </c>
      <c r="BA43" s="4">
        <f t="shared" si="47"/>
        <v>3247</v>
      </c>
      <c r="BB43" s="4">
        <f t="shared" si="48"/>
        <v>16487</v>
      </c>
      <c r="BC43" s="31">
        <f>BB43*1000000/'a1'!BB42</f>
        <v>14370.072735037893</v>
      </c>
      <c r="BD43" s="4">
        <f t="shared" si="49"/>
        <v>56856</v>
      </c>
      <c r="BE43" s="4">
        <f>L108/'a30-2'!K40*100</f>
        <v>9718</v>
      </c>
      <c r="BF43" s="4">
        <f t="shared" si="19"/>
        <v>12662</v>
      </c>
      <c r="BG43" s="4">
        <f t="shared" si="50"/>
        <v>12662</v>
      </c>
      <c r="BH43" s="4">
        <f t="shared" si="51"/>
        <v>59800</v>
      </c>
      <c r="BI43" s="31">
        <f>BH43/'a1'!BH42*1000000</f>
        <v>14112.727178327759</v>
      </c>
      <c r="BJ43" s="4">
        <f t="shared" si="52"/>
        <v>49654</v>
      </c>
      <c r="BK43" s="4">
        <f>M108/'a30-2'!L40*100</f>
        <v>7786</v>
      </c>
      <c r="BL43" s="4">
        <f t="shared" si="21"/>
        <v>9625</v>
      </c>
      <c r="BM43" s="4">
        <f t="shared" si="53"/>
        <v>9625</v>
      </c>
      <c r="BN43" s="4">
        <f t="shared" si="54"/>
        <v>51493</v>
      </c>
      <c r="BO43" s="4">
        <f>BN43*1000000/'a1'!BN42</f>
        <v>10435.932699958372</v>
      </c>
    </row>
    <row r="44" spans="1:67" ht="12.75" customHeight="1" x14ac:dyDescent="0.2">
      <c r="A44" s="1">
        <v>2018</v>
      </c>
      <c r="B44" s="4">
        <f t="shared" si="0"/>
        <v>457158</v>
      </c>
      <c r="C44" s="4">
        <f>C109/'a30-2'!B41*100</f>
        <v>71626.600985221667</v>
      </c>
      <c r="D44" s="4">
        <f t="shared" si="1"/>
        <v>85327</v>
      </c>
      <c r="E44" s="4">
        <f t="shared" si="23"/>
        <v>85327</v>
      </c>
      <c r="F44" s="4">
        <f t="shared" si="24"/>
        <v>470858.39901477832</v>
      </c>
      <c r="G44" s="31">
        <f>F44*1000000/'a1'!F43</f>
        <v>12700.974439216281</v>
      </c>
      <c r="H44" s="4">
        <f t="shared" si="25"/>
        <v>8098</v>
      </c>
      <c r="I44" s="4">
        <f>D109/'a30-2'!C41*100</f>
        <v>1133.7958374628345</v>
      </c>
      <c r="J44" s="4">
        <f t="shared" si="2"/>
        <v>1447</v>
      </c>
      <c r="K44" s="4">
        <f t="shared" si="26"/>
        <v>1447</v>
      </c>
      <c r="L44" s="4">
        <f t="shared" si="27"/>
        <v>8411.2041625371658</v>
      </c>
      <c r="M44" s="31">
        <f>L44*1000000/'a1'!L43</f>
        <v>15918.191381821351</v>
      </c>
      <c r="N44" s="4">
        <f t="shared" si="28"/>
        <v>2097</v>
      </c>
      <c r="O44" s="4">
        <f>E109/'a30-2'!D41*100</f>
        <v>269.23076923076923</v>
      </c>
      <c r="P44" s="4">
        <f t="shared" si="5"/>
        <v>283</v>
      </c>
      <c r="Q44" s="4">
        <f t="shared" si="29"/>
        <v>283</v>
      </c>
      <c r="R44" s="4">
        <f t="shared" si="30"/>
        <v>2110.7692307692305</v>
      </c>
      <c r="S44" s="31">
        <f>R44*1000000/'a1'!R43</f>
        <v>13863.017823374845</v>
      </c>
      <c r="T44" s="4">
        <f t="shared" si="31"/>
        <v>14838</v>
      </c>
      <c r="U44" s="4">
        <f>F109/'a30-2'!E41*100</f>
        <v>1985.2652259332026</v>
      </c>
      <c r="V44" s="4">
        <f t="shared" si="7"/>
        <v>2831</v>
      </c>
      <c r="W44" s="4">
        <f t="shared" si="32"/>
        <v>2831</v>
      </c>
      <c r="X44" s="4">
        <f t="shared" si="33"/>
        <v>15683.734774066797</v>
      </c>
      <c r="Y44" s="31">
        <f>X44*1000000/'a1'!X43</f>
        <v>16302.038489912187</v>
      </c>
      <c r="Z44" s="4">
        <f t="shared" si="34"/>
        <v>11327</v>
      </c>
      <c r="AA44" s="4">
        <f>G109/'a30-2'!F41*100</f>
        <v>1550.2958579881656</v>
      </c>
      <c r="AB44" s="4">
        <f t="shared" si="9"/>
        <v>1871</v>
      </c>
      <c r="AC44" s="4">
        <f t="shared" si="35"/>
        <v>1871</v>
      </c>
      <c r="AD44" s="4">
        <f t="shared" si="36"/>
        <v>11647.704142011835</v>
      </c>
      <c r="AE44" s="31">
        <f>AD44*1000000/'a1'!AD43</f>
        <v>15117.131075152576</v>
      </c>
      <c r="AF44" s="4">
        <f t="shared" si="37"/>
        <v>100317</v>
      </c>
      <c r="AG44" s="4">
        <f>H109/'a30-2'!G41*100</f>
        <v>15732.477788746297</v>
      </c>
      <c r="AH44" s="4">
        <f t="shared" si="11"/>
        <v>19324</v>
      </c>
      <c r="AI44" s="4">
        <f t="shared" si="38"/>
        <v>19324</v>
      </c>
      <c r="AJ44" s="4">
        <f t="shared" si="39"/>
        <v>103908.5222112537</v>
      </c>
      <c r="AK44" s="31">
        <f>AJ44*1000000/'a1'!AJ43</f>
        <v>12389.308368589933</v>
      </c>
      <c r="AL44" s="4">
        <f t="shared" si="40"/>
        <v>168055</v>
      </c>
      <c r="AM44" s="4">
        <f>I109/'a30-2'!H41*100</f>
        <v>27338.582677165356</v>
      </c>
      <c r="AN44" s="4">
        <f t="shared" si="13"/>
        <v>31097</v>
      </c>
      <c r="AO44" s="4">
        <f t="shared" si="41"/>
        <v>31097</v>
      </c>
      <c r="AP44" s="4">
        <f t="shared" si="42"/>
        <v>171813.41732283463</v>
      </c>
      <c r="AQ44" s="31">
        <f>AP44/'a1'!AP43*1000000</f>
        <v>11992.494131105183</v>
      </c>
      <c r="AR44" s="4">
        <f t="shared" si="43"/>
        <v>18908</v>
      </c>
      <c r="AS44" s="4">
        <f>J109/'a30-2'!I41*100</f>
        <v>2404.1297935103244</v>
      </c>
      <c r="AT44" s="4">
        <f t="shared" si="15"/>
        <v>2444</v>
      </c>
      <c r="AU44" s="4">
        <f t="shared" si="44"/>
        <v>2444</v>
      </c>
      <c r="AV44" s="4">
        <f t="shared" si="45"/>
        <v>18947.870206489675</v>
      </c>
      <c r="AW44" s="31">
        <f>AV44*1000000/'a1'!AV43</f>
        <v>14007.579141730255</v>
      </c>
      <c r="AX44" s="4">
        <f t="shared" si="46"/>
        <v>15928</v>
      </c>
      <c r="AY44" s="4">
        <f>K109/'a30-2'!J41*100</f>
        <v>2330.3747534516765</v>
      </c>
      <c r="AZ44" s="4">
        <f t="shared" si="17"/>
        <v>3030</v>
      </c>
      <c r="BA44" s="4">
        <f t="shared" si="47"/>
        <v>3030</v>
      </c>
      <c r="BB44" s="4">
        <f t="shared" si="48"/>
        <v>16627.625246548323</v>
      </c>
      <c r="BC44" s="31">
        <f>BB44*1000000/'a1'!BB43</f>
        <v>14381.146371808169</v>
      </c>
      <c r="BD44" s="4">
        <f t="shared" si="49"/>
        <v>58785</v>
      </c>
      <c r="BE44" s="4">
        <f>L109/'a30-2'!K41*100</f>
        <v>10008.89328063241</v>
      </c>
      <c r="BF44" s="4">
        <f t="shared" si="19"/>
        <v>11246</v>
      </c>
      <c r="BG44" s="4">
        <f t="shared" si="50"/>
        <v>11246</v>
      </c>
      <c r="BH44" s="4">
        <f t="shared" si="51"/>
        <v>60022.106719367592</v>
      </c>
      <c r="BI44" s="31">
        <f>BH44/'a1'!BH43*1000000</f>
        <v>13982.836035072714</v>
      </c>
      <c r="BJ44" s="4">
        <f t="shared" si="52"/>
        <v>51238</v>
      </c>
      <c r="BK44" s="4">
        <f>M109/'a30-2'!L41*100</f>
        <v>8136.6764995083568</v>
      </c>
      <c r="BL44" s="4">
        <f t="shared" si="21"/>
        <v>10764</v>
      </c>
      <c r="BM44" s="4">
        <f t="shared" si="53"/>
        <v>10764</v>
      </c>
      <c r="BN44" s="4">
        <f t="shared" si="54"/>
        <v>53865.323500491642</v>
      </c>
      <c r="BO44" s="4">
        <f>BN44*1000000/'a1'!BN43</f>
        <v>10728.051939769444</v>
      </c>
    </row>
    <row r="45" spans="1:67" ht="12.75" customHeight="1" x14ac:dyDescent="0.2">
      <c r="A45" s="1">
        <v>2019</v>
      </c>
      <c r="B45" s="4">
        <f t="shared" si="0"/>
        <v>462155</v>
      </c>
      <c r="C45" s="4">
        <f>C110/'a30-2'!B42*100</f>
        <v>73269.119070667948</v>
      </c>
      <c r="D45" s="4">
        <f t="shared" si="1"/>
        <v>82802</v>
      </c>
      <c r="E45" s="4">
        <f t="shared" si="23"/>
        <v>82802</v>
      </c>
      <c r="F45" s="4">
        <f t="shared" si="24"/>
        <v>471687.88092933205</v>
      </c>
      <c r="G45" s="31">
        <f>F45*1000000/'a1'!F44</f>
        <v>12538.722799232984</v>
      </c>
      <c r="H45" s="4">
        <f t="shared" si="25"/>
        <v>8105</v>
      </c>
      <c r="I45" s="4">
        <f>D110/'a30-2'!C42*100</f>
        <v>1184.6001974333662</v>
      </c>
      <c r="J45" s="4">
        <f t="shared" si="2"/>
        <v>1581</v>
      </c>
      <c r="K45" s="4">
        <f t="shared" si="26"/>
        <v>1581</v>
      </c>
      <c r="L45" s="4">
        <f t="shared" si="27"/>
        <v>8501.3998025666333</v>
      </c>
      <c r="M45" s="31">
        <f>L45*1000000/'a1'!L44</f>
        <v>16112.029919029786</v>
      </c>
      <c r="N45" s="4">
        <f t="shared" si="28"/>
        <v>2137</v>
      </c>
      <c r="O45" s="4">
        <f>E110/'a30-2'!D42*100</f>
        <v>275.0242954324587</v>
      </c>
      <c r="P45" s="4">
        <f t="shared" si="5"/>
        <v>313</v>
      </c>
      <c r="Q45" s="4">
        <f t="shared" si="29"/>
        <v>313</v>
      </c>
      <c r="R45" s="4">
        <f t="shared" si="30"/>
        <v>2174.9757045675415</v>
      </c>
      <c r="S45" s="31">
        <f>R45*1000000/'a1'!R44</f>
        <v>13960.766307432612</v>
      </c>
      <c r="T45" s="4">
        <f t="shared" si="31"/>
        <v>15038</v>
      </c>
      <c r="U45" s="4">
        <f>F110/'a30-2'!E42*100</f>
        <v>2123.4207968901846</v>
      </c>
      <c r="V45" s="4">
        <f t="shared" si="7"/>
        <v>3265</v>
      </c>
      <c r="W45" s="4">
        <f t="shared" si="32"/>
        <v>3265</v>
      </c>
      <c r="X45" s="4">
        <f t="shared" si="33"/>
        <v>16179.579203109815</v>
      </c>
      <c r="Y45" s="31">
        <f>X45*1000000/'a1'!X44</f>
        <v>16580.852412340879</v>
      </c>
      <c r="Z45" s="4">
        <f t="shared" si="34"/>
        <v>11584</v>
      </c>
      <c r="AA45" s="4">
        <f>G110/'a30-2'!F42*100</f>
        <v>1561.284046692607</v>
      </c>
      <c r="AB45" s="4">
        <f t="shared" si="9"/>
        <v>1386</v>
      </c>
      <c r="AC45" s="4">
        <f t="shared" si="35"/>
        <v>1386</v>
      </c>
      <c r="AD45" s="4">
        <f t="shared" si="36"/>
        <v>11408.715953307394</v>
      </c>
      <c r="AE45" s="31">
        <f>AD45*1000000/'a1'!AD44</f>
        <v>14675.722585156935</v>
      </c>
      <c r="AF45" s="4">
        <f t="shared" si="37"/>
        <v>103040</v>
      </c>
      <c r="AG45" s="4">
        <f>H110/'a30-2'!G42*100</f>
        <v>16206.997084548104</v>
      </c>
      <c r="AH45" s="4">
        <f t="shared" si="11"/>
        <v>19029</v>
      </c>
      <c r="AI45" s="4">
        <f t="shared" si="38"/>
        <v>19029</v>
      </c>
      <c r="AJ45" s="4">
        <f t="shared" si="39"/>
        <v>105862.0029154519</v>
      </c>
      <c r="AK45" s="31">
        <f>AJ45*1000000/'a1'!AJ44</f>
        <v>12479.038290030645</v>
      </c>
      <c r="AL45" s="4">
        <f t="shared" si="40"/>
        <v>168342</v>
      </c>
      <c r="AM45" s="4">
        <f>I110/'a30-2'!H42*100</f>
        <v>27857.971014492756</v>
      </c>
      <c r="AN45" s="4">
        <f t="shared" si="13"/>
        <v>30530</v>
      </c>
      <c r="AO45" s="4">
        <f t="shared" si="41"/>
        <v>30530</v>
      </c>
      <c r="AP45" s="4">
        <f t="shared" si="42"/>
        <v>171014.02898550723</v>
      </c>
      <c r="AQ45" s="31">
        <f>AP45/'a1'!AP44*1000000</f>
        <v>11734.536401045812</v>
      </c>
      <c r="AR45" s="4">
        <f t="shared" si="43"/>
        <v>19174</v>
      </c>
      <c r="AS45" s="4">
        <f>J110/'a30-2'!I42*100</f>
        <v>2395.9341723136495</v>
      </c>
      <c r="AT45" s="4">
        <f t="shared" si="15"/>
        <v>2273</v>
      </c>
      <c r="AU45" s="4">
        <f t="shared" si="44"/>
        <v>2273</v>
      </c>
      <c r="AV45" s="4">
        <f t="shared" si="45"/>
        <v>19051.065827686351</v>
      </c>
      <c r="AW45" s="31">
        <f>AV45*1000000/'a1'!AV44</f>
        <v>13905.552514199549</v>
      </c>
      <c r="AX45" s="4">
        <f t="shared" si="46"/>
        <v>16163</v>
      </c>
      <c r="AY45" s="4">
        <f>K110/'a30-2'!J42*100</f>
        <v>2375.1214771622936</v>
      </c>
      <c r="AZ45" s="4">
        <f t="shared" si="17"/>
        <v>2350</v>
      </c>
      <c r="BA45" s="4">
        <f t="shared" si="47"/>
        <v>2350</v>
      </c>
      <c r="BB45" s="4">
        <f t="shared" si="48"/>
        <v>16137.878522837706</v>
      </c>
      <c r="BC45" s="31">
        <f>BB45*1000000/'a1'!BB44</f>
        <v>13861.501209680368</v>
      </c>
      <c r="BD45" s="4">
        <f t="shared" si="49"/>
        <v>58322</v>
      </c>
      <c r="BE45" s="4">
        <f>L110/'a30-2'!K42*100</f>
        <v>10117.704280155642</v>
      </c>
      <c r="BF45" s="4">
        <f t="shared" si="19"/>
        <v>10223</v>
      </c>
      <c r="BG45" s="4">
        <f t="shared" si="50"/>
        <v>10223</v>
      </c>
      <c r="BH45" s="4">
        <f t="shared" si="51"/>
        <v>58427.295719844362</v>
      </c>
      <c r="BI45" s="31">
        <f>BH45/'a1'!BH44*1000000</f>
        <v>13414.980085499914</v>
      </c>
      <c r="BJ45" s="4">
        <f t="shared" si="52"/>
        <v>52715</v>
      </c>
      <c r="BK45" s="4">
        <f>M110/'a30-2'!L42*100</f>
        <v>8435.7005758157393</v>
      </c>
      <c r="BL45" s="4">
        <f t="shared" si="21"/>
        <v>10834</v>
      </c>
      <c r="BM45" s="4">
        <f t="shared" si="53"/>
        <v>10834</v>
      </c>
      <c r="BN45" s="4">
        <f t="shared" si="54"/>
        <v>55113.299424184261</v>
      </c>
      <c r="BO45" s="4">
        <f>BN45*1000000/'a1'!BN44</f>
        <v>10783.224847043166</v>
      </c>
    </row>
    <row r="46" spans="1:67" ht="12.75" customHeight="1" x14ac:dyDescent="0.2">
      <c r="A46" s="1">
        <v>2020</v>
      </c>
      <c r="B46" s="4">
        <f t="shared" si="0"/>
        <v>468471</v>
      </c>
      <c r="C46" s="4">
        <f>C111/'a30-2'!B43*100</f>
        <v>74010.476190476184</v>
      </c>
      <c r="D46" s="4">
        <f t="shared" si="1"/>
        <v>84691</v>
      </c>
      <c r="E46" s="4">
        <f t="shared" si="23"/>
        <v>84691</v>
      </c>
      <c r="F46" s="4">
        <f t="shared" si="24"/>
        <v>479151.52380952379</v>
      </c>
      <c r="G46" s="31">
        <f>F46*1000000/'a1'!F45</f>
        <v>12599.755053271268</v>
      </c>
      <c r="H46" s="4">
        <f t="shared" si="25"/>
        <v>8221</v>
      </c>
      <c r="I46" s="4">
        <f>D111/'a30-2'!C43*100</f>
        <v>1213.385063045587</v>
      </c>
      <c r="J46" s="4">
        <f t="shared" si="2"/>
        <v>1487</v>
      </c>
      <c r="K46" s="4">
        <f t="shared" si="26"/>
        <v>1487</v>
      </c>
      <c r="L46" s="4">
        <f t="shared" si="27"/>
        <v>8494.6149369544128</v>
      </c>
      <c r="M46" s="31">
        <f>L46*1000000/'a1'!L45</f>
        <v>16122.36267746679</v>
      </c>
      <c r="N46" s="4">
        <f t="shared" si="28"/>
        <v>2187</v>
      </c>
      <c r="O46" s="4">
        <f>E111/'a30-2'!D43*100</f>
        <v>282.17349857006673</v>
      </c>
      <c r="P46" s="4">
        <f t="shared" si="5"/>
        <v>369</v>
      </c>
      <c r="Q46" s="4">
        <f t="shared" si="29"/>
        <v>369</v>
      </c>
      <c r="R46" s="4">
        <f t="shared" si="30"/>
        <v>2273.8265014299332</v>
      </c>
      <c r="S46" s="31">
        <f>R46*1000000/'a1'!R45</f>
        <v>14283.457824338589</v>
      </c>
      <c r="T46" s="4">
        <f t="shared" si="31"/>
        <v>15283</v>
      </c>
      <c r="U46" s="4">
        <f>F111/'a30-2'!E43*100</f>
        <v>2237.5954198473282</v>
      </c>
      <c r="V46" s="4">
        <f t="shared" si="7"/>
        <v>3252</v>
      </c>
      <c r="W46" s="4">
        <f t="shared" si="32"/>
        <v>3252</v>
      </c>
      <c r="X46" s="4">
        <f t="shared" si="33"/>
        <v>16297.404580152672</v>
      </c>
      <c r="Y46" s="31">
        <f>X46*1000000/'a1'!X45</f>
        <v>16475.871217177133</v>
      </c>
      <c r="Z46" s="4">
        <f t="shared" si="34"/>
        <v>11645</v>
      </c>
      <c r="AA46" s="4">
        <f>G111/'a30-2'!F43*100</f>
        <v>1538.9048991354468</v>
      </c>
      <c r="AB46" s="4">
        <f t="shared" si="9"/>
        <v>1535</v>
      </c>
      <c r="AC46" s="4">
        <f t="shared" si="35"/>
        <v>1535</v>
      </c>
      <c r="AD46" s="4">
        <f t="shared" si="36"/>
        <v>11641.095100864553</v>
      </c>
      <c r="AE46" s="31">
        <f>AD46*1000000/'a1'!AD45</f>
        <v>14859.100854783253</v>
      </c>
      <c r="AF46" s="4">
        <f t="shared" si="37"/>
        <v>104429</v>
      </c>
      <c r="AG46" s="4">
        <f>H111/'a30-2'!G43*100</f>
        <v>16545.281220209723</v>
      </c>
      <c r="AH46" s="4">
        <f t="shared" si="11"/>
        <v>19433</v>
      </c>
      <c r="AI46" s="4">
        <f t="shared" si="38"/>
        <v>19433</v>
      </c>
      <c r="AJ46" s="4">
        <f t="shared" si="39"/>
        <v>107316.71877979027</v>
      </c>
      <c r="AK46" s="31">
        <f>AJ46*1000000/'a1'!AJ45</f>
        <v>12550.055727341383</v>
      </c>
      <c r="AL46" s="4">
        <f t="shared" si="40"/>
        <v>170202</v>
      </c>
      <c r="AM46" s="4">
        <f>I111/'a30-2'!H43*100</f>
        <v>28145.714285714286</v>
      </c>
      <c r="AN46" s="4">
        <f t="shared" si="13"/>
        <v>30948</v>
      </c>
      <c r="AO46" s="4">
        <f t="shared" si="41"/>
        <v>30948</v>
      </c>
      <c r="AP46" s="4">
        <f>AL46-AM46+AO46</f>
        <v>173004.28571428571</v>
      </c>
      <c r="AQ46" s="31">
        <f>AP46/'a1'!AP45*1000000</f>
        <v>11719.719600412558</v>
      </c>
      <c r="AR46" s="4">
        <f t="shared" si="43"/>
        <v>19894</v>
      </c>
      <c r="AS46" s="4">
        <f>J111/'a30-2'!I43*100</f>
        <v>2343.1279620853079</v>
      </c>
      <c r="AT46" s="4">
        <f t="shared" si="15"/>
        <v>2345</v>
      </c>
      <c r="AU46" s="4">
        <f t="shared" si="44"/>
        <v>2345</v>
      </c>
      <c r="AV46" s="4">
        <f t="shared" si="45"/>
        <v>19895.872037914691</v>
      </c>
      <c r="AW46" s="31">
        <f>AV46*1000000/'a1'!AV45</f>
        <v>14415.919664144221</v>
      </c>
      <c r="AX46" s="4">
        <f t="shared" si="46"/>
        <v>16318</v>
      </c>
      <c r="AY46" s="4">
        <f>K111/'a30-2'!J43*100</f>
        <v>2352.8283796740175</v>
      </c>
      <c r="AZ46" s="4">
        <f t="shared" si="17"/>
        <v>2333</v>
      </c>
      <c r="BA46" s="4">
        <f t="shared" si="47"/>
        <v>2333</v>
      </c>
      <c r="BB46" s="4">
        <f t="shared" si="48"/>
        <v>16298.171620325982</v>
      </c>
      <c r="BC46" s="31">
        <f>BB46*1000000/'a1'!BB45</f>
        <v>13961.253278971977</v>
      </c>
      <c r="BD46" s="4">
        <f t="shared" si="49"/>
        <v>57863</v>
      </c>
      <c r="BE46" s="4">
        <f>L111/'a30-2'!K43*100</f>
        <v>9978.9272030651337</v>
      </c>
      <c r="BF46" s="4">
        <f t="shared" si="19"/>
        <v>10294</v>
      </c>
      <c r="BG46" s="4">
        <f t="shared" si="50"/>
        <v>10294</v>
      </c>
      <c r="BH46" s="4">
        <f t="shared" si="51"/>
        <v>58178.072796934866</v>
      </c>
      <c r="BI46" s="31">
        <f>BH46/'a1'!BH45*1000000</f>
        <v>13199.804604868494</v>
      </c>
      <c r="BJ46" s="4">
        <f t="shared" si="52"/>
        <v>54805</v>
      </c>
      <c r="BK46" s="4">
        <f>M111/'a30-2'!L43*100</f>
        <v>8614.8775894538594</v>
      </c>
      <c r="BL46" s="4">
        <f t="shared" si="21"/>
        <v>11939</v>
      </c>
      <c r="BM46" s="4">
        <f t="shared" si="53"/>
        <v>11939</v>
      </c>
      <c r="BN46" s="4">
        <f t="shared" si="54"/>
        <v>58129.122410546144</v>
      </c>
      <c r="BO46" s="4">
        <f>BN46*1000000/'a1'!BN45</f>
        <v>11230.291373863482</v>
      </c>
    </row>
    <row r="47" spans="1:67" ht="12.75" customHeight="1" x14ac:dyDescent="0.2">
      <c r="A47" s="1">
        <v>2021</v>
      </c>
      <c r="B47" s="4">
        <f t="shared" si="0"/>
        <v>494677</v>
      </c>
      <c r="C47" s="4">
        <f>C112/'a30-2'!B44*100</f>
        <v>76656.453110492104</v>
      </c>
      <c r="D47" s="4">
        <f t="shared" si="1"/>
        <v>85363</v>
      </c>
      <c r="E47" s="4">
        <f t="shared" si="23"/>
        <v>85363</v>
      </c>
      <c r="F47" s="4">
        <f t="shared" si="24"/>
        <v>503383.54688950791</v>
      </c>
      <c r="G47" s="31">
        <f>F47*1000000/'a1'!F46</f>
        <v>13163.84249927008</v>
      </c>
      <c r="H47" s="4">
        <f t="shared" si="25"/>
        <v>8559</v>
      </c>
      <c r="I47" s="4">
        <f>D112/'a30-2'!C44*100</f>
        <v>1259.2242194891201</v>
      </c>
      <c r="J47" s="4">
        <f t="shared" si="2"/>
        <v>1527</v>
      </c>
      <c r="K47" s="4">
        <f t="shared" si="26"/>
        <v>1527</v>
      </c>
      <c r="L47" s="4">
        <f t="shared" si="27"/>
        <v>8826.7757805108795</v>
      </c>
      <c r="M47" s="31">
        <f>L47*1000000/'a1'!L46</f>
        <v>16747.320551347257</v>
      </c>
      <c r="N47" s="4">
        <f t="shared" si="28"/>
        <v>2321</v>
      </c>
      <c r="O47" s="4">
        <f>E112/'a30-2'!D44*100</f>
        <v>292.72727272727275</v>
      </c>
      <c r="P47" s="4">
        <f t="shared" si="5"/>
        <v>436</v>
      </c>
      <c r="Q47" s="4">
        <f t="shared" si="29"/>
        <v>436</v>
      </c>
      <c r="R47" s="4">
        <f t="shared" si="30"/>
        <v>2464.272727272727</v>
      </c>
      <c r="S47" s="31">
        <f>R47*1000000/'a1'!R46</f>
        <v>15199.081786389735</v>
      </c>
      <c r="T47" s="4">
        <f t="shared" si="31"/>
        <v>16372</v>
      </c>
      <c r="U47" s="4">
        <f>F112/'a30-2'!E44*100</f>
        <v>2346.5437788018435</v>
      </c>
      <c r="V47" s="4">
        <f t="shared" si="7"/>
        <v>3135</v>
      </c>
      <c r="W47" s="4">
        <f t="shared" si="32"/>
        <v>3135</v>
      </c>
      <c r="X47" s="4">
        <f t="shared" si="33"/>
        <v>17160.456221198157</v>
      </c>
      <c r="Y47" s="31">
        <f>X47*1000000/'a1'!X46</f>
        <v>17162.035128429972</v>
      </c>
      <c r="Z47" s="4">
        <f t="shared" si="34"/>
        <v>12133</v>
      </c>
      <c r="AA47" s="4">
        <f>G112/'a30-2'!F44*100</f>
        <v>1566.1080074487895</v>
      </c>
      <c r="AB47" s="4">
        <f t="shared" si="9"/>
        <v>1413</v>
      </c>
      <c r="AC47" s="4">
        <f t="shared" si="35"/>
        <v>1413</v>
      </c>
      <c r="AD47" s="4">
        <f t="shared" si="36"/>
        <v>11979.891992551211</v>
      </c>
      <c r="AE47" s="31">
        <f>AD47*1000000/'a1'!AD46</f>
        <v>15149.041090628514</v>
      </c>
      <c r="AF47" s="4">
        <f t="shared" si="37"/>
        <v>112547</v>
      </c>
      <c r="AG47" s="4">
        <f>H112/'a30-2'!G44*100</f>
        <v>17259.94449583719</v>
      </c>
      <c r="AH47" s="4">
        <f t="shared" si="11"/>
        <v>20665</v>
      </c>
      <c r="AI47" s="4">
        <f t="shared" si="38"/>
        <v>20665</v>
      </c>
      <c r="AJ47" s="4">
        <f t="shared" si="39"/>
        <v>115952.05550416281</v>
      </c>
      <c r="AK47" s="31">
        <f>AJ47*1000000/'a1'!AJ46</f>
        <v>13526.806459173311</v>
      </c>
      <c r="AL47" s="4">
        <f t="shared" si="40"/>
        <v>179022</v>
      </c>
      <c r="AM47" s="4">
        <f>I112/'a30-2'!H44*100</f>
        <v>28988.868274582564</v>
      </c>
      <c r="AN47" s="4">
        <f t="shared" si="13"/>
        <v>30659</v>
      </c>
      <c r="AO47" s="4">
        <f t="shared" si="41"/>
        <v>30659</v>
      </c>
      <c r="AP47" s="4">
        <f t="shared" si="42"/>
        <v>180692.13172541745</v>
      </c>
      <c r="AQ47" s="31">
        <f>AP47/'a1'!AP46*1000000</f>
        <v>12173.978629823885</v>
      </c>
      <c r="AR47" s="4">
        <f>J163</f>
        <v>20540</v>
      </c>
      <c r="AS47" s="4">
        <f>J112/'a30-2'!I44*100</f>
        <v>2379.8165137614678</v>
      </c>
      <c r="AT47" s="4">
        <f t="shared" si="15"/>
        <v>2318</v>
      </c>
      <c r="AU47" s="4">
        <f>AT47</f>
        <v>2318</v>
      </c>
      <c r="AV47" s="4">
        <f>AR47-AS47+AU47</f>
        <v>20478.183486238533</v>
      </c>
      <c r="AW47" s="31">
        <f>AV47*1000000/'a1'!AV46</f>
        <v>14712.141960508285</v>
      </c>
      <c r="AX47" s="4">
        <f t="shared" si="46"/>
        <v>16766</v>
      </c>
      <c r="AY47" s="4">
        <f>K112/'a30-2'!J44*100</f>
        <v>2416.4332399626519</v>
      </c>
      <c r="AZ47" s="4">
        <f t="shared" si="17"/>
        <v>2559</v>
      </c>
      <c r="BA47" s="4">
        <f t="shared" si="47"/>
        <v>2559</v>
      </c>
      <c r="BB47" s="4">
        <f t="shared" si="48"/>
        <v>16908.566760037349</v>
      </c>
      <c r="BC47" s="31">
        <f>BB47*1000000/'a1'!BB46</f>
        <v>14480.095468859461</v>
      </c>
      <c r="BD47" s="4">
        <f t="shared" si="49"/>
        <v>59206</v>
      </c>
      <c r="BE47" s="4">
        <f>L112/'a30-2'!K44*100</f>
        <v>10253.998118532454</v>
      </c>
      <c r="BF47" s="4">
        <f t="shared" si="19"/>
        <v>8903</v>
      </c>
      <c r="BG47" s="4">
        <f t="shared" si="50"/>
        <v>8903</v>
      </c>
      <c r="BH47" s="4">
        <f t="shared" si="51"/>
        <v>57855.001881467542</v>
      </c>
      <c r="BI47" s="31">
        <f>BH47/'a1'!BH46*1000000</f>
        <v>13055.307946952767</v>
      </c>
      <c r="BJ47" s="4">
        <f t="shared" si="52"/>
        <v>59217</v>
      </c>
      <c r="BK47" s="4">
        <f>M112/'a30-2'!L44*100</f>
        <v>9070.240295748612</v>
      </c>
      <c r="BL47" s="4">
        <f t="shared" si="21"/>
        <v>12856</v>
      </c>
      <c r="BM47" s="4">
        <f t="shared" si="53"/>
        <v>12856</v>
      </c>
      <c r="BN47" s="4">
        <f t="shared" si="54"/>
        <v>63002.759704251388</v>
      </c>
      <c r="BO47" s="4">
        <f>BN47*1000000/'a1'!BN46</f>
        <v>12054.103276994296</v>
      </c>
    </row>
    <row r="48" spans="1:67" ht="12.75" customHeight="1" x14ac:dyDescent="0.2">
      <c r="A48" s="1">
        <v>2022</v>
      </c>
      <c r="B48" s="4">
        <f t="shared" si="0"/>
        <v>510116</v>
      </c>
      <c r="C48" s="4">
        <f>C113/'a30-2'!B45*100</f>
        <v>80078.552515445728</v>
      </c>
      <c r="D48" s="4">
        <f t="shared" si="1"/>
        <v>84844</v>
      </c>
      <c r="E48" s="4">
        <f>D48</f>
        <v>84844</v>
      </c>
      <c r="F48" s="4">
        <f t="shared" si="24"/>
        <v>514881.44748455426</v>
      </c>
      <c r="G48" s="31">
        <f>F48*1000000/'a1'!F47</f>
        <v>13223.811389359615</v>
      </c>
      <c r="H48" s="4">
        <f t="shared" ref="H48" si="55">D164</f>
        <v>8871</v>
      </c>
      <c r="I48" s="4">
        <f>D113/'a30-2'!C45*100</f>
        <v>1312.2171945701357</v>
      </c>
      <c r="J48" s="4">
        <f t="shared" si="2"/>
        <v>1435</v>
      </c>
      <c r="K48" s="4">
        <f t="shared" ref="K48" si="56">J48</f>
        <v>1435</v>
      </c>
      <c r="L48" s="4">
        <f t="shared" ref="L48" si="57">H48-I48+K48</f>
        <v>8993.7828054298643</v>
      </c>
      <c r="M48" s="31">
        <f>L48*1000000/'a1'!L47</f>
        <v>16927.62541770473</v>
      </c>
      <c r="N48" s="4">
        <f t="shared" ref="N48" si="58">E164</f>
        <v>2421</v>
      </c>
      <c r="O48" s="4">
        <f>E113/'a30-2'!D45*100</f>
        <v>309.99146029035012</v>
      </c>
      <c r="P48" s="4">
        <f t="shared" si="5"/>
        <v>431</v>
      </c>
      <c r="Q48" s="4">
        <f t="shared" ref="Q48" si="59">P48</f>
        <v>431</v>
      </c>
      <c r="R48" s="4">
        <f t="shared" ref="R48" si="60">N48-O48+Q48</f>
        <v>2542.00853970965</v>
      </c>
      <c r="S48" s="31">
        <f>R48*1000000/'a1'!R47</f>
        <v>15202.218366452669</v>
      </c>
      <c r="T48" s="4">
        <f t="shared" ref="T48" si="61">F164</f>
        <v>17003</v>
      </c>
      <c r="U48" s="4">
        <f>F113/'a30-2'!E45*100</f>
        <v>2501.7482517482517</v>
      </c>
      <c r="V48" s="4">
        <f t="shared" si="7"/>
        <v>3033</v>
      </c>
      <c r="W48" s="4">
        <f t="shared" ref="W48" si="62">V48</f>
        <v>3033</v>
      </c>
      <c r="X48" s="4">
        <f t="shared" ref="X48" si="63">T48-U48+W48</f>
        <v>17534.251748251751</v>
      </c>
      <c r="Y48" s="31">
        <f>X48*1000000/'a1'!X47</f>
        <v>17102.198897504106</v>
      </c>
      <c r="Z48" s="4">
        <f t="shared" ref="Z48" si="64">G164</f>
        <v>12548</v>
      </c>
      <c r="AA48" s="4">
        <f>G113/'a30-2'!F45*100</f>
        <v>1607.3619631901843</v>
      </c>
      <c r="AB48" s="4">
        <f t="shared" si="9"/>
        <v>1433</v>
      </c>
      <c r="AC48" s="4">
        <f t="shared" ref="AC48" si="65">AB48</f>
        <v>1433</v>
      </c>
      <c r="AD48" s="4">
        <f t="shared" ref="AD48" si="66">Z48-AA48+AC48</f>
        <v>12373.638036809816</v>
      </c>
      <c r="AE48" s="31">
        <f>AD48*1000000/'a1'!AD47</f>
        <v>15289.989467973141</v>
      </c>
      <c r="AF48" s="4">
        <f t="shared" ref="AF48" si="67">H164</f>
        <v>115167</v>
      </c>
      <c r="AG48" s="4">
        <f>H113/'a30-2'!G45*100</f>
        <v>18040.28021015762</v>
      </c>
      <c r="AH48" s="4">
        <f t="shared" si="11"/>
        <v>20146</v>
      </c>
      <c r="AI48" s="4">
        <f t="shared" ref="AI48" si="68">AH48</f>
        <v>20146</v>
      </c>
      <c r="AJ48" s="4">
        <f t="shared" ref="AJ48" si="69">AF48-AG48+AI48</f>
        <v>117272.71978984238</v>
      </c>
      <c r="AK48" s="31">
        <f>AJ48*1000000/'a1'!AJ47</f>
        <v>13521.299650721394</v>
      </c>
      <c r="AL48" s="4">
        <f t="shared" ref="AL48" si="70">I164</f>
        <v>184718</v>
      </c>
      <c r="AM48" s="4">
        <f>I113/'a30-2'!H45*100</f>
        <v>30273.209549071616</v>
      </c>
      <c r="AN48" s="4">
        <f t="shared" si="13"/>
        <v>30406</v>
      </c>
      <c r="AO48" s="4">
        <f t="shared" ref="AO48" si="71">AN48</f>
        <v>30406</v>
      </c>
      <c r="AP48" s="4">
        <f t="shared" ref="AP48" si="72">AL48-AM48+AO48</f>
        <v>184850.79045092838</v>
      </c>
      <c r="AQ48" s="31">
        <f>AP48/'a1'!AP47*1000000</f>
        <v>12208.258086883221</v>
      </c>
      <c r="AR48" s="4">
        <f>J164</f>
        <v>21456</v>
      </c>
      <c r="AS48" s="4">
        <f>J113/'a30-2'!I45*100</f>
        <v>2451.4435695538059</v>
      </c>
      <c r="AT48" s="4">
        <f t="shared" si="15"/>
        <v>2333</v>
      </c>
      <c r="AU48" s="4">
        <f>AT48</f>
        <v>2333</v>
      </c>
      <c r="AV48" s="4">
        <f>AR48-AS48+AU48</f>
        <v>21337.556430446195</v>
      </c>
      <c r="AW48" s="31">
        <f>AV48*1000000/'a1'!AV47</f>
        <v>15105.507437833927</v>
      </c>
      <c r="AX48" s="4">
        <f t="shared" ref="AX48" si="73">K164</f>
        <v>17429</v>
      </c>
      <c r="AY48" s="4">
        <f>K113/'a30-2'!J45*100</f>
        <v>2539.6966993755577</v>
      </c>
      <c r="AZ48" s="4">
        <f t="shared" si="17"/>
        <v>2555</v>
      </c>
      <c r="BA48" s="4">
        <f t="shared" ref="BA48" si="74">AZ48</f>
        <v>2555</v>
      </c>
      <c r="BB48" s="4">
        <f t="shared" ref="BB48" si="75">AX48-AY48+BA48</f>
        <v>17444.303300624444</v>
      </c>
      <c r="BC48" s="31">
        <f>BB48*1000000/'a1'!BB47</f>
        <v>14802.689369237216</v>
      </c>
      <c r="BD48" s="4">
        <f t="shared" ref="BD48" si="76">L164</f>
        <v>60991</v>
      </c>
      <c r="BE48" s="4">
        <f>L113/'a30-2'!K45*100</f>
        <v>10627.027027027027</v>
      </c>
      <c r="BF48" s="4">
        <f t="shared" si="19"/>
        <v>9595</v>
      </c>
      <c r="BG48" s="4">
        <f t="shared" ref="BG48" si="77">BF48</f>
        <v>9595</v>
      </c>
      <c r="BH48" s="4">
        <f t="shared" ref="BH48" si="78">BD48-BE48+BG48</f>
        <v>59958.972972972973</v>
      </c>
      <c r="BI48" s="31">
        <f>BH48/'a1'!BH47*1000000</f>
        <v>13292.470841963199</v>
      </c>
      <c r="BJ48" s="4">
        <f t="shared" ref="BJ48" si="79">M164</f>
        <v>61307</v>
      </c>
      <c r="BK48" s="4">
        <f>M113/'a30-2'!L45*100</f>
        <v>9636.2038664323372</v>
      </c>
      <c r="BL48" s="4">
        <f t="shared" si="21"/>
        <v>12389</v>
      </c>
      <c r="BM48" s="4">
        <f t="shared" ref="BM48" si="80">BL48</f>
        <v>12389</v>
      </c>
      <c r="BN48" s="4">
        <f t="shared" ref="BN48" si="81">BJ48-BK48+BM48</f>
        <v>64059.796133567666</v>
      </c>
      <c r="BO48" s="4">
        <f>BN48*1000000/'a1'!BN47</f>
        <v>11957.062721875085</v>
      </c>
    </row>
    <row r="49" spans="1:67" ht="12.75" customHeight="1" x14ac:dyDescent="0.2">
      <c r="A49" s="1">
        <v>2023</v>
      </c>
      <c r="B49" s="4">
        <f t="shared" si="0"/>
        <v>521429</v>
      </c>
      <c r="C49" s="4">
        <f>C114/'a30-2'!B46*100</f>
        <v>80931.005110732527</v>
      </c>
      <c r="D49" s="4">
        <f t="shared" si="1"/>
        <v>88687</v>
      </c>
      <c r="E49" s="4">
        <f>D49</f>
        <v>88687</v>
      </c>
      <c r="F49" s="4">
        <f t="shared" ref="F49" si="82">B49-C49+E49</f>
        <v>529184.99488926749</v>
      </c>
      <c r="G49" s="31">
        <f>F49*1000000/'a1'!F48</f>
        <v>13202.070830201974</v>
      </c>
      <c r="H49" s="4">
        <f t="shared" ref="H49" si="83">D165</f>
        <v>8878</v>
      </c>
      <c r="I49" s="4">
        <f>D114/'a30-2'!C46*100</f>
        <v>1318.7772925764191</v>
      </c>
      <c r="J49" s="4">
        <f t="shared" si="2"/>
        <v>1565</v>
      </c>
      <c r="K49" s="4">
        <f t="shared" ref="K49" si="84">J49</f>
        <v>1565</v>
      </c>
      <c r="L49" s="4">
        <f t="shared" ref="L49" si="85">H49-I49+K49</f>
        <v>9124.2227074235816</v>
      </c>
      <c r="M49" s="31">
        <f>L49*1000000/'a1'!L48</f>
        <v>16930.978271619373</v>
      </c>
      <c r="N49" s="4">
        <f t="shared" ref="N49" si="86">E165</f>
        <v>2518</v>
      </c>
      <c r="O49" s="4">
        <f>E114/'a30-2'!D46*100</f>
        <v>323.08970099667772</v>
      </c>
      <c r="P49" s="4">
        <f t="shared" si="5"/>
        <v>431</v>
      </c>
      <c r="Q49" s="4">
        <f t="shared" ref="Q49" si="87">P49</f>
        <v>431</v>
      </c>
      <c r="R49" s="4">
        <f t="shared" ref="R49" si="88">N49-O49+Q49</f>
        <v>2625.9102990033225</v>
      </c>
      <c r="S49" s="31">
        <f>R49*1000000/'a1'!R48</f>
        <v>15116.371825961918</v>
      </c>
      <c r="T49" s="4">
        <f t="shared" ref="T49" si="89">F165</f>
        <v>17205</v>
      </c>
      <c r="U49" s="4">
        <f>F114/'a30-2'!E46*100</f>
        <v>2578.1119465329989</v>
      </c>
      <c r="V49" s="4">
        <f t="shared" si="7"/>
        <v>3161</v>
      </c>
      <c r="W49" s="4">
        <f t="shared" ref="W49" si="90">V49</f>
        <v>3161</v>
      </c>
      <c r="X49" s="4">
        <f t="shared" ref="X49" si="91">T49-U49+W49</f>
        <v>17787.888053467002</v>
      </c>
      <c r="Y49" s="31">
        <f>X49*1000000/'a1'!X48</f>
        <v>16836.842185762049</v>
      </c>
      <c r="Z49" s="4">
        <f t="shared" ref="Z49" si="92">G165</f>
        <v>12665</v>
      </c>
      <c r="AA49" s="4">
        <f>G114/'a30-2'!F46*100</f>
        <v>1611.8143459915611</v>
      </c>
      <c r="AB49" s="4">
        <f t="shared" si="9"/>
        <v>1500</v>
      </c>
      <c r="AC49" s="4">
        <f t="shared" ref="AC49" si="93">AB49</f>
        <v>1500</v>
      </c>
      <c r="AD49" s="4">
        <f t="shared" ref="AD49" si="94">Z49-AA49+AC49</f>
        <v>12553.185654008439</v>
      </c>
      <c r="AE49" s="31">
        <f>AD49*1000000/'a1'!AD48</f>
        <v>15084.518744527621</v>
      </c>
      <c r="AF49" s="4">
        <f t="shared" ref="AF49" si="95">H165</f>
        <v>113096</v>
      </c>
      <c r="AG49" s="4">
        <f>H114/'a30-2'!G46*100</f>
        <v>18193.248945147679</v>
      </c>
      <c r="AH49" s="4">
        <f t="shared" si="11"/>
        <v>21603</v>
      </c>
      <c r="AI49" s="4">
        <f t="shared" ref="AI49" si="96">AH49</f>
        <v>21603</v>
      </c>
      <c r="AJ49" s="4">
        <f t="shared" ref="AJ49" si="97">AF49-AG49+AI49</f>
        <v>116505.75105485233</v>
      </c>
      <c r="AK49" s="31">
        <f>AJ49*1000000/'a1'!AJ48</f>
        <v>13167.437579803427</v>
      </c>
      <c r="AL49" s="4">
        <f t="shared" ref="AL49" si="98">I165</f>
        <v>189328</v>
      </c>
      <c r="AM49" s="4">
        <f>I114/'a30-2'!H46*100</f>
        <v>30495.303159692572</v>
      </c>
      <c r="AN49" s="4">
        <f t="shared" si="13"/>
        <v>28606</v>
      </c>
      <c r="AO49" s="4">
        <f t="shared" ref="AO49" si="99">AN49</f>
        <v>28606</v>
      </c>
      <c r="AP49" s="4">
        <f t="shared" ref="AP49" si="100">AL49-AM49+AO49</f>
        <v>187438.69684030744</v>
      </c>
      <c r="AQ49" s="31">
        <f>AP49/'a1'!AP48*1000000</f>
        <v>11997.453329544149</v>
      </c>
      <c r="AR49" s="4">
        <f>J165</f>
        <v>22758</v>
      </c>
      <c r="AS49" s="4">
        <f>J114/'a30-2'!I46*100</f>
        <v>2434.6349745331072</v>
      </c>
      <c r="AT49" s="4">
        <f t="shared" si="15"/>
        <v>2442</v>
      </c>
      <c r="AU49" s="4">
        <f>AT49</f>
        <v>2442</v>
      </c>
      <c r="AV49" s="4">
        <f>AR49-AS49+AU49</f>
        <v>22765.365025466894</v>
      </c>
      <c r="AW49" s="31">
        <f>AV49*1000000/'a1'!AV48</f>
        <v>15649.063116623962</v>
      </c>
      <c r="AX49" s="4">
        <f t="shared" ref="AX49" si="101">K165</f>
        <v>17938</v>
      </c>
      <c r="AY49" s="4">
        <f>K114/'a30-2'!J46*100</f>
        <v>2568.8311688311687</v>
      </c>
      <c r="AZ49" s="4">
        <f t="shared" si="17"/>
        <v>2765</v>
      </c>
      <c r="BA49" s="4">
        <f t="shared" ref="BA49" si="102">AZ49</f>
        <v>2765</v>
      </c>
      <c r="BB49" s="4">
        <f t="shared" ref="BB49" si="103">AX49-AY49+BA49</f>
        <v>18134.16883116883</v>
      </c>
      <c r="BC49" s="31">
        <f>BB49*1000000/'a1'!BB48</f>
        <v>14995.504723919426</v>
      </c>
      <c r="BD49" s="4">
        <f t="shared" ref="BD49" si="104">L165</f>
        <v>63277</v>
      </c>
      <c r="BE49" s="4">
        <f>L114/'a30-2'!K46*100</f>
        <v>10629.92125984252</v>
      </c>
      <c r="BF49" s="4">
        <f t="shared" si="19"/>
        <v>10417</v>
      </c>
      <c r="BG49" s="4">
        <f t="shared" ref="BG49" si="105">BF49</f>
        <v>10417</v>
      </c>
      <c r="BH49" s="4">
        <f t="shared" ref="BH49" si="106">BD49-BE49+BG49</f>
        <v>63064.078740157478</v>
      </c>
      <c r="BI49" s="31">
        <f>BH49/'a1'!BH48*1000000</f>
        <v>13462.245761280141</v>
      </c>
      <c r="BJ49" s="4">
        <f t="shared" ref="BJ49" si="107">M165</f>
        <v>65537</v>
      </c>
      <c r="BK49" s="4">
        <f>M114/'a30-2'!L46*100</f>
        <v>9983.1223628691987</v>
      </c>
      <c r="BL49" s="4">
        <f t="shared" si="21"/>
        <v>15064</v>
      </c>
      <c r="BM49" s="4">
        <f t="shared" ref="BM49" si="108">BL49</f>
        <v>15064</v>
      </c>
      <c r="BN49" s="4">
        <f t="shared" ref="BN49" si="109">BJ49-BK49+BM49</f>
        <v>70617.877637130805</v>
      </c>
      <c r="BO49" s="4">
        <f>BN49*1000000/'a1'!BN48</f>
        <v>12766.374585424888</v>
      </c>
    </row>
    <row r="50" spans="1:67" ht="12.75" customHeight="1" x14ac:dyDescent="0.2">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row>
    <row r="51" spans="1:67" ht="12.75" customHeight="1" x14ac:dyDescent="0.2">
      <c r="B51" s="1" t="s">
        <v>465</v>
      </c>
      <c r="H51" s="4"/>
    </row>
    <row r="52" spans="1:67" s="5" customFormat="1" ht="12.75" customHeight="1" x14ac:dyDescent="0.2">
      <c r="A52" s="1" t="s">
        <v>157</v>
      </c>
      <c r="B52" s="5">
        <f>(POWER(B26/B7, 1/19)-1)*100</f>
        <v>1.3714362214169995</v>
      </c>
      <c r="C52" s="5">
        <f t="shared" ref="C52:BN52" si="110">(POWER(C26/C7, 1/19)-1)*100</f>
        <v>1.5499202357417419</v>
      </c>
      <c r="D52" s="5">
        <f t="shared" si="110"/>
        <v>3.2507324270245386</v>
      </c>
      <c r="E52" s="5">
        <f t="shared" si="110"/>
        <v>3.2507324270245386</v>
      </c>
      <c r="F52" s="5">
        <f t="shared" si="110"/>
        <v>1.5746980948644795</v>
      </c>
      <c r="G52" s="5">
        <f t="shared" si="110"/>
        <v>0.44683755841057327</v>
      </c>
      <c r="H52" s="5">
        <f t="shared" si="110"/>
        <v>1.9220653114085717</v>
      </c>
      <c r="I52" s="5">
        <f t="shared" si="110"/>
        <v>0.29377969347961219</v>
      </c>
      <c r="J52" s="5">
        <f t="shared" si="110"/>
        <v>3.1319733287961116</v>
      </c>
      <c r="K52" s="5">
        <f t="shared" si="110"/>
        <v>3.1319733287961116</v>
      </c>
      <c r="L52" s="5">
        <f t="shared" si="110"/>
        <v>2.2805665980716538</v>
      </c>
      <c r="M52" s="5">
        <f t="shared" si="110"/>
        <v>2.7438304806705283</v>
      </c>
      <c r="N52" s="5">
        <f t="shared" si="110"/>
        <v>1.6321593435090209</v>
      </c>
      <c r="O52" s="5">
        <f t="shared" si="110"/>
        <v>1.7948849858462346</v>
      </c>
      <c r="P52" s="5">
        <f t="shared" si="110"/>
        <v>2.4201856025563684</v>
      </c>
      <c r="Q52" s="5">
        <f t="shared" si="110"/>
        <v>2.4201856025563684</v>
      </c>
      <c r="R52" s="5">
        <f t="shared" si="110"/>
        <v>1.7187358221649296</v>
      </c>
      <c r="S52" s="5">
        <f t="shared" si="110"/>
        <v>1.1877053334300447</v>
      </c>
      <c r="T52" s="5">
        <f t="shared" si="110"/>
        <v>0.14463546689191809</v>
      </c>
      <c r="U52" s="5">
        <f t="shared" si="110"/>
        <v>1.2129560530078853</v>
      </c>
      <c r="V52" s="5">
        <f t="shared" si="110"/>
        <v>1.4588403475077838</v>
      </c>
      <c r="W52" s="5">
        <f t="shared" si="110"/>
        <v>1.4588403475077838</v>
      </c>
      <c r="X52" s="5">
        <f t="shared" si="110"/>
        <v>0.15456827939706042</v>
      </c>
      <c r="Y52" s="5">
        <f t="shared" si="110"/>
        <v>-0.30998639442219034</v>
      </c>
      <c r="Z52" s="5">
        <f t="shared" si="110"/>
        <v>1.4965341286791833</v>
      </c>
      <c r="AA52" s="5">
        <f t="shared" si="110"/>
        <v>1.0473382808936949</v>
      </c>
      <c r="AB52" s="5">
        <f t="shared" si="110"/>
        <v>2.6430632294352607</v>
      </c>
      <c r="AC52" s="5">
        <f t="shared" si="110"/>
        <v>2.6430632294352607</v>
      </c>
      <c r="AD52" s="5">
        <f t="shared" si="110"/>
        <v>1.6955116085319411</v>
      </c>
      <c r="AE52" s="5">
        <f t="shared" si="110"/>
        <v>1.3720633869261922</v>
      </c>
      <c r="AF52" s="5">
        <f t="shared" si="110"/>
        <v>0.85445996893316334</v>
      </c>
      <c r="AG52" s="5">
        <f t="shared" si="110"/>
        <v>1.4842223362365736</v>
      </c>
      <c r="AH52" s="5">
        <f t="shared" si="110"/>
        <v>3.6314220975186551</v>
      </c>
      <c r="AI52" s="5">
        <f t="shared" si="110"/>
        <v>3.6314220975186551</v>
      </c>
      <c r="AJ52" s="5">
        <f t="shared" si="110"/>
        <v>1.0658968058965268</v>
      </c>
      <c r="AK52" s="5">
        <f t="shared" si="110"/>
        <v>0.4475333934083725</v>
      </c>
      <c r="AL52" s="5">
        <f t="shared" si="110"/>
        <v>1.8023034565307183</v>
      </c>
      <c r="AM52" s="5">
        <f t="shared" si="110"/>
        <v>1.9285806628222435</v>
      </c>
      <c r="AN52" s="5">
        <f t="shared" si="110"/>
        <v>5.304471023655033</v>
      </c>
      <c r="AO52" s="5">
        <f t="shared" si="110"/>
        <v>5.304471023655033</v>
      </c>
      <c r="AP52" s="5">
        <f t="shared" si="110"/>
        <v>2.1864900249257246</v>
      </c>
      <c r="AQ52" s="5">
        <f t="shared" si="110"/>
        <v>0.6809596739310253</v>
      </c>
      <c r="AR52" s="5">
        <f t="shared" si="110"/>
        <v>1.3680543990211458</v>
      </c>
      <c r="AS52" s="5">
        <f t="shared" si="110"/>
        <v>0.84224461806268192</v>
      </c>
      <c r="AT52" s="5">
        <f t="shared" si="110"/>
        <v>2.2431354197455677</v>
      </c>
      <c r="AU52" s="5">
        <f t="shared" si="110"/>
        <v>2.2431354197455677</v>
      </c>
      <c r="AV52" s="5">
        <f t="shared" si="110"/>
        <v>1.5164748546568241</v>
      </c>
      <c r="AW52" s="5">
        <f t="shared" si="110"/>
        <v>0.97032224359114849</v>
      </c>
      <c r="AX52" s="5">
        <f t="shared" si="110"/>
        <v>0.39293274353651153</v>
      </c>
      <c r="AY52" s="5">
        <f t="shared" si="110"/>
        <v>-0.19534718869438361</v>
      </c>
      <c r="AZ52" s="5">
        <f t="shared" si="110"/>
        <v>1.1715475531791864</v>
      </c>
      <c r="BA52" s="5">
        <f t="shared" si="110"/>
        <v>1.1715475531791864</v>
      </c>
      <c r="BB52" s="5">
        <f t="shared" si="110"/>
        <v>0.54297443207957929</v>
      </c>
      <c r="BC52" s="5">
        <f t="shared" si="110"/>
        <v>0.37337897892324445</v>
      </c>
      <c r="BD52" s="5">
        <f t="shared" si="110"/>
        <v>1.4188063637641246</v>
      </c>
      <c r="BE52" s="5">
        <f t="shared" si="110"/>
        <v>1.1156753051241974</v>
      </c>
      <c r="BF52" s="5">
        <f t="shared" si="110"/>
        <v>-0.59549723853266068</v>
      </c>
      <c r="BG52" s="5">
        <f t="shared" si="110"/>
        <v>-0.59549723853266068</v>
      </c>
      <c r="BH52" s="5">
        <f t="shared" si="110"/>
        <v>1.1001370456564796</v>
      </c>
      <c r="BI52" s="5">
        <f t="shared" si="110"/>
        <v>-0.33151364605340516</v>
      </c>
      <c r="BJ52" s="5">
        <f t="shared" si="110"/>
        <v>1.6857659837239192</v>
      </c>
      <c r="BK52" s="5">
        <f t="shared" si="110"/>
        <v>2.1141379599165289</v>
      </c>
      <c r="BL52" s="5">
        <f t="shared" si="110"/>
        <v>3.5693152381333748</v>
      </c>
      <c r="BM52" s="5">
        <f t="shared" si="110"/>
        <v>3.5693152381333748</v>
      </c>
      <c r="BN52" s="5">
        <f t="shared" si="110"/>
        <v>1.8820743280446361</v>
      </c>
      <c r="BO52" s="5">
        <f t="shared" ref="BO52" si="111">(POWER(BO26/BO7, 1/19)-1)*100</f>
        <v>-1.433422933544426E-2</v>
      </c>
    </row>
    <row r="53" spans="1:67" ht="12.75" customHeight="1" x14ac:dyDescent="0.2">
      <c r="A53" s="5" t="s">
        <v>158</v>
      </c>
      <c r="B53" s="5">
        <f>(POWER(B34/B26, 1/8)-1)*100</f>
        <v>2.54210753402766</v>
      </c>
      <c r="C53" s="5">
        <f t="shared" ref="C53:BN53" si="112">(POWER(C34/C26, 1/8)-1)*100</f>
        <v>4.3599452181543041</v>
      </c>
      <c r="D53" s="5">
        <f t="shared" si="112"/>
        <v>6.5338663117166851</v>
      </c>
      <c r="E53" s="5">
        <f t="shared" si="112"/>
        <v>6.5338663117166851</v>
      </c>
      <c r="F53" s="5">
        <f t="shared" si="112"/>
        <v>2.9539221409838889</v>
      </c>
      <c r="G53" s="5">
        <f t="shared" si="112"/>
        <v>1.9272739421103413</v>
      </c>
      <c r="H53" s="5">
        <f t="shared" si="112"/>
        <v>1.6943554162064611</v>
      </c>
      <c r="I53" s="5">
        <f t="shared" si="112"/>
        <v>1.1844950028406576</v>
      </c>
      <c r="J53" s="5">
        <f t="shared" si="112"/>
        <v>3.0434620732125328</v>
      </c>
      <c r="K53" s="5">
        <f t="shared" si="112"/>
        <v>3.0434620732125328</v>
      </c>
      <c r="L53" s="5">
        <f t="shared" si="112"/>
        <v>1.9147994751055775</v>
      </c>
      <c r="M53" s="5">
        <f t="shared" si="112"/>
        <v>2.3175120629732371</v>
      </c>
      <c r="N53" s="5">
        <f t="shared" si="112"/>
        <v>2.410142413773908</v>
      </c>
      <c r="O53" s="5">
        <f t="shared" si="112"/>
        <v>2.4596011932112471</v>
      </c>
      <c r="P53" s="5">
        <f t="shared" si="112"/>
        <v>-0.47461465102724976</v>
      </c>
      <c r="Q53" s="5">
        <f t="shared" si="112"/>
        <v>-0.47461465102724976</v>
      </c>
      <c r="R53" s="5">
        <f t="shared" si="112"/>
        <v>2.0249696457616206</v>
      </c>
      <c r="S53" s="5">
        <f t="shared" si="112"/>
        <v>1.8151667958722362</v>
      </c>
      <c r="T53" s="5">
        <f t="shared" si="112"/>
        <v>1.7235428157488242</v>
      </c>
      <c r="U53" s="5">
        <f t="shared" si="112"/>
        <v>0.67628476434693496</v>
      </c>
      <c r="V53" s="5">
        <f t="shared" si="112"/>
        <v>3.3022650379136209</v>
      </c>
      <c r="W53" s="5">
        <f t="shared" si="112"/>
        <v>3.3022650379136209</v>
      </c>
      <c r="X53" s="5">
        <f t="shared" si="112"/>
        <v>2.0476158828033553</v>
      </c>
      <c r="Y53" s="5">
        <f t="shared" si="112"/>
        <v>2.0183667029894714</v>
      </c>
      <c r="Z53" s="5">
        <f t="shared" si="112"/>
        <v>1.9352227959401391</v>
      </c>
      <c r="AA53" s="5">
        <f t="shared" si="112"/>
        <v>3.0001872872770452</v>
      </c>
      <c r="AB53" s="5">
        <f t="shared" si="112"/>
        <v>1.7877057140245789</v>
      </c>
      <c r="AC53" s="5">
        <f t="shared" si="112"/>
        <v>1.7877057140245789</v>
      </c>
      <c r="AD53" s="5">
        <f t="shared" si="112"/>
        <v>1.7872361008487214</v>
      </c>
      <c r="AE53" s="5">
        <f t="shared" si="112"/>
        <v>1.8491475065384844</v>
      </c>
      <c r="AF53" s="5">
        <f t="shared" si="112"/>
        <v>2.0629025440423332</v>
      </c>
      <c r="AG53" s="5">
        <f t="shared" si="112"/>
        <v>4.4964546803878624</v>
      </c>
      <c r="AH53" s="5">
        <f t="shared" si="112"/>
        <v>8.0382068797447701</v>
      </c>
      <c r="AI53" s="5">
        <f t="shared" si="112"/>
        <v>8.0382068797447701</v>
      </c>
      <c r="AJ53" s="5">
        <f t="shared" si="112"/>
        <v>2.6923330331586559</v>
      </c>
      <c r="AK53" s="5">
        <f t="shared" si="112"/>
        <v>2.0072990390907597</v>
      </c>
      <c r="AL53" s="5">
        <f t="shared" si="112"/>
        <v>2.8867666332435649</v>
      </c>
      <c r="AM53" s="5">
        <f t="shared" si="112"/>
        <v>4.4981811613933331</v>
      </c>
      <c r="AN53" s="5">
        <f t="shared" si="112"/>
        <v>5.121913107107412</v>
      </c>
      <c r="AO53" s="5">
        <f t="shared" si="112"/>
        <v>5.121913107107412</v>
      </c>
      <c r="AP53" s="5">
        <f t="shared" si="112"/>
        <v>3.0474472941653286</v>
      </c>
      <c r="AQ53" s="5">
        <f t="shared" si="112"/>
        <v>1.7951963735163057</v>
      </c>
      <c r="AR53" s="5">
        <f t="shared" si="112"/>
        <v>2.5184873072945813</v>
      </c>
      <c r="AS53" s="5">
        <f t="shared" si="112"/>
        <v>3.4127843177600647</v>
      </c>
      <c r="AT53" s="5">
        <f t="shared" si="112"/>
        <v>7.7969077847330315</v>
      </c>
      <c r="AU53" s="5">
        <f t="shared" si="112"/>
        <v>7.7969077847330315</v>
      </c>
      <c r="AV53" s="5">
        <f t="shared" si="112"/>
        <v>3.1310589489019547</v>
      </c>
      <c r="AW53" s="5">
        <f t="shared" si="112"/>
        <v>2.5777511125846475</v>
      </c>
      <c r="AX53" s="5">
        <f t="shared" si="112"/>
        <v>2.0760033116039578</v>
      </c>
      <c r="AY53" s="5">
        <f t="shared" si="112"/>
        <v>3.1761288952766753</v>
      </c>
      <c r="AZ53" s="5">
        <f t="shared" si="112"/>
        <v>7.2724976796052498</v>
      </c>
      <c r="BA53" s="5">
        <f t="shared" si="112"/>
        <v>7.2724976796052498</v>
      </c>
      <c r="BB53" s="5">
        <f t="shared" si="112"/>
        <v>2.6505341924041304</v>
      </c>
      <c r="BC53" s="5">
        <f t="shared" si="112"/>
        <v>2.5263717709194777</v>
      </c>
      <c r="BD53" s="5">
        <f t="shared" si="112"/>
        <v>3.8722654130160183</v>
      </c>
      <c r="BE53" s="5">
        <f t="shared" si="112"/>
        <v>6.2312088102771668</v>
      </c>
      <c r="BF53" s="5">
        <f t="shared" si="112"/>
        <v>10.697995027212315</v>
      </c>
      <c r="BG53" s="5">
        <f t="shared" si="112"/>
        <v>10.697995027212315</v>
      </c>
      <c r="BH53" s="5">
        <f t="shared" si="112"/>
        <v>4.8198182123646127</v>
      </c>
      <c r="BI53" s="5">
        <f t="shared" si="112"/>
        <v>2.4905675226322366</v>
      </c>
      <c r="BJ53" s="5">
        <f t="shared" si="112"/>
        <v>2.0463468604324353</v>
      </c>
      <c r="BK53" s="5">
        <f t="shared" si="112"/>
        <v>4.8493528009051712</v>
      </c>
      <c r="BL53" s="5">
        <f t="shared" si="112"/>
        <v>6.0212048367171755</v>
      </c>
      <c r="BM53" s="5">
        <f t="shared" si="112"/>
        <v>6.0212048367171755</v>
      </c>
      <c r="BN53" s="5">
        <f t="shared" si="112"/>
        <v>2.3928171941710374</v>
      </c>
      <c r="BO53" s="5">
        <f t="shared" ref="BO53" si="113">(POWER(BO34/BO26, 1/8)-1)*100</f>
        <v>1.4504365455925816</v>
      </c>
    </row>
    <row r="54" spans="1:67" ht="12.75" customHeight="1" x14ac:dyDescent="0.2">
      <c r="A54" s="5" t="s">
        <v>159</v>
      </c>
      <c r="B54" s="5">
        <f>(POWER(B45/B34, 1/11)-1)*100</f>
        <v>1.4950093689132693</v>
      </c>
      <c r="C54" s="5">
        <f t="shared" ref="C54:BN54" si="114">(POWER(C45/C34, 1/11)-1)*100</f>
        <v>2.9830051649524236</v>
      </c>
      <c r="D54" s="5">
        <f t="shared" si="114"/>
        <v>0.75174188487754368</v>
      </c>
      <c r="E54" s="5">
        <f t="shared" si="114"/>
        <v>0.75174188487754368</v>
      </c>
      <c r="F54" s="5">
        <f t="shared" si="114"/>
        <v>1.1535741997048987</v>
      </c>
      <c r="G54" s="5">
        <f t="shared" si="114"/>
        <v>2.404399838018545E-2</v>
      </c>
      <c r="H54" s="5">
        <f t="shared" si="114"/>
        <v>0.7591751725951168</v>
      </c>
      <c r="I54" s="5">
        <f t="shared" si="114"/>
        <v>3.3452502050423938</v>
      </c>
      <c r="J54" s="5">
        <f t="shared" si="114"/>
        <v>4.5804319401184568</v>
      </c>
      <c r="K54" s="5">
        <f t="shared" si="114"/>
        <v>4.5804319401184568</v>
      </c>
      <c r="L54" s="5">
        <f t="shared" si="114"/>
        <v>1.0251711130812913</v>
      </c>
      <c r="M54" s="5">
        <f t="shared" si="114"/>
        <v>0.74143751110682388</v>
      </c>
      <c r="N54" s="5">
        <f t="shared" si="114"/>
        <v>0.68224518656330169</v>
      </c>
      <c r="O54" s="5">
        <f t="shared" si="114"/>
        <v>1.3173055626251484</v>
      </c>
      <c r="P54" s="5">
        <f t="shared" si="114"/>
        <v>2.7598128843400405</v>
      </c>
      <c r="Q54" s="5">
        <f t="shared" si="114"/>
        <v>2.7598128843400405</v>
      </c>
      <c r="R54" s="5">
        <f t="shared" si="114"/>
        <v>0.87208039848603036</v>
      </c>
      <c r="S54" s="5">
        <f t="shared" si="114"/>
        <v>-0.1856090421748946</v>
      </c>
      <c r="T54" s="5">
        <f t="shared" si="114"/>
        <v>1.0710867572549576</v>
      </c>
      <c r="U54" s="5">
        <f t="shared" si="114"/>
        <v>2.6755952708531039</v>
      </c>
      <c r="V54" s="5">
        <f t="shared" si="114"/>
        <v>5.8222982799691181</v>
      </c>
      <c r="W54" s="5">
        <f t="shared" si="114"/>
        <v>5.8222982799691181</v>
      </c>
      <c r="X54" s="5">
        <f t="shared" si="114"/>
        <v>1.6330816347466248</v>
      </c>
      <c r="Y54" s="5">
        <f t="shared" si="114"/>
        <v>1.2487267509798894</v>
      </c>
      <c r="Z54" s="5">
        <f t="shared" si="114"/>
        <v>0.74911057178139728</v>
      </c>
      <c r="AA54" s="5">
        <f t="shared" si="114"/>
        <v>1.2331541986921879</v>
      </c>
      <c r="AB54" s="5">
        <f t="shared" si="114"/>
        <v>-0.61306903718972849</v>
      </c>
      <c r="AC54" s="5">
        <f t="shared" si="114"/>
        <v>-0.61306903718972849</v>
      </c>
      <c r="AD54" s="5">
        <f t="shared" si="114"/>
        <v>0.50848780159349349</v>
      </c>
      <c r="AE54" s="5">
        <f t="shared" si="114"/>
        <v>0.14329775282169166</v>
      </c>
      <c r="AF54" s="5">
        <f t="shared" si="114"/>
        <v>1.5435806865269797</v>
      </c>
      <c r="AG54" s="5">
        <f t="shared" si="114"/>
        <v>2.8124357388380927</v>
      </c>
      <c r="AH54" s="5">
        <f t="shared" si="114"/>
        <v>0.6036696400068875</v>
      </c>
      <c r="AI54" s="5">
        <f t="shared" si="114"/>
        <v>0.6036696400068875</v>
      </c>
      <c r="AJ54" s="5">
        <f t="shared" si="114"/>
        <v>1.191831577258684</v>
      </c>
      <c r="AK54" s="5">
        <f t="shared" si="114"/>
        <v>0.3773518872378645</v>
      </c>
      <c r="AL54" s="5">
        <f t="shared" si="114"/>
        <v>1.3621262768777731</v>
      </c>
      <c r="AM54" s="5">
        <f t="shared" si="114"/>
        <v>2.9012523402350388</v>
      </c>
      <c r="AN54" s="5">
        <f t="shared" si="114"/>
        <v>1.1348731340210527</v>
      </c>
      <c r="AO54" s="5">
        <f t="shared" si="114"/>
        <v>1.1348731340210527</v>
      </c>
      <c r="AP54" s="5">
        <f t="shared" si="114"/>
        <v>1.0959415503109193</v>
      </c>
      <c r="AQ54" s="5">
        <f t="shared" si="114"/>
        <v>-3.0349400187013043E-2</v>
      </c>
      <c r="AR54" s="5">
        <f t="shared" si="114"/>
        <v>1.2555316668623195</v>
      </c>
      <c r="AS54" s="5">
        <f t="shared" si="114"/>
        <v>2.5813363265576372</v>
      </c>
      <c r="AT54" s="5">
        <f t="shared" si="114"/>
        <v>-2.0915835926456183</v>
      </c>
      <c r="AU54" s="5">
        <f t="shared" si="114"/>
        <v>-2.0915835926456183</v>
      </c>
      <c r="AV54" s="5">
        <f t="shared" si="114"/>
        <v>0.6333885361143432</v>
      </c>
      <c r="AW54" s="5">
        <f t="shared" si="114"/>
        <v>-0.58846915614921835</v>
      </c>
      <c r="AX54" s="5">
        <f t="shared" si="114"/>
        <v>1.3456105759581449</v>
      </c>
      <c r="AY54" s="5">
        <f t="shared" si="114"/>
        <v>3.5506570166077056</v>
      </c>
      <c r="AZ54" s="5">
        <f t="shared" si="114"/>
        <v>-9.9977928226990809E-2</v>
      </c>
      <c r="BA54" s="5">
        <f t="shared" si="114"/>
        <v>-9.9977928226990809E-2</v>
      </c>
      <c r="BB54" s="5">
        <f t="shared" si="114"/>
        <v>0.84519036027461691</v>
      </c>
      <c r="BC54" s="5">
        <f t="shared" si="114"/>
        <v>-0.38339735528617469</v>
      </c>
      <c r="BD54" s="5">
        <f t="shared" si="114"/>
        <v>2.3014575344987742</v>
      </c>
      <c r="BE54" s="5">
        <f t="shared" si="114"/>
        <v>4.29020028001319</v>
      </c>
      <c r="BF54" s="5">
        <f t="shared" si="114"/>
        <v>-1.065922438082878</v>
      </c>
      <c r="BG54" s="5">
        <f t="shared" si="114"/>
        <v>-1.065922438082878</v>
      </c>
      <c r="BH54" s="5">
        <f t="shared" si="114"/>
        <v>1.3277806904872014</v>
      </c>
      <c r="BI54" s="5">
        <f t="shared" si="114"/>
        <v>-0.42209842094055317</v>
      </c>
      <c r="BJ54" s="5">
        <f t="shared" si="114"/>
        <v>1.4698502799330493</v>
      </c>
      <c r="BK54" s="5">
        <f t="shared" si="114"/>
        <v>2.6312691119388276</v>
      </c>
      <c r="BL54" s="5">
        <f t="shared" si="114"/>
        <v>1.1245648136976927</v>
      </c>
      <c r="BM54" s="5">
        <f t="shared" si="114"/>
        <v>1.1245648136976927</v>
      </c>
      <c r="BN54" s="5">
        <f t="shared" si="114"/>
        <v>1.2376470235021753</v>
      </c>
      <c r="BO54" s="5">
        <f t="shared" ref="BO54" si="115">(POWER(BO45/BO34, 1/11)-1)*100</f>
        <v>-0.23672072141265321</v>
      </c>
    </row>
    <row r="55" spans="1:67" ht="12.75" customHeight="1" x14ac:dyDescent="0.2">
      <c r="A55" s="5" t="s">
        <v>160</v>
      </c>
      <c r="B55" s="5">
        <f>(POWER(B49/B45, 1/4)-1)*100</f>
        <v>3.0627867579269497</v>
      </c>
      <c r="C55" s="5">
        <f t="shared" ref="C55:BN55" si="116">(POWER(C49/C45, 1/4)-1)*100</f>
        <v>2.5176142813386315</v>
      </c>
      <c r="D55" s="5">
        <f t="shared" si="116"/>
        <v>1.7313445278084094</v>
      </c>
      <c r="E55" s="5">
        <f t="shared" si="116"/>
        <v>1.7313445278084094</v>
      </c>
      <c r="F55" s="5">
        <f t="shared" si="116"/>
        <v>2.9172565540936946</v>
      </c>
      <c r="G55" s="5">
        <f t="shared" si="116"/>
        <v>1.2971412890170342</v>
      </c>
      <c r="H55" s="5">
        <f t="shared" si="116"/>
        <v>2.3035090357613308</v>
      </c>
      <c r="I55" s="5">
        <f t="shared" si="116"/>
        <v>2.7187947542510971</v>
      </c>
      <c r="J55" s="5">
        <f t="shared" si="116"/>
        <v>-0.25397030421722144</v>
      </c>
      <c r="K55" s="5">
        <f t="shared" si="116"/>
        <v>-0.25397030421722144</v>
      </c>
      <c r="L55" s="5">
        <f t="shared" si="116"/>
        <v>1.7832605696746828</v>
      </c>
      <c r="M55" s="5">
        <f t="shared" si="116"/>
        <v>1.2471828816402741</v>
      </c>
      <c r="N55" s="5">
        <f t="shared" si="116"/>
        <v>4.1868243773389935</v>
      </c>
      <c r="O55" s="5">
        <f t="shared" si="116"/>
        <v>4.1089373011987895</v>
      </c>
      <c r="P55" s="5">
        <f t="shared" si="116"/>
        <v>8.3261312712901159</v>
      </c>
      <c r="Q55" s="5">
        <f t="shared" si="116"/>
        <v>8.3261312712901159</v>
      </c>
      <c r="R55" s="5">
        <f t="shared" si="116"/>
        <v>4.8229479151083776</v>
      </c>
      <c r="S55" s="5">
        <f t="shared" si="116"/>
        <v>2.0080808942503081</v>
      </c>
      <c r="T55" s="5">
        <f t="shared" si="116"/>
        <v>3.4227661179725644</v>
      </c>
      <c r="U55" s="5">
        <f t="shared" si="116"/>
        <v>4.9702970505891564</v>
      </c>
      <c r="V55" s="5">
        <f t="shared" si="116"/>
        <v>-0.80601735659493468</v>
      </c>
      <c r="W55" s="5">
        <f t="shared" si="116"/>
        <v>-0.80601735659493468</v>
      </c>
      <c r="X55" s="5">
        <f t="shared" si="116"/>
        <v>2.3974853100535043</v>
      </c>
      <c r="Y55" s="5">
        <f t="shared" si="116"/>
        <v>0.38375727229751355</v>
      </c>
      <c r="Z55" s="5">
        <f t="shared" si="116"/>
        <v>2.2554963937874595</v>
      </c>
      <c r="AA55" s="5">
        <f t="shared" si="116"/>
        <v>0.7994758243713207</v>
      </c>
      <c r="AB55" s="5">
        <f t="shared" si="116"/>
        <v>1.9957338921878121</v>
      </c>
      <c r="AC55" s="5">
        <f t="shared" si="116"/>
        <v>1.9957338921878121</v>
      </c>
      <c r="AD55" s="5">
        <f t="shared" si="116"/>
        <v>2.4187087370080684</v>
      </c>
      <c r="AE55" s="5">
        <f t="shared" si="116"/>
        <v>0.68922342468602515</v>
      </c>
      <c r="AF55" s="5">
        <f t="shared" si="116"/>
        <v>2.355303114308227</v>
      </c>
      <c r="AG55" s="5">
        <f t="shared" si="116"/>
        <v>2.9323592392422215</v>
      </c>
      <c r="AH55" s="5">
        <f t="shared" si="116"/>
        <v>3.2225360352053922</v>
      </c>
      <c r="AI55" s="5">
        <f t="shared" si="116"/>
        <v>3.2225360352053922</v>
      </c>
      <c r="AJ55" s="5">
        <f t="shared" si="116"/>
        <v>2.4240193011135336</v>
      </c>
      <c r="AK55" s="5">
        <f t="shared" si="116"/>
        <v>1.3514666558826605</v>
      </c>
      <c r="AL55" s="5">
        <f t="shared" si="116"/>
        <v>2.9806410960596219</v>
      </c>
      <c r="AM55" s="5">
        <f t="shared" si="116"/>
        <v>2.2871005613725792</v>
      </c>
      <c r="AN55" s="5">
        <f t="shared" si="116"/>
        <v>-1.6141634882366529</v>
      </c>
      <c r="AO55" s="5">
        <f t="shared" si="116"/>
        <v>-1.6141634882366529</v>
      </c>
      <c r="AP55" s="5">
        <f t="shared" si="116"/>
        <v>2.319139560132677</v>
      </c>
      <c r="AQ55" s="5">
        <f t="shared" si="116"/>
        <v>0.55548919809775832</v>
      </c>
      <c r="AR55" s="5">
        <f t="shared" si="116"/>
        <v>4.3771279291233034</v>
      </c>
      <c r="AS55" s="5">
        <f t="shared" si="116"/>
        <v>0.40139422800213875</v>
      </c>
      <c r="AT55" s="5">
        <f t="shared" si="116"/>
        <v>1.8090900846755797</v>
      </c>
      <c r="AU55" s="5">
        <f t="shared" si="116"/>
        <v>1.8090900846755797</v>
      </c>
      <c r="AV55" s="5">
        <f t="shared" si="116"/>
        <v>4.5535624620474557</v>
      </c>
      <c r="AW55" s="5">
        <f t="shared" si="116"/>
        <v>2.9971062466169762</v>
      </c>
      <c r="AX55" s="5">
        <f t="shared" si="116"/>
        <v>2.6391417020172447</v>
      </c>
      <c r="AY55" s="5">
        <f t="shared" si="116"/>
        <v>1.9793956255256484</v>
      </c>
      <c r="AZ55" s="5">
        <f t="shared" si="116"/>
        <v>4.1494110319226341</v>
      </c>
      <c r="BA55" s="5">
        <f t="shared" si="116"/>
        <v>4.1494110319226341</v>
      </c>
      <c r="BB55" s="5">
        <f t="shared" si="116"/>
        <v>2.9586414049776577</v>
      </c>
      <c r="BC55" s="5">
        <f t="shared" si="116"/>
        <v>1.9853299270751856</v>
      </c>
      <c r="BD55" s="5">
        <f t="shared" si="116"/>
        <v>2.059483953682939</v>
      </c>
      <c r="BE55" s="5">
        <f t="shared" si="116"/>
        <v>1.2423031825542941</v>
      </c>
      <c r="BF55" s="5">
        <f t="shared" si="116"/>
        <v>0.47108119571099838</v>
      </c>
      <c r="BG55" s="5">
        <f t="shared" si="116"/>
        <v>0.47108119571099838</v>
      </c>
      <c r="BH55" s="5">
        <f t="shared" si="116"/>
        <v>1.9275458216882813</v>
      </c>
      <c r="BI55" s="5">
        <f t="shared" si="116"/>
        <v>8.7967618000739378E-2</v>
      </c>
      <c r="BJ55" s="5">
        <f t="shared" si="116"/>
        <v>5.5937191643812723</v>
      </c>
      <c r="BK55" s="5">
        <f t="shared" si="116"/>
        <v>4.3004805884608865</v>
      </c>
      <c r="BL55" s="5">
        <f t="shared" si="116"/>
        <v>8.5895088799305306</v>
      </c>
      <c r="BM55" s="5">
        <f t="shared" si="116"/>
        <v>8.5895088799305306</v>
      </c>
      <c r="BN55" s="5">
        <f t="shared" si="116"/>
        <v>6.3933692839626799</v>
      </c>
      <c r="BO55" s="5">
        <f t="shared" ref="BO55" si="117">(POWER(BO49/BO45, 1/4)-1)*100</f>
        <v>4.3109091270397304</v>
      </c>
    </row>
    <row r="56" spans="1:67" ht="12.75" customHeight="1" x14ac:dyDescent="0.2">
      <c r="A56" s="1" t="s">
        <v>161</v>
      </c>
      <c r="B56" s="5">
        <f>(POWER(B49/B7, 1/42)-1)*100</f>
        <v>1.7860859027445608</v>
      </c>
      <c r="C56" s="5">
        <f t="shared" ref="C56:BN56" si="118">(POWER(C49/C7, 1/42)-1)*100</f>
        <v>2.5471895379959753</v>
      </c>
      <c r="D56" s="5">
        <f t="shared" si="118"/>
        <v>3.0582073663573572</v>
      </c>
      <c r="E56" s="5">
        <f t="shared" si="118"/>
        <v>3.0582073663573572</v>
      </c>
      <c r="F56" s="5">
        <f t="shared" si="118"/>
        <v>1.8525205317990512</v>
      </c>
      <c r="G56" s="5">
        <f t="shared" si="118"/>
        <v>0.69675310430086235</v>
      </c>
      <c r="H56" s="5">
        <f t="shared" si="118"/>
        <v>1.6090679378948813</v>
      </c>
      <c r="I56" s="5">
        <f t="shared" si="118"/>
        <v>1.4851956083324458</v>
      </c>
      <c r="J56" s="5">
        <f t="shared" si="118"/>
        <v>3.1639474999886286</v>
      </c>
      <c r="K56" s="5">
        <f t="shared" si="118"/>
        <v>3.1639474999886286</v>
      </c>
      <c r="L56" s="5">
        <f t="shared" si="118"/>
        <v>1.8334454232490582</v>
      </c>
      <c r="M56" s="5">
        <f t="shared" si="118"/>
        <v>1.9920218620890218</v>
      </c>
      <c r="N56" s="5">
        <f t="shared" si="118"/>
        <v>1.770212848829078</v>
      </c>
      <c r="O56" s="5">
        <f t="shared" si="118"/>
        <v>2.013864837706425</v>
      </c>
      <c r="P56" s="5">
        <f t="shared" si="118"/>
        <v>2.496535655959442</v>
      </c>
      <c r="Q56" s="5">
        <f t="shared" si="118"/>
        <v>2.496535655959442</v>
      </c>
      <c r="R56" s="5">
        <f t="shared" si="118"/>
        <v>1.8456042935461214</v>
      </c>
      <c r="S56" s="5">
        <f t="shared" si="118"/>
        <v>1.0226628481493361</v>
      </c>
      <c r="T56" s="5">
        <f t="shared" si="118"/>
        <v>0.99535506748804625</v>
      </c>
      <c r="U56" s="5">
        <f t="shared" si="118"/>
        <v>1.8441112266021964</v>
      </c>
      <c r="V56" s="5">
        <f t="shared" si="118"/>
        <v>2.7153073206015899</v>
      </c>
      <c r="W56" s="5">
        <f t="shared" si="118"/>
        <v>2.7153073206015899</v>
      </c>
      <c r="X56" s="5">
        <f t="shared" si="118"/>
        <v>1.111984309940639</v>
      </c>
      <c r="Y56" s="5">
        <f t="shared" si="118"/>
        <v>0.60348708605952872</v>
      </c>
      <c r="Z56" s="5">
        <f t="shared" si="118"/>
        <v>1.4554572191223469</v>
      </c>
      <c r="AA56" s="5">
        <f t="shared" si="118"/>
        <v>1.4415140580759322</v>
      </c>
      <c r="AB56" s="5">
        <f t="shared" si="118"/>
        <v>1.5567825119408463</v>
      </c>
      <c r="AC56" s="5">
        <f t="shared" si="118"/>
        <v>1.5567825119408463</v>
      </c>
      <c r="AD56" s="5">
        <f t="shared" si="118"/>
        <v>1.4691437304486188</v>
      </c>
      <c r="AE56" s="5">
        <f t="shared" si="118"/>
        <v>1.074123762967738</v>
      </c>
      <c r="AF56" s="5">
        <f t="shared" si="118"/>
        <v>1.4065314417512687</v>
      </c>
      <c r="AG56" s="5">
        <f t="shared" si="118"/>
        <v>2.5376118089655231</v>
      </c>
      <c r="AH56" s="5">
        <f t="shared" si="118"/>
        <v>3.6096392502281693</v>
      </c>
      <c r="AI56" s="5">
        <f t="shared" si="118"/>
        <v>3.6096392502281693</v>
      </c>
      <c r="AJ56" s="5">
        <f t="shared" si="118"/>
        <v>1.5357627268923313</v>
      </c>
      <c r="AK56" s="5">
        <f t="shared" si="118"/>
        <v>0.81031861796470039</v>
      </c>
      <c r="AL56" s="5">
        <f t="shared" si="118"/>
        <v>2.0040186438664342</v>
      </c>
      <c r="AM56" s="5">
        <f t="shared" si="118"/>
        <v>2.7025084459825433</v>
      </c>
      <c r="AN56" s="5">
        <f t="shared" si="118"/>
        <v>3.4896811791840676</v>
      </c>
      <c r="AO56" s="5">
        <f t="shared" si="118"/>
        <v>3.4896811791840676</v>
      </c>
      <c r="AP56" s="5">
        <f t="shared" si="118"/>
        <v>2.0753256459410174</v>
      </c>
      <c r="AQ56" s="5">
        <f t="shared" si="118"/>
        <v>0.69311669997271785</v>
      </c>
      <c r="AR56" s="5">
        <f t="shared" si="118"/>
        <v>1.8399661030183978</v>
      </c>
      <c r="AS56" s="5">
        <f t="shared" si="118"/>
        <v>1.7392162068567307</v>
      </c>
      <c r="AT56" s="5">
        <f t="shared" si="118"/>
        <v>2.0719313738882583</v>
      </c>
      <c r="AU56" s="5">
        <f t="shared" si="118"/>
        <v>2.0719313738882583</v>
      </c>
      <c r="AV56" s="5">
        <f t="shared" si="118"/>
        <v>1.8749338054873776</v>
      </c>
      <c r="AW56" s="5">
        <f t="shared" si="118"/>
        <v>1.0537982986495997</v>
      </c>
      <c r="AX56" s="5">
        <f t="shared" si="118"/>
        <v>1.1737820505437702</v>
      </c>
      <c r="AY56" s="5">
        <f t="shared" si="118"/>
        <v>1.6205793403816671</v>
      </c>
      <c r="AZ56" s="5">
        <f t="shared" si="118"/>
        <v>2.2500336894332396</v>
      </c>
      <c r="BA56" s="5">
        <f t="shared" si="118"/>
        <v>2.2500336894332396</v>
      </c>
      <c r="BB56" s="5">
        <f t="shared" si="118"/>
        <v>1.2491092442864948</v>
      </c>
      <c r="BC56" s="5">
        <f t="shared" si="118"/>
        <v>0.73312482617513552</v>
      </c>
      <c r="BD56" s="5">
        <f t="shared" si="118"/>
        <v>2.1743647232862262</v>
      </c>
      <c r="BE56" s="5">
        <f t="shared" si="118"/>
        <v>2.9126885672464908</v>
      </c>
      <c r="BF56" s="5">
        <f t="shared" si="118"/>
        <v>1.440079668493266</v>
      </c>
      <c r="BG56" s="5">
        <f t="shared" si="118"/>
        <v>1.440079668493266</v>
      </c>
      <c r="BH56" s="5">
        <f t="shared" si="118"/>
        <v>1.9374070896907902</v>
      </c>
      <c r="BI56" s="5">
        <f t="shared" si="118"/>
        <v>0.21618693420903945</v>
      </c>
      <c r="BJ56" s="5">
        <f t="shared" si="118"/>
        <v>2.0636296976375368</v>
      </c>
      <c r="BK56" s="5">
        <f t="shared" si="118"/>
        <v>2.9729900693998168</v>
      </c>
      <c r="BL56" s="5">
        <f t="shared" si="118"/>
        <v>3.8501971975589688</v>
      </c>
      <c r="BM56" s="5">
        <f t="shared" si="118"/>
        <v>3.8501971975589688</v>
      </c>
      <c r="BN56" s="5">
        <f t="shared" si="118"/>
        <v>2.2308031291609964</v>
      </c>
      <c r="BO56" s="5">
        <f t="shared" ref="BO56" si="119">(POWER(BO49/BO7, 1/42)-1)*100</f>
        <v>0.60954228188745407</v>
      </c>
    </row>
    <row r="57" spans="1:67" ht="12.75" customHeight="1" x14ac:dyDescent="0.2">
      <c r="A57" s="5"/>
      <c r="B57" s="5"/>
      <c r="C57" s="5"/>
    </row>
    <row r="58" spans="1:67" ht="12.75" customHeight="1" x14ac:dyDescent="0.2">
      <c r="B58" s="163" t="s">
        <v>397</v>
      </c>
      <c r="C58" s="5"/>
    </row>
    <row r="59" spans="1:67" ht="12.75" customHeight="1" x14ac:dyDescent="0.2">
      <c r="B59" s="1" t="s">
        <v>541</v>
      </c>
    </row>
    <row r="60" spans="1:67" ht="12.75" customHeight="1" x14ac:dyDescent="0.2">
      <c r="B60" s="1" t="s">
        <v>542</v>
      </c>
    </row>
    <row r="61" spans="1:67" ht="12.75" customHeight="1" x14ac:dyDescent="0.2">
      <c r="B61" s="1" t="s">
        <v>543</v>
      </c>
    </row>
    <row r="62" spans="1:67" ht="12.75" customHeight="1" x14ac:dyDescent="0.2"/>
    <row r="63" spans="1:67" ht="12.75" customHeight="1" x14ac:dyDescent="0.2">
      <c r="B63" s="1" t="s">
        <v>544</v>
      </c>
    </row>
    <row r="64" spans="1:67" x14ac:dyDescent="0.2">
      <c r="B64" s="1" t="s">
        <v>545</v>
      </c>
    </row>
    <row r="66" spans="2:24" x14ac:dyDescent="0.2">
      <c r="B66" s="91" t="s">
        <v>546</v>
      </c>
    </row>
    <row r="67" spans="2:24" x14ac:dyDescent="0.2">
      <c r="B67" s="91"/>
    </row>
    <row r="69" spans="2:24" x14ac:dyDescent="0.2">
      <c r="B69" s="237" t="s">
        <v>547</v>
      </c>
      <c r="C69" s="237"/>
      <c r="D69" s="237"/>
      <c r="E69" s="237"/>
      <c r="F69" s="237"/>
      <c r="G69" s="237"/>
      <c r="H69" s="237"/>
      <c r="I69" s="237"/>
      <c r="J69" s="237"/>
      <c r="K69" s="237"/>
      <c r="L69" s="237"/>
      <c r="M69" s="237"/>
    </row>
    <row r="70" spans="2:24" x14ac:dyDescent="0.2">
      <c r="C70" s="1" t="s">
        <v>548</v>
      </c>
      <c r="D70" s="1" t="s">
        <v>549</v>
      </c>
      <c r="E70" s="1" t="s">
        <v>318</v>
      </c>
      <c r="F70" s="1" t="s">
        <v>319</v>
      </c>
      <c r="G70" s="1" t="s">
        <v>320</v>
      </c>
      <c r="H70" s="1" t="s">
        <v>417</v>
      </c>
      <c r="I70" s="1" t="s">
        <v>322</v>
      </c>
      <c r="J70" s="1" t="s">
        <v>550</v>
      </c>
      <c r="K70" s="1" t="s">
        <v>551</v>
      </c>
      <c r="L70" s="1" t="s">
        <v>552</v>
      </c>
      <c r="M70" s="1" t="s">
        <v>326</v>
      </c>
    </row>
    <row r="71" spans="2:24" x14ac:dyDescent="0.2">
      <c r="C71" s="1" t="s">
        <v>553</v>
      </c>
      <c r="D71" s="1" t="s">
        <v>553</v>
      </c>
      <c r="E71" s="1" t="s">
        <v>553</v>
      </c>
      <c r="F71" s="1" t="s">
        <v>553</v>
      </c>
      <c r="G71" s="1" t="s">
        <v>553</v>
      </c>
      <c r="H71" s="1" t="s">
        <v>553</v>
      </c>
      <c r="I71" s="1" t="s">
        <v>553</v>
      </c>
      <c r="J71" s="1" t="s">
        <v>553</v>
      </c>
      <c r="K71" s="1" t="s">
        <v>553</v>
      </c>
      <c r="L71" s="1" t="s">
        <v>553</v>
      </c>
      <c r="M71" s="1" t="s">
        <v>553</v>
      </c>
    </row>
    <row r="72" spans="2:24" ht="15" x14ac:dyDescent="0.25">
      <c r="B72" s="1">
        <v>1981</v>
      </c>
      <c r="C72" s="1">
        <v>10890</v>
      </c>
      <c r="D72" s="1">
        <v>284</v>
      </c>
      <c r="E72" s="1">
        <v>53</v>
      </c>
      <c r="F72" s="1">
        <v>438</v>
      </c>
      <c r="G72" s="1">
        <v>334</v>
      </c>
      <c r="H72" s="1">
        <v>2572</v>
      </c>
      <c r="I72" s="1">
        <v>3791</v>
      </c>
      <c r="J72" s="1">
        <v>439</v>
      </c>
      <c r="K72" s="1">
        <v>476</v>
      </c>
      <c r="L72" s="1">
        <v>1235</v>
      </c>
      <c r="M72" s="1">
        <v>1155</v>
      </c>
      <c r="P72" s="19"/>
      <c r="Q72" s="19"/>
      <c r="R72" s="19"/>
      <c r="S72" s="19"/>
      <c r="T72" s="19"/>
      <c r="U72" s="19"/>
      <c r="V72" s="19"/>
      <c r="W72" s="19"/>
      <c r="X72" s="19"/>
    </row>
    <row r="73" spans="2:24" ht="15" x14ac:dyDescent="0.25">
      <c r="B73" s="1">
        <v>1982</v>
      </c>
      <c r="C73" s="1">
        <v>12139</v>
      </c>
      <c r="D73" s="1">
        <v>307</v>
      </c>
      <c r="E73" s="1">
        <v>59</v>
      </c>
      <c r="F73" s="1">
        <v>495</v>
      </c>
      <c r="G73" s="1">
        <v>373</v>
      </c>
      <c r="H73" s="1">
        <v>2790</v>
      </c>
      <c r="I73" s="1">
        <v>4199</v>
      </c>
      <c r="J73" s="1">
        <v>481</v>
      </c>
      <c r="K73" s="1">
        <v>517</v>
      </c>
      <c r="L73" s="1">
        <v>1498</v>
      </c>
      <c r="M73" s="1">
        <v>1292</v>
      </c>
      <c r="P73" s="19"/>
      <c r="Q73" s="19"/>
      <c r="R73" s="19"/>
      <c r="S73" s="19"/>
      <c r="T73" s="19"/>
      <c r="U73" s="19"/>
      <c r="V73" s="19"/>
      <c r="W73" s="19"/>
      <c r="X73" s="19"/>
    </row>
    <row r="74" spans="2:24" ht="15" x14ac:dyDescent="0.25">
      <c r="B74" s="1">
        <v>1983</v>
      </c>
      <c r="C74" s="1">
        <v>12827</v>
      </c>
      <c r="D74" s="1">
        <v>326</v>
      </c>
      <c r="E74" s="1">
        <v>60</v>
      </c>
      <c r="F74" s="1">
        <v>528</v>
      </c>
      <c r="G74" s="1">
        <v>404</v>
      </c>
      <c r="H74" s="1">
        <v>2922</v>
      </c>
      <c r="I74" s="1">
        <v>4445</v>
      </c>
      <c r="J74" s="1">
        <v>492</v>
      </c>
      <c r="K74" s="1">
        <v>538</v>
      </c>
      <c r="L74" s="1">
        <v>1615</v>
      </c>
      <c r="M74" s="1">
        <v>1358</v>
      </c>
      <c r="P74" s="19"/>
      <c r="Q74" s="19"/>
      <c r="R74" s="19"/>
      <c r="S74" s="19"/>
      <c r="T74" s="19"/>
      <c r="U74" s="19"/>
      <c r="V74" s="19"/>
      <c r="W74" s="19"/>
      <c r="X74" s="19"/>
    </row>
    <row r="75" spans="2:24" ht="15" x14ac:dyDescent="0.25">
      <c r="B75" s="1">
        <v>1984</v>
      </c>
      <c r="C75" s="1">
        <v>13758</v>
      </c>
      <c r="D75" s="1">
        <v>360</v>
      </c>
      <c r="E75" s="1">
        <v>64</v>
      </c>
      <c r="F75" s="1">
        <v>574</v>
      </c>
      <c r="G75" s="1">
        <v>430</v>
      </c>
      <c r="H75" s="1">
        <v>3193</v>
      </c>
      <c r="I75" s="1">
        <v>4804</v>
      </c>
      <c r="J75" s="1">
        <v>515</v>
      </c>
      <c r="K75" s="1">
        <v>556</v>
      </c>
      <c r="L75" s="1">
        <v>1711</v>
      </c>
      <c r="M75" s="1">
        <v>1402</v>
      </c>
      <c r="P75" s="19"/>
      <c r="Q75" s="19"/>
      <c r="R75" s="19"/>
      <c r="S75" s="19"/>
      <c r="T75" s="19"/>
      <c r="U75" s="19"/>
      <c r="V75" s="19"/>
      <c r="W75" s="19"/>
      <c r="X75" s="19"/>
    </row>
    <row r="76" spans="2:24" ht="15" x14ac:dyDescent="0.25">
      <c r="B76" s="1">
        <v>1985</v>
      </c>
      <c r="C76" s="1">
        <v>14823</v>
      </c>
      <c r="D76" s="1">
        <v>382</v>
      </c>
      <c r="E76" s="1">
        <v>69</v>
      </c>
      <c r="F76" s="1">
        <v>632</v>
      </c>
      <c r="G76" s="1">
        <v>454</v>
      </c>
      <c r="H76" s="1">
        <v>3383</v>
      </c>
      <c r="I76" s="1">
        <v>5299</v>
      </c>
      <c r="J76" s="1">
        <v>568</v>
      </c>
      <c r="K76" s="1">
        <v>595</v>
      </c>
      <c r="L76" s="1">
        <v>1822</v>
      </c>
      <c r="M76" s="1">
        <v>1453</v>
      </c>
      <c r="P76" s="19"/>
      <c r="Q76" s="19"/>
      <c r="R76" s="19"/>
      <c r="S76" s="19"/>
      <c r="T76" s="19"/>
      <c r="U76" s="19"/>
      <c r="V76" s="19"/>
      <c r="W76" s="19"/>
      <c r="X76" s="19"/>
    </row>
    <row r="77" spans="2:24" ht="15" x14ac:dyDescent="0.25">
      <c r="B77" s="1">
        <v>1986</v>
      </c>
      <c r="C77" s="1">
        <v>15581</v>
      </c>
      <c r="D77" s="1">
        <v>389</v>
      </c>
      <c r="E77" s="1">
        <v>71</v>
      </c>
      <c r="F77" s="1">
        <v>678</v>
      </c>
      <c r="G77" s="1">
        <v>478</v>
      </c>
      <c r="H77" s="1">
        <v>3519</v>
      </c>
      <c r="I77" s="1">
        <v>5574</v>
      </c>
      <c r="J77" s="1">
        <v>599</v>
      </c>
      <c r="K77" s="1">
        <v>604</v>
      </c>
      <c r="L77" s="1">
        <v>1918</v>
      </c>
      <c r="M77" s="1">
        <v>1566</v>
      </c>
      <c r="P77" s="19"/>
      <c r="Q77" s="19"/>
      <c r="R77" s="19"/>
      <c r="S77" s="19"/>
      <c r="T77" s="19"/>
      <c r="U77" s="19"/>
      <c r="V77" s="19"/>
      <c r="W77" s="19"/>
      <c r="X77" s="19"/>
    </row>
    <row r="78" spans="2:24" ht="15" x14ac:dyDescent="0.25">
      <c r="B78" s="1">
        <v>1987</v>
      </c>
      <c r="C78" s="1">
        <v>16285</v>
      </c>
      <c r="D78" s="1">
        <v>410</v>
      </c>
      <c r="E78" s="1">
        <v>74</v>
      </c>
      <c r="F78" s="1">
        <v>722</v>
      </c>
      <c r="G78" s="1">
        <v>495</v>
      </c>
      <c r="H78" s="1">
        <v>3659</v>
      </c>
      <c r="I78" s="1">
        <v>5967</v>
      </c>
      <c r="J78" s="1">
        <v>621</v>
      </c>
      <c r="K78" s="1">
        <v>628</v>
      </c>
      <c r="L78" s="1">
        <v>1924</v>
      </c>
      <c r="M78" s="1">
        <v>1581</v>
      </c>
      <c r="P78" s="19"/>
      <c r="Q78" s="19"/>
      <c r="R78" s="19"/>
      <c r="S78" s="19"/>
      <c r="T78" s="19"/>
      <c r="U78" s="19"/>
      <c r="V78" s="19"/>
      <c r="W78" s="19"/>
      <c r="X78" s="19"/>
    </row>
    <row r="79" spans="2:24" ht="15" x14ac:dyDescent="0.25">
      <c r="B79" s="1">
        <v>1988</v>
      </c>
      <c r="C79" s="1">
        <v>17307</v>
      </c>
      <c r="D79" s="1">
        <v>417</v>
      </c>
      <c r="E79" s="1">
        <v>80</v>
      </c>
      <c r="F79" s="1">
        <v>765</v>
      </c>
      <c r="G79" s="1">
        <v>506</v>
      </c>
      <c r="H79" s="1">
        <v>3833</v>
      </c>
      <c r="I79" s="1">
        <v>6405</v>
      </c>
      <c r="J79" s="1">
        <v>654</v>
      </c>
      <c r="K79" s="1">
        <v>654</v>
      </c>
      <c r="L79" s="1">
        <v>1999</v>
      </c>
      <c r="M79" s="1">
        <v>1763</v>
      </c>
      <c r="P79" s="19"/>
      <c r="Q79" s="19"/>
      <c r="R79" s="19"/>
      <c r="S79" s="19"/>
      <c r="T79" s="19"/>
      <c r="U79" s="19"/>
      <c r="V79" s="19"/>
      <c r="W79" s="19"/>
      <c r="X79" s="19"/>
    </row>
    <row r="80" spans="2:24" ht="15" x14ac:dyDescent="0.25">
      <c r="B80" s="1">
        <v>1989</v>
      </c>
      <c r="C80" s="1">
        <v>18537</v>
      </c>
      <c r="D80" s="1">
        <v>428</v>
      </c>
      <c r="E80" s="1">
        <v>86</v>
      </c>
      <c r="F80" s="1">
        <v>831</v>
      </c>
      <c r="G80" s="1">
        <v>529</v>
      </c>
      <c r="H80" s="1">
        <v>4072</v>
      </c>
      <c r="I80" s="1">
        <v>6887</v>
      </c>
      <c r="J80" s="1">
        <v>689</v>
      </c>
      <c r="K80" s="1">
        <v>698</v>
      </c>
      <c r="L80" s="1">
        <v>2151</v>
      </c>
      <c r="M80" s="1">
        <v>1907</v>
      </c>
      <c r="P80" s="19"/>
      <c r="Q80" s="19"/>
      <c r="R80" s="19"/>
      <c r="S80" s="19"/>
      <c r="T80" s="19"/>
      <c r="U80" s="19"/>
      <c r="V80" s="19"/>
      <c r="W80" s="19"/>
      <c r="X80" s="19"/>
    </row>
    <row r="81" spans="2:24" ht="15" x14ac:dyDescent="0.25">
      <c r="B81" s="1">
        <v>1990</v>
      </c>
      <c r="C81" s="1">
        <v>19852</v>
      </c>
      <c r="D81" s="1">
        <v>453</v>
      </c>
      <c r="E81" s="1">
        <v>90</v>
      </c>
      <c r="F81" s="1">
        <v>906</v>
      </c>
      <c r="G81" s="1">
        <v>561</v>
      </c>
      <c r="H81" s="1">
        <v>4367</v>
      </c>
      <c r="I81" s="1">
        <v>7310</v>
      </c>
      <c r="J81" s="1">
        <v>715</v>
      </c>
      <c r="K81" s="1">
        <v>741</v>
      </c>
      <c r="L81" s="1">
        <v>2296</v>
      </c>
      <c r="M81" s="1">
        <v>2125</v>
      </c>
      <c r="P81" s="19"/>
      <c r="Q81" s="19"/>
      <c r="R81" s="19"/>
      <c r="S81" s="19"/>
      <c r="T81" s="19"/>
      <c r="U81" s="19"/>
      <c r="V81" s="19"/>
      <c r="W81" s="19"/>
      <c r="X81" s="19"/>
    </row>
    <row r="82" spans="2:24" ht="15" x14ac:dyDescent="0.25">
      <c r="B82" s="1">
        <v>1991</v>
      </c>
      <c r="C82" s="1">
        <v>20014</v>
      </c>
      <c r="D82" s="1">
        <v>450</v>
      </c>
      <c r="E82" s="1">
        <v>90</v>
      </c>
      <c r="F82" s="1">
        <v>920</v>
      </c>
      <c r="G82" s="1">
        <v>567</v>
      </c>
      <c r="H82" s="1">
        <v>4371</v>
      </c>
      <c r="I82" s="1">
        <v>7427</v>
      </c>
      <c r="J82" s="1">
        <v>719</v>
      </c>
      <c r="K82" s="1">
        <v>733</v>
      </c>
      <c r="L82" s="1">
        <v>2313</v>
      </c>
      <c r="M82" s="1">
        <v>2134</v>
      </c>
      <c r="P82" s="19"/>
      <c r="Q82" s="19"/>
      <c r="R82" s="19"/>
      <c r="S82" s="19"/>
      <c r="T82" s="19"/>
      <c r="U82" s="19"/>
      <c r="V82" s="19"/>
      <c r="W82" s="19"/>
      <c r="X82" s="19"/>
    </row>
    <row r="83" spans="2:24" ht="15" x14ac:dyDescent="0.25">
      <c r="B83" s="1">
        <v>1992</v>
      </c>
      <c r="C83" s="1">
        <v>21022</v>
      </c>
      <c r="D83" s="1">
        <v>465</v>
      </c>
      <c r="E83" s="1">
        <v>95</v>
      </c>
      <c r="F83" s="1">
        <v>965</v>
      </c>
      <c r="G83" s="1">
        <v>582</v>
      </c>
      <c r="H83" s="1">
        <v>4623</v>
      </c>
      <c r="I83" s="1">
        <v>7841</v>
      </c>
      <c r="J83" s="1">
        <v>751</v>
      </c>
      <c r="K83" s="1">
        <v>742</v>
      </c>
      <c r="L83" s="1">
        <v>2373</v>
      </c>
      <c r="M83" s="1">
        <v>2287</v>
      </c>
      <c r="P83" s="19"/>
      <c r="Q83" s="19"/>
      <c r="R83" s="19"/>
      <c r="S83" s="19"/>
      <c r="T83" s="19"/>
      <c r="U83" s="19"/>
      <c r="V83" s="19"/>
      <c r="W83" s="19"/>
      <c r="X83" s="19"/>
    </row>
    <row r="84" spans="2:24" ht="15" x14ac:dyDescent="0.25">
      <c r="B84" s="1">
        <v>1993</v>
      </c>
      <c r="C84" s="1">
        <v>21281</v>
      </c>
      <c r="D84" s="1">
        <v>469</v>
      </c>
      <c r="E84" s="1">
        <v>102</v>
      </c>
      <c r="F84" s="1">
        <v>995</v>
      </c>
      <c r="G84" s="1">
        <v>609</v>
      </c>
      <c r="H84" s="1">
        <v>4672</v>
      </c>
      <c r="I84" s="1">
        <v>7893</v>
      </c>
      <c r="J84" s="1">
        <v>765</v>
      </c>
      <c r="K84" s="1">
        <v>730</v>
      </c>
      <c r="L84" s="1">
        <v>2370</v>
      </c>
      <c r="M84" s="1">
        <v>2350</v>
      </c>
      <c r="P84" s="19"/>
      <c r="Q84" s="19"/>
      <c r="R84" s="19"/>
      <c r="S84" s="19"/>
      <c r="T84" s="19"/>
      <c r="U84" s="19"/>
      <c r="V84" s="19"/>
      <c r="W84" s="19"/>
      <c r="X84" s="19"/>
    </row>
    <row r="85" spans="2:24" ht="15" x14ac:dyDescent="0.25">
      <c r="B85" s="1">
        <v>1994</v>
      </c>
      <c r="C85" s="1">
        <v>22465</v>
      </c>
      <c r="D85" s="1">
        <v>487</v>
      </c>
      <c r="E85" s="1">
        <v>108</v>
      </c>
      <c r="F85" s="1">
        <v>1062</v>
      </c>
      <c r="G85" s="1">
        <v>646</v>
      </c>
      <c r="H85" s="1">
        <v>4999</v>
      </c>
      <c r="I85" s="1">
        <v>8328</v>
      </c>
      <c r="J85" s="1">
        <v>800</v>
      </c>
      <c r="K85" s="1">
        <v>753</v>
      </c>
      <c r="L85" s="1">
        <v>2436</v>
      </c>
      <c r="M85" s="1">
        <v>2504</v>
      </c>
      <c r="P85" s="19"/>
      <c r="Q85" s="19"/>
      <c r="R85" s="19"/>
      <c r="S85" s="19"/>
      <c r="T85" s="19"/>
      <c r="U85" s="19"/>
      <c r="V85" s="19"/>
      <c r="W85" s="19"/>
      <c r="X85" s="19"/>
    </row>
    <row r="86" spans="2:24" ht="15" x14ac:dyDescent="0.25">
      <c r="B86" s="1">
        <v>1995</v>
      </c>
      <c r="C86" s="1">
        <v>23186</v>
      </c>
      <c r="D86" s="1">
        <v>489</v>
      </c>
      <c r="E86" s="1">
        <v>109</v>
      </c>
      <c r="F86" s="1">
        <v>1084</v>
      </c>
      <c r="G86" s="1">
        <v>660</v>
      </c>
      <c r="H86" s="1">
        <v>5200</v>
      </c>
      <c r="I86" s="1">
        <v>8623</v>
      </c>
      <c r="J86" s="1">
        <v>826</v>
      </c>
      <c r="K86" s="1">
        <v>755</v>
      </c>
      <c r="L86" s="1">
        <v>2453</v>
      </c>
      <c r="M86" s="1">
        <v>2635</v>
      </c>
      <c r="P86" s="19"/>
      <c r="Q86" s="19"/>
      <c r="R86" s="19"/>
      <c r="S86" s="19"/>
      <c r="T86" s="19"/>
      <c r="U86" s="19"/>
      <c r="V86" s="19"/>
      <c r="W86" s="19"/>
      <c r="X86" s="19"/>
    </row>
    <row r="87" spans="2:24" ht="15" x14ac:dyDescent="0.25">
      <c r="B87" s="1">
        <v>1996</v>
      </c>
      <c r="C87" s="1">
        <v>23847</v>
      </c>
      <c r="D87" s="1">
        <v>487</v>
      </c>
      <c r="E87" s="1">
        <v>112</v>
      </c>
      <c r="F87" s="1">
        <v>1078</v>
      </c>
      <c r="G87" s="1">
        <v>685</v>
      </c>
      <c r="H87" s="1">
        <v>5382</v>
      </c>
      <c r="I87" s="1">
        <v>8936</v>
      </c>
      <c r="J87" s="1">
        <v>846</v>
      </c>
      <c r="K87" s="1">
        <v>760</v>
      </c>
      <c r="L87" s="1">
        <v>2441</v>
      </c>
      <c r="M87" s="1">
        <v>2762</v>
      </c>
      <c r="P87" s="19"/>
      <c r="Q87" s="19"/>
      <c r="R87" s="19"/>
      <c r="S87" s="19"/>
      <c r="T87" s="19"/>
      <c r="U87" s="19"/>
      <c r="V87" s="19"/>
      <c r="W87" s="19"/>
      <c r="X87" s="19"/>
    </row>
    <row r="88" spans="2:24" ht="15" x14ac:dyDescent="0.25">
      <c r="B88" s="1">
        <v>1997</v>
      </c>
      <c r="C88" s="1">
        <v>25076</v>
      </c>
      <c r="D88" s="1">
        <v>486</v>
      </c>
      <c r="E88" s="1">
        <v>120</v>
      </c>
      <c r="F88" s="1">
        <v>1081</v>
      </c>
      <c r="G88" s="1">
        <v>702</v>
      </c>
      <c r="H88" s="1">
        <v>5712</v>
      </c>
      <c r="I88" s="1">
        <v>9522</v>
      </c>
      <c r="J88" s="1">
        <v>869</v>
      </c>
      <c r="K88" s="1">
        <v>789</v>
      </c>
      <c r="L88" s="1">
        <v>2504</v>
      </c>
      <c r="M88" s="1">
        <v>2931</v>
      </c>
      <c r="P88" s="19"/>
      <c r="Q88" s="19"/>
      <c r="R88" s="19"/>
      <c r="S88" s="19"/>
      <c r="T88" s="19"/>
      <c r="U88" s="19"/>
      <c r="V88" s="19"/>
      <c r="W88" s="19"/>
      <c r="X88" s="19"/>
    </row>
    <row r="89" spans="2:24" ht="15" x14ac:dyDescent="0.25">
      <c r="B89" s="1">
        <v>1998</v>
      </c>
      <c r="C89" s="1">
        <v>25481</v>
      </c>
      <c r="D89" s="1">
        <v>490</v>
      </c>
      <c r="E89" s="1">
        <v>126</v>
      </c>
      <c r="F89" s="1">
        <v>1078</v>
      </c>
      <c r="G89" s="1">
        <v>714</v>
      </c>
      <c r="H89" s="1">
        <v>5794</v>
      </c>
      <c r="I89" s="1">
        <v>9719</v>
      </c>
      <c r="J89" s="1">
        <v>893</v>
      </c>
      <c r="K89" s="1">
        <v>802</v>
      </c>
      <c r="L89" s="1">
        <v>2498</v>
      </c>
      <c r="M89" s="1">
        <v>3009</v>
      </c>
      <c r="P89" s="19"/>
      <c r="Q89" s="19"/>
      <c r="R89" s="19"/>
      <c r="S89" s="19"/>
      <c r="T89" s="19"/>
      <c r="U89" s="19"/>
      <c r="V89" s="19"/>
      <c r="W89" s="19"/>
      <c r="X89" s="19"/>
    </row>
    <row r="90" spans="2:24" ht="15" x14ac:dyDescent="0.25">
      <c r="B90" s="1">
        <v>1999</v>
      </c>
      <c r="C90" s="1">
        <v>26449</v>
      </c>
      <c r="D90" s="1">
        <v>506</v>
      </c>
      <c r="E90" s="1">
        <v>132</v>
      </c>
      <c r="F90" s="1">
        <v>1065</v>
      </c>
      <c r="G90" s="1">
        <v>740</v>
      </c>
      <c r="H90" s="1">
        <v>6017</v>
      </c>
      <c r="I90" s="1">
        <v>10123</v>
      </c>
      <c r="J90" s="1">
        <v>931</v>
      </c>
      <c r="K90" s="1">
        <v>831</v>
      </c>
      <c r="L90" s="1">
        <v>2629</v>
      </c>
      <c r="M90" s="1">
        <v>3116</v>
      </c>
      <c r="P90" s="19"/>
      <c r="Q90" s="19"/>
      <c r="R90" s="19"/>
      <c r="S90" s="19"/>
      <c r="T90" s="19"/>
      <c r="U90" s="19"/>
      <c r="V90" s="19"/>
      <c r="W90" s="19"/>
      <c r="X90" s="19"/>
    </row>
    <row r="91" spans="2:24" ht="15" x14ac:dyDescent="0.25">
      <c r="B91" s="1">
        <v>2000</v>
      </c>
      <c r="C91" s="1">
        <v>28230</v>
      </c>
      <c r="D91" s="1">
        <v>539</v>
      </c>
      <c r="E91" s="1">
        <v>140</v>
      </c>
      <c r="F91" s="1">
        <v>1097</v>
      </c>
      <c r="G91" s="1">
        <v>783</v>
      </c>
      <c r="H91" s="1">
        <v>6394</v>
      </c>
      <c r="I91" s="1">
        <v>10828</v>
      </c>
      <c r="J91" s="1">
        <v>1002</v>
      </c>
      <c r="K91" s="1">
        <v>882</v>
      </c>
      <c r="L91" s="1">
        <v>2861</v>
      </c>
      <c r="M91" s="1">
        <v>3329</v>
      </c>
      <c r="P91" s="19"/>
      <c r="Q91" s="19"/>
      <c r="R91" s="19"/>
      <c r="S91" s="19"/>
      <c r="T91" s="19"/>
      <c r="U91" s="19"/>
      <c r="V91" s="19"/>
      <c r="W91" s="19"/>
      <c r="X91" s="19"/>
    </row>
    <row r="92" spans="2:24" ht="15" x14ac:dyDescent="0.25">
      <c r="B92" s="1">
        <v>2001</v>
      </c>
      <c r="C92" s="1">
        <v>29610</v>
      </c>
      <c r="D92" s="1">
        <v>559</v>
      </c>
      <c r="E92" s="1">
        <v>142</v>
      </c>
      <c r="F92" s="1">
        <v>1122</v>
      </c>
      <c r="G92" s="1">
        <v>797</v>
      </c>
      <c r="H92" s="1">
        <v>6776</v>
      </c>
      <c r="I92" s="1">
        <v>11342</v>
      </c>
      <c r="J92" s="1">
        <v>1038</v>
      </c>
      <c r="K92" s="1">
        <v>935</v>
      </c>
      <c r="L92" s="1">
        <v>3092</v>
      </c>
      <c r="M92" s="1">
        <v>3427</v>
      </c>
      <c r="P92" s="19"/>
      <c r="Q92" s="19"/>
      <c r="R92" s="19"/>
      <c r="S92" s="19"/>
      <c r="T92" s="19"/>
      <c r="U92" s="19"/>
      <c r="V92" s="19"/>
      <c r="W92" s="19"/>
      <c r="X92" s="19"/>
    </row>
    <row r="93" spans="2:24" ht="15" x14ac:dyDescent="0.25">
      <c r="B93" s="1">
        <v>2002</v>
      </c>
      <c r="C93" s="1">
        <v>31048</v>
      </c>
      <c r="D93" s="1">
        <v>582</v>
      </c>
      <c r="E93" s="1">
        <v>142</v>
      </c>
      <c r="F93" s="1">
        <v>1145</v>
      </c>
      <c r="G93" s="1">
        <v>816</v>
      </c>
      <c r="H93" s="1">
        <v>7241</v>
      </c>
      <c r="I93" s="1">
        <v>11815</v>
      </c>
      <c r="J93" s="1">
        <v>1060</v>
      </c>
      <c r="K93" s="1">
        <v>986</v>
      </c>
      <c r="L93" s="1">
        <v>3367</v>
      </c>
      <c r="M93" s="1">
        <v>3507</v>
      </c>
      <c r="P93" s="19"/>
      <c r="Q93" s="19"/>
      <c r="R93" s="19"/>
      <c r="S93" s="19"/>
      <c r="T93" s="19"/>
      <c r="U93" s="19"/>
      <c r="V93" s="19"/>
      <c r="W93" s="19"/>
      <c r="X93" s="19"/>
    </row>
    <row r="94" spans="2:24" ht="15" x14ac:dyDescent="0.25">
      <c r="B94" s="1">
        <v>2003</v>
      </c>
      <c r="C94" s="1">
        <v>32029</v>
      </c>
      <c r="D94" s="1">
        <v>600</v>
      </c>
      <c r="E94" s="1">
        <v>143</v>
      </c>
      <c r="F94" s="1">
        <v>1174</v>
      </c>
      <c r="G94" s="1">
        <v>841</v>
      </c>
      <c r="H94" s="1">
        <v>7492</v>
      </c>
      <c r="I94" s="1">
        <v>12291</v>
      </c>
      <c r="J94" s="1">
        <v>1071</v>
      </c>
      <c r="K94" s="1">
        <v>1002</v>
      </c>
      <c r="L94" s="1">
        <v>3428</v>
      </c>
      <c r="M94" s="1">
        <v>3600</v>
      </c>
      <c r="P94" s="19"/>
      <c r="Q94" s="19"/>
      <c r="R94" s="19"/>
      <c r="S94" s="19"/>
      <c r="T94" s="19"/>
      <c r="U94" s="19"/>
      <c r="V94" s="19"/>
      <c r="W94" s="19"/>
      <c r="X94" s="19"/>
    </row>
    <row r="95" spans="2:24" ht="15" x14ac:dyDescent="0.25">
      <c r="B95" s="1">
        <v>2004</v>
      </c>
      <c r="C95" s="1">
        <v>33725</v>
      </c>
      <c r="D95" s="1">
        <v>601</v>
      </c>
      <c r="E95" s="1">
        <v>151</v>
      </c>
      <c r="F95" s="1">
        <v>1203</v>
      </c>
      <c r="G95" s="1">
        <v>858</v>
      </c>
      <c r="H95" s="1">
        <v>7869</v>
      </c>
      <c r="I95" s="1">
        <v>13140</v>
      </c>
      <c r="J95" s="1">
        <v>1100</v>
      </c>
      <c r="K95" s="1">
        <v>1022</v>
      </c>
      <c r="L95" s="1">
        <v>3568</v>
      </c>
      <c r="M95" s="1">
        <v>3809</v>
      </c>
      <c r="P95" s="19"/>
      <c r="Q95" s="19"/>
      <c r="R95" s="19"/>
      <c r="S95" s="19"/>
      <c r="T95" s="19"/>
      <c r="U95" s="19"/>
      <c r="V95" s="19"/>
      <c r="W95" s="19"/>
      <c r="X95" s="19"/>
    </row>
    <row r="96" spans="2:24" ht="15" x14ac:dyDescent="0.25">
      <c r="B96" s="1">
        <v>2005</v>
      </c>
      <c r="C96" s="1">
        <v>35691</v>
      </c>
      <c r="D96" s="1">
        <v>604</v>
      </c>
      <c r="E96" s="1">
        <v>158</v>
      </c>
      <c r="F96" s="1">
        <v>1222</v>
      </c>
      <c r="G96" s="1">
        <v>892</v>
      </c>
      <c r="H96" s="1">
        <v>8311</v>
      </c>
      <c r="I96" s="1">
        <v>13934</v>
      </c>
      <c r="J96" s="1">
        <v>1146</v>
      </c>
      <c r="K96" s="1">
        <v>1063</v>
      </c>
      <c r="L96" s="1">
        <v>3830</v>
      </c>
      <c r="M96" s="1">
        <v>4109</v>
      </c>
      <c r="P96" s="19"/>
      <c r="Q96" s="19"/>
      <c r="R96" s="19"/>
      <c r="S96" s="19"/>
      <c r="T96" s="19"/>
      <c r="U96" s="19"/>
      <c r="V96" s="19"/>
      <c r="W96" s="19"/>
      <c r="X96" s="19"/>
    </row>
    <row r="97" spans="2:24" ht="15" x14ac:dyDescent="0.25">
      <c r="B97" s="1">
        <v>2006</v>
      </c>
      <c r="C97" s="1">
        <v>38629</v>
      </c>
      <c r="D97" s="1">
        <v>623</v>
      </c>
      <c r="E97" s="1">
        <v>178</v>
      </c>
      <c r="F97" s="1">
        <v>1269</v>
      </c>
      <c r="G97" s="1">
        <v>956</v>
      </c>
      <c r="H97" s="1">
        <v>8908</v>
      </c>
      <c r="I97" s="1">
        <v>15030</v>
      </c>
      <c r="J97" s="1">
        <v>1238</v>
      </c>
      <c r="K97" s="1">
        <v>1144</v>
      </c>
      <c r="L97" s="1">
        <v>4307</v>
      </c>
      <c r="M97" s="1">
        <v>4531</v>
      </c>
      <c r="P97" s="19"/>
      <c r="Q97" s="19"/>
      <c r="R97" s="19"/>
      <c r="S97" s="19"/>
      <c r="T97" s="19"/>
      <c r="U97" s="19"/>
      <c r="V97" s="19"/>
      <c r="W97" s="19"/>
      <c r="X97" s="19"/>
    </row>
    <row r="98" spans="2:24" ht="15" x14ac:dyDescent="0.25">
      <c r="B98" s="1">
        <v>2007</v>
      </c>
      <c r="C98" s="1">
        <v>41904</v>
      </c>
      <c r="D98" s="1">
        <v>647</v>
      </c>
      <c r="E98" s="1">
        <v>193</v>
      </c>
      <c r="F98" s="1">
        <v>1325</v>
      </c>
      <c r="G98" s="1">
        <v>1044</v>
      </c>
      <c r="H98" s="1">
        <v>9487</v>
      </c>
      <c r="I98" s="1">
        <v>16217</v>
      </c>
      <c r="J98" s="1">
        <v>1385</v>
      </c>
      <c r="K98" s="1">
        <v>1246</v>
      </c>
      <c r="L98" s="1">
        <v>4891</v>
      </c>
      <c r="M98" s="1">
        <v>5004</v>
      </c>
      <c r="P98" s="19"/>
      <c r="Q98" s="19"/>
      <c r="R98" s="19"/>
      <c r="S98" s="19"/>
      <c r="T98" s="19"/>
      <c r="U98" s="19"/>
      <c r="V98" s="19"/>
      <c r="W98" s="19"/>
      <c r="X98" s="19"/>
    </row>
    <row r="99" spans="2:24" ht="15" x14ac:dyDescent="0.25">
      <c r="B99" s="1">
        <v>2008</v>
      </c>
      <c r="C99" s="1">
        <v>46558</v>
      </c>
      <c r="D99" s="1">
        <v>697</v>
      </c>
      <c r="E99" s="1">
        <v>206</v>
      </c>
      <c r="F99" s="1">
        <v>1396</v>
      </c>
      <c r="G99" s="1">
        <v>1187</v>
      </c>
      <c r="H99" s="1">
        <v>10500</v>
      </c>
      <c r="I99" s="1">
        <v>17837</v>
      </c>
      <c r="J99" s="1">
        <v>1564</v>
      </c>
      <c r="K99" s="1">
        <v>1377</v>
      </c>
      <c r="L99" s="1">
        <v>5660</v>
      </c>
      <c r="M99" s="1">
        <v>5623</v>
      </c>
      <c r="P99" s="19"/>
      <c r="Q99" s="19"/>
      <c r="R99" s="19"/>
      <c r="S99" s="19"/>
      <c r="T99" s="19"/>
      <c r="U99" s="19"/>
      <c r="V99" s="19"/>
      <c r="W99" s="19"/>
      <c r="X99" s="19"/>
    </row>
    <row r="100" spans="2:24" ht="15" x14ac:dyDescent="0.25">
      <c r="B100" s="1">
        <v>2009</v>
      </c>
      <c r="C100" s="1">
        <v>49195</v>
      </c>
      <c r="D100" s="1">
        <v>741</v>
      </c>
      <c r="E100" s="1">
        <v>216</v>
      </c>
      <c r="F100" s="1">
        <v>1465</v>
      </c>
      <c r="G100" s="1">
        <v>1197</v>
      </c>
      <c r="H100" s="1">
        <v>11359</v>
      </c>
      <c r="I100" s="1">
        <v>18854</v>
      </c>
      <c r="J100" s="1">
        <v>1666</v>
      </c>
      <c r="K100" s="1">
        <v>1444</v>
      </c>
      <c r="L100" s="1">
        <v>6038</v>
      </c>
      <c r="M100" s="1">
        <v>5703</v>
      </c>
      <c r="P100" s="19"/>
      <c r="Q100" s="19"/>
      <c r="R100" s="19"/>
      <c r="S100" s="19"/>
      <c r="T100" s="19"/>
      <c r="U100" s="19"/>
      <c r="V100" s="19"/>
      <c r="W100" s="19"/>
      <c r="X100" s="19"/>
    </row>
    <row r="101" spans="2:24" ht="15" x14ac:dyDescent="0.25">
      <c r="B101" s="1">
        <v>2010</v>
      </c>
      <c r="C101" s="16">
        <v>51738</v>
      </c>
      <c r="D101" s="16">
        <v>799</v>
      </c>
      <c r="E101" s="16">
        <v>230</v>
      </c>
      <c r="F101" s="16">
        <v>1533</v>
      </c>
      <c r="G101" s="16">
        <v>1218</v>
      </c>
      <c r="H101" s="16">
        <v>11947</v>
      </c>
      <c r="I101" s="16">
        <v>19859</v>
      </c>
      <c r="J101" s="16">
        <v>1760</v>
      </c>
      <c r="K101" s="16">
        <v>1519</v>
      </c>
      <c r="L101" s="16">
        <v>6476</v>
      </c>
      <c r="M101" s="16">
        <v>5863</v>
      </c>
      <c r="P101" s="19"/>
      <c r="Q101" s="19"/>
      <c r="R101" s="19"/>
      <c r="S101" s="19"/>
      <c r="T101" s="19"/>
      <c r="U101" s="19"/>
      <c r="V101" s="19"/>
      <c r="W101" s="19"/>
      <c r="X101" s="19"/>
    </row>
    <row r="102" spans="2:24" ht="15" x14ac:dyDescent="0.25">
      <c r="B102" s="1">
        <v>2011</v>
      </c>
      <c r="C102" s="16">
        <v>55825</v>
      </c>
      <c r="D102" s="16">
        <v>881</v>
      </c>
      <c r="E102" s="16">
        <v>250</v>
      </c>
      <c r="F102" s="16">
        <v>1634</v>
      </c>
      <c r="G102" s="16">
        <v>1322</v>
      </c>
      <c r="H102" s="16">
        <v>12737</v>
      </c>
      <c r="I102" s="16">
        <v>21445</v>
      </c>
      <c r="J102" s="16">
        <v>1934</v>
      </c>
      <c r="K102" s="16">
        <v>1646</v>
      </c>
      <c r="L102" s="16">
        <v>7182</v>
      </c>
      <c r="M102" s="16">
        <v>6217</v>
      </c>
      <c r="P102" s="19"/>
      <c r="Q102" s="19"/>
      <c r="R102" s="19"/>
      <c r="S102" s="19"/>
      <c r="T102" s="19"/>
      <c r="U102" s="19"/>
      <c r="V102" s="19"/>
      <c r="W102" s="19"/>
      <c r="X102" s="19"/>
    </row>
    <row r="103" spans="2:24" ht="15" x14ac:dyDescent="0.25">
      <c r="B103" s="1">
        <v>2012</v>
      </c>
      <c r="C103" s="16">
        <v>58967</v>
      </c>
      <c r="D103" s="16">
        <v>949</v>
      </c>
      <c r="E103" s="16">
        <v>256</v>
      </c>
      <c r="F103" s="16">
        <v>1701</v>
      </c>
      <c r="G103" s="16">
        <v>1398</v>
      </c>
      <c r="H103" s="16">
        <v>13389</v>
      </c>
      <c r="I103" s="16">
        <v>22505</v>
      </c>
      <c r="J103" s="16">
        <v>2089</v>
      </c>
      <c r="K103" s="16">
        <v>1744</v>
      </c>
      <c r="L103" s="16">
        <v>7881</v>
      </c>
      <c r="M103" s="16">
        <v>6448</v>
      </c>
      <c r="P103" s="19"/>
      <c r="Q103" s="19"/>
      <c r="R103" s="19"/>
      <c r="S103" s="19"/>
      <c r="T103" s="19"/>
      <c r="U103" s="19"/>
      <c r="V103" s="19"/>
      <c r="W103" s="19"/>
      <c r="X103" s="19"/>
    </row>
    <row r="104" spans="2:24" ht="15" x14ac:dyDescent="0.25">
      <c r="B104" s="1">
        <v>2013</v>
      </c>
      <c r="C104" s="16">
        <v>61494</v>
      </c>
      <c r="D104" s="16">
        <v>1003</v>
      </c>
      <c r="E104" s="16">
        <v>256</v>
      </c>
      <c r="F104" s="16">
        <v>1771</v>
      </c>
      <c r="G104" s="16">
        <v>1433</v>
      </c>
      <c r="H104" s="16">
        <v>13838</v>
      </c>
      <c r="I104" s="16">
        <v>23447</v>
      </c>
      <c r="J104" s="16">
        <v>2225</v>
      </c>
      <c r="K104" s="16">
        <v>1814</v>
      </c>
      <c r="L104" s="16">
        <v>8400</v>
      </c>
      <c r="M104" s="16">
        <v>6678</v>
      </c>
      <c r="P104" s="19"/>
      <c r="Q104" s="19"/>
      <c r="R104" s="19"/>
      <c r="S104" s="19"/>
      <c r="T104" s="19"/>
      <c r="U104" s="19"/>
      <c r="V104" s="19"/>
      <c r="W104" s="19"/>
      <c r="X104" s="19"/>
    </row>
    <row r="105" spans="2:24" ht="15" x14ac:dyDescent="0.25">
      <c r="B105" s="1">
        <v>2014</v>
      </c>
      <c r="C105" s="16">
        <v>63565</v>
      </c>
      <c r="D105" s="16">
        <v>1036</v>
      </c>
      <c r="E105" s="16">
        <v>258</v>
      </c>
      <c r="F105" s="16">
        <v>1817</v>
      </c>
      <c r="G105" s="16">
        <v>1447</v>
      </c>
      <c r="H105" s="16">
        <v>14212</v>
      </c>
      <c r="I105" s="16">
        <v>24280</v>
      </c>
      <c r="J105" s="16">
        <v>2279</v>
      </c>
      <c r="K105" s="16">
        <v>1884</v>
      </c>
      <c r="L105" s="16">
        <v>8778</v>
      </c>
      <c r="M105" s="16">
        <v>6925</v>
      </c>
      <c r="P105" s="19"/>
      <c r="Q105" s="19"/>
      <c r="R105" s="19"/>
      <c r="S105" s="19"/>
      <c r="T105" s="19"/>
      <c r="U105" s="19"/>
      <c r="V105" s="19"/>
      <c r="W105" s="19"/>
      <c r="X105" s="19"/>
    </row>
    <row r="106" spans="2:24" ht="15" x14ac:dyDescent="0.25">
      <c r="B106" s="1">
        <v>2015</v>
      </c>
      <c r="C106" s="16">
        <v>66138</v>
      </c>
      <c r="D106" s="16">
        <v>1089</v>
      </c>
      <c r="E106" s="16">
        <v>264</v>
      </c>
      <c r="F106" s="16">
        <v>1919</v>
      </c>
      <c r="G106" s="16">
        <v>1486</v>
      </c>
      <c r="H106" s="16">
        <v>14752</v>
      </c>
      <c r="I106" s="16">
        <v>25246</v>
      </c>
      <c r="J106" s="16">
        <v>2322</v>
      </c>
      <c r="K106" s="16">
        <v>2002</v>
      </c>
      <c r="L106" s="16">
        <v>9147</v>
      </c>
      <c r="M106" s="16">
        <v>7238</v>
      </c>
      <c r="P106" s="19"/>
      <c r="Q106" s="19"/>
      <c r="R106" s="19"/>
      <c r="S106" s="19"/>
      <c r="T106" s="19"/>
      <c r="U106" s="19"/>
      <c r="V106" s="19"/>
      <c r="W106" s="19"/>
      <c r="X106" s="19"/>
    </row>
    <row r="107" spans="2:24" ht="15" x14ac:dyDescent="0.25">
      <c r="B107" s="1">
        <v>2016</v>
      </c>
      <c r="C107" s="16">
        <v>67821</v>
      </c>
      <c r="D107" s="16">
        <v>1100</v>
      </c>
      <c r="E107" s="16">
        <v>263</v>
      </c>
      <c r="F107" s="16">
        <v>1927</v>
      </c>
      <c r="G107" s="16">
        <v>1501</v>
      </c>
      <c r="H107" s="16">
        <v>15007</v>
      </c>
      <c r="I107" s="16">
        <v>25946</v>
      </c>
      <c r="J107" s="16">
        <v>2356</v>
      </c>
      <c r="K107" s="16">
        <v>2124</v>
      </c>
      <c r="L107" s="16">
        <v>9415</v>
      </c>
      <c r="M107" s="16">
        <v>7483</v>
      </c>
      <c r="P107" s="19"/>
      <c r="Q107" s="19"/>
      <c r="R107" s="19"/>
      <c r="S107" s="19"/>
      <c r="T107" s="19"/>
      <c r="U107" s="19"/>
      <c r="V107" s="19"/>
      <c r="W107" s="19"/>
      <c r="X107" s="19"/>
    </row>
    <row r="108" spans="2:24" x14ac:dyDescent="0.2">
      <c r="B108" s="1">
        <v>2017</v>
      </c>
      <c r="C108" s="16">
        <v>69613</v>
      </c>
      <c r="D108" s="16">
        <v>1107</v>
      </c>
      <c r="E108" s="16">
        <v>262</v>
      </c>
      <c r="F108" s="16">
        <v>1929</v>
      </c>
      <c r="G108" s="16">
        <v>1523</v>
      </c>
      <c r="H108" s="16">
        <v>15264</v>
      </c>
      <c r="I108" s="16">
        <v>26667</v>
      </c>
      <c r="J108" s="16">
        <v>2398</v>
      </c>
      <c r="K108" s="16">
        <v>2235</v>
      </c>
      <c r="L108" s="16">
        <v>9718</v>
      </c>
      <c r="M108" s="16">
        <v>7786</v>
      </c>
      <c r="P108" s="18"/>
    </row>
    <row r="109" spans="2:24" x14ac:dyDescent="0.2">
      <c r="B109" s="1">
        <v>2018</v>
      </c>
      <c r="C109" s="16">
        <v>72701</v>
      </c>
      <c r="D109" s="16">
        <v>1144</v>
      </c>
      <c r="E109" s="16">
        <v>273</v>
      </c>
      <c r="F109" s="16">
        <v>2021</v>
      </c>
      <c r="G109" s="16">
        <v>1572</v>
      </c>
      <c r="H109" s="16">
        <v>15937</v>
      </c>
      <c r="I109" s="16">
        <v>27776</v>
      </c>
      <c r="J109" s="16">
        <v>2445</v>
      </c>
      <c r="K109" s="16">
        <v>2363</v>
      </c>
      <c r="L109" s="16">
        <v>10129</v>
      </c>
      <c r="M109" s="16">
        <v>8275</v>
      </c>
      <c r="P109" s="18"/>
    </row>
    <row r="110" spans="2:24" x14ac:dyDescent="0.2">
      <c r="B110" s="1">
        <v>2019</v>
      </c>
      <c r="C110" s="118">
        <v>75687</v>
      </c>
      <c r="D110" s="118">
        <v>1200</v>
      </c>
      <c r="E110" s="118">
        <v>283</v>
      </c>
      <c r="F110" s="118">
        <v>2185</v>
      </c>
      <c r="G110" s="118">
        <v>1605</v>
      </c>
      <c r="H110" s="118">
        <v>16677</v>
      </c>
      <c r="I110" s="118">
        <v>28833</v>
      </c>
      <c r="J110" s="118">
        <v>2475</v>
      </c>
      <c r="K110" s="118">
        <v>2444</v>
      </c>
      <c r="L110" s="118">
        <v>10401</v>
      </c>
      <c r="M110" s="118">
        <v>8790</v>
      </c>
      <c r="P110" s="18"/>
    </row>
    <row r="111" spans="2:24" x14ac:dyDescent="0.2">
      <c r="B111" s="1">
        <v>2020</v>
      </c>
      <c r="C111" s="118">
        <v>77711</v>
      </c>
      <c r="D111" s="118">
        <v>1251</v>
      </c>
      <c r="E111" s="118">
        <v>296</v>
      </c>
      <c r="F111" s="118">
        <v>2345</v>
      </c>
      <c r="G111" s="118">
        <v>1602</v>
      </c>
      <c r="H111" s="118">
        <v>17356</v>
      </c>
      <c r="I111" s="118">
        <v>29553</v>
      </c>
      <c r="J111" s="118">
        <v>2472</v>
      </c>
      <c r="K111" s="118">
        <v>2454</v>
      </c>
      <c r="L111" s="118">
        <v>10418</v>
      </c>
      <c r="M111" s="118">
        <v>9149</v>
      </c>
      <c r="P111" s="18"/>
    </row>
    <row r="112" spans="2:24" x14ac:dyDescent="0.2">
      <c r="B112" s="1">
        <v>2021</v>
      </c>
      <c r="C112" s="118">
        <v>82559</v>
      </c>
      <c r="D112" s="118">
        <v>1331</v>
      </c>
      <c r="E112" s="118">
        <v>322</v>
      </c>
      <c r="F112" s="118">
        <v>2546</v>
      </c>
      <c r="G112" s="118">
        <v>1682</v>
      </c>
      <c r="H112" s="118">
        <v>18658</v>
      </c>
      <c r="I112" s="118">
        <v>31250</v>
      </c>
      <c r="J112" s="118">
        <v>2594</v>
      </c>
      <c r="K112" s="118">
        <v>2588</v>
      </c>
      <c r="L112" s="118">
        <v>10900</v>
      </c>
      <c r="M112" s="118">
        <v>9814</v>
      </c>
    </row>
    <row r="113" spans="2:13" x14ac:dyDescent="0.2">
      <c r="B113" s="1">
        <v>2022</v>
      </c>
      <c r="C113" s="118">
        <v>90729</v>
      </c>
      <c r="D113" s="118">
        <v>1450</v>
      </c>
      <c r="E113" s="118">
        <v>363</v>
      </c>
      <c r="F113" s="118">
        <v>2862</v>
      </c>
      <c r="G113" s="118">
        <v>1834</v>
      </c>
      <c r="H113" s="118">
        <v>20602</v>
      </c>
      <c r="I113" s="118">
        <v>34239</v>
      </c>
      <c r="J113" s="118">
        <v>2802</v>
      </c>
      <c r="K113" s="118">
        <v>2847</v>
      </c>
      <c r="L113" s="118">
        <v>11796</v>
      </c>
      <c r="M113" s="118">
        <v>10966</v>
      </c>
    </row>
    <row r="114" spans="2:13" x14ac:dyDescent="0.2">
      <c r="B114" s="1">
        <v>2023</v>
      </c>
      <c r="C114" s="118">
        <v>95013</v>
      </c>
      <c r="D114" s="118">
        <v>1510</v>
      </c>
      <c r="E114" s="118">
        <v>389</v>
      </c>
      <c r="F114" s="118">
        <v>3086</v>
      </c>
      <c r="G114" s="118">
        <v>1910</v>
      </c>
      <c r="H114" s="118">
        <v>21559</v>
      </c>
      <c r="I114" s="118">
        <v>35710</v>
      </c>
      <c r="J114" s="118">
        <v>2868</v>
      </c>
      <c r="K114" s="118">
        <v>2967</v>
      </c>
      <c r="L114" s="118">
        <v>12150</v>
      </c>
      <c r="M114" s="118">
        <v>11830</v>
      </c>
    </row>
    <row r="115" spans="2:13" x14ac:dyDescent="0.2">
      <c r="C115" s="118"/>
      <c r="D115" s="118"/>
      <c r="E115" s="118"/>
      <c r="F115" s="118"/>
      <c r="G115" s="118"/>
      <c r="H115" s="118"/>
      <c r="I115" s="118"/>
      <c r="J115" s="118"/>
      <c r="K115" s="118"/>
      <c r="L115" s="118"/>
      <c r="M115" s="118"/>
    </row>
    <row r="116" spans="2:13" x14ac:dyDescent="0.2">
      <c r="C116" s="118" t="s">
        <v>554</v>
      </c>
      <c r="D116" s="118"/>
      <c r="E116" s="118"/>
      <c r="F116" s="118"/>
      <c r="G116" s="118"/>
      <c r="H116" s="118"/>
      <c r="I116" s="118"/>
      <c r="J116" s="118"/>
      <c r="K116" s="118"/>
      <c r="L116" s="118"/>
      <c r="M116" s="118"/>
    </row>
    <row r="117" spans="2:13" x14ac:dyDescent="0.2">
      <c r="C117" s="118" t="s">
        <v>555</v>
      </c>
      <c r="D117" s="118"/>
      <c r="E117" s="118"/>
      <c r="F117" s="118"/>
      <c r="G117" s="118"/>
      <c r="H117" s="118"/>
      <c r="I117" s="118"/>
      <c r="J117" s="118"/>
      <c r="K117" s="118"/>
      <c r="L117" s="118"/>
      <c r="M117" s="118"/>
    </row>
    <row r="120" spans="2:13" x14ac:dyDescent="0.2">
      <c r="B120" s="237" t="s">
        <v>532</v>
      </c>
      <c r="C120" s="237"/>
      <c r="D120" s="237"/>
      <c r="E120" s="237"/>
      <c r="F120" s="237"/>
      <c r="G120" s="237"/>
      <c r="H120" s="237"/>
      <c r="I120" s="237"/>
      <c r="J120" s="237"/>
      <c r="K120" s="237"/>
      <c r="L120" s="237"/>
      <c r="M120" s="237"/>
    </row>
    <row r="121" spans="2:13" x14ac:dyDescent="0.2">
      <c r="C121" s="1" t="s">
        <v>548</v>
      </c>
      <c r="D121" s="1" t="s">
        <v>549</v>
      </c>
      <c r="E121" s="1" t="s">
        <v>318</v>
      </c>
      <c r="F121" s="1" t="s">
        <v>319</v>
      </c>
      <c r="G121" s="1" t="s">
        <v>320</v>
      </c>
      <c r="H121" s="1" t="s">
        <v>417</v>
      </c>
      <c r="I121" s="1" t="s">
        <v>322</v>
      </c>
      <c r="J121" s="1" t="s">
        <v>550</v>
      </c>
      <c r="K121" s="1" t="s">
        <v>551</v>
      </c>
      <c r="L121" s="1" t="s">
        <v>552</v>
      </c>
      <c r="M121" s="1" t="s">
        <v>326</v>
      </c>
    </row>
    <row r="122" spans="2:13" x14ac:dyDescent="0.2">
      <c r="C122" s="1" t="s">
        <v>556</v>
      </c>
      <c r="D122" s="1" t="s">
        <v>556</v>
      </c>
      <c r="E122" s="1" t="s">
        <v>556</v>
      </c>
      <c r="F122" s="1" t="s">
        <v>556</v>
      </c>
      <c r="G122" s="1" t="s">
        <v>556</v>
      </c>
      <c r="H122" s="1" t="s">
        <v>556</v>
      </c>
      <c r="I122" s="1" t="s">
        <v>556</v>
      </c>
      <c r="J122" s="1" t="s">
        <v>556</v>
      </c>
      <c r="K122" s="1" t="s">
        <v>556</v>
      </c>
      <c r="L122" s="1" t="s">
        <v>556</v>
      </c>
      <c r="M122" s="1" t="s">
        <v>556</v>
      </c>
    </row>
    <row r="123" spans="2:13" x14ac:dyDescent="0.2">
      <c r="B123" s="1">
        <v>1981</v>
      </c>
      <c r="C123" s="4">
        <v>247903</v>
      </c>
      <c r="D123" s="4">
        <v>4541</v>
      </c>
      <c r="E123" s="4">
        <v>1205</v>
      </c>
      <c r="F123" s="4">
        <v>11350</v>
      </c>
      <c r="G123" s="4">
        <v>6903</v>
      </c>
      <c r="H123" s="4">
        <v>62904</v>
      </c>
      <c r="I123" s="4">
        <v>82279</v>
      </c>
      <c r="J123" s="4">
        <v>10582</v>
      </c>
      <c r="K123" s="4">
        <v>10988</v>
      </c>
      <c r="L123" s="4">
        <v>25638</v>
      </c>
      <c r="M123" s="4">
        <v>27791</v>
      </c>
    </row>
    <row r="124" spans="2:13" x14ac:dyDescent="0.2">
      <c r="B124" s="1">
        <v>1982</v>
      </c>
      <c r="C124" s="4">
        <v>250880</v>
      </c>
      <c r="D124" s="4">
        <v>4713</v>
      </c>
      <c r="E124" s="4">
        <v>1195</v>
      </c>
      <c r="F124" s="4">
        <v>11266</v>
      </c>
      <c r="G124" s="4">
        <v>7181</v>
      </c>
      <c r="H124" s="4">
        <v>62071</v>
      </c>
      <c r="I124" s="4">
        <v>83705</v>
      </c>
      <c r="J124" s="4">
        <v>11103</v>
      </c>
      <c r="K124" s="4">
        <v>11129</v>
      </c>
      <c r="L124" s="4">
        <v>26522</v>
      </c>
      <c r="M124" s="4">
        <v>28219</v>
      </c>
    </row>
    <row r="125" spans="2:13" x14ac:dyDescent="0.2">
      <c r="B125" s="1">
        <v>1983</v>
      </c>
      <c r="C125" s="4">
        <v>253695</v>
      </c>
      <c r="D125" s="4">
        <v>4908</v>
      </c>
      <c r="E125" s="4">
        <v>1208</v>
      </c>
      <c r="F125" s="4">
        <v>10725</v>
      </c>
      <c r="G125" s="4">
        <v>7033</v>
      </c>
      <c r="H125" s="4">
        <v>63031</v>
      </c>
      <c r="I125" s="4">
        <v>84454</v>
      </c>
      <c r="J125" s="4">
        <v>11230</v>
      </c>
      <c r="K125" s="4">
        <v>10985</v>
      </c>
      <c r="L125" s="4">
        <v>28369</v>
      </c>
      <c r="M125" s="4">
        <v>27948</v>
      </c>
    </row>
    <row r="126" spans="2:13" x14ac:dyDescent="0.2">
      <c r="B126" s="1">
        <v>1984</v>
      </c>
      <c r="C126" s="4">
        <v>259373</v>
      </c>
      <c r="D126" s="4">
        <v>5136</v>
      </c>
      <c r="E126" s="4">
        <v>1292</v>
      </c>
      <c r="F126" s="4">
        <v>11111</v>
      </c>
      <c r="G126" s="4">
        <v>7102</v>
      </c>
      <c r="H126" s="4">
        <v>63642</v>
      </c>
      <c r="I126" s="4">
        <v>88137</v>
      </c>
      <c r="J126" s="4">
        <v>11474</v>
      </c>
      <c r="K126" s="4">
        <v>11147</v>
      </c>
      <c r="L126" s="4">
        <v>28555</v>
      </c>
      <c r="M126" s="4">
        <v>27942</v>
      </c>
    </row>
    <row r="127" spans="2:13" x14ac:dyDescent="0.2">
      <c r="B127" s="1">
        <v>1985</v>
      </c>
      <c r="C127" s="4">
        <v>269558</v>
      </c>
      <c r="D127" s="4">
        <v>5372</v>
      </c>
      <c r="E127" s="4">
        <v>1318</v>
      </c>
      <c r="F127" s="4">
        <v>12274</v>
      </c>
      <c r="G127" s="4">
        <v>7430</v>
      </c>
      <c r="H127" s="4">
        <v>65216</v>
      </c>
      <c r="I127" s="4">
        <v>91773</v>
      </c>
      <c r="J127" s="4">
        <v>12202</v>
      </c>
      <c r="K127" s="4">
        <v>11616</v>
      </c>
      <c r="L127" s="4">
        <v>29588</v>
      </c>
      <c r="M127" s="4">
        <v>28593</v>
      </c>
    </row>
    <row r="128" spans="2:13" x14ac:dyDescent="0.2">
      <c r="B128" s="1">
        <v>1986</v>
      </c>
      <c r="C128" s="4">
        <v>273942</v>
      </c>
      <c r="D128" s="4">
        <v>5471</v>
      </c>
      <c r="E128" s="4">
        <v>1279</v>
      </c>
      <c r="F128" s="4">
        <v>12260</v>
      </c>
      <c r="G128" s="4">
        <v>7478</v>
      </c>
      <c r="H128" s="4">
        <v>67460</v>
      </c>
      <c r="I128" s="4">
        <v>93376</v>
      </c>
      <c r="J128" s="4">
        <v>12402</v>
      </c>
      <c r="K128" s="4">
        <v>11837</v>
      </c>
      <c r="L128" s="4">
        <v>29184</v>
      </c>
      <c r="M128" s="4">
        <v>28882</v>
      </c>
    </row>
    <row r="129" spans="2:13" x14ac:dyDescent="0.2">
      <c r="B129" s="1">
        <v>1987</v>
      </c>
      <c r="C129" s="4">
        <v>277881</v>
      </c>
      <c r="D129" s="4">
        <v>5613</v>
      </c>
      <c r="E129" s="4">
        <v>1338</v>
      </c>
      <c r="F129" s="4">
        <v>12194</v>
      </c>
      <c r="G129" s="4">
        <v>7736</v>
      </c>
      <c r="H129" s="4">
        <v>67127</v>
      </c>
      <c r="I129" s="4">
        <v>95808</v>
      </c>
      <c r="J129" s="4">
        <v>12692</v>
      </c>
      <c r="K129" s="4">
        <v>11666</v>
      </c>
      <c r="L129" s="4">
        <v>29978</v>
      </c>
      <c r="M129" s="4">
        <v>29226</v>
      </c>
    </row>
    <row r="130" spans="2:13" x14ac:dyDescent="0.2">
      <c r="B130" s="1">
        <v>1988</v>
      </c>
      <c r="C130" s="4">
        <v>286070</v>
      </c>
      <c r="D130" s="4">
        <v>5926</v>
      </c>
      <c r="E130" s="4">
        <v>1423</v>
      </c>
      <c r="F130" s="4">
        <v>12563</v>
      </c>
      <c r="G130" s="4">
        <v>8142</v>
      </c>
      <c r="H130" s="4">
        <v>68792</v>
      </c>
      <c r="I130" s="4">
        <v>98690</v>
      </c>
      <c r="J130" s="4">
        <v>12690</v>
      </c>
      <c r="K130" s="4">
        <v>11677</v>
      </c>
      <c r="L130" s="4">
        <v>30623</v>
      </c>
      <c r="M130" s="4">
        <v>30632</v>
      </c>
    </row>
    <row r="131" spans="2:13" x14ac:dyDescent="0.2">
      <c r="B131" s="1">
        <v>1989</v>
      </c>
      <c r="C131" s="4">
        <v>293202</v>
      </c>
      <c r="D131" s="4">
        <v>6070</v>
      </c>
      <c r="E131" s="4">
        <v>1457</v>
      </c>
      <c r="F131" s="4">
        <v>12143</v>
      </c>
      <c r="G131" s="4">
        <v>8174</v>
      </c>
      <c r="H131" s="4">
        <v>70325</v>
      </c>
      <c r="I131" s="4">
        <v>102529</v>
      </c>
      <c r="J131" s="4">
        <v>12936</v>
      </c>
      <c r="K131" s="4">
        <v>11824</v>
      </c>
      <c r="L131" s="4">
        <v>31459</v>
      </c>
      <c r="M131" s="4">
        <v>31038</v>
      </c>
    </row>
    <row r="132" spans="2:13" x14ac:dyDescent="0.2">
      <c r="B132" s="1">
        <v>1990</v>
      </c>
      <c r="C132" s="4">
        <v>303039</v>
      </c>
      <c r="D132" s="4">
        <v>6216</v>
      </c>
      <c r="E132" s="4">
        <v>1466</v>
      </c>
      <c r="F132" s="4">
        <v>12409</v>
      </c>
      <c r="G132" s="4">
        <v>8519</v>
      </c>
      <c r="H132" s="4">
        <v>72192</v>
      </c>
      <c r="I132" s="4">
        <v>106967</v>
      </c>
      <c r="J132" s="4">
        <v>13173</v>
      </c>
      <c r="K132" s="4">
        <v>12159</v>
      </c>
      <c r="L132" s="4">
        <v>32316</v>
      </c>
      <c r="M132" s="4">
        <v>32175</v>
      </c>
    </row>
    <row r="133" spans="2:13" x14ac:dyDescent="0.2">
      <c r="B133" s="1">
        <v>1991</v>
      </c>
      <c r="C133" s="4">
        <v>310316</v>
      </c>
      <c r="D133" s="4">
        <v>6243</v>
      </c>
      <c r="E133" s="4">
        <v>1404</v>
      </c>
      <c r="F133" s="4">
        <v>12387</v>
      </c>
      <c r="G133" s="4">
        <v>8608</v>
      </c>
      <c r="H133" s="4">
        <v>73659</v>
      </c>
      <c r="I133" s="4">
        <v>110847</v>
      </c>
      <c r="J133" s="4">
        <v>13332</v>
      </c>
      <c r="K133" s="4">
        <v>12044</v>
      </c>
      <c r="L133" s="4">
        <v>32018</v>
      </c>
      <c r="M133" s="4">
        <v>34031</v>
      </c>
    </row>
    <row r="134" spans="2:13" x14ac:dyDescent="0.2">
      <c r="B134" s="1">
        <v>1992</v>
      </c>
      <c r="C134" s="4">
        <v>312748</v>
      </c>
      <c r="D134" s="4">
        <v>6358</v>
      </c>
      <c r="E134" s="4">
        <v>1352</v>
      </c>
      <c r="F134" s="4">
        <v>12348</v>
      </c>
      <c r="G134" s="4">
        <v>8680</v>
      </c>
      <c r="H134" s="4">
        <v>74424</v>
      </c>
      <c r="I134" s="4">
        <v>111800</v>
      </c>
      <c r="J134" s="4">
        <v>13076</v>
      </c>
      <c r="K134" s="4">
        <v>11470</v>
      </c>
      <c r="L134" s="4">
        <v>32210</v>
      </c>
      <c r="M134" s="4">
        <v>35132</v>
      </c>
    </row>
    <row r="135" spans="2:13" x14ac:dyDescent="0.2">
      <c r="B135" s="1">
        <v>1993</v>
      </c>
      <c r="C135" s="4">
        <v>312163</v>
      </c>
      <c r="D135" s="4">
        <v>6186</v>
      </c>
      <c r="E135" s="4">
        <v>1323</v>
      </c>
      <c r="F135" s="4">
        <v>12583</v>
      </c>
      <c r="G135" s="4">
        <v>9056</v>
      </c>
      <c r="H135" s="4">
        <v>74009</v>
      </c>
      <c r="I135" s="4">
        <v>111749</v>
      </c>
      <c r="J135" s="4">
        <v>12883</v>
      </c>
      <c r="K135" s="4">
        <v>11601</v>
      </c>
      <c r="L135" s="4">
        <v>31591</v>
      </c>
      <c r="M135" s="4">
        <v>35624</v>
      </c>
    </row>
    <row r="136" spans="2:13" x14ac:dyDescent="0.2">
      <c r="B136" s="1">
        <v>1994</v>
      </c>
      <c r="C136" s="4">
        <v>308720</v>
      </c>
      <c r="D136" s="4">
        <v>6223</v>
      </c>
      <c r="E136" s="4">
        <v>1322</v>
      </c>
      <c r="F136" s="4">
        <v>12339</v>
      </c>
      <c r="G136" s="4">
        <v>8906</v>
      </c>
      <c r="H136" s="4">
        <v>73962</v>
      </c>
      <c r="I136" s="4">
        <v>111226</v>
      </c>
      <c r="J136" s="4">
        <v>12600</v>
      </c>
      <c r="K136" s="4">
        <v>11215</v>
      </c>
      <c r="L136" s="4">
        <v>29791</v>
      </c>
      <c r="M136" s="4">
        <v>35952</v>
      </c>
    </row>
    <row r="137" spans="2:13" x14ac:dyDescent="0.2">
      <c r="B137" s="1">
        <v>1995</v>
      </c>
      <c r="C137" s="4">
        <v>305774</v>
      </c>
      <c r="D137" s="4">
        <v>6082</v>
      </c>
      <c r="E137" s="4">
        <v>1354</v>
      </c>
      <c r="F137" s="4">
        <v>12054</v>
      </c>
      <c r="G137" s="4">
        <v>8731</v>
      </c>
      <c r="H137" s="4">
        <v>73031</v>
      </c>
      <c r="I137" s="4">
        <v>111026</v>
      </c>
      <c r="J137" s="4">
        <v>12615</v>
      </c>
      <c r="K137" s="4">
        <v>11316</v>
      </c>
      <c r="L137" s="4">
        <v>29201</v>
      </c>
      <c r="M137" s="4">
        <v>35327</v>
      </c>
    </row>
    <row r="138" spans="2:13" x14ac:dyDescent="0.2">
      <c r="B138" s="1">
        <v>1996</v>
      </c>
      <c r="C138" s="4">
        <v>299809</v>
      </c>
      <c r="D138" s="4">
        <v>5912</v>
      </c>
      <c r="E138" s="4">
        <v>1410</v>
      </c>
      <c r="F138" s="4">
        <v>11540</v>
      </c>
      <c r="G138" s="4">
        <v>8572</v>
      </c>
      <c r="H138" s="4">
        <v>72013</v>
      </c>
      <c r="I138" s="4">
        <v>106851</v>
      </c>
      <c r="J138" s="4">
        <v>12544</v>
      </c>
      <c r="K138" s="4">
        <v>11279</v>
      </c>
      <c r="L138" s="4">
        <v>28855</v>
      </c>
      <c r="M138" s="4">
        <v>36017</v>
      </c>
    </row>
    <row r="139" spans="2:13" x14ac:dyDescent="0.2">
      <c r="B139" s="1">
        <v>1997</v>
      </c>
      <c r="C139" s="4">
        <v>298071</v>
      </c>
      <c r="D139" s="4">
        <v>5746</v>
      </c>
      <c r="E139" s="4">
        <v>1439</v>
      </c>
      <c r="F139" s="4">
        <v>11285</v>
      </c>
      <c r="G139" s="4">
        <v>8551</v>
      </c>
      <c r="H139" s="4">
        <v>70790</v>
      </c>
      <c r="I139" s="4">
        <v>106763</v>
      </c>
      <c r="J139" s="4">
        <v>12641</v>
      </c>
      <c r="K139" s="4">
        <v>11092</v>
      </c>
      <c r="L139" s="4">
        <v>28958</v>
      </c>
      <c r="M139" s="4">
        <v>35936</v>
      </c>
    </row>
    <row r="140" spans="2:13" x14ac:dyDescent="0.2">
      <c r="B140" s="1">
        <v>1998</v>
      </c>
      <c r="C140" s="4">
        <v>303859</v>
      </c>
      <c r="D140" s="4">
        <v>6178</v>
      </c>
      <c r="E140" s="4">
        <v>1454</v>
      </c>
      <c r="F140" s="4">
        <v>11683</v>
      </c>
      <c r="G140" s="4">
        <v>8986</v>
      </c>
      <c r="H140" s="4">
        <v>70696</v>
      </c>
      <c r="I140" s="4">
        <v>108488</v>
      </c>
      <c r="J140" s="4">
        <v>12943</v>
      </c>
      <c r="K140" s="4">
        <v>11494</v>
      </c>
      <c r="L140" s="4">
        <v>30583</v>
      </c>
      <c r="M140" s="4">
        <v>36500</v>
      </c>
    </row>
    <row r="141" spans="2:13" x14ac:dyDescent="0.2">
      <c r="B141" s="1">
        <v>1999</v>
      </c>
      <c r="C141" s="4">
        <v>310491</v>
      </c>
      <c r="D141" s="4">
        <v>6288</v>
      </c>
      <c r="E141" s="4">
        <v>1606</v>
      </c>
      <c r="F141" s="4">
        <v>11758</v>
      </c>
      <c r="G141" s="4">
        <v>9209</v>
      </c>
      <c r="H141" s="4">
        <v>71629</v>
      </c>
      <c r="I141" s="4">
        <v>111461</v>
      </c>
      <c r="J141" s="4">
        <v>13250</v>
      </c>
      <c r="K141" s="4">
        <v>11577</v>
      </c>
      <c r="L141" s="4">
        <v>31614</v>
      </c>
      <c r="M141" s="4">
        <v>36773</v>
      </c>
    </row>
    <row r="142" spans="2:13" x14ac:dyDescent="0.2">
      <c r="B142" s="1">
        <v>2000</v>
      </c>
      <c r="C142" s="4">
        <v>321128</v>
      </c>
      <c r="D142" s="4">
        <v>6520</v>
      </c>
      <c r="E142" s="4">
        <v>1639</v>
      </c>
      <c r="F142" s="4">
        <v>11666</v>
      </c>
      <c r="G142" s="4">
        <v>9154</v>
      </c>
      <c r="H142" s="4">
        <v>73941</v>
      </c>
      <c r="I142" s="4">
        <v>115527</v>
      </c>
      <c r="J142" s="4">
        <v>13699</v>
      </c>
      <c r="K142" s="4">
        <v>11838</v>
      </c>
      <c r="L142" s="4">
        <v>33507</v>
      </c>
      <c r="M142" s="4">
        <v>38181</v>
      </c>
    </row>
    <row r="143" spans="2:13" x14ac:dyDescent="0.2">
      <c r="B143" s="1">
        <v>2001</v>
      </c>
      <c r="C143" s="4">
        <v>332042</v>
      </c>
      <c r="D143" s="4">
        <v>6588</v>
      </c>
      <c r="E143" s="4">
        <v>1715</v>
      </c>
      <c r="F143" s="4">
        <v>11698</v>
      </c>
      <c r="G143" s="4">
        <v>9282</v>
      </c>
      <c r="H143" s="4">
        <v>77524</v>
      </c>
      <c r="I143" s="4">
        <v>119136</v>
      </c>
      <c r="J143" s="4">
        <v>13993</v>
      </c>
      <c r="K143" s="4">
        <v>12090</v>
      </c>
      <c r="L143" s="4">
        <v>34925</v>
      </c>
      <c r="M143" s="4">
        <v>39437</v>
      </c>
    </row>
    <row r="144" spans="2:13" x14ac:dyDescent="0.2">
      <c r="B144" s="1">
        <v>2002</v>
      </c>
      <c r="C144" s="4">
        <v>339491</v>
      </c>
      <c r="D144" s="4">
        <v>6749</v>
      </c>
      <c r="E144" s="4">
        <v>1651</v>
      </c>
      <c r="F144" s="4">
        <v>11901</v>
      </c>
      <c r="G144" s="4">
        <v>9442</v>
      </c>
      <c r="H144" s="4">
        <v>78996</v>
      </c>
      <c r="I144" s="4">
        <v>122193</v>
      </c>
      <c r="J144" s="4">
        <v>14293</v>
      </c>
      <c r="K144" s="4">
        <v>12321</v>
      </c>
      <c r="L144" s="4">
        <v>36114</v>
      </c>
      <c r="M144" s="4">
        <v>40027</v>
      </c>
    </row>
    <row r="145" spans="2:13" x14ac:dyDescent="0.2">
      <c r="B145" s="1">
        <v>2003</v>
      </c>
      <c r="C145" s="4">
        <v>349266</v>
      </c>
      <c r="D145" s="4">
        <v>6833</v>
      </c>
      <c r="E145" s="4">
        <v>1721</v>
      </c>
      <c r="F145" s="4">
        <v>12089</v>
      </c>
      <c r="G145" s="4">
        <v>9560</v>
      </c>
      <c r="H145" s="4">
        <v>81853</v>
      </c>
      <c r="I145" s="4">
        <v>126392</v>
      </c>
      <c r="J145" s="4">
        <v>14899</v>
      </c>
      <c r="K145" s="4">
        <v>12503</v>
      </c>
      <c r="L145" s="4">
        <v>37427</v>
      </c>
      <c r="M145" s="4">
        <v>40205</v>
      </c>
    </row>
    <row r="146" spans="2:13" x14ac:dyDescent="0.2">
      <c r="B146" s="1">
        <v>2004</v>
      </c>
      <c r="C146" s="4">
        <v>355844</v>
      </c>
      <c r="D146" s="4">
        <v>6722</v>
      </c>
      <c r="E146" s="4">
        <v>1742</v>
      </c>
      <c r="F146" s="4">
        <v>12087</v>
      </c>
      <c r="G146" s="4">
        <v>9665</v>
      </c>
      <c r="H146" s="4">
        <v>82579</v>
      </c>
      <c r="I146" s="4">
        <v>131202</v>
      </c>
      <c r="J146" s="4">
        <v>15254</v>
      </c>
      <c r="K146" s="4">
        <v>12591</v>
      </c>
      <c r="L146" s="4">
        <v>38171</v>
      </c>
      <c r="M146" s="4">
        <v>39984</v>
      </c>
    </row>
    <row r="147" spans="2:13" x14ac:dyDescent="0.2">
      <c r="B147" s="1">
        <v>2005</v>
      </c>
      <c r="C147" s="4">
        <v>359611</v>
      </c>
      <c r="D147" s="4">
        <v>6822</v>
      </c>
      <c r="E147" s="4">
        <v>1947</v>
      </c>
      <c r="F147" s="4">
        <v>12269</v>
      </c>
      <c r="G147" s="4">
        <v>9887</v>
      </c>
      <c r="H147" s="4">
        <v>82527</v>
      </c>
      <c r="I147" s="4">
        <v>132598</v>
      </c>
      <c r="J147" s="4">
        <v>15332</v>
      </c>
      <c r="K147" s="4">
        <v>12686</v>
      </c>
      <c r="L147" s="4">
        <v>39228</v>
      </c>
      <c r="M147" s="4">
        <v>40465</v>
      </c>
    </row>
    <row r="148" spans="2:13" x14ac:dyDescent="0.2">
      <c r="B148" s="1">
        <v>2006</v>
      </c>
      <c r="C148" s="4">
        <v>369504</v>
      </c>
      <c r="D148" s="4">
        <v>6966</v>
      </c>
      <c r="E148" s="4">
        <v>1982</v>
      </c>
      <c r="F148" s="4">
        <v>12502</v>
      </c>
      <c r="G148" s="4">
        <v>10034</v>
      </c>
      <c r="H148" s="4">
        <v>84182</v>
      </c>
      <c r="I148" s="4">
        <v>138286</v>
      </c>
      <c r="J148" s="4">
        <v>15391</v>
      </c>
      <c r="K148" s="4">
        <v>12967</v>
      </c>
      <c r="L148" s="4">
        <v>40470</v>
      </c>
      <c r="M148" s="4">
        <v>40963</v>
      </c>
    </row>
    <row r="149" spans="2:13" x14ac:dyDescent="0.2">
      <c r="B149" s="1">
        <v>2007</v>
      </c>
      <c r="C149" s="4">
        <v>378294</v>
      </c>
      <c r="D149" s="4">
        <v>7783</v>
      </c>
      <c r="E149" s="4">
        <v>1919</v>
      </c>
      <c r="F149" s="4">
        <v>12987</v>
      </c>
      <c r="G149" s="4">
        <v>10309</v>
      </c>
      <c r="H149" s="4">
        <v>86212</v>
      </c>
      <c r="I149" s="4">
        <v>138217</v>
      </c>
      <c r="J149" s="4">
        <v>15820</v>
      </c>
      <c r="K149" s="4">
        <v>13424</v>
      </c>
      <c r="L149" s="4">
        <v>42641</v>
      </c>
      <c r="M149" s="4">
        <v>43189</v>
      </c>
    </row>
    <row r="150" spans="2:13" x14ac:dyDescent="0.2">
      <c r="B150" s="1">
        <v>2008</v>
      </c>
      <c r="C150" s="4">
        <v>392551</v>
      </c>
      <c r="D150" s="4">
        <v>7458</v>
      </c>
      <c r="E150" s="4">
        <v>1983</v>
      </c>
      <c r="F150" s="4">
        <v>13375</v>
      </c>
      <c r="G150" s="4">
        <v>10671</v>
      </c>
      <c r="H150" s="4">
        <v>87062</v>
      </c>
      <c r="I150" s="4">
        <v>145064</v>
      </c>
      <c r="J150" s="4">
        <v>16715</v>
      </c>
      <c r="K150" s="4">
        <v>13953</v>
      </c>
      <c r="L150" s="4">
        <v>45408</v>
      </c>
      <c r="M150" s="4">
        <v>44898</v>
      </c>
    </row>
    <row r="151" spans="2:13" x14ac:dyDescent="0.2">
      <c r="B151" s="1">
        <v>2009</v>
      </c>
      <c r="C151" s="4">
        <v>403144</v>
      </c>
      <c r="D151" s="4">
        <v>8070</v>
      </c>
      <c r="E151" s="4">
        <v>2050</v>
      </c>
      <c r="F151" s="4">
        <v>13328</v>
      </c>
      <c r="G151" s="4">
        <v>10642</v>
      </c>
      <c r="H151" s="4">
        <v>90441</v>
      </c>
      <c r="I151" s="4">
        <v>148491</v>
      </c>
      <c r="J151" s="4">
        <v>16884</v>
      </c>
      <c r="K151" s="4">
        <v>14373</v>
      </c>
      <c r="L151" s="4">
        <v>46942</v>
      </c>
      <c r="M151" s="4">
        <v>45442</v>
      </c>
    </row>
    <row r="152" spans="2:13" x14ac:dyDescent="0.2">
      <c r="B152" s="1">
        <v>2010</v>
      </c>
      <c r="C152" s="4">
        <v>412260</v>
      </c>
      <c r="D152" s="4">
        <v>8294</v>
      </c>
      <c r="E152" s="4">
        <v>2126</v>
      </c>
      <c r="F152" s="4">
        <v>13701</v>
      </c>
      <c r="G152" s="4">
        <v>11050</v>
      </c>
      <c r="H152" s="4">
        <v>92152</v>
      </c>
      <c r="I152" s="4">
        <v>152651</v>
      </c>
      <c r="J152" s="4">
        <v>16856</v>
      </c>
      <c r="K152" s="4">
        <v>14820</v>
      </c>
      <c r="L152" s="4">
        <v>48140</v>
      </c>
      <c r="M152" s="4">
        <v>45800</v>
      </c>
    </row>
    <row r="153" spans="2:13" x14ac:dyDescent="0.2">
      <c r="B153" s="1">
        <v>2011</v>
      </c>
      <c r="C153" s="4">
        <v>417762</v>
      </c>
      <c r="D153" s="4">
        <v>8289</v>
      </c>
      <c r="E153" s="4">
        <v>2098</v>
      </c>
      <c r="F153" s="4">
        <v>14018</v>
      </c>
      <c r="G153" s="4">
        <v>10709</v>
      </c>
      <c r="H153" s="4">
        <v>92803</v>
      </c>
      <c r="I153" s="4">
        <v>154007</v>
      </c>
      <c r="J153" s="4">
        <v>17679</v>
      </c>
      <c r="K153" s="4">
        <v>14869</v>
      </c>
      <c r="L153" s="4">
        <v>49967</v>
      </c>
      <c r="M153" s="4">
        <v>46751</v>
      </c>
    </row>
    <row r="154" spans="2:13" x14ac:dyDescent="0.2">
      <c r="B154" s="1">
        <v>2012</v>
      </c>
      <c r="C154" s="4">
        <v>420739</v>
      </c>
      <c r="D154" s="4">
        <v>8154</v>
      </c>
      <c r="E154" s="4">
        <v>2052</v>
      </c>
      <c r="F154" s="4">
        <v>14242</v>
      </c>
      <c r="G154" s="4">
        <v>10604</v>
      </c>
      <c r="H154" s="4">
        <v>93549</v>
      </c>
      <c r="I154" s="4">
        <v>154155</v>
      </c>
      <c r="J154" s="4">
        <v>18245</v>
      </c>
      <c r="K154" s="4">
        <v>14839</v>
      </c>
      <c r="L154" s="4">
        <v>50717</v>
      </c>
      <c r="M154" s="4">
        <v>47566</v>
      </c>
    </row>
    <row r="155" spans="2:13" x14ac:dyDescent="0.2">
      <c r="B155" s="1">
        <v>2013</v>
      </c>
      <c r="C155" s="4">
        <v>418100</v>
      </c>
      <c r="D155" s="4">
        <v>7988</v>
      </c>
      <c r="E155" s="4">
        <v>2009</v>
      </c>
      <c r="F155" s="4">
        <v>13898</v>
      </c>
      <c r="G155" s="4">
        <v>10443</v>
      </c>
      <c r="H155" s="4">
        <v>92944</v>
      </c>
      <c r="I155" s="4">
        <v>152900</v>
      </c>
      <c r="J155" s="4">
        <v>18081</v>
      </c>
      <c r="K155" s="4">
        <v>14588</v>
      </c>
      <c r="L155" s="4">
        <v>51021</v>
      </c>
      <c r="M155" s="4">
        <v>47574</v>
      </c>
    </row>
    <row r="156" spans="2:13" x14ac:dyDescent="0.2">
      <c r="B156" s="1">
        <v>2014</v>
      </c>
      <c r="C156" s="4">
        <v>420438</v>
      </c>
      <c r="D156" s="4">
        <v>7793</v>
      </c>
      <c r="E156" s="4">
        <v>1992</v>
      </c>
      <c r="F156" s="4">
        <v>13979</v>
      </c>
      <c r="G156" s="4">
        <v>10286</v>
      </c>
      <c r="H156" s="4">
        <v>94535</v>
      </c>
      <c r="I156" s="4">
        <v>154105</v>
      </c>
      <c r="J156" s="4">
        <v>17800</v>
      </c>
      <c r="K156" s="4">
        <v>14564</v>
      </c>
      <c r="L156" s="4">
        <v>51875</v>
      </c>
      <c r="M156" s="4">
        <v>46692</v>
      </c>
    </row>
    <row r="157" spans="2:13" x14ac:dyDescent="0.2">
      <c r="B157" s="1">
        <v>2015</v>
      </c>
      <c r="C157" s="4">
        <v>426155</v>
      </c>
      <c r="D157" s="4">
        <v>7874</v>
      </c>
      <c r="E157" s="4">
        <v>1982</v>
      </c>
      <c r="F157" s="4">
        <v>14090</v>
      </c>
      <c r="G157" s="4">
        <v>10433</v>
      </c>
      <c r="H157" s="4">
        <v>93949</v>
      </c>
      <c r="I157" s="4">
        <v>157296</v>
      </c>
      <c r="J157" s="4">
        <v>17919</v>
      </c>
      <c r="K157" s="4">
        <v>14969</v>
      </c>
      <c r="L157" s="4">
        <v>52936</v>
      </c>
      <c r="M157" s="4">
        <v>47711</v>
      </c>
    </row>
    <row r="158" spans="2:13" x14ac:dyDescent="0.2">
      <c r="B158" s="1">
        <v>2016</v>
      </c>
      <c r="C158" s="4">
        <v>434075</v>
      </c>
      <c r="D158" s="4">
        <v>7925</v>
      </c>
      <c r="E158" s="4">
        <v>2008</v>
      </c>
      <c r="F158" s="4">
        <v>14184</v>
      </c>
      <c r="G158" s="4">
        <v>10752</v>
      </c>
      <c r="H158" s="4">
        <v>95922</v>
      </c>
      <c r="I158" s="4">
        <v>159281</v>
      </c>
      <c r="J158" s="4">
        <v>18141</v>
      </c>
      <c r="K158" s="4">
        <v>15093</v>
      </c>
      <c r="L158" s="4">
        <v>55134</v>
      </c>
      <c r="M158" s="4">
        <v>48554</v>
      </c>
    </row>
    <row r="159" spans="2:13" x14ac:dyDescent="0.2">
      <c r="B159" s="1">
        <v>2017</v>
      </c>
      <c r="C159" s="4">
        <v>443184</v>
      </c>
      <c r="D159" s="4">
        <v>7864</v>
      </c>
      <c r="E159" s="4">
        <v>2046</v>
      </c>
      <c r="F159" s="4">
        <v>14460</v>
      </c>
      <c r="G159" s="4">
        <v>10948</v>
      </c>
      <c r="H159" s="4">
        <v>97957</v>
      </c>
      <c r="I159" s="4">
        <v>162175</v>
      </c>
      <c r="J159" s="4">
        <v>18536</v>
      </c>
      <c r="K159" s="4">
        <v>15475</v>
      </c>
      <c r="L159" s="4">
        <v>56856</v>
      </c>
      <c r="M159" s="4">
        <v>49654</v>
      </c>
    </row>
    <row r="160" spans="2:13" x14ac:dyDescent="0.2">
      <c r="B160" s="1">
        <v>2018</v>
      </c>
      <c r="C160" s="4">
        <v>457158</v>
      </c>
      <c r="D160" s="4">
        <v>8098</v>
      </c>
      <c r="E160" s="4">
        <v>2097</v>
      </c>
      <c r="F160" s="4">
        <v>14838</v>
      </c>
      <c r="G160" s="4">
        <v>11327</v>
      </c>
      <c r="H160" s="4">
        <v>100317</v>
      </c>
      <c r="I160" s="4">
        <v>168055</v>
      </c>
      <c r="J160" s="4">
        <v>18908</v>
      </c>
      <c r="K160" s="4">
        <v>15928</v>
      </c>
      <c r="L160" s="4">
        <v>58785</v>
      </c>
      <c r="M160" s="4">
        <v>51238</v>
      </c>
    </row>
    <row r="161" spans="1:13" x14ac:dyDescent="0.2">
      <c r="B161" s="1">
        <v>2019</v>
      </c>
      <c r="C161" s="4">
        <v>462155</v>
      </c>
      <c r="D161" s="4">
        <v>8105</v>
      </c>
      <c r="E161" s="4">
        <v>2137</v>
      </c>
      <c r="F161" s="4">
        <v>15038</v>
      </c>
      <c r="G161" s="4">
        <v>11584</v>
      </c>
      <c r="H161" s="4">
        <v>103040</v>
      </c>
      <c r="I161" s="4">
        <v>168342</v>
      </c>
      <c r="J161" s="4">
        <v>19174</v>
      </c>
      <c r="K161" s="4">
        <v>16163</v>
      </c>
      <c r="L161" s="4">
        <v>58322</v>
      </c>
      <c r="M161" s="4">
        <v>52715</v>
      </c>
    </row>
    <row r="162" spans="1:13" x14ac:dyDescent="0.2">
      <c r="B162" s="1">
        <v>2020</v>
      </c>
      <c r="C162" s="4">
        <v>468471</v>
      </c>
      <c r="D162" s="4">
        <v>8221</v>
      </c>
      <c r="E162" s="4">
        <v>2187</v>
      </c>
      <c r="F162" s="4">
        <v>15283</v>
      </c>
      <c r="G162" s="4">
        <v>11645</v>
      </c>
      <c r="H162" s="4">
        <v>104429</v>
      </c>
      <c r="I162" s="4">
        <v>170202</v>
      </c>
      <c r="J162" s="4">
        <v>19894</v>
      </c>
      <c r="K162" s="4">
        <v>16318</v>
      </c>
      <c r="L162" s="4">
        <v>57863</v>
      </c>
      <c r="M162" s="4">
        <v>54805</v>
      </c>
    </row>
    <row r="163" spans="1:13" x14ac:dyDescent="0.2">
      <c r="B163" s="1">
        <v>2021</v>
      </c>
      <c r="C163" s="4">
        <v>494677</v>
      </c>
      <c r="D163" s="4">
        <v>8559</v>
      </c>
      <c r="E163" s="4">
        <v>2321</v>
      </c>
      <c r="F163" s="4">
        <v>16372</v>
      </c>
      <c r="G163" s="4">
        <v>12133</v>
      </c>
      <c r="H163" s="4">
        <v>112547</v>
      </c>
      <c r="I163" s="4">
        <v>179022</v>
      </c>
      <c r="J163" s="4">
        <v>20540</v>
      </c>
      <c r="K163" s="4">
        <v>16766</v>
      </c>
      <c r="L163" s="4">
        <v>59206</v>
      </c>
      <c r="M163" s="4">
        <v>59217</v>
      </c>
    </row>
    <row r="164" spans="1:13" s="88" customFormat="1" x14ac:dyDescent="0.2">
      <c r="A164" s="1"/>
      <c r="B164" s="145">
        <v>2022</v>
      </c>
      <c r="C164" s="88">
        <v>510116</v>
      </c>
      <c r="D164" s="88">
        <v>8871</v>
      </c>
      <c r="E164" s="88">
        <v>2421</v>
      </c>
      <c r="F164" s="88">
        <v>17003</v>
      </c>
      <c r="G164" s="88">
        <v>12548</v>
      </c>
      <c r="H164" s="88">
        <v>115167</v>
      </c>
      <c r="I164" s="88">
        <v>184718</v>
      </c>
      <c r="J164" s="88">
        <v>21456</v>
      </c>
      <c r="K164" s="88">
        <v>17429</v>
      </c>
      <c r="L164" s="88">
        <v>60991</v>
      </c>
      <c r="M164" s="88">
        <v>61307</v>
      </c>
    </row>
    <row r="165" spans="1:13" s="88" customFormat="1" x14ac:dyDescent="0.2">
      <c r="A165" s="1"/>
      <c r="B165" s="145">
        <v>2023</v>
      </c>
      <c r="C165" s="88">
        <v>521429</v>
      </c>
      <c r="D165" s="88">
        <v>8878</v>
      </c>
      <c r="E165" s="88">
        <v>2518</v>
      </c>
      <c r="F165" s="88">
        <v>17205</v>
      </c>
      <c r="G165" s="88">
        <v>12665</v>
      </c>
      <c r="H165" s="88">
        <v>113096</v>
      </c>
      <c r="I165" s="88">
        <v>189328</v>
      </c>
      <c r="J165" s="88">
        <v>22758</v>
      </c>
      <c r="K165" s="88">
        <v>17938</v>
      </c>
      <c r="L165" s="88">
        <v>63277</v>
      </c>
      <c r="M165" s="88">
        <v>65537</v>
      </c>
    </row>
    <row r="166" spans="1:13" x14ac:dyDescent="0.2">
      <c r="C166" s="126"/>
      <c r="D166" s="126"/>
      <c r="E166" s="126"/>
      <c r="F166" s="126"/>
      <c r="G166" s="126"/>
      <c r="H166" s="126"/>
      <c r="I166" s="126"/>
      <c r="J166" s="126"/>
      <c r="K166" s="126"/>
      <c r="L166" s="126"/>
      <c r="M166" s="126"/>
    </row>
    <row r="167" spans="1:13" x14ac:dyDescent="0.2">
      <c r="C167" s="1" t="s">
        <v>557</v>
      </c>
      <c r="D167" s="126"/>
      <c r="E167" s="126"/>
      <c r="F167" s="126"/>
      <c r="G167" s="126"/>
      <c r="H167" s="126"/>
      <c r="I167" s="126"/>
      <c r="J167" s="126"/>
      <c r="K167" s="126"/>
      <c r="L167" s="126"/>
      <c r="M167" s="126"/>
    </row>
    <row r="168" spans="1:13" x14ac:dyDescent="0.2">
      <c r="C168" s="1" t="s">
        <v>558</v>
      </c>
    </row>
    <row r="169" spans="1:13" x14ac:dyDescent="0.2">
      <c r="A169" s="88"/>
    </row>
    <row r="170" spans="1:13" x14ac:dyDescent="0.2">
      <c r="A170" s="88"/>
    </row>
    <row r="171" spans="1:13" x14ac:dyDescent="0.2">
      <c r="B171" s="237" t="s">
        <v>534</v>
      </c>
      <c r="C171" s="237"/>
      <c r="D171" s="237"/>
      <c r="E171" s="237"/>
      <c r="F171" s="237"/>
      <c r="G171" s="237"/>
      <c r="H171" s="237"/>
      <c r="I171" s="237"/>
      <c r="J171" s="237"/>
      <c r="K171" s="237"/>
      <c r="L171" s="237"/>
      <c r="M171" s="237"/>
    </row>
    <row r="172" spans="1:13" x14ac:dyDescent="0.2">
      <c r="C172" s="1" t="s">
        <v>101</v>
      </c>
      <c r="D172" s="1" t="s">
        <v>376</v>
      </c>
      <c r="E172" s="1" t="s">
        <v>103</v>
      </c>
      <c r="F172" s="1" t="s">
        <v>104</v>
      </c>
      <c r="G172" s="1" t="s">
        <v>105</v>
      </c>
      <c r="H172" s="1" t="s">
        <v>106</v>
      </c>
      <c r="I172" s="1" t="s">
        <v>107</v>
      </c>
      <c r="J172" s="1" t="s">
        <v>108</v>
      </c>
      <c r="K172" s="1" t="s">
        <v>109</v>
      </c>
      <c r="L172" s="1" t="s">
        <v>110</v>
      </c>
      <c r="M172" s="1" t="s">
        <v>111</v>
      </c>
    </row>
    <row r="173" spans="1:13" x14ac:dyDescent="0.2">
      <c r="C173" s="1" t="s">
        <v>556</v>
      </c>
      <c r="D173" s="1" t="s">
        <v>556</v>
      </c>
      <c r="E173" s="1" t="s">
        <v>556</v>
      </c>
      <c r="F173" s="1" t="s">
        <v>556</v>
      </c>
      <c r="G173" s="1" t="s">
        <v>556</v>
      </c>
      <c r="H173" s="1" t="s">
        <v>556</v>
      </c>
      <c r="I173" s="1" t="s">
        <v>556</v>
      </c>
      <c r="J173" s="1" t="s">
        <v>556</v>
      </c>
      <c r="K173" s="1" t="s">
        <v>556</v>
      </c>
      <c r="L173" s="1" t="s">
        <v>556</v>
      </c>
      <c r="M173" s="1" t="s">
        <v>556</v>
      </c>
    </row>
    <row r="174" spans="1:13" x14ac:dyDescent="0.2">
      <c r="B174" s="1">
        <v>1981</v>
      </c>
      <c r="C174" s="88">
        <v>25026</v>
      </c>
      <c r="D174" s="1">
        <v>423</v>
      </c>
      <c r="E174" s="1">
        <v>153</v>
      </c>
      <c r="F174" s="1">
        <v>1026</v>
      </c>
      <c r="G174" s="1">
        <v>784</v>
      </c>
      <c r="H174" s="1">
        <v>4872</v>
      </c>
      <c r="I174" s="1">
        <v>6773</v>
      </c>
      <c r="J174" s="1">
        <v>1032</v>
      </c>
      <c r="K174" s="1">
        <v>1086</v>
      </c>
      <c r="L174" s="1">
        <v>5714</v>
      </c>
      <c r="M174" s="1">
        <v>3082</v>
      </c>
    </row>
    <row r="175" spans="1:13" x14ac:dyDescent="0.2">
      <c r="B175" s="1">
        <v>1982</v>
      </c>
      <c r="C175" s="88">
        <v>25803</v>
      </c>
      <c r="D175" s="1">
        <v>503</v>
      </c>
      <c r="E175" s="1">
        <v>124</v>
      </c>
      <c r="F175" s="1">
        <v>963</v>
      </c>
      <c r="G175" s="1">
        <v>889</v>
      </c>
      <c r="H175" s="1">
        <v>4546</v>
      </c>
      <c r="I175" s="1">
        <v>7026</v>
      </c>
      <c r="J175" s="1">
        <v>1034</v>
      </c>
      <c r="K175" s="1">
        <v>1025</v>
      </c>
      <c r="L175" s="1">
        <v>6908</v>
      </c>
      <c r="M175" s="1">
        <v>2774</v>
      </c>
    </row>
    <row r="176" spans="1:13" x14ac:dyDescent="0.2">
      <c r="B176" s="1">
        <v>1983</v>
      </c>
      <c r="C176" s="88">
        <v>26101</v>
      </c>
      <c r="D176" s="1">
        <v>632</v>
      </c>
      <c r="E176" s="1">
        <v>108</v>
      </c>
      <c r="F176" s="1">
        <v>1067</v>
      </c>
      <c r="G176" s="1">
        <v>880</v>
      </c>
      <c r="H176" s="1">
        <v>5018</v>
      </c>
      <c r="I176" s="1">
        <v>7279</v>
      </c>
      <c r="J176" s="1">
        <v>1205</v>
      </c>
      <c r="K176" s="1">
        <v>1078</v>
      </c>
      <c r="L176" s="1">
        <v>5676</v>
      </c>
      <c r="M176" s="1">
        <v>3045</v>
      </c>
    </row>
    <row r="177" spans="2:13" x14ac:dyDescent="0.2">
      <c r="B177" s="1">
        <v>1984</v>
      </c>
      <c r="C177" s="88">
        <v>27483</v>
      </c>
      <c r="D177" s="1">
        <v>650</v>
      </c>
      <c r="E177" s="1">
        <v>161</v>
      </c>
      <c r="F177" s="1">
        <v>1466</v>
      </c>
      <c r="G177" s="1">
        <v>947</v>
      </c>
      <c r="H177" s="1">
        <v>5605</v>
      </c>
      <c r="I177" s="1">
        <v>8032</v>
      </c>
      <c r="J177" s="1">
        <v>1379</v>
      </c>
      <c r="K177" s="1">
        <v>1105</v>
      </c>
      <c r="L177" s="1">
        <v>4644</v>
      </c>
      <c r="M177" s="1">
        <v>3124</v>
      </c>
    </row>
    <row r="178" spans="2:13" x14ac:dyDescent="0.2">
      <c r="B178" s="1">
        <v>1985</v>
      </c>
      <c r="C178" s="88">
        <v>30348</v>
      </c>
      <c r="D178" s="1">
        <v>615</v>
      </c>
      <c r="E178" s="1">
        <v>163</v>
      </c>
      <c r="F178" s="1">
        <v>1277</v>
      </c>
      <c r="G178" s="1">
        <v>1025</v>
      </c>
      <c r="H178" s="1">
        <v>6807</v>
      </c>
      <c r="I178" s="1">
        <v>8761</v>
      </c>
      <c r="J178" s="1">
        <v>1435</v>
      </c>
      <c r="K178" s="1">
        <v>1098</v>
      </c>
      <c r="L178" s="1">
        <v>5001</v>
      </c>
      <c r="M178" s="1">
        <v>3812</v>
      </c>
    </row>
    <row r="179" spans="2:13" x14ac:dyDescent="0.2">
      <c r="B179" s="1">
        <v>1986</v>
      </c>
      <c r="C179" s="88">
        <v>30388</v>
      </c>
      <c r="D179" s="1">
        <v>652</v>
      </c>
      <c r="E179" s="1">
        <v>186</v>
      </c>
      <c r="F179" s="1">
        <v>1433</v>
      </c>
      <c r="G179" s="1">
        <v>1010</v>
      </c>
      <c r="H179" s="1">
        <v>6316</v>
      </c>
      <c r="I179" s="1">
        <v>8893</v>
      </c>
      <c r="J179" s="1">
        <v>1484</v>
      </c>
      <c r="K179" s="1">
        <v>1260</v>
      </c>
      <c r="L179" s="1">
        <v>5185</v>
      </c>
      <c r="M179" s="1">
        <v>3460</v>
      </c>
    </row>
    <row r="180" spans="2:13" x14ac:dyDescent="0.2">
      <c r="B180" s="1">
        <v>1987</v>
      </c>
      <c r="C180" s="88">
        <v>30821</v>
      </c>
      <c r="D180" s="1">
        <v>599</v>
      </c>
      <c r="E180" s="1">
        <v>151</v>
      </c>
      <c r="F180" s="1">
        <v>1463</v>
      </c>
      <c r="G180" s="1">
        <v>1058</v>
      </c>
      <c r="H180" s="1">
        <v>6107</v>
      </c>
      <c r="I180" s="1">
        <v>9879</v>
      </c>
      <c r="J180" s="1">
        <v>1313</v>
      </c>
      <c r="K180" s="1">
        <v>1240</v>
      </c>
      <c r="L180" s="1">
        <v>4740</v>
      </c>
      <c r="M180" s="1">
        <v>3696</v>
      </c>
    </row>
    <row r="181" spans="2:13" x14ac:dyDescent="0.2">
      <c r="B181" s="1">
        <v>1988</v>
      </c>
      <c r="C181" s="88">
        <v>32735</v>
      </c>
      <c r="D181" s="1">
        <v>661</v>
      </c>
      <c r="E181" s="1">
        <v>199</v>
      </c>
      <c r="F181" s="1">
        <v>1653</v>
      </c>
      <c r="G181" s="1">
        <v>978</v>
      </c>
      <c r="H181" s="1">
        <v>6489</v>
      </c>
      <c r="I181" s="1">
        <v>11699</v>
      </c>
      <c r="J181" s="1">
        <v>1362</v>
      </c>
      <c r="K181" s="1">
        <v>1182</v>
      </c>
      <c r="L181" s="1">
        <v>4479</v>
      </c>
      <c r="M181" s="1">
        <v>3403</v>
      </c>
    </row>
    <row r="182" spans="2:13" x14ac:dyDescent="0.2">
      <c r="B182" s="1">
        <v>1989</v>
      </c>
      <c r="C182" s="88">
        <v>35280</v>
      </c>
      <c r="D182" s="1">
        <v>742</v>
      </c>
      <c r="E182" s="1">
        <v>187</v>
      </c>
      <c r="F182" s="1">
        <v>2077</v>
      </c>
      <c r="G182" s="1">
        <v>1001</v>
      </c>
      <c r="H182" s="1">
        <v>7189</v>
      </c>
      <c r="I182" s="1">
        <v>12055</v>
      </c>
      <c r="J182" s="1">
        <v>1270</v>
      </c>
      <c r="K182" s="1">
        <v>1298</v>
      </c>
      <c r="L182" s="1">
        <v>4306</v>
      </c>
      <c r="M182" s="1">
        <v>4355</v>
      </c>
    </row>
    <row r="183" spans="2:13" x14ac:dyDescent="0.2">
      <c r="B183" s="1">
        <v>1990</v>
      </c>
      <c r="C183" s="88">
        <v>37550</v>
      </c>
      <c r="D183" s="1">
        <v>752</v>
      </c>
      <c r="E183" s="1">
        <v>173</v>
      </c>
      <c r="F183" s="1">
        <v>1785</v>
      </c>
      <c r="G183" s="1">
        <v>1183</v>
      </c>
      <c r="H183" s="1">
        <v>7561</v>
      </c>
      <c r="I183" s="1">
        <v>13566</v>
      </c>
      <c r="J183" s="1">
        <v>1380</v>
      </c>
      <c r="K183" s="1">
        <v>1266</v>
      </c>
      <c r="L183" s="1">
        <v>4817</v>
      </c>
      <c r="M183" s="1">
        <v>4364</v>
      </c>
    </row>
    <row r="184" spans="2:13" x14ac:dyDescent="0.2">
      <c r="B184" s="1">
        <v>1991</v>
      </c>
      <c r="C184" s="88">
        <v>39705</v>
      </c>
      <c r="D184" s="1">
        <v>661</v>
      </c>
      <c r="E184" s="1">
        <v>203</v>
      </c>
      <c r="F184" s="1">
        <v>1660</v>
      </c>
      <c r="G184" s="1">
        <v>1162</v>
      </c>
      <c r="H184" s="1">
        <v>8078</v>
      </c>
      <c r="I184" s="1">
        <v>15179</v>
      </c>
      <c r="J184" s="1">
        <v>1484</v>
      </c>
      <c r="K184" s="1">
        <v>1136</v>
      </c>
      <c r="L184" s="1">
        <v>4460</v>
      </c>
      <c r="M184" s="1">
        <v>4984</v>
      </c>
    </row>
    <row r="185" spans="2:13" x14ac:dyDescent="0.2">
      <c r="B185" s="1">
        <v>1992</v>
      </c>
      <c r="C185" s="88">
        <v>39573</v>
      </c>
      <c r="D185" s="1">
        <v>657</v>
      </c>
      <c r="E185" s="1">
        <v>246</v>
      </c>
      <c r="F185" s="1">
        <v>1703</v>
      </c>
      <c r="G185" s="1">
        <v>1140</v>
      </c>
      <c r="H185" s="1">
        <v>7983</v>
      </c>
      <c r="I185" s="1">
        <v>15164</v>
      </c>
      <c r="J185" s="1">
        <v>1551</v>
      </c>
      <c r="K185" s="1">
        <v>1060</v>
      </c>
      <c r="L185" s="1">
        <v>4370</v>
      </c>
      <c r="M185" s="1">
        <v>5043</v>
      </c>
    </row>
    <row r="186" spans="2:13" x14ac:dyDescent="0.2">
      <c r="B186" s="1">
        <v>1993</v>
      </c>
      <c r="C186" s="88">
        <v>39912</v>
      </c>
      <c r="D186" s="1">
        <v>697</v>
      </c>
      <c r="E186" s="1">
        <v>237</v>
      </c>
      <c r="F186" s="1">
        <v>1836</v>
      </c>
      <c r="G186" s="1">
        <v>1243</v>
      </c>
      <c r="H186" s="1">
        <v>8585</v>
      </c>
      <c r="I186" s="1">
        <v>14560</v>
      </c>
      <c r="J186" s="1">
        <v>1463</v>
      </c>
      <c r="K186" s="1">
        <v>1197</v>
      </c>
      <c r="L186" s="1">
        <v>4158</v>
      </c>
      <c r="M186" s="1">
        <v>5144</v>
      </c>
    </row>
    <row r="187" spans="2:13" x14ac:dyDescent="0.2">
      <c r="B187" s="1">
        <v>1994</v>
      </c>
      <c r="C187" s="88">
        <v>41195</v>
      </c>
      <c r="D187" s="1">
        <v>615</v>
      </c>
      <c r="E187" s="1">
        <v>173</v>
      </c>
      <c r="F187" s="1">
        <v>1644</v>
      </c>
      <c r="G187" s="1">
        <v>1196</v>
      </c>
      <c r="H187" s="1">
        <v>8755</v>
      </c>
      <c r="I187" s="1">
        <v>15559</v>
      </c>
      <c r="J187" s="1">
        <v>1638</v>
      </c>
      <c r="K187" s="1">
        <v>1210</v>
      </c>
      <c r="L187" s="1">
        <v>3749</v>
      </c>
      <c r="M187" s="1">
        <v>5908</v>
      </c>
    </row>
    <row r="188" spans="2:13" x14ac:dyDescent="0.2">
      <c r="B188" s="1">
        <v>1995</v>
      </c>
      <c r="C188" s="88">
        <v>41121</v>
      </c>
      <c r="D188" s="1">
        <v>552</v>
      </c>
      <c r="E188" s="1">
        <v>155</v>
      </c>
      <c r="F188" s="1">
        <v>1605</v>
      </c>
      <c r="G188" s="1">
        <v>1334</v>
      </c>
      <c r="H188" s="1">
        <v>8736</v>
      </c>
      <c r="I188" s="1">
        <v>16476</v>
      </c>
      <c r="J188" s="1">
        <v>1588</v>
      </c>
      <c r="K188" s="1">
        <v>973</v>
      </c>
      <c r="L188" s="1">
        <v>3392</v>
      </c>
      <c r="M188" s="1">
        <v>5499</v>
      </c>
    </row>
    <row r="189" spans="2:13" x14ac:dyDescent="0.2">
      <c r="B189" s="1">
        <v>1996</v>
      </c>
      <c r="C189" s="88">
        <v>40587</v>
      </c>
      <c r="D189" s="1">
        <v>477</v>
      </c>
      <c r="E189" s="1">
        <v>165</v>
      </c>
      <c r="F189" s="1">
        <v>1268</v>
      </c>
      <c r="G189" s="1">
        <v>1293</v>
      </c>
      <c r="H189" s="1">
        <v>8974</v>
      </c>
      <c r="I189" s="1">
        <v>15749</v>
      </c>
      <c r="J189" s="1">
        <v>1527</v>
      </c>
      <c r="K189" s="1">
        <v>1048</v>
      </c>
      <c r="L189" s="1">
        <v>3525</v>
      </c>
      <c r="M189" s="1">
        <v>5936</v>
      </c>
    </row>
    <row r="190" spans="2:13" x14ac:dyDescent="0.2">
      <c r="B190" s="1">
        <v>1997</v>
      </c>
      <c r="C190" s="88">
        <v>38411</v>
      </c>
      <c r="D190" s="1">
        <v>446</v>
      </c>
      <c r="E190" s="1">
        <v>219</v>
      </c>
      <c r="F190" s="1">
        <v>1199</v>
      </c>
      <c r="G190" s="1">
        <v>1125</v>
      </c>
      <c r="H190" s="1">
        <v>8458</v>
      </c>
      <c r="I190" s="1">
        <v>15238</v>
      </c>
      <c r="J190" s="1">
        <v>1334</v>
      </c>
      <c r="K190" s="1">
        <v>1152</v>
      </c>
      <c r="L190" s="1">
        <v>3442</v>
      </c>
      <c r="M190" s="1">
        <v>5201</v>
      </c>
    </row>
    <row r="191" spans="2:13" x14ac:dyDescent="0.2">
      <c r="B191" s="1">
        <v>1998</v>
      </c>
      <c r="C191" s="88">
        <v>38945</v>
      </c>
      <c r="D191" s="1">
        <v>579</v>
      </c>
      <c r="E191" s="1">
        <v>217</v>
      </c>
      <c r="F191" s="1">
        <v>1064</v>
      </c>
      <c r="G191" s="1">
        <v>1148</v>
      </c>
      <c r="H191" s="1">
        <v>9015</v>
      </c>
      <c r="I191" s="1">
        <v>14833</v>
      </c>
      <c r="J191" s="1">
        <v>1411</v>
      </c>
      <c r="K191" s="1">
        <v>1236</v>
      </c>
      <c r="L191" s="1">
        <v>3861</v>
      </c>
      <c r="M191" s="1">
        <v>4984</v>
      </c>
    </row>
    <row r="192" spans="2:13" x14ac:dyDescent="0.2">
      <c r="B192" s="1">
        <v>1999</v>
      </c>
      <c r="C192" s="88">
        <v>43770</v>
      </c>
      <c r="D192" s="1">
        <v>759</v>
      </c>
      <c r="E192" s="1">
        <v>226</v>
      </c>
      <c r="F192" s="1">
        <v>1055</v>
      </c>
      <c r="G192" s="1">
        <v>1373</v>
      </c>
      <c r="H192" s="1">
        <v>9442</v>
      </c>
      <c r="I192" s="1">
        <v>16997</v>
      </c>
      <c r="J192" s="1">
        <v>1654</v>
      </c>
      <c r="K192" s="1">
        <v>1335</v>
      </c>
      <c r="L192" s="1">
        <v>4409</v>
      </c>
      <c r="M192" s="1">
        <v>5884</v>
      </c>
    </row>
    <row r="193" spans="2:13" x14ac:dyDescent="0.2">
      <c r="B193" s="1">
        <v>2000</v>
      </c>
      <c r="C193" s="88">
        <v>45958</v>
      </c>
      <c r="D193" s="1">
        <v>760</v>
      </c>
      <c r="E193" s="1">
        <v>241</v>
      </c>
      <c r="F193" s="1">
        <v>1351</v>
      </c>
      <c r="G193" s="1">
        <v>1287</v>
      </c>
      <c r="H193" s="1">
        <v>9595</v>
      </c>
      <c r="I193" s="1">
        <v>18083</v>
      </c>
      <c r="J193" s="1">
        <v>1573</v>
      </c>
      <c r="K193" s="1">
        <v>1355</v>
      </c>
      <c r="L193" s="1">
        <v>5101</v>
      </c>
      <c r="M193" s="1">
        <v>6001</v>
      </c>
    </row>
    <row r="194" spans="2:13" x14ac:dyDescent="0.2">
      <c r="B194" s="1">
        <v>2001</v>
      </c>
      <c r="C194" s="88">
        <v>51375</v>
      </c>
      <c r="D194" s="1">
        <v>782</v>
      </c>
      <c r="E194" s="1">
        <v>295</v>
      </c>
      <c r="F194" s="1">
        <v>1396</v>
      </c>
      <c r="G194" s="1">
        <v>1188</v>
      </c>
      <c r="H194" s="1">
        <v>11193</v>
      </c>
      <c r="I194" s="1">
        <v>19813</v>
      </c>
      <c r="J194" s="1">
        <v>1681</v>
      </c>
      <c r="K194" s="1">
        <v>1686</v>
      </c>
      <c r="L194" s="1">
        <v>6465</v>
      </c>
      <c r="M194" s="1">
        <v>6121</v>
      </c>
    </row>
    <row r="195" spans="2:13" x14ac:dyDescent="0.2">
      <c r="B195" s="1">
        <v>2002</v>
      </c>
      <c r="C195" s="88">
        <v>52740</v>
      </c>
      <c r="D195" s="1">
        <v>943</v>
      </c>
      <c r="E195" s="1">
        <v>312</v>
      </c>
      <c r="F195" s="1">
        <v>1623</v>
      </c>
      <c r="G195" s="1">
        <v>1128</v>
      </c>
      <c r="H195" s="1">
        <v>11757</v>
      </c>
      <c r="I195" s="1">
        <v>20416</v>
      </c>
      <c r="J195" s="1">
        <v>1625</v>
      </c>
      <c r="K195" s="1">
        <v>1642</v>
      </c>
      <c r="L195" s="1">
        <v>6725</v>
      </c>
      <c r="M195" s="1">
        <v>5742</v>
      </c>
    </row>
    <row r="196" spans="2:13" x14ac:dyDescent="0.2">
      <c r="B196" s="1">
        <v>2003</v>
      </c>
      <c r="C196" s="88">
        <v>54858</v>
      </c>
      <c r="D196" s="1">
        <v>658</v>
      </c>
      <c r="E196" s="1">
        <v>300</v>
      </c>
      <c r="F196" s="1">
        <v>1701</v>
      </c>
      <c r="G196" s="1">
        <v>1169</v>
      </c>
      <c r="H196" s="1">
        <v>12085</v>
      </c>
      <c r="I196" s="1">
        <v>22717</v>
      </c>
      <c r="J196" s="1">
        <v>1706</v>
      </c>
      <c r="K196" s="1">
        <v>1517</v>
      </c>
      <c r="L196" s="1">
        <v>6116</v>
      </c>
      <c r="M196" s="1">
        <v>6001</v>
      </c>
    </row>
    <row r="197" spans="2:13" x14ac:dyDescent="0.2">
      <c r="B197" s="1">
        <v>2004</v>
      </c>
      <c r="C197" s="88">
        <v>58460</v>
      </c>
      <c r="D197" s="1">
        <v>540</v>
      </c>
      <c r="E197" s="1">
        <v>238</v>
      </c>
      <c r="F197" s="1">
        <v>1630</v>
      </c>
      <c r="G197" s="1">
        <v>1309</v>
      </c>
      <c r="H197" s="1">
        <v>13277</v>
      </c>
      <c r="I197" s="1">
        <v>23746</v>
      </c>
      <c r="J197" s="1">
        <v>1774</v>
      </c>
      <c r="K197" s="1">
        <v>1576</v>
      </c>
      <c r="L197" s="1">
        <v>6502</v>
      </c>
      <c r="M197" s="1">
        <v>6959</v>
      </c>
    </row>
    <row r="198" spans="2:13" x14ac:dyDescent="0.2">
      <c r="B198" s="1">
        <v>2005</v>
      </c>
      <c r="C198" s="88">
        <v>64465</v>
      </c>
      <c r="D198" s="1">
        <v>684</v>
      </c>
      <c r="E198" s="1">
        <v>372</v>
      </c>
      <c r="F198" s="1">
        <v>1719</v>
      </c>
      <c r="G198" s="1">
        <v>1450</v>
      </c>
      <c r="H198" s="1">
        <v>14688</v>
      </c>
      <c r="I198" s="1">
        <v>25017</v>
      </c>
      <c r="J198" s="1">
        <v>1959</v>
      </c>
      <c r="K198" s="1">
        <v>1748</v>
      </c>
      <c r="L198" s="1">
        <v>7611</v>
      </c>
      <c r="M198" s="1">
        <v>8398</v>
      </c>
    </row>
    <row r="199" spans="2:13" x14ac:dyDescent="0.2">
      <c r="B199" s="1">
        <v>2006</v>
      </c>
      <c r="C199" s="88">
        <v>67747</v>
      </c>
      <c r="D199" s="1">
        <v>732</v>
      </c>
      <c r="E199" s="1">
        <v>436</v>
      </c>
      <c r="F199" s="1">
        <v>1729</v>
      </c>
      <c r="G199" s="1">
        <v>1565</v>
      </c>
      <c r="H199" s="1">
        <v>14389</v>
      </c>
      <c r="I199" s="1">
        <v>26523</v>
      </c>
      <c r="J199" s="1">
        <v>2304</v>
      </c>
      <c r="K199" s="1">
        <v>1816</v>
      </c>
      <c r="L199" s="1">
        <v>9050</v>
      </c>
      <c r="M199" s="1">
        <v>8550</v>
      </c>
    </row>
    <row r="200" spans="2:13" x14ac:dyDescent="0.2">
      <c r="B200" s="1">
        <v>2007</v>
      </c>
      <c r="C200" s="88">
        <v>72709</v>
      </c>
      <c r="D200" s="1">
        <v>863</v>
      </c>
      <c r="E200" s="1">
        <v>326</v>
      </c>
      <c r="F200" s="1">
        <v>1812</v>
      </c>
      <c r="G200" s="1">
        <v>2140</v>
      </c>
      <c r="H200" s="1">
        <v>15446</v>
      </c>
      <c r="I200" s="1">
        <v>27475</v>
      </c>
      <c r="J200" s="1">
        <v>2616</v>
      </c>
      <c r="K200" s="1">
        <v>1816</v>
      </c>
      <c r="L200" s="1">
        <v>10408</v>
      </c>
      <c r="M200" s="1">
        <v>9067</v>
      </c>
    </row>
    <row r="201" spans="2:13" x14ac:dyDescent="0.2">
      <c r="B201" s="1">
        <v>2008</v>
      </c>
      <c r="C201" s="88">
        <v>76254</v>
      </c>
      <c r="D201" s="1">
        <v>966</v>
      </c>
      <c r="E201" s="1">
        <v>232</v>
      </c>
      <c r="F201" s="1">
        <v>1752</v>
      </c>
      <c r="G201" s="1">
        <v>1483</v>
      </c>
      <c r="H201" s="1">
        <v>17810</v>
      </c>
      <c r="I201" s="1">
        <v>26966</v>
      </c>
      <c r="J201" s="1">
        <v>2868</v>
      </c>
      <c r="K201" s="1">
        <v>2376</v>
      </c>
      <c r="L201" s="1">
        <v>11502</v>
      </c>
      <c r="M201" s="1">
        <v>9580</v>
      </c>
    </row>
    <row r="202" spans="2:13" x14ac:dyDescent="0.2">
      <c r="B202" s="1">
        <v>2009</v>
      </c>
      <c r="C202" s="88">
        <v>83529</v>
      </c>
      <c r="D202" s="1">
        <v>1242</v>
      </c>
      <c r="E202" s="1">
        <v>404</v>
      </c>
      <c r="F202" s="1">
        <v>2422</v>
      </c>
      <c r="G202" s="1">
        <v>1515</v>
      </c>
      <c r="H202" s="1">
        <v>19966</v>
      </c>
      <c r="I202" s="1">
        <v>30877</v>
      </c>
      <c r="J202" s="1">
        <v>2701</v>
      </c>
      <c r="K202" s="1">
        <v>2213</v>
      </c>
      <c r="L202" s="1">
        <v>11693</v>
      </c>
      <c r="M202" s="1">
        <v>9558</v>
      </c>
    </row>
    <row r="203" spans="2:13" x14ac:dyDescent="0.2">
      <c r="B203" s="1">
        <v>2010</v>
      </c>
      <c r="C203" s="88">
        <v>92923</v>
      </c>
      <c r="D203" s="1">
        <v>1495</v>
      </c>
      <c r="E203" s="1">
        <v>336</v>
      </c>
      <c r="F203" s="1">
        <v>2483</v>
      </c>
      <c r="G203" s="1">
        <v>1931</v>
      </c>
      <c r="H203" s="1">
        <v>19918</v>
      </c>
      <c r="I203" s="1">
        <v>36650</v>
      </c>
      <c r="J203" s="1">
        <v>3270</v>
      </c>
      <c r="K203" s="1">
        <v>2620</v>
      </c>
      <c r="L203" s="1">
        <v>13003</v>
      </c>
      <c r="M203" s="1">
        <v>10201</v>
      </c>
    </row>
    <row r="204" spans="2:13" x14ac:dyDescent="0.2">
      <c r="B204" s="1">
        <v>2011</v>
      </c>
      <c r="C204" s="88">
        <v>86434</v>
      </c>
      <c r="D204" s="1">
        <v>1460</v>
      </c>
      <c r="E204" s="1">
        <v>388</v>
      </c>
      <c r="F204" s="1">
        <v>2274</v>
      </c>
      <c r="G204" s="1">
        <v>2438</v>
      </c>
      <c r="H204" s="1">
        <v>19694</v>
      </c>
      <c r="I204" s="1">
        <v>32540</v>
      </c>
      <c r="J204" s="1">
        <v>3152</v>
      </c>
      <c r="K204" s="1">
        <v>2583</v>
      </c>
      <c r="L204" s="1">
        <v>12689</v>
      </c>
      <c r="M204" s="1">
        <v>8236</v>
      </c>
    </row>
    <row r="205" spans="2:13" x14ac:dyDescent="0.2">
      <c r="B205" s="1">
        <v>2012</v>
      </c>
      <c r="C205" s="88">
        <v>84165</v>
      </c>
      <c r="D205" s="1">
        <v>1522</v>
      </c>
      <c r="E205" s="1">
        <v>279</v>
      </c>
      <c r="F205" s="1">
        <v>2380</v>
      </c>
      <c r="G205" s="1">
        <v>1842</v>
      </c>
      <c r="H205" s="1">
        <v>18778</v>
      </c>
      <c r="I205" s="1">
        <v>30710</v>
      </c>
      <c r="J205" s="1">
        <v>3433</v>
      </c>
      <c r="K205" s="1">
        <v>2472</v>
      </c>
      <c r="L205" s="1">
        <v>12968</v>
      </c>
      <c r="M205" s="1">
        <v>9016</v>
      </c>
    </row>
    <row r="206" spans="2:13" x14ac:dyDescent="0.2">
      <c r="B206" s="1">
        <v>2013</v>
      </c>
      <c r="C206" s="88">
        <v>79441</v>
      </c>
      <c r="D206" s="1">
        <v>1347</v>
      </c>
      <c r="E206" s="1">
        <v>282</v>
      </c>
      <c r="F206" s="1">
        <v>2379</v>
      </c>
      <c r="G206" s="1">
        <v>1547</v>
      </c>
      <c r="H206" s="1">
        <v>17861</v>
      </c>
      <c r="I206" s="1">
        <v>29181</v>
      </c>
      <c r="J206" s="1">
        <v>3145</v>
      </c>
      <c r="K206" s="1">
        <v>2377</v>
      </c>
      <c r="L206" s="1">
        <v>12190</v>
      </c>
      <c r="M206" s="1">
        <v>8181</v>
      </c>
    </row>
    <row r="207" spans="2:13" x14ac:dyDescent="0.2">
      <c r="B207" s="1">
        <v>2014</v>
      </c>
      <c r="C207" s="88">
        <v>76727</v>
      </c>
      <c r="D207" s="1">
        <v>1405</v>
      </c>
      <c r="E207" s="1">
        <v>237</v>
      </c>
      <c r="F207" s="1">
        <v>2088</v>
      </c>
      <c r="G207" s="1">
        <v>1605</v>
      </c>
      <c r="H207" s="1">
        <v>16925</v>
      </c>
      <c r="I207" s="1">
        <v>28215</v>
      </c>
      <c r="J207" s="1">
        <v>2843</v>
      </c>
      <c r="K207" s="1">
        <v>2450</v>
      </c>
      <c r="L207" s="1">
        <v>11155</v>
      </c>
      <c r="M207" s="1">
        <v>8793</v>
      </c>
    </row>
    <row r="208" spans="2:13" x14ac:dyDescent="0.2">
      <c r="B208" s="1">
        <v>2015</v>
      </c>
      <c r="C208" s="88">
        <v>78128</v>
      </c>
      <c r="D208" s="1">
        <v>1227</v>
      </c>
      <c r="E208" s="1">
        <v>225</v>
      </c>
      <c r="F208" s="1">
        <v>1914</v>
      </c>
      <c r="G208" s="1">
        <v>1475</v>
      </c>
      <c r="H208" s="1">
        <v>17491</v>
      </c>
      <c r="I208" s="1">
        <v>27925</v>
      </c>
      <c r="J208" s="1">
        <v>3021</v>
      </c>
      <c r="K208" s="1">
        <v>2984</v>
      </c>
      <c r="L208" s="1">
        <v>12242</v>
      </c>
      <c r="M208" s="1">
        <v>8670</v>
      </c>
    </row>
    <row r="209" spans="2:14" x14ac:dyDescent="0.2">
      <c r="B209" s="1">
        <v>2016</v>
      </c>
      <c r="C209" s="88">
        <v>77934</v>
      </c>
      <c r="D209" s="1">
        <v>1098</v>
      </c>
      <c r="E209" s="1">
        <v>243</v>
      </c>
      <c r="F209" s="1">
        <v>1868</v>
      </c>
      <c r="G209" s="1">
        <v>1673</v>
      </c>
      <c r="H209" s="1">
        <v>15895</v>
      </c>
      <c r="I209" s="1">
        <v>28134</v>
      </c>
      <c r="J209" s="1">
        <v>3068</v>
      </c>
      <c r="K209" s="1">
        <v>3366</v>
      </c>
      <c r="L209" s="1">
        <v>12723</v>
      </c>
      <c r="M209" s="1">
        <v>8865</v>
      </c>
    </row>
    <row r="210" spans="2:14" x14ac:dyDescent="0.2">
      <c r="B210" s="1">
        <v>2017</v>
      </c>
      <c r="C210" s="88">
        <v>83074</v>
      </c>
      <c r="D210" s="1">
        <v>1312</v>
      </c>
      <c r="E210" s="1">
        <v>291</v>
      </c>
      <c r="F210" s="1">
        <v>2122</v>
      </c>
      <c r="G210" s="1">
        <v>1792</v>
      </c>
      <c r="H210" s="1">
        <v>17832</v>
      </c>
      <c r="I210" s="1">
        <v>30336</v>
      </c>
      <c r="J210" s="1">
        <v>2878</v>
      </c>
      <c r="K210" s="1">
        <v>3247</v>
      </c>
      <c r="L210" s="1">
        <v>12662</v>
      </c>
      <c r="M210" s="1">
        <v>9625</v>
      </c>
    </row>
    <row r="211" spans="2:14" x14ac:dyDescent="0.2">
      <c r="B211" s="1">
        <v>2018</v>
      </c>
      <c r="C211" s="88">
        <v>85327</v>
      </c>
      <c r="D211" s="1">
        <v>1447</v>
      </c>
      <c r="E211" s="1">
        <v>283</v>
      </c>
      <c r="F211" s="1">
        <v>2831</v>
      </c>
      <c r="G211" s="1">
        <v>1871</v>
      </c>
      <c r="H211" s="1">
        <v>19324</v>
      </c>
      <c r="I211" s="1">
        <v>31097</v>
      </c>
      <c r="J211" s="1">
        <v>2444</v>
      </c>
      <c r="K211" s="1">
        <v>3030</v>
      </c>
      <c r="L211" s="1">
        <v>11246</v>
      </c>
      <c r="M211" s="1">
        <v>10764</v>
      </c>
    </row>
    <row r="212" spans="2:14" x14ac:dyDescent="0.2">
      <c r="B212" s="1">
        <v>2019</v>
      </c>
      <c r="C212" s="4">
        <v>82802</v>
      </c>
      <c r="D212" s="4">
        <v>1581</v>
      </c>
      <c r="E212" s="1">
        <v>313</v>
      </c>
      <c r="F212" s="1">
        <v>3265</v>
      </c>
      <c r="G212" s="1">
        <v>1386</v>
      </c>
      <c r="H212" s="1">
        <v>19029</v>
      </c>
      <c r="I212" s="1">
        <v>30530</v>
      </c>
      <c r="J212" s="1">
        <v>2273</v>
      </c>
      <c r="K212" s="1">
        <v>2350</v>
      </c>
      <c r="L212" s="1">
        <v>10223</v>
      </c>
      <c r="M212" s="1">
        <v>10834</v>
      </c>
    </row>
    <row r="213" spans="2:14" x14ac:dyDescent="0.2">
      <c r="B213" s="1">
        <v>2020</v>
      </c>
      <c r="C213" s="4">
        <v>84691</v>
      </c>
      <c r="D213" s="1">
        <v>1487</v>
      </c>
      <c r="E213" s="1">
        <v>369</v>
      </c>
      <c r="F213" s="1">
        <v>3252</v>
      </c>
      <c r="G213" s="1">
        <v>1535</v>
      </c>
      <c r="H213" s="1">
        <v>19433</v>
      </c>
      <c r="I213" s="1">
        <v>30948</v>
      </c>
      <c r="J213" s="1">
        <v>2345</v>
      </c>
      <c r="K213" s="1">
        <v>2333</v>
      </c>
      <c r="L213" s="1">
        <v>10294</v>
      </c>
      <c r="M213" s="1">
        <v>11939</v>
      </c>
    </row>
    <row r="214" spans="2:14" x14ac:dyDescent="0.2">
      <c r="B214" s="1">
        <v>2021</v>
      </c>
      <c r="C214" s="4">
        <v>85363</v>
      </c>
      <c r="D214" s="4">
        <v>1527</v>
      </c>
      <c r="E214" s="4">
        <v>436</v>
      </c>
      <c r="F214" s="4">
        <v>3135</v>
      </c>
      <c r="G214" s="4">
        <v>1413</v>
      </c>
      <c r="H214" s="4">
        <v>20665</v>
      </c>
      <c r="I214" s="4">
        <v>30659</v>
      </c>
      <c r="J214" s="4">
        <v>2318</v>
      </c>
      <c r="K214" s="4">
        <v>2559</v>
      </c>
      <c r="L214" s="4">
        <v>8903</v>
      </c>
      <c r="M214" s="4">
        <v>12856</v>
      </c>
    </row>
    <row r="215" spans="2:14" x14ac:dyDescent="0.2">
      <c r="B215" s="1">
        <v>2022</v>
      </c>
      <c r="C215" s="1">
        <v>84844</v>
      </c>
      <c r="D215" s="1">
        <v>1435</v>
      </c>
      <c r="E215" s="1">
        <v>431</v>
      </c>
      <c r="F215" s="1">
        <v>3033</v>
      </c>
      <c r="G215" s="1">
        <v>1433</v>
      </c>
      <c r="H215" s="1">
        <v>20146</v>
      </c>
      <c r="I215" s="1">
        <v>30406</v>
      </c>
      <c r="J215" s="1">
        <v>2333</v>
      </c>
      <c r="K215" s="1">
        <v>2555</v>
      </c>
      <c r="L215" s="1">
        <v>9595</v>
      </c>
      <c r="M215" s="1">
        <v>12389</v>
      </c>
    </row>
    <row r="216" spans="2:14" x14ac:dyDescent="0.2">
      <c r="B216" s="1">
        <v>2023</v>
      </c>
      <c r="C216" s="16">
        <v>88687</v>
      </c>
      <c r="D216" s="16">
        <v>1565</v>
      </c>
      <c r="E216" s="16">
        <v>431</v>
      </c>
      <c r="F216" s="16">
        <v>3161</v>
      </c>
      <c r="G216" s="16">
        <v>1500</v>
      </c>
      <c r="H216" s="16">
        <v>21603</v>
      </c>
      <c r="I216" s="16">
        <v>28606</v>
      </c>
      <c r="J216" s="16">
        <v>2442</v>
      </c>
      <c r="K216" s="16">
        <v>2765</v>
      </c>
      <c r="L216" s="16">
        <v>10417</v>
      </c>
      <c r="M216" s="16">
        <v>15064</v>
      </c>
    </row>
    <row r="217" spans="2:14" x14ac:dyDescent="0.2">
      <c r="D217" s="126"/>
      <c r="E217" s="126"/>
      <c r="F217" s="126"/>
      <c r="G217" s="126"/>
      <c r="H217" s="126"/>
      <c r="I217" s="126"/>
      <c r="J217" s="126"/>
      <c r="K217" s="126"/>
      <c r="L217" s="126"/>
      <c r="M217" s="126"/>
      <c r="N217" s="126"/>
    </row>
    <row r="218" spans="2:14" x14ac:dyDescent="0.2">
      <c r="C218" s="1" t="s">
        <v>559</v>
      </c>
      <c r="D218" s="126"/>
      <c r="E218" s="126"/>
      <c r="F218" s="126"/>
      <c r="G218" s="126"/>
      <c r="H218" s="126"/>
      <c r="I218" s="126"/>
      <c r="J218" s="126"/>
      <c r="K218" s="126"/>
      <c r="L218" s="126"/>
      <c r="M218" s="126"/>
      <c r="N218" s="126"/>
    </row>
    <row r="219" spans="2:14" x14ac:dyDescent="0.2">
      <c r="C219" s="1" t="s">
        <v>560</v>
      </c>
    </row>
  </sheetData>
  <mergeCells count="3">
    <mergeCell ref="B120:M120"/>
    <mergeCell ref="B69:M69"/>
    <mergeCell ref="B171:M171"/>
  </mergeCells>
  <phoneticPr fontId="19" type="noConversion"/>
  <pageMargins left="0.35433070866141736" right="0.35433070866141736" top="0.59055118110236227" bottom="0.59055118110236227" header="0.51181102362204722" footer="0.51181102362204722"/>
  <pageSetup scale="53" orientation="landscape" r:id="rId1"/>
  <headerFooter alignWithMargins="0"/>
  <colBreaks count="3" manualBreakCount="3">
    <brk id="21" max="55" man="1"/>
    <brk id="39" max="1048575" man="1"/>
    <brk id="57" max="5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92D050"/>
  </sheetPr>
  <dimension ref="A1:AH165"/>
  <sheetViews>
    <sheetView workbookViewId="0">
      <pane xSplit="1" ySplit="4" topLeftCell="B5" activePane="bottomRight" state="frozen"/>
      <selection pane="topRight" activeCell="B1" sqref="B1"/>
      <selection pane="bottomLeft" activeCell="A6" sqref="A6"/>
      <selection pane="bottomRight" activeCell="C7" sqref="C7"/>
    </sheetView>
  </sheetViews>
  <sheetFormatPr defaultColWidth="9" defaultRowHeight="12.75" x14ac:dyDescent="0.2"/>
  <cols>
    <col min="1" max="1" width="10.625" style="1" customWidth="1"/>
    <col min="2" max="2" width="12.375" style="1" customWidth="1"/>
    <col min="3" max="3" width="11.375" style="1" customWidth="1"/>
    <col min="4" max="4" width="21.875" style="1" bestFit="1" customWidth="1"/>
    <col min="5" max="6" width="10" style="1" customWidth="1"/>
    <col min="7" max="7" width="9.875" style="1" customWidth="1"/>
    <col min="8" max="83" width="10" style="1" customWidth="1"/>
    <col min="84" max="16384" width="9" style="1"/>
  </cols>
  <sheetData>
    <row r="1" spans="1:34" x14ac:dyDescent="0.2">
      <c r="B1" s="1" t="s">
        <v>561</v>
      </c>
    </row>
    <row r="2" spans="1:34" x14ac:dyDescent="0.2">
      <c r="B2" s="20" t="s">
        <v>101</v>
      </c>
      <c r="D2" s="37"/>
      <c r="E2" s="20" t="s">
        <v>102</v>
      </c>
      <c r="G2" s="37"/>
      <c r="H2" s="20" t="s">
        <v>103</v>
      </c>
      <c r="J2" s="37"/>
      <c r="K2" s="20" t="s">
        <v>104</v>
      </c>
      <c r="M2" s="37"/>
      <c r="N2" s="20" t="s">
        <v>105</v>
      </c>
      <c r="P2" s="37"/>
      <c r="Q2" s="20" t="s">
        <v>106</v>
      </c>
      <c r="S2" s="37"/>
      <c r="T2" s="20" t="s">
        <v>107</v>
      </c>
      <c r="V2" s="37"/>
      <c r="W2" s="20" t="s">
        <v>108</v>
      </c>
      <c r="Y2" s="37"/>
      <c r="Z2" s="20" t="s">
        <v>109</v>
      </c>
      <c r="AB2" s="37"/>
      <c r="AC2" s="20" t="s">
        <v>110</v>
      </c>
      <c r="AE2" s="37"/>
      <c r="AF2" s="20" t="s">
        <v>111</v>
      </c>
    </row>
    <row r="3" spans="1:34" s="3" customFormat="1" ht="38.25" x14ac:dyDescent="0.2">
      <c r="B3" s="3" t="s">
        <v>562</v>
      </c>
      <c r="C3" s="3" t="s">
        <v>563</v>
      </c>
      <c r="D3" s="38" t="s">
        <v>564</v>
      </c>
      <c r="E3" s="3" t="s">
        <v>565</v>
      </c>
      <c r="F3" s="3" t="s">
        <v>563</v>
      </c>
      <c r="G3" s="38" t="s">
        <v>564</v>
      </c>
      <c r="H3" s="3" t="s">
        <v>565</v>
      </c>
      <c r="I3" s="3" t="s">
        <v>563</v>
      </c>
      <c r="J3" s="38" t="s">
        <v>564</v>
      </c>
      <c r="K3" s="3" t="s">
        <v>565</v>
      </c>
      <c r="L3" s="3" t="s">
        <v>563</v>
      </c>
      <c r="M3" s="38" t="s">
        <v>564</v>
      </c>
      <c r="N3" s="3" t="s">
        <v>565</v>
      </c>
      <c r="O3" s="3" t="s">
        <v>563</v>
      </c>
      <c r="P3" s="38" t="s">
        <v>564</v>
      </c>
      <c r="Q3" s="3" t="s">
        <v>565</v>
      </c>
      <c r="R3" s="3" t="s">
        <v>563</v>
      </c>
      <c r="S3" s="38" t="s">
        <v>564</v>
      </c>
      <c r="T3" s="3" t="s">
        <v>565</v>
      </c>
      <c r="U3" s="3" t="s">
        <v>563</v>
      </c>
      <c r="V3" s="38" t="s">
        <v>564</v>
      </c>
      <c r="W3" s="3" t="s">
        <v>565</v>
      </c>
      <c r="X3" s="3" t="s">
        <v>563</v>
      </c>
      <c r="Y3" s="38" t="s">
        <v>564</v>
      </c>
      <c r="Z3" s="3" t="s">
        <v>565</v>
      </c>
      <c r="AA3" s="3" t="s">
        <v>563</v>
      </c>
      <c r="AB3" s="38" t="s">
        <v>564</v>
      </c>
      <c r="AC3" s="3" t="s">
        <v>565</v>
      </c>
      <c r="AD3" s="3" t="s">
        <v>563</v>
      </c>
      <c r="AE3" s="38" t="s">
        <v>564</v>
      </c>
      <c r="AF3" s="3" t="s">
        <v>565</v>
      </c>
      <c r="AG3" s="3" t="s">
        <v>563</v>
      </c>
      <c r="AH3" s="3" t="s">
        <v>564</v>
      </c>
    </row>
    <row r="4" spans="1:34" x14ac:dyDescent="0.2">
      <c r="B4" s="1" t="s">
        <v>566</v>
      </c>
      <c r="C4" s="1" t="s">
        <v>566</v>
      </c>
      <c r="D4" s="37"/>
      <c r="E4" s="1" t="s">
        <v>566</v>
      </c>
      <c r="F4" s="1" t="s">
        <v>566</v>
      </c>
      <c r="G4" s="37"/>
      <c r="H4" s="1" t="s">
        <v>566</v>
      </c>
      <c r="I4" s="1" t="s">
        <v>566</v>
      </c>
      <c r="J4" s="37"/>
      <c r="K4" s="1" t="s">
        <v>566</v>
      </c>
      <c r="L4" s="1" t="s">
        <v>566</v>
      </c>
      <c r="M4" s="37"/>
      <c r="N4" s="1" t="s">
        <v>566</v>
      </c>
      <c r="O4" s="1" t="s">
        <v>566</v>
      </c>
      <c r="P4" s="37"/>
      <c r="Q4" s="1" t="s">
        <v>566</v>
      </c>
      <c r="R4" s="1" t="s">
        <v>566</v>
      </c>
      <c r="S4" s="37"/>
      <c r="T4" s="1" t="s">
        <v>566</v>
      </c>
      <c r="U4" s="1" t="s">
        <v>566</v>
      </c>
      <c r="V4" s="37"/>
      <c r="W4" s="1" t="s">
        <v>566</v>
      </c>
      <c r="X4" s="1" t="s">
        <v>566</v>
      </c>
      <c r="Y4" s="37"/>
      <c r="Z4" s="1" t="s">
        <v>566</v>
      </c>
      <c r="AA4" s="1" t="s">
        <v>566</v>
      </c>
      <c r="AB4" s="37"/>
      <c r="AC4" s="1" t="s">
        <v>566</v>
      </c>
      <c r="AD4" s="1" t="s">
        <v>566</v>
      </c>
      <c r="AE4" s="37"/>
      <c r="AF4" s="1" t="s">
        <v>566</v>
      </c>
      <c r="AG4" s="1" t="s">
        <v>566</v>
      </c>
    </row>
    <row r="5" spans="1:34" ht="12.75" customHeight="1" x14ac:dyDescent="0.2">
      <c r="B5" s="1" t="s">
        <v>145</v>
      </c>
      <c r="C5" s="1" t="s">
        <v>146</v>
      </c>
      <c r="D5" s="37" t="s">
        <v>567</v>
      </c>
      <c r="E5" s="1" t="s">
        <v>148</v>
      </c>
      <c r="F5" s="1" t="s">
        <v>149</v>
      </c>
      <c r="G5" s="37" t="s">
        <v>568</v>
      </c>
      <c r="H5" s="1" t="s">
        <v>393</v>
      </c>
      <c r="I5" s="1" t="s">
        <v>152</v>
      </c>
      <c r="J5" s="37" t="s">
        <v>569</v>
      </c>
      <c r="K5" s="1" t="s">
        <v>154</v>
      </c>
      <c r="L5" s="1" t="s">
        <v>570</v>
      </c>
      <c r="M5" s="37" t="s">
        <v>571</v>
      </c>
      <c r="N5" s="1" t="s">
        <v>572</v>
      </c>
      <c r="O5" s="1" t="s">
        <v>573</v>
      </c>
      <c r="P5" s="37" t="s">
        <v>574</v>
      </c>
      <c r="Q5" s="1" t="s">
        <v>145</v>
      </c>
      <c r="R5" s="1" t="s">
        <v>146</v>
      </c>
      <c r="S5" s="37" t="s">
        <v>567</v>
      </c>
      <c r="T5" s="1" t="s">
        <v>148</v>
      </c>
      <c r="U5" s="1" t="s">
        <v>149</v>
      </c>
      <c r="V5" s="37" t="s">
        <v>568</v>
      </c>
      <c r="W5" s="1" t="s">
        <v>393</v>
      </c>
      <c r="X5" s="1" t="s">
        <v>152</v>
      </c>
      <c r="Y5" s="37" t="s">
        <v>569</v>
      </c>
      <c r="Z5" s="1" t="s">
        <v>154</v>
      </c>
      <c r="AA5" s="1" t="s">
        <v>570</v>
      </c>
      <c r="AB5" s="37" t="s">
        <v>571</v>
      </c>
      <c r="AC5" s="1" t="s">
        <v>572</v>
      </c>
      <c r="AD5" s="1" t="s">
        <v>573</v>
      </c>
      <c r="AE5" s="37" t="s">
        <v>574</v>
      </c>
      <c r="AF5" s="1" t="s">
        <v>145</v>
      </c>
      <c r="AG5" s="1" t="s">
        <v>146</v>
      </c>
      <c r="AH5" s="1" t="s">
        <v>567</v>
      </c>
    </row>
    <row r="6" spans="1:34" ht="12.75" customHeight="1" x14ac:dyDescent="0.2">
      <c r="A6" s="1">
        <v>1981</v>
      </c>
      <c r="B6" s="4">
        <f>C69</f>
        <v>1136777</v>
      </c>
      <c r="C6" s="4">
        <f>C120</f>
        <v>814070</v>
      </c>
      <c r="D6" s="31">
        <f>(B6+C6)*1000000/'a1'!F6</f>
        <v>78600.067727870948</v>
      </c>
      <c r="E6" s="4">
        <f>D69</f>
        <v>22877</v>
      </c>
      <c r="F6" s="4">
        <f>D120</f>
        <v>11913</v>
      </c>
      <c r="G6" s="31">
        <f>(E6+F6)*1000000/'a1'!L6</f>
        <v>60472.586571922227</v>
      </c>
      <c r="H6" s="4">
        <f>E69</f>
        <v>2884</v>
      </c>
      <c r="I6" s="4">
        <f>E120</f>
        <v>1959</v>
      </c>
      <c r="J6" s="31">
        <f>(H6+I6)*1000000/'a1'!R6</f>
        <v>39198.38771033824</v>
      </c>
      <c r="K6" s="4">
        <f>F69</f>
        <v>28151</v>
      </c>
      <c r="L6" s="4">
        <f>F120</f>
        <v>18756</v>
      </c>
      <c r="M6" s="31">
        <f>(K6+L6)*1000000/'a1'!X6</f>
        <v>54870.266975953098</v>
      </c>
      <c r="N6" s="4">
        <f>G69</f>
        <v>26208</v>
      </c>
      <c r="O6" s="4">
        <f>G120</f>
        <v>11801</v>
      </c>
      <c r="P6" s="31">
        <f>(N6+O6)*1000000/'a1'!AD6</f>
        <v>53803.730829881744</v>
      </c>
      <c r="Q6" s="4">
        <f>H69</f>
        <v>230807</v>
      </c>
      <c r="R6" s="4">
        <f>H120</f>
        <v>190350</v>
      </c>
      <c r="S6" s="31">
        <f>(Q6+R6)*1000000/'a1'!AJ6</f>
        <v>64326.20810675453</v>
      </c>
      <c r="T6" s="4">
        <f>I69</f>
        <v>347008</v>
      </c>
      <c r="U6" s="4">
        <f>I120</f>
        <v>358415</v>
      </c>
      <c r="V6" s="31">
        <f>(T6+U6)*1000000/'a1'!AP6</f>
        <v>80049.943907857727</v>
      </c>
      <c r="W6" s="4">
        <f>J69</f>
        <v>45783</v>
      </c>
      <c r="X6" s="4">
        <f>J120</f>
        <v>29789</v>
      </c>
      <c r="Y6" s="31">
        <f>(W6+X6)*1000000/'a1'!AV6</f>
        <v>72977.997093318016</v>
      </c>
      <c r="Z6" s="4">
        <f>K69</f>
        <v>55048</v>
      </c>
      <c r="AA6" s="4">
        <f>K120</f>
        <v>29739</v>
      </c>
      <c r="AB6" s="31">
        <f>(Z6+AA6)*1000000/'a1'!BB6</f>
        <v>86893.382484814385</v>
      </c>
      <c r="AC6" s="4">
        <f>L69</f>
        <v>212453</v>
      </c>
      <c r="AD6" s="4">
        <f>L120</f>
        <v>94434</v>
      </c>
      <c r="AE6" s="31">
        <f>(AC6+AD6)*1000000/'a1'!BH6</f>
        <v>133947.21496710757</v>
      </c>
      <c r="AF6" s="4">
        <f>M69</f>
        <v>141742</v>
      </c>
      <c r="AG6" s="4">
        <f>M120</f>
        <v>65056</v>
      </c>
      <c r="AH6" s="4">
        <f>(AF6+AG6)*1000000/'a1'!BN6</f>
        <v>73162.482425621551</v>
      </c>
    </row>
    <row r="7" spans="1:34" ht="12.75" customHeight="1" x14ac:dyDescent="0.2">
      <c r="A7" s="1">
        <v>1982</v>
      </c>
      <c r="B7" s="4">
        <f t="shared" ref="B7:B46" si="0">C70</f>
        <v>1168697</v>
      </c>
      <c r="C7" s="4">
        <f t="shared" ref="C7:C48" si="1">C121</f>
        <v>834695</v>
      </c>
      <c r="D7" s="31">
        <f>(B7+C7)*1000000/'a1'!F7</f>
        <v>79762.576192595414</v>
      </c>
      <c r="E7" s="4">
        <f t="shared" ref="E7:E46" si="2">D70</f>
        <v>23750</v>
      </c>
      <c r="F7" s="4">
        <f t="shared" ref="F7:F46" si="3">D121</f>
        <v>12330</v>
      </c>
      <c r="G7" s="31">
        <f>(E7+F7)*1000000/'a1'!L7</f>
        <v>62879.599857091816</v>
      </c>
      <c r="H7" s="4">
        <f t="shared" ref="H7:H46" si="4">E70</f>
        <v>2919</v>
      </c>
      <c r="I7" s="4">
        <f t="shared" ref="I7:I46" si="5">E121</f>
        <v>1989</v>
      </c>
      <c r="J7" s="31">
        <f>(H7+I7)*1000000/'a1'!R7</f>
        <v>39712.593455675305</v>
      </c>
      <c r="K7" s="4">
        <f t="shared" ref="K7:K46" si="6">F70</f>
        <v>29519</v>
      </c>
      <c r="L7" s="4">
        <f t="shared" ref="L7:L46" si="7">F121</f>
        <v>19217</v>
      </c>
      <c r="M7" s="31">
        <f>(K7+L7)*1000000/'a1'!X7</f>
        <v>56733.22949625046</v>
      </c>
      <c r="N7" s="4">
        <f t="shared" ref="N7:N46" si="8">G70</f>
        <v>26575</v>
      </c>
      <c r="O7" s="4">
        <f t="shared" ref="O7:O46" si="9">G121</f>
        <v>12080</v>
      </c>
      <c r="P7" s="31">
        <f>(N7+O7)*1000000/'a1'!AD7</f>
        <v>54639.363240451363</v>
      </c>
      <c r="Q7" s="4">
        <f t="shared" ref="Q7:Q46" si="10">H70</f>
        <v>232282</v>
      </c>
      <c r="R7" s="4">
        <f t="shared" ref="R7:R46" si="11">H121</f>
        <v>193479</v>
      </c>
      <c r="S7" s="31">
        <f>(Q7+R7)*1000000/'a1'!AJ7</f>
        <v>64699.114720153739</v>
      </c>
      <c r="T7" s="4">
        <f t="shared" ref="T7:T46" si="12">I70</f>
        <v>351689</v>
      </c>
      <c r="U7" s="4">
        <f t="shared" ref="U7:U46" si="13">I121</f>
        <v>365916</v>
      </c>
      <c r="V7" s="31">
        <f>(T7+U7)*1000000/'a1'!AP7</f>
        <v>80446.393659038818</v>
      </c>
      <c r="W7" s="4">
        <f t="shared" ref="W7:W46" si="14">J70</f>
        <v>44986</v>
      </c>
      <c r="X7" s="4">
        <f t="shared" ref="X7:X46" si="15">J121</f>
        <v>30018</v>
      </c>
      <c r="Y7" s="31">
        <f>(W7+X7)*1000000/'a1'!AV7</f>
        <v>71758.780892899507</v>
      </c>
      <c r="Z7" s="4">
        <f t="shared" ref="Z7:Z46" si="16">K70</f>
        <v>56082</v>
      </c>
      <c r="AA7" s="4">
        <f t="shared" ref="AA7:AA46" si="17">K121</f>
        <v>30632</v>
      </c>
      <c r="AB7" s="31">
        <f>(Z7+AA7)*1000000/'a1'!BB7</f>
        <v>87893.353010697538</v>
      </c>
      <c r="AC7" s="4">
        <f t="shared" ref="AC7:AC46" si="18">L70</f>
        <v>229240</v>
      </c>
      <c r="AD7" s="4">
        <f t="shared" ref="AD7:AD46" si="19">L121</f>
        <v>98882</v>
      </c>
      <c r="AE7" s="31">
        <f>(AC7+AD7)*1000000/'a1'!BH7</f>
        <v>138458.20813080447</v>
      </c>
      <c r="AF7" s="4">
        <f t="shared" ref="AF7:AF46" si="20">M70</f>
        <v>144472</v>
      </c>
      <c r="AG7" s="4">
        <f t="shared" ref="AG7:AG46" si="21">M121</f>
        <v>68259</v>
      </c>
      <c r="AH7" s="4">
        <f>(AF7+AG7)*1000000/'a1'!BN7</f>
        <v>73954.471959626113</v>
      </c>
    </row>
    <row r="8" spans="1:34" ht="12.75" customHeight="1" x14ac:dyDescent="0.2">
      <c r="A8" s="1">
        <v>1983</v>
      </c>
      <c r="B8" s="4">
        <f t="shared" si="0"/>
        <v>1185013</v>
      </c>
      <c r="C8" s="4">
        <f t="shared" si="1"/>
        <v>861566</v>
      </c>
      <c r="D8" s="31">
        <f>(B8+C8)*1000000/'a1'!F8</f>
        <v>80680.541396981396</v>
      </c>
      <c r="E8" s="4">
        <f t="shared" si="2"/>
        <v>24778</v>
      </c>
      <c r="F8" s="4">
        <f t="shared" si="3"/>
        <v>12849</v>
      </c>
      <c r="G8" s="31">
        <f>(E8+F8)*1000000/'a1'!L8</f>
        <v>64967.781146618232</v>
      </c>
      <c r="H8" s="4">
        <f t="shared" si="4"/>
        <v>2941</v>
      </c>
      <c r="I8" s="4">
        <f t="shared" si="5"/>
        <v>2038</v>
      </c>
      <c r="J8" s="31">
        <f>(H8+I8)*1000000/'a1'!R8</f>
        <v>39799.523588751581</v>
      </c>
      <c r="K8" s="4">
        <f t="shared" si="6"/>
        <v>31322</v>
      </c>
      <c r="L8" s="4">
        <f t="shared" si="7"/>
        <v>19918</v>
      </c>
      <c r="M8" s="31">
        <f>(K8+L8)*1000000/'a1'!X8</f>
        <v>59012.609856856412</v>
      </c>
      <c r="N8" s="4">
        <f t="shared" si="8"/>
        <v>26225</v>
      </c>
      <c r="O8" s="4">
        <f t="shared" si="9"/>
        <v>12609</v>
      </c>
      <c r="P8" s="31">
        <f>(N8+O8)*1000000/'a1'!AD8</f>
        <v>54325.291463008609</v>
      </c>
      <c r="Q8" s="4">
        <f t="shared" si="10"/>
        <v>232082</v>
      </c>
      <c r="R8" s="4">
        <f t="shared" si="11"/>
        <v>199707</v>
      </c>
      <c r="S8" s="31">
        <f>(Q8+R8)*1000000/'a1'!AJ8</f>
        <v>65393.089419074066</v>
      </c>
      <c r="T8" s="4">
        <f t="shared" si="12"/>
        <v>353994</v>
      </c>
      <c r="U8" s="4">
        <f t="shared" si="13"/>
        <v>377056</v>
      </c>
      <c r="V8" s="31">
        <f>(T8+U8)*1000000/'a1'!AP8</f>
        <v>80872.263308274603</v>
      </c>
      <c r="W8" s="4">
        <f t="shared" si="14"/>
        <v>44282</v>
      </c>
      <c r="X8" s="4">
        <f t="shared" si="15"/>
        <v>30810</v>
      </c>
      <c r="Y8" s="31">
        <f>(W8+X8)*1000000/'a1'!AV8</f>
        <v>70858.08755255946</v>
      </c>
      <c r="Z8" s="4">
        <f t="shared" si="16"/>
        <v>57033</v>
      </c>
      <c r="AA8" s="4">
        <f t="shared" si="17"/>
        <v>31889</v>
      </c>
      <c r="AB8" s="31">
        <f>(Z8+AA8)*1000000/'a1'!BB8</f>
        <v>88811.074967365756</v>
      </c>
      <c r="AC8" s="4">
        <f t="shared" si="18"/>
        <v>236487</v>
      </c>
      <c r="AD8" s="4">
        <f t="shared" si="19"/>
        <v>101745</v>
      </c>
      <c r="AE8" s="31">
        <f>(AC8+AD8)*1000000/'a1'!BH8</f>
        <v>141307.58564447417</v>
      </c>
      <c r="AF8" s="4">
        <f t="shared" si="20"/>
        <v>146052</v>
      </c>
      <c r="AG8" s="4">
        <f t="shared" si="21"/>
        <v>71001</v>
      </c>
      <c r="AH8" s="4">
        <f>(AF8+AG8)*1000000/'a1'!BN8</f>
        <v>74652.743145146596</v>
      </c>
    </row>
    <row r="9" spans="1:34" ht="12.75" customHeight="1" x14ac:dyDescent="0.2">
      <c r="A9" s="1">
        <v>1984</v>
      </c>
      <c r="B9" s="4">
        <f t="shared" si="0"/>
        <v>1201653</v>
      </c>
      <c r="C9" s="4">
        <f t="shared" si="1"/>
        <v>888566</v>
      </c>
      <c r="D9" s="31">
        <f>(B9+C9)*1000000/'a1'!F9</f>
        <v>81626.690896449509</v>
      </c>
      <c r="E9" s="4">
        <f t="shared" si="2"/>
        <v>25890</v>
      </c>
      <c r="F9" s="4">
        <f t="shared" si="3"/>
        <v>13298</v>
      </c>
      <c r="G9" s="31">
        <f>(E9+F9)*1000000/'a1'!L9</f>
        <v>67557.946092248283</v>
      </c>
      <c r="H9" s="4">
        <f t="shared" si="4"/>
        <v>2968</v>
      </c>
      <c r="I9" s="4">
        <f t="shared" si="5"/>
        <v>2112</v>
      </c>
      <c r="J9" s="31">
        <f>(H9+I9)*1000000/'a1'!R9</f>
        <v>40138.113034615169</v>
      </c>
      <c r="K9" s="4">
        <f t="shared" si="6"/>
        <v>32720</v>
      </c>
      <c r="L9" s="4">
        <f t="shared" si="7"/>
        <v>20637</v>
      </c>
      <c r="M9" s="31">
        <f>(K9+L9)*1000000/'a1'!X9</f>
        <v>60807.70760515162</v>
      </c>
      <c r="N9" s="4">
        <f t="shared" si="8"/>
        <v>26042</v>
      </c>
      <c r="O9" s="4">
        <f t="shared" si="9"/>
        <v>13040</v>
      </c>
      <c r="P9" s="31">
        <f>(N9+O9)*1000000/'a1'!AD9</f>
        <v>54243.790319894295</v>
      </c>
      <c r="Q9" s="4">
        <f t="shared" si="10"/>
        <v>233466</v>
      </c>
      <c r="R9" s="4">
        <f t="shared" si="11"/>
        <v>206944</v>
      </c>
      <c r="S9" s="31">
        <f>(Q9+R9)*1000000/'a1'!AJ9</f>
        <v>66414.626569469867</v>
      </c>
      <c r="T9" s="4">
        <f t="shared" si="12"/>
        <v>358650</v>
      </c>
      <c r="U9" s="4">
        <f t="shared" si="13"/>
        <v>389833</v>
      </c>
      <c r="V9" s="31">
        <f>(T9+U9)*1000000/'a1'!AP9</f>
        <v>81645.411107344175</v>
      </c>
      <c r="W9" s="4">
        <f t="shared" si="14"/>
        <v>44345</v>
      </c>
      <c r="X9" s="4">
        <f t="shared" si="15"/>
        <v>31700</v>
      </c>
      <c r="Y9" s="31">
        <f>(W9+X9)*1000000/'a1'!AV9</f>
        <v>70950.075106595381</v>
      </c>
      <c r="Z9" s="4">
        <f t="shared" si="16"/>
        <v>57943</v>
      </c>
      <c r="AA9" s="4">
        <f t="shared" si="17"/>
        <v>32958</v>
      </c>
      <c r="AB9" s="31">
        <f>(Z9+AA9)*1000000/'a1'!BB9</f>
        <v>89591.618495685558</v>
      </c>
      <c r="AC9" s="4">
        <f t="shared" si="18"/>
        <v>240879</v>
      </c>
      <c r="AD9" s="4">
        <f t="shared" si="19"/>
        <v>102902</v>
      </c>
      <c r="AE9" s="31">
        <f>(AC9+AD9)*1000000/'a1'!BH9</f>
        <v>143606.66475347622</v>
      </c>
      <c r="AF9" s="4">
        <f t="shared" si="20"/>
        <v>146940</v>
      </c>
      <c r="AG9" s="4">
        <f t="shared" si="21"/>
        <v>73152</v>
      </c>
      <c r="AH9" s="4">
        <f>(AF9+AG9)*1000000/'a1'!BN9</f>
        <v>74678.820201406023</v>
      </c>
    </row>
    <row r="10" spans="1:34" ht="12.75" customHeight="1" x14ac:dyDescent="0.2">
      <c r="A10" s="1">
        <v>1985</v>
      </c>
      <c r="B10" s="4">
        <f t="shared" si="0"/>
        <v>1225628</v>
      </c>
      <c r="C10" s="4">
        <f t="shared" si="1"/>
        <v>919246</v>
      </c>
      <c r="D10" s="31">
        <f>(B10+C10)*1000000/'a1'!F10</f>
        <v>82999.163071630828</v>
      </c>
      <c r="E10" s="4">
        <f t="shared" si="2"/>
        <v>26714</v>
      </c>
      <c r="F10" s="4">
        <f t="shared" si="3"/>
        <v>13788</v>
      </c>
      <c r="G10" s="31">
        <f>(E10+F10)*1000000/'a1'!L10</f>
        <v>69918.432523412892</v>
      </c>
      <c r="H10" s="4">
        <f t="shared" si="4"/>
        <v>3006</v>
      </c>
      <c r="I10" s="4">
        <f t="shared" si="5"/>
        <v>2194</v>
      </c>
      <c r="J10" s="31">
        <f>(H10+I10)*1000000/'a1'!R10</f>
        <v>40746.283860553682</v>
      </c>
      <c r="K10" s="4">
        <f t="shared" si="6"/>
        <v>33653</v>
      </c>
      <c r="L10" s="4">
        <f t="shared" si="7"/>
        <v>21603</v>
      </c>
      <c r="M10" s="31">
        <f>(K10+L10)*1000000/'a1'!X10</f>
        <v>62376.389628920537</v>
      </c>
      <c r="N10" s="4">
        <f t="shared" si="8"/>
        <v>26012</v>
      </c>
      <c r="O10" s="4">
        <f t="shared" si="9"/>
        <v>13584</v>
      </c>
      <c r="P10" s="31">
        <f>(N10+O10)*1000000/'a1'!AD10</f>
        <v>54744.520501543644</v>
      </c>
      <c r="Q10" s="4">
        <f t="shared" si="10"/>
        <v>236555</v>
      </c>
      <c r="R10" s="4">
        <f t="shared" si="11"/>
        <v>214592</v>
      </c>
      <c r="S10" s="31">
        <f>(Q10+R10)*1000000/'a1'!AJ10</f>
        <v>67680.828203417987</v>
      </c>
      <c r="T10" s="4">
        <f t="shared" si="12"/>
        <v>366559</v>
      </c>
      <c r="U10" s="4">
        <f t="shared" si="13"/>
        <v>404986</v>
      </c>
      <c r="V10" s="31">
        <f>(T10+U10)*1000000/'a1'!AP10</f>
        <v>83009.518264095168</v>
      </c>
      <c r="W10" s="4">
        <f t="shared" si="14"/>
        <v>44973</v>
      </c>
      <c r="X10" s="4">
        <f t="shared" si="15"/>
        <v>32824</v>
      </c>
      <c r="Y10" s="31">
        <f>(W10+X10)*1000000/'a1'!AV10</f>
        <v>71868.230338246372</v>
      </c>
      <c r="Z10" s="4">
        <f t="shared" si="16"/>
        <v>59405</v>
      </c>
      <c r="AA10" s="4">
        <f t="shared" si="17"/>
        <v>34156</v>
      </c>
      <c r="AB10" s="31">
        <f>(Z10+AA10)*1000000/'a1'!BB10</f>
        <v>91285.436635549035</v>
      </c>
      <c r="AC10" s="4">
        <f t="shared" si="18"/>
        <v>247327</v>
      </c>
      <c r="AD10" s="4">
        <f t="shared" si="19"/>
        <v>104134</v>
      </c>
      <c r="AE10" s="31">
        <f>(AC10+AD10)*1000000/'a1'!BH10</f>
        <v>146168.62619515989</v>
      </c>
      <c r="AF10" s="4">
        <f t="shared" si="20"/>
        <v>148772</v>
      </c>
      <c r="AG10" s="4">
        <f t="shared" si="21"/>
        <v>75286</v>
      </c>
      <c r="AH10" s="4">
        <f>(AF10+AG10)*1000000/'a1'!BN10</f>
        <v>75310.297260860112</v>
      </c>
    </row>
    <row r="11" spans="1:34" ht="12.75" customHeight="1" x14ac:dyDescent="0.2">
      <c r="A11" s="1">
        <v>1986</v>
      </c>
      <c r="B11" s="4">
        <f t="shared" si="0"/>
        <v>1243589</v>
      </c>
      <c r="C11" s="4">
        <f t="shared" si="1"/>
        <v>956898</v>
      </c>
      <c r="D11" s="31">
        <f>(B11+C11)*1000000/'a1'!F11</f>
        <v>84308.948739932966</v>
      </c>
      <c r="E11" s="4">
        <f t="shared" si="2"/>
        <v>27332</v>
      </c>
      <c r="F11" s="4">
        <f t="shared" si="3"/>
        <v>14301</v>
      </c>
      <c r="G11" s="31">
        <f>(E11+F11)*1000000/'a1'!L11</f>
        <v>72241.135785502847</v>
      </c>
      <c r="H11" s="4">
        <f t="shared" si="4"/>
        <v>3046</v>
      </c>
      <c r="I11" s="4">
        <f t="shared" si="5"/>
        <v>2310</v>
      </c>
      <c r="J11" s="31">
        <f>(H11+I11)*1000000/'a1'!R11</f>
        <v>41701.703572207167</v>
      </c>
      <c r="K11" s="4">
        <f t="shared" si="6"/>
        <v>34273</v>
      </c>
      <c r="L11" s="4">
        <f t="shared" si="7"/>
        <v>22748</v>
      </c>
      <c r="M11" s="31">
        <f>(K11+L11)*1000000/'a1'!X11</f>
        <v>64134.331060964789</v>
      </c>
      <c r="N11" s="4">
        <f t="shared" si="8"/>
        <v>25751</v>
      </c>
      <c r="O11" s="4">
        <f t="shared" si="9"/>
        <v>14309</v>
      </c>
      <c r="P11" s="31">
        <f>(N11+O11)*1000000/'a1'!AD11</f>
        <v>55253.724385154041</v>
      </c>
      <c r="Q11" s="4">
        <f t="shared" si="10"/>
        <v>238963</v>
      </c>
      <c r="R11" s="4">
        <f t="shared" si="11"/>
        <v>224367</v>
      </c>
      <c r="S11" s="31">
        <f>(Q11+R11)*1000000/'a1'!AJ11</f>
        <v>69069.507779319843</v>
      </c>
      <c r="T11" s="4">
        <f t="shared" si="12"/>
        <v>378078</v>
      </c>
      <c r="U11" s="4">
        <f t="shared" si="13"/>
        <v>424068</v>
      </c>
      <c r="V11" s="31">
        <f>(T11+U11)*1000000/'a1'!AP11</f>
        <v>84996.872536055904</v>
      </c>
      <c r="W11" s="4">
        <f t="shared" si="14"/>
        <v>45943</v>
      </c>
      <c r="X11" s="4">
        <f t="shared" si="15"/>
        <v>34393</v>
      </c>
      <c r="Y11" s="31">
        <f>(W11+X11)*1000000/'a1'!AV11</f>
        <v>73597.959602474279</v>
      </c>
      <c r="Z11" s="4">
        <f t="shared" si="16"/>
        <v>59935</v>
      </c>
      <c r="AA11" s="4">
        <f t="shared" si="17"/>
        <v>35353</v>
      </c>
      <c r="AB11" s="31">
        <f>(Z11+AA11)*1000000/'a1'!BB11</f>
        <v>92628.001675873922</v>
      </c>
      <c r="AC11" s="4">
        <f t="shared" si="18"/>
        <v>249890</v>
      </c>
      <c r="AD11" s="4">
        <f t="shared" si="19"/>
        <v>105277</v>
      </c>
      <c r="AE11" s="31">
        <f>(AC11+AD11)*1000000/'a1'!BH11</f>
        <v>145983.23831758415</v>
      </c>
      <c r="AF11" s="4">
        <f t="shared" si="20"/>
        <v>147954</v>
      </c>
      <c r="AG11" s="4">
        <f t="shared" si="21"/>
        <v>77565</v>
      </c>
      <c r="AH11" s="4">
        <f>(AF11+AG11)*1000000/'a1'!BN11</f>
        <v>75082.37557268377</v>
      </c>
    </row>
    <row r="12" spans="1:34" ht="12.75" customHeight="1" x14ac:dyDescent="0.2">
      <c r="A12" s="1">
        <v>1987</v>
      </c>
      <c r="B12" s="4">
        <f t="shared" si="0"/>
        <v>1264239</v>
      </c>
      <c r="C12" s="4">
        <f t="shared" si="1"/>
        <v>1004710</v>
      </c>
      <c r="D12" s="31">
        <f>(B12+C12)*1000000/'a1'!F12</f>
        <v>85793.595933178716</v>
      </c>
      <c r="E12" s="4">
        <f t="shared" si="2"/>
        <v>27423</v>
      </c>
      <c r="F12" s="4">
        <f t="shared" si="3"/>
        <v>14760</v>
      </c>
      <c r="G12" s="31">
        <f>(E12+F12)*1000000/'a1'!L12</f>
        <v>73330.87639636884</v>
      </c>
      <c r="H12" s="4">
        <f t="shared" si="4"/>
        <v>3094</v>
      </c>
      <c r="I12" s="4">
        <f t="shared" si="5"/>
        <v>2415</v>
      </c>
      <c r="J12" s="31">
        <f>(H12+I12)*1000000/'a1'!R12</f>
        <v>42824.604908232992</v>
      </c>
      <c r="K12" s="4">
        <f t="shared" si="6"/>
        <v>34595</v>
      </c>
      <c r="L12" s="4">
        <f t="shared" si="7"/>
        <v>23844</v>
      </c>
      <c r="M12" s="31">
        <f>(K12+L12)*1000000/'a1'!X12</f>
        <v>65396.830370431715</v>
      </c>
      <c r="N12" s="4">
        <f t="shared" si="8"/>
        <v>25597</v>
      </c>
      <c r="O12" s="4">
        <f t="shared" si="9"/>
        <v>14911</v>
      </c>
      <c r="P12" s="31">
        <f>(N12+O12)*1000000/'a1'!AD12</f>
        <v>55660.595134713258</v>
      </c>
      <c r="Q12" s="4">
        <f t="shared" si="10"/>
        <v>243009</v>
      </c>
      <c r="R12" s="4">
        <f t="shared" si="11"/>
        <v>237060</v>
      </c>
      <c r="S12" s="31">
        <f>(Q12+R12)*1000000/'a1'!AJ12</f>
        <v>70785.923411202384</v>
      </c>
      <c r="T12" s="4">
        <f t="shared" si="12"/>
        <v>391597</v>
      </c>
      <c r="U12" s="4">
        <f t="shared" si="13"/>
        <v>448847</v>
      </c>
      <c r="V12" s="31">
        <f>(T12+U12)*1000000/'a1'!AP12</f>
        <v>87201.57668465632</v>
      </c>
      <c r="W12" s="4">
        <f t="shared" si="14"/>
        <v>46324</v>
      </c>
      <c r="X12" s="4">
        <f t="shared" si="15"/>
        <v>35919</v>
      </c>
      <c r="Y12" s="31">
        <f>(W12+X12)*1000000/'a1'!AV12</f>
        <v>74877.113694528176</v>
      </c>
      <c r="Z12" s="4">
        <f t="shared" si="16"/>
        <v>60876</v>
      </c>
      <c r="AA12" s="4">
        <f t="shared" si="17"/>
        <v>36918</v>
      </c>
      <c r="AB12" s="31">
        <f>(Z12+AA12)*1000000/'a1'!BB12</f>
        <v>94688.317862430151</v>
      </c>
      <c r="AC12" s="4">
        <f t="shared" si="18"/>
        <v>251975</v>
      </c>
      <c r="AD12" s="4">
        <f t="shared" si="19"/>
        <v>107424</v>
      </c>
      <c r="AE12" s="31">
        <f>(AC12+AD12)*1000000/'a1'!BH12</f>
        <v>147241.74958426828</v>
      </c>
      <c r="AF12" s="4">
        <f t="shared" si="20"/>
        <v>148218</v>
      </c>
      <c r="AG12" s="4">
        <f t="shared" si="21"/>
        <v>80297</v>
      </c>
      <c r="AH12" s="4">
        <f>(AF12+AG12)*1000000/'a1'!BN12</f>
        <v>74956.103535629372</v>
      </c>
    </row>
    <row r="13" spans="1:34" ht="12.75" customHeight="1" x14ac:dyDescent="0.2">
      <c r="A13" s="1">
        <v>1988</v>
      </c>
      <c r="B13" s="4">
        <f t="shared" si="0"/>
        <v>1299417</v>
      </c>
      <c r="C13" s="4">
        <f t="shared" si="1"/>
        <v>1052033</v>
      </c>
      <c r="D13" s="31">
        <f>(B13+C13)*1000000/'a1'!F13</f>
        <v>87767.699508359801</v>
      </c>
      <c r="E13" s="4">
        <f t="shared" si="2"/>
        <v>27511</v>
      </c>
      <c r="F13" s="4">
        <f t="shared" si="3"/>
        <v>15427</v>
      </c>
      <c r="G13" s="31">
        <f>(E13+F13)*1000000/'a1'!L13</f>
        <v>74677.120327245022</v>
      </c>
      <c r="H13" s="4">
        <f t="shared" si="4"/>
        <v>3218</v>
      </c>
      <c r="I13" s="4">
        <f t="shared" si="5"/>
        <v>2545</v>
      </c>
      <c r="J13" s="31">
        <f>(H13+I13)*1000000/'a1'!R13</f>
        <v>44574.55777366984</v>
      </c>
      <c r="K13" s="4">
        <f t="shared" si="6"/>
        <v>35459</v>
      </c>
      <c r="L13" s="4">
        <f t="shared" si="7"/>
        <v>24780</v>
      </c>
      <c r="M13" s="31">
        <f>(K13+L13)*1000000/'a1'!X13</f>
        <v>67139.908338683221</v>
      </c>
      <c r="N13" s="4">
        <f t="shared" si="8"/>
        <v>25818</v>
      </c>
      <c r="O13" s="4">
        <f t="shared" si="9"/>
        <v>15518</v>
      </c>
      <c r="P13" s="31">
        <f>(N13+O13)*1000000/'a1'!AD13</f>
        <v>56597.599229957188</v>
      </c>
      <c r="Q13" s="4">
        <f t="shared" si="10"/>
        <v>249215</v>
      </c>
      <c r="R13" s="4">
        <f t="shared" si="11"/>
        <v>248627</v>
      </c>
      <c r="S13" s="31">
        <f>(Q13+R13)*1000000/'a1'!AJ13</f>
        <v>72815.034846031427</v>
      </c>
      <c r="T13" s="4">
        <f t="shared" si="12"/>
        <v>410014</v>
      </c>
      <c r="U13" s="4">
        <f t="shared" si="13"/>
        <v>473725</v>
      </c>
      <c r="V13" s="31">
        <f>(T13+U13)*1000000/'a1'!AP13</f>
        <v>89823.471177868443</v>
      </c>
      <c r="W13" s="4">
        <f t="shared" si="14"/>
        <v>46978</v>
      </c>
      <c r="X13" s="4">
        <f t="shared" si="15"/>
        <v>37189</v>
      </c>
      <c r="Y13" s="31">
        <f>(W13+X13)*1000000/'a1'!AV13</f>
        <v>76366.054772844393</v>
      </c>
      <c r="Z13" s="4">
        <f t="shared" si="16"/>
        <v>62226</v>
      </c>
      <c r="AA13" s="4">
        <f t="shared" si="17"/>
        <v>38034</v>
      </c>
      <c r="AB13" s="31">
        <f>(Z13+AA13)*1000000/'a1'!BB13</f>
        <v>97507.841182620541</v>
      </c>
      <c r="AC13" s="4">
        <f t="shared" si="18"/>
        <v>257559</v>
      </c>
      <c r="AD13" s="4">
        <f t="shared" si="19"/>
        <v>110209</v>
      </c>
      <c r="AE13" s="31">
        <f>(AC13+AD13)*1000000/'a1'!BH13</f>
        <v>149705.24469859735</v>
      </c>
      <c r="AF13" s="4">
        <f t="shared" si="20"/>
        <v>150562</v>
      </c>
      <c r="AG13" s="4">
        <f t="shared" si="21"/>
        <v>83504</v>
      </c>
      <c r="AH13" s="4">
        <f>(AF13+AG13)*1000000/'a1'!BN13</f>
        <v>75147.338752475713</v>
      </c>
    </row>
    <row r="14" spans="1:34" ht="12.75" customHeight="1" x14ac:dyDescent="0.2">
      <c r="A14" s="1">
        <v>1989</v>
      </c>
      <c r="B14" s="4">
        <f t="shared" si="0"/>
        <v>1335687</v>
      </c>
      <c r="C14" s="4">
        <f t="shared" si="1"/>
        <v>1101781</v>
      </c>
      <c r="D14" s="31">
        <f>(B14+C14)*1000000/'a1'!F14</f>
        <v>89360.544413213574</v>
      </c>
      <c r="E14" s="4">
        <f t="shared" si="2"/>
        <v>27473</v>
      </c>
      <c r="F14" s="4">
        <f t="shared" si="3"/>
        <v>16226</v>
      </c>
      <c r="G14" s="31">
        <f>(E14+F14)*1000000/'a1'!L14</f>
        <v>75793.815291275183</v>
      </c>
      <c r="H14" s="4">
        <f t="shared" si="4"/>
        <v>3335</v>
      </c>
      <c r="I14" s="4">
        <f t="shared" si="5"/>
        <v>2654</v>
      </c>
      <c r="J14" s="31">
        <f>(H14+I14)*1000000/'a1'!R14</f>
        <v>46015.074566087605</v>
      </c>
      <c r="K14" s="4">
        <f t="shared" si="6"/>
        <v>36893</v>
      </c>
      <c r="L14" s="4">
        <f t="shared" si="7"/>
        <v>25545</v>
      </c>
      <c r="M14" s="31">
        <f>(K14+L14)*1000000/'a1'!X14</f>
        <v>69080.734332697903</v>
      </c>
      <c r="N14" s="4">
        <f t="shared" si="8"/>
        <v>26452</v>
      </c>
      <c r="O14" s="4">
        <f t="shared" si="9"/>
        <v>16112</v>
      </c>
      <c r="P14" s="31">
        <f>(N14+O14)*1000000/'a1'!AD14</f>
        <v>57900.042033439029</v>
      </c>
      <c r="Q14" s="4">
        <f t="shared" si="10"/>
        <v>257465</v>
      </c>
      <c r="R14" s="4">
        <f t="shared" si="11"/>
        <v>257903</v>
      </c>
      <c r="S14" s="31">
        <f>(Q14+R14)*1000000/'a1'!AJ14</f>
        <v>74419.996280213163</v>
      </c>
      <c r="T14" s="4">
        <f t="shared" si="12"/>
        <v>427767</v>
      </c>
      <c r="U14" s="4">
        <f t="shared" si="13"/>
        <v>502249</v>
      </c>
      <c r="V14" s="31">
        <f>(T14+U14)*1000000/'a1'!AP14</f>
        <v>92050.670547904869</v>
      </c>
      <c r="W14" s="4">
        <f t="shared" si="14"/>
        <v>47646</v>
      </c>
      <c r="X14" s="4">
        <f t="shared" si="15"/>
        <v>38049</v>
      </c>
      <c r="Y14" s="31">
        <f>(W14+X14)*1000000/'a1'!AV14</f>
        <v>77636.909852580924</v>
      </c>
      <c r="Z14" s="4">
        <f t="shared" si="16"/>
        <v>62735</v>
      </c>
      <c r="AA14" s="4">
        <f t="shared" si="17"/>
        <v>38625</v>
      </c>
      <c r="AB14" s="31">
        <f>(Z14+AA14)*1000000/'a1'!BB14</f>
        <v>99427.233998306911</v>
      </c>
      <c r="AC14" s="4">
        <f t="shared" si="18"/>
        <v>260329</v>
      </c>
      <c r="AD14" s="4">
        <f t="shared" si="19"/>
        <v>113606</v>
      </c>
      <c r="AE14" s="31">
        <f>(AC14+AD14)*1000000/'a1'!BH14</f>
        <v>149674.28176878509</v>
      </c>
      <c r="AF14" s="4">
        <f t="shared" si="20"/>
        <v>155136</v>
      </c>
      <c r="AG14" s="4">
        <f t="shared" si="21"/>
        <v>88153</v>
      </c>
      <c r="AH14" s="4">
        <f>(AF14+AG14)*1000000/'a1'!BN14</f>
        <v>76105.701929318282</v>
      </c>
    </row>
    <row r="15" spans="1:34" ht="12.75" customHeight="1" x14ac:dyDescent="0.2">
      <c r="A15" s="1">
        <v>1990</v>
      </c>
      <c r="B15" s="4">
        <f t="shared" si="0"/>
        <v>1366300</v>
      </c>
      <c r="C15" s="4">
        <f t="shared" si="1"/>
        <v>1142186</v>
      </c>
      <c r="D15" s="31">
        <f>(B15+C15)*1000000/'a1'!F15</f>
        <v>90588.04300494981</v>
      </c>
      <c r="E15" s="4">
        <f t="shared" si="2"/>
        <v>27276</v>
      </c>
      <c r="F15" s="4">
        <f t="shared" si="3"/>
        <v>16964</v>
      </c>
      <c r="G15" s="31">
        <f>(E15+F15)*1000000/'a1'!L15</f>
        <v>76623.574565961404</v>
      </c>
      <c r="H15" s="4">
        <f t="shared" si="4"/>
        <v>3401</v>
      </c>
      <c r="I15" s="4">
        <f t="shared" si="5"/>
        <v>2739</v>
      </c>
      <c r="J15" s="31">
        <f>(H15+I15)*1000000/'a1'!R15</f>
        <v>47084.445262415262</v>
      </c>
      <c r="K15" s="4">
        <f t="shared" si="6"/>
        <v>37654</v>
      </c>
      <c r="L15" s="4">
        <f t="shared" si="7"/>
        <v>26495</v>
      </c>
      <c r="M15" s="31">
        <f>(K15+L15)*1000000/'a1'!X15</f>
        <v>70458.487057513252</v>
      </c>
      <c r="N15" s="4">
        <f t="shared" si="8"/>
        <v>26959</v>
      </c>
      <c r="O15" s="4">
        <f t="shared" si="9"/>
        <v>16540</v>
      </c>
      <c r="P15" s="31">
        <f>(N15+O15)*1000000/'a1'!AD15</f>
        <v>58770.043072001041</v>
      </c>
      <c r="Q15" s="4">
        <f t="shared" si="10"/>
        <v>265053</v>
      </c>
      <c r="R15" s="4">
        <f t="shared" si="11"/>
        <v>266979</v>
      </c>
      <c r="S15" s="31">
        <f>(Q15+R15)*1000000/'a1'!AJ15</f>
        <v>76037.310922159915</v>
      </c>
      <c r="T15" s="4">
        <f t="shared" si="12"/>
        <v>440976</v>
      </c>
      <c r="U15" s="4">
        <f t="shared" si="13"/>
        <v>521056</v>
      </c>
      <c r="V15" s="31">
        <f>(T15+U15)*1000000/'a1'!AP15</f>
        <v>93438.976082748821</v>
      </c>
      <c r="W15" s="4">
        <f t="shared" si="14"/>
        <v>48368</v>
      </c>
      <c r="X15" s="4">
        <f t="shared" si="15"/>
        <v>38696</v>
      </c>
      <c r="Y15" s="31">
        <f>(W15+X15)*1000000/'a1'!AV15</f>
        <v>78760.942663473921</v>
      </c>
      <c r="Z15" s="4">
        <f t="shared" si="16"/>
        <v>63904</v>
      </c>
      <c r="AA15" s="4">
        <f t="shared" si="17"/>
        <v>38813</v>
      </c>
      <c r="AB15" s="31">
        <f>(Z15+AA15)*1000000/'a1'!BB15</f>
        <v>101929.39159117499</v>
      </c>
      <c r="AC15" s="4">
        <f t="shared" si="18"/>
        <v>264235</v>
      </c>
      <c r="AD15" s="4">
        <f t="shared" si="19"/>
        <v>117842</v>
      </c>
      <c r="AE15" s="31">
        <f>(AC15+AD15)*1000000/'a1'!BH15</f>
        <v>149964.20424305319</v>
      </c>
      <c r="AF15" s="4">
        <f t="shared" si="20"/>
        <v>159136</v>
      </c>
      <c r="AG15" s="4">
        <f t="shared" si="21"/>
        <v>93259</v>
      </c>
      <c r="AH15" s="4">
        <f>(AF15+AG15)*1000000/'a1'!BN15</f>
        <v>76666.613003024497</v>
      </c>
    </row>
    <row r="16" spans="1:34" ht="12.75" customHeight="1" x14ac:dyDescent="0.2">
      <c r="A16" s="1">
        <v>1991</v>
      </c>
      <c r="B16" s="4">
        <f t="shared" si="0"/>
        <v>1390694</v>
      </c>
      <c r="C16" s="4">
        <f t="shared" si="1"/>
        <v>1170120</v>
      </c>
      <c r="D16" s="31">
        <f>(B16+C16)*1000000/'a1'!F16</f>
        <v>91335.579379272414</v>
      </c>
      <c r="E16" s="4">
        <f t="shared" si="2"/>
        <v>27363</v>
      </c>
      <c r="F16" s="4">
        <f t="shared" si="3"/>
        <v>17485</v>
      </c>
      <c r="G16" s="31">
        <f>(E16+F16)*1000000/'a1'!L16</f>
        <v>77371.628102766525</v>
      </c>
      <c r="H16" s="4">
        <f t="shared" si="4"/>
        <v>3567</v>
      </c>
      <c r="I16" s="4">
        <f t="shared" si="5"/>
        <v>2829</v>
      </c>
      <c r="J16" s="31">
        <f>(H16+I16)*1000000/'a1'!R16</f>
        <v>49060.74296803688</v>
      </c>
      <c r="K16" s="4">
        <f t="shared" si="6"/>
        <v>38184</v>
      </c>
      <c r="L16" s="4">
        <f t="shared" si="7"/>
        <v>27127</v>
      </c>
      <c r="M16" s="31">
        <f>(K16+L16)*1000000/'a1'!X16</f>
        <v>71380.560434287938</v>
      </c>
      <c r="N16" s="4">
        <f t="shared" si="8"/>
        <v>27439</v>
      </c>
      <c r="O16" s="4">
        <f t="shared" si="9"/>
        <v>16903</v>
      </c>
      <c r="P16" s="31">
        <f>(N16+O16)*1000000/'a1'!AD16</f>
        <v>59474.198831225098</v>
      </c>
      <c r="Q16" s="4">
        <f t="shared" si="10"/>
        <v>269990</v>
      </c>
      <c r="R16" s="4">
        <f t="shared" si="11"/>
        <v>272983</v>
      </c>
      <c r="S16" s="31">
        <f>(Q16+R16)*1000000/'a1'!AJ16</f>
        <v>76827.872670499855</v>
      </c>
      <c r="T16" s="4">
        <f t="shared" si="12"/>
        <v>452371</v>
      </c>
      <c r="U16" s="4">
        <f t="shared" si="13"/>
        <v>533437</v>
      </c>
      <c r="V16" s="31">
        <f>(T16+U16)*1000000/'a1'!AP16</f>
        <v>94504.662690690224</v>
      </c>
      <c r="W16" s="4">
        <f t="shared" si="14"/>
        <v>48676</v>
      </c>
      <c r="X16" s="4">
        <f t="shared" si="15"/>
        <v>38838</v>
      </c>
      <c r="Y16" s="31">
        <f>(W16+X16)*1000000/'a1'!AV16</f>
        <v>78869.578696543991</v>
      </c>
      <c r="Z16" s="4">
        <f t="shared" si="16"/>
        <v>65276</v>
      </c>
      <c r="AA16" s="4">
        <f t="shared" si="17"/>
        <v>38613</v>
      </c>
      <c r="AB16" s="31">
        <f>(Z16+AA16)*1000000/'a1'!BB16</f>
        <v>103607.91173546169</v>
      </c>
      <c r="AC16" s="4">
        <f t="shared" si="18"/>
        <v>266444</v>
      </c>
      <c r="AD16" s="4">
        <f t="shared" si="19"/>
        <v>120912</v>
      </c>
      <c r="AE16" s="31">
        <f>(AC16+AD16)*1000000/'a1'!BH16</f>
        <v>149425.26075239576</v>
      </c>
      <c r="AF16" s="4">
        <f t="shared" si="20"/>
        <v>163463</v>
      </c>
      <c r="AG16" s="4">
        <f t="shared" si="21"/>
        <v>98088</v>
      </c>
      <c r="AH16" s="4">
        <f>(AF16+AG16)*1000000/'a1'!BN16</f>
        <v>77524.455456138749</v>
      </c>
    </row>
    <row r="17" spans="1:34" ht="12.75" customHeight="1" x14ac:dyDescent="0.2">
      <c r="A17" s="1">
        <v>1992</v>
      </c>
      <c r="B17" s="4">
        <f t="shared" si="0"/>
        <v>1397447</v>
      </c>
      <c r="C17" s="4">
        <f t="shared" si="1"/>
        <v>1201736</v>
      </c>
      <c r="D17" s="31">
        <f>(B17+C17)*1000000/'a1'!F17</f>
        <v>91613.225269060975</v>
      </c>
      <c r="E17" s="4">
        <f t="shared" si="2"/>
        <v>27594</v>
      </c>
      <c r="F17" s="4">
        <f t="shared" si="3"/>
        <v>17828</v>
      </c>
      <c r="G17" s="31">
        <f>(E17+F17)*1000000/'a1'!L17</f>
        <v>78299.07827666869</v>
      </c>
      <c r="H17" s="4">
        <f t="shared" si="4"/>
        <v>3633</v>
      </c>
      <c r="I17" s="4">
        <f t="shared" si="5"/>
        <v>2889</v>
      </c>
      <c r="J17" s="31">
        <f>(H17+I17)*1000000/'a1'!R17</f>
        <v>49852.094751083489</v>
      </c>
      <c r="K17" s="4">
        <f t="shared" si="6"/>
        <v>38141</v>
      </c>
      <c r="L17" s="4">
        <f t="shared" si="7"/>
        <v>27741</v>
      </c>
      <c r="M17" s="31">
        <f>(K17+L17)*1000000/'a1'!X17</f>
        <v>71653.628088935686</v>
      </c>
      <c r="N17" s="4">
        <f t="shared" si="8"/>
        <v>27495</v>
      </c>
      <c r="O17" s="4">
        <f t="shared" si="9"/>
        <v>17318</v>
      </c>
      <c r="P17" s="31">
        <f>(N17+O17)*1000000/'a1'!AD17</f>
        <v>59900.737982224804</v>
      </c>
      <c r="Q17" s="4">
        <f t="shared" si="10"/>
        <v>271871</v>
      </c>
      <c r="R17" s="4">
        <f t="shared" si="11"/>
        <v>278844</v>
      </c>
      <c r="S17" s="31">
        <f>(Q17+R17)*1000000/'a1'!AJ17</f>
        <v>77456.290497481721</v>
      </c>
      <c r="T17" s="4">
        <f t="shared" si="12"/>
        <v>456188</v>
      </c>
      <c r="U17" s="4">
        <f t="shared" si="13"/>
        <v>547048</v>
      </c>
      <c r="V17" s="31">
        <f>(T17+U17)*1000000/'a1'!AP17</f>
        <v>94893.733142707701</v>
      </c>
      <c r="W17" s="4">
        <f t="shared" si="14"/>
        <v>48826</v>
      </c>
      <c r="X17" s="4">
        <f t="shared" si="15"/>
        <v>38991</v>
      </c>
      <c r="Y17" s="31">
        <f>(W17+X17)*1000000/'a1'!AV17</f>
        <v>78923.221133668078</v>
      </c>
      <c r="Z17" s="4">
        <f t="shared" si="16"/>
        <v>65335</v>
      </c>
      <c r="AA17" s="4">
        <f t="shared" si="17"/>
        <v>38552</v>
      </c>
      <c r="AB17" s="31">
        <f>(Z17+AA17)*1000000/'a1'!BB17</f>
        <v>103473.62287660796</v>
      </c>
      <c r="AC17" s="4">
        <f t="shared" si="18"/>
        <v>266382</v>
      </c>
      <c r="AD17" s="4">
        <f t="shared" si="19"/>
        <v>124899</v>
      </c>
      <c r="AE17" s="31">
        <f>(AC17+AD17)*1000000/'a1'!BH17</f>
        <v>148625.04710043635</v>
      </c>
      <c r="AF17" s="4">
        <f t="shared" si="20"/>
        <v>165380</v>
      </c>
      <c r="AG17" s="4">
        <f t="shared" si="21"/>
        <v>104559</v>
      </c>
      <c r="AH17" s="4">
        <f>(AF17+AG17)*1000000/'a1'!BN17</f>
        <v>77819.085667040097</v>
      </c>
    </row>
    <row r="18" spans="1:34" ht="12.75" customHeight="1" x14ac:dyDescent="0.2">
      <c r="A18" s="1">
        <v>1993</v>
      </c>
      <c r="B18" s="4">
        <f t="shared" si="0"/>
        <v>1402343</v>
      </c>
      <c r="C18" s="4">
        <f t="shared" si="1"/>
        <v>1229303</v>
      </c>
      <c r="D18" s="31">
        <f>(B18+C18)*1000000/'a1'!F18</f>
        <v>91743.686648424235</v>
      </c>
      <c r="E18" s="4">
        <f t="shared" si="2"/>
        <v>28409</v>
      </c>
      <c r="F18" s="4">
        <f t="shared" si="3"/>
        <v>18186</v>
      </c>
      <c r="G18" s="31">
        <f>(E18+F18)*1000000/'a1'!L18</f>
        <v>80339.392769023601</v>
      </c>
      <c r="H18" s="4">
        <f t="shared" si="4"/>
        <v>3678</v>
      </c>
      <c r="I18" s="4">
        <f t="shared" si="5"/>
        <v>2962</v>
      </c>
      <c r="J18" s="31">
        <f>(H18+I18)*1000000/'a1'!R18</f>
        <v>50235.668837997531</v>
      </c>
      <c r="K18" s="4">
        <f t="shared" si="6"/>
        <v>37958</v>
      </c>
      <c r="L18" s="4">
        <f t="shared" si="7"/>
        <v>28382</v>
      </c>
      <c r="M18" s="31">
        <f>(K18+L18)*1000000/'a1'!X18</f>
        <v>71802.364910571749</v>
      </c>
      <c r="N18" s="4">
        <f t="shared" si="8"/>
        <v>27282</v>
      </c>
      <c r="O18" s="4">
        <f t="shared" si="9"/>
        <v>17725</v>
      </c>
      <c r="P18" s="31">
        <f>(N18+O18)*1000000/'a1'!AD18</f>
        <v>60104.538922987347</v>
      </c>
      <c r="Q18" s="4">
        <f t="shared" si="10"/>
        <v>274017</v>
      </c>
      <c r="R18" s="4">
        <f t="shared" si="11"/>
        <v>283729</v>
      </c>
      <c r="S18" s="31">
        <f>(Q18+R18)*1000000/'a1'!AJ18</f>
        <v>77935.180101772683</v>
      </c>
      <c r="T18" s="4">
        <f t="shared" si="12"/>
        <v>455088</v>
      </c>
      <c r="U18" s="4">
        <f t="shared" si="13"/>
        <v>557378</v>
      </c>
      <c r="V18" s="31">
        <f>(T18+U18)*1000000/'a1'!AP18</f>
        <v>94711.169408378162</v>
      </c>
      <c r="W18" s="4">
        <f t="shared" si="14"/>
        <v>48714</v>
      </c>
      <c r="X18" s="4">
        <f t="shared" si="15"/>
        <v>39337</v>
      </c>
      <c r="Y18" s="31">
        <f>(W18+X18)*1000000/'a1'!AV18</f>
        <v>78784.522081784657</v>
      </c>
      <c r="Z18" s="4">
        <f t="shared" si="16"/>
        <v>65390</v>
      </c>
      <c r="AA18" s="4">
        <f t="shared" si="17"/>
        <v>38521</v>
      </c>
      <c r="AB18" s="31">
        <f>(Z18+AA18)*1000000/'a1'!BB18</f>
        <v>103198.92740093356</v>
      </c>
      <c r="AC18" s="4">
        <f t="shared" si="18"/>
        <v>269855</v>
      </c>
      <c r="AD18" s="4">
        <f t="shared" si="19"/>
        <v>128858</v>
      </c>
      <c r="AE18" s="31">
        <f>(AC18+AD18)*1000000/'a1'!BH18</f>
        <v>149482.32139563272</v>
      </c>
      <c r="AF18" s="4">
        <f t="shared" si="20"/>
        <v>166658</v>
      </c>
      <c r="AG18" s="4">
        <f t="shared" si="21"/>
        <v>111021</v>
      </c>
      <c r="AH18" s="4">
        <f>(AF18+AG18)*1000000/'a1'!BN18</f>
        <v>77829.805267825417</v>
      </c>
    </row>
    <row r="19" spans="1:34" ht="12.75" customHeight="1" x14ac:dyDescent="0.2">
      <c r="A19" s="1">
        <v>1994</v>
      </c>
      <c r="B19" s="4">
        <f t="shared" si="0"/>
        <v>1418337</v>
      </c>
      <c r="C19" s="4">
        <f t="shared" si="1"/>
        <v>1258805</v>
      </c>
      <c r="D19" s="31">
        <f>(B19+C19)*1000000/'a1'!F19</f>
        <v>92313.130910145061</v>
      </c>
      <c r="E19" s="4">
        <f t="shared" si="2"/>
        <v>29767</v>
      </c>
      <c r="F19" s="4">
        <f t="shared" si="3"/>
        <v>18554</v>
      </c>
      <c r="G19" s="31">
        <f>(E19+F19)*1000000/'a1'!L19</f>
        <v>84114.638638318022</v>
      </c>
      <c r="H19" s="4">
        <f t="shared" si="4"/>
        <v>3823</v>
      </c>
      <c r="I19" s="4">
        <f t="shared" si="5"/>
        <v>3020</v>
      </c>
      <c r="J19" s="31">
        <f>(H19+I19)*1000000/'a1'!R19</f>
        <v>51282.627756918999</v>
      </c>
      <c r="K19" s="4">
        <f t="shared" si="6"/>
        <v>37532</v>
      </c>
      <c r="L19" s="4">
        <f t="shared" si="7"/>
        <v>29015</v>
      </c>
      <c r="M19" s="31">
        <f>(K19+L19)*1000000/'a1'!X19</f>
        <v>71797.477750409715</v>
      </c>
      <c r="N19" s="4">
        <f t="shared" si="8"/>
        <v>27043</v>
      </c>
      <c r="O19" s="4">
        <f t="shared" si="9"/>
        <v>18139</v>
      </c>
      <c r="P19" s="31">
        <f>(N19+O19)*1000000/'a1'!AD19</f>
        <v>60227.810473416561</v>
      </c>
      <c r="Q19" s="4">
        <f t="shared" si="10"/>
        <v>276226</v>
      </c>
      <c r="R19" s="4">
        <f t="shared" si="11"/>
        <v>289984</v>
      </c>
      <c r="S19" s="31">
        <f>(Q19+R19)*1000000/'a1'!AJ19</f>
        <v>78723.34183721352</v>
      </c>
      <c r="T19" s="4">
        <f t="shared" si="12"/>
        <v>456638</v>
      </c>
      <c r="U19" s="4">
        <f t="shared" si="13"/>
        <v>567989</v>
      </c>
      <c r="V19" s="31">
        <f>(T19+U19)*1000000/'a1'!AP19</f>
        <v>94704.979487290402</v>
      </c>
      <c r="W19" s="4">
        <f t="shared" si="14"/>
        <v>48575</v>
      </c>
      <c r="X19" s="4">
        <f t="shared" si="15"/>
        <v>39825</v>
      </c>
      <c r="Y19" s="31">
        <f>(W19+X19)*1000000/'a1'!AV19</f>
        <v>78701.601631010562</v>
      </c>
      <c r="Z19" s="4">
        <f t="shared" si="16"/>
        <v>66236</v>
      </c>
      <c r="AA19" s="4">
        <f t="shared" si="17"/>
        <v>38605</v>
      </c>
      <c r="AB19" s="31">
        <f>(Z19+AA19)*1000000/'a1'!BB19</f>
        <v>103846.66815244038</v>
      </c>
      <c r="AC19" s="4">
        <f t="shared" si="18"/>
        <v>277403</v>
      </c>
      <c r="AD19" s="4">
        <f t="shared" si="19"/>
        <v>132619</v>
      </c>
      <c r="AE19" s="31">
        <f>(AC19+AD19)*1000000/'a1'!BH19</f>
        <v>151825.92351494441</v>
      </c>
      <c r="AF19" s="4">
        <f t="shared" si="20"/>
        <v>171077</v>
      </c>
      <c r="AG19" s="4">
        <f t="shared" si="21"/>
        <v>117693</v>
      </c>
      <c r="AH19" s="4">
        <f>(AF19+AG19)*1000000/'a1'!BN19</f>
        <v>78553.892398822107</v>
      </c>
    </row>
    <row r="20" spans="1:34" ht="12.75" customHeight="1" x14ac:dyDescent="0.2">
      <c r="A20" s="1">
        <v>1995</v>
      </c>
      <c r="B20" s="4">
        <f t="shared" si="0"/>
        <v>1434299</v>
      </c>
      <c r="C20" s="4">
        <f t="shared" si="1"/>
        <v>1277845</v>
      </c>
      <c r="D20" s="31">
        <f>(B20+C20)*1000000/'a1'!F20</f>
        <v>92557.341296391271</v>
      </c>
      <c r="E20" s="4">
        <f t="shared" si="2"/>
        <v>31143</v>
      </c>
      <c r="F20" s="4">
        <f t="shared" si="3"/>
        <v>18739</v>
      </c>
      <c r="G20" s="31">
        <f>(E20+F20)*1000000/'a1'!L20</f>
        <v>87913.753509447532</v>
      </c>
      <c r="H20" s="4">
        <f t="shared" si="4"/>
        <v>4003</v>
      </c>
      <c r="I20" s="4">
        <f t="shared" si="5"/>
        <v>3075</v>
      </c>
      <c r="J20" s="31">
        <f>(H20+I20)*1000000/'a1'!R20</f>
        <v>52657.813488077969</v>
      </c>
      <c r="K20" s="4">
        <f t="shared" si="6"/>
        <v>37007</v>
      </c>
      <c r="L20" s="4">
        <f t="shared" si="7"/>
        <v>29573</v>
      </c>
      <c r="M20" s="31">
        <f>(K20+L20)*1000000/'a1'!X20</f>
        <v>71736.41339481964</v>
      </c>
      <c r="N20" s="4">
        <f t="shared" si="8"/>
        <v>27313</v>
      </c>
      <c r="O20" s="4">
        <f t="shared" si="9"/>
        <v>18348</v>
      </c>
      <c r="P20" s="31">
        <f>(N20+O20)*1000000/'a1'!AD20</f>
        <v>60804.881329208743</v>
      </c>
      <c r="Q20" s="4">
        <f t="shared" si="10"/>
        <v>277526</v>
      </c>
      <c r="R20" s="4">
        <f t="shared" si="11"/>
        <v>292299</v>
      </c>
      <c r="S20" s="31">
        <f>(Q20+R20)*1000000/'a1'!AJ20</f>
        <v>78931.668370221218</v>
      </c>
      <c r="T20" s="4">
        <f t="shared" si="12"/>
        <v>459459</v>
      </c>
      <c r="U20" s="4">
        <f t="shared" si="13"/>
        <v>574573</v>
      </c>
      <c r="V20" s="31">
        <f>(T20+U20)*1000000/'a1'!AP20</f>
        <v>94431.119880980288</v>
      </c>
      <c r="W20" s="4">
        <f t="shared" si="14"/>
        <v>48739</v>
      </c>
      <c r="X20" s="4">
        <f t="shared" si="15"/>
        <v>40043</v>
      </c>
      <c r="Y20" s="31">
        <f>(W20+X20)*1000000/'a1'!AV20</f>
        <v>78627.286011601653</v>
      </c>
      <c r="Z20" s="4">
        <f t="shared" si="16"/>
        <v>66935</v>
      </c>
      <c r="AA20" s="4">
        <f t="shared" si="17"/>
        <v>38731</v>
      </c>
      <c r="AB20" s="31">
        <f>(Z20+AA20)*1000000/'a1'!BB20</f>
        <v>104187.88645486483</v>
      </c>
      <c r="AC20" s="4">
        <f t="shared" si="18"/>
        <v>284753</v>
      </c>
      <c r="AD20" s="4">
        <f t="shared" si="19"/>
        <v>135320</v>
      </c>
      <c r="AE20" s="31">
        <f>(AC20+AD20)*1000000/'a1'!BH20</f>
        <v>153618.60714809442</v>
      </c>
      <c r="AF20" s="4">
        <f t="shared" si="20"/>
        <v>174325</v>
      </c>
      <c r="AG20" s="4">
        <f t="shared" si="21"/>
        <v>123656</v>
      </c>
      <c r="AH20" s="4">
        <f>(AF20+AG20)*1000000/'a1'!BN20</f>
        <v>78885.420885849759</v>
      </c>
    </row>
    <row r="21" spans="1:34" ht="12.75" customHeight="1" x14ac:dyDescent="0.2">
      <c r="A21" s="1">
        <v>1996</v>
      </c>
      <c r="B21" s="4">
        <f t="shared" si="0"/>
        <v>1450902</v>
      </c>
      <c r="C21" s="4">
        <f t="shared" si="1"/>
        <v>1301198</v>
      </c>
      <c r="D21" s="31">
        <f>(B21+C21)*1000000/'a1'!F21</f>
        <v>92944.266739272236</v>
      </c>
      <c r="E21" s="4">
        <f t="shared" si="2"/>
        <v>31390</v>
      </c>
      <c r="F21" s="4">
        <f t="shared" si="3"/>
        <v>18934</v>
      </c>
      <c r="G21" s="31">
        <f>(E21+F21)*1000000/'a1'!L21</f>
        <v>89912.774389045517</v>
      </c>
      <c r="H21" s="4">
        <f t="shared" si="4"/>
        <v>4218</v>
      </c>
      <c r="I21" s="4">
        <f t="shared" si="5"/>
        <v>3125</v>
      </c>
      <c r="J21" s="31">
        <f>(H21+I21)*1000000/'a1'!R21</f>
        <v>54097.261616213706</v>
      </c>
      <c r="K21" s="4">
        <f t="shared" si="6"/>
        <v>36307</v>
      </c>
      <c r="L21" s="4">
        <f t="shared" si="7"/>
        <v>30123</v>
      </c>
      <c r="M21" s="31">
        <f>(K21+L21)*1000000/'a1'!X21</f>
        <v>71328.33043603375</v>
      </c>
      <c r="N21" s="4">
        <f t="shared" si="8"/>
        <v>27706</v>
      </c>
      <c r="O21" s="4">
        <f t="shared" si="9"/>
        <v>18642</v>
      </c>
      <c r="P21" s="31">
        <f>(N21+O21)*1000000/'a1'!AD21</f>
        <v>61611.021604002832</v>
      </c>
      <c r="Q21" s="4">
        <f t="shared" si="10"/>
        <v>278921</v>
      </c>
      <c r="R21" s="4">
        <f t="shared" si="11"/>
        <v>296003</v>
      </c>
      <c r="S21" s="31">
        <f>(Q21+R21)*1000000/'a1'!AJ21</f>
        <v>79333.816942616962</v>
      </c>
      <c r="T21" s="4">
        <f t="shared" si="12"/>
        <v>464960</v>
      </c>
      <c r="U21" s="4">
        <f t="shared" si="13"/>
        <v>583520</v>
      </c>
      <c r="V21" s="31">
        <f>(T21+U21)*1000000/'a1'!AP21</f>
        <v>94603.372419662977</v>
      </c>
      <c r="W21" s="4">
        <f t="shared" si="14"/>
        <v>49171</v>
      </c>
      <c r="X21" s="4">
        <f t="shared" si="15"/>
        <v>40326</v>
      </c>
      <c r="Y21" s="31">
        <f>(W21+X21)*1000000/'a1'!AV21</f>
        <v>78907.878356121873</v>
      </c>
      <c r="Z21" s="4">
        <f t="shared" si="16"/>
        <v>68592</v>
      </c>
      <c r="AA21" s="4">
        <f t="shared" si="17"/>
        <v>39034</v>
      </c>
      <c r="AB21" s="31">
        <f>(Z21+AA21)*1000000/'a1'!BB21</f>
        <v>105624.93559514989</v>
      </c>
      <c r="AC21" s="4">
        <f t="shared" si="18"/>
        <v>291098</v>
      </c>
      <c r="AD21" s="4">
        <f t="shared" si="19"/>
        <v>138588</v>
      </c>
      <c r="AE21" s="31">
        <f>(AC21+AD21)*1000000/'a1'!BH21</f>
        <v>154834.38091075275</v>
      </c>
      <c r="AF21" s="4">
        <f t="shared" si="20"/>
        <v>176320</v>
      </c>
      <c r="AG21" s="4">
        <f t="shared" si="21"/>
        <v>129310</v>
      </c>
      <c r="AH21" s="4">
        <f>(AF21+AG21)*1000000/'a1'!BN21</f>
        <v>78886.162386815529</v>
      </c>
    </row>
    <row r="22" spans="1:34" ht="12.75" customHeight="1" x14ac:dyDescent="0.2">
      <c r="A22" s="1">
        <v>1997</v>
      </c>
      <c r="B22" s="4">
        <f t="shared" si="0"/>
        <v>1484504</v>
      </c>
      <c r="C22" s="4">
        <f t="shared" si="1"/>
        <v>1330038</v>
      </c>
      <c r="D22" s="31">
        <f>(B22+C22)*1000000/'a1'!F22</f>
        <v>94113.117564439017</v>
      </c>
      <c r="E22" s="4">
        <f t="shared" si="2"/>
        <v>31962</v>
      </c>
      <c r="F22" s="4">
        <f t="shared" si="3"/>
        <v>19218</v>
      </c>
      <c r="G22" s="31">
        <f>(E22+F22)*1000000/'a1'!L22</f>
        <v>92900.6681660014</v>
      </c>
      <c r="H22" s="4">
        <f t="shared" si="4"/>
        <v>4215</v>
      </c>
      <c r="I22" s="4">
        <f t="shared" si="5"/>
        <v>3188</v>
      </c>
      <c r="J22" s="31">
        <f>(H22+I22)*1000000/'a1'!R22</f>
        <v>54395.826444762846</v>
      </c>
      <c r="K22" s="4">
        <f t="shared" si="6"/>
        <v>36502</v>
      </c>
      <c r="L22" s="4">
        <f t="shared" si="7"/>
        <v>30722</v>
      </c>
      <c r="M22" s="31">
        <f>(K22+L22)*1000000/'a1'!X22</f>
        <v>72097.657448182217</v>
      </c>
      <c r="N22" s="4">
        <f t="shared" si="8"/>
        <v>27620</v>
      </c>
      <c r="O22" s="4">
        <f t="shared" si="9"/>
        <v>19032</v>
      </c>
      <c r="P22" s="31">
        <f>(N22+O22)*1000000/'a1'!AD22</f>
        <v>61995.107048269063</v>
      </c>
      <c r="Q22" s="4">
        <f t="shared" si="10"/>
        <v>280370</v>
      </c>
      <c r="R22" s="4">
        <f t="shared" si="11"/>
        <v>299157</v>
      </c>
      <c r="S22" s="31">
        <f>(Q22+R22)*1000000/'a1'!AJ22</f>
        <v>79664.328443129125</v>
      </c>
      <c r="T22" s="4">
        <f t="shared" si="12"/>
        <v>473019</v>
      </c>
      <c r="U22" s="4">
        <f t="shared" si="13"/>
        <v>595409</v>
      </c>
      <c r="V22" s="31">
        <f>(T22+U22)*1000000/'a1'!AP22</f>
        <v>95160.421356167906</v>
      </c>
      <c r="W22" s="4">
        <f t="shared" si="14"/>
        <v>50393</v>
      </c>
      <c r="X22" s="4">
        <f t="shared" si="15"/>
        <v>40628</v>
      </c>
      <c r="Y22" s="31">
        <f>(W22+X22)*1000000/'a1'!AV22</f>
        <v>80115.092665615142</v>
      </c>
      <c r="Z22" s="4">
        <f t="shared" si="16"/>
        <v>72880</v>
      </c>
      <c r="AA22" s="4">
        <f t="shared" si="17"/>
        <v>39462</v>
      </c>
      <c r="AB22" s="31">
        <f>(Z22+AA22)*1000000/'a1'!BB22</f>
        <v>110366.22386045022</v>
      </c>
      <c r="AC22" s="4">
        <f t="shared" si="18"/>
        <v>305447</v>
      </c>
      <c r="AD22" s="4">
        <f t="shared" si="19"/>
        <v>144021</v>
      </c>
      <c r="AE22" s="31">
        <f>(AC22+AD22)*1000000/'a1'!BH22</f>
        <v>158831.14570111185</v>
      </c>
      <c r="AF22" s="4">
        <f t="shared" si="20"/>
        <v>180418</v>
      </c>
      <c r="AG22" s="4">
        <f t="shared" si="21"/>
        <v>135533</v>
      </c>
      <c r="AH22" s="4">
        <f>(AF22+AG22)*1000000/'a1'!BN22</f>
        <v>80016.299518080283</v>
      </c>
    </row>
    <row r="23" spans="1:34" ht="12.75" customHeight="1" x14ac:dyDescent="0.2">
      <c r="A23" s="1">
        <v>1998</v>
      </c>
      <c r="B23" s="4">
        <f t="shared" si="0"/>
        <v>1517392</v>
      </c>
      <c r="C23" s="4">
        <f t="shared" si="1"/>
        <v>1357627</v>
      </c>
      <c r="D23" s="31">
        <f>(B23+C23)*1000000/'a1'!F23</f>
        <v>95340.82261773129</v>
      </c>
      <c r="E23" s="4">
        <f t="shared" si="2"/>
        <v>32360</v>
      </c>
      <c r="F23" s="4">
        <f t="shared" si="3"/>
        <v>19491</v>
      </c>
      <c r="G23" s="31">
        <f>(E23+F23)*1000000/'a1'!L23</f>
        <v>96048.295522957604</v>
      </c>
      <c r="H23" s="4">
        <f t="shared" si="4"/>
        <v>4225</v>
      </c>
      <c r="I23" s="4">
        <f t="shared" si="5"/>
        <v>3248</v>
      </c>
      <c r="J23" s="31">
        <f>(H23+I23)*1000000/'a1'!R23</f>
        <v>55027.834231686844</v>
      </c>
      <c r="K23" s="4">
        <f t="shared" si="6"/>
        <v>37365</v>
      </c>
      <c r="L23" s="4">
        <f t="shared" si="7"/>
        <v>31136</v>
      </c>
      <c r="M23" s="31">
        <f>(K23+L23)*1000000/'a1'!X23</f>
        <v>73511.862602432186</v>
      </c>
      <c r="N23" s="4">
        <f t="shared" si="8"/>
        <v>28035</v>
      </c>
      <c r="O23" s="4">
        <f t="shared" si="9"/>
        <v>19366</v>
      </c>
      <c r="P23" s="31">
        <f>(N23+O23)*1000000/'a1'!AD23</f>
        <v>63156.702596831572</v>
      </c>
      <c r="Q23" s="4">
        <f t="shared" si="10"/>
        <v>283559</v>
      </c>
      <c r="R23" s="4">
        <f t="shared" si="11"/>
        <v>302276</v>
      </c>
      <c r="S23" s="31">
        <f>(Q23+R23)*1000000/'a1'!AJ23</f>
        <v>80296.082681657659</v>
      </c>
      <c r="T23" s="4">
        <f t="shared" si="12"/>
        <v>481073</v>
      </c>
      <c r="U23" s="4">
        <f t="shared" si="13"/>
        <v>606749</v>
      </c>
      <c r="V23" s="31">
        <f>(T23+U23)*1000000/'a1'!AP23</f>
        <v>95709.262292536252</v>
      </c>
      <c r="W23" s="4">
        <f t="shared" si="14"/>
        <v>51483</v>
      </c>
      <c r="X23" s="4">
        <f t="shared" si="15"/>
        <v>41069</v>
      </c>
      <c r="Y23" s="31">
        <f>(W23+X23)*1000000/'a1'!AV23</f>
        <v>81365.182432533416</v>
      </c>
      <c r="Z23" s="4">
        <f t="shared" si="16"/>
        <v>74928</v>
      </c>
      <c r="AA23" s="4">
        <f t="shared" si="17"/>
        <v>39954</v>
      </c>
      <c r="AB23" s="31">
        <f>(Z23+AA23)*1000000/'a1'!BB23</f>
        <v>112924.7875816351</v>
      </c>
      <c r="AC23" s="4">
        <f t="shared" si="18"/>
        <v>321039</v>
      </c>
      <c r="AD23" s="4">
        <f t="shared" si="19"/>
        <v>150055</v>
      </c>
      <c r="AE23" s="31">
        <f>(AC23+AD23)*1000000/'a1'!BH23</f>
        <v>162498.54263407594</v>
      </c>
      <c r="AF23" s="4">
        <f t="shared" si="20"/>
        <v>181881</v>
      </c>
      <c r="AG23" s="4">
        <f t="shared" si="21"/>
        <v>140502</v>
      </c>
      <c r="AH23" s="4">
        <f>(AF23+AG23)*1000000/'a1'!BN23</f>
        <v>80937.447669699555</v>
      </c>
    </row>
    <row r="24" spans="1:34" ht="12.75" customHeight="1" x14ac:dyDescent="0.2">
      <c r="A24" s="1">
        <v>1999</v>
      </c>
      <c r="B24" s="4">
        <f t="shared" si="0"/>
        <v>1550816</v>
      </c>
      <c r="C24" s="4">
        <f t="shared" si="1"/>
        <v>1387303</v>
      </c>
      <c r="D24" s="31">
        <f>(B24+C24)*1000000/'a1'!F24</f>
        <v>96644.562996446926</v>
      </c>
      <c r="E24" s="4">
        <f t="shared" si="2"/>
        <v>33973</v>
      </c>
      <c r="F24" s="4">
        <f t="shared" si="3"/>
        <v>19756</v>
      </c>
      <c r="G24" s="31">
        <f>(E24+F24)*1000000/'a1'!L24</f>
        <v>100742.69353438496</v>
      </c>
      <c r="H24" s="4">
        <f t="shared" si="4"/>
        <v>4256</v>
      </c>
      <c r="I24" s="4">
        <f t="shared" si="5"/>
        <v>3328</v>
      </c>
      <c r="J24" s="31">
        <f>(H24+I24)*1000000/'a1'!R24</f>
        <v>55649.723732581944</v>
      </c>
      <c r="K24" s="4">
        <f t="shared" si="6"/>
        <v>39035</v>
      </c>
      <c r="L24" s="4">
        <f t="shared" si="7"/>
        <v>31777</v>
      </c>
      <c r="M24" s="31">
        <f>(K24+L24)*1000000/'a1'!X24</f>
        <v>75833.383309202123</v>
      </c>
      <c r="N24" s="4">
        <f t="shared" si="8"/>
        <v>29476</v>
      </c>
      <c r="O24" s="4">
        <f t="shared" si="9"/>
        <v>19726</v>
      </c>
      <c r="P24" s="31">
        <f>(N24+O24)*1000000/'a1'!AD24</f>
        <v>65550.139155156998</v>
      </c>
      <c r="Q24" s="4">
        <f t="shared" si="10"/>
        <v>287160</v>
      </c>
      <c r="R24" s="4">
        <f t="shared" si="11"/>
        <v>305666</v>
      </c>
      <c r="S24" s="31">
        <f>(Q24+R24)*1000000/'a1'!AJ24</f>
        <v>80951.217014303766</v>
      </c>
      <c r="T24" s="4">
        <f t="shared" si="12"/>
        <v>490093</v>
      </c>
      <c r="U24" s="4">
        <f t="shared" si="13"/>
        <v>621604</v>
      </c>
      <c r="V24" s="31">
        <f>(T24+U24)*1000000/'a1'!AP24</f>
        <v>96629.316615845673</v>
      </c>
      <c r="W24" s="4">
        <f t="shared" si="14"/>
        <v>52565</v>
      </c>
      <c r="X24" s="4">
        <f t="shared" si="15"/>
        <v>41483</v>
      </c>
      <c r="Y24" s="31">
        <f>(W24+X24)*1000000/'a1'!AV24</f>
        <v>82321.47108664902</v>
      </c>
      <c r="Z24" s="4">
        <f t="shared" si="16"/>
        <v>76571</v>
      </c>
      <c r="AA24" s="4">
        <f t="shared" si="17"/>
        <v>40407</v>
      </c>
      <c r="AB24" s="31">
        <f>(Z24+AA24)*1000000/'a1'!BB24</f>
        <v>115303.33437158707</v>
      </c>
      <c r="AC24" s="4">
        <f t="shared" si="18"/>
        <v>332432</v>
      </c>
      <c r="AD24" s="4">
        <f t="shared" si="19"/>
        <v>155452</v>
      </c>
      <c r="AE24" s="31">
        <f>(AC24+AD24)*1000000/'a1'!BH24</f>
        <v>165233.62409624844</v>
      </c>
      <c r="AF24" s="4">
        <f t="shared" si="20"/>
        <v>184406</v>
      </c>
      <c r="AG24" s="4">
        <f t="shared" si="21"/>
        <v>144199</v>
      </c>
      <c r="AH24" s="4">
        <f>(AF24+AG24)*1000000/'a1'!BN24</f>
        <v>81918.294849023092</v>
      </c>
    </row>
    <row r="25" spans="1:34" ht="12.75" customHeight="1" x14ac:dyDescent="0.2">
      <c r="A25" s="1">
        <v>2000</v>
      </c>
      <c r="B25" s="4">
        <f t="shared" si="0"/>
        <v>1586757</v>
      </c>
      <c r="C25" s="4">
        <f t="shared" si="1"/>
        <v>1419793</v>
      </c>
      <c r="D25" s="31">
        <f>(B25+C25)*1000000/'a1'!F25</f>
        <v>97978.767329309092</v>
      </c>
      <c r="E25" s="4">
        <f t="shared" si="2"/>
        <v>34662</v>
      </c>
      <c r="F25" s="4">
        <f t="shared" si="3"/>
        <v>20053</v>
      </c>
      <c r="G25" s="31">
        <f>(E25+F25)*1000000/'a1'!L25</f>
        <v>103633.56731304667</v>
      </c>
      <c r="H25" s="4">
        <f t="shared" si="4"/>
        <v>4288</v>
      </c>
      <c r="I25" s="4">
        <f t="shared" si="5"/>
        <v>3443</v>
      </c>
      <c r="J25" s="31">
        <f>(H25+I25)*1000000/'a1'!R25</f>
        <v>56649.813145746317</v>
      </c>
      <c r="K25" s="4">
        <f t="shared" si="6"/>
        <v>39635</v>
      </c>
      <c r="L25" s="4">
        <f t="shared" si="7"/>
        <v>32599</v>
      </c>
      <c r="M25" s="31">
        <f>(K25+L25)*1000000/'a1'!X25</f>
        <v>77353.154405394613</v>
      </c>
      <c r="N25" s="4">
        <f t="shared" si="8"/>
        <v>30460</v>
      </c>
      <c r="O25" s="4">
        <f t="shared" si="9"/>
        <v>20299</v>
      </c>
      <c r="P25" s="31">
        <f>(N25+O25)*1000000/'a1'!AD25</f>
        <v>67632.045643203281</v>
      </c>
      <c r="Q25" s="4">
        <f t="shared" si="10"/>
        <v>291070</v>
      </c>
      <c r="R25" s="4">
        <f t="shared" si="11"/>
        <v>309012</v>
      </c>
      <c r="S25" s="31">
        <f>(Q25+R25)*1000000/'a1'!AJ25</f>
        <v>81566.6707580355</v>
      </c>
      <c r="T25" s="4">
        <f t="shared" si="12"/>
        <v>497136</v>
      </c>
      <c r="U25" s="4">
        <f t="shared" si="13"/>
        <v>638721</v>
      </c>
      <c r="V25" s="31">
        <f>(T25+U25)*1000000/'a1'!AP25</f>
        <v>97220.645896832139</v>
      </c>
      <c r="W25" s="4">
        <f t="shared" si="14"/>
        <v>52952</v>
      </c>
      <c r="X25" s="4">
        <f t="shared" si="15"/>
        <v>41882</v>
      </c>
      <c r="Y25" s="31">
        <f>(W25+X25)*1000000/'a1'!AV25</f>
        <v>82657.478822256875</v>
      </c>
      <c r="Z25" s="4">
        <f t="shared" si="16"/>
        <v>78196</v>
      </c>
      <c r="AA25" s="4">
        <f t="shared" si="17"/>
        <v>40839</v>
      </c>
      <c r="AB25" s="31">
        <f>(Z25+AA25)*1000000/'a1'!BB25</f>
        <v>118141.26135782803</v>
      </c>
      <c r="AC25" s="4">
        <f t="shared" si="18"/>
        <v>350977</v>
      </c>
      <c r="AD25" s="4">
        <f t="shared" si="19"/>
        <v>160950</v>
      </c>
      <c r="AE25" s="31">
        <f>(AC25+AD25)*1000000/'a1'!BH25</f>
        <v>170403.88150181845</v>
      </c>
      <c r="AF25" s="4">
        <f t="shared" si="20"/>
        <v>186700</v>
      </c>
      <c r="AG25" s="4">
        <f t="shared" si="21"/>
        <v>147976</v>
      </c>
      <c r="AH25" s="4">
        <f>(AF25+AG25)*1000000/'a1'!BN25</f>
        <v>82856.385994360317</v>
      </c>
    </row>
    <row r="26" spans="1:34" ht="12.75" customHeight="1" x14ac:dyDescent="0.2">
      <c r="A26" s="1">
        <v>2001</v>
      </c>
      <c r="B26" s="4">
        <f t="shared" si="0"/>
        <v>1625572</v>
      </c>
      <c r="C26" s="4">
        <f t="shared" si="1"/>
        <v>1459423</v>
      </c>
      <c r="D26" s="31">
        <f>(B26+C26)*1000000/'a1'!F26</f>
        <v>99449.064186012925</v>
      </c>
      <c r="E26" s="4">
        <f t="shared" si="2"/>
        <v>35140</v>
      </c>
      <c r="F26" s="4">
        <f t="shared" si="3"/>
        <v>20453</v>
      </c>
      <c r="G26" s="31">
        <f>(E26+F26)*1000000/'a1'!L26</f>
        <v>106491.22773411385</v>
      </c>
      <c r="H26" s="4">
        <f t="shared" si="4"/>
        <v>4340</v>
      </c>
      <c r="I26" s="4">
        <f t="shared" si="5"/>
        <v>3560</v>
      </c>
      <c r="J26" s="31">
        <f>(H26+I26)*1000000/'a1'!R26</f>
        <v>57804.737061616921</v>
      </c>
      <c r="K26" s="4">
        <f t="shared" si="6"/>
        <v>40352</v>
      </c>
      <c r="L26" s="4">
        <f t="shared" si="7"/>
        <v>33475</v>
      </c>
      <c r="M26" s="31">
        <f>(K26+L26)*1000000/'a1'!X26</f>
        <v>79172.488935455127</v>
      </c>
      <c r="N26" s="4">
        <f t="shared" si="8"/>
        <v>30261</v>
      </c>
      <c r="O26" s="4">
        <f t="shared" si="9"/>
        <v>21002</v>
      </c>
      <c r="P26" s="31">
        <f>(N26+O26)*1000000/'a1'!AD26</f>
        <v>68366.801231757359</v>
      </c>
      <c r="Q26" s="4">
        <f t="shared" si="10"/>
        <v>294331</v>
      </c>
      <c r="R26" s="4">
        <f t="shared" si="11"/>
        <v>314498</v>
      </c>
      <c r="S26" s="31">
        <f>(Q26+R26)*1000000/'a1'!AJ26</f>
        <v>82318.529954107711</v>
      </c>
      <c r="T26" s="4">
        <f t="shared" si="12"/>
        <v>503945</v>
      </c>
      <c r="U26" s="4">
        <f t="shared" si="13"/>
        <v>658633</v>
      </c>
      <c r="V26" s="31">
        <f>(T26+U26)*1000000/'a1'!AP26</f>
        <v>97716.380612925117</v>
      </c>
      <c r="W26" s="4">
        <f t="shared" si="14"/>
        <v>53417</v>
      </c>
      <c r="X26" s="4">
        <f t="shared" si="15"/>
        <v>42513</v>
      </c>
      <c r="Y26" s="31">
        <f>(W26+X26)*1000000/'a1'!AV26</f>
        <v>83312.272949521954</v>
      </c>
      <c r="Z26" s="4">
        <f t="shared" si="16"/>
        <v>79399</v>
      </c>
      <c r="AA26" s="4">
        <f t="shared" si="17"/>
        <v>41283</v>
      </c>
      <c r="AB26" s="31">
        <f>(Z26+AA26)*1000000/'a1'!BB26</f>
        <v>120644.96199666703</v>
      </c>
      <c r="AC26" s="4">
        <f t="shared" si="18"/>
        <v>372696</v>
      </c>
      <c r="AD26" s="4">
        <f t="shared" si="19"/>
        <v>167481</v>
      </c>
      <c r="AE26" s="31">
        <f>(AC26+AD26)*1000000/'a1'!BH26</f>
        <v>176611.88914761681</v>
      </c>
      <c r="AF26" s="4">
        <f t="shared" si="20"/>
        <v>190251</v>
      </c>
      <c r="AG26" s="4">
        <f t="shared" si="21"/>
        <v>152373</v>
      </c>
      <c r="AH26" s="4">
        <f>(AF26+AG26)*1000000/'a1'!BN26</f>
        <v>84040.407211761107</v>
      </c>
    </row>
    <row r="27" spans="1:34" ht="12.75" customHeight="1" x14ac:dyDescent="0.2">
      <c r="A27" s="1">
        <v>2002</v>
      </c>
      <c r="B27" s="4">
        <f t="shared" si="0"/>
        <v>1651621</v>
      </c>
      <c r="C27" s="4">
        <f t="shared" si="1"/>
        <v>1508818</v>
      </c>
      <c r="D27" s="31">
        <f>(B27+C27)*1000000/'a1'!F27</f>
        <v>100781.87902694836</v>
      </c>
      <c r="E27" s="4">
        <f t="shared" si="2"/>
        <v>35360</v>
      </c>
      <c r="F27" s="4">
        <f t="shared" si="3"/>
        <v>21014</v>
      </c>
      <c r="G27" s="31">
        <f>(E27+F27)*1000000/'a1'!L27</f>
        <v>108534.47462606683</v>
      </c>
      <c r="H27" s="4">
        <f t="shared" si="4"/>
        <v>4394</v>
      </c>
      <c r="I27" s="4">
        <f t="shared" si="5"/>
        <v>3685</v>
      </c>
      <c r="J27" s="31">
        <f>(H27+I27)*1000000/'a1'!R27</f>
        <v>59021.639075992462</v>
      </c>
      <c r="K27" s="4">
        <f t="shared" si="6"/>
        <v>41091</v>
      </c>
      <c r="L27" s="4">
        <f t="shared" si="7"/>
        <v>34442</v>
      </c>
      <c r="M27" s="31">
        <f>(K27+L27)*1000000/'a1'!X27</f>
        <v>80769.099160368365</v>
      </c>
      <c r="N27" s="4">
        <f t="shared" si="8"/>
        <v>30112</v>
      </c>
      <c r="O27" s="4">
        <f t="shared" si="9"/>
        <v>21850</v>
      </c>
      <c r="P27" s="31">
        <f>(N27+O27)*1000000/'a1'!AD27</f>
        <v>69340.450375312765</v>
      </c>
      <c r="Q27" s="4">
        <f t="shared" si="10"/>
        <v>297717</v>
      </c>
      <c r="R27" s="4">
        <f t="shared" si="11"/>
        <v>323390</v>
      </c>
      <c r="S27" s="31">
        <f>(Q27+R27)*1000000/'a1'!AJ27</f>
        <v>83467.483190112485</v>
      </c>
      <c r="T27" s="4">
        <f t="shared" si="12"/>
        <v>508295</v>
      </c>
      <c r="U27" s="4">
        <f t="shared" si="13"/>
        <v>681357</v>
      </c>
      <c r="V27" s="31">
        <f>(T27+U27)*1000000/'a1'!AP27</f>
        <v>98371.906952314195</v>
      </c>
      <c r="W27" s="4">
        <f t="shared" si="14"/>
        <v>53636</v>
      </c>
      <c r="X27" s="4">
        <f t="shared" si="15"/>
        <v>43252</v>
      </c>
      <c r="Y27" s="31">
        <f>(W27+X27)*1000000/'a1'!AV27</f>
        <v>83764.382846318709</v>
      </c>
      <c r="Z27" s="4">
        <f t="shared" si="16"/>
        <v>79693</v>
      </c>
      <c r="AA27" s="4">
        <f t="shared" si="17"/>
        <v>41826</v>
      </c>
      <c r="AB27" s="31">
        <f>(Z27+AA27)*1000000/'a1'!BB27</f>
        <v>121902.50528161596</v>
      </c>
      <c r="AC27" s="4">
        <f t="shared" si="18"/>
        <v>387550</v>
      </c>
      <c r="AD27" s="4">
        <f t="shared" si="19"/>
        <v>175724</v>
      </c>
      <c r="AE27" s="31">
        <f>(AC27+AD27)*1000000/'a1'!BH27</f>
        <v>180031.23924293258</v>
      </c>
      <c r="AF27" s="4">
        <f t="shared" si="20"/>
        <v>192003</v>
      </c>
      <c r="AG27" s="4">
        <f t="shared" si="21"/>
        <v>157883</v>
      </c>
      <c r="AH27" s="4">
        <f>(AF27+AG27)*1000000/'a1'!BN27</f>
        <v>85327.559734120485</v>
      </c>
    </row>
    <row r="28" spans="1:34" ht="12.75" customHeight="1" x14ac:dyDescent="0.2">
      <c r="A28" s="1">
        <v>2003</v>
      </c>
      <c r="B28" s="4">
        <f t="shared" si="0"/>
        <v>1684132</v>
      </c>
      <c r="C28" s="4">
        <f t="shared" si="1"/>
        <v>1560380</v>
      </c>
      <c r="D28" s="31">
        <f>(B28+C28)*1000000/'a1'!F28</f>
        <v>102536.65162137673</v>
      </c>
      <c r="E28" s="4">
        <f t="shared" si="2"/>
        <v>35675</v>
      </c>
      <c r="F28" s="4">
        <f t="shared" si="3"/>
        <v>21639</v>
      </c>
      <c r="G28" s="31">
        <f>(E28+F28)*1000000/'a1'!L28</f>
        <v>110561.75960523853</v>
      </c>
      <c r="H28" s="4">
        <f t="shared" si="4"/>
        <v>4478</v>
      </c>
      <c r="I28" s="4">
        <f t="shared" si="5"/>
        <v>3825</v>
      </c>
      <c r="J28" s="31">
        <f>(H28+I28)*1000000/'a1'!R28</f>
        <v>60503.822022720815</v>
      </c>
      <c r="K28" s="4">
        <f t="shared" si="6"/>
        <v>41463</v>
      </c>
      <c r="L28" s="4">
        <f t="shared" si="7"/>
        <v>35585</v>
      </c>
      <c r="M28" s="31">
        <f>(K28+L28)*1000000/'a1'!X28</f>
        <v>82168.669302246708</v>
      </c>
      <c r="N28" s="4">
        <f t="shared" si="8"/>
        <v>30264</v>
      </c>
      <c r="O28" s="4">
        <f t="shared" si="9"/>
        <v>22754</v>
      </c>
      <c r="P28" s="31">
        <f>(N28+O28)*1000000/'a1'!AD28</f>
        <v>70743.110892875251</v>
      </c>
      <c r="Q28" s="4">
        <f t="shared" si="10"/>
        <v>301210</v>
      </c>
      <c r="R28" s="4">
        <f t="shared" si="11"/>
        <v>333949</v>
      </c>
      <c r="S28" s="31">
        <f>(Q28+R28)*1000000/'a1'!AJ28</f>
        <v>84852.049726083322</v>
      </c>
      <c r="T28" s="4">
        <f t="shared" si="12"/>
        <v>515552</v>
      </c>
      <c r="U28" s="4">
        <f t="shared" si="13"/>
        <v>703974</v>
      </c>
      <c r="V28" s="31">
        <f>(T28+U28)*1000000/'a1'!AP28</f>
        <v>99604.847936982143</v>
      </c>
      <c r="W28" s="4">
        <f t="shared" si="14"/>
        <v>53777</v>
      </c>
      <c r="X28" s="4">
        <f t="shared" si="15"/>
        <v>44129</v>
      </c>
      <c r="Y28" s="31">
        <f>(W28+X28)*1000000/'a1'!AV28</f>
        <v>84141.682816468077</v>
      </c>
      <c r="Z28" s="4">
        <f t="shared" si="16"/>
        <v>80541</v>
      </c>
      <c r="AA28" s="4">
        <f t="shared" si="17"/>
        <v>42478</v>
      </c>
      <c r="AB28" s="31">
        <f>(Z28+AA28)*1000000/'a1'!BB28</f>
        <v>123460.74253679666</v>
      </c>
      <c r="AC28" s="4">
        <f t="shared" si="18"/>
        <v>404810</v>
      </c>
      <c r="AD28" s="4">
        <f t="shared" si="19"/>
        <v>183239</v>
      </c>
      <c r="AE28" s="31">
        <f>(AC28+AD28)*1000000/'a1'!BH28</f>
        <v>184729.89117237474</v>
      </c>
      <c r="AF28" s="4">
        <f t="shared" si="20"/>
        <v>194871</v>
      </c>
      <c r="AG28" s="4">
        <f t="shared" si="21"/>
        <v>164197</v>
      </c>
      <c r="AH28" s="4">
        <f>(AF28+AG28)*1000000/'a1'!BN28</f>
        <v>87058.45898856259</v>
      </c>
    </row>
    <row r="29" spans="1:34" ht="12.75" customHeight="1" x14ac:dyDescent="0.2">
      <c r="A29" s="1">
        <v>2004</v>
      </c>
      <c r="B29" s="4">
        <f t="shared" si="0"/>
        <v>1729362</v>
      </c>
      <c r="C29" s="4">
        <f t="shared" si="1"/>
        <v>1618535</v>
      </c>
      <c r="D29" s="31">
        <f>(B29+C29)*1000000/'a1'!F29</f>
        <v>104822.23083661203</v>
      </c>
      <c r="E29" s="4">
        <f t="shared" si="2"/>
        <v>36385</v>
      </c>
      <c r="F29" s="4">
        <f t="shared" si="3"/>
        <v>22409</v>
      </c>
      <c r="G29" s="31">
        <f>(E29+F29)*1000000/'a1'!L29</f>
        <v>113639.04324716116</v>
      </c>
      <c r="H29" s="4">
        <f t="shared" si="4"/>
        <v>4494</v>
      </c>
      <c r="I29" s="4">
        <f t="shared" si="5"/>
        <v>3996</v>
      </c>
      <c r="J29" s="31">
        <f>(H29+I29)*1000000/'a1'!R29</f>
        <v>61663.834052381571</v>
      </c>
      <c r="K29" s="4">
        <f t="shared" si="6"/>
        <v>41669</v>
      </c>
      <c r="L29" s="4">
        <f t="shared" si="7"/>
        <v>36865</v>
      </c>
      <c r="M29" s="31">
        <f>(K29+L29)*1000000/'a1'!X29</f>
        <v>83580.151656245842</v>
      </c>
      <c r="N29" s="4">
        <f t="shared" si="8"/>
        <v>30562</v>
      </c>
      <c r="O29" s="4">
        <f t="shared" si="9"/>
        <v>23721</v>
      </c>
      <c r="P29" s="31">
        <f>(N29+O29)*1000000/'a1'!AD29</f>
        <v>72432.961848032617</v>
      </c>
      <c r="Q29" s="4">
        <f t="shared" si="10"/>
        <v>306928</v>
      </c>
      <c r="R29" s="4">
        <f t="shared" si="11"/>
        <v>347219</v>
      </c>
      <c r="S29" s="31">
        <f>(Q29+R29)*1000000/'a1'!AJ29</f>
        <v>86808.901300686368</v>
      </c>
      <c r="T29" s="4">
        <f t="shared" si="12"/>
        <v>525212</v>
      </c>
      <c r="U29" s="4">
        <f t="shared" si="13"/>
        <v>727599</v>
      </c>
      <c r="V29" s="31">
        <f>(T29+U29)*1000000/'a1'!AP29</f>
        <v>101117.61914651119</v>
      </c>
      <c r="W29" s="4">
        <f t="shared" si="14"/>
        <v>54286</v>
      </c>
      <c r="X29" s="4">
        <f t="shared" si="15"/>
        <v>45231</v>
      </c>
      <c r="Y29" s="31">
        <f>(W29+X29)*1000000/'a1'!AV29</f>
        <v>84823.239813574168</v>
      </c>
      <c r="Z29" s="4">
        <f t="shared" si="16"/>
        <v>81287</v>
      </c>
      <c r="AA29" s="4">
        <f t="shared" si="17"/>
        <v>43251</v>
      </c>
      <c r="AB29" s="31">
        <f>(Z29+AA29)*1000000/'a1'!BB29</f>
        <v>124874.5368768832</v>
      </c>
      <c r="AC29" s="4">
        <f t="shared" si="18"/>
        <v>426485</v>
      </c>
      <c r="AD29" s="4">
        <f t="shared" si="19"/>
        <v>191019</v>
      </c>
      <c r="AE29" s="31">
        <f>(AC29+AD29)*1000000/'a1'!BH29</f>
        <v>190657.26776165495</v>
      </c>
      <c r="AF29" s="4">
        <f t="shared" si="20"/>
        <v>200211</v>
      </c>
      <c r="AG29" s="4">
        <f t="shared" si="21"/>
        <v>172347</v>
      </c>
      <c r="AH29" s="4">
        <f>(AF29+AG29)*1000000/'a1'!BN29</f>
        <v>89651.38859811869</v>
      </c>
    </row>
    <row r="30" spans="1:34" ht="12.75" customHeight="1" x14ac:dyDescent="0.2">
      <c r="A30" s="1">
        <v>2005</v>
      </c>
      <c r="B30" s="4">
        <f t="shared" si="0"/>
        <v>1795078</v>
      </c>
      <c r="C30" s="4">
        <f t="shared" si="1"/>
        <v>1678999</v>
      </c>
      <c r="D30" s="31">
        <f>(B30+C30)*1000000/'a1'!F30</f>
        <v>107747.60029640168</v>
      </c>
      <c r="E30" s="4">
        <f t="shared" si="2"/>
        <v>37408</v>
      </c>
      <c r="F30" s="4">
        <f t="shared" si="3"/>
        <v>23163</v>
      </c>
      <c r="G30" s="31">
        <f>(E30+F30)*1000000/'a1'!L30</f>
        <v>117771.38301802415</v>
      </c>
      <c r="H30" s="4">
        <f t="shared" si="4"/>
        <v>4591</v>
      </c>
      <c r="I30" s="4">
        <f t="shared" si="5"/>
        <v>4150</v>
      </c>
      <c r="J30" s="31">
        <f>(H30+I30)*1000000/'a1'!R30</f>
        <v>63309.84232293017</v>
      </c>
      <c r="K30" s="4">
        <f t="shared" si="6"/>
        <v>41861</v>
      </c>
      <c r="L30" s="4">
        <f t="shared" si="7"/>
        <v>38180</v>
      </c>
      <c r="M30" s="31">
        <f>(K30+L30)*1000000/'a1'!X30</f>
        <v>85337.834019773305</v>
      </c>
      <c r="N30" s="4">
        <f t="shared" si="8"/>
        <v>31218</v>
      </c>
      <c r="O30" s="4">
        <f t="shared" si="9"/>
        <v>24644</v>
      </c>
      <c r="P30" s="31">
        <f>(N30+O30)*1000000/'a1'!AD30</f>
        <v>74675.728316273671</v>
      </c>
      <c r="Q30" s="4">
        <f t="shared" si="10"/>
        <v>312564</v>
      </c>
      <c r="R30" s="4">
        <f t="shared" si="11"/>
        <v>359998</v>
      </c>
      <c r="S30" s="31">
        <f>(Q30+R30)*1000000/'a1'!AJ30</f>
        <v>88711.327240493163</v>
      </c>
      <c r="T30" s="4">
        <f t="shared" si="12"/>
        <v>538128</v>
      </c>
      <c r="U30" s="4">
        <f t="shared" si="13"/>
        <v>751111</v>
      </c>
      <c r="V30" s="31">
        <f>(T30+U30)*1000000/'a1'!AP30</f>
        <v>102912.04662735767</v>
      </c>
      <c r="W30" s="4">
        <f t="shared" si="14"/>
        <v>54778</v>
      </c>
      <c r="X30" s="4">
        <f t="shared" si="15"/>
        <v>46439</v>
      </c>
      <c r="Y30" s="31">
        <f>(W30+X30)*1000000/'a1'!AV30</f>
        <v>85903.644520488655</v>
      </c>
      <c r="Z30" s="4">
        <f t="shared" si="16"/>
        <v>83514</v>
      </c>
      <c r="AA30" s="4">
        <f t="shared" si="17"/>
        <v>44158</v>
      </c>
      <c r="AB30" s="31">
        <f>(Z30+AA30)*1000000/'a1'!BB30</f>
        <v>128506.00396573763</v>
      </c>
      <c r="AC30" s="4">
        <f t="shared" si="18"/>
        <v>460407</v>
      </c>
      <c r="AD30" s="4">
        <f t="shared" si="19"/>
        <v>200411</v>
      </c>
      <c r="AE30" s="31">
        <f>(AC30+AD30)*1000000/'a1'!BH30</f>
        <v>198931.37506062153</v>
      </c>
      <c r="AF30" s="4">
        <f t="shared" si="20"/>
        <v>207945</v>
      </c>
      <c r="AG30" s="4">
        <f t="shared" si="21"/>
        <v>181640</v>
      </c>
      <c r="AH30" s="4">
        <f>(AF30+AG30)*1000000/'a1'!BN30</f>
        <v>92845.077162568079</v>
      </c>
    </row>
    <row r="31" spans="1:34" ht="12.75" customHeight="1" x14ac:dyDescent="0.2">
      <c r="A31" s="1">
        <v>2006</v>
      </c>
      <c r="B31" s="4">
        <f t="shared" si="0"/>
        <v>1869810</v>
      </c>
      <c r="C31" s="4">
        <f t="shared" si="1"/>
        <v>1740276</v>
      </c>
      <c r="D31" s="31">
        <f>(B31+C31)*1000000/'a1'!F31</f>
        <v>110836.77530632667</v>
      </c>
      <c r="E31" s="4">
        <f t="shared" si="2"/>
        <v>37824</v>
      </c>
      <c r="F31" s="4">
        <f t="shared" si="3"/>
        <v>23879</v>
      </c>
      <c r="G31" s="31">
        <f>(E31+F31)*1000000/'a1'!L31</f>
        <v>120845.76169277682</v>
      </c>
      <c r="H31" s="4">
        <f t="shared" si="4"/>
        <v>4772</v>
      </c>
      <c r="I31" s="4">
        <f t="shared" si="5"/>
        <v>4290</v>
      </c>
      <c r="J31" s="31">
        <f>(H31+I31)*1000000/'a1'!R31</f>
        <v>65729.061645475056</v>
      </c>
      <c r="K31" s="4">
        <f t="shared" si="6"/>
        <v>41909</v>
      </c>
      <c r="L31" s="4">
        <f t="shared" si="7"/>
        <v>39514</v>
      </c>
      <c r="M31" s="31">
        <f>(K31+L31)*1000000/'a1'!X31</f>
        <v>86816.010577046109</v>
      </c>
      <c r="N31" s="4">
        <f t="shared" si="8"/>
        <v>32726</v>
      </c>
      <c r="O31" s="4">
        <f t="shared" si="9"/>
        <v>25540</v>
      </c>
      <c r="P31" s="31">
        <f>(N31+O31)*1000000/'a1'!AD31</f>
        <v>78144.258275987391</v>
      </c>
      <c r="Q31" s="4">
        <f t="shared" si="10"/>
        <v>317533</v>
      </c>
      <c r="R31" s="4">
        <f t="shared" si="11"/>
        <v>372264</v>
      </c>
      <c r="S31" s="31">
        <f>(Q31+R31)*1000000/'a1'!AJ31</f>
        <v>90383.37892485765</v>
      </c>
      <c r="T31" s="4">
        <f t="shared" si="12"/>
        <v>552899</v>
      </c>
      <c r="U31" s="4">
        <f t="shared" si="13"/>
        <v>773831</v>
      </c>
      <c r="V31" s="31">
        <f>(T31+U31)*1000000/'a1'!AP31</f>
        <v>104780.83436259793</v>
      </c>
      <c r="W31" s="4">
        <f t="shared" si="14"/>
        <v>56021</v>
      </c>
      <c r="X31" s="4">
        <f t="shared" si="15"/>
        <v>47744</v>
      </c>
      <c r="Y31" s="31">
        <f>(W31+X31)*1000000/'a1'!AV31</f>
        <v>87671.938896211432</v>
      </c>
      <c r="Z31" s="4">
        <f t="shared" si="16"/>
        <v>86585</v>
      </c>
      <c r="AA31" s="4">
        <f t="shared" si="17"/>
        <v>45182</v>
      </c>
      <c r="AB31" s="31">
        <f>(Z31+AA31)*1000000/'a1'!BB31</f>
        <v>132787.73935240193</v>
      </c>
      <c r="AC31" s="4">
        <f t="shared" si="18"/>
        <v>497776</v>
      </c>
      <c r="AD31" s="4">
        <f t="shared" si="19"/>
        <v>210406</v>
      </c>
      <c r="AE31" s="31">
        <f>(AC31+AD31)*1000000/'a1'!BH31</f>
        <v>206983.91172125147</v>
      </c>
      <c r="AF31" s="4">
        <f t="shared" si="20"/>
        <v>218063</v>
      </c>
      <c r="AG31" s="4">
        <f t="shared" si="21"/>
        <v>192328</v>
      </c>
      <c r="AH31" s="4">
        <f>(AF31+AG31)*1000000/'a1'!BN31</f>
        <v>96749.417050761316</v>
      </c>
    </row>
    <row r="32" spans="1:34" ht="12.75" customHeight="1" x14ac:dyDescent="0.2">
      <c r="A32" s="1">
        <v>2007</v>
      </c>
      <c r="B32" s="4">
        <f t="shared" si="0"/>
        <v>1942795</v>
      </c>
      <c r="C32" s="4">
        <f t="shared" si="1"/>
        <v>1805581</v>
      </c>
      <c r="D32" s="31">
        <f>(B32+C32)*1000000/'a1'!F32</f>
        <v>113970.90190284949</v>
      </c>
      <c r="E32" s="4">
        <f t="shared" si="2"/>
        <v>37690</v>
      </c>
      <c r="F32" s="4">
        <f t="shared" si="3"/>
        <v>24686</v>
      </c>
      <c r="G32" s="31">
        <f>(E32+F32)*1000000/'a1'!L32</f>
        <v>122534.85434547301</v>
      </c>
      <c r="H32" s="4">
        <f t="shared" si="4"/>
        <v>4961</v>
      </c>
      <c r="I32" s="4">
        <f t="shared" si="5"/>
        <v>4429</v>
      </c>
      <c r="J32" s="31">
        <f>(H32+I32)*1000000/'a1'!R32</f>
        <v>68187.264448946691</v>
      </c>
      <c r="K32" s="4">
        <f t="shared" si="6"/>
        <v>42024</v>
      </c>
      <c r="L32" s="4">
        <f t="shared" si="7"/>
        <v>40819</v>
      </c>
      <c r="M32" s="31">
        <f>(K32+L32)*1000000/'a1'!X32</f>
        <v>88586.600852898526</v>
      </c>
      <c r="N32" s="4">
        <f t="shared" si="8"/>
        <v>34612</v>
      </c>
      <c r="O32" s="4">
        <f t="shared" si="9"/>
        <v>26561</v>
      </c>
      <c r="P32" s="31">
        <f>(N32+O32)*1000000/'a1'!AD32</f>
        <v>82064.043572166396</v>
      </c>
      <c r="Q32" s="4">
        <f t="shared" si="10"/>
        <v>325134</v>
      </c>
      <c r="R32" s="4">
        <f t="shared" si="11"/>
        <v>385325</v>
      </c>
      <c r="S32" s="31">
        <f>(Q32+R32)*1000000/'a1'!AJ32</f>
        <v>92358.561697259633</v>
      </c>
      <c r="T32" s="4">
        <f t="shared" si="12"/>
        <v>565646</v>
      </c>
      <c r="U32" s="4">
        <f t="shared" si="13"/>
        <v>797513</v>
      </c>
      <c r="V32" s="31">
        <f>(T32+U32)*1000000/'a1'!AP32</f>
        <v>106787.68486000107</v>
      </c>
      <c r="W32" s="4">
        <f t="shared" si="14"/>
        <v>57636</v>
      </c>
      <c r="X32" s="4">
        <f t="shared" si="15"/>
        <v>49243</v>
      </c>
      <c r="Y32" s="31">
        <f>(W32+X32)*1000000/'a1'!AV32</f>
        <v>89856.11789017744</v>
      </c>
      <c r="Z32" s="4">
        <f t="shared" si="16"/>
        <v>89886</v>
      </c>
      <c r="AA32" s="4">
        <f t="shared" si="17"/>
        <v>46639</v>
      </c>
      <c r="AB32" s="31">
        <f>(Z32+AA32)*1000000/'a1'!BB32</f>
        <v>136242.43319355656</v>
      </c>
      <c r="AC32" s="4">
        <f t="shared" si="18"/>
        <v>532496</v>
      </c>
      <c r="AD32" s="4">
        <f t="shared" si="19"/>
        <v>221187</v>
      </c>
      <c r="AE32" s="31">
        <f>(AC32+AD32)*1000000/'a1'!BH32</f>
        <v>214470.86365952971</v>
      </c>
      <c r="AF32" s="4">
        <f t="shared" si="20"/>
        <v>227555</v>
      </c>
      <c r="AG32" s="4">
        <f t="shared" si="21"/>
        <v>203667</v>
      </c>
      <c r="AH32" s="4">
        <f>(AF32+AG32)*1000000/'a1'!BN32</f>
        <v>100494.827879926</v>
      </c>
    </row>
    <row r="33" spans="1:34" ht="12.75" customHeight="1" x14ac:dyDescent="0.2">
      <c r="A33" s="1">
        <v>2008</v>
      </c>
      <c r="B33" s="4">
        <f t="shared" si="0"/>
        <v>2017477</v>
      </c>
      <c r="C33" s="4">
        <f t="shared" si="1"/>
        <v>1865200</v>
      </c>
      <c r="D33" s="31">
        <f>(B33+C33)*1000000/'a1'!F33</f>
        <v>116781.7306537211</v>
      </c>
      <c r="E33" s="4">
        <f t="shared" si="2"/>
        <v>38214</v>
      </c>
      <c r="F33" s="4">
        <f t="shared" si="3"/>
        <v>25521</v>
      </c>
      <c r="G33" s="31">
        <f>(E33+F33)*1000000/'a1'!L33</f>
        <v>124587.2990740252</v>
      </c>
      <c r="H33" s="4">
        <f t="shared" si="4"/>
        <v>5115</v>
      </c>
      <c r="I33" s="4">
        <f t="shared" si="5"/>
        <v>4569</v>
      </c>
      <c r="J33" s="31">
        <f>(H33+I33)*1000000/'a1'!R33</f>
        <v>69801.637642717105</v>
      </c>
      <c r="K33" s="4">
        <f t="shared" si="6"/>
        <v>41615</v>
      </c>
      <c r="L33" s="4">
        <f t="shared" si="7"/>
        <v>42009</v>
      </c>
      <c r="M33" s="31">
        <f>(K33+L33)*1000000/'a1'!X33</f>
        <v>89345.221242247309</v>
      </c>
      <c r="N33" s="4">
        <f t="shared" si="8"/>
        <v>36200</v>
      </c>
      <c r="O33" s="4">
        <f t="shared" si="9"/>
        <v>27548</v>
      </c>
      <c r="P33" s="31">
        <f>(N33+O33)*1000000/'a1'!AD33</f>
        <v>85352.970711297065</v>
      </c>
      <c r="Q33" s="4">
        <f t="shared" si="10"/>
        <v>333644</v>
      </c>
      <c r="R33" s="4">
        <f t="shared" si="11"/>
        <v>397337</v>
      </c>
      <c r="S33" s="31">
        <f>(Q33+R33)*1000000/'a1'!AJ33</f>
        <v>94178.99421434768</v>
      </c>
      <c r="T33" s="4">
        <f t="shared" si="12"/>
        <v>576391</v>
      </c>
      <c r="U33" s="4">
        <f t="shared" si="13"/>
        <v>818586</v>
      </c>
      <c r="V33" s="31">
        <f>(T33+U33)*1000000/'a1'!AP33</f>
        <v>108273.52189846741</v>
      </c>
      <c r="W33" s="4">
        <f t="shared" si="14"/>
        <v>59969</v>
      </c>
      <c r="X33" s="4">
        <f t="shared" si="15"/>
        <v>50786</v>
      </c>
      <c r="Y33" s="31">
        <f>(W33+X33)*1000000/'a1'!AV33</f>
        <v>92467.900685191693</v>
      </c>
      <c r="Z33" s="4">
        <f t="shared" si="16"/>
        <v>95113</v>
      </c>
      <c r="AA33" s="4">
        <f t="shared" si="17"/>
        <v>48221</v>
      </c>
      <c r="AB33" s="31">
        <f>(Z33+AA33)*1000000/'a1'!BB33</f>
        <v>140887.07331073907</v>
      </c>
      <c r="AC33" s="4">
        <f t="shared" si="18"/>
        <v>566484</v>
      </c>
      <c r="AD33" s="4">
        <f t="shared" si="19"/>
        <v>230198</v>
      </c>
      <c r="AE33" s="31">
        <f>(AC33+AD33)*1000000/'a1'!BH33</f>
        <v>221554.4199951333</v>
      </c>
      <c r="AF33" s="4">
        <f t="shared" si="20"/>
        <v>238375</v>
      </c>
      <c r="AG33" s="4">
        <f t="shared" si="21"/>
        <v>214732</v>
      </c>
      <c r="AH33" s="4">
        <f>(AF33+AG33)*1000000/'a1'!BN33</f>
        <v>104178.38300909242</v>
      </c>
    </row>
    <row r="34" spans="1:34" ht="12.75" customHeight="1" x14ac:dyDescent="0.2">
      <c r="A34" s="1">
        <v>2009</v>
      </c>
      <c r="B34" s="4">
        <f t="shared" si="0"/>
        <v>2041988</v>
      </c>
      <c r="C34" s="4">
        <f t="shared" si="1"/>
        <v>1917264</v>
      </c>
      <c r="D34" s="31">
        <f>(B34+C34)*1000000/'a1'!F34</f>
        <v>117729.52354037692</v>
      </c>
      <c r="E34" s="4">
        <f t="shared" si="2"/>
        <v>38474</v>
      </c>
      <c r="F34" s="4">
        <f t="shared" si="3"/>
        <v>26387</v>
      </c>
      <c r="G34" s="31">
        <f>(E34+F34)*1000000/'a1'!L34</f>
        <v>125519.36076293539</v>
      </c>
      <c r="H34" s="4">
        <f t="shared" si="4"/>
        <v>5232</v>
      </c>
      <c r="I34" s="4">
        <f t="shared" si="5"/>
        <v>4727</v>
      </c>
      <c r="J34" s="31">
        <f>(H34+I34)*1000000/'a1'!R34</f>
        <v>71200.303132126995</v>
      </c>
      <c r="K34" s="4">
        <f t="shared" si="6"/>
        <v>42331</v>
      </c>
      <c r="L34" s="4">
        <f t="shared" si="7"/>
        <v>43068</v>
      </c>
      <c r="M34" s="31">
        <f>(K34+L34)*1000000/'a1'!X34</f>
        <v>91017.89897534388</v>
      </c>
      <c r="N34" s="4">
        <f t="shared" si="8"/>
        <v>36761</v>
      </c>
      <c r="O34" s="4">
        <f t="shared" si="9"/>
        <v>28481</v>
      </c>
      <c r="P34" s="31">
        <f>(N34+O34)*1000000/'a1'!AD34</f>
        <v>86994.437006971071</v>
      </c>
      <c r="Q34" s="4">
        <f t="shared" si="10"/>
        <v>338257</v>
      </c>
      <c r="R34" s="4">
        <f t="shared" si="11"/>
        <v>408645</v>
      </c>
      <c r="S34" s="31">
        <f>(Q34+R34)*1000000/'a1'!AJ34</f>
        <v>95220.562690952152</v>
      </c>
      <c r="T34" s="4">
        <f t="shared" si="12"/>
        <v>578225</v>
      </c>
      <c r="U34" s="4">
        <f t="shared" si="13"/>
        <v>836765</v>
      </c>
      <c r="V34" s="31">
        <f>(T34+U34)*1000000/'a1'!AP34</f>
        <v>108854.25205022471</v>
      </c>
      <c r="W34" s="4">
        <f t="shared" si="14"/>
        <v>61430</v>
      </c>
      <c r="X34" s="4">
        <f t="shared" si="15"/>
        <v>52325</v>
      </c>
      <c r="Y34" s="31">
        <f>(W34+X34)*1000000/'a1'!AV34</f>
        <v>94124.801932886796</v>
      </c>
      <c r="Z34" s="4">
        <f t="shared" si="16"/>
        <v>100209</v>
      </c>
      <c r="AA34" s="4">
        <f t="shared" si="17"/>
        <v>49588</v>
      </c>
      <c r="AB34" s="31">
        <f>(Z34+AA34)*1000000/'a1'!BB34</f>
        <v>144760.63282343972</v>
      </c>
      <c r="AC34" s="4">
        <f t="shared" si="18"/>
        <v>571108</v>
      </c>
      <c r="AD34" s="4">
        <f t="shared" si="19"/>
        <v>237153</v>
      </c>
      <c r="AE34" s="31">
        <f>(AC34+AD34)*1000000/'a1'!BH34</f>
        <v>219695.24410099455</v>
      </c>
      <c r="AF34" s="4">
        <f t="shared" si="20"/>
        <v>243708</v>
      </c>
      <c r="AG34" s="4">
        <f t="shared" si="21"/>
        <v>224157</v>
      </c>
      <c r="AH34" s="4">
        <f>(AF34+AG34)*1000000/'a1'!BN34</f>
        <v>106079.49687485333</v>
      </c>
    </row>
    <row r="35" spans="1:34" ht="12.75" customHeight="1" x14ac:dyDescent="0.2">
      <c r="A35" s="1">
        <v>2010</v>
      </c>
      <c r="B35" s="4">
        <f t="shared" si="0"/>
        <v>2100674</v>
      </c>
      <c r="C35" s="4">
        <f t="shared" si="1"/>
        <v>1975937</v>
      </c>
      <c r="D35" s="31">
        <f>(B35+C35)*1000000/'a1'!F35</f>
        <v>119879.51385615356</v>
      </c>
      <c r="E35" s="4">
        <f t="shared" si="2"/>
        <v>39486</v>
      </c>
      <c r="F35" s="4">
        <f t="shared" si="3"/>
        <v>27439</v>
      </c>
      <c r="G35" s="31">
        <f>(E35+F35)*1000000/'a1'!L35</f>
        <v>128208.32104091556</v>
      </c>
      <c r="H35" s="4">
        <f t="shared" si="4"/>
        <v>5255</v>
      </c>
      <c r="I35" s="4">
        <f t="shared" si="5"/>
        <v>4891</v>
      </c>
      <c r="J35" s="31">
        <f>(H35+I35)*1000000/'a1'!R35</f>
        <v>71630.284374911746</v>
      </c>
      <c r="K35" s="4">
        <f t="shared" si="6"/>
        <v>43825</v>
      </c>
      <c r="L35" s="4">
        <f t="shared" si="7"/>
        <v>44333</v>
      </c>
      <c r="M35" s="31">
        <f>(K35+L35)*1000000/'a1'!X35</f>
        <v>93571.683309557775</v>
      </c>
      <c r="N35" s="4">
        <f t="shared" si="8"/>
        <v>37419</v>
      </c>
      <c r="O35" s="4">
        <f t="shared" si="9"/>
        <v>29432</v>
      </c>
      <c r="P35" s="31">
        <f>(N35+O35)*1000000/'a1'!AD35</f>
        <v>88775.540015457475</v>
      </c>
      <c r="Q35" s="4">
        <f t="shared" si="10"/>
        <v>343706</v>
      </c>
      <c r="R35" s="4">
        <f t="shared" si="11"/>
        <v>421804</v>
      </c>
      <c r="S35" s="31">
        <f>(Q35+R35)*1000000/'a1'!AJ35</f>
        <v>96539.760052331301</v>
      </c>
      <c r="T35" s="4">
        <f t="shared" si="12"/>
        <v>589254</v>
      </c>
      <c r="U35" s="4">
        <f t="shared" si="13"/>
        <v>857262</v>
      </c>
      <c r="V35" s="31">
        <f>(T35+U35)*1000000/'a1'!AP35</f>
        <v>110114.42105385757</v>
      </c>
      <c r="W35" s="4">
        <f t="shared" si="14"/>
        <v>64625</v>
      </c>
      <c r="X35" s="4">
        <f t="shared" si="15"/>
        <v>53986</v>
      </c>
      <c r="Y35" s="31">
        <f>(W35+X35)*1000000/'a1'!AV35</f>
        <v>97159.853274376583</v>
      </c>
      <c r="Z35" s="4">
        <f t="shared" si="16"/>
        <v>107317</v>
      </c>
      <c r="AA35" s="4">
        <f t="shared" si="17"/>
        <v>51143</v>
      </c>
      <c r="AB35" s="31">
        <f>(Z35+AA35)*1000000/'a1'!BB35</f>
        <v>150709.6077137145</v>
      </c>
      <c r="AC35" s="4">
        <f t="shared" si="18"/>
        <v>591229</v>
      </c>
      <c r="AD35" s="4">
        <f t="shared" si="19"/>
        <v>246482</v>
      </c>
      <c r="AE35" s="31">
        <f>(AC35+AD35)*1000000/'a1'!BH35</f>
        <v>224460.78673048769</v>
      </c>
      <c r="AF35" s="4">
        <f t="shared" si="20"/>
        <v>251970</v>
      </c>
      <c r="AG35" s="4">
        <f t="shared" si="21"/>
        <v>232878</v>
      </c>
      <c r="AH35" s="4">
        <f>(AF35+AG35)*1000000/'a1'!BN35</f>
        <v>108575.03330491582</v>
      </c>
    </row>
    <row r="36" spans="1:34" ht="12.75" customHeight="1" x14ac:dyDescent="0.2">
      <c r="A36" s="1">
        <v>2011</v>
      </c>
      <c r="B36" s="4">
        <f t="shared" si="0"/>
        <v>2172274</v>
      </c>
      <c r="C36" s="4">
        <f t="shared" si="1"/>
        <v>2034390</v>
      </c>
      <c r="D36" s="31">
        <f>(B36+C36)*1000000/'a1'!F36</f>
        <v>122503.18666227169</v>
      </c>
      <c r="E36" s="4">
        <f t="shared" si="2"/>
        <v>41958</v>
      </c>
      <c r="F36" s="4">
        <f t="shared" si="3"/>
        <v>28492</v>
      </c>
      <c r="G36" s="31">
        <f>(E36+F36)*1000000/'a1'!L36</f>
        <v>134201.97921726623</v>
      </c>
      <c r="H36" s="4">
        <f t="shared" si="4"/>
        <v>5379</v>
      </c>
      <c r="I36" s="4">
        <f t="shared" si="5"/>
        <v>5056</v>
      </c>
      <c r="J36" s="31">
        <f>(H36+I36)*1000000/'a1'!R36</f>
        <v>72506.566239108375</v>
      </c>
      <c r="K36" s="4">
        <f t="shared" si="6"/>
        <v>44720</v>
      </c>
      <c r="L36" s="4">
        <f t="shared" si="7"/>
        <v>45601</v>
      </c>
      <c r="M36" s="31">
        <f>(K36+L36)*1000000/'a1'!X36</f>
        <v>95669.397677140543</v>
      </c>
      <c r="N36" s="4">
        <f t="shared" si="8"/>
        <v>38439</v>
      </c>
      <c r="O36" s="4">
        <f t="shared" si="9"/>
        <v>30311</v>
      </c>
      <c r="P36" s="31">
        <f>(N36+O36)*1000000/'a1'!AD36</f>
        <v>90988.499053719614</v>
      </c>
      <c r="Q36" s="4">
        <f t="shared" si="10"/>
        <v>352165</v>
      </c>
      <c r="R36" s="4">
        <f t="shared" si="11"/>
        <v>434538</v>
      </c>
      <c r="S36" s="31">
        <f>(Q36+R36)*1000000/'a1'!AJ36</f>
        <v>98279.693421494478</v>
      </c>
      <c r="T36" s="4">
        <f t="shared" si="12"/>
        <v>599940</v>
      </c>
      <c r="U36" s="4">
        <f t="shared" si="13"/>
        <v>878520</v>
      </c>
      <c r="V36" s="31">
        <f>(T36+U36)*1000000/'a1'!AP36</f>
        <v>111478.02292882593</v>
      </c>
      <c r="W36" s="4">
        <f t="shared" si="14"/>
        <v>67221</v>
      </c>
      <c r="X36" s="4">
        <f t="shared" si="15"/>
        <v>55661</v>
      </c>
      <c r="Y36" s="31">
        <f>(W36+X36)*1000000/'a1'!AV36</f>
        <v>99632.465320147603</v>
      </c>
      <c r="Z36" s="4">
        <f t="shared" si="16"/>
        <v>115091</v>
      </c>
      <c r="AA36" s="4">
        <f t="shared" si="17"/>
        <v>53160</v>
      </c>
      <c r="AB36" s="31">
        <f>(Z36+AA36)*1000000/'a1'!BB36</f>
        <v>157884.16766682838</v>
      </c>
      <c r="AC36" s="4">
        <f t="shared" si="18"/>
        <v>621093</v>
      </c>
      <c r="AD36" s="4">
        <f t="shared" si="19"/>
        <v>254609</v>
      </c>
      <c r="AE36" s="31">
        <f>(AC36+AD36)*1000000/'a1'!BH36</f>
        <v>231195.93526951017</v>
      </c>
      <c r="AF36" s="4">
        <f t="shared" si="20"/>
        <v>259108</v>
      </c>
      <c r="AG36" s="4">
        <f t="shared" si="21"/>
        <v>241952</v>
      </c>
      <c r="AH36" s="4">
        <f>(AF36+AG36)*1000000/'a1'!BN36</f>
        <v>111252.25058999928</v>
      </c>
    </row>
    <row r="37" spans="1:34" ht="12.75" customHeight="1" x14ac:dyDescent="0.2">
      <c r="A37" s="1">
        <v>2012</v>
      </c>
      <c r="B37" s="4">
        <f t="shared" si="0"/>
        <v>2250939</v>
      </c>
      <c r="C37" s="4">
        <f t="shared" si="1"/>
        <v>2098240</v>
      </c>
      <c r="D37" s="31">
        <f>(B37+C37)*1000000/'a1'!F37</f>
        <v>125288.20646900138</v>
      </c>
      <c r="E37" s="4">
        <f t="shared" si="2"/>
        <v>45793</v>
      </c>
      <c r="F37" s="4">
        <f t="shared" si="3"/>
        <v>29609</v>
      </c>
      <c r="G37" s="31">
        <f>(E37+F37)*1000000/'a1'!L37</f>
        <v>143285.79436943569</v>
      </c>
      <c r="H37" s="4">
        <f t="shared" si="4"/>
        <v>5350</v>
      </c>
      <c r="I37" s="4">
        <f t="shared" si="5"/>
        <v>5214</v>
      </c>
      <c r="J37" s="31">
        <f>(H37+I37)*1000000/'a1'!R37</f>
        <v>73150.296021881382</v>
      </c>
      <c r="K37" s="4">
        <f t="shared" si="6"/>
        <v>44265</v>
      </c>
      <c r="L37" s="4">
        <f t="shared" si="7"/>
        <v>46907</v>
      </c>
      <c r="M37" s="31">
        <f>(K37+L37)*1000000/'a1'!X37</f>
        <v>96666.217822370047</v>
      </c>
      <c r="N37" s="4">
        <f t="shared" si="8"/>
        <v>38336</v>
      </c>
      <c r="O37" s="4">
        <f t="shared" si="9"/>
        <v>31167</v>
      </c>
      <c r="P37" s="31">
        <f>(N37+O37)*1000000/'a1'!AD37</f>
        <v>91677.977526014976</v>
      </c>
      <c r="Q37" s="4">
        <f t="shared" si="10"/>
        <v>362260</v>
      </c>
      <c r="R37" s="4">
        <f t="shared" si="11"/>
        <v>447013</v>
      </c>
      <c r="S37" s="31">
        <f>(Q37+R37)*1000000/'a1'!AJ37</f>
        <v>100409.16891735626</v>
      </c>
      <c r="T37" s="4">
        <f t="shared" si="12"/>
        <v>609179</v>
      </c>
      <c r="U37" s="4">
        <f t="shared" si="13"/>
        <v>901979</v>
      </c>
      <c r="V37" s="31">
        <f>(T37+U37)*1000000/'a1'!AP37</f>
        <v>112837.28548596798</v>
      </c>
      <c r="W37" s="4">
        <f t="shared" si="14"/>
        <v>69928</v>
      </c>
      <c r="X37" s="4">
        <f t="shared" si="15"/>
        <v>57629</v>
      </c>
      <c r="Y37" s="31">
        <f>(W37+X37)*1000000/'a1'!AV37</f>
        <v>102119.61629789272</v>
      </c>
      <c r="Z37" s="4">
        <f t="shared" si="16"/>
        <v>123051</v>
      </c>
      <c r="AA37" s="4">
        <f t="shared" si="17"/>
        <v>55748</v>
      </c>
      <c r="AB37" s="31">
        <f>(Z37+AA37)*1000000/'a1'!BB37</f>
        <v>165095.26733486919</v>
      </c>
      <c r="AC37" s="4">
        <f t="shared" si="18"/>
        <v>657991</v>
      </c>
      <c r="AD37" s="4">
        <f t="shared" si="19"/>
        <v>264640</v>
      </c>
      <c r="AE37" s="31">
        <f>(AC37+AD37)*1000000/'a1'!BH37</f>
        <v>238286.06125032186</v>
      </c>
      <c r="AF37" s="4">
        <f t="shared" si="20"/>
        <v>267337</v>
      </c>
      <c r="AG37" s="4">
        <f t="shared" si="21"/>
        <v>251684</v>
      </c>
      <c r="AH37" s="4">
        <f>(AF37+AG37)*1000000/'a1'!BN37</f>
        <v>113549.81747441295</v>
      </c>
    </row>
    <row r="38" spans="1:34" ht="12.75" customHeight="1" x14ac:dyDescent="0.2">
      <c r="A38" s="1">
        <v>2013</v>
      </c>
      <c r="B38" s="4">
        <f t="shared" si="0"/>
        <v>2327353</v>
      </c>
      <c r="C38" s="4">
        <f t="shared" si="1"/>
        <v>2159992</v>
      </c>
      <c r="D38" s="31">
        <f>(B38+C38)*1000000/'a1'!F38</f>
        <v>127913.8571680071</v>
      </c>
      <c r="E38" s="4">
        <f t="shared" si="2"/>
        <v>51058</v>
      </c>
      <c r="F38" s="4">
        <f t="shared" si="3"/>
        <v>30586</v>
      </c>
      <c r="G38" s="31">
        <f>(E38+F38)*1000000/'a1'!L38</f>
        <v>154933.96083194172</v>
      </c>
      <c r="H38" s="4">
        <f t="shared" si="4"/>
        <v>5417</v>
      </c>
      <c r="I38" s="4">
        <f t="shared" si="5"/>
        <v>5371</v>
      </c>
      <c r="J38" s="31">
        <f>(H38+I38)*1000000/'a1'!R38</f>
        <v>74946.853593808613</v>
      </c>
      <c r="K38" s="4">
        <f t="shared" si="6"/>
        <v>44190</v>
      </c>
      <c r="L38" s="4">
        <f t="shared" si="7"/>
        <v>48192</v>
      </c>
      <c r="M38" s="31">
        <f>(K38+L38)*1000000/'a1'!X38</f>
        <v>98298.801457318943</v>
      </c>
      <c r="N38" s="4">
        <f t="shared" si="8"/>
        <v>37920</v>
      </c>
      <c r="O38" s="4">
        <f t="shared" si="9"/>
        <v>31852</v>
      </c>
      <c r="P38" s="31">
        <f>(N38+O38)*1000000/'a1'!AD38</f>
        <v>92015.809859665736</v>
      </c>
      <c r="Q38" s="4">
        <f t="shared" si="10"/>
        <v>370193</v>
      </c>
      <c r="R38" s="4">
        <f t="shared" si="11"/>
        <v>457716</v>
      </c>
      <c r="S38" s="31">
        <f>(Q38+R38)*1000000/'a1'!AJ38</f>
        <v>102099.74934716189</v>
      </c>
      <c r="T38" s="4">
        <f t="shared" si="12"/>
        <v>611847</v>
      </c>
      <c r="U38" s="4">
        <f t="shared" si="13"/>
        <v>923572</v>
      </c>
      <c r="V38" s="31">
        <f>(T38+U38)*1000000/'a1'!AP38</f>
        <v>113634.55714820905</v>
      </c>
      <c r="W38" s="4">
        <f t="shared" si="14"/>
        <v>72104</v>
      </c>
      <c r="X38" s="4">
        <f t="shared" si="15"/>
        <v>59792</v>
      </c>
      <c r="Y38" s="31">
        <f>(W38+X38)*1000000/'a1'!AV38</f>
        <v>104398.23554507583</v>
      </c>
      <c r="Z38" s="4">
        <f t="shared" si="16"/>
        <v>131594</v>
      </c>
      <c r="AA38" s="4">
        <f t="shared" si="17"/>
        <v>58385</v>
      </c>
      <c r="AB38" s="31">
        <f>(Z38+AA38)*1000000/'a1'!BB38</f>
        <v>172886.09732925156</v>
      </c>
      <c r="AC38" s="4">
        <f t="shared" si="18"/>
        <v>701909</v>
      </c>
      <c r="AD38" s="4">
        <f t="shared" si="19"/>
        <v>276261</v>
      </c>
      <c r="AE38" s="31">
        <f>(AC38+AD38)*1000000/'a1'!BH38</f>
        <v>245862.04157714453</v>
      </c>
      <c r="AF38" s="4">
        <f t="shared" si="20"/>
        <v>273028</v>
      </c>
      <c r="AG38" s="4">
        <f t="shared" si="21"/>
        <v>261477</v>
      </c>
      <c r="AH38" s="4">
        <f>(AF38+AG38)*1000000/'a1'!BN38</f>
        <v>115320.72778457038</v>
      </c>
    </row>
    <row r="39" spans="1:34" ht="12.75" customHeight="1" x14ac:dyDescent="0.2">
      <c r="A39" s="1">
        <v>2014</v>
      </c>
      <c r="B39" s="4">
        <f t="shared" si="0"/>
        <v>2405927</v>
      </c>
      <c r="C39" s="4">
        <f t="shared" si="1"/>
        <v>2221174</v>
      </c>
      <c r="D39" s="31">
        <f>(B39+C39)*1000000/'a1'!F39</f>
        <v>130583.40524623959</v>
      </c>
      <c r="E39" s="4">
        <f t="shared" si="2"/>
        <v>56187</v>
      </c>
      <c r="F39" s="4">
        <f t="shared" si="3"/>
        <v>31344</v>
      </c>
      <c r="G39" s="31">
        <f>(E39+F39)*1000000/'a1'!L39</f>
        <v>165787.82885391216</v>
      </c>
      <c r="H39" s="4">
        <f t="shared" si="4"/>
        <v>5402</v>
      </c>
      <c r="I39" s="4">
        <f t="shared" si="5"/>
        <v>5489</v>
      </c>
      <c r="J39" s="31">
        <f>(H39+I39)*1000000/'a1'!R39</f>
        <v>75582.08126583157</v>
      </c>
      <c r="K39" s="4">
        <f t="shared" si="6"/>
        <v>44134</v>
      </c>
      <c r="L39" s="4">
        <f t="shared" si="7"/>
        <v>49072</v>
      </c>
      <c r="M39" s="31">
        <f>(K39+L39)*1000000/'a1'!X39</f>
        <v>99391.320667798427</v>
      </c>
      <c r="N39" s="4">
        <f t="shared" si="8"/>
        <v>37507</v>
      </c>
      <c r="O39" s="4">
        <f t="shared" si="9"/>
        <v>32460</v>
      </c>
      <c r="P39" s="31">
        <f>(N39+O39)*1000000/'a1'!AD39</f>
        <v>92224.813057811363</v>
      </c>
      <c r="Q39" s="4">
        <f t="shared" si="10"/>
        <v>373137</v>
      </c>
      <c r="R39" s="4">
        <f t="shared" si="11"/>
        <v>467772</v>
      </c>
      <c r="S39" s="31">
        <f>(Q39+R39)*1000000/'a1'!AJ39</f>
        <v>103210.23475198327</v>
      </c>
      <c r="T39" s="4">
        <f t="shared" si="12"/>
        <v>620798</v>
      </c>
      <c r="U39" s="4">
        <f t="shared" si="13"/>
        <v>944287</v>
      </c>
      <c r="V39" s="31">
        <f>(T39+U39)*1000000/'a1'!AP39</f>
        <v>114929.6694324905</v>
      </c>
      <c r="W39" s="4">
        <f t="shared" si="14"/>
        <v>74677</v>
      </c>
      <c r="X39" s="4">
        <f t="shared" si="15"/>
        <v>61870</v>
      </c>
      <c r="Y39" s="31">
        <f>(W39+X39)*1000000/'a1'!AV39</f>
        <v>106892.3811574065</v>
      </c>
      <c r="Z39" s="4">
        <f t="shared" si="16"/>
        <v>139861</v>
      </c>
      <c r="AA39" s="4">
        <f t="shared" si="17"/>
        <v>60907</v>
      </c>
      <c r="AB39" s="31">
        <f>(Z39+AA39)*1000000/'a1'!BB39</f>
        <v>180548.54859175766</v>
      </c>
      <c r="AC39" s="4">
        <f t="shared" si="18"/>
        <v>745330</v>
      </c>
      <c r="AD39" s="4">
        <f t="shared" si="19"/>
        <v>289301</v>
      </c>
      <c r="AE39" s="31">
        <f>(AC39+AD39)*1000000/'a1'!BH39</f>
        <v>253507.05699278484</v>
      </c>
      <c r="AF39" s="4">
        <f t="shared" si="20"/>
        <v>280745</v>
      </c>
      <c r="AG39" s="4">
        <f t="shared" si="21"/>
        <v>271730</v>
      </c>
      <c r="AH39" s="4">
        <f>(AF39+AG39)*1000000/'a1'!BN39</f>
        <v>117231.3228259608</v>
      </c>
    </row>
    <row r="40" spans="1:34" ht="12.75" customHeight="1" x14ac:dyDescent="0.2">
      <c r="A40" s="1">
        <v>2015</v>
      </c>
      <c r="B40" s="4">
        <f t="shared" si="0"/>
        <v>2445818</v>
      </c>
      <c r="C40" s="4">
        <f t="shared" si="1"/>
        <v>2282933</v>
      </c>
      <c r="D40" s="31">
        <f>(B40+C40)*1000000/'a1'!F40</f>
        <v>132441.3243395832</v>
      </c>
      <c r="E40" s="4">
        <f t="shared" si="2"/>
        <v>60897</v>
      </c>
      <c r="F40" s="4">
        <f t="shared" si="3"/>
        <v>31892</v>
      </c>
      <c r="G40" s="31">
        <f>(E40+F40)*1000000/'a1'!L40</f>
        <v>175620.99222482153</v>
      </c>
      <c r="H40" s="4">
        <f t="shared" si="4"/>
        <v>5295</v>
      </c>
      <c r="I40" s="4">
        <f t="shared" si="5"/>
        <v>5625</v>
      </c>
      <c r="J40" s="31">
        <f>(H40+I40)*1000000/'a1'!R40</f>
        <v>75499.875549655684</v>
      </c>
      <c r="K40" s="4">
        <f t="shared" si="6"/>
        <v>43982</v>
      </c>
      <c r="L40" s="4">
        <f t="shared" si="7"/>
        <v>50030</v>
      </c>
      <c r="M40" s="31">
        <f>(K40+L40)*1000000/'a1'!X40</f>
        <v>100288.13156123356</v>
      </c>
      <c r="N40" s="4">
        <f t="shared" si="8"/>
        <v>37071</v>
      </c>
      <c r="O40" s="4">
        <f t="shared" si="9"/>
        <v>33013</v>
      </c>
      <c r="P40" s="31">
        <f>(N40+O40)*1000000/'a1'!AD40</f>
        <v>92309.799717080285</v>
      </c>
      <c r="Q40" s="4">
        <f t="shared" si="10"/>
        <v>374580</v>
      </c>
      <c r="R40" s="4">
        <f t="shared" si="11"/>
        <v>476900</v>
      </c>
      <c r="S40" s="31">
        <f>(Q40+R40)*1000000/'a1'!AJ40</f>
        <v>104147.10932082871</v>
      </c>
      <c r="T40" s="4">
        <f t="shared" si="12"/>
        <v>633252</v>
      </c>
      <c r="U40" s="4">
        <f t="shared" si="13"/>
        <v>967045</v>
      </c>
      <c r="V40" s="31">
        <f>(T40+U40)*1000000/'a1'!AP40</f>
        <v>116730.81901451811</v>
      </c>
      <c r="W40" s="4">
        <f t="shared" si="14"/>
        <v>77402</v>
      </c>
      <c r="X40" s="4">
        <f t="shared" si="15"/>
        <v>63583</v>
      </c>
      <c r="Y40" s="31">
        <f>(W40+X40)*1000000/'a1'!AV40</f>
        <v>108986.71766653938</v>
      </c>
      <c r="Z40" s="4">
        <f t="shared" si="16"/>
        <v>143531</v>
      </c>
      <c r="AA40" s="4">
        <f t="shared" si="17"/>
        <v>62831</v>
      </c>
      <c r="AB40" s="31">
        <f>(Z40+AA40)*1000000/'a1'!BB40</f>
        <v>183888.93344382959</v>
      </c>
      <c r="AC40" s="4">
        <f t="shared" si="18"/>
        <v>757553</v>
      </c>
      <c r="AD40" s="4">
        <f t="shared" si="19"/>
        <v>301722</v>
      </c>
      <c r="AE40" s="31">
        <f>(AC40+AD40)*1000000/'a1'!BH40</f>
        <v>255237.9469932029</v>
      </c>
      <c r="AF40" s="4">
        <f t="shared" si="20"/>
        <v>283797</v>
      </c>
      <c r="AG40" s="4">
        <f t="shared" si="21"/>
        <v>283220</v>
      </c>
      <c r="AH40" s="4">
        <f>(AF40+AG40)*1000000/'a1'!BN40</f>
        <v>118984.43637901975</v>
      </c>
    </row>
    <row r="41" spans="1:34" ht="12.75" customHeight="1" x14ac:dyDescent="0.2">
      <c r="A41" s="1">
        <v>2016</v>
      </c>
      <c r="B41" s="4">
        <f t="shared" si="0"/>
        <v>2454758</v>
      </c>
      <c r="C41" s="4">
        <f t="shared" si="1"/>
        <v>2346320</v>
      </c>
      <c r="D41" s="31">
        <f>(B41+C41)*1000000/'a1'!F41</f>
        <v>132954.0636357491</v>
      </c>
      <c r="E41" s="4">
        <f t="shared" si="2"/>
        <v>67134</v>
      </c>
      <c r="F41" s="4">
        <f t="shared" si="3"/>
        <v>32282</v>
      </c>
      <c r="G41" s="31">
        <f>(E41+F41)*1000000/'a1'!L41</f>
        <v>187723.99572496253</v>
      </c>
      <c r="H41" s="4">
        <f t="shared" si="4"/>
        <v>5279</v>
      </c>
      <c r="I41" s="4">
        <f t="shared" si="5"/>
        <v>5770</v>
      </c>
      <c r="J41" s="31">
        <f>(H41+I41)*1000000/'a1'!R41</f>
        <v>75219.039968411947</v>
      </c>
      <c r="K41" s="4">
        <f t="shared" si="6"/>
        <v>44230</v>
      </c>
      <c r="L41" s="4">
        <f t="shared" si="7"/>
        <v>51068</v>
      </c>
      <c r="M41" s="31">
        <f>(K41+L41)*1000000/'a1'!X41</f>
        <v>101060.03919472653</v>
      </c>
      <c r="N41" s="4">
        <f t="shared" si="8"/>
        <v>36590</v>
      </c>
      <c r="O41" s="4">
        <f t="shared" si="9"/>
        <v>33517</v>
      </c>
      <c r="P41" s="31">
        <f>(N41+O41)*1000000/'a1'!AD41</f>
        <v>91844.5950725906</v>
      </c>
      <c r="Q41" s="4">
        <f t="shared" si="10"/>
        <v>373666</v>
      </c>
      <c r="R41" s="4">
        <f t="shared" si="11"/>
        <v>486314</v>
      </c>
      <c r="S41" s="31">
        <f>(Q41+R41)*1000000/'a1'!AJ41</f>
        <v>104556.38127298166</v>
      </c>
      <c r="T41" s="4">
        <f t="shared" si="12"/>
        <v>637821</v>
      </c>
      <c r="U41" s="4">
        <f t="shared" si="13"/>
        <v>992800</v>
      </c>
      <c r="V41" s="31">
        <f>(T41+U41)*1000000/'a1'!AP41</f>
        <v>117509.53050120707</v>
      </c>
      <c r="W41" s="4">
        <f t="shared" si="14"/>
        <v>79261</v>
      </c>
      <c r="X41" s="4">
        <f t="shared" si="15"/>
        <v>65251</v>
      </c>
      <c r="Y41" s="31">
        <f>(W41+X41)*1000000/'a1'!AV41</f>
        <v>109966.97459935775</v>
      </c>
      <c r="Z41" s="4">
        <f t="shared" si="16"/>
        <v>144239</v>
      </c>
      <c r="AA41" s="4">
        <f t="shared" si="17"/>
        <v>64308</v>
      </c>
      <c r="AB41" s="31">
        <f>(Z41+AA41)*1000000/'a1'!BB41</f>
        <v>183661.58929665977</v>
      </c>
      <c r="AC41" s="4">
        <f t="shared" si="18"/>
        <v>751934</v>
      </c>
      <c r="AD41" s="4">
        <f t="shared" si="19"/>
        <v>310663</v>
      </c>
      <c r="AE41" s="31">
        <f>(AC41+AD41)*1000000/'a1'!BH41</f>
        <v>253275.05400522999</v>
      </c>
      <c r="AF41" s="4">
        <f t="shared" si="20"/>
        <v>285974</v>
      </c>
      <c r="AG41" s="4">
        <f t="shared" si="21"/>
        <v>297128</v>
      </c>
      <c r="AH41" s="4">
        <f>(AF41+AG41)*1000000/'a1'!BN41</f>
        <v>119948.51550078797</v>
      </c>
    </row>
    <row r="42" spans="1:34" ht="12.75" customHeight="1" x14ac:dyDescent="0.2">
      <c r="A42" s="1">
        <v>2017</v>
      </c>
      <c r="B42" s="4">
        <f t="shared" si="0"/>
        <v>2475883</v>
      </c>
      <c r="C42" s="4">
        <f t="shared" si="1"/>
        <v>2413317</v>
      </c>
      <c r="D42" s="31">
        <f>(B42+C42)*1000000/'a1'!F42</f>
        <v>133785.46904062995</v>
      </c>
      <c r="E42" s="4">
        <f t="shared" si="2"/>
        <v>69613</v>
      </c>
      <c r="F42" s="4">
        <f t="shared" si="3"/>
        <v>32565</v>
      </c>
      <c r="G42" s="31">
        <f>(E42+F42)*1000000/'a1'!L42</f>
        <v>192882.57302611461</v>
      </c>
      <c r="H42" s="4">
        <f t="shared" si="4"/>
        <v>5404</v>
      </c>
      <c r="I42" s="4">
        <f t="shared" si="5"/>
        <v>5998</v>
      </c>
      <c r="J42" s="31">
        <f>(H42+I42)*1000000/'a1'!R42</f>
        <v>76145.31855215707</v>
      </c>
      <c r="K42" s="4">
        <f t="shared" si="6"/>
        <v>44381</v>
      </c>
      <c r="L42" s="4">
        <f t="shared" si="7"/>
        <v>52187</v>
      </c>
      <c r="M42" s="31">
        <f>(K42+L42)*1000000/'a1'!X42</f>
        <v>101420.03593937567</v>
      </c>
      <c r="N42" s="4">
        <f t="shared" si="8"/>
        <v>36785</v>
      </c>
      <c r="O42" s="4">
        <f t="shared" si="9"/>
        <v>34043</v>
      </c>
      <c r="P42" s="31">
        <f>(N42+O42)*1000000/'a1'!AD42</f>
        <v>92380.692763895</v>
      </c>
      <c r="Q42" s="4">
        <f t="shared" si="10"/>
        <v>377837</v>
      </c>
      <c r="R42" s="4">
        <f t="shared" si="11"/>
        <v>497104</v>
      </c>
      <c r="S42" s="31">
        <f>(Q42+R42)*1000000/'a1'!AJ42</f>
        <v>105505.69455645551</v>
      </c>
      <c r="T42" s="4">
        <f t="shared" si="12"/>
        <v>646544</v>
      </c>
      <c r="U42" s="4">
        <f t="shared" si="13"/>
        <v>1019718</v>
      </c>
      <c r="V42" s="31">
        <f>(T42+U42)*1000000/'a1'!AP42</f>
        <v>118355.08884860524</v>
      </c>
      <c r="W42" s="4">
        <f t="shared" si="14"/>
        <v>81377</v>
      </c>
      <c r="X42" s="4">
        <f t="shared" si="15"/>
        <v>67222</v>
      </c>
      <c r="Y42" s="31">
        <f>(W42+X42)*1000000/'a1'!AV42</f>
        <v>111332.29542365744</v>
      </c>
      <c r="Z42" s="4">
        <f t="shared" si="16"/>
        <v>145909</v>
      </c>
      <c r="AA42" s="4">
        <f t="shared" si="17"/>
        <v>65766</v>
      </c>
      <c r="AB42" s="31">
        <f>(Z42+AA42)*1000000/'a1'!BB42</f>
        <v>184495.97538600996</v>
      </c>
      <c r="AC42" s="4">
        <f t="shared" si="18"/>
        <v>748437</v>
      </c>
      <c r="AD42" s="4">
        <f t="shared" si="19"/>
        <v>319517</v>
      </c>
      <c r="AE42" s="31">
        <f>(AC42+AD42)*1000000/'a1'!BH42</f>
        <v>252035.84349504756</v>
      </c>
      <c r="AF42" s="4">
        <f t="shared" si="20"/>
        <v>290839</v>
      </c>
      <c r="AG42" s="4">
        <f t="shared" si="21"/>
        <v>311840</v>
      </c>
      <c r="AH42" s="4">
        <f>(AF42+AG42)*1000000/'a1'!BN42</f>
        <v>122143.15506337195</v>
      </c>
    </row>
    <row r="43" spans="1:34" ht="12.75" customHeight="1" x14ac:dyDescent="0.2">
      <c r="A43" s="1">
        <v>2018</v>
      </c>
      <c r="B43" s="4">
        <f t="shared" si="0"/>
        <v>2505218</v>
      </c>
      <c r="C43" s="4">
        <f t="shared" si="1"/>
        <v>2480829</v>
      </c>
      <c r="D43" s="31">
        <f>(B43+C43)*1000000/'a1'!F43</f>
        <v>134494.05518142501</v>
      </c>
      <c r="E43" s="4">
        <f t="shared" si="2"/>
        <v>70506</v>
      </c>
      <c r="F43" s="4">
        <f t="shared" si="3"/>
        <v>32767</v>
      </c>
      <c r="G43" s="31">
        <f>(E43+F43)*1000000/'a1'!L43</f>
        <v>195443.99907646072</v>
      </c>
      <c r="H43" s="4">
        <f t="shared" si="4"/>
        <v>5509</v>
      </c>
      <c r="I43" s="4">
        <f t="shared" si="5"/>
        <v>6247</v>
      </c>
      <c r="J43" s="31">
        <f>(H43+I43)*1000000/'a1'!R43</f>
        <v>77210.542562344432</v>
      </c>
      <c r="K43" s="4">
        <f t="shared" si="6"/>
        <v>44776</v>
      </c>
      <c r="L43" s="4">
        <f t="shared" si="7"/>
        <v>53404</v>
      </c>
      <c r="M43" s="31">
        <f>(K43+L43)*1000000/'a1'!X43</f>
        <v>102050.57417740044</v>
      </c>
      <c r="N43" s="4">
        <f t="shared" si="8"/>
        <v>37337</v>
      </c>
      <c r="O43" s="4">
        <f t="shared" si="9"/>
        <v>34600</v>
      </c>
      <c r="P43" s="31">
        <f>(N43+O43)*1000000/'a1'!AD43</f>
        <v>93364.41284002403</v>
      </c>
      <c r="Q43" s="4">
        <f t="shared" si="10"/>
        <v>384097</v>
      </c>
      <c r="R43" s="4">
        <f t="shared" si="11"/>
        <v>508471</v>
      </c>
      <c r="S43" s="31">
        <f>(Q43+R43)*1000000/'a1'!AJ43</f>
        <v>106423.41895165478</v>
      </c>
      <c r="T43" s="4">
        <f t="shared" si="12"/>
        <v>661304</v>
      </c>
      <c r="U43" s="4">
        <f t="shared" si="13"/>
        <v>1046238</v>
      </c>
      <c r="V43" s="31">
        <f>(T43+U43)*1000000/'a1'!AP43</f>
        <v>119185.61269949227</v>
      </c>
      <c r="W43" s="4">
        <f t="shared" si="14"/>
        <v>83149</v>
      </c>
      <c r="X43" s="4">
        <f t="shared" si="15"/>
        <v>69211</v>
      </c>
      <c r="Y43" s="31">
        <f>(W43+X43)*1000000/'a1'!AV43</f>
        <v>112635.07374581111</v>
      </c>
      <c r="Z43" s="4">
        <f t="shared" si="16"/>
        <v>147288</v>
      </c>
      <c r="AA43" s="4">
        <f t="shared" si="17"/>
        <v>66938</v>
      </c>
      <c r="AB43" s="31">
        <f>(Z43+AA43)*1000000/'a1'!BB43</f>
        <v>185282.95032909248</v>
      </c>
      <c r="AC43" s="4">
        <f t="shared" si="18"/>
        <v>744592</v>
      </c>
      <c r="AD43" s="4">
        <f t="shared" si="19"/>
        <v>327980</v>
      </c>
      <c r="AE43" s="31">
        <f>(AC43+AD43)*1000000/'a1'!BH43</f>
        <v>249867.91086709176</v>
      </c>
      <c r="AF43" s="4">
        <f t="shared" si="20"/>
        <v>297118</v>
      </c>
      <c r="AG43" s="4">
        <f t="shared" si="21"/>
        <v>327472</v>
      </c>
      <c r="AH43" s="4">
        <f>(AF43+AG43)*1000000/'a1'!BN43</f>
        <v>124396.05901558242</v>
      </c>
    </row>
    <row r="44" spans="1:34" ht="12.75" customHeight="1" x14ac:dyDescent="0.2">
      <c r="A44" s="1">
        <v>2019</v>
      </c>
      <c r="B44" s="4">
        <f t="shared" si="0"/>
        <v>2534396</v>
      </c>
      <c r="C44" s="4">
        <f t="shared" si="1"/>
        <v>2544256</v>
      </c>
      <c r="D44" s="31">
        <f>(B44+C44)*1000000/'a1'!F44</f>
        <v>135004.12496565853</v>
      </c>
      <c r="E44" s="4">
        <f t="shared" si="2"/>
        <v>71795</v>
      </c>
      <c r="F44" s="4">
        <f t="shared" si="3"/>
        <v>32886</v>
      </c>
      <c r="G44" s="31">
        <f>(E44+F44)*1000000/'a1'!L44</f>
        <v>198393.61083156604</v>
      </c>
      <c r="H44" s="4">
        <f t="shared" si="4"/>
        <v>5614</v>
      </c>
      <c r="I44" s="4">
        <f t="shared" si="5"/>
        <v>6609</v>
      </c>
      <c r="J44" s="31">
        <f>(H44+I44)*1000000/'a1'!R44</f>
        <v>78457.173667454044</v>
      </c>
      <c r="K44" s="4">
        <f t="shared" si="6"/>
        <v>45398</v>
      </c>
      <c r="L44" s="4">
        <f t="shared" si="7"/>
        <v>54869</v>
      </c>
      <c r="M44" s="31">
        <f>(K44+L44)*1000000/'a1'!X44</f>
        <v>102753.74334263511</v>
      </c>
      <c r="N44" s="4">
        <f t="shared" si="8"/>
        <v>37125</v>
      </c>
      <c r="O44" s="4">
        <f t="shared" si="9"/>
        <v>35186</v>
      </c>
      <c r="P44" s="31">
        <f>(N44+O44)*1000000/'a1'!AD44</f>
        <v>93018.020625505698</v>
      </c>
      <c r="Q44" s="4">
        <f t="shared" si="10"/>
        <v>391117</v>
      </c>
      <c r="R44" s="4">
        <f t="shared" si="11"/>
        <v>519840</v>
      </c>
      <c r="S44" s="31">
        <f>(Q44+R44)*1000000/'a1'!AJ44</f>
        <v>107383.82961307226</v>
      </c>
      <c r="T44" s="4">
        <f t="shared" si="12"/>
        <v>675608</v>
      </c>
      <c r="U44" s="4">
        <f t="shared" si="13"/>
        <v>1071308</v>
      </c>
      <c r="V44" s="31">
        <f>(T44+U44)*1000000/'a1'!AP44</f>
        <v>119868.81727291846</v>
      </c>
      <c r="W44" s="4">
        <f t="shared" si="14"/>
        <v>84348</v>
      </c>
      <c r="X44" s="4">
        <f t="shared" si="15"/>
        <v>71245</v>
      </c>
      <c r="Y44" s="31">
        <f>(W44+X44)*1000000/'a1'!AV44</f>
        <v>113568.79724794951</v>
      </c>
      <c r="Z44" s="4">
        <f t="shared" si="16"/>
        <v>147116</v>
      </c>
      <c r="AA44" s="4">
        <f t="shared" si="17"/>
        <v>67669</v>
      </c>
      <c r="AB44" s="31">
        <f>(Z44+AA44)*1000000/'a1'!BB44</f>
        <v>184487.85155421254</v>
      </c>
      <c r="AC44" s="4">
        <f t="shared" si="18"/>
        <v>736677</v>
      </c>
      <c r="AD44" s="4">
        <f t="shared" si="19"/>
        <v>334511</v>
      </c>
      <c r="AE44" s="31">
        <f>(AC44+AD44)*1000000/'a1'!BH44</f>
        <v>245946.10294355691</v>
      </c>
      <c r="AF44" s="4">
        <f t="shared" si="20"/>
        <v>310003</v>
      </c>
      <c r="AG44" s="4">
        <f t="shared" si="21"/>
        <v>342492</v>
      </c>
      <c r="AH44" s="4">
        <f>(AF44+AG44)*1000000/'a1'!BN44</f>
        <v>127664.29101655207</v>
      </c>
    </row>
    <row r="45" spans="1:34" ht="12.75" customHeight="1" x14ac:dyDescent="0.2">
      <c r="A45" s="1">
        <v>2020</v>
      </c>
      <c r="B45" s="4">
        <f t="shared" si="0"/>
        <v>2534987</v>
      </c>
      <c r="C45" s="4">
        <f t="shared" si="1"/>
        <v>2608097</v>
      </c>
      <c r="D45" s="31">
        <f>(B45+C45)*1000000/'a1'!F45</f>
        <v>135242.39285140845</v>
      </c>
      <c r="E45" s="4">
        <f t="shared" si="2"/>
        <v>71947</v>
      </c>
      <c r="F45" s="4">
        <f t="shared" si="3"/>
        <v>32991</v>
      </c>
      <c r="G45" s="31">
        <f>(E45+F45)*1000000/'a1'!L45</f>
        <v>199167.17911342916</v>
      </c>
      <c r="H45" s="4">
        <f t="shared" si="4"/>
        <v>5711</v>
      </c>
      <c r="I45" s="4">
        <f t="shared" si="5"/>
        <v>6981</v>
      </c>
      <c r="J45" s="31">
        <f>(H45+I45)*1000000/'a1'!R45</f>
        <v>79727.123680061311</v>
      </c>
      <c r="K45" s="4">
        <f t="shared" si="6"/>
        <v>45443</v>
      </c>
      <c r="L45" s="4">
        <f t="shared" si="7"/>
        <v>56313</v>
      </c>
      <c r="M45" s="31">
        <f>(K45+L45)*1000000/'a1'!X45</f>
        <v>102870.29099202562</v>
      </c>
      <c r="N45" s="4">
        <f t="shared" si="8"/>
        <v>36780</v>
      </c>
      <c r="O45" s="4">
        <f t="shared" si="9"/>
        <v>35915</v>
      </c>
      <c r="P45" s="31">
        <f>(N45+O45)*1000000/'a1'!AD45</f>
        <v>92790.440012662235</v>
      </c>
      <c r="Q45" s="4">
        <f t="shared" si="10"/>
        <v>394945</v>
      </c>
      <c r="R45" s="4">
        <f t="shared" si="11"/>
        <v>531034</v>
      </c>
      <c r="S45" s="31">
        <f>(Q45+R45)*1000000/'a1'!AJ45</f>
        <v>108287.76899332776</v>
      </c>
      <c r="T45" s="4">
        <f t="shared" si="12"/>
        <v>683809</v>
      </c>
      <c r="U45" s="4">
        <f t="shared" si="13"/>
        <v>1099043</v>
      </c>
      <c r="V45" s="31">
        <f>(T45+U45)*1000000/'a1'!AP45</f>
        <v>120774.61227487602</v>
      </c>
      <c r="W45" s="4">
        <f t="shared" si="14"/>
        <v>84149</v>
      </c>
      <c r="X45" s="4">
        <f t="shared" si="15"/>
        <v>73288</v>
      </c>
      <c r="Y45" s="31">
        <f>(W45+X45)*1000000/'a1'!AV45</f>
        <v>114073.87119492918</v>
      </c>
      <c r="Z45" s="4">
        <f t="shared" si="16"/>
        <v>144134</v>
      </c>
      <c r="AA45" s="4">
        <f t="shared" si="17"/>
        <v>68412</v>
      </c>
      <c r="AB45" s="31">
        <f>(Z45+AA45)*1000000/'a1'!BB45</f>
        <v>182070.0265379232</v>
      </c>
      <c r="AC45" s="4">
        <f t="shared" si="18"/>
        <v>718484</v>
      </c>
      <c r="AD45" s="4">
        <f t="shared" si="19"/>
        <v>340095</v>
      </c>
      <c r="AE45" s="31">
        <f>(AC45+AD45)*1000000/'a1'!BH45</f>
        <v>240177.01665004724</v>
      </c>
      <c r="AF45" s="4">
        <f t="shared" si="20"/>
        <v>321232</v>
      </c>
      <c r="AG45" s="4">
        <f t="shared" si="21"/>
        <v>356220</v>
      </c>
      <c r="AH45" s="4">
        <f>(AF45+AG45)*1000000/'a1'!BN45</f>
        <v>130880.75367926553</v>
      </c>
    </row>
    <row r="46" spans="1:34" ht="12.75" customHeight="1" x14ac:dyDescent="0.2">
      <c r="A46" s="1">
        <v>2021</v>
      </c>
      <c r="B46" s="4">
        <f t="shared" si="0"/>
        <v>2549886</v>
      </c>
      <c r="C46" s="4">
        <f t="shared" si="1"/>
        <v>2686064</v>
      </c>
      <c r="D46" s="31">
        <f>(B46+C46)*1000000/'a1'!F46</f>
        <v>136923.8656288108</v>
      </c>
      <c r="E46" s="4">
        <f t="shared" si="2"/>
        <v>70852</v>
      </c>
      <c r="F46" s="4">
        <f t="shared" si="3"/>
        <v>33183</v>
      </c>
      <c r="G46" s="31">
        <f>(E46+F46)*1000000/'a1'!L46</f>
        <v>197388.89226192283</v>
      </c>
      <c r="H46" s="4">
        <f t="shared" si="4"/>
        <v>5925</v>
      </c>
      <c r="I46" s="4">
        <f t="shared" si="5"/>
        <v>7422</v>
      </c>
      <c r="J46" s="31">
        <f>(H46+I46)*1000000/'a1'!R46</f>
        <v>82321.304114523256</v>
      </c>
      <c r="K46" s="4">
        <f t="shared" si="6"/>
        <v>45724</v>
      </c>
      <c r="L46" s="4">
        <f t="shared" si="7"/>
        <v>58188</v>
      </c>
      <c r="M46" s="31">
        <f>(K46+L46)*1000000/'a1'!X46</f>
        <v>103921.5607835921</v>
      </c>
      <c r="N46" s="4">
        <f t="shared" si="8"/>
        <v>36539</v>
      </c>
      <c r="O46" s="4">
        <f t="shared" si="9"/>
        <v>36960</v>
      </c>
      <c r="P46" s="31">
        <f>(N46+O46)*1000000/'a1'!AD46</f>
        <v>92942.354723432669</v>
      </c>
      <c r="Q46" s="4">
        <f t="shared" si="10"/>
        <v>401632</v>
      </c>
      <c r="R46" s="4">
        <f t="shared" si="11"/>
        <v>546245</v>
      </c>
      <c r="S46" s="31">
        <f>(Q46+R46)*1000000/'a1'!AJ46</f>
        <v>110578.02011661195</v>
      </c>
      <c r="T46" s="4">
        <f t="shared" si="12"/>
        <v>696582</v>
      </c>
      <c r="U46" s="4">
        <f t="shared" si="13"/>
        <v>1131988</v>
      </c>
      <c r="V46" s="31">
        <f>(T46+U46)*1000000/'a1'!AP46</f>
        <v>123198.34787806465</v>
      </c>
      <c r="W46" s="4">
        <f t="shared" si="14"/>
        <v>83350</v>
      </c>
      <c r="X46" s="4">
        <f t="shared" si="15"/>
        <v>75689</v>
      </c>
      <c r="Y46" s="31">
        <f>(W46+X46)*1000000/'a1'!AV46</f>
        <v>114258.39341803144</v>
      </c>
      <c r="Z46" s="4">
        <f t="shared" si="16"/>
        <v>141192</v>
      </c>
      <c r="AA46" s="4">
        <f t="shared" si="17"/>
        <v>69561</v>
      </c>
      <c r="AB46" s="31">
        <f>(Z46+AA46)*1000000/'a1'!BB46</f>
        <v>180483.86972461507</v>
      </c>
      <c r="AC46" s="4">
        <f t="shared" si="18"/>
        <v>705884</v>
      </c>
      <c r="AD46" s="4">
        <f t="shared" si="19"/>
        <v>347429</v>
      </c>
      <c r="AE46" s="31">
        <f>(AC46+AD46)*1000000/'a1'!BH46</f>
        <v>237686.02769562032</v>
      </c>
      <c r="AF46" s="4">
        <f t="shared" si="20"/>
        <v>334625</v>
      </c>
      <c r="AG46" s="4">
        <f t="shared" si="21"/>
        <v>371319</v>
      </c>
      <c r="AH46" s="4">
        <f>(AF46+AG46)*1000000/'a1'!BN46</f>
        <v>135065.85939600109</v>
      </c>
    </row>
    <row r="47" spans="1:34" ht="12.75" customHeight="1" x14ac:dyDescent="0.2">
      <c r="A47" s="1">
        <v>2022</v>
      </c>
      <c r="B47" s="4">
        <f t="shared" ref="B47" si="22">C110</f>
        <v>2575311</v>
      </c>
      <c r="C47" s="4">
        <f t="shared" si="1"/>
        <v>2754779</v>
      </c>
      <c r="D47" s="31">
        <f>(B47+C47)*1000000/'a1'!F47</f>
        <v>136893.85234729439</v>
      </c>
      <c r="E47" s="4">
        <f t="shared" ref="E47" si="23">D110</f>
        <v>69854</v>
      </c>
      <c r="F47" s="4">
        <f t="shared" ref="F47" si="24">D161</f>
        <v>33500</v>
      </c>
      <c r="G47" s="31">
        <f>(E47+F47)*1000000/'a1'!L47</f>
        <v>194527.4680599577</v>
      </c>
      <c r="H47" s="4">
        <f t="shared" ref="H47" si="25">E110</f>
        <v>6091</v>
      </c>
      <c r="I47" s="4">
        <f t="shared" ref="I47" si="26">E161</f>
        <v>7833</v>
      </c>
      <c r="J47" s="31">
        <f>(H47+I47)*1000000/'a1'!R47</f>
        <v>83271.037538947334</v>
      </c>
      <c r="K47" s="4">
        <f t="shared" ref="K47" si="27">F110</f>
        <v>45983</v>
      </c>
      <c r="L47" s="4">
        <f t="shared" ref="L47" si="28">F161</f>
        <v>60373</v>
      </c>
      <c r="M47" s="31">
        <f>(K47+L47)*1000000/'a1'!X47</f>
        <v>103735.3342508215</v>
      </c>
      <c r="N47" s="4">
        <f t="shared" ref="N47" si="29">G110</f>
        <v>36706</v>
      </c>
      <c r="O47" s="4">
        <f t="shared" ref="O47" si="30">G161</f>
        <v>38155</v>
      </c>
      <c r="P47" s="31">
        <f>(N47+O47)*1000000/'a1'!AD47</f>
        <v>92505.041618062838</v>
      </c>
      <c r="Q47" s="4">
        <f t="shared" ref="Q47" si="31">H110</f>
        <v>408792</v>
      </c>
      <c r="R47" s="4">
        <f t="shared" ref="R47" si="32">H161</f>
        <v>558128</v>
      </c>
      <c r="S47" s="31">
        <f>(Q47+R47)*1000000/'a1'!AJ47</f>
        <v>111483.85644764367</v>
      </c>
      <c r="T47" s="4">
        <f t="shared" ref="T47" si="33">I110</f>
        <v>706610</v>
      </c>
      <c r="U47" s="4">
        <f t="shared" ref="U47" si="34">I161</f>
        <v>1159005</v>
      </c>
      <c r="V47" s="31">
        <f>(T47+U47)*1000000/'a1'!AP47</f>
        <v>123212.39933678765</v>
      </c>
      <c r="W47" s="4">
        <f t="shared" ref="W47" si="35">J110</f>
        <v>82480</v>
      </c>
      <c r="X47" s="4">
        <f t="shared" ref="X47" si="36">J161</f>
        <v>77699</v>
      </c>
      <c r="Y47" s="31">
        <f>(W47+X47)*1000000/'a1'!AV47</f>
        <v>113395.60290194879</v>
      </c>
      <c r="Z47" s="4">
        <f t="shared" ref="Z47" si="37">K110</f>
        <v>139262</v>
      </c>
      <c r="AA47" s="4">
        <f t="shared" ref="AA47" si="38">K161</f>
        <v>70665</v>
      </c>
      <c r="AB47" s="31">
        <f>(Z47+AA47)*1000000/'a1'!BB47</f>
        <v>178137.47661132584</v>
      </c>
      <c r="AC47" s="4">
        <f t="shared" ref="AC47" si="39">L110</f>
        <v>702545</v>
      </c>
      <c r="AD47" s="4">
        <f t="shared" ref="AD47" si="40">L161</f>
        <v>354498</v>
      </c>
      <c r="AE47" s="31">
        <f>(AC47+AD47)*1000000/'a1'!BH47</f>
        <v>234338.79133544842</v>
      </c>
      <c r="AF47" s="4">
        <f t="shared" ref="AF47" si="41">M110</f>
        <v>349644</v>
      </c>
      <c r="AG47" s="4">
        <f t="shared" ref="AG47" si="42">M161</f>
        <v>386669</v>
      </c>
      <c r="AH47" s="4">
        <f>(AF47+AG47)*1000000/'a1'!BN47</f>
        <v>137436.2900808327</v>
      </c>
    </row>
    <row r="48" spans="1:34" s="2" customFormat="1" ht="12.75" customHeight="1" x14ac:dyDescent="0.2">
      <c r="A48" s="1">
        <v>2023</v>
      </c>
      <c r="B48" s="4">
        <f>C111</f>
        <v>2605937</v>
      </c>
      <c r="C48" s="4">
        <f t="shared" si="1"/>
        <v>2811985</v>
      </c>
      <c r="D48" s="31">
        <f>(B48+C48)*1000000/'a1'!F48</f>
        <v>135165.94515586519</v>
      </c>
      <c r="E48" s="4">
        <f t="shared" ref="E48" si="43">D111</f>
        <v>69612</v>
      </c>
      <c r="F48" s="4">
        <f t="shared" ref="F48" si="44">D162</f>
        <v>33599</v>
      </c>
      <c r="G48" s="31">
        <f>(E48+F48)*1000000/'a1'!L48</f>
        <v>191519.13038798902</v>
      </c>
      <c r="H48" s="4">
        <f t="shared" ref="H48" si="45">E111</f>
        <v>6215</v>
      </c>
      <c r="I48" s="4">
        <f t="shared" ref="I48" si="46">E162</f>
        <v>8116</v>
      </c>
      <c r="J48" s="31">
        <f>(H48+I48)*1000000/'a1'!R48</f>
        <v>82498.143489548849</v>
      </c>
      <c r="K48" s="4">
        <f t="shared" ref="K48" si="47">F111</f>
        <v>46407</v>
      </c>
      <c r="L48" s="4">
        <f t="shared" ref="L48" si="48">F162</f>
        <v>62122</v>
      </c>
      <c r="M48" s="31">
        <f>(K48+L48)*1000000/'a1'!X48</f>
        <v>102726.39675300951</v>
      </c>
      <c r="N48" s="4">
        <f t="shared" ref="N48" si="49">G111</f>
        <v>36748</v>
      </c>
      <c r="O48" s="4">
        <f t="shared" ref="O48" si="50">G162</f>
        <v>39174</v>
      </c>
      <c r="P48" s="31">
        <f>(N48+O48)*1000000/'a1'!AD48</f>
        <v>91231.569713647128</v>
      </c>
      <c r="Q48" s="4">
        <f t="shared" ref="Q48" si="51">H111</f>
        <v>416781</v>
      </c>
      <c r="R48" s="4">
        <f t="shared" ref="R48" si="52">H162</f>
        <v>565406</v>
      </c>
      <c r="S48" s="31">
        <f>(Q48+R48)*1000000/'a1'!AJ48</f>
        <v>111006.41725493387</v>
      </c>
      <c r="T48" s="4">
        <f t="shared" ref="T48" si="53">I111</f>
        <v>715757</v>
      </c>
      <c r="U48" s="4">
        <f t="shared" ref="U48" si="54">I162</f>
        <v>1183098</v>
      </c>
      <c r="V48" s="31">
        <f>(T48+U48)*1000000/'a1'!AP48</f>
        <v>121540.66703462356</v>
      </c>
      <c r="W48" s="4">
        <f t="shared" ref="W48" si="55">J111</f>
        <v>81582</v>
      </c>
      <c r="X48" s="4">
        <f t="shared" ref="X48" si="56">J162</f>
        <v>79386</v>
      </c>
      <c r="Y48" s="31">
        <f>(W48+X48)*1000000/'a1'!AV48</f>
        <v>110650.4722827331</v>
      </c>
      <c r="Z48" s="4">
        <f t="shared" ref="Z48" si="57">K111</f>
        <v>138982</v>
      </c>
      <c r="AA48" s="4">
        <f t="shared" ref="AA48" si="58">K162</f>
        <v>71509</v>
      </c>
      <c r="AB48" s="31">
        <f>(Z48+AA48)*1000000/'a1'!BB48</f>
        <v>174059.19257889022</v>
      </c>
      <c r="AC48" s="4">
        <f t="shared" ref="AC48" si="59">L111</f>
        <v>698421</v>
      </c>
      <c r="AD48" s="4">
        <f t="shared" ref="AD48" si="60">L162</f>
        <v>360892</v>
      </c>
      <c r="AE48" s="31">
        <f>(AC48+AD48)*1000000/'a1'!BH48</f>
        <v>226130.82168182227</v>
      </c>
      <c r="AF48" s="4">
        <f t="shared" ref="AF48" si="61">M111</f>
        <v>368032</v>
      </c>
      <c r="AG48" s="4">
        <f t="shared" ref="AG48" si="62">M162</f>
        <v>400315</v>
      </c>
      <c r="AH48" s="4">
        <f>(AF48+AG48)*1000000/'a1'!BN48</f>
        <v>138902.58305398139</v>
      </c>
    </row>
    <row r="49" spans="1:34" ht="12.75" customHeight="1" x14ac:dyDescent="0.2"/>
    <row r="50" spans="1:34" ht="12.75" customHeight="1" x14ac:dyDescent="0.2">
      <c r="B50" s="1" t="s">
        <v>465</v>
      </c>
    </row>
    <row r="51" spans="1:34" ht="12.75" customHeight="1" x14ac:dyDescent="0.2">
      <c r="A51" s="1" t="s">
        <v>157</v>
      </c>
      <c r="B51" s="5">
        <f>(POWER(B25/B6, 1/19)-1)*100</f>
        <v>1.7707329623020351</v>
      </c>
      <c r="C51" s="5">
        <f t="shared" ref="C51:AH51" si="63">(POWER(C25/C6, 1/19)-1)*100</f>
        <v>2.9707454621388241</v>
      </c>
      <c r="D51" s="5">
        <f t="shared" si="63"/>
        <v>1.1666381970671713</v>
      </c>
      <c r="E51" s="5">
        <f t="shared" si="63"/>
        <v>2.21099302494141</v>
      </c>
      <c r="F51" s="5">
        <f t="shared" si="63"/>
        <v>2.7786866516544828</v>
      </c>
      <c r="G51" s="5">
        <f t="shared" si="63"/>
        <v>2.8756830443474879</v>
      </c>
      <c r="H51" s="5">
        <f t="shared" si="63"/>
        <v>2.1095331452155808</v>
      </c>
      <c r="I51" s="5">
        <f t="shared" si="63"/>
        <v>3.0124247329531784</v>
      </c>
      <c r="J51" s="5">
        <f t="shared" si="63"/>
        <v>1.9570785985100425</v>
      </c>
      <c r="K51" s="5">
        <f t="shared" si="63"/>
        <v>1.816992609152468</v>
      </c>
      <c r="L51" s="5">
        <f t="shared" si="63"/>
        <v>2.9520384821970724</v>
      </c>
      <c r="M51" s="5">
        <f t="shared" si="63"/>
        <v>1.8238523694460884</v>
      </c>
      <c r="N51" s="5">
        <f t="shared" si="63"/>
        <v>0.79445305680485578</v>
      </c>
      <c r="O51" s="5">
        <f t="shared" si="63"/>
        <v>2.8958064767597103</v>
      </c>
      <c r="P51" s="5">
        <f t="shared" si="63"/>
        <v>1.2111659651708573</v>
      </c>
      <c r="Q51" s="5">
        <f t="shared" si="63"/>
        <v>1.2284416122682495</v>
      </c>
      <c r="R51" s="5">
        <f t="shared" si="63"/>
        <v>2.5828750055636007</v>
      </c>
      <c r="S51" s="5">
        <f t="shared" si="63"/>
        <v>1.257597832902646</v>
      </c>
      <c r="T51" s="5">
        <f t="shared" si="63"/>
        <v>1.9102037337452415</v>
      </c>
      <c r="U51" s="5">
        <f t="shared" si="63"/>
        <v>3.0876358539691173</v>
      </c>
      <c r="V51" s="5">
        <f t="shared" si="63"/>
        <v>1.0280503735062174</v>
      </c>
      <c r="W51" s="5">
        <f t="shared" si="63"/>
        <v>0.76858594089266319</v>
      </c>
      <c r="X51" s="5">
        <f t="shared" si="63"/>
        <v>1.8094222835508322</v>
      </c>
      <c r="Y51" s="5">
        <f t="shared" si="63"/>
        <v>0.65766540466716261</v>
      </c>
      <c r="Z51" s="5">
        <f t="shared" si="63"/>
        <v>1.8646073367982074</v>
      </c>
      <c r="AA51" s="5">
        <f t="shared" si="63"/>
        <v>1.6833705579388791</v>
      </c>
      <c r="AB51" s="5">
        <f t="shared" si="63"/>
        <v>1.6299792359700804</v>
      </c>
      <c r="AC51" s="5">
        <f t="shared" si="63"/>
        <v>2.6773177985683239</v>
      </c>
      <c r="AD51" s="5">
        <f t="shared" si="63"/>
        <v>2.8460236135228634</v>
      </c>
      <c r="AE51" s="5">
        <f t="shared" si="63"/>
        <v>1.2750369376689941</v>
      </c>
      <c r="AF51" s="5">
        <f t="shared" si="63"/>
        <v>1.4605343755470512</v>
      </c>
      <c r="AG51" s="5">
        <f t="shared" si="63"/>
        <v>4.4201751131151656</v>
      </c>
      <c r="AH51" s="5">
        <f t="shared" si="63"/>
        <v>0.65702301733407964</v>
      </c>
    </row>
    <row r="52" spans="1:34" s="5" customFormat="1" ht="12.75" customHeight="1" x14ac:dyDescent="0.2">
      <c r="A52" s="5" t="s">
        <v>158</v>
      </c>
      <c r="B52" s="5">
        <f>(POWER(B33/B25, 1/8)-1)*100</f>
        <v>3.0474552030985924</v>
      </c>
      <c r="C52" s="5">
        <f t="shared" ref="C52:AH52" si="64">(POWER(C33/C25, 1/8)-1)*100</f>
        <v>3.4695468357971437</v>
      </c>
      <c r="D52" s="5">
        <f t="shared" si="64"/>
        <v>2.2187031995142048</v>
      </c>
      <c r="E52" s="5">
        <f t="shared" si="64"/>
        <v>1.2269403392416445</v>
      </c>
      <c r="F52" s="5">
        <f t="shared" si="64"/>
        <v>3.0599177951392775</v>
      </c>
      <c r="G52" s="5">
        <f t="shared" si="64"/>
        <v>2.3285135206881469</v>
      </c>
      <c r="H52" s="5">
        <f t="shared" si="64"/>
        <v>2.228940000367996</v>
      </c>
      <c r="I52" s="5">
        <f t="shared" si="64"/>
        <v>3.6001816566263667</v>
      </c>
      <c r="J52" s="5">
        <f t="shared" si="64"/>
        <v>2.6439582313742438</v>
      </c>
      <c r="K52" s="5">
        <f t="shared" si="64"/>
        <v>0.61121173378848592</v>
      </c>
      <c r="L52" s="5">
        <f t="shared" si="64"/>
        <v>3.2208089141339435</v>
      </c>
      <c r="M52" s="5">
        <f t="shared" si="64"/>
        <v>1.8179063424835329</v>
      </c>
      <c r="N52" s="5">
        <f t="shared" si="64"/>
        <v>2.1815141661647663</v>
      </c>
      <c r="O52" s="5">
        <f t="shared" si="64"/>
        <v>3.8907613239947514</v>
      </c>
      <c r="P52" s="5">
        <f t="shared" si="64"/>
        <v>2.9516389290957123</v>
      </c>
      <c r="Q52" s="5">
        <f t="shared" si="64"/>
        <v>1.7210265084000254</v>
      </c>
      <c r="R52" s="5">
        <f t="shared" si="64"/>
        <v>3.1924581555601295</v>
      </c>
      <c r="S52" s="5">
        <f t="shared" si="64"/>
        <v>1.8134523385628931</v>
      </c>
      <c r="T52" s="5">
        <f t="shared" si="64"/>
        <v>1.8662332025457307</v>
      </c>
      <c r="U52" s="5">
        <f t="shared" si="64"/>
        <v>3.1499780032096414</v>
      </c>
      <c r="V52" s="5">
        <f t="shared" si="64"/>
        <v>1.355068198153786</v>
      </c>
      <c r="W52" s="5">
        <f t="shared" si="64"/>
        <v>1.567685239907135</v>
      </c>
      <c r="X52" s="5">
        <f t="shared" si="64"/>
        <v>2.4388217284686986</v>
      </c>
      <c r="Y52" s="5">
        <f t="shared" si="64"/>
        <v>1.4118266583241335</v>
      </c>
      <c r="Z52" s="5">
        <f t="shared" si="64"/>
        <v>2.478301283443396</v>
      </c>
      <c r="AA52" s="5">
        <f t="shared" si="64"/>
        <v>2.0986827929417196</v>
      </c>
      <c r="AB52" s="5">
        <f t="shared" si="64"/>
        <v>2.2253704417540376</v>
      </c>
      <c r="AC52" s="5">
        <f t="shared" si="64"/>
        <v>6.1667746829000114</v>
      </c>
      <c r="AD52" s="5">
        <f t="shared" si="64"/>
        <v>4.5746261409459033</v>
      </c>
      <c r="AE52" s="5">
        <f t="shared" si="64"/>
        <v>3.3356360427111653</v>
      </c>
      <c r="AF52" s="5">
        <f t="shared" si="64"/>
        <v>3.101396667713141</v>
      </c>
      <c r="AG52" s="5">
        <f t="shared" si="64"/>
        <v>4.7642686810652535</v>
      </c>
      <c r="AH52" s="5">
        <f t="shared" si="64"/>
        <v>2.9038096389847778</v>
      </c>
    </row>
    <row r="53" spans="1:34" s="5" customFormat="1" ht="12.75" customHeight="1" x14ac:dyDescent="0.2">
      <c r="A53" s="5" t="s">
        <v>159</v>
      </c>
      <c r="B53" s="5">
        <f>(POWER(B44/B33, 1/11)-1)*100</f>
        <v>2.0953563423248944</v>
      </c>
      <c r="C53" s="5">
        <f t="shared" ref="C53:AH53" si="65">(POWER(C44/C33, 1/11)-1)*100</f>
        <v>2.8626630373111528</v>
      </c>
      <c r="D53" s="5">
        <f t="shared" si="65"/>
        <v>1.3268960752488734</v>
      </c>
      <c r="E53" s="5">
        <f t="shared" si="65"/>
        <v>5.9003577723661715</v>
      </c>
      <c r="F53" s="5">
        <f t="shared" si="65"/>
        <v>2.3317275534924686</v>
      </c>
      <c r="G53" s="5">
        <f t="shared" si="65"/>
        <v>4.3202303502617001</v>
      </c>
      <c r="H53" s="5">
        <f t="shared" si="65"/>
        <v>0.84982778504432144</v>
      </c>
      <c r="I53" s="5">
        <f t="shared" si="65"/>
        <v>3.4127420804554109</v>
      </c>
      <c r="J53" s="5">
        <f t="shared" si="65"/>
        <v>1.0683524349225149</v>
      </c>
      <c r="K53" s="5">
        <f t="shared" si="65"/>
        <v>0.79411258940744744</v>
      </c>
      <c r="L53" s="5">
        <f t="shared" si="65"/>
        <v>2.4575729116991907</v>
      </c>
      <c r="M53" s="5">
        <f t="shared" si="65"/>
        <v>1.2792729152320215</v>
      </c>
      <c r="N53" s="5">
        <f t="shared" si="65"/>
        <v>0.22964034584307402</v>
      </c>
      <c r="O53" s="5">
        <f t="shared" si="65"/>
        <v>2.2496434293221013</v>
      </c>
      <c r="P53" s="5">
        <f t="shared" si="65"/>
        <v>0.78486394140351301</v>
      </c>
      <c r="Q53" s="5">
        <f t="shared" si="65"/>
        <v>1.4553263438377595</v>
      </c>
      <c r="R53" s="5">
        <f t="shared" si="65"/>
        <v>2.4731442913715096</v>
      </c>
      <c r="S53" s="5">
        <f t="shared" si="65"/>
        <v>1.1999831051056953</v>
      </c>
      <c r="T53" s="5">
        <f t="shared" si="65"/>
        <v>1.4543540804671462</v>
      </c>
      <c r="U53" s="5">
        <f t="shared" si="65"/>
        <v>2.4761334248183164</v>
      </c>
      <c r="V53" s="5">
        <f t="shared" si="65"/>
        <v>0.92917500054496838</v>
      </c>
      <c r="W53" s="5">
        <f t="shared" si="65"/>
        <v>3.1497069336716033</v>
      </c>
      <c r="X53" s="5">
        <f t="shared" si="65"/>
        <v>3.1251469050633363</v>
      </c>
      <c r="Y53" s="5">
        <f t="shared" si="65"/>
        <v>1.8861789909408344</v>
      </c>
      <c r="Z53" s="5">
        <f t="shared" si="65"/>
        <v>4.0447096408164684</v>
      </c>
      <c r="AA53" s="5">
        <f t="shared" si="65"/>
        <v>3.1282373919016448</v>
      </c>
      <c r="AB53" s="5">
        <f t="shared" si="65"/>
        <v>2.4814231542215071</v>
      </c>
      <c r="AC53" s="5">
        <f t="shared" si="65"/>
        <v>2.4169337393020962</v>
      </c>
      <c r="AD53" s="5">
        <f t="shared" si="65"/>
        <v>3.4559208531190322</v>
      </c>
      <c r="AE53" s="5">
        <f t="shared" si="65"/>
        <v>0.95401443870299918</v>
      </c>
      <c r="AF53" s="5">
        <f t="shared" si="65"/>
        <v>2.4172709197228803</v>
      </c>
      <c r="AG53" s="5">
        <f t="shared" si="65"/>
        <v>4.3355118937824511</v>
      </c>
      <c r="AH53" s="5">
        <f t="shared" si="65"/>
        <v>1.8653612263383135</v>
      </c>
    </row>
    <row r="54" spans="1:34" s="5" customFormat="1" ht="12.75" customHeight="1" x14ac:dyDescent="0.2">
      <c r="A54" s="5" t="s">
        <v>160</v>
      </c>
      <c r="B54" s="5">
        <f>(POWER(B48/B44, 1/4)-1)*100</f>
        <v>0.69835115497243194</v>
      </c>
      <c r="C54" s="5">
        <f t="shared" ref="C54:AH54" si="66">(POWER(C48/C44, 1/4)-1)*100</f>
        <v>2.5328544629112271</v>
      </c>
      <c r="D54" s="5">
        <f t="shared" si="66"/>
        <v>2.9952326461235579E-2</v>
      </c>
      <c r="E54" s="5">
        <f t="shared" si="66"/>
        <v>-0.76897488000496894</v>
      </c>
      <c r="F54" s="5">
        <f t="shared" si="66"/>
        <v>0.53767202888530541</v>
      </c>
      <c r="G54" s="5">
        <f t="shared" si="66"/>
        <v>-0.877757260103329</v>
      </c>
      <c r="H54" s="5">
        <f t="shared" si="66"/>
        <v>2.5751548284207448</v>
      </c>
      <c r="I54" s="5">
        <f t="shared" si="66"/>
        <v>5.2692603854389786</v>
      </c>
      <c r="J54" s="5">
        <f t="shared" si="66"/>
        <v>1.2634872057227131</v>
      </c>
      <c r="K54" s="5">
        <f t="shared" si="66"/>
        <v>0.55106929930259785</v>
      </c>
      <c r="L54" s="5">
        <f t="shared" si="66"/>
        <v>3.1524615335640327</v>
      </c>
      <c r="M54" s="5">
        <f t="shared" si="66"/>
        <v>-6.6540931718317431E-3</v>
      </c>
      <c r="N54" s="5">
        <f t="shared" si="66"/>
        <v>-0.25484458626616746</v>
      </c>
      <c r="O54" s="5">
        <f t="shared" si="66"/>
        <v>2.7204717273126233</v>
      </c>
      <c r="P54" s="5">
        <f t="shared" si="66"/>
        <v>-0.48363291721561508</v>
      </c>
      <c r="Q54" s="5">
        <f t="shared" si="66"/>
        <v>1.6015433005200697</v>
      </c>
      <c r="R54" s="5">
        <f t="shared" si="66"/>
        <v>2.1227919912501614</v>
      </c>
      <c r="S54" s="5">
        <f t="shared" si="66"/>
        <v>0.83290965808575645</v>
      </c>
      <c r="T54" s="5">
        <f t="shared" si="66"/>
        <v>1.4536567438236947</v>
      </c>
      <c r="U54" s="5">
        <f t="shared" si="66"/>
        <v>2.5124452707142142</v>
      </c>
      <c r="V54" s="5">
        <f t="shared" si="66"/>
        <v>0.34687420746912778</v>
      </c>
      <c r="W54" s="5">
        <f t="shared" si="66"/>
        <v>-0.83009672590653727</v>
      </c>
      <c r="X54" s="5">
        <f t="shared" si="66"/>
        <v>2.7418501800635209</v>
      </c>
      <c r="Y54" s="5">
        <f t="shared" si="66"/>
        <v>-0.64869835093472883</v>
      </c>
      <c r="Z54" s="5">
        <f t="shared" si="66"/>
        <v>-1.4118624778915234</v>
      </c>
      <c r="AA54" s="5">
        <f t="shared" si="66"/>
        <v>1.3894428498180789</v>
      </c>
      <c r="AB54" s="5">
        <f t="shared" si="66"/>
        <v>-1.4441749789008362</v>
      </c>
      <c r="AC54" s="5">
        <f t="shared" si="66"/>
        <v>-1.3243389329130162</v>
      </c>
      <c r="AD54" s="5">
        <f t="shared" si="66"/>
        <v>1.9158457572904464</v>
      </c>
      <c r="AE54" s="5">
        <f t="shared" si="66"/>
        <v>-2.0780724382574833</v>
      </c>
      <c r="AF54" s="5">
        <f t="shared" si="66"/>
        <v>4.383035287963688</v>
      </c>
      <c r="AG54" s="5">
        <f t="shared" si="66"/>
        <v>3.9771377184403267</v>
      </c>
      <c r="AH54" s="5">
        <f t="shared" si="66"/>
        <v>2.1316200899765381</v>
      </c>
    </row>
    <row r="55" spans="1:34" ht="12.75" customHeight="1" x14ac:dyDescent="0.2">
      <c r="A55" s="1" t="s">
        <v>161</v>
      </c>
      <c r="B55" s="5">
        <f>(POWER(B48/B6, 1/42)-1)*100</f>
        <v>1.9948634375707153</v>
      </c>
      <c r="C55" s="5">
        <f t="shared" ref="C55:AH55" si="67">(POWER(C48/C6, 1/42)-1)*100</f>
        <v>2.9954138237993311</v>
      </c>
      <c r="D55" s="5">
        <f t="shared" si="67"/>
        <v>1.2991539667506213</v>
      </c>
      <c r="E55" s="5">
        <f t="shared" si="67"/>
        <v>2.6849477956236489</v>
      </c>
      <c r="F55" s="5">
        <f t="shared" si="67"/>
        <v>2.4994541523674529</v>
      </c>
      <c r="G55" s="5">
        <f t="shared" si="67"/>
        <v>2.7827715225596128</v>
      </c>
      <c r="H55" s="5">
        <f t="shared" si="67"/>
        <v>1.8448768914471891</v>
      </c>
      <c r="I55" s="5">
        <f t="shared" si="67"/>
        <v>3.4422122777699071</v>
      </c>
      <c r="J55" s="5">
        <f t="shared" si="67"/>
        <v>1.7875511361177931</v>
      </c>
      <c r="K55" s="5">
        <f t="shared" si="67"/>
        <v>1.1972711442102657</v>
      </c>
      <c r="L55" s="5">
        <f t="shared" si="67"/>
        <v>2.8924378739206613</v>
      </c>
      <c r="M55" s="5">
        <f t="shared" si="67"/>
        <v>1.504291535574076</v>
      </c>
      <c r="N55" s="5">
        <f t="shared" si="67"/>
        <v>0.8080546485306872</v>
      </c>
      <c r="O55" s="5">
        <f t="shared" si="67"/>
        <v>2.8979317308072794</v>
      </c>
      <c r="P55" s="5">
        <f t="shared" si="67"/>
        <v>1.2652184046728632</v>
      </c>
      <c r="Q55" s="5">
        <f t="shared" si="67"/>
        <v>1.4170391022957363</v>
      </c>
      <c r="R55" s="5">
        <f t="shared" si="67"/>
        <v>2.6259811470485506</v>
      </c>
      <c r="S55" s="5">
        <f t="shared" si="67"/>
        <v>1.3075722464002126</v>
      </c>
      <c r="T55" s="5">
        <f t="shared" si="67"/>
        <v>1.7387356373279816</v>
      </c>
      <c r="U55" s="5">
        <f t="shared" si="67"/>
        <v>2.8841423232655039</v>
      </c>
      <c r="V55" s="5">
        <f t="shared" si="67"/>
        <v>0.99924077219584184</v>
      </c>
      <c r="W55" s="5">
        <f t="shared" si="67"/>
        <v>1.3849692621646925</v>
      </c>
      <c r="X55" s="5">
        <f t="shared" si="67"/>
        <v>2.3612141179050194</v>
      </c>
      <c r="Y55" s="5">
        <f t="shared" si="67"/>
        <v>0.99592269517450038</v>
      </c>
      <c r="Z55" s="5">
        <f t="shared" si="67"/>
        <v>2.2295844691127664</v>
      </c>
      <c r="AA55" s="5">
        <f t="shared" si="67"/>
        <v>2.1109334400418733</v>
      </c>
      <c r="AB55" s="5">
        <f t="shared" si="67"/>
        <v>1.667835521010641</v>
      </c>
      <c r="AC55" s="5">
        <f t="shared" si="67"/>
        <v>2.8741020986399191</v>
      </c>
      <c r="AD55" s="5">
        <f t="shared" si="67"/>
        <v>3.2435830668027466</v>
      </c>
      <c r="AE55" s="5">
        <f t="shared" si="67"/>
        <v>1.2546336065671015</v>
      </c>
      <c r="AF55" s="5">
        <f t="shared" si="67"/>
        <v>2.2978150282417786</v>
      </c>
      <c r="AG55" s="5">
        <f t="shared" si="67"/>
        <v>4.4211425002405713</v>
      </c>
      <c r="AH55" s="5">
        <f t="shared" si="67"/>
        <v>1.5381140410493765</v>
      </c>
    </row>
    <row r="56" spans="1:34" x14ac:dyDescent="0.2">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row>
    <row r="57" spans="1:34" x14ac:dyDescent="0.2">
      <c r="B57" s="20" t="s">
        <v>397</v>
      </c>
    </row>
    <row r="58" spans="1:34" x14ac:dyDescent="0.2">
      <c r="B58" s="1" t="s">
        <v>575</v>
      </c>
    </row>
    <row r="59" spans="1:34" x14ac:dyDescent="0.2">
      <c r="B59" s="1" t="s">
        <v>576</v>
      </c>
    </row>
    <row r="60" spans="1:34" x14ac:dyDescent="0.2">
      <c r="B60" s="1" t="s">
        <v>577</v>
      </c>
    </row>
    <row r="61" spans="1:34" hidden="1" x14ac:dyDescent="0.2">
      <c r="B61" s="1" t="s">
        <v>413</v>
      </c>
    </row>
    <row r="63" spans="1:34" x14ac:dyDescent="0.2">
      <c r="B63" s="1" t="s">
        <v>578</v>
      </c>
    </row>
    <row r="65" spans="2:13" x14ac:dyDescent="0.2">
      <c r="B65" s="1" t="s">
        <v>546</v>
      </c>
    </row>
    <row r="67" spans="2:13" x14ac:dyDescent="0.2">
      <c r="B67" s="23"/>
      <c r="C67" s="23" t="s">
        <v>579</v>
      </c>
      <c r="D67" s="23" t="s">
        <v>376</v>
      </c>
      <c r="E67" s="23" t="s">
        <v>103</v>
      </c>
      <c r="F67" s="23" t="s">
        <v>104</v>
      </c>
      <c r="G67" s="23" t="s">
        <v>105</v>
      </c>
      <c r="H67" s="23" t="s">
        <v>106</v>
      </c>
      <c r="I67" s="23" t="s">
        <v>107</v>
      </c>
      <c r="J67" s="23" t="s">
        <v>108</v>
      </c>
      <c r="K67" s="23" t="s">
        <v>109</v>
      </c>
      <c r="L67" s="23" t="s">
        <v>110</v>
      </c>
      <c r="M67" s="23" t="s">
        <v>111</v>
      </c>
    </row>
    <row r="68" spans="2:13" x14ac:dyDescent="0.2">
      <c r="B68" s="23"/>
      <c r="C68" s="23" t="s">
        <v>556</v>
      </c>
      <c r="D68" s="23" t="s">
        <v>556</v>
      </c>
      <c r="E68" s="23" t="s">
        <v>556</v>
      </c>
      <c r="F68" s="23" t="s">
        <v>556</v>
      </c>
      <c r="G68" s="23" t="s">
        <v>556</v>
      </c>
      <c r="H68" s="23" t="s">
        <v>556</v>
      </c>
      <c r="I68" s="23" t="s">
        <v>556</v>
      </c>
      <c r="J68" s="23" t="s">
        <v>556</v>
      </c>
      <c r="K68" s="23" t="s">
        <v>556</v>
      </c>
      <c r="L68" s="23" t="s">
        <v>556</v>
      </c>
      <c r="M68" s="23" t="s">
        <v>556</v>
      </c>
    </row>
    <row r="69" spans="2:13" x14ac:dyDescent="0.2">
      <c r="B69" s="23">
        <v>1981</v>
      </c>
      <c r="C69" s="73">
        <v>1136777</v>
      </c>
      <c r="D69" s="73">
        <v>22877</v>
      </c>
      <c r="E69" s="73">
        <v>2884</v>
      </c>
      <c r="F69" s="73">
        <v>28151</v>
      </c>
      <c r="G69" s="73">
        <v>26208</v>
      </c>
      <c r="H69" s="73">
        <v>230807</v>
      </c>
      <c r="I69" s="73">
        <v>347008</v>
      </c>
      <c r="J69" s="73">
        <v>45783</v>
      </c>
      <c r="K69" s="73">
        <v>55048</v>
      </c>
      <c r="L69" s="73">
        <v>212453</v>
      </c>
      <c r="M69" s="73">
        <v>141742</v>
      </c>
    </row>
    <row r="70" spans="2:13" x14ac:dyDescent="0.2">
      <c r="B70" s="23">
        <v>1982</v>
      </c>
      <c r="C70" s="73">
        <v>1168697</v>
      </c>
      <c r="D70" s="73">
        <v>23750</v>
      </c>
      <c r="E70" s="73">
        <v>2919</v>
      </c>
      <c r="F70" s="73">
        <v>29519</v>
      </c>
      <c r="G70" s="73">
        <v>26575</v>
      </c>
      <c r="H70" s="73">
        <v>232282</v>
      </c>
      <c r="I70" s="73">
        <v>351689</v>
      </c>
      <c r="J70" s="73">
        <v>44986</v>
      </c>
      <c r="K70" s="73">
        <v>56082</v>
      </c>
      <c r="L70" s="73">
        <v>229240</v>
      </c>
      <c r="M70" s="73">
        <v>144472</v>
      </c>
    </row>
    <row r="71" spans="2:13" x14ac:dyDescent="0.2">
      <c r="B71" s="23">
        <v>1983</v>
      </c>
      <c r="C71" s="73">
        <v>1185013</v>
      </c>
      <c r="D71" s="73">
        <v>24778</v>
      </c>
      <c r="E71" s="73">
        <v>2941</v>
      </c>
      <c r="F71" s="73">
        <v>31322</v>
      </c>
      <c r="G71" s="73">
        <v>26225</v>
      </c>
      <c r="H71" s="73">
        <v>232082</v>
      </c>
      <c r="I71" s="73">
        <v>353994</v>
      </c>
      <c r="J71" s="73">
        <v>44282</v>
      </c>
      <c r="K71" s="73">
        <v>57033</v>
      </c>
      <c r="L71" s="73">
        <v>236487</v>
      </c>
      <c r="M71" s="73">
        <v>146052</v>
      </c>
    </row>
    <row r="72" spans="2:13" x14ac:dyDescent="0.2">
      <c r="B72" s="23">
        <v>1984</v>
      </c>
      <c r="C72" s="73">
        <v>1201653</v>
      </c>
      <c r="D72" s="73">
        <v>25890</v>
      </c>
      <c r="E72" s="73">
        <v>2968</v>
      </c>
      <c r="F72" s="73">
        <v>32720</v>
      </c>
      <c r="G72" s="73">
        <v>26042</v>
      </c>
      <c r="H72" s="73">
        <v>233466</v>
      </c>
      <c r="I72" s="73">
        <v>358650</v>
      </c>
      <c r="J72" s="73">
        <v>44345</v>
      </c>
      <c r="K72" s="73">
        <v>57943</v>
      </c>
      <c r="L72" s="73">
        <v>240879</v>
      </c>
      <c r="M72" s="73">
        <v>146940</v>
      </c>
    </row>
    <row r="73" spans="2:13" x14ac:dyDescent="0.2">
      <c r="B73" s="23">
        <v>1985</v>
      </c>
      <c r="C73" s="73">
        <v>1225628</v>
      </c>
      <c r="D73" s="73">
        <v>26714</v>
      </c>
      <c r="E73" s="73">
        <v>3006</v>
      </c>
      <c r="F73" s="73">
        <v>33653</v>
      </c>
      <c r="G73" s="73">
        <v>26012</v>
      </c>
      <c r="H73" s="73">
        <v>236555</v>
      </c>
      <c r="I73" s="73">
        <v>366559</v>
      </c>
      <c r="J73" s="73">
        <v>44973</v>
      </c>
      <c r="K73" s="73">
        <v>59405</v>
      </c>
      <c r="L73" s="73">
        <v>247327</v>
      </c>
      <c r="M73" s="73">
        <v>148772</v>
      </c>
    </row>
    <row r="74" spans="2:13" x14ac:dyDescent="0.2">
      <c r="B74" s="23">
        <v>1986</v>
      </c>
      <c r="C74" s="73">
        <v>1243589</v>
      </c>
      <c r="D74" s="73">
        <v>27332</v>
      </c>
      <c r="E74" s="73">
        <v>3046</v>
      </c>
      <c r="F74" s="73">
        <v>34273</v>
      </c>
      <c r="G74" s="73">
        <v>25751</v>
      </c>
      <c r="H74" s="73">
        <v>238963</v>
      </c>
      <c r="I74" s="73">
        <v>378078</v>
      </c>
      <c r="J74" s="73">
        <v>45943</v>
      </c>
      <c r="K74" s="73">
        <v>59935</v>
      </c>
      <c r="L74" s="73">
        <v>249890</v>
      </c>
      <c r="M74" s="73">
        <v>147954</v>
      </c>
    </row>
    <row r="75" spans="2:13" x14ac:dyDescent="0.2">
      <c r="B75" s="23">
        <v>1987</v>
      </c>
      <c r="C75" s="73">
        <v>1264239</v>
      </c>
      <c r="D75" s="73">
        <v>27423</v>
      </c>
      <c r="E75" s="73">
        <v>3094</v>
      </c>
      <c r="F75" s="73">
        <v>34595</v>
      </c>
      <c r="G75" s="73">
        <v>25597</v>
      </c>
      <c r="H75" s="73">
        <v>243009</v>
      </c>
      <c r="I75" s="73">
        <v>391597</v>
      </c>
      <c r="J75" s="73">
        <v>46324</v>
      </c>
      <c r="K75" s="73">
        <v>60876</v>
      </c>
      <c r="L75" s="73">
        <v>251975</v>
      </c>
      <c r="M75" s="73">
        <v>148218</v>
      </c>
    </row>
    <row r="76" spans="2:13" x14ac:dyDescent="0.2">
      <c r="B76" s="23">
        <v>1988</v>
      </c>
      <c r="C76" s="73">
        <v>1299417</v>
      </c>
      <c r="D76" s="73">
        <v>27511</v>
      </c>
      <c r="E76" s="73">
        <v>3218</v>
      </c>
      <c r="F76" s="73">
        <v>35459</v>
      </c>
      <c r="G76" s="73">
        <v>25818</v>
      </c>
      <c r="H76" s="73">
        <v>249215</v>
      </c>
      <c r="I76" s="73">
        <v>410014</v>
      </c>
      <c r="J76" s="73">
        <v>46978</v>
      </c>
      <c r="K76" s="73">
        <v>62226</v>
      </c>
      <c r="L76" s="73">
        <v>257559</v>
      </c>
      <c r="M76" s="73">
        <v>150562</v>
      </c>
    </row>
    <row r="77" spans="2:13" x14ac:dyDescent="0.2">
      <c r="B77" s="23">
        <v>1989</v>
      </c>
      <c r="C77" s="73">
        <v>1335687</v>
      </c>
      <c r="D77" s="73">
        <v>27473</v>
      </c>
      <c r="E77" s="73">
        <v>3335</v>
      </c>
      <c r="F77" s="73">
        <v>36893</v>
      </c>
      <c r="G77" s="73">
        <v>26452</v>
      </c>
      <c r="H77" s="73">
        <v>257465</v>
      </c>
      <c r="I77" s="73">
        <v>427767</v>
      </c>
      <c r="J77" s="73">
        <v>47646</v>
      </c>
      <c r="K77" s="73">
        <v>62735</v>
      </c>
      <c r="L77" s="73">
        <v>260329</v>
      </c>
      <c r="M77" s="73">
        <v>155136</v>
      </c>
    </row>
    <row r="78" spans="2:13" x14ac:dyDescent="0.2">
      <c r="B78" s="23">
        <v>1990</v>
      </c>
      <c r="C78" s="73">
        <v>1366300</v>
      </c>
      <c r="D78" s="73">
        <v>27276</v>
      </c>
      <c r="E78" s="73">
        <v>3401</v>
      </c>
      <c r="F78" s="73">
        <v>37654</v>
      </c>
      <c r="G78" s="73">
        <v>26959</v>
      </c>
      <c r="H78" s="73">
        <v>265053</v>
      </c>
      <c r="I78" s="73">
        <v>440976</v>
      </c>
      <c r="J78" s="73">
        <v>48368</v>
      </c>
      <c r="K78" s="73">
        <v>63904</v>
      </c>
      <c r="L78" s="73">
        <v>264235</v>
      </c>
      <c r="M78" s="73">
        <v>159136</v>
      </c>
    </row>
    <row r="79" spans="2:13" x14ac:dyDescent="0.2">
      <c r="B79" s="23">
        <v>1991</v>
      </c>
      <c r="C79" s="73">
        <v>1390694</v>
      </c>
      <c r="D79" s="73">
        <v>27363</v>
      </c>
      <c r="E79" s="73">
        <v>3567</v>
      </c>
      <c r="F79" s="73">
        <v>38184</v>
      </c>
      <c r="G79" s="73">
        <v>27439</v>
      </c>
      <c r="H79" s="73">
        <v>269990</v>
      </c>
      <c r="I79" s="73">
        <v>452371</v>
      </c>
      <c r="J79" s="73">
        <v>48676</v>
      </c>
      <c r="K79" s="73">
        <v>65276</v>
      </c>
      <c r="L79" s="73">
        <v>266444</v>
      </c>
      <c r="M79" s="73">
        <v>163463</v>
      </c>
    </row>
    <row r="80" spans="2:13" x14ac:dyDescent="0.2">
      <c r="B80" s="23">
        <v>1992</v>
      </c>
      <c r="C80" s="73">
        <v>1397447</v>
      </c>
      <c r="D80" s="73">
        <v>27594</v>
      </c>
      <c r="E80" s="73">
        <v>3633</v>
      </c>
      <c r="F80" s="73">
        <v>38141</v>
      </c>
      <c r="G80" s="73">
        <v>27495</v>
      </c>
      <c r="H80" s="73">
        <v>271871</v>
      </c>
      <c r="I80" s="73">
        <v>456188</v>
      </c>
      <c r="J80" s="73">
        <v>48826</v>
      </c>
      <c r="K80" s="73">
        <v>65335</v>
      </c>
      <c r="L80" s="73">
        <v>266382</v>
      </c>
      <c r="M80" s="73">
        <v>165380</v>
      </c>
    </row>
    <row r="81" spans="2:13" x14ac:dyDescent="0.2">
      <c r="B81" s="23">
        <v>1993</v>
      </c>
      <c r="C81" s="73">
        <v>1402343</v>
      </c>
      <c r="D81" s="73">
        <v>28409</v>
      </c>
      <c r="E81" s="73">
        <v>3678</v>
      </c>
      <c r="F81" s="73">
        <v>37958</v>
      </c>
      <c r="G81" s="73">
        <v>27282</v>
      </c>
      <c r="H81" s="73">
        <v>274017</v>
      </c>
      <c r="I81" s="73">
        <v>455088</v>
      </c>
      <c r="J81" s="73">
        <v>48714</v>
      </c>
      <c r="K81" s="73">
        <v>65390</v>
      </c>
      <c r="L81" s="73">
        <v>269855</v>
      </c>
      <c r="M81" s="73">
        <v>166658</v>
      </c>
    </row>
    <row r="82" spans="2:13" x14ac:dyDescent="0.2">
      <c r="B82" s="23">
        <v>1994</v>
      </c>
      <c r="C82" s="73">
        <v>1418337</v>
      </c>
      <c r="D82" s="73">
        <v>29767</v>
      </c>
      <c r="E82" s="73">
        <v>3823</v>
      </c>
      <c r="F82" s="73">
        <v>37532</v>
      </c>
      <c r="G82" s="73">
        <v>27043</v>
      </c>
      <c r="H82" s="73">
        <v>276226</v>
      </c>
      <c r="I82" s="73">
        <v>456638</v>
      </c>
      <c r="J82" s="73">
        <v>48575</v>
      </c>
      <c r="K82" s="73">
        <v>66236</v>
      </c>
      <c r="L82" s="73">
        <v>277403</v>
      </c>
      <c r="M82" s="73">
        <v>171077</v>
      </c>
    </row>
    <row r="83" spans="2:13" x14ac:dyDescent="0.2">
      <c r="B83" s="23">
        <v>1995</v>
      </c>
      <c r="C83" s="73">
        <v>1434299</v>
      </c>
      <c r="D83" s="73">
        <v>31143</v>
      </c>
      <c r="E83" s="73">
        <v>4003</v>
      </c>
      <c r="F83" s="73">
        <v>37007</v>
      </c>
      <c r="G83" s="73">
        <v>27313</v>
      </c>
      <c r="H83" s="73">
        <v>277526</v>
      </c>
      <c r="I83" s="73">
        <v>459459</v>
      </c>
      <c r="J83" s="73">
        <v>48739</v>
      </c>
      <c r="K83" s="73">
        <v>66935</v>
      </c>
      <c r="L83" s="73">
        <v>284753</v>
      </c>
      <c r="M83" s="73">
        <v>174325</v>
      </c>
    </row>
    <row r="84" spans="2:13" x14ac:dyDescent="0.2">
      <c r="B84" s="23">
        <v>1996</v>
      </c>
      <c r="C84" s="73">
        <v>1450902</v>
      </c>
      <c r="D84" s="73">
        <v>31390</v>
      </c>
      <c r="E84" s="73">
        <v>4218</v>
      </c>
      <c r="F84" s="73">
        <v>36307</v>
      </c>
      <c r="G84" s="73">
        <v>27706</v>
      </c>
      <c r="H84" s="73">
        <v>278921</v>
      </c>
      <c r="I84" s="73">
        <v>464960</v>
      </c>
      <c r="J84" s="73">
        <v>49171</v>
      </c>
      <c r="K84" s="73">
        <v>68592</v>
      </c>
      <c r="L84" s="73">
        <v>291098</v>
      </c>
      <c r="M84" s="73">
        <v>176320</v>
      </c>
    </row>
    <row r="85" spans="2:13" x14ac:dyDescent="0.2">
      <c r="B85" s="23">
        <v>1997</v>
      </c>
      <c r="C85" s="73">
        <v>1484504</v>
      </c>
      <c r="D85" s="73">
        <v>31962</v>
      </c>
      <c r="E85" s="73">
        <v>4215</v>
      </c>
      <c r="F85" s="73">
        <v>36502</v>
      </c>
      <c r="G85" s="73">
        <v>27620</v>
      </c>
      <c r="H85" s="73">
        <v>280370</v>
      </c>
      <c r="I85" s="73">
        <v>473019</v>
      </c>
      <c r="J85" s="73">
        <v>50393</v>
      </c>
      <c r="K85" s="73">
        <v>72880</v>
      </c>
      <c r="L85" s="73">
        <v>305447</v>
      </c>
      <c r="M85" s="73">
        <v>180418</v>
      </c>
    </row>
    <row r="86" spans="2:13" x14ac:dyDescent="0.2">
      <c r="B86" s="23">
        <v>1998</v>
      </c>
      <c r="C86" s="73">
        <v>1517392</v>
      </c>
      <c r="D86" s="73">
        <v>32360</v>
      </c>
      <c r="E86" s="73">
        <v>4225</v>
      </c>
      <c r="F86" s="73">
        <v>37365</v>
      </c>
      <c r="G86" s="73">
        <v>28035</v>
      </c>
      <c r="H86" s="73">
        <v>283559</v>
      </c>
      <c r="I86" s="73">
        <v>481073</v>
      </c>
      <c r="J86" s="73">
        <v>51483</v>
      </c>
      <c r="K86" s="73">
        <v>74928</v>
      </c>
      <c r="L86" s="73">
        <v>321039</v>
      </c>
      <c r="M86" s="73">
        <v>181881</v>
      </c>
    </row>
    <row r="87" spans="2:13" x14ac:dyDescent="0.2">
      <c r="B87" s="23">
        <v>1999</v>
      </c>
      <c r="C87" s="73">
        <v>1550816</v>
      </c>
      <c r="D87" s="73">
        <v>33973</v>
      </c>
      <c r="E87" s="73">
        <v>4256</v>
      </c>
      <c r="F87" s="73">
        <v>39035</v>
      </c>
      <c r="G87" s="73">
        <v>29476</v>
      </c>
      <c r="H87" s="73">
        <v>287160</v>
      </c>
      <c r="I87" s="73">
        <v>490093</v>
      </c>
      <c r="J87" s="73">
        <v>52565</v>
      </c>
      <c r="K87" s="73">
        <v>76571</v>
      </c>
      <c r="L87" s="73">
        <v>332432</v>
      </c>
      <c r="M87" s="73">
        <v>184406</v>
      </c>
    </row>
    <row r="88" spans="2:13" x14ac:dyDescent="0.2">
      <c r="B88" s="23">
        <v>2000</v>
      </c>
      <c r="C88" s="73">
        <v>1586757</v>
      </c>
      <c r="D88" s="73">
        <v>34662</v>
      </c>
      <c r="E88" s="73">
        <v>4288</v>
      </c>
      <c r="F88" s="73">
        <v>39635</v>
      </c>
      <c r="G88" s="73">
        <v>30460</v>
      </c>
      <c r="H88" s="73">
        <v>291070</v>
      </c>
      <c r="I88" s="73">
        <v>497136</v>
      </c>
      <c r="J88" s="73">
        <v>52952</v>
      </c>
      <c r="K88" s="73">
        <v>78196</v>
      </c>
      <c r="L88" s="73">
        <v>350977</v>
      </c>
      <c r="M88" s="73">
        <v>186700</v>
      </c>
    </row>
    <row r="89" spans="2:13" x14ac:dyDescent="0.2">
      <c r="B89" s="23">
        <v>2001</v>
      </c>
      <c r="C89" s="73">
        <v>1625572</v>
      </c>
      <c r="D89" s="73">
        <v>35140</v>
      </c>
      <c r="E89" s="73">
        <v>4340</v>
      </c>
      <c r="F89" s="73">
        <v>40352</v>
      </c>
      <c r="G89" s="73">
        <v>30261</v>
      </c>
      <c r="H89" s="73">
        <v>294331</v>
      </c>
      <c r="I89" s="73">
        <v>503945</v>
      </c>
      <c r="J89" s="73">
        <v>53417</v>
      </c>
      <c r="K89" s="73">
        <v>79399</v>
      </c>
      <c r="L89" s="73">
        <v>372696</v>
      </c>
      <c r="M89" s="73">
        <v>190251</v>
      </c>
    </row>
    <row r="90" spans="2:13" x14ac:dyDescent="0.2">
      <c r="B90" s="23">
        <v>2002</v>
      </c>
      <c r="C90" s="73">
        <v>1651621</v>
      </c>
      <c r="D90" s="73">
        <v>35360</v>
      </c>
      <c r="E90" s="73">
        <v>4394</v>
      </c>
      <c r="F90" s="73">
        <v>41091</v>
      </c>
      <c r="G90" s="73">
        <v>30112</v>
      </c>
      <c r="H90" s="73">
        <v>297717</v>
      </c>
      <c r="I90" s="73">
        <v>508295</v>
      </c>
      <c r="J90" s="73">
        <v>53636</v>
      </c>
      <c r="K90" s="73">
        <v>79693</v>
      </c>
      <c r="L90" s="73">
        <v>387550</v>
      </c>
      <c r="M90" s="73">
        <v>192003</v>
      </c>
    </row>
    <row r="91" spans="2:13" x14ac:dyDescent="0.2">
      <c r="B91" s="23">
        <v>2003</v>
      </c>
      <c r="C91" s="73">
        <v>1684132</v>
      </c>
      <c r="D91" s="73">
        <v>35675</v>
      </c>
      <c r="E91" s="73">
        <v>4478</v>
      </c>
      <c r="F91" s="73">
        <v>41463</v>
      </c>
      <c r="G91" s="73">
        <v>30264</v>
      </c>
      <c r="H91" s="73">
        <v>301210</v>
      </c>
      <c r="I91" s="73">
        <v>515552</v>
      </c>
      <c r="J91" s="73">
        <v>53777</v>
      </c>
      <c r="K91" s="73">
        <v>80541</v>
      </c>
      <c r="L91" s="73">
        <v>404810</v>
      </c>
      <c r="M91" s="73">
        <v>194871</v>
      </c>
    </row>
    <row r="92" spans="2:13" x14ac:dyDescent="0.2">
      <c r="B92" s="23">
        <v>2004</v>
      </c>
      <c r="C92" s="73">
        <v>1729362</v>
      </c>
      <c r="D92" s="73">
        <v>36385</v>
      </c>
      <c r="E92" s="73">
        <v>4494</v>
      </c>
      <c r="F92" s="73">
        <v>41669</v>
      </c>
      <c r="G92" s="73">
        <v>30562</v>
      </c>
      <c r="H92" s="73">
        <v>306928</v>
      </c>
      <c r="I92" s="73">
        <v>525212</v>
      </c>
      <c r="J92" s="73">
        <v>54286</v>
      </c>
      <c r="K92" s="73">
        <v>81287</v>
      </c>
      <c r="L92" s="73">
        <v>426485</v>
      </c>
      <c r="M92" s="73">
        <v>200211</v>
      </c>
    </row>
    <row r="93" spans="2:13" x14ac:dyDescent="0.2">
      <c r="B93" s="23">
        <v>2005</v>
      </c>
      <c r="C93" s="73">
        <v>1795078</v>
      </c>
      <c r="D93" s="73">
        <v>37408</v>
      </c>
      <c r="E93" s="73">
        <v>4591</v>
      </c>
      <c r="F93" s="73">
        <v>41861</v>
      </c>
      <c r="G93" s="73">
        <v>31218</v>
      </c>
      <c r="H93" s="73">
        <v>312564</v>
      </c>
      <c r="I93" s="73">
        <v>538128</v>
      </c>
      <c r="J93" s="73">
        <v>54778</v>
      </c>
      <c r="K93" s="73">
        <v>83514</v>
      </c>
      <c r="L93" s="73">
        <v>460407</v>
      </c>
      <c r="M93" s="73">
        <v>207945</v>
      </c>
    </row>
    <row r="94" spans="2:13" x14ac:dyDescent="0.2">
      <c r="B94" s="23">
        <v>2006</v>
      </c>
      <c r="C94" s="73">
        <v>1869810</v>
      </c>
      <c r="D94" s="73">
        <v>37824</v>
      </c>
      <c r="E94" s="73">
        <v>4772</v>
      </c>
      <c r="F94" s="73">
        <v>41909</v>
      </c>
      <c r="G94" s="73">
        <v>32726</v>
      </c>
      <c r="H94" s="73">
        <v>317533</v>
      </c>
      <c r="I94" s="73">
        <v>552899</v>
      </c>
      <c r="J94" s="73">
        <v>56021</v>
      </c>
      <c r="K94" s="73">
        <v>86585</v>
      </c>
      <c r="L94" s="73">
        <v>497776</v>
      </c>
      <c r="M94" s="73">
        <v>218063</v>
      </c>
    </row>
    <row r="95" spans="2:13" x14ac:dyDescent="0.2">
      <c r="B95" s="23">
        <v>2007</v>
      </c>
      <c r="C95" s="73">
        <v>1942795</v>
      </c>
      <c r="D95" s="73">
        <v>37690</v>
      </c>
      <c r="E95" s="73">
        <v>4961</v>
      </c>
      <c r="F95" s="73">
        <v>42024</v>
      </c>
      <c r="G95" s="73">
        <v>34612</v>
      </c>
      <c r="H95" s="73">
        <v>325134</v>
      </c>
      <c r="I95" s="73">
        <v>565646</v>
      </c>
      <c r="J95" s="73">
        <v>57636</v>
      </c>
      <c r="K95" s="73">
        <v>89886</v>
      </c>
      <c r="L95" s="73">
        <v>532496</v>
      </c>
      <c r="M95" s="73">
        <v>227555</v>
      </c>
    </row>
    <row r="96" spans="2:13" x14ac:dyDescent="0.2">
      <c r="B96" s="23">
        <v>2008</v>
      </c>
      <c r="C96" s="73">
        <v>2017477</v>
      </c>
      <c r="D96" s="73">
        <v>38214</v>
      </c>
      <c r="E96" s="73">
        <v>5115</v>
      </c>
      <c r="F96" s="73">
        <v>41615</v>
      </c>
      <c r="G96" s="73">
        <v>36200</v>
      </c>
      <c r="H96" s="73">
        <v>333644</v>
      </c>
      <c r="I96" s="73">
        <v>576391</v>
      </c>
      <c r="J96" s="73">
        <v>59969</v>
      </c>
      <c r="K96" s="73">
        <v>95113</v>
      </c>
      <c r="L96" s="73">
        <v>566484</v>
      </c>
      <c r="M96" s="73">
        <v>238375</v>
      </c>
    </row>
    <row r="97" spans="2:13" x14ac:dyDescent="0.2">
      <c r="B97" s="23">
        <v>2009</v>
      </c>
      <c r="C97" s="73">
        <v>2041988</v>
      </c>
      <c r="D97" s="73">
        <v>38474</v>
      </c>
      <c r="E97" s="73">
        <v>5232</v>
      </c>
      <c r="F97" s="73">
        <v>42331</v>
      </c>
      <c r="G97" s="73">
        <v>36761</v>
      </c>
      <c r="H97" s="73">
        <v>338257</v>
      </c>
      <c r="I97" s="73">
        <v>578225</v>
      </c>
      <c r="J97" s="73">
        <v>61430</v>
      </c>
      <c r="K97" s="73">
        <v>100209</v>
      </c>
      <c r="L97" s="73">
        <v>571108</v>
      </c>
      <c r="M97" s="73">
        <v>243708</v>
      </c>
    </row>
    <row r="98" spans="2:13" x14ac:dyDescent="0.2">
      <c r="B98" s="23">
        <v>2010</v>
      </c>
      <c r="C98" s="73">
        <v>2100674</v>
      </c>
      <c r="D98" s="73">
        <v>39486</v>
      </c>
      <c r="E98" s="73">
        <v>5255</v>
      </c>
      <c r="F98" s="73">
        <v>43825</v>
      </c>
      <c r="G98" s="73">
        <v>37419</v>
      </c>
      <c r="H98" s="73">
        <v>343706</v>
      </c>
      <c r="I98" s="73">
        <v>589254</v>
      </c>
      <c r="J98" s="73">
        <v>64625</v>
      </c>
      <c r="K98" s="73">
        <v>107317</v>
      </c>
      <c r="L98" s="73">
        <v>591229</v>
      </c>
      <c r="M98" s="73">
        <v>251970</v>
      </c>
    </row>
    <row r="99" spans="2:13" x14ac:dyDescent="0.2">
      <c r="B99" s="23">
        <v>2011</v>
      </c>
      <c r="C99" s="73">
        <v>2172274</v>
      </c>
      <c r="D99" s="73">
        <v>41958</v>
      </c>
      <c r="E99" s="73">
        <v>5379</v>
      </c>
      <c r="F99" s="73">
        <v>44720</v>
      </c>
      <c r="G99" s="73">
        <v>38439</v>
      </c>
      <c r="H99" s="73">
        <v>352165</v>
      </c>
      <c r="I99" s="73">
        <v>599940</v>
      </c>
      <c r="J99" s="73">
        <v>67221</v>
      </c>
      <c r="K99" s="73">
        <v>115091</v>
      </c>
      <c r="L99" s="73">
        <v>621093</v>
      </c>
      <c r="M99" s="73">
        <v>259108</v>
      </c>
    </row>
    <row r="100" spans="2:13" x14ac:dyDescent="0.2">
      <c r="B100" s="23">
        <v>2012</v>
      </c>
      <c r="C100" s="73">
        <v>2250939</v>
      </c>
      <c r="D100" s="73">
        <v>45793</v>
      </c>
      <c r="E100" s="73">
        <v>5350</v>
      </c>
      <c r="F100" s="73">
        <v>44265</v>
      </c>
      <c r="G100" s="73">
        <v>38336</v>
      </c>
      <c r="H100" s="73">
        <v>362260</v>
      </c>
      <c r="I100" s="73">
        <v>609179</v>
      </c>
      <c r="J100" s="73">
        <v>69928</v>
      </c>
      <c r="K100" s="73">
        <v>123051</v>
      </c>
      <c r="L100" s="73">
        <v>657991</v>
      </c>
      <c r="M100" s="73">
        <v>267337</v>
      </c>
    </row>
    <row r="101" spans="2:13" x14ac:dyDescent="0.2">
      <c r="B101" s="23">
        <v>2013</v>
      </c>
      <c r="C101" s="73">
        <v>2327353</v>
      </c>
      <c r="D101" s="73">
        <v>51058</v>
      </c>
      <c r="E101" s="73">
        <v>5417</v>
      </c>
      <c r="F101" s="73">
        <v>44190</v>
      </c>
      <c r="G101" s="73">
        <v>37920</v>
      </c>
      <c r="H101" s="73">
        <v>370193</v>
      </c>
      <c r="I101" s="73">
        <v>611847</v>
      </c>
      <c r="J101" s="73">
        <v>72104</v>
      </c>
      <c r="K101" s="73">
        <v>131594</v>
      </c>
      <c r="L101" s="73">
        <v>701909</v>
      </c>
      <c r="M101" s="73">
        <v>273028</v>
      </c>
    </row>
    <row r="102" spans="2:13" x14ac:dyDescent="0.2">
      <c r="B102" s="23">
        <v>2014</v>
      </c>
      <c r="C102" s="73">
        <v>2405927</v>
      </c>
      <c r="D102" s="73">
        <v>56187</v>
      </c>
      <c r="E102" s="73">
        <v>5402</v>
      </c>
      <c r="F102" s="73">
        <v>44134</v>
      </c>
      <c r="G102" s="73">
        <v>37507</v>
      </c>
      <c r="H102" s="73">
        <v>373137</v>
      </c>
      <c r="I102" s="73">
        <v>620798</v>
      </c>
      <c r="J102" s="73">
        <v>74677</v>
      </c>
      <c r="K102" s="73">
        <v>139861</v>
      </c>
      <c r="L102" s="73">
        <v>745330</v>
      </c>
      <c r="M102" s="73">
        <v>280745</v>
      </c>
    </row>
    <row r="103" spans="2:13" x14ac:dyDescent="0.2">
      <c r="B103" s="23">
        <v>2015</v>
      </c>
      <c r="C103" s="73">
        <v>2445818</v>
      </c>
      <c r="D103" s="73">
        <v>60897</v>
      </c>
      <c r="E103" s="73">
        <v>5295</v>
      </c>
      <c r="F103" s="73">
        <v>43982</v>
      </c>
      <c r="G103" s="73">
        <v>37071</v>
      </c>
      <c r="H103" s="73">
        <v>374580</v>
      </c>
      <c r="I103" s="73">
        <v>633252</v>
      </c>
      <c r="J103" s="73">
        <v>77402</v>
      </c>
      <c r="K103" s="73">
        <v>143531</v>
      </c>
      <c r="L103" s="73">
        <v>757553</v>
      </c>
      <c r="M103" s="73">
        <v>283797</v>
      </c>
    </row>
    <row r="104" spans="2:13" x14ac:dyDescent="0.2">
      <c r="B104" s="23">
        <v>2016</v>
      </c>
      <c r="C104" s="73">
        <v>2454758</v>
      </c>
      <c r="D104" s="73">
        <v>67134</v>
      </c>
      <c r="E104" s="73">
        <v>5279</v>
      </c>
      <c r="F104" s="73">
        <v>44230</v>
      </c>
      <c r="G104" s="73">
        <v>36590</v>
      </c>
      <c r="H104" s="73">
        <v>373666</v>
      </c>
      <c r="I104" s="73">
        <v>637821</v>
      </c>
      <c r="J104" s="73">
        <v>79261</v>
      </c>
      <c r="K104" s="73">
        <v>144239</v>
      </c>
      <c r="L104" s="73">
        <v>751934</v>
      </c>
      <c r="M104" s="73">
        <v>285974</v>
      </c>
    </row>
    <row r="105" spans="2:13" x14ac:dyDescent="0.2">
      <c r="B105" s="23">
        <v>2017</v>
      </c>
      <c r="C105" s="73">
        <v>2475883</v>
      </c>
      <c r="D105" s="73">
        <v>69613</v>
      </c>
      <c r="E105" s="73">
        <v>5404</v>
      </c>
      <c r="F105" s="73">
        <v>44381</v>
      </c>
      <c r="G105" s="73">
        <v>36785</v>
      </c>
      <c r="H105" s="73">
        <v>377837</v>
      </c>
      <c r="I105" s="73">
        <v>646544</v>
      </c>
      <c r="J105" s="73">
        <v>81377</v>
      </c>
      <c r="K105" s="73">
        <v>145909</v>
      </c>
      <c r="L105" s="73">
        <v>748437</v>
      </c>
      <c r="M105" s="73">
        <v>290839</v>
      </c>
    </row>
    <row r="106" spans="2:13" x14ac:dyDescent="0.2">
      <c r="B106" s="23">
        <v>2018</v>
      </c>
      <c r="C106" s="73">
        <v>2505218</v>
      </c>
      <c r="D106" s="73">
        <v>70506</v>
      </c>
      <c r="E106" s="73">
        <v>5509</v>
      </c>
      <c r="F106" s="73">
        <v>44776</v>
      </c>
      <c r="G106" s="73">
        <v>37337</v>
      </c>
      <c r="H106" s="73">
        <v>384097</v>
      </c>
      <c r="I106" s="73">
        <v>661304</v>
      </c>
      <c r="J106" s="73">
        <v>83149</v>
      </c>
      <c r="K106" s="73">
        <v>147288</v>
      </c>
      <c r="L106" s="73">
        <v>744592</v>
      </c>
      <c r="M106" s="73">
        <v>297118</v>
      </c>
    </row>
    <row r="107" spans="2:13" x14ac:dyDescent="0.2">
      <c r="B107" s="1">
        <v>2019</v>
      </c>
      <c r="C107" s="96">
        <v>2534396</v>
      </c>
      <c r="D107" s="96">
        <v>71795</v>
      </c>
      <c r="E107" s="96">
        <v>5614</v>
      </c>
      <c r="F107" s="96">
        <v>45398</v>
      </c>
      <c r="G107" s="96">
        <v>37125</v>
      </c>
      <c r="H107" s="96">
        <v>391117</v>
      </c>
      <c r="I107" s="96">
        <v>675608</v>
      </c>
      <c r="J107" s="96">
        <v>84348</v>
      </c>
      <c r="K107" s="96">
        <v>147116</v>
      </c>
      <c r="L107" s="96">
        <v>736677</v>
      </c>
      <c r="M107" s="96">
        <v>310003</v>
      </c>
    </row>
    <row r="108" spans="2:13" x14ac:dyDescent="0.2">
      <c r="B108" s="1">
        <v>2020</v>
      </c>
      <c r="C108" s="96">
        <v>2534987</v>
      </c>
      <c r="D108" s="96">
        <v>71947</v>
      </c>
      <c r="E108" s="96">
        <v>5711</v>
      </c>
      <c r="F108" s="96">
        <v>45443</v>
      </c>
      <c r="G108" s="96">
        <v>36780</v>
      </c>
      <c r="H108" s="96">
        <v>394945</v>
      </c>
      <c r="I108" s="96">
        <v>683809</v>
      </c>
      <c r="J108" s="96">
        <v>84149</v>
      </c>
      <c r="K108" s="96">
        <v>144134</v>
      </c>
      <c r="L108" s="96">
        <v>718484</v>
      </c>
      <c r="M108" s="96">
        <v>321232</v>
      </c>
    </row>
    <row r="109" spans="2:13" x14ac:dyDescent="0.2">
      <c r="B109" s="1">
        <v>2021</v>
      </c>
      <c r="C109" s="96">
        <v>2549886</v>
      </c>
      <c r="D109" s="96">
        <v>70852</v>
      </c>
      <c r="E109" s="96">
        <v>5925</v>
      </c>
      <c r="F109" s="96">
        <v>45724</v>
      </c>
      <c r="G109" s="96">
        <v>36539</v>
      </c>
      <c r="H109" s="96">
        <v>401632</v>
      </c>
      <c r="I109" s="96">
        <v>696582</v>
      </c>
      <c r="J109" s="96">
        <v>83350</v>
      </c>
      <c r="K109" s="96">
        <v>141192</v>
      </c>
      <c r="L109" s="96">
        <v>705884</v>
      </c>
      <c r="M109" s="96">
        <v>334625</v>
      </c>
    </row>
    <row r="110" spans="2:13" x14ac:dyDescent="0.2">
      <c r="B110" s="138">
        <v>2022</v>
      </c>
      <c r="C110" s="93">
        <v>2575311</v>
      </c>
      <c r="D110" s="93">
        <v>69854</v>
      </c>
      <c r="E110" s="93">
        <v>6091</v>
      </c>
      <c r="F110" s="93">
        <v>45983</v>
      </c>
      <c r="G110" s="93">
        <v>36706</v>
      </c>
      <c r="H110" s="93">
        <v>408792</v>
      </c>
      <c r="I110" s="93">
        <v>706610</v>
      </c>
      <c r="J110" s="93">
        <v>82480</v>
      </c>
      <c r="K110" s="93">
        <v>139262</v>
      </c>
      <c r="L110" s="93">
        <v>702545</v>
      </c>
      <c r="M110" s="93">
        <v>349644</v>
      </c>
    </row>
    <row r="111" spans="2:13" x14ac:dyDescent="0.2">
      <c r="B111" s="138">
        <v>2023</v>
      </c>
      <c r="C111" s="93">
        <v>2605937</v>
      </c>
      <c r="D111" s="172">
        <v>69612</v>
      </c>
      <c r="E111" s="93">
        <v>6215</v>
      </c>
      <c r="F111" s="93">
        <v>46407</v>
      </c>
      <c r="G111" s="93">
        <v>36748</v>
      </c>
      <c r="H111" s="93">
        <v>416781</v>
      </c>
      <c r="I111" s="93">
        <v>715757</v>
      </c>
      <c r="J111" s="93">
        <v>81582</v>
      </c>
      <c r="K111" s="93">
        <v>138982</v>
      </c>
      <c r="L111" s="93">
        <v>698421</v>
      </c>
      <c r="M111" s="93">
        <v>368032</v>
      </c>
    </row>
    <row r="112" spans="2:13" x14ac:dyDescent="0.2">
      <c r="B112" s="138"/>
      <c r="C112" s="93"/>
      <c r="D112" s="93"/>
      <c r="E112" s="93"/>
      <c r="F112" s="93"/>
      <c r="G112" s="93"/>
      <c r="H112" s="93"/>
      <c r="I112" s="93"/>
      <c r="J112" s="93"/>
      <c r="K112" s="93"/>
      <c r="L112" s="93"/>
      <c r="M112" s="93"/>
    </row>
    <row r="113" spans="2:13" x14ac:dyDescent="0.2">
      <c r="B113" s="88"/>
      <c r="C113" s="1" t="s">
        <v>580</v>
      </c>
      <c r="D113" s="129"/>
      <c r="E113" s="129"/>
      <c r="F113" s="129"/>
      <c r="G113" s="129"/>
      <c r="H113" s="129"/>
      <c r="I113" s="129"/>
      <c r="J113" s="129"/>
      <c r="K113" s="129"/>
      <c r="L113" s="129"/>
      <c r="M113" s="129"/>
    </row>
    <row r="114" spans="2:13" x14ac:dyDescent="0.2">
      <c r="C114" s="1" t="s">
        <v>581</v>
      </c>
    </row>
    <row r="118" spans="2:13" x14ac:dyDescent="0.2">
      <c r="B118" s="23"/>
      <c r="C118" s="23" t="s">
        <v>101</v>
      </c>
      <c r="D118" s="23" t="s">
        <v>376</v>
      </c>
      <c r="E118" s="23" t="s">
        <v>103</v>
      </c>
      <c r="F118" s="23" t="s">
        <v>104</v>
      </c>
      <c r="G118" s="23" t="s">
        <v>105</v>
      </c>
      <c r="H118" s="23" t="s">
        <v>106</v>
      </c>
      <c r="I118" s="23" t="s">
        <v>107</v>
      </c>
      <c r="J118" s="23" t="s">
        <v>108</v>
      </c>
      <c r="K118" s="23" t="s">
        <v>109</v>
      </c>
      <c r="L118" s="23" t="s">
        <v>110</v>
      </c>
      <c r="M118" s="23" t="s">
        <v>111</v>
      </c>
    </row>
    <row r="119" spans="2:13" x14ac:dyDescent="0.2">
      <c r="B119" s="23"/>
      <c r="C119" s="23" t="s">
        <v>556</v>
      </c>
      <c r="D119" s="23" t="s">
        <v>556</v>
      </c>
      <c r="E119" s="23" t="s">
        <v>556</v>
      </c>
      <c r="F119" s="23" t="s">
        <v>556</v>
      </c>
      <c r="G119" s="23" t="s">
        <v>556</v>
      </c>
      <c r="H119" s="23" t="s">
        <v>556</v>
      </c>
      <c r="I119" s="23" t="s">
        <v>556</v>
      </c>
      <c r="J119" s="23" t="s">
        <v>556</v>
      </c>
      <c r="K119" s="23" t="s">
        <v>556</v>
      </c>
      <c r="L119" s="23" t="s">
        <v>556</v>
      </c>
      <c r="M119" s="23" t="s">
        <v>556</v>
      </c>
    </row>
    <row r="120" spans="2:13" x14ac:dyDescent="0.2">
      <c r="B120" s="23">
        <v>1981</v>
      </c>
      <c r="C120" s="73">
        <v>814070</v>
      </c>
      <c r="D120" s="73">
        <v>11913</v>
      </c>
      <c r="E120" s="73">
        <v>1959</v>
      </c>
      <c r="F120" s="73">
        <v>18756</v>
      </c>
      <c r="G120" s="73">
        <v>11801</v>
      </c>
      <c r="H120" s="73">
        <v>190350</v>
      </c>
      <c r="I120" s="73">
        <v>358415</v>
      </c>
      <c r="J120" s="73">
        <v>29789</v>
      </c>
      <c r="K120" s="73">
        <v>29739</v>
      </c>
      <c r="L120" s="73">
        <v>94434</v>
      </c>
      <c r="M120" s="73">
        <v>65056</v>
      </c>
    </row>
    <row r="121" spans="2:13" x14ac:dyDescent="0.2">
      <c r="B121" s="23">
        <v>1982</v>
      </c>
      <c r="C121" s="73">
        <v>834695</v>
      </c>
      <c r="D121" s="73">
        <v>12330</v>
      </c>
      <c r="E121" s="73">
        <v>1989</v>
      </c>
      <c r="F121" s="73">
        <v>19217</v>
      </c>
      <c r="G121" s="73">
        <v>12080</v>
      </c>
      <c r="H121" s="73">
        <v>193479</v>
      </c>
      <c r="I121" s="73">
        <v>365916</v>
      </c>
      <c r="J121" s="73">
        <v>30018</v>
      </c>
      <c r="K121" s="73">
        <v>30632</v>
      </c>
      <c r="L121" s="73">
        <v>98882</v>
      </c>
      <c r="M121" s="73">
        <v>68259</v>
      </c>
    </row>
    <row r="122" spans="2:13" x14ac:dyDescent="0.2">
      <c r="B122" s="23">
        <v>1983</v>
      </c>
      <c r="C122" s="73">
        <v>861566</v>
      </c>
      <c r="D122" s="73">
        <v>12849</v>
      </c>
      <c r="E122" s="73">
        <v>2038</v>
      </c>
      <c r="F122" s="73">
        <v>19918</v>
      </c>
      <c r="G122" s="73">
        <v>12609</v>
      </c>
      <c r="H122" s="73">
        <v>199707</v>
      </c>
      <c r="I122" s="73">
        <v>377056</v>
      </c>
      <c r="J122" s="73">
        <v>30810</v>
      </c>
      <c r="K122" s="73">
        <v>31889</v>
      </c>
      <c r="L122" s="73">
        <v>101745</v>
      </c>
      <c r="M122" s="73">
        <v>71001</v>
      </c>
    </row>
    <row r="123" spans="2:13" x14ac:dyDescent="0.2">
      <c r="B123" s="23">
        <v>1984</v>
      </c>
      <c r="C123" s="73">
        <v>888566</v>
      </c>
      <c r="D123" s="73">
        <v>13298</v>
      </c>
      <c r="E123" s="73">
        <v>2112</v>
      </c>
      <c r="F123" s="73">
        <v>20637</v>
      </c>
      <c r="G123" s="73">
        <v>13040</v>
      </c>
      <c r="H123" s="73">
        <v>206944</v>
      </c>
      <c r="I123" s="73">
        <v>389833</v>
      </c>
      <c r="J123" s="73">
        <v>31700</v>
      </c>
      <c r="K123" s="73">
        <v>32958</v>
      </c>
      <c r="L123" s="73">
        <v>102902</v>
      </c>
      <c r="M123" s="73">
        <v>73152</v>
      </c>
    </row>
    <row r="124" spans="2:13" x14ac:dyDescent="0.2">
      <c r="B124" s="23">
        <v>1985</v>
      </c>
      <c r="C124" s="73">
        <v>919246</v>
      </c>
      <c r="D124" s="73">
        <v>13788</v>
      </c>
      <c r="E124" s="73">
        <v>2194</v>
      </c>
      <c r="F124" s="73">
        <v>21603</v>
      </c>
      <c r="G124" s="73">
        <v>13584</v>
      </c>
      <c r="H124" s="73">
        <v>214592</v>
      </c>
      <c r="I124" s="73">
        <v>404986</v>
      </c>
      <c r="J124" s="73">
        <v>32824</v>
      </c>
      <c r="K124" s="73">
        <v>34156</v>
      </c>
      <c r="L124" s="73">
        <v>104134</v>
      </c>
      <c r="M124" s="73">
        <v>75286</v>
      </c>
    </row>
    <row r="125" spans="2:13" x14ac:dyDescent="0.2">
      <c r="B125" s="23">
        <v>1986</v>
      </c>
      <c r="C125" s="73">
        <v>956898</v>
      </c>
      <c r="D125" s="73">
        <v>14301</v>
      </c>
      <c r="E125" s="73">
        <v>2310</v>
      </c>
      <c r="F125" s="73">
        <v>22748</v>
      </c>
      <c r="G125" s="73">
        <v>14309</v>
      </c>
      <c r="H125" s="73">
        <v>224367</v>
      </c>
      <c r="I125" s="73">
        <v>424068</v>
      </c>
      <c r="J125" s="73">
        <v>34393</v>
      </c>
      <c r="K125" s="73">
        <v>35353</v>
      </c>
      <c r="L125" s="73">
        <v>105277</v>
      </c>
      <c r="M125" s="73">
        <v>77565</v>
      </c>
    </row>
    <row r="126" spans="2:13" x14ac:dyDescent="0.2">
      <c r="B126" s="23">
        <v>1987</v>
      </c>
      <c r="C126" s="73">
        <v>1004710</v>
      </c>
      <c r="D126" s="73">
        <v>14760</v>
      </c>
      <c r="E126" s="73">
        <v>2415</v>
      </c>
      <c r="F126" s="73">
        <v>23844</v>
      </c>
      <c r="G126" s="73">
        <v>14911</v>
      </c>
      <c r="H126" s="73">
        <v>237060</v>
      </c>
      <c r="I126" s="73">
        <v>448847</v>
      </c>
      <c r="J126" s="73">
        <v>35919</v>
      </c>
      <c r="K126" s="73">
        <v>36918</v>
      </c>
      <c r="L126" s="73">
        <v>107424</v>
      </c>
      <c r="M126" s="73">
        <v>80297</v>
      </c>
    </row>
    <row r="127" spans="2:13" x14ac:dyDescent="0.2">
      <c r="B127" s="23">
        <v>1988</v>
      </c>
      <c r="C127" s="73">
        <v>1052033</v>
      </c>
      <c r="D127" s="73">
        <v>15427</v>
      </c>
      <c r="E127" s="73">
        <v>2545</v>
      </c>
      <c r="F127" s="73">
        <v>24780</v>
      </c>
      <c r="G127" s="73">
        <v>15518</v>
      </c>
      <c r="H127" s="73">
        <v>248627</v>
      </c>
      <c r="I127" s="73">
        <v>473725</v>
      </c>
      <c r="J127" s="73">
        <v>37189</v>
      </c>
      <c r="K127" s="73">
        <v>38034</v>
      </c>
      <c r="L127" s="73">
        <v>110209</v>
      </c>
      <c r="M127" s="73">
        <v>83504</v>
      </c>
    </row>
    <row r="128" spans="2:13" x14ac:dyDescent="0.2">
      <c r="B128" s="23">
        <v>1989</v>
      </c>
      <c r="C128" s="73">
        <v>1101781</v>
      </c>
      <c r="D128" s="73">
        <v>16226</v>
      </c>
      <c r="E128" s="73">
        <v>2654</v>
      </c>
      <c r="F128" s="73">
        <v>25545</v>
      </c>
      <c r="G128" s="73">
        <v>16112</v>
      </c>
      <c r="H128" s="73">
        <v>257903</v>
      </c>
      <c r="I128" s="73">
        <v>502249</v>
      </c>
      <c r="J128" s="73">
        <v>38049</v>
      </c>
      <c r="K128" s="73">
        <v>38625</v>
      </c>
      <c r="L128" s="73">
        <v>113606</v>
      </c>
      <c r="M128" s="73">
        <v>88153</v>
      </c>
    </row>
    <row r="129" spans="2:13" x14ac:dyDescent="0.2">
      <c r="B129" s="23">
        <v>1990</v>
      </c>
      <c r="C129" s="73">
        <v>1142186</v>
      </c>
      <c r="D129" s="73">
        <v>16964</v>
      </c>
      <c r="E129" s="73">
        <v>2739</v>
      </c>
      <c r="F129" s="73">
        <v>26495</v>
      </c>
      <c r="G129" s="73">
        <v>16540</v>
      </c>
      <c r="H129" s="73">
        <v>266979</v>
      </c>
      <c r="I129" s="73">
        <v>521056</v>
      </c>
      <c r="J129" s="73">
        <v>38696</v>
      </c>
      <c r="K129" s="73">
        <v>38813</v>
      </c>
      <c r="L129" s="73">
        <v>117842</v>
      </c>
      <c r="M129" s="73">
        <v>93259</v>
      </c>
    </row>
    <row r="130" spans="2:13" x14ac:dyDescent="0.2">
      <c r="B130" s="23">
        <v>1991</v>
      </c>
      <c r="C130" s="73">
        <v>1170120</v>
      </c>
      <c r="D130" s="73">
        <v>17485</v>
      </c>
      <c r="E130" s="73">
        <v>2829</v>
      </c>
      <c r="F130" s="73">
        <v>27127</v>
      </c>
      <c r="G130" s="73">
        <v>16903</v>
      </c>
      <c r="H130" s="73">
        <v>272983</v>
      </c>
      <c r="I130" s="73">
        <v>533437</v>
      </c>
      <c r="J130" s="73">
        <v>38838</v>
      </c>
      <c r="K130" s="73">
        <v>38613</v>
      </c>
      <c r="L130" s="73">
        <v>120912</v>
      </c>
      <c r="M130" s="73">
        <v>98088</v>
      </c>
    </row>
    <row r="131" spans="2:13" x14ac:dyDescent="0.2">
      <c r="B131" s="23">
        <v>1992</v>
      </c>
      <c r="C131" s="73">
        <v>1201736</v>
      </c>
      <c r="D131" s="73">
        <v>17828</v>
      </c>
      <c r="E131" s="73">
        <v>2889</v>
      </c>
      <c r="F131" s="73">
        <v>27741</v>
      </c>
      <c r="G131" s="73">
        <v>17318</v>
      </c>
      <c r="H131" s="73">
        <v>278844</v>
      </c>
      <c r="I131" s="73">
        <v>547048</v>
      </c>
      <c r="J131" s="73">
        <v>38991</v>
      </c>
      <c r="K131" s="73">
        <v>38552</v>
      </c>
      <c r="L131" s="73">
        <v>124899</v>
      </c>
      <c r="M131" s="73">
        <v>104559</v>
      </c>
    </row>
    <row r="132" spans="2:13" x14ac:dyDescent="0.2">
      <c r="B132" s="23">
        <v>1993</v>
      </c>
      <c r="C132" s="73">
        <v>1229303</v>
      </c>
      <c r="D132" s="73">
        <v>18186</v>
      </c>
      <c r="E132" s="73">
        <v>2962</v>
      </c>
      <c r="F132" s="73">
        <v>28382</v>
      </c>
      <c r="G132" s="73">
        <v>17725</v>
      </c>
      <c r="H132" s="73">
        <v>283729</v>
      </c>
      <c r="I132" s="73">
        <v>557378</v>
      </c>
      <c r="J132" s="73">
        <v>39337</v>
      </c>
      <c r="K132" s="73">
        <v>38521</v>
      </c>
      <c r="L132" s="73">
        <v>128858</v>
      </c>
      <c r="M132" s="73">
        <v>111021</v>
      </c>
    </row>
    <row r="133" spans="2:13" x14ac:dyDescent="0.2">
      <c r="B133" s="23">
        <v>1994</v>
      </c>
      <c r="C133" s="73">
        <v>1258805</v>
      </c>
      <c r="D133" s="73">
        <v>18554</v>
      </c>
      <c r="E133" s="73">
        <v>3020</v>
      </c>
      <c r="F133" s="73">
        <v>29015</v>
      </c>
      <c r="G133" s="73">
        <v>18139</v>
      </c>
      <c r="H133" s="73">
        <v>289984</v>
      </c>
      <c r="I133" s="73">
        <v>567989</v>
      </c>
      <c r="J133" s="73">
        <v>39825</v>
      </c>
      <c r="K133" s="73">
        <v>38605</v>
      </c>
      <c r="L133" s="73">
        <v>132619</v>
      </c>
      <c r="M133" s="73">
        <v>117693</v>
      </c>
    </row>
    <row r="134" spans="2:13" x14ac:dyDescent="0.2">
      <c r="B134" s="23">
        <v>1995</v>
      </c>
      <c r="C134" s="73">
        <v>1277845</v>
      </c>
      <c r="D134" s="73">
        <v>18739</v>
      </c>
      <c r="E134" s="73">
        <v>3075</v>
      </c>
      <c r="F134" s="73">
        <v>29573</v>
      </c>
      <c r="G134" s="73">
        <v>18348</v>
      </c>
      <c r="H134" s="73">
        <v>292299</v>
      </c>
      <c r="I134" s="73">
        <v>574573</v>
      </c>
      <c r="J134" s="73">
        <v>40043</v>
      </c>
      <c r="K134" s="73">
        <v>38731</v>
      </c>
      <c r="L134" s="73">
        <v>135320</v>
      </c>
      <c r="M134" s="73">
        <v>123656</v>
      </c>
    </row>
    <row r="135" spans="2:13" x14ac:dyDescent="0.2">
      <c r="B135" s="23">
        <v>1996</v>
      </c>
      <c r="C135" s="73">
        <v>1301198</v>
      </c>
      <c r="D135" s="73">
        <v>18934</v>
      </c>
      <c r="E135" s="73">
        <v>3125</v>
      </c>
      <c r="F135" s="73">
        <v>30123</v>
      </c>
      <c r="G135" s="73">
        <v>18642</v>
      </c>
      <c r="H135" s="73">
        <v>296003</v>
      </c>
      <c r="I135" s="73">
        <v>583520</v>
      </c>
      <c r="J135" s="73">
        <v>40326</v>
      </c>
      <c r="K135" s="73">
        <v>39034</v>
      </c>
      <c r="L135" s="73">
        <v>138588</v>
      </c>
      <c r="M135" s="73">
        <v>129310</v>
      </c>
    </row>
    <row r="136" spans="2:13" x14ac:dyDescent="0.2">
      <c r="B136" s="23">
        <v>1997</v>
      </c>
      <c r="C136" s="73">
        <v>1330038</v>
      </c>
      <c r="D136" s="73">
        <v>19218</v>
      </c>
      <c r="E136" s="73">
        <v>3188</v>
      </c>
      <c r="F136" s="73">
        <v>30722</v>
      </c>
      <c r="G136" s="73">
        <v>19032</v>
      </c>
      <c r="H136" s="73">
        <v>299157</v>
      </c>
      <c r="I136" s="73">
        <v>595409</v>
      </c>
      <c r="J136" s="73">
        <v>40628</v>
      </c>
      <c r="K136" s="73">
        <v>39462</v>
      </c>
      <c r="L136" s="73">
        <v>144021</v>
      </c>
      <c r="M136" s="73">
        <v>135533</v>
      </c>
    </row>
    <row r="137" spans="2:13" x14ac:dyDescent="0.2">
      <c r="B137" s="23">
        <v>1998</v>
      </c>
      <c r="C137" s="73">
        <v>1357627</v>
      </c>
      <c r="D137" s="73">
        <v>19491</v>
      </c>
      <c r="E137" s="73">
        <v>3248</v>
      </c>
      <c r="F137" s="73">
        <v>31136</v>
      </c>
      <c r="G137" s="73">
        <v>19366</v>
      </c>
      <c r="H137" s="73">
        <v>302276</v>
      </c>
      <c r="I137" s="73">
        <v>606749</v>
      </c>
      <c r="J137" s="73">
        <v>41069</v>
      </c>
      <c r="K137" s="73">
        <v>39954</v>
      </c>
      <c r="L137" s="73">
        <v>150055</v>
      </c>
      <c r="M137" s="73">
        <v>140502</v>
      </c>
    </row>
    <row r="138" spans="2:13" x14ac:dyDescent="0.2">
      <c r="B138" s="23">
        <v>1999</v>
      </c>
      <c r="C138" s="73">
        <v>1387303</v>
      </c>
      <c r="D138" s="73">
        <v>19756</v>
      </c>
      <c r="E138" s="73">
        <v>3328</v>
      </c>
      <c r="F138" s="73">
        <v>31777</v>
      </c>
      <c r="G138" s="73">
        <v>19726</v>
      </c>
      <c r="H138" s="73">
        <v>305666</v>
      </c>
      <c r="I138" s="73">
        <v>621604</v>
      </c>
      <c r="J138" s="73">
        <v>41483</v>
      </c>
      <c r="K138" s="73">
        <v>40407</v>
      </c>
      <c r="L138" s="73">
        <v>155452</v>
      </c>
      <c r="M138" s="73">
        <v>144199</v>
      </c>
    </row>
    <row r="139" spans="2:13" x14ac:dyDescent="0.2">
      <c r="B139" s="23">
        <v>2000</v>
      </c>
      <c r="C139" s="73">
        <v>1419793</v>
      </c>
      <c r="D139" s="73">
        <v>20053</v>
      </c>
      <c r="E139" s="73">
        <v>3443</v>
      </c>
      <c r="F139" s="73">
        <v>32599</v>
      </c>
      <c r="G139" s="73">
        <v>20299</v>
      </c>
      <c r="H139" s="73">
        <v>309012</v>
      </c>
      <c r="I139" s="73">
        <v>638721</v>
      </c>
      <c r="J139" s="73">
        <v>41882</v>
      </c>
      <c r="K139" s="73">
        <v>40839</v>
      </c>
      <c r="L139" s="73">
        <v>160950</v>
      </c>
      <c r="M139" s="73">
        <v>147976</v>
      </c>
    </row>
    <row r="140" spans="2:13" x14ac:dyDescent="0.2">
      <c r="B140" s="23">
        <v>2001</v>
      </c>
      <c r="C140" s="73">
        <v>1459423</v>
      </c>
      <c r="D140" s="73">
        <v>20453</v>
      </c>
      <c r="E140" s="73">
        <v>3560</v>
      </c>
      <c r="F140" s="73">
        <v>33475</v>
      </c>
      <c r="G140" s="73">
        <v>21002</v>
      </c>
      <c r="H140" s="73">
        <v>314498</v>
      </c>
      <c r="I140" s="73">
        <v>658633</v>
      </c>
      <c r="J140" s="73">
        <v>42513</v>
      </c>
      <c r="K140" s="73">
        <v>41283</v>
      </c>
      <c r="L140" s="73">
        <v>167481</v>
      </c>
      <c r="M140" s="73">
        <v>152373</v>
      </c>
    </row>
    <row r="141" spans="2:13" x14ac:dyDescent="0.2">
      <c r="B141" s="23">
        <v>2002</v>
      </c>
      <c r="C141" s="73">
        <v>1508818</v>
      </c>
      <c r="D141" s="73">
        <v>21014</v>
      </c>
      <c r="E141" s="73">
        <v>3685</v>
      </c>
      <c r="F141" s="73">
        <v>34442</v>
      </c>
      <c r="G141" s="73">
        <v>21850</v>
      </c>
      <c r="H141" s="73">
        <v>323390</v>
      </c>
      <c r="I141" s="73">
        <v>681357</v>
      </c>
      <c r="J141" s="73">
        <v>43252</v>
      </c>
      <c r="K141" s="73">
        <v>41826</v>
      </c>
      <c r="L141" s="73">
        <v>175724</v>
      </c>
      <c r="M141" s="73">
        <v>157883</v>
      </c>
    </row>
    <row r="142" spans="2:13" x14ac:dyDescent="0.2">
      <c r="B142" s="23">
        <v>2003</v>
      </c>
      <c r="C142" s="73">
        <v>1560380</v>
      </c>
      <c r="D142" s="73">
        <v>21639</v>
      </c>
      <c r="E142" s="73">
        <v>3825</v>
      </c>
      <c r="F142" s="73">
        <v>35585</v>
      </c>
      <c r="G142" s="73">
        <v>22754</v>
      </c>
      <c r="H142" s="73">
        <v>333949</v>
      </c>
      <c r="I142" s="73">
        <v>703974</v>
      </c>
      <c r="J142" s="73">
        <v>44129</v>
      </c>
      <c r="K142" s="73">
        <v>42478</v>
      </c>
      <c r="L142" s="73">
        <v>183239</v>
      </c>
      <c r="M142" s="73">
        <v>164197</v>
      </c>
    </row>
    <row r="143" spans="2:13" x14ac:dyDescent="0.2">
      <c r="B143" s="23">
        <v>2004</v>
      </c>
      <c r="C143" s="73">
        <v>1618535</v>
      </c>
      <c r="D143" s="73">
        <v>22409</v>
      </c>
      <c r="E143" s="73">
        <v>3996</v>
      </c>
      <c r="F143" s="73">
        <v>36865</v>
      </c>
      <c r="G143" s="73">
        <v>23721</v>
      </c>
      <c r="H143" s="73">
        <v>347219</v>
      </c>
      <c r="I143" s="73">
        <v>727599</v>
      </c>
      <c r="J143" s="73">
        <v>45231</v>
      </c>
      <c r="K143" s="73">
        <v>43251</v>
      </c>
      <c r="L143" s="73">
        <v>191019</v>
      </c>
      <c r="M143" s="73">
        <v>172347</v>
      </c>
    </row>
    <row r="144" spans="2:13" x14ac:dyDescent="0.2">
      <c r="B144" s="23">
        <v>2005</v>
      </c>
      <c r="C144" s="73">
        <v>1678999</v>
      </c>
      <c r="D144" s="73">
        <v>23163</v>
      </c>
      <c r="E144" s="73">
        <v>4150</v>
      </c>
      <c r="F144" s="73">
        <v>38180</v>
      </c>
      <c r="G144" s="73">
        <v>24644</v>
      </c>
      <c r="H144" s="73">
        <v>359998</v>
      </c>
      <c r="I144" s="73">
        <v>751111</v>
      </c>
      <c r="J144" s="73">
        <v>46439</v>
      </c>
      <c r="K144" s="73">
        <v>44158</v>
      </c>
      <c r="L144" s="73">
        <v>200411</v>
      </c>
      <c r="M144" s="73">
        <v>181640</v>
      </c>
    </row>
    <row r="145" spans="2:13" x14ac:dyDescent="0.2">
      <c r="B145" s="23">
        <v>2006</v>
      </c>
      <c r="C145" s="73">
        <v>1740276</v>
      </c>
      <c r="D145" s="73">
        <v>23879</v>
      </c>
      <c r="E145" s="73">
        <v>4290</v>
      </c>
      <c r="F145" s="73">
        <v>39514</v>
      </c>
      <c r="G145" s="73">
        <v>25540</v>
      </c>
      <c r="H145" s="73">
        <v>372264</v>
      </c>
      <c r="I145" s="73">
        <v>773831</v>
      </c>
      <c r="J145" s="73">
        <v>47744</v>
      </c>
      <c r="K145" s="73">
        <v>45182</v>
      </c>
      <c r="L145" s="73">
        <v>210406</v>
      </c>
      <c r="M145" s="73">
        <v>192328</v>
      </c>
    </row>
    <row r="146" spans="2:13" x14ac:dyDescent="0.2">
      <c r="B146" s="23">
        <v>2007</v>
      </c>
      <c r="C146" s="73">
        <v>1805581</v>
      </c>
      <c r="D146" s="73">
        <v>24686</v>
      </c>
      <c r="E146" s="73">
        <v>4429</v>
      </c>
      <c r="F146" s="73">
        <v>40819</v>
      </c>
      <c r="G146" s="73">
        <v>26561</v>
      </c>
      <c r="H146" s="73">
        <v>385325</v>
      </c>
      <c r="I146" s="73">
        <v>797513</v>
      </c>
      <c r="J146" s="73">
        <v>49243</v>
      </c>
      <c r="K146" s="73">
        <v>46639</v>
      </c>
      <c r="L146" s="73">
        <v>221187</v>
      </c>
      <c r="M146" s="73">
        <v>203667</v>
      </c>
    </row>
    <row r="147" spans="2:13" x14ac:dyDescent="0.2">
      <c r="B147" s="23">
        <v>2008</v>
      </c>
      <c r="C147" s="73">
        <v>1865200</v>
      </c>
      <c r="D147" s="73">
        <v>25521</v>
      </c>
      <c r="E147" s="73">
        <v>4569</v>
      </c>
      <c r="F147" s="73">
        <v>42009</v>
      </c>
      <c r="G147" s="73">
        <v>27548</v>
      </c>
      <c r="H147" s="73">
        <v>397337</v>
      </c>
      <c r="I147" s="73">
        <v>818586</v>
      </c>
      <c r="J147" s="73">
        <v>50786</v>
      </c>
      <c r="K147" s="73">
        <v>48221</v>
      </c>
      <c r="L147" s="73">
        <v>230198</v>
      </c>
      <c r="M147" s="73">
        <v>214732</v>
      </c>
    </row>
    <row r="148" spans="2:13" x14ac:dyDescent="0.2">
      <c r="B148" s="23">
        <v>2009</v>
      </c>
      <c r="C148" s="73">
        <v>1917264</v>
      </c>
      <c r="D148" s="73">
        <v>26387</v>
      </c>
      <c r="E148" s="73">
        <v>4727</v>
      </c>
      <c r="F148" s="73">
        <v>43068</v>
      </c>
      <c r="G148" s="73">
        <v>28481</v>
      </c>
      <c r="H148" s="73">
        <v>408645</v>
      </c>
      <c r="I148" s="73">
        <v>836765</v>
      </c>
      <c r="J148" s="73">
        <v>52325</v>
      </c>
      <c r="K148" s="73">
        <v>49588</v>
      </c>
      <c r="L148" s="73">
        <v>237153</v>
      </c>
      <c r="M148" s="73">
        <v>224157</v>
      </c>
    </row>
    <row r="149" spans="2:13" x14ac:dyDescent="0.2">
      <c r="B149" s="23">
        <v>2010</v>
      </c>
      <c r="C149" s="73">
        <v>1975937</v>
      </c>
      <c r="D149" s="73">
        <v>27439</v>
      </c>
      <c r="E149" s="73">
        <v>4891</v>
      </c>
      <c r="F149" s="73">
        <v>44333</v>
      </c>
      <c r="G149" s="73">
        <v>29432</v>
      </c>
      <c r="H149" s="73">
        <v>421804</v>
      </c>
      <c r="I149" s="73">
        <v>857262</v>
      </c>
      <c r="J149" s="73">
        <v>53986</v>
      </c>
      <c r="K149" s="73">
        <v>51143</v>
      </c>
      <c r="L149" s="73">
        <v>246482</v>
      </c>
      <c r="M149" s="73">
        <v>232878</v>
      </c>
    </row>
    <row r="150" spans="2:13" x14ac:dyDescent="0.2">
      <c r="B150" s="23">
        <v>2011</v>
      </c>
      <c r="C150" s="73">
        <v>2034390</v>
      </c>
      <c r="D150" s="73">
        <v>28492</v>
      </c>
      <c r="E150" s="73">
        <v>5056</v>
      </c>
      <c r="F150" s="73">
        <v>45601</v>
      </c>
      <c r="G150" s="73">
        <v>30311</v>
      </c>
      <c r="H150" s="73">
        <v>434538</v>
      </c>
      <c r="I150" s="73">
        <v>878520</v>
      </c>
      <c r="J150" s="73">
        <v>55661</v>
      </c>
      <c r="K150" s="73">
        <v>53160</v>
      </c>
      <c r="L150" s="73">
        <v>254609</v>
      </c>
      <c r="M150" s="73">
        <v>241952</v>
      </c>
    </row>
    <row r="151" spans="2:13" x14ac:dyDescent="0.2">
      <c r="B151" s="23">
        <v>2012</v>
      </c>
      <c r="C151" s="73">
        <v>2098240</v>
      </c>
      <c r="D151" s="73">
        <v>29609</v>
      </c>
      <c r="E151" s="73">
        <v>5214</v>
      </c>
      <c r="F151" s="73">
        <v>46907</v>
      </c>
      <c r="G151" s="73">
        <v>31167</v>
      </c>
      <c r="H151" s="73">
        <v>447013</v>
      </c>
      <c r="I151" s="73">
        <v>901979</v>
      </c>
      <c r="J151" s="73">
        <v>57629</v>
      </c>
      <c r="K151" s="73">
        <v>55748</v>
      </c>
      <c r="L151" s="73">
        <v>264640</v>
      </c>
      <c r="M151" s="73">
        <v>251684</v>
      </c>
    </row>
    <row r="152" spans="2:13" x14ac:dyDescent="0.2">
      <c r="B152" s="23">
        <v>2013</v>
      </c>
      <c r="C152" s="73">
        <v>2159992</v>
      </c>
      <c r="D152" s="73">
        <v>30586</v>
      </c>
      <c r="E152" s="73">
        <v>5371</v>
      </c>
      <c r="F152" s="73">
        <v>48192</v>
      </c>
      <c r="G152" s="73">
        <v>31852</v>
      </c>
      <c r="H152" s="73">
        <v>457716</v>
      </c>
      <c r="I152" s="73">
        <v>923572</v>
      </c>
      <c r="J152" s="73">
        <v>59792</v>
      </c>
      <c r="K152" s="73">
        <v>58385</v>
      </c>
      <c r="L152" s="73">
        <v>276261</v>
      </c>
      <c r="M152" s="73">
        <v>261477</v>
      </c>
    </row>
    <row r="153" spans="2:13" x14ac:dyDescent="0.2">
      <c r="B153" s="23">
        <v>2014</v>
      </c>
      <c r="C153" s="73">
        <v>2221174</v>
      </c>
      <c r="D153" s="73">
        <v>31344</v>
      </c>
      <c r="E153" s="73">
        <v>5489</v>
      </c>
      <c r="F153" s="73">
        <v>49072</v>
      </c>
      <c r="G153" s="73">
        <v>32460</v>
      </c>
      <c r="H153" s="73">
        <v>467772</v>
      </c>
      <c r="I153" s="73">
        <v>944287</v>
      </c>
      <c r="J153" s="73">
        <v>61870</v>
      </c>
      <c r="K153" s="73">
        <v>60907</v>
      </c>
      <c r="L153" s="73">
        <v>289301</v>
      </c>
      <c r="M153" s="73">
        <v>271730</v>
      </c>
    </row>
    <row r="154" spans="2:13" x14ac:dyDescent="0.2">
      <c r="B154" s="23">
        <v>2015</v>
      </c>
      <c r="C154" s="73">
        <v>2282933</v>
      </c>
      <c r="D154" s="73">
        <v>31892</v>
      </c>
      <c r="E154" s="73">
        <v>5625</v>
      </c>
      <c r="F154" s="73">
        <v>50030</v>
      </c>
      <c r="G154" s="73">
        <v>33013</v>
      </c>
      <c r="H154" s="73">
        <v>476900</v>
      </c>
      <c r="I154" s="73">
        <v>967045</v>
      </c>
      <c r="J154" s="73">
        <v>63583</v>
      </c>
      <c r="K154" s="73">
        <v>62831</v>
      </c>
      <c r="L154" s="73">
        <v>301722</v>
      </c>
      <c r="M154" s="73">
        <v>283220</v>
      </c>
    </row>
    <row r="155" spans="2:13" x14ac:dyDescent="0.2">
      <c r="B155" s="23">
        <v>2016</v>
      </c>
      <c r="C155" s="73">
        <v>2346320</v>
      </c>
      <c r="D155" s="73">
        <v>32282</v>
      </c>
      <c r="E155" s="73">
        <v>5770</v>
      </c>
      <c r="F155" s="73">
        <v>51068</v>
      </c>
      <c r="G155" s="73">
        <v>33517</v>
      </c>
      <c r="H155" s="73">
        <v>486314</v>
      </c>
      <c r="I155" s="73">
        <v>992800</v>
      </c>
      <c r="J155" s="73">
        <v>65251</v>
      </c>
      <c r="K155" s="73">
        <v>64308</v>
      </c>
      <c r="L155" s="73">
        <v>310663</v>
      </c>
      <c r="M155" s="73">
        <v>297128</v>
      </c>
    </row>
    <row r="156" spans="2:13" x14ac:dyDescent="0.2">
      <c r="B156" s="23">
        <v>2017</v>
      </c>
      <c r="C156" s="73">
        <v>2413317</v>
      </c>
      <c r="D156" s="73">
        <v>32565</v>
      </c>
      <c r="E156" s="73">
        <v>5998</v>
      </c>
      <c r="F156" s="73">
        <v>52187</v>
      </c>
      <c r="G156" s="73">
        <v>34043</v>
      </c>
      <c r="H156" s="73">
        <v>497104</v>
      </c>
      <c r="I156" s="73">
        <v>1019718</v>
      </c>
      <c r="J156" s="73">
        <v>67222</v>
      </c>
      <c r="K156" s="73">
        <v>65766</v>
      </c>
      <c r="L156" s="73">
        <v>319517</v>
      </c>
      <c r="M156" s="73">
        <v>311840</v>
      </c>
    </row>
    <row r="157" spans="2:13" x14ac:dyDescent="0.2">
      <c r="B157" s="23">
        <v>2018</v>
      </c>
      <c r="C157" s="73">
        <v>2480829</v>
      </c>
      <c r="D157" s="73">
        <v>32767</v>
      </c>
      <c r="E157" s="73">
        <v>6247</v>
      </c>
      <c r="F157" s="73">
        <v>53404</v>
      </c>
      <c r="G157" s="73">
        <v>34600</v>
      </c>
      <c r="H157" s="73">
        <v>508471</v>
      </c>
      <c r="I157" s="73">
        <v>1046238</v>
      </c>
      <c r="J157" s="73">
        <v>69211</v>
      </c>
      <c r="K157" s="73">
        <v>66938</v>
      </c>
      <c r="L157" s="73">
        <v>327980</v>
      </c>
      <c r="M157" s="73">
        <v>327472</v>
      </c>
    </row>
    <row r="158" spans="2:13" x14ac:dyDescent="0.2">
      <c r="B158" s="23">
        <v>2019</v>
      </c>
      <c r="C158" s="73">
        <v>2544256</v>
      </c>
      <c r="D158" s="73">
        <v>32886</v>
      </c>
      <c r="E158" s="73">
        <v>6609</v>
      </c>
      <c r="F158" s="73">
        <v>54869</v>
      </c>
      <c r="G158" s="73">
        <v>35186</v>
      </c>
      <c r="H158" s="73">
        <v>519840</v>
      </c>
      <c r="I158" s="73">
        <v>1071308</v>
      </c>
      <c r="J158" s="73">
        <v>71245</v>
      </c>
      <c r="K158" s="73">
        <v>67669</v>
      </c>
      <c r="L158" s="73">
        <v>334511</v>
      </c>
      <c r="M158" s="73">
        <v>342492</v>
      </c>
    </row>
    <row r="159" spans="2:13" x14ac:dyDescent="0.2">
      <c r="B159" s="1">
        <v>2020</v>
      </c>
      <c r="C159" s="73">
        <v>2608097</v>
      </c>
      <c r="D159" s="73">
        <v>32991</v>
      </c>
      <c r="E159" s="73">
        <v>6981</v>
      </c>
      <c r="F159" s="73">
        <v>56313</v>
      </c>
      <c r="G159" s="73">
        <v>35915</v>
      </c>
      <c r="H159" s="73">
        <v>531034</v>
      </c>
      <c r="I159" s="73">
        <v>1099043</v>
      </c>
      <c r="J159" s="73">
        <v>73288</v>
      </c>
      <c r="K159" s="73">
        <v>68412</v>
      </c>
      <c r="L159" s="73">
        <v>340095</v>
      </c>
      <c r="M159" s="73">
        <v>356220</v>
      </c>
    </row>
    <row r="160" spans="2:13" x14ac:dyDescent="0.2">
      <c r="B160" s="1">
        <v>2021</v>
      </c>
      <c r="C160" s="73">
        <v>2686064</v>
      </c>
      <c r="D160" s="73">
        <v>33183</v>
      </c>
      <c r="E160" s="73">
        <v>7422</v>
      </c>
      <c r="F160" s="73">
        <v>58188</v>
      </c>
      <c r="G160" s="73">
        <v>36960</v>
      </c>
      <c r="H160" s="73">
        <v>546245</v>
      </c>
      <c r="I160" s="73">
        <v>1131988</v>
      </c>
      <c r="J160" s="73">
        <v>75689</v>
      </c>
      <c r="K160" s="73">
        <v>69561</v>
      </c>
      <c r="L160" s="73">
        <v>347429</v>
      </c>
      <c r="M160" s="73">
        <v>371319</v>
      </c>
    </row>
    <row r="161" spans="1:13" s="88" customFormat="1" x14ac:dyDescent="0.2">
      <c r="B161" s="145">
        <v>2022</v>
      </c>
      <c r="C161" s="88">
        <v>2754779</v>
      </c>
      <c r="D161" s="88">
        <v>33500</v>
      </c>
      <c r="E161" s="88">
        <v>7833</v>
      </c>
      <c r="F161" s="88">
        <v>60373</v>
      </c>
      <c r="G161" s="88">
        <v>38155</v>
      </c>
      <c r="H161" s="88">
        <v>558128</v>
      </c>
      <c r="I161" s="88">
        <v>1159005</v>
      </c>
      <c r="J161" s="88">
        <v>77699</v>
      </c>
      <c r="K161" s="88">
        <v>70665</v>
      </c>
      <c r="L161" s="88">
        <v>354498</v>
      </c>
      <c r="M161" s="88">
        <v>386669</v>
      </c>
    </row>
    <row r="162" spans="1:13" s="88" customFormat="1" x14ac:dyDescent="0.2">
      <c r="A162" s="129"/>
      <c r="B162" s="145">
        <v>2023</v>
      </c>
      <c r="C162" s="88">
        <v>2811985</v>
      </c>
      <c r="D162" s="88">
        <v>33599</v>
      </c>
      <c r="E162" s="88">
        <v>8116</v>
      </c>
      <c r="F162" s="88">
        <v>62122</v>
      </c>
      <c r="G162" s="88">
        <v>39174</v>
      </c>
      <c r="H162" s="88">
        <v>565406</v>
      </c>
      <c r="I162" s="88">
        <v>1183098</v>
      </c>
      <c r="J162" s="88">
        <v>79386</v>
      </c>
      <c r="K162" s="88">
        <v>71509</v>
      </c>
      <c r="L162" s="88">
        <v>360892</v>
      </c>
      <c r="M162" s="88">
        <v>400315</v>
      </c>
    </row>
    <row r="163" spans="1:13" x14ac:dyDescent="0.2">
      <c r="A163" s="126"/>
      <c r="B163" s="16"/>
      <c r="C163" s="126"/>
      <c r="D163" s="126"/>
      <c r="E163" s="126"/>
      <c r="F163" s="126"/>
      <c r="G163" s="126"/>
      <c r="H163" s="126"/>
      <c r="I163" s="126"/>
      <c r="J163" s="126"/>
      <c r="K163" s="126"/>
      <c r="L163" s="126"/>
      <c r="M163" s="126"/>
    </row>
    <row r="164" spans="1:13" x14ac:dyDescent="0.2">
      <c r="A164" s="126"/>
      <c r="B164" s="16"/>
      <c r="C164" s="1" t="s">
        <v>582</v>
      </c>
      <c r="D164" s="126"/>
      <c r="E164" s="126"/>
      <c r="F164" s="126"/>
      <c r="G164" s="126"/>
      <c r="H164" s="126"/>
      <c r="I164" s="126"/>
      <c r="J164" s="126"/>
      <c r="K164" s="126"/>
      <c r="L164" s="126"/>
      <c r="M164" s="126"/>
    </row>
    <row r="165" spans="1:13" x14ac:dyDescent="0.2">
      <c r="C165" s="1" t="s">
        <v>583</v>
      </c>
    </row>
  </sheetData>
  <phoneticPr fontId="19" type="noConversion"/>
  <pageMargins left="0.35433070866141736" right="0.35433070866141736" top="0.59055118110236227" bottom="0.59055118110236227" header="0.51181102362204722" footer="0.51181102362204722"/>
  <pageSetup scale="51" orientation="landscape" r:id="rId1"/>
  <headerFooter alignWithMargins="0"/>
  <colBreaks count="2" manualBreakCount="2">
    <brk id="16" max="1048575" man="1"/>
    <brk id="34" max="5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BO130"/>
  <sheetViews>
    <sheetView workbookViewId="0"/>
  </sheetViews>
  <sheetFormatPr defaultColWidth="9" defaultRowHeight="12.75" x14ac:dyDescent="0.2"/>
  <cols>
    <col min="1" max="1" width="8.875" customWidth="1"/>
    <col min="2" max="6" width="11.25" customWidth="1"/>
    <col min="7" max="7" width="9.875" customWidth="1"/>
    <col min="8" max="162" width="11.25" customWidth="1"/>
  </cols>
  <sheetData>
    <row r="1" spans="1:67" x14ac:dyDescent="0.2">
      <c r="B1" t="s">
        <v>584</v>
      </c>
      <c r="N1" t="s">
        <v>585</v>
      </c>
      <c r="Z1" t="s">
        <v>586</v>
      </c>
      <c r="AL1" t="s">
        <v>587</v>
      </c>
      <c r="AX1" t="s">
        <v>588</v>
      </c>
      <c r="BJ1" t="s">
        <v>589</v>
      </c>
    </row>
    <row r="3" spans="1:67" x14ac:dyDescent="0.2">
      <c r="B3" t="s">
        <v>101</v>
      </c>
      <c r="H3" t="s">
        <v>102</v>
      </c>
      <c r="N3" t="s">
        <v>103</v>
      </c>
      <c r="T3" t="s">
        <v>104</v>
      </c>
      <c r="Z3" t="s">
        <v>105</v>
      </c>
      <c r="AF3" t="s">
        <v>106</v>
      </c>
      <c r="AL3" t="s">
        <v>107</v>
      </c>
      <c r="AR3" t="s">
        <v>108</v>
      </c>
      <c r="AX3" t="s">
        <v>109</v>
      </c>
      <c r="BD3" t="s">
        <v>110</v>
      </c>
      <c r="BJ3" t="s">
        <v>111</v>
      </c>
    </row>
    <row r="4" spans="1:67" x14ac:dyDescent="0.2">
      <c r="B4" t="s">
        <v>590</v>
      </c>
      <c r="C4" t="s">
        <v>591</v>
      </c>
      <c r="D4" t="s">
        <v>592</v>
      </c>
      <c r="E4" t="s">
        <v>593</v>
      </c>
      <c r="F4" t="s">
        <v>594</v>
      </c>
      <c r="G4" t="s">
        <v>595</v>
      </c>
      <c r="H4" t="s">
        <v>590</v>
      </c>
      <c r="I4" t="s">
        <v>591</v>
      </c>
      <c r="J4" t="s">
        <v>592</v>
      </c>
      <c r="K4" t="s">
        <v>593</v>
      </c>
      <c r="L4" t="s">
        <v>594</v>
      </c>
      <c r="M4" t="s">
        <v>595</v>
      </c>
      <c r="N4" t="s">
        <v>590</v>
      </c>
      <c r="O4" t="s">
        <v>591</v>
      </c>
      <c r="P4" t="s">
        <v>592</v>
      </c>
      <c r="Q4" t="s">
        <v>593</v>
      </c>
      <c r="R4" t="s">
        <v>594</v>
      </c>
      <c r="S4" t="s">
        <v>595</v>
      </c>
      <c r="T4" t="s">
        <v>590</v>
      </c>
      <c r="U4" t="s">
        <v>591</v>
      </c>
      <c r="V4" t="s">
        <v>592</v>
      </c>
      <c r="W4" t="s">
        <v>593</v>
      </c>
      <c r="X4" t="s">
        <v>594</v>
      </c>
      <c r="Y4" t="s">
        <v>595</v>
      </c>
      <c r="Z4" t="s">
        <v>590</v>
      </c>
      <c r="AA4" t="s">
        <v>591</v>
      </c>
      <c r="AB4" t="s">
        <v>592</v>
      </c>
      <c r="AC4" t="s">
        <v>593</v>
      </c>
      <c r="AD4" t="s">
        <v>594</v>
      </c>
      <c r="AE4" t="s">
        <v>595</v>
      </c>
      <c r="AF4" t="s">
        <v>590</v>
      </c>
      <c r="AG4" t="s">
        <v>591</v>
      </c>
      <c r="AH4" t="s">
        <v>592</v>
      </c>
      <c r="AI4" t="s">
        <v>593</v>
      </c>
      <c r="AJ4" t="s">
        <v>594</v>
      </c>
      <c r="AK4" t="s">
        <v>595</v>
      </c>
      <c r="AL4" t="s">
        <v>590</v>
      </c>
      <c r="AM4" t="s">
        <v>591</v>
      </c>
      <c r="AN4" t="s">
        <v>592</v>
      </c>
      <c r="AO4" t="s">
        <v>593</v>
      </c>
      <c r="AP4" t="s">
        <v>594</v>
      </c>
      <c r="AQ4" t="s">
        <v>595</v>
      </c>
      <c r="AR4" t="s">
        <v>590</v>
      </c>
      <c r="AS4" t="s">
        <v>591</v>
      </c>
      <c r="AT4" t="s">
        <v>592</v>
      </c>
      <c r="AU4" t="s">
        <v>593</v>
      </c>
      <c r="AV4" t="s">
        <v>594</v>
      </c>
      <c r="AW4" t="s">
        <v>595</v>
      </c>
      <c r="AX4" t="s">
        <v>590</v>
      </c>
      <c r="AY4" t="s">
        <v>591</v>
      </c>
      <c r="AZ4" t="s">
        <v>592</v>
      </c>
      <c r="BA4" t="s">
        <v>593</v>
      </c>
      <c r="BB4" t="s">
        <v>594</v>
      </c>
      <c r="BC4" t="s">
        <v>595</v>
      </c>
      <c r="BD4" t="s">
        <v>590</v>
      </c>
      <c r="BE4" t="s">
        <v>591</v>
      </c>
      <c r="BF4" t="s">
        <v>592</v>
      </c>
      <c r="BG4" t="s">
        <v>593</v>
      </c>
      <c r="BH4" t="s">
        <v>594</v>
      </c>
      <c r="BI4" t="s">
        <v>595</v>
      </c>
      <c r="BJ4" t="s">
        <v>590</v>
      </c>
      <c r="BK4" t="s">
        <v>591</v>
      </c>
      <c r="BL4" t="s">
        <v>592</v>
      </c>
      <c r="BM4" t="s">
        <v>593</v>
      </c>
      <c r="BN4" t="s">
        <v>594</v>
      </c>
      <c r="BO4" t="s">
        <v>595</v>
      </c>
    </row>
    <row r="6" spans="1:67" x14ac:dyDescent="0.2">
      <c r="B6" t="s">
        <v>145</v>
      </c>
      <c r="C6" t="s">
        <v>146</v>
      </c>
      <c r="D6" t="s">
        <v>596</v>
      </c>
      <c r="E6" t="s">
        <v>597</v>
      </c>
      <c r="F6" t="s">
        <v>598</v>
      </c>
      <c r="G6" t="s">
        <v>599</v>
      </c>
      <c r="H6" t="s">
        <v>393</v>
      </c>
      <c r="I6" t="s">
        <v>152</v>
      </c>
      <c r="J6" t="s">
        <v>435</v>
      </c>
      <c r="K6" t="s">
        <v>600</v>
      </c>
      <c r="L6" t="s">
        <v>601</v>
      </c>
      <c r="M6" t="s">
        <v>602</v>
      </c>
      <c r="N6" t="s">
        <v>145</v>
      </c>
      <c r="O6" t="s">
        <v>146</v>
      </c>
      <c r="P6" t="s">
        <v>596</v>
      </c>
      <c r="Q6" t="s">
        <v>597</v>
      </c>
      <c r="R6" t="s">
        <v>598</v>
      </c>
      <c r="S6" t="s">
        <v>599</v>
      </c>
      <c r="T6" t="s">
        <v>393</v>
      </c>
      <c r="U6" t="s">
        <v>152</v>
      </c>
      <c r="V6" t="s">
        <v>435</v>
      </c>
      <c r="W6" t="s">
        <v>600</v>
      </c>
      <c r="X6" t="s">
        <v>601</v>
      </c>
      <c r="Y6" t="s">
        <v>602</v>
      </c>
      <c r="Z6" t="s">
        <v>145</v>
      </c>
      <c r="AA6" t="s">
        <v>146</v>
      </c>
      <c r="AB6" t="s">
        <v>596</v>
      </c>
      <c r="AC6" t="s">
        <v>597</v>
      </c>
      <c r="AD6" t="s">
        <v>598</v>
      </c>
      <c r="AE6" t="s">
        <v>599</v>
      </c>
      <c r="AF6" t="s">
        <v>393</v>
      </c>
      <c r="AG6" t="s">
        <v>152</v>
      </c>
      <c r="AH6" t="s">
        <v>435</v>
      </c>
      <c r="AI6" t="s">
        <v>600</v>
      </c>
      <c r="AJ6" t="s">
        <v>601</v>
      </c>
      <c r="AK6" t="s">
        <v>602</v>
      </c>
      <c r="AL6" t="s">
        <v>145</v>
      </c>
      <c r="AM6" t="s">
        <v>146</v>
      </c>
      <c r="AN6" t="s">
        <v>596</v>
      </c>
      <c r="AO6" t="s">
        <v>597</v>
      </c>
      <c r="AP6" t="s">
        <v>598</v>
      </c>
      <c r="AQ6" t="s">
        <v>599</v>
      </c>
      <c r="AR6" t="s">
        <v>393</v>
      </c>
      <c r="AS6" t="s">
        <v>152</v>
      </c>
      <c r="AT6" t="s">
        <v>435</v>
      </c>
      <c r="AU6" t="s">
        <v>600</v>
      </c>
      <c r="AV6" t="s">
        <v>601</v>
      </c>
      <c r="AW6" t="s">
        <v>602</v>
      </c>
      <c r="AX6" t="s">
        <v>145</v>
      </c>
      <c r="AY6" t="s">
        <v>146</v>
      </c>
      <c r="AZ6" t="s">
        <v>596</v>
      </c>
      <c r="BA6" t="s">
        <v>597</v>
      </c>
      <c r="BB6" t="s">
        <v>598</v>
      </c>
      <c r="BC6" t="s">
        <v>599</v>
      </c>
      <c r="BD6" t="s">
        <v>393</v>
      </c>
      <c r="BE6" t="s">
        <v>152</v>
      </c>
      <c r="BF6" t="s">
        <v>435</v>
      </c>
      <c r="BG6" t="s">
        <v>600</v>
      </c>
      <c r="BH6" t="s">
        <v>601</v>
      </c>
      <c r="BI6" t="s">
        <v>602</v>
      </c>
      <c r="BJ6" t="s">
        <v>145</v>
      </c>
      <c r="BK6" t="s">
        <v>146</v>
      </c>
      <c r="BL6" t="s">
        <v>596</v>
      </c>
      <c r="BM6" t="s">
        <v>597</v>
      </c>
      <c r="BN6" t="s">
        <v>598</v>
      </c>
      <c r="BO6" t="s">
        <v>599</v>
      </c>
    </row>
    <row r="8" spans="1:67" x14ac:dyDescent="0.2">
      <c r="A8">
        <v>1971</v>
      </c>
      <c r="B8">
        <v>1285</v>
      </c>
      <c r="C8">
        <f t="shared" ref="C8:C15" si="0">C9*(C104/C105)</f>
        <v>19.406397440119534</v>
      </c>
      <c r="D8">
        <f>B8/C8*100</f>
        <v>6621.527792394244</v>
      </c>
      <c r="E8">
        <f>D8</f>
        <v>6621.527792394244</v>
      </c>
      <c r="F8">
        <f>D8</f>
        <v>6621.527792394244</v>
      </c>
      <c r="G8" t="e">
        <f>F8*1000000/'a1'!#REF!</f>
        <v>#REF!</v>
      </c>
      <c r="H8">
        <f t="shared" ref="H8:H15" si="1">H9/POWER(H$22/H$16,1/5)</f>
        <v>5.6909662469755542</v>
      </c>
      <c r="I8">
        <f t="shared" ref="I8:I15" si="2">I9*(D104/D105)</f>
        <v>15.848383512337119</v>
      </c>
      <c r="J8">
        <f>H8/I8*100</f>
        <v>35.908812040959518</v>
      </c>
      <c r="K8">
        <f>J8</f>
        <v>35.908812040959518</v>
      </c>
      <c r="L8">
        <f>J8</f>
        <v>35.908812040959518</v>
      </c>
      <c r="M8" t="e">
        <f>L8*1000000/'a1'!#REF!</f>
        <v>#REF!</v>
      </c>
      <c r="N8">
        <f t="shared" ref="N8:N15" si="3">N9/POWER(N$22/N$16,1/5)</f>
        <v>1.6493848884661169</v>
      </c>
      <c r="O8">
        <f t="shared" ref="O8:O15" si="4">O9*(E104/E105)</f>
        <v>24.60435799086758</v>
      </c>
      <c r="P8">
        <f>N8/O8*100</f>
        <v>6.7036290444088014</v>
      </c>
      <c r="Q8">
        <f>P8</f>
        <v>6.7036290444088014</v>
      </c>
      <c r="R8">
        <f>P8</f>
        <v>6.7036290444088014</v>
      </c>
      <c r="S8" t="e">
        <f>R8*1000000/'a1'!#REF!</f>
        <v>#REF!</v>
      </c>
      <c r="T8">
        <f t="shared" ref="T8:T15" si="5">T9/POWER(T$22/T$16,1/5)</f>
        <v>24.708933169232484</v>
      </c>
      <c r="U8">
        <f t="shared" ref="U8:U15" si="6">U9*(F104/F105)</f>
        <v>19.292590149270421</v>
      </c>
      <c r="V8">
        <f>T8/U8*100</f>
        <v>128.07473220575773</v>
      </c>
      <c r="W8">
        <f>V8</f>
        <v>128.07473220575773</v>
      </c>
      <c r="X8">
        <f>V8</f>
        <v>128.07473220575773</v>
      </c>
      <c r="Y8" t="e">
        <f>X8*1000000/'a1'!#REF!</f>
        <v>#REF!</v>
      </c>
      <c r="Z8">
        <f t="shared" ref="Z8:Z15" si="7">Z9/POWER(Z$22/Z$16,1/5)</f>
        <v>90.345112838847101</v>
      </c>
      <c r="AA8">
        <f t="shared" ref="AA8:AA15" si="8">AA9*(G104/G105)</f>
        <v>19.9093834155446</v>
      </c>
      <c r="AB8">
        <f>Z8/AA8*100</f>
        <v>453.78157099686251</v>
      </c>
      <c r="AC8">
        <f>AB8</f>
        <v>453.78157099686251</v>
      </c>
      <c r="AD8">
        <f>AB8</f>
        <v>453.78157099686251</v>
      </c>
      <c r="AE8" t="e">
        <f>AD8*1000000/'a1'!#REF!</f>
        <v>#REF!</v>
      </c>
      <c r="AF8">
        <f t="shared" ref="AF8:AF15" si="9">AF9/POWER(AF$22/AF$16,1/5)</f>
        <v>175.06474931802896</v>
      </c>
      <c r="AG8">
        <f t="shared" ref="AG8:AG15" si="10">AG9*(H104/H105)</f>
        <v>20.046081836840578</v>
      </c>
      <c r="AH8">
        <f>AF8/AG8*100</f>
        <v>873.31155655713189</v>
      </c>
      <c r="AI8">
        <f>AH8</f>
        <v>873.31155655713189</v>
      </c>
      <c r="AJ8">
        <f>AH8</f>
        <v>873.31155655713189</v>
      </c>
      <c r="AK8" t="e">
        <f>AJ8*1000000/'a1'!#REF!</f>
        <v>#REF!</v>
      </c>
      <c r="AL8">
        <f t="shared" ref="AL8:AL15" si="11">AL9/POWER(AL$22/AL$16,1/5)</f>
        <v>293.37027535347107</v>
      </c>
      <c r="AM8">
        <f t="shared" ref="AM8:AM15" si="12">AM9*(I104/I105)</f>
        <v>21.608161308119392</v>
      </c>
      <c r="AN8">
        <f>AL8/AM8*100</f>
        <v>1357.6827346398766</v>
      </c>
      <c r="AO8">
        <f>AN8</f>
        <v>1357.6827346398766</v>
      </c>
      <c r="AP8">
        <f>AN8</f>
        <v>1357.6827346398766</v>
      </c>
      <c r="AQ8" t="e">
        <f>AP8*1000000/'a1'!#REF!</f>
        <v>#REF!</v>
      </c>
      <c r="AR8">
        <f t="shared" ref="AR8:AR15" si="13">AR9/POWER(AR$22/AR$16,1/5)</f>
        <v>21.591743151574235</v>
      </c>
      <c r="AS8">
        <f t="shared" ref="AS8:AS15" si="14">AS9*(J104/J105)</f>
        <v>20.396500843170323</v>
      </c>
      <c r="AT8">
        <f>AR8/AS8*100</f>
        <v>105.86003607968931</v>
      </c>
      <c r="AU8">
        <f>AT8</f>
        <v>105.86003607968931</v>
      </c>
      <c r="AV8">
        <f>AT8</f>
        <v>105.86003607968931</v>
      </c>
      <c r="AW8" t="e">
        <f>AV8*1000000/'a1'!#REF!</f>
        <v>#REF!</v>
      </c>
      <c r="AX8">
        <f t="shared" ref="AX8:AX15" si="15">AX9/POWER(AX$22/AX$16,1/5)</f>
        <v>21.002945373453382</v>
      </c>
      <c r="AY8">
        <f t="shared" ref="AY8:AY15" si="16">AY9*(K104/K105)</f>
        <v>21.482602051439187</v>
      </c>
      <c r="AZ8">
        <f>AX8/AY8*100</f>
        <v>97.76723193569714</v>
      </c>
      <c r="BA8">
        <f>AZ8</f>
        <v>97.76723193569714</v>
      </c>
      <c r="BB8">
        <f>AZ8</f>
        <v>97.76723193569714</v>
      </c>
      <c r="BC8" t="e">
        <f>BB8*1000000/'a1'!#REF!</f>
        <v>#REF!</v>
      </c>
      <c r="BD8">
        <f t="shared" ref="BD8:BD15" si="17">BD9/POWER(BD$22/BD$16,1/5)</f>
        <v>103.98578132452033</v>
      </c>
      <c r="BE8">
        <f t="shared" ref="BE8:BE15" si="18">BE9*(L104/L105)</f>
        <v>20.137165184108856</v>
      </c>
      <c r="BF8">
        <f>BD8/BE8*100</f>
        <v>516.3873880648315</v>
      </c>
      <c r="BG8">
        <f>BF8</f>
        <v>516.3873880648315</v>
      </c>
      <c r="BH8">
        <f>BF8</f>
        <v>516.3873880648315</v>
      </c>
      <c r="BI8" t="e">
        <f>BH8*1000000/'a1'!#REF!</f>
        <v>#REF!</v>
      </c>
      <c r="BJ8">
        <f t="shared" ref="BJ8:BJ15" si="19">BJ9/POWER(BJ$22/BJ$16,1/5)</f>
        <v>44.119163977556497</v>
      </c>
      <c r="BK8">
        <f t="shared" ref="BK8:BK15" si="20">BK9*(M104/M105)</f>
        <v>19.994471923676663</v>
      </c>
      <c r="BL8">
        <f>BJ8/BK8*100</f>
        <v>220.65681027220495</v>
      </c>
      <c r="BM8">
        <f>BL8</f>
        <v>220.65681027220495</v>
      </c>
      <c r="BN8">
        <f>BL8</f>
        <v>220.65681027220495</v>
      </c>
      <c r="BO8" t="e">
        <f>BN8*1000000/'a1'!#REF!</f>
        <v>#REF!</v>
      </c>
    </row>
    <row r="9" spans="1:67" x14ac:dyDescent="0.2">
      <c r="A9">
        <v>1972</v>
      </c>
      <c r="B9">
        <v>1372</v>
      </c>
      <c r="C9">
        <f t="shared" si="0"/>
        <v>20.574797662290422</v>
      </c>
      <c r="D9">
        <f t="shared" ref="D9:D46" si="21">B9/C9*100</f>
        <v>6668.3523333724324</v>
      </c>
      <c r="E9">
        <f>E8+D9</f>
        <v>13289.880125766676</v>
      </c>
      <c r="F9">
        <f>(F8*0.8)+D9</f>
        <v>11965.574567287829</v>
      </c>
      <c r="G9" t="e">
        <f>F9*1000000/'a1'!#REF!</f>
        <v>#REF!</v>
      </c>
      <c r="H9">
        <f t="shared" si="1"/>
        <v>6.8126199785670742</v>
      </c>
      <c r="I9">
        <f t="shared" si="2"/>
        <v>16.692380267431997</v>
      </c>
      <c r="J9">
        <f>H9/I9*100</f>
        <v>40.812753300731906</v>
      </c>
      <c r="K9">
        <f>K8+J9</f>
        <v>76.721565341691417</v>
      </c>
      <c r="L9">
        <f>(L8*0.8)+J9</f>
        <v>69.539802933499516</v>
      </c>
      <c r="M9" t="e">
        <f>L9*1000000/'a1'!#REF!</f>
        <v>#REF!</v>
      </c>
      <c r="N9">
        <f t="shared" si="3"/>
        <v>1.8946457081379966</v>
      </c>
      <c r="O9">
        <f t="shared" si="4"/>
        <v>25.862535388127846</v>
      </c>
      <c r="P9">
        <f>N9/O9*100</f>
        <v>7.3258312833773083</v>
      </c>
      <c r="Q9">
        <f>Q8+P9</f>
        <v>14.02946032778611</v>
      </c>
      <c r="R9">
        <f>(R8*0.8)+P9</f>
        <v>12.688734518904351</v>
      </c>
      <c r="S9" t="e">
        <f>R9*1000000/'a1'!#REF!</f>
        <v>#REF!</v>
      </c>
      <c r="T9">
        <f t="shared" si="5"/>
        <v>28.527194997039018</v>
      </c>
      <c r="U9">
        <f t="shared" si="6"/>
        <v>20.352009839548277</v>
      </c>
      <c r="V9">
        <f>T9/U9*100</f>
        <v>140.16893280782824</v>
      </c>
      <c r="W9">
        <f>W8+V9</f>
        <v>268.243665013586</v>
      </c>
      <c r="X9">
        <f>(X8*0.8)+V9</f>
        <v>242.62871857243442</v>
      </c>
      <c r="Y9" t="e">
        <f>X9*1000000/'a1'!#REF!</f>
        <v>#REF!</v>
      </c>
      <c r="Z9">
        <f t="shared" si="7"/>
        <v>86.191719084798464</v>
      </c>
      <c r="AA9">
        <f t="shared" si="8"/>
        <v>21.073674843354226</v>
      </c>
      <c r="AB9">
        <f>Z9/AA9*100</f>
        <v>409.00184578856118</v>
      </c>
      <c r="AC9">
        <f>AC8+AB9</f>
        <v>862.7834167854237</v>
      </c>
      <c r="AD9">
        <f>(AD8*0.8)+AB9</f>
        <v>772.02710258605123</v>
      </c>
      <c r="AE9" t="e">
        <f>AD9*1000000/'a1'!#REF!</f>
        <v>#REF!</v>
      </c>
      <c r="AF9">
        <f t="shared" si="9"/>
        <v>203.51689768632167</v>
      </c>
      <c r="AG9">
        <f t="shared" si="10"/>
        <v>21.116792439401795</v>
      </c>
      <c r="AH9">
        <f>AF9/AG9*100</f>
        <v>963.76804512497711</v>
      </c>
      <c r="AI9">
        <f>AI8+AH9</f>
        <v>1837.0796016821091</v>
      </c>
      <c r="AJ9">
        <f>(AJ8*0.8)+AH9</f>
        <v>1662.4172903706826</v>
      </c>
      <c r="AK9" t="e">
        <f>AJ9*1000000/'a1'!#REF!</f>
        <v>#REF!</v>
      </c>
      <c r="AL9">
        <f t="shared" si="11"/>
        <v>345.75377038120661</v>
      </c>
      <c r="AM9">
        <f t="shared" si="12"/>
        <v>22.771206817621568</v>
      </c>
      <c r="AN9">
        <f>AL9/AM9*100</f>
        <v>1518.3814066176062</v>
      </c>
      <c r="AO9">
        <f>AO8+AN9</f>
        <v>2876.0641412574828</v>
      </c>
      <c r="AP9">
        <f>(AP8*0.8)+AN9</f>
        <v>2604.5275943295073</v>
      </c>
      <c r="AQ9" t="e">
        <f>AP9*1000000/'a1'!#REF!</f>
        <v>#REF!</v>
      </c>
      <c r="AR9">
        <f t="shared" si="13"/>
        <v>25.663391460968949</v>
      </c>
      <c r="AS9">
        <f t="shared" si="14"/>
        <v>21.40740613277352</v>
      </c>
      <c r="AT9">
        <f>AR9/AS9*100</f>
        <v>119.88090150576328</v>
      </c>
      <c r="AU9">
        <f>AU8+AT9</f>
        <v>225.74093758545257</v>
      </c>
      <c r="AV9">
        <f>(AV8*0.8)+AT9</f>
        <v>204.56893036951473</v>
      </c>
      <c r="AW9" t="e">
        <f>AV9*1000000/'a1'!#REF!</f>
        <v>#REF!</v>
      </c>
      <c r="AX9">
        <f t="shared" si="15"/>
        <v>24.234729096680638</v>
      </c>
      <c r="AY9">
        <f t="shared" si="16"/>
        <v>22.662282510911282</v>
      </c>
      <c r="AZ9">
        <f>AX9/AY9*100</f>
        <v>106.93860640477087</v>
      </c>
      <c r="BA9">
        <f>BA8+AZ9</f>
        <v>204.70583834046801</v>
      </c>
      <c r="BB9">
        <f>(BB8*0.8)+AZ9</f>
        <v>185.15239195332859</v>
      </c>
      <c r="BC9" t="e">
        <f>BB9*1000000/'a1'!#REF!</f>
        <v>#REF!</v>
      </c>
      <c r="BD9">
        <f t="shared" si="17"/>
        <v>117.53363977472169</v>
      </c>
      <c r="BE9">
        <f t="shared" si="18"/>
        <v>21.233457844561773</v>
      </c>
      <c r="BF9">
        <f>BD9/BE9*100</f>
        <v>553.53037943758147</v>
      </c>
      <c r="BG9">
        <f>BG8+BF9</f>
        <v>1069.917767502413</v>
      </c>
      <c r="BH9">
        <f>(BH8*0.8)+BF9</f>
        <v>966.64028988944665</v>
      </c>
      <c r="BI9" t="e">
        <f>BH9*1000000/'a1'!#REF!</f>
        <v>#REF!</v>
      </c>
      <c r="BJ9">
        <f t="shared" si="19"/>
        <v>52.066978521401666</v>
      </c>
      <c r="BK9">
        <f t="shared" si="20"/>
        <v>20.996980265253768</v>
      </c>
      <c r="BL9">
        <f>BJ9/BK9*100</f>
        <v>247.97365079950646</v>
      </c>
      <c r="BM9">
        <f>BM8+BL9</f>
        <v>468.63046107171141</v>
      </c>
      <c r="BN9">
        <f>(BN8*0.8)+BL9</f>
        <v>424.4990990172704</v>
      </c>
      <c r="BO9" t="e">
        <f>BN9*1000000/'a1'!#REF!</f>
        <v>#REF!</v>
      </c>
    </row>
    <row r="10" spans="1:67" x14ac:dyDescent="0.2">
      <c r="A10">
        <v>1973</v>
      </c>
      <c r="B10">
        <v>1470</v>
      </c>
      <c r="C10">
        <f t="shared" si="0"/>
        <v>22.509960530260951</v>
      </c>
      <c r="D10">
        <f t="shared" si="21"/>
        <v>6530.4423702734875</v>
      </c>
      <c r="E10">
        <f t="shared" ref="E10:E45" si="22">E9+D10</f>
        <v>19820.322496040164</v>
      </c>
      <c r="F10">
        <f t="shared" ref="F10:F45" si="23">(F9*0.8)+D10</f>
        <v>16102.902024103751</v>
      </c>
      <c r="G10" t="e">
        <f>F10*1000000/'a1'!#REF!</f>
        <v>#REF!</v>
      </c>
      <c r="H10">
        <f t="shared" si="1"/>
        <v>8.1553446213174503</v>
      </c>
      <c r="I10">
        <f t="shared" si="2"/>
        <v>18.099041525923461</v>
      </c>
      <c r="J10">
        <f t="shared" ref="J10:J50" si="24">H10/I10*100</f>
        <v>45.059538703397408</v>
      </c>
      <c r="K10">
        <f t="shared" ref="K10:K50" si="25">K9+J10</f>
        <v>121.78110404508882</v>
      </c>
      <c r="L10">
        <f t="shared" ref="L10:L50" si="26">(L9*0.8)+J10</f>
        <v>100.69138105019702</v>
      </c>
      <c r="M10" t="e">
        <f>L10*1000000/'a1'!#REF!</f>
        <v>#REF!</v>
      </c>
      <c r="N10">
        <f t="shared" si="3"/>
        <v>2.1763764082403094</v>
      </c>
      <c r="O10">
        <f t="shared" si="4"/>
        <v>28.239092694063924</v>
      </c>
      <c r="P10">
        <f t="shared" ref="P10:P46" si="27">N10/O10*100</f>
        <v>7.7069629389962691</v>
      </c>
      <c r="Q10">
        <f t="shared" ref="Q10:Q46" si="28">Q9+P10</f>
        <v>21.736423266782378</v>
      </c>
      <c r="R10">
        <f t="shared" ref="R10:R46" si="29">(R9*0.8)+P10</f>
        <v>17.85795055411975</v>
      </c>
      <c r="S10" t="e">
        <f>R10*1000000/'a1'!#REF!</f>
        <v>#REF!</v>
      </c>
      <c r="T10">
        <f t="shared" si="5"/>
        <v>32.935491339319789</v>
      </c>
      <c r="U10">
        <f t="shared" si="6"/>
        <v>21.969018840498691</v>
      </c>
      <c r="V10">
        <f t="shared" ref="V10:V50" si="30">T10/U10*100</f>
        <v>149.91789837516549</v>
      </c>
      <c r="W10">
        <f t="shared" ref="W10:W50" si="31">W9+V10</f>
        <v>418.16156338875146</v>
      </c>
      <c r="X10">
        <f t="shared" ref="X10:X50" si="32">(X9*0.8)+V10</f>
        <v>344.02087323311304</v>
      </c>
      <c r="Y10" t="e">
        <f>X10*1000000/'a1'!#REF!</f>
        <v>#REF!</v>
      </c>
      <c r="Z10">
        <f t="shared" si="7"/>
        <v>82.229267365510935</v>
      </c>
      <c r="AA10">
        <f t="shared" si="8"/>
        <v>22.761897413678184</v>
      </c>
      <c r="AB10">
        <f t="shared" ref="AB10:AB50" si="33">Z10/AA10*100</f>
        <v>361.25840421412909</v>
      </c>
      <c r="AC10">
        <f t="shared" ref="AC10:AC50" si="34">AC9+AB10</f>
        <v>1224.0418209995528</v>
      </c>
      <c r="AD10">
        <f t="shared" ref="AD10:AD50" si="35">(AD9*0.8)+AB10</f>
        <v>978.88008628297007</v>
      </c>
      <c r="AE10" t="e">
        <f>AD10*1000000/'a1'!#REF!</f>
        <v>#REF!</v>
      </c>
      <c r="AF10">
        <f t="shared" si="9"/>
        <v>236.59319083490209</v>
      </c>
      <c r="AG10">
        <f t="shared" si="10"/>
        <v>22.663374420879109</v>
      </c>
      <c r="AH10">
        <f t="shared" ref="AH10:AH50" si="36">AF10/AG10*100</f>
        <v>1043.9451179738514</v>
      </c>
      <c r="AI10">
        <f t="shared" ref="AI10:AI50" si="37">AI9+AH10</f>
        <v>2881.0247196559603</v>
      </c>
      <c r="AJ10">
        <f t="shared" ref="AJ10:AJ50" si="38">(AJ9*0.8)+AH10</f>
        <v>2373.8789502703976</v>
      </c>
      <c r="AK10" t="e">
        <f>AJ10*1000000/'a1'!#REF!</f>
        <v>#REF!</v>
      </c>
      <c r="AL10">
        <f t="shared" si="11"/>
        <v>407.49073705161146</v>
      </c>
      <c r="AM10">
        <f t="shared" si="12"/>
        <v>24.423955699545711</v>
      </c>
      <c r="AN10">
        <f t="shared" ref="AN10:AN50" si="39">AL10/AM10*100</f>
        <v>1668.405978394363</v>
      </c>
      <c r="AO10">
        <f t="shared" ref="AO10:AO50" si="40">AO9+AN10</f>
        <v>4544.4701196518454</v>
      </c>
      <c r="AP10">
        <f t="shared" ref="AP10:AP50" si="41">(AP9*0.8)+AN10</f>
        <v>3752.0280538579691</v>
      </c>
      <c r="AQ10" t="e">
        <f>AP10*1000000/'a1'!#REF!</f>
        <v>#REF!</v>
      </c>
      <c r="AR10">
        <f t="shared" si="13"/>
        <v>30.502848086673133</v>
      </c>
      <c r="AS10">
        <f t="shared" si="14"/>
        <v>23.012961592731536</v>
      </c>
      <c r="AT10">
        <f t="shared" ref="AT10:AT50" si="42">AR10/AS10*100</f>
        <v>132.54638245390902</v>
      </c>
      <c r="AU10">
        <f t="shared" ref="AU10:AU50" si="43">AU9+AT10</f>
        <v>358.28732003936159</v>
      </c>
      <c r="AV10">
        <f t="shared" ref="AV10:AV50" si="44">(AV9*0.8)+AT10</f>
        <v>296.20152674952078</v>
      </c>
      <c r="AW10" t="e">
        <f>AV10*1000000/'a1'!#REF!</f>
        <v>#REF!</v>
      </c>
      <c r="AX10">
        <f t="shared" si="15"/>
        <v>27.963796693574388</v>
      </c>
      <c r="AY10">
        <f t="shared" si="16"/>
        <v>24.214493641795617</v>
      </c>
      <c r="AZ10">
        <f t="shared" ref="AZ10:AZ50" si="45">AX10/AY10*100</f>
        <v>115.48371445317881</v>
      </c>
      <c r="BA10">
        <f t="shared" ref="BA10:BA50" si="46">BA9+AZ10</f>
        <v>320.18955279364684</v>
      </c>
      <c r="BB10">
        <f t="shared" ref="BB10:BB50" si="47">(BB9*0.8)+AZ10</f>
        <v>263.60562801584172</v>
      </c>
      <c r="BC10" t="e">
        <f>BB10*1000000/'a1'!#REF!</f>
        <v>#REF!</v>
      </c>
      <c r="BD10">
        <f t="shared" si="17"/>
        <v>132.84659020431477</v>
      </c>
      <c r="BE10">
        <f t="shared" si="18"/>
        <v>22.791347414679077</v>
      </c>
      <c r="BF10">
        <f t="shared" ref="BF10:BF50" si="48">BD10/BE10*100</f>
        <v>582.8816865770433</v>
      </c>
      <c r="BG10">
        <f t="shared" ref="BG10:BG50" si="49">BG9+BF10</f>
        <v>1652.7994540794562</v>
      </c>
      <c r="BH10">
        <f t="shared" ref="BH10:BH50" si="50">(BH9*0.8)+BF10</f>
        <v>1356.1939184886005</v>
      </c>
      <c r="BI10" t="e">
        <f>BH10*1000000/'a1'!#REF!</f>
        <v>#REF!</v>
      </c>
      <c r="BJ10">
        <f t="shared" si="19"/>
        <v>61.446546306434506</v>
      </c>
      <c r="BK10">
        <f t="shared" si="20"/>
        <v>22.55643768548482</v>
      </c>
      <c r="BL10">
        <f t="shared" ref="BL10:BL50" si="51">BJ10/BK10*100</f>
        <v>272.41245786774061</v>
      </c>
      <c r="BM10">
        <f t="shared" ref="BM10:BM50" si="52">BM9+BL10</f>
        <v>741.04291893945197</v>
      </c>
      <c r="BN10">
        <f t="shared" ref="BN10:BN50" si="53">(BN9*0.8)+BL10</f>
        <v>612.01173708155693</v>
      </c>
      <c r="BO10" t="e">
        <f>BN10*1000000/'a1'!#REF!</f>
        <v>#REF!</v>
      </c>
    </row>
    <row r="11" spans="1:67" x14ac:dyDescent="0.2">
      <c r="A11">
        <v>1974</v>
      </c>
      <c r="B11">
        <v>1689</v>
      </c>
      <c r="C11">
        <f t="shared" si="0"/>
        <v>25.814342408587986</v>
      </c>
      <c r="D11">
        <f t="shared" si="21"/>
        <v>6542.8743962042545</v>
      </c>
      <c r="E11">
        <f t="shared" si="22"/>
        <v>26363.196892244418</v>
      </c>
      <c r="F11">
        <f t="shared" si="23"/>
        <v>19425.196015487254</v>
      </c>
      <c r="G11" t="e">
        <f>F11*1000000/'a1'!#REF!</f>
        <v>#REF!</v>
      </c>
      <c r="H11">
        <f t="shared" si="1"/>
        <v>9.7627118644067838</v>
      </c>
      <c r="I11">
        <f t="shared" si="2"/>
        <v>20.631031791208088</v>
      </c>
      <c r="J11">
        <f t="shared" si="24"/>
        <v>47.320521645297269</v>
      </c>
      <c r="K11">
        <f t="shared" si="25"/>
        <v>169.1016256903861</v>
      </c>
      <c r="L11">
        <f t="shared" si="26"/>
        <v>127.87362648545491</v>
      </c>
      <c r="M11" t="e">
        <f>L11*1000000/'a1'!#REF!</f>
        <v>#REF!</v>
      </c>
      <c r="N11">
        <f t="shared" si="3"/>
        <v>2.4999999999999991</v>
      </c>
      <c r="O11">
        <f t="shared" si="4"/>
        <v>31.664131164383559</v>
      </c>
      <c r="P11">
        <f t="shared" si="27"/>
        <v>7.8953690124049531</v>
      </c>
      <c r="Q11">
        <f t="shared" si="28"/>
        <v>29.63179227918733</v>
      </c>
      <c r="R11">
        <f t="shared" si="29"/>
        <v>22.181729455700754</v>
      </c>
      <c r="S11" t="e">
        <f>R11*1000000/'a1'!#REF!</f>
        <v>#REF!</v>
      </c>
      <c r="T11">
        <f t="shared" si="5"/>
        <v>38.025000000000006</v>
      </c>
      <c r="U11">
        <f t="shared" si="6"/>
        <v>24.422411807457934</v>
      </c>
      <c r="V11">
        <f t="shared" si="30"/>
        <v>155.69715349893582</v>
      </c>
      <c r="W11">
        <f t="shared" si="31"/>
        <v>573.85871688768725</v>
      </c>
      <c r="X11">
        <f t="shared" si="32"/>
        <v>430.91385208542624</v>
      </c>
      <c r="Y11" t="e">
        <f>X11*1000000/'a1'!#REF!</f>
        <v>#REF!</v>
      </c>
      <c r="Z11">
        <f t="shared" si="7"/>
        <v>78.448979591836761</v>
      </c>
      <c r="AA11">
        <f t="shared" si="8"/>
        <v>25.614411411811773</v>
      </c>
      <c r="AB11">
        <f t="shared" si="33"/>
        <v>306.2689137399463</v>
      </c>
      <c r="AC11">
        <f t="shared" si="34"/>
        <v>1530.3107347394991</v>
      </c>
      <c r="AD11">
        <f t="shared" si="35"/>
        <v>1089.3729827663224</v>
      </c>
      <c r="AE11" t="e">
        <f>AD11*1000000/'a1'!#REF!</f>
        <v>#REF!</v>
      </c>
      <c r="AF11">
        <f t="shared" si="9"/>
        <v>275.04516129032248</v>
      </c>
      <c r="AG11">
        <f t="shared" si="10"/>
        <v>25.637570539104711</v>
      </c>
      <c r="AH11">
        <f t="shared" si="36"/>
        <v>1072.8206905205743</v>
      </c>
      <c r="AI11">
        <f t="shared" si="37"/>
        <v>3953.8454101765346</v>
      </c>
      <c r="AJ11">
        <f t="shared" si="38"/>
        <v>2971.9238507368927</v>
      </c>
      <c r="AK11" t="e">
        <f>AJ11*1000000/'a1'!#REF!</f>
        <v>#REF!</v>
      </c>
      <c r="AL11">
        <f t="shared" si="11"/>
        <v>480.25130890052361</v>
      </c>
      <c r="AM11">
        <f t="shared" si="12"/>
        <v>27.362175934077523</v>
      </c>
      <c r="AN11">
        <f t="shared" si="39"/>
        <v>1755.164903761937</v>
      </c>
      <c r="AO11">
        <f t="shared" si="40"/>
        <v>6299.6350234137826</v>
      </c>
      <c r="AP11">
        <f t="shared" si="41"/>
        <v>4756.7873468483122</v>
      </c>
      <c r="AQ11" t="e">
        <f>AP11*1000000/'a1'!#REF!</f>
        <v>#REF!</v>
      </c>
      <c r="AR11">
        <f t="shared" si="13"/>
        <v>36.254901960784323</v>
      </c>
      <c r="AS11">
        <f t="shared" si="14"/>
        <v>25.688887359328223</v>
      </c>
      <c r="AT11">
        <f t="shared" si="42"/>
        <v>141.1306821259401</v>
      </c>
      <c r="AU11">
        <f t="shared" si="43"/>
        <v>499.41800216530169</v>
      </c>
      <c r="AV11">
        <f t="shared" si="44"/>
        <v>378.09190352555675</v>
      </c>
      <c r="AW11" t="e">
        <f>AV11*1000000/'a1'!#REF!</f>
        <v>#REF!</v>
      </c>
      <c r="AX11">
        <f t="shared" si="15"/>
        <v>32.266666666666666</v>
      </c>
      <c r="AY11">
        <f t="shared" si="16"/>
        <v>27.256827458328917</v>
      </c>
      <c r="AZ11">
        <f t="shared" si="45"/>
        <v>118.38012591889846</v>
      </c>
      <c r="BA11">
        <f t="shared" si="46"/>
        <v>438.56967871254528</v>
      </c>
      <c r="BB11">
        <f t="shared" si="47"/>
        <v>329.26462833157183</v>
      </c>
      <c r="BC11" t="e">
        <f>BB11*1000000/'a1'!#REF!</f>
        <v>#REF!</v>
      </c>
      <c r="BD11">
        <f t="shared" si="17"/>
        <v>150.15459882583161</v>
      </c>
      <c r="BE11">
        <f t="shared" si="18"/>
        <v>25.560928872665396</v>
      </c>
      <c r="BF11">
        <f t="shared" si="48"/>
        <v>587.43795882318443</v>
      </c>
      <c r="BG11">
        <f t="shared" si="49"/>
        <v>2240.2374129026407</v>
      </c>
      <c r="BH11">
        <f t="shared" si="50"/>
        <v>1672.393093614065</v>
      </c>
      <c r="BI11" t="e">
        <f>BH11*1000000/'a1'!#REF!</f>
        <v>#REF!</v>
      </c>
      <c r="BJ11">
        <f t="shared" si="19"/>
        <v>72.515789473684194</v>
      </c>
      <c r="BK11">
        <f t="shared" si="20"/>
        <v>25.508267802350733</v>
      </c>
      <c r="BL11">
        <f t="shared" si="51"/>
        <v>284.28347246300063</v>
      </c>
      <c r="BM11">
        <f t="shared" si="52"/>
        <v>1025.3263914024526</v>
      </c>
      <c r="BN11">
        <f t="shared" si="53"/>
        <v>773.89286212824618</v>
      </c>
      <c r="BO11" t="e">
        <f>BN11*1000000/'a1'!#REF!</f>
        <v>#REF!</v>
      </c>
    </row>
    <row r="12" spans="1:67" x14ac:dyDescent="0.2">
      <c r="A12">
        <v>1975</v>
      </c>
      <c r="B12">
        <v>1901</v>
      </c>
      <c r="C12">
        <f t="shared" si="0"/>
        <v>28.479755415415315</v>
      </c>
      <c r="D12">
        <f t="shared" si="21"/>
        <v>6674.9168743599557</v>
      </c>
      <c r="E12">
        <f t="shared" si="22"/>
        <v>33038.113766604372</v>
      </c>
      <c r="F12">
        <f t="shared" si="23"/>
        <v>22215.073686749758</v>
      </c>
      <c r="G12" t="e">
        <f>F12*1000000/'a1'!#REF!</f>
        <v>#REF!</v>
      </c>
      <c r="H12">
        <f t="shared" si="1"/>
        <v>11.686881103502907</v>
      </c>
      <c r="I12">
        <f t="shared" si="2"/>
        <v>23.022355930643574</v>
      </c>
      <c r="J12">
        <f t="shared" si="24"/>
        <v>50.763184874347523</v>
      </c>
      <c r="K12">
        <f t="shared" si="25"/>
        <v>219.86481056473363</v>
      </c>
      <c r="L12">
        <f t="shared" si="26"/>
        <v>153.06208606271144</v>
      </c>
      <c r="M12" t="e">
        <f>L12*1000000/'a1'!#REF!</f>
        <v>#REF!</v>
      </c>
      <c r="N12">
        <f t="shared" si="3"/>
        <v>2.8717458874925867</v>
      </c>
      <c r="O12">
        <f t="shared" si="4"/>
        <v>35.228967123287667</v>
      </c>
      <c r="P12">
        <f t="shared" si="27"/>
        <v>8.1516607553170495</v>
      </c>
      <c r="Q12">
        <f t="shared" si="28"/>
        <v>37.783453034504376</v>
      </c>
      <c r="R12">
        <f t="shared" si="29"/>
        <v>25.897044319877654</v>
      </c>
      <c r="S12" t="e">
        <f>R12*1000000/'a1'!#REF!</f>
        <v>#REF!</v>
      </c>
      <c r="T12">
        <f t="shared" si="5"/>
        <v>43.900988453565979</v>
      </c>
      <c r="U12">
        <f t="shared" si="6"/>
        <v>27.154599429753468</v>
      </c>
      <c r="V12">
        <f t="shared" si="30"/>
        <v>161.6705433903893</v>
      </c>
      <c r="W12">
        <f t="shared" si="31"/>
        <v>735.52926027807655</v>
      </c>
      <c r="X12">
        <f t="shared" si="32"/>
        <v>506.4016250587303</v>
      </c>
      <c r="Y12" t="e">
        <f>X12*1000000/'a1'!#REF!</f>
        <v>#REF!</v>
      </c>
      <c r="Z12">
        <f t="shared" si="7"/>
        <v>74.842481225628276</v>
      </c>
      <c r="AA12">
        <f t="shared" si="8"/>
        <v>28.699783695507278</v>
      </c>
      <c r="AB12">
        <f t="shared" si="33"/>
        <v>260.77716131827248</v>
      </c>
      <c r="AC12">
        <f t="shared" si="34"/>
        <v>1791.0878960577716</v>
      </c>
      <c r="AD12">
        <f t="shared" si="35"/>
        <v>1132.2755475313304</v>
      </c>
      <c r="AE12" t="e">
        <f>AD12*1000000/'a1'!#REF!</f>
        <v>#REF!</v>
      </c>
      <c r="AF12">
        <f t="shared" si="9"/>
        <v>319.74648332972941</v>
      </c>
      <c r="AG12">
        <f t="shared" si="10"/>
        <v>28.433314890236787</v>
      </c>
      <c r="AH12">
        <f t="shared" si="36"/>
        <v>1124.5487364525391</v>
      </c>
      <c r="AI12">
        <f t="shared" si="37"/>
        <v>5078.3941466290735</v>
      </c>
      <c r="AJ12">
        <f t="shared" si="38"/>
        <v>3502.0878170420538</v>
      </c>
      <c r="AK12" t="e">
        <f>AJ12*1000000/'a1'!#REF!</f>
        <v>#REF!</v>
      </c>
      <c r="AL12">
        <f t="shared" si="11"/>
        <v>566.00383451527114</v>
      </c>
      <c r="AM12">
        <f t="shared" si="12"/>
        <v>30.239183247056594</v>
      </c>
      <c r="AN12">
        <f t="shared" si="39"/>
        <v>1871.7563562844064</v>
      </c>
      <c r="AO12">
        <f t="shared" si="40"/>
        <v>8171.3913796981888</v>
      </c>
      <c r="AP12">
        <f t="shared" si="41"/>
        <v>5677.1862337630564</v>
      </c>
      <c r="AQ12" t="e">
        <f>AP12*1000000/'a1'!#REF!</f>
        <v>#REF!</v>
      </c>
      <c r="AR12">
        <f t="shared" si="13"/>
        <v>43.09164548999474</v>
      </c>
      <c r="AS12">
        <f t="shared" si="14"/>
        <v>28.840533262208776</v>
      </c>
      <c r="AT12">
        <f t="shared" si="42"/>
        <v>149.41348378762441</v>
      </c>
      <c r="AU12">
        <f t="shared" si="43"/>
        <v>648.83148595292607</v>
      </c>
      <c r="AV12">
        <f t="shared" si="44"/>
        <v>451.88700660806978</v>
      </c>
      <c r="AW12" t="e">
        <f>AV12*1000000/'a1'!#REF!</f>
        <v>#REF!</v>
      </c>
      <c r="AX12">
        <f t="shared" si="15"/>
        <v>37.231631640957168</v>
      </c>
      <c r="AY12">
        <f t="shared" si="16"/>
        <v>30.485426610568339</v>
      </c>
      <c r="AZ12">
        <f t="shared" si="45"/>
        <v>122.12927874215849</v>
      </c>
      <c r="BA12">
        <f t="shared" si="46"/>
        <v>560.69895745470376</v>
      </c>
      <c r="BB12">
        <f t="shared" si="47"/>
        <v>385.54098140741593</v>
      </c>
      <c r="BC12" t="e">
        <f>BB12*1000000/'a1'!#REF!</f>
        <v>#REF!</v>
      </c>
      <c r="BD12">
        <f t="shared" si="17"/>
        <v>169.71759315666756</v>
      </c>
      <c r="BE12">
        <f t="shared" si="18"/>
        <v>28.849806854024148</v>
      </c>
      <c r="BF12">
        <f t="shared" si="48"/>
        <v>588.27982459436919</v>
      </c>
      <c r="BG12">
        <f t="shared" si="49"/>
        <v>2828.5172374970098</v>
      </c>
      <c r="BH12">
        <f t="shared" si="50"/>
        <v>1926.1942994856213</v>
      </c>
      <c r="BI12" t="e">
        <f>BH12*1000000/'a1'!#REF!</f>
        <v>#REF!</v>
      </c>
      <c r="BJ12">
        <f t="shared" si="19"/>
        <v>85.579093359735808</v>
      </c>
      <c r="BK12">
        <f t="shared" si="20"/>
        <v>28.515792827082038</v>
      </c>
      <c r="BL12">
        <f t="shared" si="51"/>
        <v>300.11121864533806</v>
      </c>
      <c r="BM12">
        <f t="shared" si="52"/>
        <v>1325.4376100477907</v>
      </c>
      <c r="BN12">
        <f t="shared" si="53"/>
        <v>919.22550834793515</v>
      </c>
      <c r="BO12" t="e">
        <f>BN12*1000000/'a1'!#REF!</f>
        <v>#REF!</v>
      </c>
    </row>
    <row r="13" spans="1:67" x14ac:dyDescent="0.2">
      <c r="A13">
        <v>1976</v>
      </c>
      <c r="B13">
        <v>2071</v>
      </c>
      <c r="C13">
        <f t="shared" si="0"/>
        <v>31.090399661828396</v>
      </c>
      <c r="D13">
        <f t="shared" si="21"/>
        <v>6661.2202561766826</v>
      </c>
      <c r="E13">
        <f t="shared" si="22"/>
        <v>39699.334022781055</v>
      </c>
      <c r="F13">
        <f t="shared" si="23"/>
        <v>24433.279205576491</v>
      </c>
      <c r="G13" t="e">
        <f>F13*1000000/'a1'!#REF!</f>
        <v>#REF!</v>
      </c>
      <c r="H13">
        <f t="shared" si="1"/>
        <v>13.9902920238149</v>
      </c>
      <c r="I13">
        <f t="shared" si="2"/>
        <v>24.991681692531618</v>
      </c>
      <c r="J13">
        <f t="shared" si="24"/>
        <v>55.979794380926698</v>
      </c>
      <c r="K13">
        <f t="shared" si="25"/>
        <v>275.84460494566031</v>
      </c>
      <c r="L13">
        <f t="shared" si="26"/>
        <v>178.42946323109587</v>
      </c>
      <c r="M13" t="e">
        <f>L13*1000000/'a1'!#REF!</f>
        <v>#REF!</v>
      </c>
      <c r="N13">
        <f t="shared" si="3"/>
        <v>3.2987697769322351</v>
      </c>
      <c r="O13">
        <f t="shared" si="4"/>
        <v>38.514208105022831</v>
      </c>
      <c r="P13">
        <f t="shared" si="27"/>
        <v>8.5650723180831179</v>
      </c>
      <c r="Q13">
        <f t="shared" si="28"/>
        <v>46.348525352587494</v>
      </c>
      <c r="R13">
        <f t="shared" si="29"/>
        <v>29.282707773985244</v>
      </c>
      <c r="S13" t="e">
        <f>R13*1000000/'a1'!#REF!</f>
        <v>#REF!</v>
      </c>
      <c r="T13">
        <f t="shared" si="5"/>
        <v>50.684991116374313</v>
      </c>
      <c r="U13">
        <f t="shared" si="6"/>
        <v>29.217679879241921</v>
      </c>
      <c r="V13">
        <f t="shared" si="30"/>
        <v>173.47370265489192</v>
      </c>
      <c r="W13">
        <f t="shared" si="31"/>
        <v>909.00296293296844</v>
      </c>
      <c r="X13">
        <f t="shared" si="32"/>
        <v>578.59500270187618</v>
      </c>
      <c r="Y13" t="e">
        <f>X13*1000000/'a1'!#REF!</f>
        <v>#REF!</v>
      </c>
      <c r="Z13">
        <f t="shared" si="7"/>
        <v>71.401782727475918</v>
      </c>
      <c r="AA13">
        <f t="shared" si="8"/>
        <v>30.853722836955093</v>
      </c>
      <c r="AB13">
        <f t="shared" si="33"/>
        <v>231.42031548281858</v>
      </c>
      <c r="AC13">
        <f t="shared" si="34"/>
        <v>2022.5082115405901</v>
      </c>
      <c r="AD13">
        <f t="shared" si="35"/>
        <v>1137.240753507883</v>
      </c>
      <c r="AE13" t="e">
        <f>AD13*1000000/'a1'!#REF!</f>
        <v>#REF!</v>
      </c>
      <c r="AF13">
        <f t="shared" si="9"/>
        <v>371.71282389444519</v>
      </c>
      <c r="AG13">
        <f t="shared" si="10"/>
        <v>30.812671784817269</v>
      </c>
      <c r="AH13">
        <f t="shared" si="36"/>
        <v>1206.3634938584071</v>
      </c>
      <c r="AI13">
        <f t="shared" si="37"/>
        <v>6284.7576404874808</v>
      </c>
      <c r="AJ13">
        <f t="shared" si="38"/>
        <v>4008.0337474920507</v>
      </c>
      <c r="AK13" t="e">
        <f>AJ13*1000000/'a1'!#REF!</f>
        <v>#REF!</v>
      </c>
      <c r="AL13">
        <f t="shared" si="11"/>
        <v>667.06812610134489</v>
      </c>
      <c r="AM13">
        <f t="shared" si="12"/>
        <v>32.565274266060953</v>
      </c>
      <c r="AN13">
        <f t="shared" si="39"/>
        <v>2048.4032182604815</v>
      </c>
      <c r="AO13">
        <f t="shared" si="40"/>
        <v>10219.794597958669</v>
      </c>
      <c r="AP13">
        <f t="shared" si="41"/>
        <v>6590.152205270927</v>
      </c>
      <c r="AQ13" t="e">
        <f>AP13*1000000/'a1'!#REF!</f>
        <v>#REF!</v>
      </c>
      <c r="AR13">
        <f t="shared" si="13"/>
        <v>51.217623289780725</v>
      </c>
      <c r="AS13">
        <f t="shared" si="14"/>
        <v>31.219133943628055</v>
      </c>
      <c r="AT13">
        <f t="shared" si="42"/>
        <v>164.05843731047651</v>
      </c>
      <c r="AU13">
        <f t="shared" si="43"/>
        <v>812.88992326340258</v>
      </c>
      <c r="AV13">
        <f t="shared" si="44"/>
        <v>525.5680425969324</v>
      </c>
      <c r="AW13" t="e">
        <f>AV13*1000000/'a1'!#REF!</f>
        <v>#REF!</v>
      </c>
      <c r="AX13">
        <f t="shared" si="15"/>
        <v>42.960570082063732</v>
      </c>
      <c r="AY13">
        <f t="shared" si="16"/>
        <v>33.27940664616014</v>
      </c>
      <c r="AZ13">
        <f t="shared" si="45"/>
        <v>129.09055302228663</v>
      </c>
      <c r="BA13">
        <f t="shared" si="46"/>
        <v>689.78951047699036</v>
      </c>
      <c r="BB13">
        <f t="shared" si="47"/>
        <v>437.52333814821941</v>
      </c>
      <c r="BC13" t="e">
        <f>BB13*1000000/'a1'!#REF!</f>
        <v>#REF!</v>
      </c>
      <c r="BD13">
        <f t="shared" si="17"/>
        <v>191.82936554812247</v>
      </c>
      <c r="BE13">
        <f t="shared" si="18"/>
        <v>31.446289470886324</v>
      </c>
      <c r="BF13">
        <f t="shared" si="48"/>
        <v>610.02225946473709</v>
      </c>
      <c r="BG13">
        <f t="shared" si="49"/>
        <v>3438.5394969617469</v>
      </c>
      <c r="BH13">
        <f t="shared" si="50"/>
        <v>2150.9776990532341</v>
      </c>
      <c r="BI13" t="e">
        <f>BH13*1000000/'a1'!#REF!</f>
        <v>#REF!</v>
      </c>
      <c r="BJ13">
        <f t="shared" si="19"/>
        <v>100.99567657512934</v>
      </c>
      <c r="BK13">
        <f t="shared" si="20"/>
        <v>30.910673865294001</v>
      </c>
      <c r="BL13">
        <f t="shared" si="51"/>
        <v>326.73398520931516</v>
      </c>
      <c r="BM13">
        <f t="shared" si="52"/>
        <v>1652.1715952571058</v>
      </c>
      <c r="BN13">
        <f t="shared" si="53"/>
        <v>1062.1143918876633</v>
      </c>
      <c r="BO13" t="e">
        <f>BN13*1000000/'a1'!#REF!</f>
        <v>#REF!</v>
      </c>
    </row>
    <row r="14" spans="1:67" x14ac:dyDescent="0.2">
      <c r="A14">
        <v>1977</v>
      </c>
      <c r="B14">
        <v>2322</v>
      </c>
      <c r="C14">
        <f t="shared" si="0"/>
        <v>33.208125064513119</v>
      </c>
      <c r="D14">
        <f t="shared" si="21"/>
        <v>6992.2646806739976</v>
      </c>
      <c r="E14">
        <f t="shared" si="22"/>
        <v>46691.598703455049</v>
      </c>
      <c r="F14">
        <f t="shared" si="23"/>
        <v>26538.888045135191</v>
      </c>
      <c r="G14" t="e">
        <f>F14*1000000/'a1'!#REF!</f>
        <v>#REF!</v>
      </c>
      <c r="H14">
        <f t="shared" si="1"/>
        <v>16.747690780644053</v>
      </c>
      <c r="I14">
        <f t="shared" si="2"/>
        <v>26.492120368255843</v>
      </c>
      <c r="J14">
        <f t="shared" si="24"/>
        <v>63.217630555204472</v>
      </c>
      <c r="K14">
        <f t="shared" si="25"/>
        <v>339.0622355008648</v>
      </c>
      <c r="L14">
        <f t="shared" si="26"/>
        <v>205.96120114008116</v>
      </c>
      <c r="M14" t="e">
        <f>L14*1000000/'a1'!#REF!</f>
        <v>#REF!</v>
      </c>
      <c r="N14">
        <f t="shared" si="3"/>
        <v>3.789291416275995</v>
      </c>
      <c r="O14">
        <f t="shared" si="4"/>
        <v>41.380056621004563</v>
      </c>
      <c r="P14">
        <f t="shared" si="27"/>
        <v>9.157289104221638</v>
      </c>
      <c r="Q14">
        <f t="shared" si="28"/>
        <v>55.505814456809134</v>
      </c>
      <c r="R14">
        <f t="shared" si="29"/>
        <v>32.583455323409837</v>
      </c>
      <c r="S14" t="e">
        <f>R14*1000000/'a1'!#REF!</f>
        <v>#REF!</v>
      </c>
      <c r="T14">
        <f t="shared" si="5"/>
        <v>58.517323070849251</v>
      </c>
      <c r="U14">
        <f t="shared" si="6"/>
        <v>31.28076032873037</v>
      </c>
      <c r="V14">
        <f t="shared" si="30"/>
        <v>187.07129384288967</v>
      </c>
      <c r="W14">
        <f t="shared" si="31"/>
        <v>1096.0742567758582</v>
      </c>
      <c r="X14">
        <f t="shared" si="32"/>
        <v>649.94729600439064</v>
      </c>
      <c r="Y14" t="e">
        <f>X14*1000000/'a1'!#REF!</f>
        <v>#REF!</v>
      </c>
      <c r="Z14">
        <f t="shared" si="7"/>
        <v>68.119261857340717</v>
      </c>
      <c r="AA14">
        <f t="shared" si="8"/>
        <v>32.833018264231455</v>
      </c>
      <c r="AB14">
        <f t="shared" si="33"/>
        <v>207.47182397041567</v>
      </c>
      <c r="AC14">
        <f t="shared" si="34"/>
        <v>2229.9800355110056</v>
      </c>
      <c r="AD14">
        <f t="shared" si="35"/>
        <v>1117.2644267767221</v>
      </c>
      <c r="AE14" t="e">
        <f>AD14*1000000/'a1'!#REF!</f>
        <v>#REF!</v>
      </c>
      <c r="AF14">
        <f t="shared" si="9"/>
        <v>432.12491974492974</v>
      </c>
      <c r="AG14">
        <f t="shared" si="10"/>
        <v>33.132544757033244</v>
      </c>
      <c r="AH14">
        <f t="shared" si="36"/>
        <v>1304.2309998032977</v>
      </c>
      <c r="AI14">
        <f t="shared" si="37"/>
        <v>7588.9886402907787</v>
      </c>
      <c r="AJ14">
        <f t="shared" si="38"/>
        <v>4510.6579977969386</v>
      </c>
      <c r="AK14" t="e">
        <f>AJ14*1000000/'a1'!#REF!</f>
        <v>#REF!</v>
      </c>
      <c r="AL14">
        <f t="shared" si="11"/>
        <v>786.17821598583873</v>
      </c>
      <c r="AM14">
        <f t="shared" si="12"/>
        <v>34.830152363512568</v>
      </c>
      <c r="AN14">
        <f t="shared" si="39"/>
        <v>2257.1770797345825</v>
      </c>
      <c r="AO14">
        <f t="shared" si="40"/>
        <v>12476.971677693251</v>
      </c>
      <c r="AP14">
        <f t="shared" si="41"/>
        <v>7529.2988439513247</v>
      </c>
      <c r="AQ14" t="e">
        <f>AP14*1000000/'a1'!#REF!</f>
        <v>#REF!</v>
      </c>
      <c r="AR14">
        <f t="shared" si="13"/>
        <v>60.87595183764725</v>
      </c>
      <c r="AS14">
        <f t="shared" si="14"/>
        <v>33.657199642082816</v>
      </c>
      <c r="AT14">
        <f t="shared" si="42"/>
        <v>180.87051948769928</v>
      </c>
      <c r="AU14">
        <f t="shared" si="43"/>
        <v>993.76044275110189</v>
      </c>
      <c r="AV14">
        <f t="shared" si="44"/>
        <v>601.32495356524521</v>
      </c>
      <c r="AW14" t="e">
        <f>AV14*1000000/'a1'!#REF!</f>
        <v>#REF!</v>
      </c>
      <c r="AX14">
        <f t="shared" si="15"/>
        <v>49.571036788664941</v>
      </c>
      <c r="AY14">
        <f t="shared" si="16"/>
        <v>35.887121346045816</v>
      </c>
      <c r="AZ14">
        <f t="shared" si="45"/>
        <v>138.13043490078334</v>
      </c>
      <c r="BA14">
        <f t="shared" si="46"/>
        <v>827.91994537777373</v>
      </c>
      <c r="BB14">
        <f t="shared" si="47"/>
        <v>488.14910541935888</v>
      </c>
      <c r="BC14" t="e">
        <f>BB14*1000000/'a1'!#REF!</f>
        <v>#REF!</v>
      </c>
      <c r="BD14">
        <f t="shared" si="17"/>
        <v>216.82198528838563</v>
      </c>
      <c r="BE14">
        <f t="shared" si="18"/>
        <v>33.754274019208253</v>
      </c>
      <c r="BF14">
        <f t="shared" si="48"/>
        <v>642.35416577172009</v>
      </c>
      <c r="BG14">
        <f t="shared" si="49"/>
        <v>4080.893662733467</v>
      </c>
      <c r="BH14">
        <f t="shared" si="50"/>
        <v>2363.1363250143077</v>
      </c>
      <c r="BI14" t="e">
        <f>BH14*1000000/'a1'!#REF!</f>
        <v>#REF!</v>
      </c>
      <c r="BJ14">
        <f t="shared" si="19"/>
        <v>119.18946890441347</v>
      </c>
      <c r="BK14">
        <f t="shared" si="20"/>
        <v>32.804300732717415</v>
      </c>
      <c r="BL14">
        <f t="shared" si="51"/>
        <v>363.33488671361829</v>
      </c>
      <c r="BM14">
        <f t="shared" si="52"/>
        <v>2015.5064819707241</v>
      </c>
      <c r="BN14">
        <f t="shared" si="53"/>
        <v>1213.0264002237491</v>
      </c>
      <c r="BO14" t="e">
        <f>BN14*1000000/'a1'!#REF!</f>
        <v>#REF!</v>
      </c>
    </row>
    <row r="15" spans="1:67" x14ac:dyDescent="0.2">
      <c r="A15">
        <v>1978</v>
      </c>
      <c r="B15">
        <v>2609</v>
      </c>
      <c r="C15">
        <f t="shared" si="0"/>
        <v>35.398875481083529</v>
      </c>
      <c r="D15">
        <f t="shared" si="21"/>
        <v>7370.2906223509817</v>
      </c>
      <c r="E15">
        <f t="shared" si="22"/>
        <v>54061.889325806027</v>
      </c>
      <c r="F15">
        <f t="shared" si="23"/>
        <v>28601.401058459134</v>
      </c>
      <c r="G15" t="e">
        <f>F15*1000000/'a1'!#REF!</f>
        <v>#REF!</v>
      </c>
      <c r="H15">
        <f t="shared" si="1"/>
        <v>20.048555527405391</v>
      </c>
      <c r="I15">
        <f t="shared" si="2"/>
        <v>28.086336461212834</v>
      </c>
      <c r="J15">
        <f t="shared" si="24"/>
        <v>71.381881916469951</v>
      </c>
      <c r="K15">
        <f t="shared" si="25"/>
        <v>410.44411741733472</v>
      </c>
      <c r="L15">
        <f t="shared" si="26"/>
        <v>236.15084282853488</v>
      </c>
      <c r="M15" t="e">
        <f>L15*1000000/'a1'!#REF!</f>
        <v>#REF!</v>
      </c>
      <c r="N15">
        <f t="shared" si="3"/>
        <v>4.3527528164806206</v>
      </c>
      <c r="O15">
        <f t="shared" si="4"/>
        <v>44.176006392694063</v>
      </c>
      <c r="P15">
        <f t="shared" si="27"/>
        <v>9.8532057827673842</v>
      </c>
      <c r="Q15">
        <f t="shared" si="28"/>
        <v>65.359020239576523</v>
      </c>
      <c r="R15">
        <f t="shared" si="29"/>
        <v>35.919970041495255</v>
      </c>
      <c r="S15" t="e">
        <f>R15*1000000/'a1'!#REF!</f>
        <v>#REF!</v>
      </c>
      <c r="T15">
        <f t="shared" si="5"/>
        <v>67.559982234502115</v>
      </c>
      <c r="U15">
        <f t="shared" si="6"/>
        <v>33.343840778218826</v>
      </c>
      <c r="V15">
        <f t="shared" si="30"/>
        <v>202.61607738552505</v>
      </c>
      <c r="W15">
        <f t="shared" si="31"/>
        <v>1298.6903341613834</v>
      </c>
      <c r="X15">
        <f t="shared" si="32"/>
        <v>722.57391418903762</v>
      </c>
      <c r="Y15" t="e">
        <f>X15*1000000/'a1'!#REF!</f>
        <v>#REF!</v>
      </c>
      <c r="Z15">
        <f t="shared" si="7"/>
        <v>64.98764678887153</v>
      </c>
      <c r="AA15">
        <f t="shared" si="8"/>
        <v>35.219815691241187</v>
      </c>
      <c r="AB15">
        <f t="shared" si="33"/>
        <v>184.52012173656348</v>
      </c>
      <c r="AC15">
        <f t="shared" si="34"/>
        <v>2414.5001572475689</v>
      </c>
      <c r="AD15">
        <f t="shared" si="35"/>
        <v>1078.3316631579412</v>
      </c>
      <c r="AE15" t="e">
        <f>AD15*1000000/'a1'!#REF!</f>
        <v>#REF!</v>
      </c>
      <c r="AF15">
        <f t="shared" si="9"/>
        <v>502.35540519739504</v>
      </c>
      <c r="AG15">
        <f t="shared" si="10"/>
        <v>35.452417729249227</v>
      </c>
      <c r="AH15">
        <f t="shared" si="36"/>
        <v>1416.984897994525</v>
      </c>
      <c r="AI15">
        <f t="shared" si="37"/>
        <v>9005.9735382853032</v>
      </c>
      <c r="AJ15">
        <f t="shared" si="38"/>
        <v>5025.5112962320763</v>
      </c>
      <c r="AK15" t="e">
        <f>AJ15*1000000/'a1'!#REF!</f>
        <v>#REF!</v>
      </c>
      <c r="AL15">
        <f t="shared" si="11"/>
        <v>926.55631877211647</v>
      </c>
      <c r="AM15">
        <f t="shared" si="12"/>
        <v>37.095030460964175</v>
      </c>
      <c r="AN15">
        <f t="shared" si="39"/>
        <v>2497.7909635285241</v>
      </c>
      <c r="AO15">
        <f t="shared" si="40"/>
        <v>14974.762641221776</v>
      </c>
      <c r="AP15">
        <f t="shared" si="41"/>
        <v>8521.230038689584</v>
      </c>
      <c r="AQ15" t="e">
        <f>AP15*1000000/'a1'!#REF!</f>
        <v>#REF!</v>
      </c>
      <c r="AR15">
        <f t="shared" si="13"/>
        <v>72.355593135829267</v>
      </c>
      <c r="AS15">
        <f t="shared" si="14"/>
        <v>36.09526534053758</v>
      </c>
      <c r="AT15">
        <f t="shared" si="42"/>
        <v>200.45729669306164</v>
      </c>
      <c r="AU15">
        <f t="shared" si="43"/>
        <v>1194.2177394441635</v>
      </c>
      <c r="AV15">
        <f t="shared" si="44"/>
        <v>681.51725954525784</v>
      </c>
      <c r="AW15" t="e">
        <f>AV15*1000000/'a1'!#REF!</f>
        <v>#REF!</v>
      </c>
      <c r="AX15">
        <f t="shared" si="15"/>
        <v>57.198675055038521</v>
      </c>
      <c r="AY15">
        <f t="shared" si="16"/>
        <v>38.61901293640225</v>
      </c>
      <c r="AZ15">
        <f t="shared" si="45"/>
        <v>148.11014240377722</v>
      </c>
      <c r="BA15">
        <f t="shared" si="46"/>
        <v>976.03008778155095</v>
      </c>
      <c r="BB15">
        <f t="shared" si="47"/>
        <v>538.62942673926432</v>
      </c>
      <c r="BC15" t="e">
        <f>BB15*1000000/'a1'!#REF!</f>
        <v>#REF!</v>
      </c>
      <c r="BD15">
        <f t="shared" si="17"/>
        <v>245.07078553936782</v>
      </c>
      <c r="BE15">
        <f t="shared" si="18"/>
        <v>36.408456249778475</v>
      </c>
      <c r="BF15">
        <f t="shared" si="48"/>
        <v>673.11501442981103</v>
      </c>
      <c r="BG15">
        <f t="shared" si="49"/>
        <v>4754.0086771632778</v>
      </c>
      <c r="BH15">
        <f t="shared" si="50"/>
        <v>2563.6240744412571</v>
      </c>
      <c r="BI15" t="e">
        <f>BH15*1000000/'a1'!#REF!</f>
        <v>#REF!</v>
      </c>
      <c r="BJ15">
        <f t="shared" si="19"/>
        <v>140.66076865328384</v>
      </c>
      <c r="BK15">
        <f t="shared" si="20"/>
        <v>34.809317415871625</v>
      </c>
      <c r="BL15">
        <f t="shared" si="51"/>
        <v>404.08941942983427</v>
      </c>
      <c r="BM15">
        <f t="shared" si="52"/>
        <v>2419.5959014005584</v>
      </c>
      <c r="BN15">
        <f t="shared" si="53"/>
        <v>1374.5105396088336</v>
      </c>
      <c r="BO15" t="e">
        <f>BN15*1000000/'a1'!#REF!</f>
        <v>#REF!</v>
      </c>
    </row>
    <row r="16" spans="1:67" x14ac:dyDescent="0.2">
      <c r="A16">
        <v>1979</v>
      </c>
      <c r="B16">
        <v>3044</v>
      </c>
      <c r="C16">
        <f>C17*(C112/C113)</f>
        <v>38.77628237329624</v>
      </c>
      <c r="D16">
        <f t="shared" si="21"/>
        <v>7850.1594626726974</v>
      </c>
      <c r="E16">
        <f t="shared" si="22"/>
        <v>61912.048788478722</v>
      </c>
      <c r="F16">
        <f t="shared" si="23"/>
        <v>30731.280309440008</v>
      </c>
      <c r="G16" t="e">
        <f>F16*1000000/'a1'!#REF!</f>
        <v>#REF!</v>
      </c>
      <c r="H16">
        <v>24</v>
      </c>
      <c r="I16">
        <f>I17*(D112/D113)</f>
        <v>30.618326726497454</v>
      </c>
      <c r="J16">
        <f t="shared" si="24"/>
        <v>78.384427125568962</v>
      </c>
      <c r="K16">
        <f t="shared" si="25"/>
        <v>488.82854454290367</v>
      </c>
      <c r="L16">
        <f t="shared" si="26"/>
        <v>267.30510138839685</v>
      </c>
      <c r="M16" t="e">
        <f>L16*1000000/'a1'!#REF!</f>
        <v>#REF!</v>
      </c>
      <c r="N16">
        <v>5</v>
      </c>
      <c r="O16">
        <f>O17*(E112/E113)</f>
        <v>47.950538584474877</v>
      </c>
      <c r="P16">
        <f t="shared" si="27"/>
        <v>10.427411552826371</v>
      </c>
      <c r="Q16">
        <f t="shared" si="28"/>
        <v>75.786431792402894</v>
      </c>
      <c r="R16">
        <f t="shared" si="29"/>
        <v>39.16338758602258</v>
      </c>
      <c r="S16" t="e">
        <f>R16*1000000/'a1'!#REF!</f>
        <v>#REF!</v>
      </c>
      <c r="T16">
        <v>78</v>
      </c>
      <c r="U16">
        <f>U17*(F112/F113)</f>
        <v>36.076028400514353</v>
      </c>
      <c r="V16">
        <f t="shared" si="30"/>
        <v>216.21005265337888</v>
      </c>
      <c r="W16">
        <f t="shared" si="31"/>
        <v>1514.9003868147622</v>
      </c>
      <c r="X16">
        <f t="shared" si="32"/>
        <v>794.26918400460897</v>
      </c>
      <c r="Y16" t="e">
        <f>X16*1000000/'a1'!#REF!</f>
        <v>#REF!</v>
      </c>
      <c r="Z16">
        <v>62</v>
      </c>
      <c r="AA16">
        <f>AA17*(G112/G113)</f>
        <v>37.897685975203331</v>
      </c>
      <c r="AB16">
        <f t="shared" si="33"/>
        <v>163.59837917430355</v>
      </c>
      <c r="AC16">
        <f t="shared" si="34"/>
        <v>2578.0985364218723</v>
      </c>
      <c r="AD16">
        <f t="shared" si="35"/>
        <v>1026.2637097006566</v>
      </c>
      <c r="AE16" t="e">
        <f>AD16*1000000/'a1'!#REF!</f>
        <v>#REF!</v>
      </c>
      <c r="AF16">
        <v>584</v>
      </c>
      <c r="AG16">
        <f>AG17*(H112/H113)</f>
        <v>38.48609776983934</v>
      </c>
      <c r="AH16">
        <f t="shared" si="36"/>
        <v>1517.4310565143012</v>
      </c>
      <c r="AI16">
        <f t="shared" si="37"/>
        <v>10523.404594799604</v>
      </c>
      <c r="AJ16">
        <f t="shared" si="38"/>
        <v>5537.8400934999627</v>
      </c>
      <c r="AK16" t="e">
        <f>AJ16*1000000/'a1'!#REF!</f>
        <v>#REF!</v>
      </c>
      <c r="AL16">
        <v>1092</v>
      </c>
      <c r="AM16">
        <f>AM17*(I112/I113)</f>
        <v>40.155676538601483</v>
      </c>
      <c r="AN16">
        <f t="shared" si="39"/>
        <v>2719.4162672125944</v>
      </c>
      <c r="AO16">
        <f t="shared" si="40"/>
        <v>17694.178908434369</v>
      </c>
      <c r="AP16">
        <f t="shared" si="41"/>
        <v>9536.4002981642625</v>
      </c>
      <c r="AQ16" t="e">
        <f>AP16*1000000/'a1'!#REF!</f>
        <v>#REF!</v>
      </c>
      <c r="AR16">
        <v>86</v>
      </c>
      <c r="AS16">
        <f>AS17*(J112/J113)</f>
        <v>39.009051175276191</v>
      </c>
      <c r="AT16">
        <f t="shared" si="42"/>
        <v>220.46165545935276</v>
      </c>
      <c r="AU16">
        <f t="shared" si="43"/>
        <v>1414.6793949035164</v>
      </c>
      <c r="AV16">
        <f t="shared" si="44"/>
        <v>765.67546309555905</v>
      </c>
      <c r="AW16" t="e">
        <f>AV16*1000000/'a1'!#REF!</f>
        <v>#REF!</v>
      </c>
      <c r="AX16">
        <v>66</v>
      </c>
      <c r="AY16">
        <f>AY17*(K112/K113)</f>
        <v>41.847612088641668</v>
      </c>
      <c r="AZ16">
        <f t="shared" si="45"/>
        <v>157.71509222604797</v>
      </c>
      <c r="BA16">
        <f t="shared" si="46"/>
        <v>1133.7451800075989</v>
      </c>
      <c r="BB16">
        <f t="shared" si="47"/>
        <v>588.61863361745941</v>
      </c>
      <c r="BC16" t="e">
        <f>BB16*1000000/'a1'!#REF!</f>
        <v>#REF!</v>
      </c>
      <c r="BD16">
        <v>277</v>
      </c>
      <c r="BE16">
        <f>BE17*(L112/L113)</f>
        <v>39.293436935180893</v>
      </c>
      <c r="BF16">
        <f t="shared" si="48"/>
        <v>704.95233200634448</v>
      </c>
      <c r="BG16">
        <f t="shared" si="49"/>
        <v>5458.9610091696222</v>
      </c>
      <c r="BH16">
        <f t="shared" si="50"/>
        <v>2755.8515915593503</v>
      </c>
      <c r="BI16" t="e">
        <f>BH16*1000000/'a1'!#REF!</f>
        <v>#REF!</v>
      </c>
      <c r="BJ16">
        <v>166</v>
      </c>
      <c r="BK16">
        <f>BK17*(M112/M113)</f>
        <v>37.538367901275954</v>
      </c>
      <c r="BL16">
        <f t="shared" si="51"/>
        <v>442.21421782793476</v>
      </c>
      <c r="BM16">
        <f t="shared" si="52"/>
        <v>2861.810119228493</v>
      </c>
      <c r="BN16">
        <f t="shared" si="53"/>
        <v>1541.8226495150018</v>
      </c>
      <c r="BO16" t="e">
        <f>BN16*1000000/'a1'!#REF!</f>
        <v>#REF!</v>
      </c>
    </row>
    <row r="17" spans="1:67" x14ac:dyDescent="0.2">
      <c r="A17">
        <v>1980</v>
      </c>
      <c r="B17">
        <v>3575</v>
      </c>
      <c r="C17">
        <f>C19*(C113/C114)</f>
        <v>43.029989432137114</v>
      </c>
      <c r="D17">
        <f t="shared" si="21"/>
        <v>8308.1591401228598</v>
      </c>
      <c r="E17">
        <f t="shared" si="22"/>
        <v>70220.20792860158</v>
      </c>
      <c r="F17">
        <f t="shared" si="23"/>
        <v>32893.183387674864</v>
      </c>
      <c r="G17" t="e">
        <f>F17*1000000/'a1'!#REF!</f>
        <v>#REF!</v>
      </c>
      <c r="H17">
        <v>28</v>
      </c>
      <c r="I17">
        <f>I19*(D113/D114)</f>
        <v>33.478537952096758</v>
      </c>
      <c r="J17">
        <f t="shared" si="24"/>
        <v>83.63567142646491</v>
      </c>
      <c r="K17">
        <f t="shared" si="25"/>
        <v>572.46421596936852</v>
      </c>
      <c r="L17">
        <f t="shared" si="26"/>
        <v>297.47975253718243</v>
      </c>
      <c r="M17" t="e">
        <f>L17*1000000/'a1'!#REF!</f>
        <v>#REF!</v>
      </c>
      <c r="N17">
        <v>5</v>
      </c>
      <c r="O17">
        <f>O19*(E113/E114)</f>
        <v>52.773551940639251</v>
      </c>
      <c r="P17">
        <f t="shared" si="27"/>
        <v>9.4744428148859505</v>
      </c>
      <c r="Q17">
        <f t="shared" si="28"/>
        <v>85.260874607288841</v>
      </c>
      <c r="R17">
        <f t="shared" si="29"/>
        <v>40.805152883704011</v>
      </c>
      <c r="S17" t="e">
        <f>R17*1000000/'a1'!#REF!</f>
        <v>#REF!</v>
      </c>
      <c r="T17">
        <v>83</v>
      </c>
      <c r="U17">
        <f>U19*(F113/F114)</f>
        <v>39.14276960921341</v>
      </c>
      <c r="V17">
        <f t="shared" si="30"/>
        <v>212.04426980676268</v>
      </c>
      <c r="W17">
        <f t="shared" si="31"/>
        <v>1726.9446566215249</v>
      </c>
      <c r="X17">
        <f t="shared" si="32"/>
        <v>847.45961701044996</v>
      </c>
      <c r="Y17" t="e">
        <f>X17*1000000/'a1'!#REF!</f>
        <v>#REF!</v>
      </c>
      <c r="Z17">
        <v>35</v>
      </c>
      <c r="AA17">
        <f>AA19*(G113/G114)</f>
        <v>41.274131115851247</v>
      </c>
      <c r="AB17">
        <f t="shared" si="33"/>
        <v>84.798877780756783</v>
      </c>
      <c r="AC17">
        <f t="shared" si="34"/>
        <v>2662.8974142026291</v>
      </c>
      <c r="AD17">
        <f t="shared" si="35"/>
        <v>905.80984554128213</v>
      </c>
      <c r="AE17" t="e">
        <f>AD17*1000000/'a1'!#REF!</f>
        <v>#REF!</v>
      </c>
      <c r="AF17">
        <v>670</v>
      </c>
      <c r="AG17">
        <f>AG19*(H113/H114)</f>
        <v>41.817197422252015</v>
      </c>
      <c r="AH17">
        <f t="shared" si="36"/>
        <v>1602.2116289492792</v>
      </c>
      <c r="AI17">
        <f t="shared" si="37"/>
        <v>12125.616223748882</v>
      </c>
      <c r="AJ17">
        <f t="shared" si="38"/>
        <v>6032.4837037492489</v>
      </c>
      <c r="AK17" t="e">
        <f>AJ17*1000000/'a1'!#REF!</f>
        <v>#REF!</v>
      </c>
      <c r="AL17">
        <v>1312</v>
      </c>
      <c r="AM17">
        <f>AM19*(I113/I114)</f>
        <v>43.277535537791543</v>
      </c>
      <c r="AN17">
        <f t="shared" si="39"/>
        <v>3031.5959162099543</v>
      </c>
      <c r="AO17">
        <f t="shared" si="40"/>
        <v>20725.774824644323</v>
      </c>
      <c r="AP17">
        <f t="shared" si="41"/>
        <v>10660.716154741363</v>
      </c>
      <c r="AQ17" t="e">
        <f>AP17*1000000/'a1'!#REF!</f>
        <v>#REF!</v>
      </c>
      <c r="AR17">
        <v>117</v>
      </c>
      <c r="AS17">
        <f>AS19*(J113/J114)</f>
        <v>42.220162095192222</v>
      </c>
      <c r="AT17">
        <f t="shared" si="42"/>
        <v>277.11878447127816</v>
      </c>
      <c r="AU17">
        <f t="shared" si="43"/>
        <v>1691.7981793747945</v>
      </c>
      <c r="AV17">
        <f t="shared" si="44"/>
        <v>889.65915494772548</v>
      </c>
      <c r="AW17" t="e">
        <f>AV17*1000000/'a1'!#REF!</f>
        <v>#REF!</v>
      </c>
      <c r="AX17">
        <v>81</v>
      </c>
      <c r="AY17">
        <f>AY19*(K113/K114)</f>
        <v>45.448741912293322</v>
      </c>
      <c r="AZ17">
        <f t="shared" si="45"/>
        <v>178.22275511237089</v>
      </c>
      <c r="BA17">
        <f t="shared" si="46"/>
        <v>1311.9679351199698</v>
      </c>
      <c r="BB17">
        <f t="shared" si="47"/>
        <v>649.11766200633849</v>
      </c>
      <c r="BC17" t="e">
        <f>BB17*1000000/'a1'!#REF!</f>
        <v>#REF!</v>
      </c>
      <c r="BD17">
        <v>351</v>
      </c>
      <c r="BE17">
        <f>BE19*(L113/L114)</f>
        <v>42.582314916539644</v>
      </c>
      <c r="BF17">
        <f t="shared" si="48"/>
        <v>824.28585831454177</v>
      </c>
      <c r="BG17">
        <f t="shared" si="49"/>
        <v>6283.2468674841639</v>
      </c>
      <c r="BH17">
        <f t="shared" si="50"/>
        <v>3028.9671315620221</v>
      </c>
      <c r="BI17" t="e">
        <f>BH17*1000000/'a1'!#REF!</f>
        <v>#REF!</v>
      </c>
      <c r="BJ17">
        <v>206</v>
      </c>
      <c r="BK17">
        <f>BK19*(M113/M114)</f>
        <v>40.991452188930417</v>
      </c>
      <c r="BL17">
        <f t="shared" si="51"/>
        <v>502.54379632744383</v>
      </c>
      <c r="BM17">
        <f t="shared" si="52"/>
        <v>3364.353915555937</v>
      </c>
      <c r="BN17">
        <f t="shared" si="53"/>
        <v>1736.0019159394456</v>
      </c>
      <c r="BO17" t="e">
        <f>BN17*1000000/'a1'!#REF!</f>
        <v>#REF!</v>
      </c>
    </row>
    <row r="19" spans="1:67" x14ac:dyDescent="0.2">
      <c r="A19">
        <v>1981</v>
      </c>
      <c r="B19">
        <v>4415</v>
      </c>
      <c r="C19">
        <f t="shared" ref="C19:C43" si="54">C20*(C71/C72)</f>
        <v>47.729220222793487</v>
      </c>
      <c r="D19">
        <f t="shared" si="21"/>
        <v>9250.0987432675047</v>
      </c>
      <c r="E19">
        <f>E17+D19</f>
        <v>79470.306671869082</v>
      </c>
      <c r="F19">
        <f>(F17*0.8)+D19</f>
        <v>35564.6454534074</v>
      </c>
      <c r="G19">
        <f>F19*1000000/'a1'!F6</f>
        <v>1432.9076249216566</v>
      </c>
      <c r="H19">
        <v>38</v>
      </c>
      <c r="I19">
        <f t="shared" ref="I19:I43" si="55">I20*(D71/D72)</f>
        <v>37.212449255751018</v>
      </c>
      <c r="J19">
        <f t="shared" si="24"/>
        <v>102.11636363636363</v>
      </c>
      <c r="K19">
        <f>K17+J19</f>
        <v>674.58057960573217</v>
      </c>
      <c r="L19">
        <f>(L17*0.8)+J19</f>
        <v>340.1001656661096</v>
      </c>
      <c r="M19">
        <f>L19*1000000/'a1'!L6</f>
        <v>591.16805723969253</v>
      </c>
      <c r="N19">
        <v>7</v>
      </c>
      <c r="O19">
        <f t="shared" ref="O19:O43" si="56">O20*(E71/E72)</f>
        <v>46.118721461187207</v>
      </c>
      <c r="P19">
        <f t="shared" si="27"/>
        <v>15.17821782178218</v>
      </c>
      <c r="Q19">
        <f>Q17+P19</f>
        <v>100.43909242907102</v>
      </c>
      <c r="R19">
        <f>(R17*0.8)+P19</f>
        <v>47.822340128745395</v>
      </c>
      <c r="S19">
        <f>R19*1000000/'a1'!R6</f>
        <v>387.0655852946993</v>
      </c>
      <c r="T19">
        <v>91</v>
      </c>
      <c r="U19">
        <f t="shared" ref="U19:U43" si="57">U20*(F71/F72)</f>
        <v>43.240901213171597</v>
      </c>
      <c r="V19">
        <f t="shared" si="30"/>
        <v>210.44889779559108</v>
      </c>
      <c r="W19">
        <f>W17+V19</f>
        <v>1937.3935544171161</v>
      </c>
      <c r="X19">
        <f>(X17*0.8)+V19</f>
        <v>888.41659140395109</v>
      </c>
      <c r="Y19">
        <f>X19*1000000/'a1'!X6</f>
        <v>1039.2405303302498</v>
      </c>
      <c r="Z19">
        <v>37</v>
      </c>
      <c r="AA19">
        <f t="shared" ref="AA19:AA43" si="58">AA20*(G71/G72)</f>
        <v>45.407279029462757</v>
      </c>
      <c r="AB19">
        <f t="shared" si="33"/>
        <v>81.484732824427454</v>
      </c>
      <c r="AC19">
        <f>AC17+AB19</f>
        <v>2744.3821470270564</v>
      </c>
      <c r="AD19">
        <f>(AD17*0.8)+AB19</f>
        <v>806.13260925745317</v>
      </c>
      <c r="AE19">
        <f>AD19*1000000/'a1'!AD6</f>
        <v>1141.1229425051501</v>
      </c>
      <c r="AF19">
        <v>822</v>
      </c>
      <c r="AG19">
        <f t="shared" ref="AG19:AG43" si="59">AG20*(H71/H72)</f>
        <v>46.588868940754047</v>
      </c>
      <c r="AH19">
        <f t="shared" si="36"/>
        <v>1764.3699421965316</v>
      </c>
      <c r="AI19">
        <f>AI17+AH19</f>
        <v>13889.986165945415</v>
      </c>
      <c r="AJ19">
        <f>(AJ17*0.8)+AH19</f>
        <v>6590.3569051959312</v>
      </c>
      <c r="AK19">
        <f>AJ19*1000000/'a1'!AJ6</f>
        <v>1006.5905820903374</v>
      </c>
      <c r="AL19">
        <v>1667</v>
      </c>
      <c r="AM19">
        <f t="shared" ref="AM19:AM43" si="60">AM20*(I71/I72)</f>
        <v>47.579908675799089</v>
      </c>
      <c r="AN19">
        <f t="shared" si="39"/>
        <v>3503.5796545105563</v>
      </c>
      <c r="AO19">
        <f>AO17+AN19</f>
        <v>24229.354479154877</v>
      </c>
      <c r="AP19">
        <f>(AP17*0.8)+AN19</f>
        <v>12032.152578303649</v>
      </c>
      <c r="AQ19">
        <f>AP19*1000000/'a1'!AP6</f>
        <v>1365.3838037376054</v>
      </c>
      <c r="AR19">
        <v>136</v>
      </c>
      <c r="AS19">
        <f t="shared" ref="AS19:AS43" si="61">AS20*(J71/J72)</f>
        <v>46.627318718381126</v>
      </c>
      <c r="AT19">
        <f t="shared" si="42"/>
        <v>291.67450271247731</v>
      </c>
      <c r="AU19">
        <f>AU17+AT19</f>
        <v>1983.4726820872718</v>
      </c>
      <c r="AV19">
        <f>(AV17*0.8)+AT19</f>
        <v>1003.4018266706578</v>
      </c>
      <c r="AW19">
        <f>AV19*1000000/'a1'!AV6</f>
        <v>968.96013854603882</v>
      </c>
      <c r="AX19">
        <v>85</v>
      </c>
      <c r="AY19">
        <f t="shared" ref="AY19:AY43" si="62">AY20*(K71/K72)</f>
        <v>49.221183800623052</v>
      </c>
      <c r="AZ19">
        <f t="shared" si="45"/>
        <v>172.68987341772151</v>
      </c>
      <c r="BA19">
        <f>BA17+AZ19</f>
        <v>1484.6578085376914</v>
      </c>
      <c r="BB19">
        <f>(BB17*0.8)+AZ19</f>
        <v>691.98400302279231</v>
      </c>
      <c r="BC19">
        <f>BB19*1000000/'a1'!BB6</f>
        <v>709.17511703483376</v>
      </c>
      <c r="BD19">
        <v>471</v>
      </c>
      <c r="BE19">
        <f t="shared" ref="BE19:BE43" si="63">BE20*(L71/L72)</f>
        <v>46.834532374100696</v>
      </c>
      <c r="BF19">
        <f t="shared" si="48"/>
        <v>1005.6682027649774</v>
      </c>
      <c r="BG19">
        <f>BG17+BF19</f>
        <v>7288.9150702491415</v>
      </c>
      <c r="BH19">
        <f>(BH17*0.8)+BF19</f>
        <v>3428.841908014595</v>
      </c>
      <c r="BI19">
        <f>BH19*1000000/'a1'!BH6</f>
        <v>1496.5893770054065</v>
      </c>
      <c r="BJ19">
        <v>266</v>
      </c>
      <c r="BK19">
        <f t="shared" ref="BK19:BK43" si="64">BK20*(M71/M72)</f>
        <v>45.462328767123282</v>
      </c>
      <c r="BL19">
        <f t="shared" si="51"/>
        <v>585.09981167608294</v>
      </c>
      <c r="BM19">
        <f>BM17+BL19</f>
        <v>3949.4537272320199</v>
      </c>
      <c r="BN19">
        <f>(BN17*0.8)+BL19</f>
        <v>1973.9013444276395</v>
      </c>
      <c r="BO19">
        <f>BN19*1000000/'a1'!BN6</f>
        <v>698.3410014680893</v>
      </c>
    </row>
    <row r="20" spans="1:67" x14ac:dyDescent="0.2">
      <c r="A20">
        <v>1982</v>
      </c>
      <c r="B20">
        <v>5198</v>
      </c>
      <c r="C20">
        <f t="shared" si="54"/>
        <v>51.756640959725786</v>
      </c>
      <c r="D20">
        <f t="shared" si="21"/>
        <v>10043.155629139075</v>
      </c>
      <c r="E20">
        <f t="shared" si="22"/>
        <v>89513.462301008156</v>
      </c>
      <c r="F20">
        <f t="shared" si="23"/>
        <v>38494.871991864995</v>
      </c>
      <c r="G20">
        <f>F20*1000000/'a1'!F7</f>
        <v>1532.6257468709764</v>
      </c>
      <c r="H20">
        <v>48</v>
      </c>
      <c r="I20">
        <f t="shared" si="55"/>
        <v>40.121786197564276</v>
      </c>
      <c r="J20">
        <f t="shared" si="24"/>
        <v>119.63575042158516</v>
      </c>
      <c r="K20">
        <f t="shared" si="25"/>
        <v>794.21633002731733</v>
      </c>
      <c r="L20">
        <f t="shared" si="26"/>
        <v>391.71588295447287</v>
      </c>
      <c r="M20">
        <f>L20*1000000/'a1'!L7</f>
        <v>682.67566457440876</v>
      </c>
      <c r="N20">
        <v>7</v>
      </c>
      <c r="O20">
        <f t="shared" si="56"/>
        <v>49.406392694063925</v>
      </c>
      <c r="P20">
        <f t="shared" si="27"/>
        <v>14.168207024029575</v>
      </c>
      <c r="Q20">
        <f t="shared" si="28"/>
        <v>114.60729945310059</v>
      </c>
      <c r="R20">
        <f t="shared" si="29"/>
        <v>52.426079127025893</v>
      </c>
      <c r="S20">
        <f>R20*1000000/'a1'!R7</f>
        <v>424.2004007430001</v>
      </c>
      <c r="T20">
        <v>108</v>
      </c>
      <c r="U20">
        <f t="shared" si="57"/>
        <v>48.006932409012151</v>
      </c>
      <c r="V20">
        <f t="shared" si="30"/>
        <v>224.96750902527066</v>
      </c>
      <c r="W20">
        <f t="shared" si="31"/>
        <v>2162.3610634423867</v>
      </c>
      <c r="X20">
        <f t="shared" si="32"/>
        <v>935.70078214843147</v>
      </c>
      <c r="Y20">
        <f>X20*1000000/'a1'!X7</f>
        <v>1089.2425971242617</v>
      </c>
      <c r="Z20">
        <v>47</v>
      </c>
      <c r="AA20">
        <f t="shared" si="58"/>
        <v>49.566724436741787</v>
      </c>
      <c r="AB20">
        <f t="shared" si="33"/>
        <v>94.821678321678277</v>
      </c>
      <c r="AC20">
        <f t="shared" si="34"/>
        <v>2839.2038253487344</v>
      </c>
      <c r="AD20">
        <f t="shared" si="35"/>
        <v>739.72776572764087</v>
      </c>
      <c r="AE20">
        <f>AD20*1000000/'a1'!AD7</f>
        <v>1045.6151620913226</v>
      </c>
      <c r="AF20">
        <v>957</v>
      </c>
      <c r="AG20">
        <f t="shared" si="59"/>
        <v>51.166965888689418</v>
      </c>
      <c r="AH20">
        <f t="shared" si="36"/>
        <v>1870.3473684210521</v>
      </c>
      <c r="AI20">
        <f t="shared" si="37"/>
        <v>15760.333534366466</v>
      </c>
      <c r="AJ20">
        <f t="shared" si="38"/>
        <v>7142.6328925777971</v>
      </c>
      <c r="AK20">
        <f>AJ20*1000000/'a1'!AJ7</f>
        <v>1085.402432164605</v>
      </c>
      <c r="AL20">
        <v>2040</v>
      </c>
      <c r="AM20">
        <f t="shared" si="60"/>
        <v>51.780821917808218</v>
      </c>
      <c r="AN20">
        <f t="shared" si="39"/>
        <v>3939.6825396825398</v>
      </c>
      <c r="AO20">
        <f t="shared" si="40"/>
        <v>28169.037018837418</v>
      </c>
      <c r="AP20">
        <f t="shared" si="41"/>
        <v>13565.40460232546</v>
      </c>
      <c r="AQ20">
        <f>AP20*1000000/'a1'!AP7</f>
        <v>1520.7361693171185</v>
      </c>
      <c r="AR20">
        <v>162</v>
      </c>
      <c r="AS20">
        <f t="shared" si="61"/>
        <v>49.409780775716712</v>
      </c>
      <c r="AT20">
        <f t="shared" si="42"/>
        <v>327.87030716723541</v>
      </c>
      <c r="AU20">
        <f t="shared" si="43"/>
        <v>2311.3429892545073</v>
      </c>
      <c r="AV20">
        <f t="shared" si="44"/>
        <v>1130.5917685037616</v>
      </c>
      <c r="AW20">
        <f>AV20*1000000/'a1'!AV7</f>
        <v>1081.6741373177056</v>
      </c>
      <c r="AX20">
        <v>119</v>
      </c>
      <c r="AY20">
        <f t="shared" si="62"/>
        <v>50.934579439252339</v>
      </c>
      <c r="AZ20">
        <f t="shared" si="45"/>
        <v>233.63302752293578</v>
      </c>
      <c r="BA20">
        <f t="shared" si="46"/>
        <v>1718.290836060627</v>
      </c>
      <c r="BB20">
        <f t="shared" si="47"/>
        <v>787.22022994116969</v>
      </c>
      <c r="BC20">
        <f>BB20*1000000/'a1'!BB7</f>
        <v>797.92681190328801</v>
      </c>
      <c r="BD20">
        <v>520</v>
      </c>
      <c r="BE20">
        <f t="shared" si="63"/>
        <v>51.510791366906453</v>
      </c>
      <c r="BF20">
        <f t="shared" si="48"/>
        <v>1009.497206703911</v>
      </c>
      <c r="BG20">
        <f t="shared" si="49"/>
        <v>8298.4122769530532</v>
      </c>
      <c r="BH20">
        <f t="shared" si="50"/>
        <v>3752.5707331155872</v>
      </c>
      <c r="BI20">
        <f>BH20*1000000/'a1'!BH7</f>
        <v>1583.478765798342</v>
      </c>
      <c r="BJ20">
        <v>299</v>
      </c>
      <c r="BK20">
        <f t="shared" si="64"/>
        <v>48.630136986301359</v>
      </c>
      <c r="BL20">
        <f t="shared" si="51"/>
        <v>614.84507042253529</v>
      </c>
      <c r="BM20">
        <f t="shared" si="52"/>
        <v>4564.2987976545555</v>
      </c>
      <c r="BN20">
        <f t="shared" si="53"/>
        <v>2193.9661459646468</v>
      </c>
      <c r="BO20">
        <f>BN20*1000000/'a1'!BN7</f>
        <v>762.71727121158392</v>
      </c>
    </row>
    <row r="21" spans="1:67" x14ac:dyDescent="0.2">
      <c r="A21">
        <v>1983</v>
      </c>
      <c r="B21">
        <v>5517</v>
      </c>
      <c r="C21">
        <f t="shared" si="54"/>
        <v>54.584404455869752</v>
      </c>
      <c r="D21">
        <f t="shared" si="21"/>
        <v>10107.282574568289</v>
      </c>
      <c r="E21">
        <f t="shared" si="22"/>
        <v>99620.744875576449</v>
      </c>
      <c r="F21">
        <f t="shared" si="23"/>
        <v>40903.180168060288</v>
      </c>
      <c r="G21">
        <f>F21*1000000/'a1'!F8</f>
        <v>1612.4912455455549</v>
      </c>
      <c r="H21">
        <v>70</v>
      </c>
      <c r="I21">
        <f t="shared" si="55"/>
        <v>41.542625169147499</v>
      </c>
      <c r="J21">
        <f t="shared" si="24"/>
        <v>168.50162866449509</v>
      </c>
      <c r="K21">
        <f t="shared" si="25"/>
        <v>962.71795869181244</v>
      </c>
      <c r="L21">
        <f t="shared" si="26"/>
        <v>481.87433502807346</v>
      </c>
      <c r="M21">
        <f>L21*1000000/'a1'!L8</f>
        <v>832.01707120621018</v>
      </c>
      <c r="N21">
        <v>7</v>
      </c>
      <c r="O21">
        <f t="shared" si="56"/>
        <v>53.059360730593603</v>
      </c>
      <c r="P21">
        <f t="shared" si="27"/>
        <v>13.192771084337352</v>
      </c>
      <c r="Q21">
        <f t="shared" si="28"/>
        <v>127.80007053743795</v>
      </c>
      <c r="R21">
        <f t="shared" si="29"/>
        <v>55.133634385958068</v>
      </c>
      <c r="S21">
        <f>R21*1000000/'a1'!R8</f>
        <v>440.70945617142866</v>
      </c>
      <c r="T21">
        <v>145</v>
      </c>
      <c r="U21">
        <f t="shared" si="57"/>
        <v>52.859618717504354</v>
      </c>
      <c r="V21">
        <f t="shared" si="30"/>
        <v>274.31147540983596</v>
      </c>
      <c r="W21">
        <f t="shared" si="31"/>
        <v>2436.6725388522227</v>
      </c>
      <c r="X21">
        <f t="shared" si="32"/>
        <v>1022.8721011285811</v>
      </c>
      <c r="Y21">
        <f>X21*1000000/'a1'!X8</f>
        <v>1178.0318547494915</v>
      </c>
      <c r="Z21">
        <v>43</v>
      </c>
      <c r="AA21">
        <f t="shared" si="58"/>
        <v>52.859618717504354</v>
      </c>
      <c r="AB21">
        <f t="shared" si="33"/>
        <v>81.347540983606521</v>
      </c>
      <c r="AC21">
        <f t="shared" si="34"/>
        <v>2920.5513663323409</v>
      </c>
      <c r="AD21">
        <f t="shared" si="35"/>
        <v>673.12975356571928</v>
      </c>
      <c r="AE21">
        <f>AD21*1000000/'a1'!AD8</f>
        <v>941.64829929651478</v>
      </c>
      <c r="AF21">
        <v>993</v>
      </c>
      <c r="AG21">
        <f t="shared" si="59"/>
        <v>54.129263913824069</v>
      </c>
      <c r="AH21">
        <f t="shared" si="36"/>
        <v>1834.4975124378107</v>
      </c>
      <c r="AI21">
        <f t="shared" si="37"/>
        <v>17594.831046804276</v>
      </c>
      <c r="AJ21">
        <f t="shared" si="38"/>
        <v>7548.6038265000489</v>
      </c>
      <c r="AK21">
        <f>AJ21*1000000/'a1'!AJ8</f>
        <v>1143.2123676505939</v>
      </c>
      <c r="AL21">
        <v>2237</v>
      </c>
      <c r="AM21">
        <f t="shared" si="60"/>
        <v>55.251141552511413</v>
      </c>
      <c r="AN21">
        <f t="shared" si="39"/>
        <v>4048.7851239669426</v>
      </c>
      <c r="AO21">
        <f t="shared" si="40"/>
        <v>32217.822142804362</v>
      </c>
      <c r="AP21">
        <f t="shared" si="41"/>
        <v>14901.108805827313</v>
      </c>
      <c r="AQ21">
        <f>AP21*1000000/'a1'!AP8</f>
        <v>1648.4322480406481</v>
      </c>
      <c r="AR21">
        <v>190</v>
      </c>
      <c r="AS21">
        <f t="shared" si="61"/>
        <v>52.698145025295126</v>
      </c>
      <c r="AT21">
        <f t="shared" si="42"/>
        <v>360.54399999999987</v>
      </c>
      <c r="AU21">
        <f t="shared" si="43"/>
        <v>2671.8869892545072</v>
      </c>
      <c r="AV21">
        <f t="shared" si="44"/>
        <v>1265.0174148030092</v>
      </c>
      <c r="AW21">
        <f>AV21*1000000/'a1'!AV8</f>
        <v>1193.6919343421944</v>
      </c>
      <c r="AX21">
        <v>124</v>
      </c>
      <c r="AY21">
        <f t="shared" si="62"/>
        <v>52.647975077881611</v>
      </c>
      <c r="AZ21">
        <f t="shared" si="45"/>
        <v>235.52662721893495</v>
      </c>
      <c r="BA21">
        <f t="shared" si="46"/>
        <v>1953.8174632795619</v>
      </c>
      <c r="BB21">
        <f t="shared" si="47"/>
        <v>865.30281117187064</v>
      </c>
      <c r="BC21">
        <f>BB21*1000000/'a1'!BB8</f>
        <v>864.22339615007911</v>
      </c>
      <c r="BD21">
        <v>466</v>
      </c>
      <c r="BE21">
        <f t="shared" si="63"/>
        <v>53.525179856115095</v>
      </c>
      <c r="BF21">
        <f t="shared" si="48"/>
        <v>870.61827956989271</v>
      </c>
      <c r="BG21">
        <f t="shared" si="49"/>
        <v>9169.0305565229464</v>
      </c>
      <c r="BH21">
        <f t="shared" si="50"/>
        <v>3872.674866062363</v>
      </c>
      <c r="BI21">
        <f>BH21*1000000/'a1'!BH8</f>
        <v>1617.9377921347179</v>
      </c>
      <c r="BJ21">
        <v>331</v>
      </c>
      <c r="BK21">
        <f t="shared" si="64"/>
        <v>50.941780821917803</v>
      </c>
      <c r="BL21">
        <f t="shared" si="51"/>
        <v>649.76134453781515</v>
      </c>
      <c r="BM21">
        <f t="shared" si="52"/>
        <v>5214.0601421923711</v>
      </c>
      <c r="BN21">
        <f t="shared" si="53"/>
        <v>2404.9342613095328</v>
      </c>
      <c r="BO21">
        <f>BN21*1000000/'a1'!BN8</f>
        <v>827.14793018526996</v>
      </c>
    </row>
    <row r="22" spans="1:67" x14ac:dyDescent="0.2">
      <c r="A22">
        <v>1984</v>
      </c>
      <c r="B22">
        <v>6273</v>
      </c>
      <c r="C22">
        <f t="shared" si="54"/>
        <v>56.383890317052263</v>
      </c>
      <c r="D22">
        <f t="shared" si="21"/>
        <v>11125.518237082069</v>
      </c>
      <c r="E22">
        <f t="shared" si="22"/>
        <v>110746.26311265852</v>
      </c>
      <c r="F22">
        <f t="shared" si="23"/>
        <v>43848.062371530301</v>
      </c>
      <c r="G22">
        <f>F22*1000000/'a1'!F9</f>
        <v>1712.3431724662071</v>
      </c>
      <c r="H22">
        <v>59</v>
      </c>
      <c r="I22">
        <f t="shared" si="55"/>
        <v>43.031123139377542</v>
      </c>
      <c r="J22">
        <f t="shared" si="24"/>
        <v>137.11006289308173</v>
      </c>
      <c r="K22">
        <f t="shared" si="25"/>
        <v>1099.8280215848943</v>
      </c>
      <c r="L22">
        <f t="shared" si="26"/>
        <v>522.60953091554052</v>
      </c>
      <c r="M22">
        <f>L22*1000000/'a1'!L9</f>
        <v>900.94994684309609</v>
      </c>
      <c r="N22">
        <v>10</v>
      </c>
      <c r="O22">
        <f t="shared" si="56"/>
        <v>53.150684931506845</v>
      </c>
      <c r="P22">
        <f t="shared" si="27"/>
        <v>18.814432989690726</v>
      </c>
      <c r="Q22">
        <f t="shared" si="28"/>
        <v>146.61450352712868</v>
      </c>
      <c r="R22">
        <f t="shared" si="29"/>
        <v>62.921340498457184</v>
      </c>
      <c r="S22">
        <f>R22*1000000/'a1'!R9</f>
        <v>497.1543065386976</v>
      </c>
      <c r="T22">
        <v>160</v>
      </c>
      <c r="U22">
        <f t="shared" si="57"/>
        <v>54.939341421143865</v>
      </c>
      <c r="V22">
        <f t="shared" si="30"/>
        <v>291.23028391167185</v>
      </c>
      <c r="W22">
        <f t="shared" si="31"/>
        <v>2727.9028227638946</v>
      </c>
      <c r="X22">
        <f t="shared" si="32"/>
        <v>1109.5279648145367</v>
      </c>
      <c r="Y22">
        <f>X22*1000000/'a1'!X9</f>
        <v>1264.4611215806981</v>
      </c>
      <c r="Z22">
        <v>49</v>
      </c>
      <c r="AA22">
        <f t="shared" si="58"/>
        <v>56.759098786828446</v>
      </c>
      <c r="AB22">
        <f t="shared" si="33"/>
        <v>86.329770992366377</v>
      </c>
      <c r="AC22">
        <f t="shared" si="34"/>
        <v>3006.8811373247072</v>
      </c>
      <c r="AD22">
        <f t="shared" si="35"/>
        <v>624.83357384494184</v>
      </c>
      <c r="AE22">
        <f>AD22*1000000/'a1'!AD9</f>
        <v>867.23661441265062</v>
      </c>
      <c r="AF22">
        <v>1240</v>
      </c>
      <c r="AG22">
        <f t="shared" si="59"/>
        <v>56.642728904847417</v>
      </c>
      <c r="AH22">
        <f t="shared" si="36"/>
        <v>2189.1600633914413</v>
      </c>
      <c r="AI22">
        <f t="shared" si="37"/>
        <v>19783.991110195719</v>
      </c>
      <c r="AJ22">
        <f t="shared" si="38"/>
        <v>8228.0431245914806</v>
      </c>
      <c r="AK22">
        <f>AJ22*1000000/'a1'!AJ9</f>
        <v>1240.8038226135584</v>
      </c>
      <c r="AL22">
        <v>2483</v>
      </c>
      <c r="AM22">
        <f t="shared" si="60"/>
        <v>57.168949771689498</v>
      </c>
      <c r="AN22">
        <f t="shared" si="39"/>
        <v>4343.266773162939</v>
      </c>
      <c r="AO22">
        <f t="shared" si="40"/>
        <v>36561.088915967302</v>
      </c>
      <c r="AP22">
        <f t="shared" si="41"/>
        <v>16264.15381782479</v>
      </c>
      <c r="AQ22">
        <f>AP22*1000000/'a1'!AP9</f>
        <v>1774.1131392020745</v>
      </c>
      <c r="AR22">
        <v>204</v>
      </c>
      <c r="AS22">
        <f t="shared" si="61"/>
        <v>54.806070826306929</v>
      </c>
      <c r="AT22">
        <f t="shared" si="42"/>
        <v>372.22153846153839</v>
      </c>
      <c r="AU22">
        <f t="shared" si="43"/>
        <v>3044.1085277160455</v>
      </c>
      <c r="AV22">
        <f t="shared" si="44"/>
        <v>1384.2354703039457</v>
      </c>
      <c r="AW22">
        <f>AV22*1000000/'a1'!AV9</f>
        <v>1291.4933339901156</v>
      </c>
      <c r="AX22">
        <v>135</v>
      </c>
      <c r="AY22">
        <f t="shared" si="62"/>
        <v>55.062305295950154</v>
      </c>
      <c r="AZ22">
        <f t="shared" si="45"/>
        <v>245.17680339462521</v>
      </c>
      <c r="BA22">
        <f t="shared" si="46"/>
        <v>2198.9942666741872</v>
      </c>
      <c r="BB22">
        <f t="shared" si="47"/>
        <v>937.41905233212174</v>
      </c>
      <c r="BC22">
        <f>BB22*1000000/'a1'!BB9</f>
        <v>923.9160197041457</v>
      </c>
      <c r="BD22">
        <v>511</v>
      </c>
      <c r="BE22">
        <f t="shared" si="63"/>
        <v>54.820143884892069</v>
      </c>
      <c r="BF22">
        <f t="shared" si="48"/>
        <v>932.13910761154898</v>
      </c>
      <c r="BG22">
        <f t="shared" si="49"/>
        <v>10101.169664134495</v>
      </c>
      <c r="BH22">
        <f t="shared" si="50"/>
        <v>4030.2790004614399</v>
      </c>
      <c r="BI22">
        <f>BH22*1000000/'a1'!BH9</f>
        <v>1683.5570473127987</v>
      </c>
      <c r="BJ22">
        <v>380</v>
      </c>
      <c r="BK22">
        <f t="shared" si="64"/>
        <v>53.082191780821908</v>
      </c>
      <c r="BL22">
        <f t="shared" si="51"/>
        <v>715.8709677419356</v>
      </c>
      <c r="BM22">
        <f t="shared" si="52"/>
        <v>5929.9311099343067</v>
      </c>
      <c r="BN22">
        <f t="shared" si="53"/>
        <v>2639.8183767895616</v>
      </c>
      <c r="BO22">
        <f>BN22*1000000/'a1'!BN9</f>
        <v>895.70962108861374</v>
      </c>
    </row>
    <row r="23" spans="1:67" x14ac:dyDescent="0.2">
      <c r="A23">
        <v>1985</v>
      </c>
      <c r="B23">
        <v>6985</v>
      </c>
      <c r="C23">
        <f t="shared" si="54"/>
        <v>58.097686375321324</v>
      </c>
      <c r="D23">
        <f t="shared" si="21"/>
        <v>12022.853982300887</v>
      </c>
      <c r="E23">
        <f t="shared" si="22"/>
        <v>122769.11709495941</v>
      </c>
      <c r="F23">
        <f t="shared" si="23"/>
        <v>47101.303879525134</v>
      </c>
      <c r="G23">
        <f>F23*1000000/'a1'!F10</f>
        <v>1822.6566229919072</v>
      </c>
      <c r="H23">
        <v>69</v>
      </c>
      <c r="I23">
        <f t="shared" si="55"/>
        <v>44.248985115020304</v>
      </c>
      <c r="J23">
        <f t="shared" si="24"/>
        <v>155.93577981651373</v>
      </c>
      <c r="K23">
        <f t="shared" si="25"/>
        <v>1255.763801401408</v>
      </c>
      <c r="L23">
        <f t="shared" si="26"/>
        <v>574.02340454894625</v>
      </c>
      <c r="M23">
        <f>L23*1000000/'a1'!L10</f>
        <v>990.93419282542186</v>
      </c>
      <c r="N23">
        <v>9</v>
      </c>
      <c r="O23">
        <f t="shared" si="56"/>
        <v>55.525114155251131</v>
      </c>
      <c r="P23">
        <f t="shared" si="27"/>
        <v>16.20888157894737</v>
      </c>
      <c r="Q23">
        <f t="shared" si="28"/>
        <v>162.82338510607605</v>
      </c>
      <c r="R23">
        <f t="shared" si="29"/>
        <v>66.545953977713111</v>
      </c>
      <c r="S23">
        <f>R23*1000000/'a1'!R10</f>
        <v>521.44237125908455</v>
      </c>
      <c r="T23">
        <v>169</v>
      </c>
      <c r="U23">
        <f t="shared" si="57"/>
        <v>56.759098786828439</v>
      </c>
      <c r="V23">
        <f t="shared" si="30"/>
        <v>297.74961832061064</v>
      </c>
      <c r="W23">
        <f t="shared" si="31"/>
        <v>3025.6524410845054</v>
      </c>
      <c r="X23">
        <f t="shared" si="32"/>
        <v>1185.37199017224</v>
      </c>
      <c r="Y23">
        <f>X23*1000000/'a1'!X10</f>
        <v>1338.1212015743558</v>
      </c>
      <c r="Z23">
        <v>91</v>
      </c>
      <c r="AA23">
        <f t="shared" si="58"/>
        <v>58.492201039861378</v>
      </c>
      <c r="AB23">
        <f t="shared" si="33"/>
        <v>155.57629629629622</v>
      </c>
      <c r="AC23">
        <f t="shared" si="34"/>
        <v>3162.4574336210035</v>
      </c>
      <c r="AD23">
        <f t="shared" si="35"/>
        <v>655.44315537224975</v>
      </c>
      <c r="AE23">
        <f>AD23*1000000/'a1'!AD10</f>
        <v>906.20065806830451</v>
      </c>
      <c r="AF23">
        <v>1596</v>
      </c>
      <c r="AG23">
        <f t="shared" si="59"/>
        <v>58.707360861759447</v>
      </c>
      <c r="AH23">
        <f t="shared" si="36"/>
        <v>2718.5688073394485</v>
      </c>
      <c r="AI23">
        <f t="shared" si="37"/>
        <v>22502.559917535167</v>
      </c>
      <c r="AJ23">
        <f t="shared" si="38"/>
        <v>9301.0033070126337</v>
      </c>
      <c r="AK23">
        <f>AJ23*1000000/'a1'!AJ10</f>
        <v>1395.3314705436246</v>
      </c>
      <c r="AL23">
        <v>3109</v>
      </c>
      <c r="AM23">
        <f t="shared" si="60"/>
        <v>60.091324200913235</v>
      </c>
      <c r="AN23">
        <f t="shared" si="39"/>
        <v>5173.7917933130702</v>
      </c>
      <c r="AO23">
        <f t="shared" si="40"/>
        <v>41734.880709280376</v>
      </c>
      <c r="AP23">
        <f t="shared" si="41"/>
        <v>18185.114847572902</v>
      </c>
      <c r="AQ23">
        <f>AP23*1000000/'a1'!AP10</f>
        <v>1956.5127414140084</v>
      </c>
      <c r="AR23">
        <v>200</v>
      </c>
      <c r="AS23">
        <f t="shared" si="61"/>
        <v>56.155143338954481</v>
      </c>
      <c r="AT23">
        <f t="shared" si="42"/>
        <v>356.15615615615604</v>
      </c>
      <c r="AU23">
        <f t="shared" si="43"/>
        <v>3400.2646838722017</v>
      </c>
      <c r="AV23">
        <f t="shared" si="44"/>
        <v>1463.5445323993126</v>
      </c>
      <c r="AW23">
        <f>AV23*1000000/'a1'!AV10</f>
        <v>1352.01043182584</v>
      </c>
      <c r="AX23">
        <v>174</v>
      </c>
      <c r="AY23">
        <f t="shared" si="62"/>
        <v>56.464174454828658</v>
      </c>
      <c r="AZ23">
        <f t="shared" si="45"/>
        <v>308.16000000000003</v>
      </c>
      <c r="BA23">
        <f t="shared" si="46"/>
        <v>2507.1542666741871</v>
      </c>
      <c r="BB23">
        <f t="shared" si="47"/>
        <v>1058.0952418656975</v>
      </c>
      <c r="BC23">
        <f>BB23*1000000/'a1'!BB10</f>
        <v>1032.3605578788925</v>
      </c>
      <c r="BD23">
        <v>619</v>
      </c>
      <c r="BE23">
        <f t="shared" si="63"/>
        <v>54.388489208633068</v>
      </c>
      <c r="BF23">
        <f t="shared" si="48"/>
        <v>1138.1084656084661</v>
      </c>
      <c r="BG23">
        <f t="shared" si="49"/>
        <v>11239.278129742961</v>
      </c>
      <c r="BH23">
        <f t="shared" si="50"/>
        <v>4362.3316659776183</v>
      </c>
      <c r="BI23">
        <f>BH23*1000000/'a1'!BH10</f>
        <v>1814.2440459214297</v>
      </c>
      <c r="BJ23">
        <v>488</v>
      </c>
      <c r="BK23">
        <f t="shared" si="64"/>
        <v>53.253424657534239</v>
      </c>
      <c r="BL23">
        <f t="shared" si="51"/>
        <v>916.3729903536979</v>
      </c>
      <c r="BM23">
        <f t="shared" si="52"/>
        <v>6846.3041002880045</v>
      </c>
      <c r="BN23">
        <f t="shared" si="53"/>
        <v>3028.2276917853474</v>
      </c>
      <c r="BO23">
        <f>BN23*1000000/'a1'!BN10</f>
        <v>1017.8468416299476</v>
      </c>
    </row>
    <row r="24" spans="1:67" x14ac:dyDescent="0.2">
      <c r="A24">
        <v>1986</v>
      </c>
      <c r="B24">
        <v>7546</v>
      </c>
      <c r="C24">
        <f t="shared" si="54"/>
        <v>59.897172236503856</v>
      </c>
      <c r="D24">
        <f t="shared" si="21"/>
        <v>12598.257510729614</v>
      </c>
      <c r="E24">
        <f t="shared" si="22"/>
        <v>135367.37460568902</v>
      </c>
      <c r="F24">
        <f t="shared" si="23"/>
        <v>50279.300614349726</v>
      </c>
      <c r="G24">
        <f>F24*1000000/'a1'!F11</f>
        <v>1926.3894665930272</v>
      </c>
      <c r="H24">
        <v>61</v>
      </c>
      <c r="I24">
        <f t="shared" si="55"/>
        <v>48.173207036535864</v>
      </c>
      <c r="J24">
        <f t="shared" si="24"/>
        <v>126.626404494382</v>
      </c>
      <c r="K24">
        <f t="shared" si="25"/>
        <v>1382.3902058957901</v>
      </c>
      <c r="L24">
        <f t="shared" si="26"/>
        <v>585.84512813353899</v>
      </c>
      <c r="M24">
        <f>L24*1000000/'a1'!L11</f>
        <v>1016.5521929904235</v>
      </c>
      <c r="N24">
        <v>25</v>
      </c>
      <c r="O24">
        <f t="shared" si="56"/>
        <v>59.999999999999993</v>
      </c>
      <c r="P24">
        <f t="shared" si="27"/>
        <v>41.666666666666671</v>
      </c>
      <c r="Q24">
        <f t="shared" si="28"/>
        <v>204.49005177274273</v>
      </c>
      <c r="R24">
        <f t="shared" si="29"/>
        <v>94.903429848837163</v>
      </c>
      <c r="S24">
        <f>R24*1000000/'a1'!R11</f>
        <v>738.91611268520637</v>
      </c>
      <c r="T24">
        <v>179</v>
      </c>
      <c r="U24">
        <f t="shared" si="57"/>
        <v>60.138648180242654</v>
      </c>
      <c r="V24">
        <f t="shared" si="30"/>
        <v>297.64553314121025</v>
      </c>
      <c r="W24">
        <f t="shared" si="31"/>
        <v>3323.2979742257157</v>
      </c>
      <c r="X24">
        <f t="shared" si="32"/>
        <v>1245.9431252790023</v>
      </c>
      <c r="Y24">
        <f>X24*1000000/'a1'!X11</f>
        <v>1401.3736847788823</v>
      </c>
      <c r="Z24">
        <v>83</v>
      </c>
      <c r="AA24">
        <f t="shared" si="58"/>
        <v>61.091854419410772</v>
      </c>
      <c r="AB24">
        <f t="shared" si="33"/>
        <v>135.86099290780135</v>
      </c>
      <c r="AC24">
        <f t="shared" si="34"/>
        <v>3298.3184265288046</v>
      </c>
      <c r="AD24">
        <f t="shared" si="35"/>
        <v>660.21551720560115</v>
      </c>
      <c r="AE24">
        <f>AD24*1000000/'a1'!AD11</f>
        <v>910.61822821967576</v>
      </c>
      <c r="AF24">
        <v>1662</v>
      </c>
      <c r="AG24">
        <f t="shared" si="59"/>
        <v>62.836624775583502</v>
      </c>
      <c r="AH24">
        <f t="shared" si="36"/>
        <v>2644.9542857142847</v>
      </c>
      <c r="AI24">
        <f t="shared" si="37"/>
        <v>25147.514203249451</v>
      </c>
      <c r="AJ24">
        <f t="shared" si="38"/>
        <v>10085.756931324391</v>
      </c>
      <c r="AK24">
        <f>AJ24*1000000/'a1'!AJ11</f>
        <v>1503.5034787914424</v>
      </c>
      <c r="AL24">
        <v>3465</v>
      </c>
      <c r="AM24">
        <f t="shared" si="60"/>
        <v>63.652968036529678</v>
      </c>
      <c r="AN24">
        <f t="shared" si="39"/>
        <v>5443.5796269727407</v>
      </c>
      <c r="AO24">
        <f t="shared" si="40"/>
        <v>47178.46033625312</v>
      </c>
      <c r="AP24">
        <f t="shared" si="41"/>
        <v>19991.671505031063</v>
      </c>
      <c r="AQ24">
        <f>AP24*1000000/'a1'!AP11</f>
        <v>2118.3544575374385</v>
      </c>
      <c r="AR24">
        <v>199</v>
      </c>
      <c r="AS24">
        <f t="shared" si="61"/>
        <v>58.178752107925824</v>
      </c>
      <c r="AT24">
        <f t="shared" si="42"/>
        <v>342.04927536231867</v>
      </c>
      <c r="AU24">
        <f t="shared" si="43"/>
        <v>3742.3139592345206</v>
      </c>
      <c r="AV24">
        <f t="shared" si="44"/>
        <v>1512.8849012817689</v>
      </c>
      <c r="AW24">
        <f>AV24*1000000/'a1'!AV11</f>
        <v>1385.9943468398837</v>
      </c>
      <c r="AX24">
        <v>176</v>
      </c>
      <c r="AY24">
        <f t="shared" si="62"/>
        <v>52.9595015576324</v>
      </c>
      <c r="AZ24">
        <f t="shared" si="45"/>
        <v>332.32941176470592</v>
      </c>
      <c r="BA24">
        <f t="shared" si="46"/>
        <v>2839.4836784388931</v>
      </c>
      <c r="BB24">
        <f t="shared" si="47"/>
        <v>1178.805605257264</v>
      </c>
      <c r="BC24">
        <f>BB24*1000000/'a1'!BB11</f>
        <v>1145.8988285964595</v>
      </c>
      <c r="BD24">
        <v>637</v>
      </c>
      <c r="BE24">
        <f t="shared" si="63"/>
        <v>48.273381294964004</v>
      </c>
      <c r="BF24">
        <f t="shared" si="48"/>
        <v>1319.567809239941</v>
      </c>
      <c r="BG24">
        <f t="shared" si="49"/>
        <v>12558.845938982902</v>
      </c>
      <c r="BH24">
        <f t="shared" si="50"/>
        <v>4809.433142022036</v>
      </c>
      <c r="BI24">
        <f>BH24*1000000/'a1'!BH11</f>
        <v>1976.8070359698124</v>
      </c>
      <c r="BJ24">
        <v>525</v>
      </c>
      <c r="BK24">
        <f t="shared" si="64"/>
        <v>56.164383561643817</v>
      </c>
      <c r="BL24">
        <f t="shared" si="51"/>
        <v>934.75609756097595</v>
      </c>
      <c r="BM24">
        <f t="shared" si="52"/>
        <v>7781.0601978489804</v>
      </c>
      <c r="BN24">
        <f t="shared" si="53"/>
        <v>3357.338250989254</v>
      </c>
      <c r="BO24">
        <f>BN24*1000000/'a1'!BN11</f>
        <v>1117.7636096529002</v>
      </c>
    </row>
    <row r="25" spans="1:67" x14ac:dyDescent="0.2">
      <c r="A25">
        <v>1987</v>
      </c>
      <c r="B25">
        <v>7950</v>
      </c>
      <c r="C25">
        <f t="shared" si="54"/>
        <v>62.639245929734358</v>
      </c>
      <c r="D25">
        <f t="shared" si="21"/>
        <v>12691.723666210672</v>
      </c>
      <c r="E25">
        <f t="shared" si="22"/>
        <v>148059.09827189968</v>
      </c>
      <c r="F25">
        <f t="shared" si="23"/>
        <v>52915.164157690459</v>
      </c>
      <c r="G25">
        <f>F25*1000000/'a1'!F12</f>
        <v>2000.8304340391592</v>
      </c>
      <c r="H25">
        <v>70</v>
      </c>
      <c r="I25">
        <f t="shared" si="55"/>
        <v>49.93234100135318</v>
      </c>
      <c r="J25">
        <f t="shared" si="24"/>
        <v>140.18970189701898</v>
      </c>
      <c r="K25">
        <f t="shared" si="25"/>
        <v>1522.5799077928091</v>
      </c>
      <c r="L25">
        <f t="shared" si="26"/>
        <v>608.86580440385023</v>
      </c>
      <c r="M25">
        <f>L25*1000000/'a1'!L12</f>
        <v>1058.4515810803978</v>
      </c>
      <c r="N25">
        <v>14</v>
      </c>
      <c r="O25">
        <f t="shared" si="56"/>
        <v>63.013698630136972</v>
      </c>
      <c r="P25">
        <f t="shared" si="27"/>
        <v>22.217391304347831</v>
      </c>
      <c r="Q25">
        <f t="shared" si="28"/>
        <v>226.70744307709057</v>
      </c>
      <c r="R25">
        <f t="shared" si="29"/>
        <v>98.140135183417556</v>
      </c>
      <c r="S25">
        <f>R25*1000000/'a1'!R12</f>
        <v>762.89934922316809</v>
      </c>
      <c r="T25">
        <v>170</v>
      </c>
      <c r="U25">
        <f t="shared" si="57"/>
        <v>62.738301559792042</v>
      </c>
      <c r="V25">
        <f t="shared" si="30"/>
        <v>270.96685082872921</v>
      </c>
      <c r="W25">
        <f t="shared" si="31"/>
        <v>3594.2648250544448</v>
      </c>
      <c r="X25">
        <f t="shared" si="32"/>
        <v>1267.7213510519309</v>
      </c>
      <c r="Y25">
        <f>X25*1000000/'a1'!X12</f>
        <v>1418.6580562931883</v>
      </c>
      <c r="Z25">
        <v>89</v>
      </c>
      <c r="AA25">
        <f t="shared" si="58"/>
        <v>64.211438474870036</v>
      </c>
      <c r="AB25">
        <f t="shared" si="33"/>
        <v>138.60458839406203</v>
      </c>
      <c r="AC25">
        <f t="shared" si="34"/>
        <v>3436.9230149228665</v>
      </c>
      <c r="AD25">
        <f t="shared" si="35"/>
        <v>666.77700215854293</v>
      </c>
      <c r="AE25">
        <f>AD25*1000000/'a1'!AD12</f>
        <v>916.19444954785433</v>
      </c>
      <c r="AF25">
        <v>1881</v>
      </c>
      <c r="AG25">
        <f t="shared" si="59"/>
        <v>66.06822262118493</v>
      </c>
      <c r="AH25">
        <f t="shared" si="36"/>
        <v>2847.057065217391</v>
      </c>
      <c r="AI25">
        <f t="shared" si="37"/>
        <v>27994.571268466843</v>
      </c>
      <c r="AJ25">
        <f t="shared" si="38"/>
        <v>10915.662610276904</v>
      </c>
      <c r="AK25">
        <f>AJ25*1000000/'a1'!AJ12</f>
        <v>1609.5087529367372</v>
      </c>
      <c r="AL25">
        <v>3687</v>
      </c>
      <c r="AM25">
        <f t="shared" si="60"/>
        <v>67.123287671232873</v>
      </c>
      <c r="AN25">
        <f t="shared" si="39"/>
        <v>5492.8775510204086</v>
      </c>
      <c r="AO25">
        <f t="shared" si="40"/>
        <v>52671.337887273527</v>
      </c>
      <c r="AP25">
        <f t="shared" si="41"/>
        <v>21486.214755045257</v>
      </c>
      <c r="AQ25">
        <f>AP25*1000000/'a1'!AP12</f>
        <v>2229.3356887848249</v>
      </c>
      <c r="AR25">
        <v>188</v>
      </c>
      <c r="AS25">
        <f t="shared" si="61"/>
        <v>60.708263069139988</v>
      </c>
      <c r="AT25">
        <f t="shared" si="42"/>
        <v>309.67777777777769</v>
      </c>
      <c r="AU25">
        <f t="shared" si="43"/>
        <v>4051.9917370122985</v>
      </c>
      <c r="AV25">
        <f t="shared" si="44"/>
        <v>1519.9856988031929</v>
      </c>
      <c r="AW25">
        <f>AV25*1000000/'a1'!AV12</f>
        <v>1383.8520236779243</v>
      </c>
      <c r="AX25">
        <v>169</v>
      </c>
      <c r="AY25">
        <f t="shared" si="62"/>
        <v>53.971962616822431</v>
      </c>
      <c r="AZ25">
        <f t="shared" si="45"/>
        <v>313.12554112554113</v>
      </c>
      <c r="BA25">
        <f t="shared" si="46"/>
        <v>3152.6092195644342</v>
      </c>
      <c r="BB25">
        <f t="shared" si="47"/>
        <v>1256.1700253313525</v>
      </c>
      <c r="BC25">
        <f>BB25*1000000/'a1'!BB12</f>
        <v>1216.2773447024565</v>
      </c>
      <c r="BD25">
        <v>577</v>
      </c>
      <c r="BE25">
        <f t="shared" si="63"/>
        <v>49.064748201438832</v>
      </c>
      <c r="BF25">
        <f t="shared" si="48"/>
        <v>1175.9970674486806</v>
      </c>
      <c r="BG25">
        <f t="shared" si="49"/>
        <v>13734.843006431583</v>
      </c>
      <c r="BH25">
        <f t="shared" si="50"/>
        <v>5023.5435810663093</v>
      </c>
      <c r="BI25">
        <f>BH25*1000000/'a1'!BH12</f>
        <v>2058.0896051158288</v>
      </c>
      <c r="BJ25">
        <v>484</v>
      </c>
      <c r="BK25">
        <f t="shared" si="64"/>
        <v>58.47602739726026</v>
      </c>
      <c r="BL25">
        <f t="shared" si="51"/>
        <v>827.68960468521243</v>
      </c>
      <c r="BM25">
        <f t="shared" si="52"/>
        <v>8608.749802534192</v>
      </c>
      <c r="BN25">
        <f t="shared" si="53"/>
        <v>3513.5602054766159</v>
      </c>
      <c r="BO25">
        <f>BN25*1000000/'a1'!BN12</f>
        <v>1152.4966962360124</v>
      </c>
    </row>
    <row r="26" spans="1:67" x14ac:dyDescent="0.2">
      <c r="A26">
        <v>1988</v>
      </c>
      <c r="B26">
        <v>9045</v>
      </c>
      <c r="C26">
        <f t="shared" si="54"/>
        <v>65.467009425878331</v>
      </c>
      <c r="D26">
        <f t="shared" si="21"/>
        <v>13816.119109947642</v>
      </c>
      <c r="E26">
        <f t="shared" si="22"/>
        <v>161875.21738184732</v>
      </c>
      <c r="F26">
        <f t="shared" si="23"/>
        <v>56148.25043610001</v>
      </c>
      <c r="G26">
        <f>F26*1000000/'a1'!F13</f>
        <v>2095.7293466566407</v>
      </c>
      <c r="H26">
        <v>92</v>
      </c>
      <c r="I26">
        <f t="shared" si="55"/>
        <v>51.285520974289582</v>
      </c>
      <c r="J26">
        <f t="shared" si="24"/>
        <v>179.38786279683376</v>
      </c>
      <c r="K26">
        <f t="shared" si="25"/>
        <v>1701.9677705896429</v>
      </c>
      <c r="L26">
        <f t="shared" si="26"/>
        <v>666.48050631991396</v>
      </c>
      <c r="M26">
        <f>L26*1000000/'a1'!L13</f>
        <v>1159.1328186272162</v>
      </c>
      <c r="N26">
        <v>13</v>
      </c>
      <c r="O26">
        <f t="shared" si="56"/>
        <v>67.123287671232859</v>
      </c>
      <c r="P26">
        <f t="shared" si="27"/>
        <v>19.367346938775515</v>
      </c>
      <c r="Q26">
        <f t="shared" si="28"/>
        <v>246.07479001586609</v>
      </c>
      <c r="R26">
        <f t="shared" si="29"/>
        <v>97.879455085509562</v>
      </c>
      <c r="S26">
        <f>R26*1000000/'a1'!R13</f>
        <v>757.05941793586123</v>
      </c>
      <c r="T26">
        <v>271</v>
      </c>
      <c r="U26">
        <f t="shared" si="57"/>
        <v>65.684575389948009</v>
      </c>
      <c r="V26">
        <f t="shared" si="30"/>
        <v>412.5778364116095</v>
      </c>
      <c r="W26">
        <f t="shared" si="31"/>
        <v>4006.8426614660543</v>
      </c>
      <c r="X26">
        <f t="shared" si="32"/>
        <v>1426.7549172531544</v>
      </c>
      <c r="Y26">
        <f>X26*1000000/'a1'!X13</f>
        <v>1590.2022670718695</v>
      </c>
      <c r="Z26">
        <v>152</v>
      </c>
      <c r="AA26">
        <f t="shared" si="58"/>
        <v>68.544194107452356</v>
      </c>
      <c r="AB26">
        <f t="shared" si="33"/>
        <v>221.75474083438681</v>
      </c>
      <c r="AC26">
        <f t="shared" si="34"/>
        <v>3658.6777557572532</v>
      </c>
      <c r="AD26">
        <f t="shared" si="35"/>
        <v>755.17634256122119</v>
      </c>
      <c r="AE26">
        <f>AD26*1000000/'a1'!AD13</f>
        <v>1033.9938064695389</v>
      </c>
      <c r="AF26">
        <v>2099</v>
      </c>
      <c r="AG26">
        <f t="shared" si="59"/>
        <v>69.299820466786372</v>
      </c>
      <c r="AH26">
        <f t="shared" si="36"/>
        <v>3028.8678756476679</v>
      </c>
      <c r="AI26">
        <f t="shared" si="37"/>
        <v>31023.439144114513</v>
      </c>
      <c r="AJ26">
        <f t="shared" si="38"/>
        <v>11761.397963869191</v>
      </c>
      <c r="AK26">
        <f>AJ26*1000000/'a1'!AJ13</f>
        <v>1720.2377512889193</v>
      </c>
      <c r="AL26">
        <v>4718</v>
      </c>
      <c r="AM26">
        <f t="shared" si="60"/>
        <v>70.776255707762559</v>
      </c>
      <c r="AN26">
        <f t="shared" si="39"/>
        <v>6666.0774193548395</v>
      </c>
      <c r="AO26">
        <f t="shared" si="40"/>
        <v>59337.415306628369</v>
      </c>
      <c r="AP26">
        <f t="shared" si="41"/>
        <v>23855.049223391045</v>
      </c>
      <c r="AQ26">
        <f>AP26*1000000/'a1'!AP13</f>
        <v>2424.6336603498298</v>
      </c>
      <c r="AR26">
        <v>232</v>
      </c>
      <c r="AS26">
        <f t="shared" si="61"/>
        <v>65.935919055649265</v>
      </c>
      <c r="AT26">
        <f t="shared" si="42"/>
        <v>351.85677749360605</v>
      </c>
      <c r="AU26">
        <f t="shared" si="43"/>
        <v>4403.8485145059049</v>
      </c>
      <c r="AV26">
        <f t="shared" si="44"/>
        <v>1567.8453365361606</v>
      </c>
      <c r="AW26">
        <f>AV26*1000000/'a1'!AV13</f>
        <v>1422.5309544746647</v>
      </c>
      <c r="AX26">
        <v>176</v>
      </c>
      <c r="AY26">
        <f t="shared" si="62"/>
        <v>57.86604361370717</v>
      </c>
      <c r="AZ26">
        <f t="shared" si="45"/>
        <v>304.15074024226112</v>
      </c>
      <c r="BA26">
        <f t="shared" si="46"/>
        <v>3456.7599598066954</v>
      </c>
      <c r="BB26">
        <f t="shared" si="47"/>
        <v>1309.0867605073431</v>
      </c>
      <c r="BC26">
        <f>BB26*1000000/'a1'!BB13</f>
        <v>1273.1520440636466</v>
      </c>
      <c r="BD26">
        <v>659</v>
      </c>
      <c r="BE26">
        <f t="shared" si="63"/>
        <v>48.345323741007178</v>
      </c>
      <c r="BF26">
        <f t="shared" si="48"/>
        <v>1363.1101190476195</v>
      </c>
      <c r="BG26">
        <f t="shared" si="49"/>
        <v>15097.953125479204</v>
      </c>
      <c r="BH26">
        <f t="shared" si="50"/>
        <v>5381.9449839006675</v>
      </c>
      <c r="BI26">
        <f>BH26*1000000/'a1'!BH13</f>
        <v>2190.7979779894877</v>
      </c>
      <c r="BJ26">
        <v>618</v>
      </c>
      <c r="BK26">
        <f t="shared" si="64"/>
        <v>61.386986301369859</v>
      </c>
      <c r="BL26">
        <f t="shared" si="51"/>
        <v>1006.7280334728034</v>
      </c>
      <c r="BM26">
        <f t="shared" si="52"/>
        <v>9615.4778360069959</v>
      </c>
      <c r="BN26">
        <f t="shared" si="53"/>
        <v>3817.5761978540963</v>
      </c>
      <c r="BO26">
        <f>BN26*1000000/'a1'!BN13</f>
        <v>1225.6401688136252</v>
      </c>
    </row>
    <row r="27" spans="1:67" x14ac:dyDescent="0.2">
      <c r="A27">
        <v>1989</v>
      </c>
      <c r="B27">
        <v>9517</v>
      </c>
      <c r="C27">
        <f t="shared" si="54"/>
        <v>68.38046272493574</v>
      </c>
      <c r="D27">
        <f t="shared" si="21"/>
        <v>13917.718045112781</v>
      </c>
      <c r="E27">
        <f t="shared" si="22"/>
        <v>175792.93542696012</v>
      </c>
      <c r="F27">
        <f t="shared" si="23"/>
        <v>58836.318393992791</v>
      </c>
      <c r="G27">
        <f>F27*1000000/'a1'!F14</f>
        <v>2157.0110635119586</v>
      </c>
      <c r="H27">
        <v>99</v>
      </c>
      <c r="I27">
        <f t="shared" si="55"/>
        <v>52.232746955345064</v>
      </c>
      <c r="J27">
        <f t="shared" si="24"/>
        <v>189.53626943005179</v>
      </c>
      <c r="K27">
        <f t="shared" si="25"/>
        <v>1891.5040400196947</v>
      </c>
      <c r="L27">
        <f t="shared" si="26"/>
        <v>722.72067448598295</v>
      </c>
      <c r="M27">
        <f>L27*1000000/'a1'!L14</f>
        <v>1253.5242753650291</v>
      </c>
      <c r="N27">
        <v>16</v>
      </c>
      <c r="O27">
        <f t="shared" si="56"/>
        <v>70.410958904109563</v>
      </c>
      <c r="P27">
        <f t="shared" si="27"/>
        <v>22.723735408560319</v>
      </c>
      <c r="Q27">
        <f t="shared" si="28"/>
        <v>268.79852542442643</v>
      </c>
      <c r="R27">
        <f t="shared" si="29"/>
        <v>101.02729947696797</v>
      </c>
      <c r="S27">
        <f>R27*1000000/'a1'!R14</f>
        <v>776.21952223128142</v>
      </c>
      <c r="T27">
        <v>235</v>
      </c>
      <c r="U27">
        <f t="shared" si="57"/>
        <v>68.4575389948007</v>
      </c>
      <c r="V27">
        <f t="shared" si="30"/>
        <v>343.27848101265823</v>
      </c>
      <c r="W27">
        <f t="shared" si="31"/>
        <v>4350.1211424787125</v>
      </c>
      <c r="X27">
        <f t="shared" si="32"/>
        <v>1484.6824148151818</v>
      </c>
      <c r="Y27">
        <f>X27*1000000/'a1'!X14</f>
        <v>1642.6367190857482</v>
      </c>
      <c r="Z27">
        <v>161</v>
      </c>
      <c r="AA27">
        <f t="shared" si="58"/>
        <v>71.750433275563282</v>
      </c>
      <c r="AB27">
        <f t="shared" si="33"/>
        <v>224.38888888888883</v>
      </c>
      <c r="AC27">
        <f t="shared" si="34"/>
        <v>3883.0666446461419</v>
      </c>
      <c r="AD27">
        <f t="shared" si="35"/>
        <v>828.52996293786578</v>
      </c>
      <c r="AE27">
        <f>AD27*1000000/'a1'!AD14</f>
        <v>1127.0538408059888</v>
      </c>
      <c r="AF27">
        <v>2332</v>
      </c>
      <c r="AG27">
        <f t="shared" si="59"/>
        <v>72.5314183123878</v>
      </c>
      <c r="AH27">
        <f t="shared" si="36"/>
        <v>3215.1584158415835</v>
      </c>
      <c r="AI27">
        <f t="shared" si="37"/>
        <v>34238.597559956099</v>
      </c>
      <c r="AJ27">
        <f t="shared" si="38"/>
        <v>12624.276786936938</v>
      </c>
      <c r="AK27">
        <f>AJ27*1000000/'a1'!AJ14</f>
        <v>1822.9665627750039</v>
      </c>
      <c r="AL27">
        <v>4872</v>
      </c>
      <c r="AM27">
        <f t="shared" si="60"/>
        <v>74.429223744292244</v>
      </c>
      <c r="AN27">
        <f t="shared" si="39"/>
        <v>6545.8159509202442</v>
      </c>
      <c r="AO27">
        <f t="shared" si="40"/>
        <v>65883.231257548614</v>
      </c>
      <c r="AP27">
        <f t="shared" si="41"/>
        <v>25629.855329633083</v>
      </c>
      <c r="AQ27">
        <f>AP27*1000000/'a1'!AP14</f>
        <v>2536.7793340528751</v>
      </c>
      <c r="AR27">
        <v>250</v>
      </c>
      <c r="AS27">
        <f t="shared" si="61"/>
        <v>68.128161888701541</v>
      </c>
      <c r="AT27">
        <f t="shared" si="42"/>
        <v>366.95544554455432</v>
      </c>
      <c r="AU27">
        <f t="shared" si="43"/>
        <v>4770.803960050459</v>
      </c>
      <c r="AV27">
        <f t="shared" si="44"/>
        <v>1621.231714773483</v>
      </c>
      <c r="AW27">
        <f>AV27*1000000/'a1'!AV14</f>
        <v>1468.7837153861262</v>
      </c>
      <c r="AX27">
        <v>189</v>
      </c>
      <c r="AY27">
        <f t="shared" si="62"/>
        <v>59.890965732087238</v>
      </c>
      <c r="AZ27">
        <f t="shared" si="45"/>
        <v>315.57347204161243</v>
      </c>
      <c r="BA27">
        <f t="shared" si="46"/>
        <v>3772.333431848308</v>
      </c>
      <c r="BB27">
        <f t="shared" si="47"/>
        <v>1362.842880447487</v>
      </c>
      <c r="BC27">
        <f>BB27*1000000/'a1'!BB14</f>
        <v>1336.8557416848748</v>
      </c>
      <c r="BD27">
        <v>686</v>
      </c>
      <c r="BE27">
        <f t="shared" si="63"/>
        <v>50.215827338129479</v>
      </c>
      <c r="BF27">
        <f t="shared" si="48"/>
        <v>1366.1031518624648</v>
      </c>
      <c r="BG27">
        <f t="shared" si="49"/>
        <v>16464.056277341668</v>
      </c>
      <c r="BH27">
        <f t="shared" si="50"/>
        <v>5671.6591389829991</v>
      </c>
      <c r="BI27">
        <f>BH27*1000000/'a1'!BH14</f>
        <v>2270.1846793283494</v>
      </c>
      <c r="BJ27">
        <v>670</v>
      </c>
      <c r="BK27">
        <f t="shared" si="64"/>
        <v>64.726027397260268</v>
      </c>
      <c r="BL27">
        <f t="shared" si="51"/>
        <v>1035.1322751322753</v>
      </c>
      <c r="BM27">
        <f t="shared" si="52"/>
        <v>10650.610111139271</v>
      </c>
      <c r="BN27">
        <f t="shared" si="53"/>
        <v>4089.1932334155526</v>
      </c>
      <c r="BO27">
        <f>BN27*1000000/'a1'!BN14</f>
        <v>1279.1820483199376</v>
      </c>
    </row>
    <row r="28" spans="1:67" x14ac:dyDescent="0.2">
      <c r="A28">
        <v>1990</v>
      </c>
      <c r="B28">
        <v>10260</v>
      </c>
      <c r="C28">
        <f t="shared" si="54"/>
        <v>70.608397600685535</v>
      </c>
      <c r="D28">
        <f t="shared" si="21"/>
        <v>14530.849514563104</v>
      </c>
      <c r="E28">
        <f t="shared" si="22"/>
        <v>190323.78494152322</v>
      </c>
      <c r="F28">
        <f t="shared" si="23"/>
        <v>61599.90422975734</v>
      </c>
      <c r="G28">
        <f>F28*1000000/'a1'!F15</f>
        <v>2224.5349479590668</v>
      </c>
      <c r="H28">
        <v>103</v>
      </c>
      <c r="I28">
        <f t="shared" si="55"/>
        <v>53.518267929634639</v>
      </c>
      <c r="J28">
        <f t="shared" si="24"/>
        <v>192.45764854614413</v>
      </c>
      <c r="K28">
        <f t="shared" si="25"/>
        <v>2083.9616885658388</v>
      </c>
      <c r="L28">
        <f t="shared" si="26"/>
        <v>770.63418813493047</v>
      </c>
      <c r="M28">
        <f>L28*1000000/'a1'!L15</f>
        <v>1334.7365772521694</v>
      </c>
      <c r="N28">
        <v>16</v>
      </c>
      <c r="O28">
        <f t="shared" si="56"/>
        <v>73.698630136986282</v>
      </c>
      <c r="P28">
        <f t="shared" si="27"/>
        <v>21.710037174721194</v>
      </c>
      <c r="Q28">
        <f t="shared" si="28"/>
        <v>290.50856259914764</v>
      </c>
      <c r="R28">
        <f t="shared" si="29"/>
        <v>102.53187675629557</v>
      </c>
      <c r="S28">
        <f>R28*1000000/'a1'!R15</f>
        <v>786.26327993233008</v>
      </c>
      <c r="T28">
        <v>236</v>
      </c>
      <c r="U28">
        <f t="shared" si="57"/>
        <v>71.577123050259971</v>
      </c>
      <c r="V28">
        <f t="shared" si="30"/>
        <v>329.71428571428567</v>
      </c>
      <c r="W28">
        <f t="shared" si="31"/>
        <v>4679.8354281929978</v>
      </c>
      <c r="X28">
        <f t="shared" si="32"/>
        <v>1517.4602175664313</v>
      </c>
      <c r="Y28">
        <f>X28*1000000/'a1'!X15</f>
        <v>1666.7126704967443</v>
      </c>
      <c r="Z28">
        <v>134</v>
      </c>
      <c r="AA28">
        <f t="shared" si="58"/>
        <v>73.916811091854441</v>
      </c>
      <c r="AB28">
        <f t="shared" si="33"/>
        <v>181.28487690504099</v>
      </c>
      <c r="AC28">
        <f t="shared" si="34"/>
        <v>4064.3515215511829</v>
      </c>
      <c r="AD28">
        <f t="shared" si="35"/>
        <v>844.10884725533367</v>
      </c>
      <c r="AE28">
        <f>AD28*1000000/'a1'!AD15</f>
        <v>1140.447212824504</v>
      </c>
      <c r="AF28">
        <v>2610</v>
      </c>
      <c r="AG28">
        <f t="shared" si="59"/>
        <v>74.685816876122104</v>
      </c>
      <c r="AH28">
        <f t="shared" si="36"/>
        <v>3494.6394230769224</v>
      </c>
      <c r="AI28">
        <f t="shared" si="37"/>
        <v>37733.236983033021</v>
      </c>
      <c r="AJ28">
        <f t="shared" si="38"/>
        <v>13594.060852626473</v>
      </c>
      <c r="AK28">
        <f>AJ28*1000000/'a1'!AJ15</f>
        <v>1942.845226877183</v>
      </c>
      <c r="AL28">
        <v>5139</v>
      </c>
      <c r="AM28">
        <f t="shared" si="60"/>
        <v>76.803652968036531</v>
      </c>
      <c r="AN28">
        <f t="shared" si="39"/>
        <v>6691.0879904875146</v>
      </c>
      <c r="AO28">
        <f t="shared" si="40"/>
        <v>72574.319248036132</v>
      </c>
      <c r="AP28">
        <f t="shared" si="41"/>
        <v>27194.972254193981</v>
      </c>
      <c r="AQ28">
        <f>AP28*1000000/'a1'!AP15</f>
        <v>2641.3574205750424</v>
      </c>
      <c r="AR28">
        <v>263</v>
      </c>
      <c r="AS28">
        <f t="shared" si="61"/>
        <v>68.887015177065791</v>
      </c>
      <c r="AT28">
        <f t="shared" si="42"/>
        <v>381.78457772337805</v>
      </c>
      <c r="AU28">
        <f t="shared" si="43"/>
        <v>5152.5885377738368</v>
      </c>
      <c r="AV28">
        <f t="shared" si="44"/>
        <v>1678.7699495421646</v>
      </c>
      <c r="AW28">
        <f>AV28*1000000/'a1'!AV15</f>
        <v>1518.6702166343543</v>
      </c>
      <c r="AX28">
        <v>201</v>
      </c>
      <c r="AY28">
        <f t="shared" si="62"/>
        <v>59.501557632398764</v>
      </c>
      <c r="AZ28">
        <f t="shared" si="45"/>
        <v>337.806282722513</v>
      </c>
      <c r="BA28">
        <f t="shared" si="46"/>
        <v>4110.1397145708206</v>
      </c>
      <c r="BB28">
        <f t="shared" si="47"/>
        <v>1428.0805870805027</v>
      </c>
      <c r="BC28">
        <f>BB28*1000000/'a1'!BB15</f>
        <v>1417.1304203226696</v>
      </c>
      <c r="BD28">
        <v>781</v>
      </c>
      <c r="BE28">
        <f t="shared" si="63"/>
        <v>53.381294964028761</v>
      </c>
      <c r="BF28">
        <f t="shared" si="48"/>
        <v>1463.0592991913752</v>
      </c>
      <c r="BG28">
        <f t="shared" si="49"/>
        <v>17927.115576533044</v>
      </c>
      <c r="BH28">
        <f t="shared" si="50"/>
        <v>6000.3866103777746</v>
      </c>
      <c r="BI28">
        <f>BH28*1000000/'a1'!BH15</f>
        <v>2355.1357532015122</v>
      </c>
      <c r="BJ28">
        <v>772</v>
      </c>
      <c r="BK28">
        <f t="shared" si="64"/>
        <v>66.952054794520549</v>
      </c>
      <c r="BL28">
        <f t="shared" si="51"/>
        <v>1153.0639386189257</v>
      </c>
      <c r="BM28">
        <f t="shared" si="52"/>
        <v>11803.674049758196</v>
      </c>
      <c r="BN28">
        <f t="shared" si="53"/>
        <v>4424.4185253513679</v>
      </c>
      <c r="BO28">
        <f>BN28*1000000/'a1'!BN15</f>
        <v>1343.9457312804361</v>
      </c>
    </row>
    <row r="29" spans="1:67" x14ac:dyDescent="0.2">
      <c r="A29">
        <v>1991</v>
      </c>
      <c r="B29">
        <v>10767</v>
      </c>
      <c r="C29">
        <f t="shared" si="54"/>
        <v>72.664952870608403</v>
      </c>
      <c r="D29">
        <f t="shared" si="21"/>
        <v>14817.321933962263</v>
      </c>
      <c r="E29">
        <f t="shared" si="22"/>
        <v>205141.10687548548</v>
      </c>
      <c r="F29">
        <f t="shared" si="23"/>
        <v>64097.245317768131</v>
      </c>
      <c r="G29">
        <f>F29*1000000/'a1'!F16</f>
        <v>2286.1320805469309</v>
      </c>
      <c r="H29">
        <v>106</v>
      </c>
      <c r="I29">
        <f t="shared" si="55"/>
        <v>55.345060893098783</v>
      </c>
      <c r="J29">
        <f t="shared" si="24"/>
        <v>191.52567237163814</v>
      </c>
      <c r="K29">
        <f t="shared" si="25"/>
        <v>2275.4873609374768</v>
      </c>
      <c r="L29">
        <f t="shared" si="26"/>
        <v>808.03302287958263</v>
      </c>
      <c r="M29">
        <f>L29*1000000/'a1'!L16</f>
        <v>1394.0160216953554</v>
      </c>
      <c r="N29">
        <v>16</v>
      </c>
      <c r="O29">
        <f t="shared" si="56"/>
        <v>76.803652968036502</v>
      </c>
      <c r="P29">
        <f t="shared" si="27"/>
        <v>20.832342449464932</v>
      </c>
      <c r="Q29">
        <f t="shared" si="28"/>
        <v>311.34090504861257</v>
      </c>
      <c r="R29">
        <f t="shared" si="29"/>
        <v>102.8578438545014</v>
      </c>
      <c r="S29">
        <f>R29*1000000/'a1'!R16</f>
        <v>788.97470912948165</v>
      </c>
      <c r="T29">
        <v>240</v>
      </c>
      <c r="U29">
        <f t="shared" si="57"/>
        <v>74.956672443674179</v>
      </c>
      <c r="V29">
        <f t="shared" si="30"/>
        <v>320.18497109826586</v>
      </c>
      <c r="W29">
        <f t="shared" si="31"/>
        <v>5000.0203992912639</v>
      </c>
      <c r="X29">
        <f t="shared" si="32"/>
        <v>1534.1531451514109</v>
      </c>
      <c r="Y29">
        <f>X29*1000000/'a1'!X16</f>
        <v>1676.7269111318644</v>
      </c>
      <c r="Z29">
        <v>121</v>
      </c>
      <c r="AA29">
        <f t="shared" si="58"/>
        <v>74.956672443674194</v>
      </c>
      <c r="AB29">
        <f t="shared" si="33"/>
        <v>161.42658959537567</v>
      </c>
      <c r="AC29">
        <f t="shared" si="34"/>
        <v>4225.7781111465583</v>
      </c>
      <c r="AD29">
        <f t="shared" si="35"/>
        <v>836.71366739964265</v>
      </c>
      <c r="AE29">
        <f>AD29*1000000/'a1'!AD16</f>
        <v>1122.25147759979</v>
      </c>
      <c r="AF29">
        <v>2879</v>
      </c>
      <c r="AG29">
        <f t="shared" si="59"/>
        <v>77.648114901256747</v>
      </c>
      <c r="AH29">
        <f t="shared" si="36"/>
        <v>3707.7526011560685</v>
      </c>
      <c r="AI29">
        <f t="shared" si="37"/>
        <v>41440.98958418909</v>
      </c>
      <c r="AJ29">
        <f t="shared" si="38"/>
        <v>14583.001283257247</v>
      </c>
      <c r="AK29">
        <f>AJ29*1000000/'a1'!AJ16</f>
        <v>2063.4192966203177</v>
      </c>
      <c r="AL29">
        <v>5333</v>
      </c>
      <c r="AM29">
        <f t="shared" si="60"/>
        <v>80</v>
      </c>
      <c r="AN29">
        <f t="shared" si="39"/>
        <v>6666.2499999999991</v>
      </c>
      <c r="AO29">
        <f t="shared" si="40"/>
        <v>79240.569248036132</v>
      </c>
      <c r="AP29">
        <f t="shared" si="41"/>
        <v>28422.227803355185</v>
      </c>
      <c r="AQ29">
        <f>AP29*1000000/'a1'!AP16</f>
        <v>2724.7020225784731</v>
      </c>
      <c r="AR29">
        <v>284</v>
      </c>
      <c r="AS29">
        <f t="shared" si="61"/>
        <v>70.741989881956172</v>
      </c>
      <c r="AT29">
        <f t="shared" si="42"/>
        <v>401.45887961859347</v>
      </c>
      <c r="AU29">
        <f t="shared" si="43"/>
        <v>5554.0474173924304</v>
      </c>
      <c r="AV29">
        <f t="shared" si="44"/>
        <v>1744.4748392523252</v>
      </c>
      <c r="AW29">
        <f>AV29*1000000/'a1'!AV16</f>
        <v>1572.1598329244716</v>
      </c>
      <c r="AX29">
        <v>216</v>
      </c>
      <c r="AY29">
        <f t="shared" si="62"/>
        <v>59.267912772585674</v>
      </c>
      <c r="AZ29">
        <f t="shared" si="45"/>
        <v>364.44678055190536</v>
      </c>
      <c r="BA29">
        <f t="shared" si="46"/>
        <v>4474.5864951227259</v>
      </c>
      <c r="BB29">
        <f t="shared" si="47"/>
        <v>1506.9112502163075</v>
      </c>
      <c r="BC29">
        <f>BB29*1000000/'a1'!BB16</f>
        <v>1502.8340614077083</v>
      </c>
      <c r="BD29">
        <v>789</v>
      </c>
      <c r="BE29">
        <f t="shared" si="63"/>
        <v>52.877697841726608</v>
      </c>
      <c r="BF29">
        <f t="shared" si="48"/>
        <v>1492.1224489795923</v>
      </c>
      <c r="BG29">
        <f t="shared" si="49"/>
        <v>19419.238025512637</v>
      </c>
      <c r="BH29">
        <f t="shared" si="50"/>
        <v>6292.4317372818123</v>
      </c>
      <c r="BI29">
        <f>BH29*1000000/'a1'!BH16</f>
        <v>2427.3491390606714</v>
      </c>
      <c r="BJ29">
        <v>782</v>
      </c>
      <c r="BK29">
        <f t="shared" si="64"/>
        <v>69.006849315068493</v>
      </c>
      <c r="BL29">
        <f t="shared" si="51"/>
        <v>1133.2208436724566</v>
      </c>
      <c r="BM29">
        <f t="shared" si="52"/>
        <v>12936.894893430652</v>
      </c>
      <c r="BN29">
        <f t="shared" si="53"/>
        <v>4672.7556639535514</v>
      </c>
      <c r="BO29">
        <f>BN29*1000000/'a1'!BN16</f>
        <v>1385.0179824492629</v>
      </c>
    </row>
    <row r="30" spans="1:67" x14ac:dyDescent="0.2">
      <c r="A30">
        <v>1992</v>
      </c>
      <c r="B30">
        <v>11338</v>
      </c>
      <c r="C30">
        <f t="shared" si="54"/>
        <v>73.607540702656394</v>
      </c>
      <c r="D30">
        <f t="shared" si="21"/>
        <v>15403.313154831196</v>
      </c>
      <c r="E30">
        <f t="shared" si="22"/>
        <v>220544.42003031669</v>
      </c>
      <c r="F30">
        <f t="shared" si="23"/>
        <v>66681.109409045705</v>
      </c>
      <c r="G30">
        <f>F30*1000000/'a1'!F17</f>
        <v>2350.3044985604347</v>
      </c>
      <c r="H30">
        <v>110</v>
      </c>
      <c r="I30">
        <f t="shared" si="55"/>
        <v>55.953991880920171</v>
      </c>
      <c r="J30">
        <f t="shared" si="24"/>
        <v>196.59008464328898</v>
      </c>
      <c r="K30">
        <f t="shared" si="25"/>
        <v>2472.0774455807659</v>
      </c>
      <c r="L30">
        <f t="shared" si="26"/>
        <v>843.01650294695514</v>
      </c>
      <c r="M30">
        <f>L30*1000000/'a1'!L17</f>
        <v>1453.2036271579223</v>
      </c>
      <c r="N30">
        <v>14</v>
      </c>
      <c r="O30">
        <f t="shared" si="56"/>
        <v>77.808219178082169</v>
      </c>
      <c r="P30">
        <f t="shared" si="27"/>
        <v>17.992957746478879</v>
      </c>
      <c r="Q30">
        <f t="shared" si="28"/>
        <v>329.33386279509148</v>
      </c>
      <c r="R30">
        <f t="shared" si="29"/>
        <v>100.27923283008001</v>
      </c>
      <c r="S30">
        <f>R30*1000000/'a1'!R17</f>
        <v>766.50257844389921</v>
      </c>
      <c r="T30">
        <v>233</v>
      </c>
      <c r="U30">
        <f t="shared" si="57"/>
        <v>75.823223570190649</v>
      </c>
      <c r="V30">
        <f t="shared" si="30"/>
        <v>307.29371428571426</v>
      </c>
      <c r="W30">
        <f t="shared" si="31"/>
        <v>5307.3141135769783</v>
      </c>
      <c r="X30">
        <f t="shared" si="32"/>
        <v>1534.616230406843</v>
      </c>
      <c r="Y30">
        <f>X30*1000000/'a1'!X17</f>
        <v>1669.0571116969179</v>
      </c>
      <c r="Z30">
        <v>122</v>
      </c>
      <c r="AA30">
        <f t="shared" si="58"/>
        <v>75.90987868284229</v>
      </c>
      <c r="AB30">
        <f t="shared" si="33"/>
        <v>160.71689497716895</v>
      </c>
      <c r="AC30">
        <f t="shared" si="34"/>
        <v>4386.4950061237269</v>
      </c>
      <c r="AD30">
        <f t="shared" si="35"/>
        <v>830.08782889688314</v>
      </c>
      <c r="AE30">
        <f>AD30*1000000/'a1'!AD17</f>
        <v>1109.5635985313647</v>
      </c>
      <c r="AF30">
        <v>3129</v>
      </c>
      <c r="AG30">
        <f t="shared" si="59"/>
        <v>78.904847396768417</v>
      </c>
      <c r="AH30">
        <f t="shared" si="36"/>
        <v>3965.5358361774738</v>
      </c>
      <c r="AI30">
        <f t="shared" si="37"/>
        <v>45406.525420366561</v>
      </c>
      <c r="AJ30">
        <f t="shared" si="38"/>
        <v>15631.936862783272</v>
      </c>
      <c r="AK30">
        <f>AJ30*1000000/'a1'!AJ17</f>
        <v>2198.58155794201</v>
      </c>
      <c r="AL30">
        <v>5555</v>
      </c>
      <c r="AM30">
        <f t="shared" si="60"/>
        <v>80.273972602739732</v>
      </c>
      <c r="AN30">
        <f t="shared" si="39"/>
        <v>6920.0511945392491</v>
      </c>
      <c r="AO30">
        <f t="shared" si="40"/>
        <v>86160.620442575382</v>
      </c>
      <c r="AP30">
        <f t="shared" si="41"/>
        <v>29657.833437223399</v>
      </c>
      <c r="AQ30">
        <f>AP30*1000000/'a1'!AP17</f>
        <v>2805.2646952289897</v>
      </c>
      <c r="AR30">
        <v>281</v>
      </c>
      <c r="AS30">
        <f t="shared" si="61"/>
        <v>71.247892074199001</v>
      </c>
      <c r="AT30">
        <f t="shared" si="42"/>
        <v>394.39763313609461</v>
      </c>
      <c r="AU30">
        <f t="shared" si="43"/>
        <v>5948.4450505285249</v>
      </c>
      <c r="AV30">
        <f t="shared" si="44"/>
        <v>1789.9775045379547</v>
      </c>
      <c r="AW30">
        <f>AV30*1000000/'a1'!AV17</f>
        <v>1608.6952459653639</v>
      </c>
      <c r="AX30">
        <v>235</v>
      </c>
      <c r="AY30">
        <f t="shared" si="62"/>
        <v>61.137071651090352</v>
      </c>
      <c r="AZ30">
        <f t="shared" si="45"/>
        <v>384.38216560509545</v>
      </c>
      <c r="BA30">
        <f t="shared" si="46"/>
        <v>4858.9686607278218</v>
      </c>
      <c r="BB30">
        <f t="shared" si="47"/>
        <v>1589.9111657781416</v>
      </c>
      <c r="BC30">
        <f>BB30*1000000/'a1'!BB17</f>
        <v>1583.5847447229733</v>
      </c>
      <c r="BD30">
        <v>779</v>
      </c>
      <c r="BE30">
        <f t="shared" si="63"/>
        <v>53.884892086330929</v>
      </c>
      <c r="BF30">
        <f t="shared" si="48"/>
        <v>1445.6742323097465</v>
      </c>
      <c r="BG30">
        <f t="shared" si="49"/>
        <v>20864.912257822383</v>
      </c>
      <c r="BH30">
        <f t="shared" si="50"/>
        <v>6479.6196221351966</v>
      </c>
      <c r="BI30">
        <f>BH30*1000000/'a1'!BH17</f>
        <v>2461.2331586066157</v>
      </c>
      <c r="BJ30">
        <v>879</v>
      </c>
      <c r="BK30">
        <f t="shared" si="64"/>
        <v>71.660958904109592</v>
      </c>
      <c r="BL30">
        <f t="shared" si="51"/>
        <v>1226.6093189964158</v>
      </c>
      <c r="BM30">
        <f t="shared" si="52"/>
        <v>14163.504212427068</v>
      </c>
      <c r="BN30">
        <f t="shared" si="53"/>
        <v>4964.8138501592566</v>
      </c>
      <c r="BO30">
        <f>BN30*1000000/'a1'!BN17</f>
        <v>1431.2762302833246</v>
      </c>
    </row>
    <row r="31" spans="1:67" x14ac:dyDescent="0.2">
      <c r="A31">
        <v>1993</v>
      </c>
      <c r="B31">
        <v>12184</v>
      </c>
      <c r="C31">
        <f t="shared" si="54"/>
        <v>74.721508140531284</v>
      </c>
      <c r="D31">
        <f t="shared" si="21"/>
        <v>16305.880733944952</v>
      </c>
      <c r="E31">
        <f t="shared" si="22"/>
        <v>236850.30076426163</v>
      </c>
      <c r="F31">
        <f t="shared" si="23"/>
        <v>69650.768261181525</v>
      </c>
      <c r="G31">
        <f>F31*1000000/'a1'!F18</f>
        <v>2428.1450689704652</v>
      </c>
      <c r="H31">
        <v>111</v>
      </c>
      <c r="I31">
        <f t="shared" si="55"/>
        <v>56.833558863328825</v>
      </c>
      <c r="J31">
        <f t="shared" si="24"/>
        <v>195.30714285714285</v>
      </c>
      <c r="K31">
        <f t="shared" si="25"/>
        <v>2667.3845884379089</v>
      </c>
      <c r="L31">
        <f t="shared" si="26"/>
        <v>869.72034521470698</v>
      </c>
      <c r="M31">
        <f>L31*1000000/'a1'!L18</f>
        <v>1499.5773025735625</v>
      </c>
      <c r="N31">
        <v>17</v>
      </c>
      <c r="O31">
        <f t="shared" si="56"/>
        <v>81.004566210045638</v>
      </c>
      <c r="P31">
        <f t="shared" si="27"/>
        <v>20.986471251409249</v>
      </c>
      <c r="Q31">
        <f t="shared" si="28"/>
        <v>350.3203340465007</v>
      </c>
      <c r="R31">
        <f t="shared" si="29"/>
        <v>101.20985751547326</v>
      </c>
      <c r="S31">
        <f>R31*1000000/'a1'!R18</f>
        <v>765.71459115786604</v>
      </c>
      <c r="T31">
        <v>245</v>
      </c>
      <c r="U31">
        <f t="shared" si="57"/>
        <v>76.083188908145587</v>
      </c>
      <c r="V31">
        <f t="shared" si="30"/>
        <v>322.01594533029612</v>
      </c>
      <c r="W31">
        <f t="shared" si="31"/>
        <v>5629.3300589072742</v>
      </c>
      <c r="X31">
        <f t="shared" si="32"/>
        <v>1549.7089296557706</v>
      </c>
      <c r="Y31">
        <f>X31*1000000/'a1'!X18</f>
        <v>1677.3103116116249</v>
      </c>
      <c r="Z31">
        <v>130</v>
      </c>
      <c r="AA31">
        <f t="shared" si="58"/>
        <v>77.209705372616995</v>
      </c>
      <c r="AB31">
        <f t="shared" si="33"/>
        <v>168.3726150392817</v>
      </c>
      <c r="AC31">
        <f t="shared" si="34"/>
        <v>4554.8676211630082</v>
      </c>
      <c r="AD31">
        <f t="shared" si="35"/>
        <v>832.44287815678831</v>
      </c>
      <c r="AE31">
        <f>AD31*1000000/'a1'!AD18</f>
        <v>1111.6847461803341</v>
      </c>
      <c r="AF31">
        <v>3309</v>
      </c>
      <c r="AG31">
        <f t="shared" si="59"/>
        <v>79.263913824057454</v>
      </c>
      <c r="AH31">
        <f t="shared" si="36"/>
        <v>4174.6613816534546</v>
      </c>
      <c r="AI31">
        <f t="shared" si="37"/>
        <v>49581.186802020013</v>
      </c>
      <c r="AJ31">
        <f t="shared" si="38"/>
        <v>16680.210871880074</v>
      </c>
      <c r="AK31">
        <f>AJ31*1000000/'a1'!AJ18</f>
        <v>2330.7656862362442</v>
      </c>
      <c r="AL31">
        <v>6090</v>
      </c>
      <c r="AM31">
        <f t="shared" si="60"/>
        <v>81.461187214611883</v>
      </c>
      <c r="AN31">
        <f t="shared" si="39"/>
        <v>7475.9529147982048</v>
      </c>
      <c r="AO31">
        <f t="shared" si="40"/>
        <v>93636.573357373592</v>
      </c>
      <c r="AP31">
        <f t="shared" si="41"/>
        <v>31202.219664576922</v>
      </c>
      <c r="AQ31">
        <f>AP31*1000000/'a1'!AP18</f>
        <v>2918.8127923003572</v>
      </c>
      <c r="AR31">
        <v>296</v>
      </c>
      <c r="AS31">
        <f t="shared" si="61"/>
        <v>71.416526138279949</v>
      </c>
      <c r="AT31">
        <f t="shared" si="42"/>
        <v>414.46989374262097</v>
      </c>
      <c r="AU31">
        <f t="shared" si="43"/>
        <v>6362.9149442711459</v>
      </c>
      <c r="AV31">
        <f t="shared" si="44"/>
        <v>1846.4518973729848</v>
      </c>
      <c r="AW31">
        <f>AV31*1000000/'a1'!AV18</f>
        <v>1652.1314951736504</v>
      </c>
      <c r="AX31">
        <v>233</v>
      </c>
      <c r="AY31">
        <f t="shared" si="62"/>
        <v>61.993769470404992</v>
      </c>
      <c r="AZ31">
        <f t="shared" si="45"/>
        <v>375.84422110552759</v>
      </c>
      <c r="BA31">
        <f t="shared" si="46"/>
        <v>5234.8128818333498</v>
      </c>
      <c r="BB31">
        <f t="shared" si="47"/>
        <v>1647.7731537280411</v>
      </c>
      <c r="BC31">
        <f>BB31*1000000/'a1'!BB18</f>
        <v>1636.4814318482877</v>
      </c>
      <c r="BD31">
        <v>834</v>
      </c>
      <c r="BE31">
        <f t="shared" si="63"/>
        <v>54.460431654676249</v>
      </c>
      <c r="BF31">
        <f t="shared" si="48"/>
        <v>1531.3870541611627</v>
      </c>
      <c r="BG31">
        <f t="shared" si="49"/>
        <v>22396.299311983545</v>
      </c>
      <c r="BH31">
        <f t="shared" si="50"/>
        <v>6715.0827518693204</v>
      </c>
      <c r="BI31">
        <f>BH31*1000000/'a1'!BH18</f>
        <v>2517.5656628030679</v>
      </c>
      <c r="BJ31">
        <v>916</v>
      </c>
      <c r="BK31">
        <f t="shared" si="64"/>
        <v>73.972602739726028</v>
      </c>
      <c r="BL31">
        <f t="shared" si="51"/>
        <v>1238.2962962962963</v>
      </c>
      <c r="BM31">
        <f t="shared" si="52"/>
        <v>15401.800508723363</v>
      </c>
      <c r="BN31">
        <f t="shared" si="53"/>
        <v>5210.1473764237016</v>
      </c>
      <c r="BO31">
        <f>BN31*1000000/'a1'!BN18</f>
        <v>1460.3364162350344</v>
      </c>
    </row>
    <row r="32" spans="1:67" x14ac:dyDescent="0.2">
      <c r="A32">
        <v>1994</v>
      </c>
      <c r="B32">
        <v>13341</v>
      </c>
      <c r="C32">
        <f t="shared" si="54"/>
        <v>75.578406169665811</v>
      </c>
      <c r="D32">
        <f t="shared" si="21"/>
        <v>17651.867346938776</v>
      </c>
      <c r="E32">
        <f t="shared" si="22"/>
        <v>254502.16811120042</v>
      </c>
      <c r="F32">
        <f t="shared" si="23"/>
        <v>73372.481955883995</v>
      </c>
      <c r="G32">
        <f>F32*1000000/'a1'!F19</f>
        <v>2530.0277430169099</v>
      </c>
      <c r="H32">
        <v>108</v>
      </c>
      <c r="I32">
        <f t="shared" si="55"/>
        <v>57.239512855209739</v>
      </c>
      <c r="J32">
        <f t="shared" si="24"/>
        <v>188.68085106382978</v>
      </c>
      <c r="K32">
        <f t="shared" si="25"/>
        <v>2856.0654395017386</v>
      </c>
      <c r="L32">
        <f t="shared" si="26"/>
        <v>884.45712723559541</v>
      </c>
      <c r="M32">
        <f>L32*1000000/'a1'!L19</f>
        <v>1539.6161430538891</v>
      </c>
      <c r="N32">
        <v>17</v>
      </c>
      <c r="O32">
        <f t="shared" si="56"/>
        <v>78.812785388127836</v>
      </c>
      <c r="P32">
        <f t="shared" si="27"/>
        <v>21.570104287369645</v>
      </c>
      <c r="Q32">
        <f t="shared" si="28"/>
        <v>371.89043833387035</v>
      </c>
      <c r="R32">
        <f t="shared" si="29"/>
        <v>102.53799029974826</v>
      </c>
      <c r="S32">
        <f>R32*1000000/'a1'!R19</f>
        <v>768.43746711742813</v>
      </c>
      <c r="T32">
        <v>265</v>
      </c>
      <c r="U32">
        <f t="shared" si="57"/>
        <v>77.123050259965339</v>
      </c>
      <c r="V32">
        <f t="shared" si="30"/>
        <v>343.60674157303367</v>
      </c>
      <c r="W32">
        <f t="shared" si="31"/>
        <v>5972.9368004803082</v>
      </c>
      <c r="X32">
        <f t="shared" si="32"/>
        <v>1583.3738852976503</v>
      </c>
      <c r="Y32">
        <f>X32*1000000/'a1'!X19</f>
        <v>1708.3001683056762</v>
      </c>
      <c r="Z32">
        <v>134</v>
      </c>
      <c r="AA32">
        <f t="shared" si="58"/>
        <v>78.682842287694982</v>
      </c>
      <c r="AB32">
        <f t="shared" si="33"/>
        <v>170.30396475770922</v>
      </c>
      <c r="AC32">
        <f t="shared" si="34"/>
        <v>4725.171585920717</v>
      </c>
      <c r="AD32">
        <f t="shared" si="35"/>
        <v>836.25826728313984</v>
      </c>
      <c r="AE32">
        <f>AD32*1000000/'a1'!AD19</f>
        <v>1114.7360548173315</v>
      </c>
      <c r="AF32">
        <v>3538</v>
      </c>
      <c r="AG32">
        <f t="shared" si="59"/>
        <v>79.802513464991037</v>
      </c>
      <c r="AH32">
        <f t="shared" si="36"/>
        <v>4433.4443194600663</v>
      </c>
      <c r="AI32">
        <f t="shared" si="37"/>
        <v>54014.631121480081</v>
      </c>
      <c r="AJ32">
        <f t="shared" si="38"/>
        <v>17777.613016964126</v>
      </c>
      <c r="AK32">
        <f>AJ32*1000000/'a1'!AJ19</f>
        <v>2471.7209278962991</v>
      </c>
      <c r="AL32">
        <v>6686</v>
      </c>
      <c r="AM32">
        <f t="shared" si="60"/>
        <v>81.552511415525117</v>
      </c>
      <c r="AN32">
        <f t="shared" si="39"/>
        <v>8198.3986562150058</v>
      </c>
      <c r="AO32">
        <f t="shared" si="40"/>
        <v>101834.9720135886</v>
      </c>
      <c r="AP32">
        <f t="shared" si="41"/>
        <v>33160.174387876541</v>
      </c>
      <c r="AQ32">
        <f>AP32*1000000/'a1'!AP19</f>
        <v>3064.9530367624711</v>
      </c>
      <c r="AR32">
        <v>311</v>
      </c>
      <c r="AS32">
        <f t="shared" si="61"/>
        <v>72.51264755480608</v>
      </c>
      <c r="AT32">
        <f t="shared" si="42"/>
        <v>428.89069767441856</v>
      </c>
      <c r="AU32">
        <f t="shared" si="43"/>
        <v>6791.8056419455643</v>
      </c>
      <c r="AV32">
        <f t="shared" si="44"/>
        <v>1906.0522155728065</v>
      </c>
      <c r="AW32">
        <f>AV32*1000000/'a1'!AV19</f>
        <v>1696.9384859492773</v>
      </c>
      <c r="AX32">
        <v>239</v>
      </c>
      <c r="AY32">
        <f t="shared" si="62"/>
        <v>63.473520249221195</v>
      </c>
      <c r="AZ32">
        <f t="shared" si="45"/>
        <v>376.53496932515333</v>
      </c>
      <c r="BA32">
        <f t="shared" si="46"/>
        <v>5611.3478511585035</v>
      </c>
      <c r="BB32">
        <f t="shared" si="47"/>
        <v>1694.7534923075862</v>
      </c>
      <c r="BC32">
        <f>BB32*1000000/'a1'!BB19</f>
        <v>1678.6801300622403</v>
      </c>
      <c r="BD32">
        <v>966</v>
      </c>
      <c r="BE32">
        <f t="shared" si="63"/>
        <v>55.611510791366896</v>
      </c>
      <c r="BF32">
        <f t="shared" si="48"/>
        <v>1737.0504527813714</v>
      </c>
      <c r="BG32">
        <f t="shared" si="49"/>
        <v>24133.349764764916</v>
      </c>
      <c r="BH32">
        <f t="shared" si="50"/>
        <v>7109.1166542768278</v>
      </c>
      <c r="BI32">
        <f>BH32*1000000/'a1'!BH19</f>
        <v>2632.4153372527603</v>
      </c>
      <c r="BJ32">
        <v>1067</v>
      </c>
      <c r="BK32">
        <f t="shared" si="64"/>
        <v>76.883561643835606</v>
      </c>
      <c r="BL32">
        <f t="shared" si="51"/>
        <v>1387.8129175946549</v>
      </c>
      <c r="BM32">
        <f t="shared" si="52"/>
        <v>16789.613426318017</v>
      </c>
      <c r="BN32">
        <f t="shared" si="53"/>
        <v>5555.9308187336164</v>
      </c>
      <c r="BO32">
        <f>BN32*1000000/'a1'!BN19</f>
        <v>1511.3758067323481</v>
      </c>
    </row>
    <row r="33" spans="1:67" x14ac:dyDescent="0.2">
      <c r="A33">
        <v>1995</v>
      </c>
      <c r="B33">
        <v>13754</v>
      </c>
      <c r="C33">
        <f t="shared" si="54"/>
        <v>77.292202227934879</v>
      </c>
      <c r="D33">
        <f t="shared" si="21"/>
        <v>17794.809312638579</v>
      </c>
      <c r="E33">
        <f t="shared" si="22"/>
        <v>272296.97742383898</v>
      </c>
      <c r="F33">
        <f t="shared" si="23"/>
        <v>76492.794877345776</v>
      </c>
      <c r="G33">
        <f>F33*1000000/'a1'!F20</f>
        <v>2610.469695627276</v>
      </c>
      <c r="H33">
        <v>100</v>
      </c>
      <c r="I33">
        <f t="shared" si="55"/>
        <v>58.05142083897158</v>
      </c>
      <c r="J33">
        <f t="shared" si="24"/>
        <v>172.26107226107229</v>
      </c>
      <c r="K33">
        <f t="shared" si="25"/>
        <v>3028.3265117628107</v>
      </c>
      <c r="L33">
        <f t="shared" si="26"/>
        <v>879.8267740495487</v>
      </c>
      <c r="M33">
        <f>L33*1000000/'a1'!L20</f>
        <v>1550.6369861834812</v>
      </c>
      <c r="N33">
        <v>16</v>
      </c>
      <c r="O33">
        <f t="shared" si="56"/>
        <v>78.17351598173515</v>
      </c>
      <c r="P33">
        <f t="shared" si="27"/>
        <v>20.467289719626169</v>
      </c>
      <c r="Q33">
        <f t="shared" si="28"/>
        <v>392.35772805349654</v>
      </c>
      <c r="R33">
        <f t="shared" si="29"/>
        <v>102.49768195942478</v>
      </c>
      <c r="S33">
        <f>R33*1000000/'a1'!R20</f>
        <v>762.54645656678781</v>
      </c>
      <c r="T33">
        <v>265</v>
      </c>
      <c r="U33">
        <f t="shared" si="57"/>
        <v>78.422876949740029</v>
      </c>
      <c r="V33">
        <f t="shared" si="30"/>
        <v>337.91160220994476</v>
      </c>
      <c r="W33">
        <f t="shared" si="31"/>
        <v>6310.8484026902534</v>
      </c>
      <c r="X33">
        <f t="shared" si="32"/>
        <v>1604.610710448065</v>
      </c>
      <c r="Y33">
        <f>X33*1000000/'a1'!X20</f>
        <v>1728.8828065854254</v>
      </c>
      <c r="Z33">
        <v>140</v>
      </c>
      <c r="AA33">
        <f t="shared" si="58"/>
        <v>81.62911611785097</v>
      </c>
      <c r="AB33">
        <f t="shared" si="33"/>
        <v>171.50743099787681</v>
      </c>
      <c r="AC33">
        <f t="shared" si="34"/>
        <v>4896.6790169185942</v>
      </c>
      <c r="AD33">
        <f t="shared" si="35"/>
        <v>840.51404482438875</v>
      </c>
      <c r="AE33">
        <f>AD33*1000000/'a1'!AD20</f>
        <v>1119.2780874505638</v>
      </c>
      <c r="AF33">
        <v>3719</v>
      </c>
      <c r="AG33">
        <f t="shared" si="59"/>
        <v>81.597845601436276</v>
      </c>
      <c r="AH33">
        <f t="shared" si="36"/>
        <v>4557.7183718371834</v>
      </c>
      <c r="AI33">
        <f t="shared" si="37"/>
        <v>58572.349493317262</v>
      </c>
      <c r="AJ33">
        <f t="shared" si="38"/>
        <v>18779.808785408484</v>
      </c>
      <c r="AK33">
        <f>AJ33*1000000/'a1'!AJ20</f>
        <v>2601.3629431948921</v>
      </c>
      <c r="AL33">
        <v>6923</v>
      </c>
      <c r="AM33">
        <f t="shared" si="60"/>
        <v>83.378995433789953</v>
      </c>
      <c r="AN33">
        <f t="shared" si="39"/>
        <v>8303.0503833515886</v>
      </c>
      <c r="AO33">
        <f t="shared" si="40"/>
        <v>110138.02239694018</v>
      </c>
      <c r="AP33">
        <f t="shared" si="41"/>
        <v>34831.189893652823</v>
      </c>
      <c r="AQ33">
        <f>AP33*1000000/'a1'!AP20</f>
        <v>3180.8960152536083</v>
      </c>
      <c r="AR33">
        <v>295</v>
      </c>
      <c r="AS33">
        <f t="shared" si="61"/>
        <v>75.126475548060711</v>
      </c>
      <c r="AT33">
        <f t="shared" si="42"/>
        <v>392.67115600448932</v>
      </c>
      <c r="AU33">
        <f t="shared" si="43"/>
        <v>7184.4767979500539</v>
      </c>
      <c r="AV33">
        <f t="shared" si="44"/>
        <v>1917.5129284627346</v>
      </c>
      <c r="AW33">
        <f>AV33*1000000/'a1'!AV20</f>
        <v>1698.1914966680554</v>
      </c>
      <c r="AX33">
        <v>254</v>
      </c>
      <c r="AY33">
        <f t="shared" si="62"/>
        <v>67.757009345794401</v>
      </c>
      <c r="AZ33">
        <f t="shared" si="45"/>
        <v>374.86896551724135</v>
      </c>
      <c r="BA33">
        <f t="shared" si="46"/>
        <v>5986.2168166757447</v>
      </c>
      <c r="BB33">
        <f t="shared" si="47"/>
        <v>1730.6717593633105</v>
      </c>
      <c r="BC33">
        <f>BB33*1000000/'a1'!BB20</f>
        <v>1706.4621804098363</v>
      </c>
      <c r="BD33">
        <v>972</v>
      </c>
      <c r="BE33">
        <f t="shared" si="63"/>
        <v>56.33093525179855</v>
      </c>
      <c r="BF33">
        <f t="shared" si="48"/>
        <v>1725.5172413793109</v>
      </c>
      <c r="BG33">
        <f t="shared" si="49"/>
        <v>25858.867006144228</v>
      </c>
      <c r="BH33">
        <f t="shared" si="50"/>
        <v>7412.8105648007731</v>
      </c>
      <c r="BI33">
        <f>BH33*1000000/'a1'!BH20</f>
        <v>2710.8279608957819</v>
      </c>
      <c r="BJ33">
        <v>1068</v>
      </c>
      <c r="BK33">
        <f t="shared" si="64"/>
        <v>78.938356164383563</v>
      </c>
      <c r="BL33">
        <f t="shared" si="51"/>
        <v>1352.9544468546637</v>
      </c>
      <c r="BM33">
        <f t="shared" si="52"/>
        <v>18142.56787317268</v>
      </c>
      <c r="BN33">
        <f t="shared" si="53"/>
        <v>5797.6991018415574</v>
      </c>
      <c r="BO33">
        <f>BN33*1000000/'a1'!BN20</f>
        <v>1534.842603448825</v>
      </c>
    </row>
    <row r="34" spans="1:67" x14ac:dyDescent="0.2">
      <c r="A34">
        <v>1996</v>
      </c>
      <c r="B34">
        <v>13817</v>
      </c>
      <c r="C34">
        <f t="shared" si="54"/>
        <v>78.49185946872322</v>
      </c>
      <c r="D34">
        <f t="shared" si="21"/>
        <v>17603.099344978167</v>
      </c>
      <c r="E34">
        <f t="shared" si="22"/>
        <v>289900.07676881715</v>
      </c>
      <c r="F34">
        <f t="shared" si="23"/>
        <v>78797.335246854782</v>
      </c>
      <c r="G34">
        <f>F34*1000000/'a1'!F21</f>
        <v>2661.1534993377886</v>
      </c>
      <c r="H34">
        <v>102</v>
      </c>
      <c r="I34">
        <f t="shared" si="55"/>
        <v>59.539918809201623</v>
      </c>
      <c r="J34">
        <f t="shared" si="24"/>
        <v>171.31363636363636</v>
      </c>
      <c r="K34">
        <f t="shared" si="25"/>
        <v>3199.640148126447</v>
      </c>
      <c r="L34">
        <f t="shared" si="26"/>
        <v>875.17505560327527</v>
      </c>
      <c r="M34">
        <f>L34*1000000/'a1'!L21</f>
        <v>1563.6558565570635</v>
      </c>
      <c r="N34">
        <v>17</v>
      </c>
      <c r="O34">
        <f t="shared" si="56"/>
        <v>80.547945205479451</v>
      </c>
      <c r="P34">
        <f t="shared" si="27"/>
        <v>21.105442176870749</v>
      </c>
      <c r="Q34">
        <f t="shared" si="28"/>
        <v>413.46317023036727</v>
      </c>
      <c r="R34">
        <f t="shared" si="29"/>
        <v>103.10358774441059</v>
      </c>
      <c r="S34">
        <f>R34*1000000/'a1'!R21</f>
        <v>759.58351624399086</v>
      </c>
      <c r="T34">
        <v>257</v>
      </c>
      <c r="U34">
        <f t="shared" si="57"/>
        <v>78.769497400346623</v>
      </c>
      <c r="V34">
        <f t="shared" si="30"/>
        <v>326.26842684268428</v>
      </c>
      <c r="W34">
        <f t="shared" si="31"/>
        <v>6637.116829532938</v>
      </c>
      <c r="X34">
        <f t="shared" si="32"/>
        <v>1609.9569952011364</v>
      </c>
      <c r="Y34">
        <f>X34*1000000/'a1'!X21</f>
        <v>1728.6699464324952</v>
      </c>
      <c r="Z34">
        <v>150</v>
      </c>
      <c r="AA34">
        <f t="shared" si="58"/>
        <v>82.322357019064142</v>
      </c>
      <c r="AB34">
        <f t="shared" si="33"/>
        <v>182.21052631578945</v>
      </c>
      <c r="AC34">
        <f t="shared" si="34"/>
        <v>5078.8895432343834</v>
      </c>
      <c r="AD34">
        <f t="shared" si="35"/>
        <v>854.62176217530055</v>
      </c>
      <c r="AE34">
        <f>AD34*1000000/'a1'!AD21</f>
        <v>1136.0602367444856</v>
      </c>
      <c r="AF34">
        <v>3820</v>
      </c>
      <c r="AG34">
        <f t="shared" si="59"/>
        <v>82.315978456014378</v>
      </c>
      <c r="AH34">
        <f t="shared" si="36"/>
        <v>4640.6543075245363</v>
      </c>
      <c r="AI34">
        <f t="shared" si="37"/>
        <v>63213.003800841798</v>
      </c>
      <c r="AJ34">
        <f t="shared" si="38"/>
        <v>19664.501335851324</v>
      </c>
      <c r="AK34">
        <f>AJ34*1000000/'a1'!AJ21</f>
        <v>2713.5063925775853</v>
      </c>
      <c r="AL34">
        <v>6924</v>
      </c>
      <c r="AM34">
        <f t="shared" si="60"/>
        <v>84.657534246575338</v>
      </c>
      <c r="AN34">
        <f t="shared" si="39"/>
        <v>8178.8349514563106</v>
      </c>
      <c r="AO34">
        <f t="shared" si="40"/>
        <v>118316.8573483965</v>
      </c>
      <c r="AP34">
        <f t="shared" si="41"/>
        <v>36043.78686637857</v>
      </c>
      <c r="AQ34">
        <f>AP34*1000000/'a1'!AP21</f>
        <v>3252.1972687461553</v>
      </c>
      <c r="AR34">
        <v>295</v>
      </c>
      <c r="AS34">
        <f t="shared" si="61"/>
        <v>76.897133220910632</v>
      </c>
      <c r="AT34">
        <f t="shared" si="42"/>
        <v>383.62938596491227</v>
      </c>
      <c r="AU34">
        <f t="shared" si="43"/>
        <v>7568.1061839149661</v>
      </c>
      <c r="AV34">
        <f t="shared" si="44"/>
        <v>1917.6397287351001</v>
      </c>
      <c r="AW34">
        <f>AV34*1000000/'a1'!AV21</f>
        <v>1690.7480970970626</v>
      </c>
      <c r="AX34">
        <v>232</v>
      </c>
      <c r="AY34">
        <f t="shared" si="62"/>
        <v>72.118380062305292</v>
      </c>
      <c r="AZ34">
        <f t="shared" si="45"/>
        <v>321.69330453563714</v>
      </c>
      <c r="BA34">
        <f t="shared" si="46"/>
        <v>6307.9101212113819</v>
      </c>
      <c r="BB34">
        <f t="shared" si="47"/>
        <v>1706.2307120262858</v>
      </c>
      <c r="BC34">
        <f>BB34*1000000/'a1'!BB21</f>
        <v>1674.5071736220168</v>
      </c>
      <c r="BD34">
        <v>1005</v>
      </c>
      <c r="BE34">
        <f t="shared" si="63"/>
        <v>59.208633093525165</v>
      </c>
      <c r="BF34">
        <f t="shared" si="48"/>
        <v>1697.3876063183479</v>
      </c>
      <c r="BG34">
        <f t="shared" si="49"/>
        <v>27556.254612462577</v>
      </c>
      <c r="BH34">
        <f t="shared" si="50"/>
        <v>7627.636058158967</v>
      </c>
      <c r="BI34">
        <f>BH34*1000000/'a1'!BH21</f>
        <v>2748.5659455453006</v>
      </c>
      <c r="BJ34">
        <v>1002</v>
      </c>
      <c r="BK34">
        <f t="shared" si="64"/>
        <v>79.36643835616438</v>
      </c>
      <c r="BL34">
        <f t="shared" si="51"/>
        <v>1262.4983818770227</v>
      </c>
      <c r="BM34">
        <f t="shared" si="52"/>
        <v>19405.066255049704</v>
      </c>
      <c r="BN34">
        <f t="shared" si="53"/>
        <v>5900.6576633502682</v>
      </c>
      <c r="BO34">
        <f>BN34*1000000/'a1'!BN21</f>
        <v>1523.0188090830638</v>
      </c>
    </row>
    <row r="35" spans="1:67" x14ac:dyDescent="0.2">
      <c r="A35">
        <v>1997</v>
      </c>
      <c r="B35">
        <v>14635</v>
      </c>
      <c r="C35">
        <f t="shared" si="54"/>
        <v>79.434447300771211</v>
      </c>
      <c r="D35">
        <f t="shared" si="21"/>
        <v>18423.996763754043</v>
      </c>
      <c r="E35">
        <f t="shared" si="22"/>
        <v>308324.0735325712</v>
      </c>
      <c r="F35">
        <f t="shared" si="23"/>
        <v>81461.864961237865</v>
      </c>
      <c r="G35">
        <f>F35*1000000/'a1'!F22</f>
        <v>2723.9352172095623</v>
      </c>
      <c r="H35">
        <v>103</v>
      </c>
      <c r="I35">
        <f t="shared" si="55"/>
        <v>59.472259810554803</v>
      </c>
      <c r="J35">
        <f t="shared" si="24"/>
        <v>173.18998862343574</v>
      </c>
      <c r="K35">
        <f t="shared" si="25"/>
        <v>3372.8301367498825</v>
      </c>
      <c r="L35">
        <f t="shared" si="26"/>
        <v>873.33003310605602</v>
      </c>
      <c r="M35">
        <f>L35*1000000/'a1'!L22</f>
        <v>1585.2470419106824</v>
      </c>
      <c r="N35">
        <v>18</v>
      </c>
      <c r="O35">
        <f t="shared" si="56"/>
        <v>79.543378995433784</v>
      </c>
      <c r="P35">
        <f t="shared" si="27"/>
        <v>22.629161882893229</v>
      </c>
      <c r="Q35">
        <f t="shared" si="28"/>
        <v>436.09233211326051</v>
      </c>
      <c r="R35">
        <f t="shared" si="29"/>
        <v>105.11203207842171</v>
      </c>
      <c r="S35">
        <f>R35*1000000/'a1'!R22</f>
        <v>772.34308445146189</v>
      </c>
      <c r="T35">
        <v>257</v>
      </c>
      <c r="U35">
        <f t="shared" si="57"/>
        <v>78.856152512998264</v>
      </c>
      <c r="V35">
        <f t="shared" si="30"/>
        <v>325.90989010989011</v>
      </c>
      <c r="W35">
        <f t="shared" si="31"/>
        <v>6963.0267196428285</v>
      </c>
      <c r="X35">
        <f t="shared" si="32"/>
        <v>1613.8754862707992</v>
      </c>
      <c r="Y35">
        <f>X35*1000000/'a1'!X22</f>
        <v>1730.8794771684306</v>
      </c>
      <c r="Z35">
        <v>127</v>
      </c>
      <c r="AA35">
        <f t="shared" si="58"/>
        <v>82.409012131715784</v>
      </c>
      <c r="AB35">
        <f t="shared" si="33"/>
        <v>154.10935856992637</v>
      </c>
      <c r="AC35">
        <f t="shared" si="34"/>
        <v>5232.9989018043098</v>
      </c>
      <c r="AD35">
        <f t="shared" si="35"/>
        <v>837.80676831016683</v>
      </c>
      <c r="AE35">
        <f>AD35*1000000/'a1'!AD22</f>
        <v>1113.3482013022624</v>
      </c>
      <c r="AF35">
        <v>3953</v>
      </c>
      <c r="AG35">
        <f t="shared" si="59"/>
        <v>83.213644524236997</v>
      </c>
      <c r="AH35">
        <f t="shared" si="36"/>
        <v>4750.422869471412</v>
      </c>
      <c r="AI35">
        <f t="shared" si="37"/>
        <v>67963.426670313216</v>
      </c>
      <c r="AJ35">
        <f t="shared" si="38"/>
        <v>20482.023938152473</v>
      </c>
      <c r="AK35">
        <f>AJ35*1000000/'a1'!AJ22</f>
        <v>2815.5490291030646</v>
      </c>
      <c r="AL35">
        <v>7525</v>
      </c>
      <c r="AM35">
        <f t="shared" si="60"/>
        <v>86.118721461187207</v>
      </c>
      <c r="AN35">
        <f t="shared" si="39"/>
        <v>8737.9374337221652</v>
      </c>
      <c r="AO35">
        <f t="shared" si="40"/>
        <v>127054.79478211867</v>
      </c>
      <c r="AP35">
        <f t="shared" si="41"/>
        <v>37572.966926825022</v>
      </c>
      <c r="AQ35">
        <f>AP35*1000000/'a1'!AP22</f>
        <v>3346.4672999566001</v>
      </c>
      <c r="AR35">
        <v>271</v>
      </c>
      <c r="AS35">
        <f t="shared" si="61"/>
        <v>77.571669477234408</v>
      </c>
      <c r="AT35">
        <f t="shared" si="42"/>
        <v>349.35434782608695</v>
      </c>
      <c r="AU35">
        <f t="shared" si="43"/>
        <v>7917.4605317410533</v>
      </c>
      <c r="AV35">
        <f t="shared" si="44"/>
        <v>1883.4661308141672</v>
      </c>
      <c r="AW35">
        <f>AV35*1000000/'a1'!AV22</f>
        <v>1657.7939552710322</v>
      </c>
      <c r="AX35">
        <v>288</v>
      </c>
      <c r="AY35">
        <f t="shared" si="62"/>
        <v>69.937694704049846</v>
      </c>
      <c r="AZ35">
        <f t="shared" si="45"/>
        <v>411.79510022271711</v>
      </c>
      <c r="BA35">
        <f t="shared" si="46"/>
        <v>6719.7052214340993</v>
      </c>
      <c r="BB35">
        <f t="shared" si="47"/>
        <v>1776.7796698437458</v>
      </c>
      <c r="BC35">
        <f>BB35*1000000/'a1'!BB22</f>
        <v>1745.5311708236604</v>
      </c>
      <c r="BD35">
        <v>1051</v>
      </c>
      <c r="BE35">
        <f t="shared" si="63"/>
        <v>60.143884892086319</v>
      </c>
      <c r="BF35">
        <f t="shared" si="48"/>
        <v>1747.4760765550243</v>
      </c>
      <c r="BG35">
        <f t="shared" si="49"/>
        <v>29303.730689017601</v>
      </c>
      <c r="BH35">
        <f t="shared" si="50"/>
        <v>7849.5849230821987</v>
      </c>
      <c r="BI35">
        <f>BH35*1000000/'a1'!BH22</f>
        <v>2773.8539041963381</v>
      </c>
      <c r="BJ35">
        <v>1038</v>
      </c>
      <c r="BK35">
        <f t="shared" si="64"/>
        <v>80.821917808219169</v>
      </c>
      <c r="BL35">
        <f t="shared" si="51"/>
        <v>1284.305084745763</v>
      </c>
      <c r="BM35">
        <f t="shared" si="52"/>
        <v>20689.371339795467</v>
      </c>
      <c r="BN35">
        <f t="shared" si="53"/>
        <v>6004.8312154259784</v>
      </c>
      <c r="BO35">
        <f>BN35*1000000/'a1'!BN22</f>
        <v>1520.7559814308015</v>
      </c>
    </row>
    <row r="36" spans="1:67" x14ac:dyDescent="0.2">
      <c r="A36">
        <v>1998</v>
      </c>
      <c r="B36">
        <v>16088</v>
      </c>
      <c r="C36">
        <f t="shared" si="54"/>
        <v>79.091688089117397</v>
      </c>
      <c r="D36">
        <f t="shared" si="21"/>
        <v>20340.949079089925</v>
      </c>
      <c r="E36">
        <f t="shared" si="22"/>
        <v>328665.02261166112</v>
      </c>
      <c r="F36">
        <f t="shared" si="23"/>
        <v>85510.441048080218</v>
      </c>
      <c r="G36">
        <f>F36*1000000/'a1'!F23</f>
        <v>2835.6806657378556</v>
      </c>
      <c r="H36">
        <v>119</v>
      </c>
      <c r="I36">
        <f t="shared" si="55"/>
        <v>59.878213802435717</v>
      </c>
      <c r="J36">
        <f t="shared" si="24"/>
        <v>198.73672316384184</v>
      </c>
      <c r="K36">
        <f t="shared" si="25"/>
        <v>3571.5668599137243</v>
      </c>
      <c r="L36">
        <f t="shared" si="26"/>
        <v>897.40074964868666</v>
      </c>
      <c r="M36">
        <f>L36*1000000/'a1'!L23</f>
        <v>1662.3365490497915</v>
      </c>
      <c r="N36">
        <v>24</v>
      </c>
      <c r="O36">
        <f t="shared" si="56"/>
        <v>81.004566210045667</v>
      </c>
      <c r="P36">
        <f t="shared" si="27"/>
        <v>29.627959413754223</v>
      </c>
      <c r="Q36">
        <f t="shared" si="28"/>
        <v>465.72029152701475</v>
      </c>
      <c r="R36">
        <f t="shared" si="29"/>
        <v>113.7175850764916</v>
      </c>
      <c r="S36">
        <f>R36*1000000/'a1'!R23</f>
        <v>837.36550526119709</v>
      </c>
      <c r="T36">
        <v>311</v>
      </c>
      <c r="U36">
        <f t="shared" si="57"/>
        <v>79.896013864818016</v>
      </c>
      <c r="V36">
        <f t="shared" si="30"/>
        <v>389.25596529284172</v>
      </c>
      <c r="W36">
        <f t="shared" si="31"/>
        <v>7352.2826849356707</v>
      </c>
      <c r="X36">
        <f t="shared" si="32"/>
        <v>1680.356354309481</v>
      </c>
      <c r="Y36">
        <f>X36*1000000/'a1'!X23</f>
        <v>1803.2747761510407</v>
      </c>
      <c r="Z36">
        <v>155</v>
      </c>
      <c r="AA36">
        <f t="shared" si="58"/>
        <v>83.188908145580598</v>
      </c>
      <c r="AB36">
        <f t="shared" si="33"/>
        <v>186.32291666666666</v>
      </c>
      <c r="AC36">
        <f t="shared" si="34"/>
        <v>5419.3218184709767</v>
      </c>
      <c r="AD36">
        <f t="shared" si="35"/>
        <v>856.56833131480016</v>
      </c>
      <c r="AE36">
        <f>AD36*1000000/'a1'!AD23</f>
        <v>1141.2846006352845</v>
      </c>
      <c r="AF36">
        <v>4355</v>
      </c>
      <c r="AG36">
        <f t="shared" si="59"/>
        <v>84.021543985637351</v>
      </c>
      <c r="AH36">
        <f t="shared" si="36"/>
        <v>5183.1944444444434</v>
      </c>
      <c r="AI36">
        <f t="shared" si="37"/>
        <v>73146.621114757654</v>
      </c>
      <c r="AJ36">
        <f t="shared" si="38"/>
        <v>21568.813594966421</v>
      </c>
      <c r="AK36">
        <f>AJ36*1000000/'a1'!AJ23</f>
        <v>2956.2782008017366</v>
      </c>
      <c r="AL36">
        <v>8245</v>
      </c>
      <c r="AM36">
        <f t="shared" si="60"/>
        <v>86.392694063926925</v>
      </c>
      <c r="AN36">
        <f t="shared" si="39"/>
        <v>9543.6310782241035</v>
      </c>
      <c r="AO36">
        <f t="shared" si="40"/>
        <v>136598.42586034277</v>
      </c>
      <c r="AP36">
        <f t="shared" si="41"/>
        <v>39602.004619684121</v>
      </c>
      <c r="AQ36">
        <f>AP36*1000000/'a1'!AP23</f>
        <v>3484.2820309348217</v>
      </c>
      <c r="AR36">
        <v>298</v>
      </c>
      <c r="AS36">
        <f t="shared" si="61"/>
        <v>77.487352445193935</v>
      </c>
      <c r="AT36">
        <f t="shared" si="42"/>
        <v>384.57889009793251</v>
      </c>
      <c r="AU36">
        <f t="shared" si="43"/>
        <v>8302.0394218389865</v>
      </c>
      <c r="AV36">
        <f t="shared" si="44"/>
        <v>1891.3517947492664</v>
      </c>
      <c r="AW36">
        <f>AV36*1000000/'a1'!AV23</f>
        <v>1662.742931799135</v>
      </c>
      <c r="AX36">
        <v>279</v>
      </c>
      <c r="AY36">
        <f t="shared" si="62"/>
        <v>67.990654205607484</v>
      </c>
      <c r="AZ36">
        <f t="shared" si="45"/>
        <v>410.35051546391747</v>
      </c>
      <c r="BA36">
        <f t="shared" si="46"/>
        <v>7130.0557368980171</v>
      </c>
      <c r="BB36">
        <f t="shared" si="47"/>
        <v>1831.7742513389142</v>
      </c>
      <c r="BC36">
        <f>BB36*1000000/'a1'!BB23</f>
        <v>1800.5668270917597</v>
      </c>
      <c r="BD36">
        <v>1183</v>
      </c>
      <c r="BE36">
        <f t="shared" si="63"/>
        <v>57.338129496402878</v>
      </c>
      <c r="BF36">
        <f t="shared" si="48"/>
        <v>2063.1994981179423</v>
      </c>
      <c r="BG36">
        <f t="shared" si="49"/>
        <v>31366.930187135542</v>
      </c>
      <c r="BH36">
        <f t="shared" si="50"/>
        <v>8342.8674365837014</v>
      </c>
      <c r="BI36">
        <f>BH36*1000000/'a1'!BH23</f>
        <v>2877.7776830826551</v>
      </c>
      <c r="BJ36">
        <v>1113</v>
      </c>
      <c r="BK36">
        <f t="shared" si="64"/>
        <v>80.650684931506845</v>
      </c>
      <c r="BL36">
        <f t="shared" si="51"/>
        <v>1380.0254777070063</v>
      </c>
      <c r="BM36">
        <f t="shared" si="52"/>
        <v>22069.396817502475</v>
      </c>
      <c r="BN36">
        <f t="shared" si="53"/>
        <v>6183.8904500477893</v>
      </c>
      <c r="BO36">
        <f>BN36*1000000/'a1'!BN23</f>
        <v>1552.5269933461063</v>
      </c>
    </row>
    <row r="37" spans="1:67" x14ac:dyDescent="0.2">
      <c r="A37">
        <v>1999</v>
      </c>
      <c r="B37">
        <v>17637</v>
      </c>
      <c r="C37">
        <f t="shared" si="54"/>
        <v>80.462724935732652</v>
      </c>
      <c r="D37">
        <f t="shared" si="21"/>
        <v>21919.466453674122</v>
      </c>
      <c r="E37">
        <f t="shared" si="22"/>
        <v>350584.48906533525</v>
      </c>
      <c r="F37">
        <f t="shared" si="23"/>
        <v>90327.819292138302</v>
      </c>
      <c r="G37">
        <f>F37*1000000/'a1'!F24</f>
        <v>2971.1841562274144</v>
      </c>
      <c r="H37">
        <v>127</v>
      </c>
      <c r="I37">
        <f t="shared" si="55"/>
        <v>61.90798376184032</v>
      </c>
      <c r="J37">
        <f t="shared" si="24"/>
        <v>205.14316939890711</v>
      </c>
      <c r="K37">
        <f t="shared" si="25"/>
        <v>3776.7100293126314</v>
      </c>
      <c r="L37">
        <f t="shared" si="26"/>
        <v>923.06376911785651</v>
      </c>
      <c r="M37">
        <f>L37*1000000/'a1'!L24</f>
        <v>1730.7586295098456</v>
      </c>
      <c r="N37">
        <v>26</v>
      </c>
      <c r="O37">
        <f t="shared" si="56"/>
        <v>82.374429223744301</v>
      </c>
      <c r="P37">
        <f t="shared" si="27"/>
        <v>31.563192904656319</v>
      </c>
      <c r="Q37">
        <f t="shared" si="28"/>
        <v>497.28348443167107</v>
      </c>
      <c r="R37">
        <f t="shared" si="29"/>
        <v>122.53726096584961</v>
      </c>
      <c r="S37">
        <f>R37*1000000/'a1'!R24</f>
        <v>899.15146620475059</v>
      </c>
      <c r="T37">
        <v>339</v>
      </c>
      <c r="U37">
        <f t="shared" si="57"/>
        <v>81.629116117850941</v>
      </c>
      <c r="V37">
        <f t="shared" si="30"/>
        <v>415.29299363057328</v>
      </c>
      <c r="W37">
        <f t="shared" si="31"/>
        <v>7767.5756785662443</v>
      </c>
      <c r="X37">
        <f t="shared" si="32"/>
        <v>1759.578077078158</v>
      </c>
      <c r="Y37">
        <f>X37*1000000/'a1'!X24</f>
        <v>1884.3523524478444</v>
      </c>
      <c r="Z37">
        <v>164</v>
      </c>
      <c r="AA37">
        <f t="shared" si="58"/>
        <v>84.575389948006929</v>
      </c>
      <c r="AB37">
        <f t="shared" si="33"/>
        <v>193.90983606557376</v>
      </c>
      <c r="AC37">
        <f t="shared" si="34"/>
        <v>5613.2316545365502</v>
      </c>
      <c r="AD37">
        <f t="shared" si="35"/>
        <v>879.16450111741392</v>
      </c>
      <c r="AE37">
        <f>AD37*1000000/'a1'!AD24</f>
        <v>1171.2807485167405</v>
      </c>
      <c r="AF37">
        <v>4918</v>
      </c>
      <c r="AG37">
        <f t="shared" si="59"/>
        <v>85.008976660682237</v>
      </c>
      <c r="AH37">
        <f t="shared" si="36"/>
        <v>5785.2713833157331</v>
      </c>
      <c r="AI37">
        <f t="shared" si="37"/>
        <v>78931.892498073386</v>
      </c>
      <c r="AJ37">
        <f t="shared" si="38"/>
        <v>23040.322259288871</v>
      </c>
      <c r="AK37">
        <f>AJ37*1000000/'a1'!AJ24</f>
        <v>3146.1881349522237</v>
      </c>
      <c r="AL37">
        <v>8888</v>
      </c>
      <c r="AM37">
        <f t="shared" si="60"/>
        <v>86.94063926940639</v>
      </c>
      <c r="AN37">
        <f t="shared" si="39"/>
        <v>10223.067226890757</v>
      </c>
      <c r="AO37">
        <f t="shared" si="40"/>
        <v>146821.49308723354</v>
      </c>
      <c r="AP37">
        <f t="shared" si="41"/>
        <v>41904.670922638055</v>
      </c>
      <c r="AQ37">
        <f>AP37*1000000/'a1'!AP24</f>
        <v>3642.3771173857754</v>
      </c>
      <c r="AR37">
        <v>385</v>
      </c>
      <c r="AS37">
        <f t="shared" si="61"/>
        <v>78.667790893760539</v>
      </c>
      <c r="AT37">
        <f t="shared" si="42"/>
        <v>489.39978563772775</v>
      </c>
      <c r="AU37">
        <f t="shared" si="43"/>
        <v>8791.4392074767147</v>
      </c>
      <c r="AV37">
        <f t="shared" si="44"/>
        <v>2002.4812214371409</v>
      </c>
      <c r="AW37">
        <f>AV37*1000000/'a1'!AV24</f>
        <v>1752.7985706457896</v>
      </c>
      <c r="AX37">
        <v>323</v>
      </c>
      <c r="AY37">
        <f t="shared" si="62"/>
        <v>70.638629283489109</v>
      </c>
      <c r="AZ37">
        <f t="shared" si="45"/>
        <v>457.25689084895248</v>
      </c>
      <c r="BA37">
        <f t="shared" si="46"/>
        <v>7587.3126277469692</v>
      </c>
      <c r="BB37">
        <f t="shared" si="47"/>
        <v>1922.6762919200839</v>
      </c>
      <c r="BC37">
        <f>BB37*1000000/'a1'!BB24</f>
        <v>1895.1511170953906</v>
      </c>
      <c r="BD37">
        <v>1165</v>
      </c>
      <c r="BE37">
        <f t="shared" si="63"/>
        <v>61.654676258992808</v>
      </c>
      <c r="BF37">
        <f t="shared" si="48"/>
        <v>1889.5565927654609</v>
      </c>
      <c r="BG37">
        <f t="shared" si="49"/>
        <v>33256.486779901003</v>
      </c>
      <c r="BH37">
        <f t="shared" si="50"/>
        <v>8563.8505420324218</v>
      </c>
      <c r="BI37">
        <f>BH37*1000000/'a1'!BH24</f>
        <v>2900.3534882854092</v>
      </c>
      <c r="BJ37">
        <v>1290</v>
      </c>
      <c r="BK37">
        <f t="shared" si="64"/>
        <v>81.678082191780817</v>
      </c>
      <c r="BL37">
        <f t="shared" si="51"/>
        <v>1579.3710691823901</v>
      </c>
      <c r="BM37">
        <f t="shared" si="52"/>
        <v>23648.767886684866</v>
      </c>
      <c r="BN37">
        <f t="shared" si="53"/>
        <v>6526.4834292206215</v>
      </c>
      <c r="BO37">
        <f>BN37*1000000/'a1'!BN24</f>
        <v>1626.9940928536028</v>
      </c>
    </row>
    <row r="38" spans="1:67" x14ac:dyDescent="0.2">
      <c r="A38">
        <v>2000</v>
      </c>
      <c r="B38">
        <v>20556</v>
      </c>
      <c r="C38">
        <f t="shared" si="54"/>
        <v>83.804627249357324</v>
      </c>
      <c r="D38">
        <f t="shared" si="21"/>
        <v>24528.478527607364</v>
      </c>
      <c r="E38">
        <f t="shared" si="22"/>
        <v>375112.96759294259</v>
      </c>
      <c r="F38">
        <f t="shared" si="23"/>
        <v>96790.733961318008</v>
      </c>
      <c r="G38">
        <f>F38*1000000/'a1'!F25</f>
        <v>3154.2588024243846</v>
      </c>
      <c r="H38">
        <v>138</v>
      </c>
      <c r="I38">
        <f t="shared" si="55"/>
        <v>67.253044654939103</v>
      </c>
      <c r="J38">
        <f t="shared" si="24"/>
        <v>205.19517102615694</v>
      </c>
      <c r="K38">
        <f t="shared" si="25"/>
        <v>3981.9052003387883</v>
      </c>
      <c r="L38">
        <f t="shared" si="26"/>
        <v>943.64618632044221</v>
      </c>
      <c r="M38">
        <f>L38*1000000/'a1'!L25</f>
        <v>1787.3237790320632</v>
      </c>
      <c r="N38">
        <v>37</v>
      </c>
      <c r="O38">
        <f t="shared" si="56"/>
        <v>86.118721461187221</v>
      </c>
      <c r="P38">
        <f t="shared" si="27"/>
        <v>42.963944856839866</v>
      </c>
      <c r="Q38">
        <f t="shared" si="28"/>
        <v>540.24742928851094</v>
      </c>
      <c r="R38">
        <f t="shared" si="29"/>
        <v>140.99375362951957</v>
      </c>
      <c r="S38">
        <f>R38*1000000/'a1'!R25</f>
        <v>1033.1483375798314</v>
      </c>
      <c r="T38">
        <v>362</v>
      </c>
      <c r="U38">
        <f t="shared" si="57"/>
        <v>84.662045060658571</v>
      </c>
      <c r="V38">
        <f t="shared" si="30"/>
        <v>427.58239508700103</v>
      </c>
      <c r="W38">
        <f t="shared" si="31"/>
        <v>8195.1580736532451</v>
      </c>
      <c r="X38">
        <f t="shared" si="32"/>
        <v>1835.2448567495276</v>
      </c>
      <c r="Y38">
        <f>X38*1000000/'a1'!X25</f>
        <v>1965.306902232363</v>
      </c>
      <c r="Z38">
        <v>158</v>
      </c>
      <c r="AA38">
        <f t="shared" si="58"/>
        <v>87.348353552859621</v>
      </c>
      <c r="AB38">
        <f t="shared" si="33"/>
        <v>180.88492063492063</v>
      </c>
      <c r="AC38">
        <f t="shared" si="34"/>
        <v>5794.1165751714707</v>
      </c>
      <c r="AD38">
        <f t="shared" si="35"/>
        <v>884.21652152885179</v>
      </c>
      <c r="AE38">
        <f>AD38*1000000/'a1'!AD25</f>
        <v>1178.1432286395268</v>
      </c>
      <c r="AF38">
        <v>5717</v>
      </c>
      <c r="AG38">
        <f t="shared" si="59"/>
        <v>86.894075403949728</v>
      </c>
      <c r="AH38">
        <f t="shared" si="36"/>
        <v>6579.2747933884302</v>
      </c>
      <c r="AI38">
        <f t="shared" si="37"/>
        <v>85511.16729146181</v>
      </c>
      <c r="AJ38">
        <f t="shared" si="38"/>
        <v>25011.53260081953</v>
      </c>
      <c r="AK38">
        <f>AJ38*1000000/'a1'!AJ25</f>
        <v>3399.7144470337685</v>
      </c>
      <c r="AL38">
        <v>10383</v>
      </c>
      <c r="AM38">
        <f t="shared" si="60"/>
        <v>88.401826484018258</v>
      </c>
      <c r="AN38">
        <f t="shared" si="39"/>
        <v>11745.23243801653</v>
      </c>
      <c r="AO38">
        <f t="shared" si="40"/>
        <v>158566.72552525008</v>
      </c>
      <c r="AP38">
        <f t="shared" si="41"/>
        <v>45268.969176126979</v>
      </c>
      <c r="AQ38">
        <f>AP38*1000000/'a1'!AP25</f>
        <v>3874.67649747006</v>
      </c>
      <c r="AR38">
        <v>393</v>
      </c>
      <c r="AS38">
        <f t="shared" si="61"/>
        <v>80.438448566610461</v>
      </c>
      <c r="AT38">
        <f t="shared" si="42"/>
        <v>488.57232704402509</v>
      </c>
      <c r="AU38">
        <f t="shared" si="43"/>
        <v>9280.0115345207396</v>
      </c>
      <c r="AV38">
        <f t="shared" si="44"/>
        <v>2090.5573041937378</v>
      </c>
      <c r="AW38">
        <f>AV38*1000000/'a1'!AV25</f>
        <v>1822.1333709229632</v>
      </c>
      <c r="AX38">
        <v>376</v>
      </c>
      <c r="AY38">
        <f t="shared" si="62"/>
        <v>75.700934579439263</v>
      </c>
      <c r="AZ38">
        <f t="shared" si="45"/>
        <v>496.69135802469128</v>
      </c>
      <c r="BA38">
        <f t="shared" si="46"/>
        <v>8084.0039857716602</v>
      </c>
      <c r="BB38">
        <f t="shared" si="47"/>
        <v>2034.8323915607584</v>
      </c>
      <c r="BC38">
        <f>BB38*1000000/'a1'!BB25</f>
        <v>2019.5544620553098</v>
      </c>
      <c r="BD38">
        <v>1319</v>
      </c>
      <c r="BE38">
        <f t="shared" si="63"/>
        <v>71.870503597122308</v>
      </c>
      <c r="BF38">
        <f t="shared" si="48"/>
        <v>1835.2452452452451</v>
      </c>
      <c r="BG38">
        <f t="shared" si="49"/>
        <v>35091.732025146244</v>
      </c>
      <c r="BH38">
        <f t="shared" si="50"/>
        <v>8686.3256788711824</v>
      </c>
      <c r="BI38">
        <f>BH38*1000000/'a1'!BH25</f>
        <v>2891.3958663414269</v>
      </c>
      <c r="BJ38">
        <v>1606</v>
      </c>
      <c r="BK38">
        <f t="shared" si="64"/>
        <v>84.845890410958887</v>
      </c>
      <c r="BL38">
        <f t="shared" si="51"/>
        <v>1892.8435923309792</v>
      </c>
      <c r="BM38">
        <f t="shared" si="52"/>
        <v>25541.611479015846</v>
      </c>
      <c r="BN38">
        <f t="shared" si="53"/>
        <v>7114.0303357074763</v>
      </c>
      <c r="BO38">
        <f>BN38*1000000/'a1'!BN25</f>
        <v>1761.2342787381449</v>
      </c>
    </row>
    <row r="39" spans="1:67" x14ac:dyDescent="0.2">
      <c r="A39">
        <v>2001</v>
      </c>
      <c r="B39">
        <v>23133</v>
      </c>
      <c r="C39">
        <f t="shared" si="54"/>
        <v>84.747215081405315</v>
      </c>
      <c r="D39">
        <f t="shared" si="21"/>
        <v>27296.472194135491</v>
      </c>
      <c r="E39">
        <f t="shared" si="22"/>
        <v>402409.43978707807</v>
      </c>
      <c r="F39">
        <f t="shared" si="23"/>
        <v>104729.05936318991</v>
      </c>
      <c r="G39">
        <f>F39*1000000/'a1'!F26</f>
        <v>3376.0855193446446</v>
      </c>
      <c r="H39">
        <v>142</v>
      </c>
      <c r="I39">
        <f t="shared" si="55"/>
        <v>67.388362652232743</v>
      </c>
      <c r="J39">
        <f t="shared" si="24"/>
        <v>210.71887550200805</v>
      </c>
      <c r="K39">
        <f t="shared" si="25"/>
        <v>4192.6240758407966</v>
      </c>
      <c r="L39">
        <f t="shared" si="26"/>
        <v>965.63582455836183</v>
      </c>
      <c r="M39">
        <f>L39*1000000/'a1'!L26</f>
        <v>1849.7246865839822</v>
      </c>
      <c r="N39">
        <v>37</v>
      </c>
      <c r="O39">
        <f t="shared" si="56"/>
        <v>88.675799086757991</v>
      </c>
      <c r="P39">
        <f t="shared" si="27"/>
        <v>41.725025746652932</v>
      </c>
      <c r="Q39">
        <f t="shared" si="28"/>
        <v>581.97245503516388</v>
      </c>
      <c r="R39">
        <f t="shared" si="29"/>
        <v>154.52002865026861</v>
      </c>
      <c r="S39">
        <f>R39*1000000/'a1'!R26</f>
        <v>1130.6315983395305</v>
      </c>
      <c r="T39">
        <v>376</v>
      </c>
      <c r="U39">
        <f t="shared" si="57"/>
        <v>86.221837088388199</v>
      </c>
      <c r="V39">
        <f t="shared" si="30"/>
        <v>436.08442211055285</v>
      </c>
      <c r="W39">
        <f t="shared" si="31"/>
        <v>8631.2424957637977</v>
      </c>
      <c r="X39">
        <f t="shared" si="32"/>
        <v>1904.2803075101749</v>
      </c>
      <c r="Y39">
        <f>X39*1000000/'a1'!X26</f>
        <v>2042.1608839090632</v>
      </c>
      <c r="Z39">
        <v>162</v>
      </c>
      <c r="AA39">
        <f t="shared" si="58"/>
        <v>88.56152512998267</v>
      </c>
      <c r="AB39">
        <f t="shared" si="33"/>
        <v>182.92367906066536</v>
      </c>
      <c r="AC39">
        <f t="shared" si="34"/>
        <v>5977.0402542321362</v>
      </c>
      <c r="AD39">
        <f t="shared" si="35"/>
        <v>890.29689628374683</v>
      </c>
      <c r="AE39">
        <f>AD39*1000000/'a1'!AD26</f>
        <v>1187.3427412652677</v>
      </c>
      <c r="AF39">
        <v>6416</v>
      </c>
      <c r="AG39">
        <f t="shared" si="59"/>
        <v>88.150807899461398</v>
      </c>
      <c r="AH39">
        <f t="shared" si="36"/>
        <v>7278.4358452138495</v>
      </c>
      <c r="AI39">
        <f t="shared" si="37"/>
        <v>92789.603136675665</v>
      </c>
      <c r="AJ39">
        <f t="shared" si="38"/>
        <v>27287.661925869477</v>
      </c>
      <c r="AK39">
        <f>AJ39*1000000/'a1'!AJ26</f>
        <v>3689.5092310357277</v>
      </c>
      <c r="AL39">
        <v>11733</v>
      </c>
      <c r="AM39">
        <f t="shared" si="60"/>
        <v>89.406392694063939</v>
      </c>
      <c r="AN39">
        <f t="shared" si="39"/>
        <v>13123.222676200203</v>
      </c>
      <c r="AO39">
        <f t="shared" si="40"/>
        <v>171689.94820145029</v>
      </c>
      <c r="AP39">
        <f t="shared" si="41"/>
        <v>49338.39801710179</v>
      </c>
      <c r="AQ39">
        <f>AP39*1000000/'a1'!AP26</f>
        <v>4146.9644870891316</v>
      </c>
      <c r="AR39">
        <v>457</v>
      </c>
      <c r="AS39">
        <f t="shared" si="61"/>
        <v>82.377740303541316</v>
      </c>
      <c r="AT39">
        <f t="shared" si="42"/>
        <v>554.76151484135107</v>
      </c>
      <c r="AU39">
        <f t="shared" si="43"/>
        <v>9834.7730493620911</v>
      </c>
      <c r="AV39">
        <f t="shared" si="44"/>
        <v>2227.2073581963414</v>
      </c>
      <c r="AW39">
        <f>AV39*1000000/'a1'!AV26</f>
        <v>1934.2615171608184</v>
      </c>
      <c r="AX39">
        <v>396</v>
      </c>
      <c r="AY39">
        <f t="shared" si="62"/>
        <v>74.844236760124602</v>
      </c>
      <c r="AZ39">
        <f t="shared" si="45"/>
        <v>529.09885535900105</v>
      </c>
      <c r="BA39">
        <f t="shared" si="46"/>
        <v>8613.1028411306615</v>
      </c>
      <c r="BB39">
        <f t="shared" si="47"/>
        <v>2156.9647686076078</v>
      </c>
      <c r="BC39">
        <f>BB39*1000000/'a1'!BB26</f>
        <v>2156.3027836530264</v>
      </c>
      <c r="BD39">
        <v>1588</v>
      </c>
      <c r="BE39">
        <f t="shared" si="63"/>
        <v>73.812949640287769</v>
      </c>
      <c r="BF39">
        <f t="shared" si="48"/>
        <v>2151.3840155945422</v>
      </c>
      <c r="BG39">
        <f t="shared" si="49"/>
        <v>37243.116040740788</v>
      </c>
      <c r="BH39">
        <f t="shared" si="50"/>
        <v>9100.4445586914881</v>
      </c>
      <c r="BI39">
        <f>BH39*1000000/'a1'!BH26</f>
        <v>2975.4075156729255</v>
      </c>
      <c r="BJ39">
        <v>1760</v>
      </c>
      <c r="BK39">
        <f t="shared" si="64"/>
        <v>85.702054794520535</v>
      </c>
      <c r="BL39">
        <f t="shared" si="51"/>
        <v>2053.6263736263736</v>
      </c>
      <c r="BM39">
        <f t="shared" si="52"/>
        <v>27595.237852642218</v>
      </c>
      <c r="BN39">
        <f t="shared" si="53"/>
        <v>7744.8506421923548</v>
      </c>
      <c r="BO39">
        <f>BN39*1000000/'a1'!BN26</f>
        <v>1899.6929630268605</v>
      </c>
    </row>
    <row r="40" spans="1:67" x14ac:dyDescent="0.2">
      <c r="A40">
        <v>2002</v>
      </c>
      <c r="B40">
        <v>23536</v>
      </c>
      <c r="C40">
        <f t="shared" si="54"/>
        <v>85.689802913453292</v>
      </c>
      <c r="D40">
        <f t="shared" si="21"/>
        <v>27466.511999999999</v>
      </c>
      <c r="E40">
        <f t="shared" si="22"/>
        <v>429875.95178707805</v>
      </c>
      <c r="F40">
        <f t="shared" si="23"/>
        <v>111249.75949055194</v>
      </c>
      <c r="G40">
        <f>F40*1000000/'a1'!F27</f>
        <v>3547.5956988108001</v>
      </c>
      <c r="H40">
        <v>153</v>
      </c>
      <c r="I40">
        <f t="shared" si="55"/>
        <v>67.658998646820024</v>
      </c>
      <c r="J40">
        <f t="shared" si="24"/>
        <v>226.13400000000001</v>
      </c>
      <c r="K40">
        <f t="shared" si="25"/>
        <v>4418.7580758407967</v>
      </c>
      <c r="L40">
        <f t="shared" si="26"/>
        <v>998.64265964668948</v>
      </c>
      <c r="M40">
        <f>L40*1000000/'a1'!L27</f>
        <v>1922.6444177090773</v>
      </c>
      <c r="N40">
        <v>31</v>
      </c>
      <c r="O40">
        <f t="shared" si="56"/>
        <v>91.324200913242009</v>
      </c>
      <c r="P40">
        <f t="shared" si="27"/>
        <v>33.945</v>
      </c>
      <c r="Q40">
        <f t="shared" si="28"/>
        <v>615.91745503516393</v>
      </c>
      <c r="R40">
        <f t="shared" si="29"/>
        <v>157.5610229202149</v>
      </c>
      <c r="S40">
        <f>R40*1000000/'a1'!R27</f>
        <v>1151.0718934572471</v>
      </c>
      <c r="T40">
        <v>400</v>
      </c>
      <c r="U40">
        <f t="shared" si="57"/>
        <v>86.655112651646434</v>
      </c>
      <c r="V40">
        <f t="shared" si="30"/>
        <v>461.60000000000008</v>
      </c>
      <c r="W40">
        <f t="shared" si="31"/>
        <v>9092.8424957637981</v>
      </c>
      <c r="X40">
        <f t="shared" si="32"/>
        <v>1985.0242460081402</v>
      </c>
      <c r="Y40">
        <f>X40*1000000/'a1'!X27</f>
        <v>2122.6301108332373</v>
      </c>
      <c r="Z40">
        <v>211</v>
      </c>
      <c r="AA40">
        <f t="shared" si="58"/>
        <v>86.655112651646448</v>
      </c>
      <c r="AB40">
        <f t="shared" si="33"/>
        <v>243.494</v>
      </c>
      <c r="AC40">
        <f t="shared" si="34"/>
        <v>6220.5342542321359</v>
      </c>
      <c r="AD40">
        <f t="shared" si="35"/>
        <v>955.73151702699749</v>
      </c>
      <c r="AE40">
        <f>AD40*1000000/'a1'!AD27</f>
        <v>1275.3714989517898</v>
      </c>
      <c r="AF40">
        <v>6728</v>
      </c>
      <c r="AG40">
        <f t="shared" si="59"/>
        <v>89.766606822262119</v>
      </c>
      <c r="AH40">
        <f t="shared" si="36"/>
        <v>7494.9920000000002</v>
      </c>
      <c r="AI40">
        <f t="shared" si="37"/>
        <v>100284.59513667566</v>
      </c>
      <c r="AJ40">
        <f t="shared" si="38"/>
        <v>29325.121540695582</v>
      </c>
      <c r="AK40">
        <f>AJ40*1000000/'a1'!AJ27</f>
        <v>3940.8573550869887</v>
      </c>
      <c r="AL40">
        <v>11394</v>
      </c>
      <c r="AM40">
        <f t="shared" si="60"/>
        <v>91.324200913242009</v>
      </c>
      <c r="AN40">
        <f t="shared" si="39"/>
        <v>12476.43</v>
      </c>
      <c r="AO40">
        <f t="shared" si="40"/>
        <v>184166.37820145028</v>
      </c>
      <c r="AP40">
        <f t="shared" si="41"/>
        <v>51947.148413681432</v>
      </c>
      <c r="AQ40">
        <f>AP40*1000000/'a1'!AP27</f>
        <v>4295.491496831617</v>
      </c>
      <c r="AR40">
        <v>454</v>
      </c>
      <c r="AS40">
        <f t="shared" si="61"/>
        <v>84.317032040472171</v>
      </c>
      <c r="AT40">
        <f t="shared" si="42"/>
        <v>538.44400000000007</v>
      </c>
      <c r="AU40">
        <f t="shared" si="43"/>
        <v>10373.217049362091</v>
      </c>
      <c r="AV40">
        <f t="shared" si="44"/>
        <v>2320.2098865570733</v>
      </c>
      <c r="AW40">
        <f>AV40*1000000/'a1'!AV27</f>
        <v>2005.9341633781312</v>
      </c>
      <c r="AX40">
        <v>435</v>
      </c>
      <c r="AY40">
        <f t="shared" si="62"/>
        <v>77.881619937694694</v>
      </c>
      <c r="AZ40">
        <f t="shared" si="45"/>
        <v>558.54000000000008</v>
      </c>
      <c r="BA40">
        <f t="shared" si="46"/>
        <v>9171.6428411306624</v>
      </c>
      <c r="BB40">
        <f t="shared" si="47"/>
        <v>2284.1118148860864</v>
      </c>
      <c r="BC40">
        <f>BB40*1000000/'a1'!BB27</f>
        <v>2291.3203085768691</v>
      </c>
      <c r="BD40">
        <v>1715</v>
      </c>
      <c r="BE40">
        <f t="shared" si="63"/>
        <v>71.942446043165461</v>
      </c>
      <c r="BF40">
        <f t="shared" si="48"/>
        <v>2383.8500000000004</v>
      </c>
      <c r="BG40">
        <f t="shared" si="49"/>
        <v>39626.966040740786</v>
      </c>
      <c r="BH40">
        <f t="shared" si="50"/>
        <v>9664.2056469531908</v>
      </c>
      <c r="BI40">
        <f>BH40*1000000/'a1'!BH27</f>
        <v>3088.8322892935412</v>
      </c>
      <c r="BJ40">
        <v>1949</v>
      </c>
      <c r="BK40">
        <f t="shared" si="64"/>
        <v>85.61643835616438</v>
      </c>
      <c r="BL40">
        <f t="shared" si="51"/>
        <v>2276.4320000000002</v>
      </c>
      <c r="BM40">
        <f t="shared" si="52"/>
        <v>29871.669852642219</v>
      </c>
      <c r="BN40">
        <f t="shared" si="53"/>
        <v>8472.3125137538846</v>
      </c>
      <c r="BO40">
        <f>BN40*1000000/'a1'!BN27</f>
        <v>2066.1636993291272</v>
      </c>
    </row>
    <row r="41" spans="1:67" x14ac:dyDescent="0.2">
      <c r="A41">
        <v>2003</v>
      </c>
      <c r="B41">
        <v>24690</v>
      </c>
      <c r="C41">
        <f t="shared" si="54"/>
        <v>88.517566409597251</v>
      </c>
      <c r="D41">
        <f t="shared" si="21"/>
        <v>27892.768635043565</v>
      </c>
      <c r="E41">
        <f>E40+D41</f>
        <v>457768.72042212164</v>
      </c>
      <c r="F41">
        <f>(F40*0.8)+D41</f>
        <v>116892.57622748513</v>
      </c>
      <c r="G41">
        <f>F41*1000000/'a1'!F28</f>
        <v>3694.1682958062306</v>
      </c>
      <c r="H41">
        <v>173</v>
      </c>
      <c r="I41">
        <f t="shared" si="55"/>
        <v>70.365358592692829</v>
      </c>
      <c r="J41">
        <f t="shared" si="24"/>
        <v>245.85961538461541</v>
      </c>
      <c r="K41">
        <f t="shared" si="25"/>
        <v>4664.6176912254123</v>
      </c>
      <c r="L41">
        <f t="shared" si="26"/>
        <v>1044.7737431019671</v>
      </c>
      <c r="M41">
        <f>L41*1000000/'a1'!L28</f>
        <v>2015.4242144450732</v>
      </c>
      <c r="N41">
        <v>43</v>
      </c>
      <c r="O41">
        <f t="shared" si="56"/>
        <v>91.780821917808211</v>
      </c>
      <c r="P41">
        <f t="shared" si="27"/>
        <v>46.850746268656721</v>
      </c>
      <c r="Q41">
        <f t="shared" si="28"/>
        <v>662.76820130382066</v>
      </c>
      <c r="R41">
        <f t="shared" si="29"/>
        <v>172.89956460482864</v>
      </c>
      <c r="S41">
        <f>R41*1000000/'a1'!R28</f>
        <v>1259.9162332477983</v>
      </c>
      <c r="T41">
        <v>409</v>
      </c>
      <c r="U41">
        <f t="shared" si="57"/>
        <v>91.074523396880394</v>
      </c>
      <c r="V41">
        <f t="shared" si="30"/>
        <v>449.08277830637502</v>
      </c>
      <c r="W41">
        <f t="shared" si="31"/>
        <v>9541.9252740701722</v>
      </c>
      <c r="X41">
        <f t="shared" si="32"/>
        <v>2037.1021751128874</v>
      </c>
      <c r="Y41">
        <f>X41*1000000/'a1'!X28</f>
        <v>2172.4895514710092</v>
      </c>
      <c r="Z41">
        <v>215</v>
      </c>
      <c r="AA41">
        <f t="shared" si="58"/>
        <v>89.081455805892546</v>
      </c>
      <c r="AB41">
        <f t="shared" si="33"/>
        <v>241.35214007782099</v>
      </c>
      <c r="AC41">
        <f t="shared" si="34"/>
        <v>6461.8863943099568</v>
      </c>
      <c r="AD41">
        <f t="shared" si="35"/>
        <v>1005.9373536994191</v>
      </c>
      <c r="AE41">
        <f>AD41*1000000/'a1'!AD28</f>
        <v>1342.2448557856478</v>
      </c>
      <c r="AF41">
        <v>6965</v>
      </c>
      <c r="AG41">
        <f t="shared" si="59"/>
        <v>92.100538599640927</v>
      </c>
      <c r="AH41">
        <f t="shared" si="36"/>
        <v>7562.3879142300193</v>
      </c>
      <c r="AI41">
        <f t="shared" si="37"/>
        <v>107846.98305090568</v>
      </c>
      <c r="AJ41">
        <f t="shared" si="38"/>
        <v>31022.485146786486</v>
      </c>
      <c r="AK41">
        <f>AJ41*1000000/'a1'!AJ28</f>
        <v>4144.3503946284445</v>
      </c>
      <c r="AL41">
        <v>11983</v>
      </c>
      <c r="AM41">
        <f t="shared" si="60"/>
        <v>92.968036529680361</v>
      </c>
      <c r="AN41">
        <f t="shared" si="39"/>
        <v>12889.376227897839</v>
      </c>
      <c r="AO41">
        <f t="shared" si="40"/>
        <v>197055.7544293481</v>
      </c>
      <c r="AP41">
        <f t="shared" si="41"/>
        <v>54447.094958842987</v>
      </c>
      <c r="AQ41">
        <f>AP41*1000000/'a1'!AP28</f>
        <v>4446.9692437766662</v>
      </c>
      <c r="AR41">
        <v>455</v>
      </c>
      <c r="AS41">
        <f t="shared" si="61"/>
        <v>85.244519392917368</v>
      </c>
      <c r="AT41">
        <f t="shared" si="42"/>
        <v>533.75865479723052</v>
      </c>
      <c r="AU41">
        <f t="shared" si="43"/>
        <v>10906.975704159322</v>
      </c>
      <c r="AV41">
        <f t="shared" si="44"/>
        <v>2389.9265640428894</v>
      </c>
      <c r="AW41">
        <f>AV41*1000000/'a1'!AV28</f>
        <v>2053.9338028961265</v>
      </c>
      <c r="AX41">
        <v>398</v>
      </c>
      <c r="AY41">
        <f t="shared" si="62"/>
        <v>79.43925233644859</v>
      </c>
      <c r="AZ41">
        <f t="shared" si="45"/>
        <v>501.01176470588246</v>
      </c>
      <c r="BA41">
        <f t="shared" si="46"/>
        <v>9672.6546058365457</v>
      </c>
      <c r="BB41">
        <f t="shared" si="47"/>
        <v>2328.3012166147519</v>
      </c>
      <c r="BC41">
        <f>BB41*1000000/'a1'!BB28</f>
        <v>2336.6617925083465</v>
      </c>
      <c r="BD41">
        <v>1901</v>
      </c>
      <c r="BE41">
        <f t="shared" si="63"/>
        <v>78.776978417266179</v>
      </c>
      <c r="BF41">
        <f t="shared" si="48"/>
        <v>2413.1415525114157</v>
      </c>
      <c r="BG41">
        <f t="shared" si="49"/>
        <v>42040.1075932522</v>
      </c>
      <c r="BH41">
        <f t="shared" si="50"/>
        <v>10144.506070073969</v>
      </c>
      <c r="BI41">
        <f>BH41*1000000/'a1'!BH28</f>
        <v>3186.7982129418797</v>
      </c>
      <c r="BJ41">
        <v>2050</v>
      </c>
      <c r="BK41">
        <f t="shared" si="64"/>
        <v>88.18493150684931</v>
      </c>
      <c r="BL41">
        <f t="shared" si="51"/>
        <v>2324.6601941747576</v>
      </c>
      <c r="BM41">
        <f t="shared" si="52"/>
        <v>32196.330046816976</v>
      </c>
      <c r="BN41">
        <f t="shared" si="53"/>
        <v>9102.5102051778667</v>
      </c>
      <c r="BO41">
        <f>BN41*1000000/'a1'!BN28</f>
        <v>2206.9650077156684</v>
      </c>
    </row>
    <row r="42" spans="1:67" x14ac:dyDescent="0.2">
      <c r="A42">
        <v>2004</v>
      </c>
      <c r="B42">
        <v>26679</v>
      </c>
      <c r="C42">
        <f t="shared" si="54"/>
        <v>91.34532990574121</v>
      </c>
      <c r="D42">
        <f t="shared" si="21"/>
        <v>29206.747654784242</v>
      </c>
      <c r="E42">
        <f>E41+D42</f>
        <v>486975.46807690588</v>
      </c>
      <c r="F42">
        <f t="shared" si="23"/>
        <v>122720.80863677234</v>
      </c>
      <c r="G42">
        <f>F42*1000000/'a1'!F29</f>
        <v>3842.3729676807384</v>
      </c>
      <c r="H42">
        <v>173</v>
      </c>
      <c r="I42">
        <f t="shared" si="55"/>
        <v>76.319350473612985</v>
      </c>
      <c r="J42">
        <f t="shared" si="24"/>
        <v>226.67907801418443</v>
      </c>
      <c r="K42">
        <f t="shared" si="25"/>
        <v>4891.2967692395969</v>
      </c>
      <c r="L42">
        <f t="shared" si="26"/>
        <v>1062.4980724957582</v>
      </c>
      <c r="M42">
        <f>L42*1000000/'a1'!L29</f>
        <v>2053.632418450366</v>
      </c>
      <c r="N42">
        <v>41</v>
      </c>
      <c r="O42">
        <f t="shared" si="56"/>
        <v>93.789954337899545</v>
      </c>
      <c r="P42">
        <f t="shared" si="27"/>
        <v>43.714703018500487</v>
      </c>
      <c r="Q42">
        <f t="shared" si="28"/>
        <v>706.48290432232113</v>
      </c>
      <c r="R42">
        <f t="shared" si="29"/>
        <v>182.03435470236343</v>
      </c>
      <c r="S42">
        <f>R42*1000000/'a1'!R29</f>
        <v>1322.1361884804362</v>
      </c>
      <c r="T42">
        <v>447</v>
      </c>
      <c r="U42">
        <f t="shared" si="57"/>
        <v>93.32755632582321</v>
      </c>
      <c r="V42">
        <f t="shared" si="30"/>
        <v>478.95821727019506</v>
      </c>
      <c r="W42">
        <f t="shared" si="31"/>
        <v>10020.883491340368</v>
      </c>
      <c r="X42">
        <f t="shared" si="32"/>
        <v>2108.6399573605049</v>
      </c>
      <c r="Y42">
        <f>X42*1000000/'a1'!X29</f>
        <v>2244.1292615250818</v>
      </c>
      <c r="Z42">
        <v>227</v>
      </c>
      <c r="AA42">
        <f t="shared" si="58"/>
        <v>91.68110918544194</v>
      </c>
      <c r="AB42">
        <f t="shared" si="33"/>
        <v>247.59735349716445</v>
      </c>
      <c r="AC42">
        <f t="shared" si="34"/>
        <v>6709.4837478071213</v>
      </c>
      <c r="AD42">
        <f t="shared" si="35"/>
        <v>1052.3472364566996</v>
      </c>
      <c r="AE42">
        <f>AD42*1000000/'a1'!AD29</f>
        <v>1404.2080804146913</v>
      </c>
      <c r="AF42">
        <v>7244</v>
      </c>
      <c r="AG42">
        <f t="shared" si="59"/>
        <v>93.985637342908433</v>
      </c>
      <c r="AH42">
        <f t="shared" si="36"/>
        <v>7707.5606494746908</v>
      </c>
      <c r="AI42">
        <f t="shared" si="37"/>
        <v>115554.54370038037</v>
      </c>
      <c r="AJ42">
        <f t="shared" si="38"/>
        <v>32525.548766903881</v>
      </c>
      <c r="AK42">
        <f>AJ42*1000000/'a1'!AJ29</f>
        <v>4316.3190424427848</v>
      </c>
      <c r="AL42">
        <v>12956</v>
      </c>
      <c r="AM42">
        <f t="shared" si="60"/>
        <v>94.885844748858446</v>
      </c>
      <c r="AN42">
        <f t="shared" si="39"/>
        <v>13654.30221366699</v>
      </c>
      <c r="AO42">
        <f t="shared" si="40"/>
        <v>210710.05664301509</v>
      </c>
      <c r="AP42">
        <f t="shared" si="41"/>
        <v>57211.978180741382</v>
      </c>
      <c r="AQ42">
        <f>AP42*1000000/'a1'!AP29</f>
        <v>4617.7268720491074</v>
      </c>
      <c r="AR42">
        <v>518</v>
      </c>
      <c r="AS42">
        <f t="shared" si="61"/>
        <v>88.53288364249579</v>
      </c>
      <c r="AT42">
        <f t="shared" si="42"/>
        <v>585.09333333333325</v>
      </c>
      <c r="AU42">
        <f t="shared" si="43"/>
        <v>11492.069037492656</v>
      </c>
      <c r="AV42">
        <f t="shared" si="44"/>
        <v>2497.0345845676447</v>
      </c>
      <c r="AW42">
        <f>AV42*1000000/'a1'!AV29</f>
        <v>2128.3455428677498</v>
      </c>
      <c r="AX42">
        <v>425</v>
      </c>
      <c r="AY42">
        <f t="shared" si="62"/>
        <v>84.190031152647961</v>
      </c>
      <c r="AZ42">
        <f t="shared" si="45"/>
        <v>504.81036077705835</v>
      </c>
      <c r="BA42">
        <f t="shared" si="46"/>
        <v>10177.464966613605</v>
      </c>
      <c r="BB42">
        <f t="shared" si="47"/>
        <v>2367.45133406886</v>
      </c>
      <c r="BC42">
        <f>BB42*1000000/'a1'!BB29</f>
        <v>2373.8488567377685</v>
      </c>
      <c r="BD42">
        <v>2262</v>
      </c>
      <c r="BE42">
        <f t="shared" si="63"/>
        <v>83.453237410071935</v>
      </c>
      <c r="BF42">
        <f t="shared" si="48"/>
        <v>2710.5000000000005</v>
      </c>
      <c r="BG42">
        <f t="shared" si="49"/>
        <v>44750.6075932522</v>
      </c>
      <c r="BH42">
        <f t="shared" si="50"/>
        <v>10826.104856059175</v>
      </c>
      <c r="BI42">
        <f>BH42*1000000/'a1'!BH29</f>
        <v>3342.610853302047</v>
      </c>
      <c r="BJ42">
        <v>2263</v>
      </c>
      <c r="BK42">
        <f t="shared" si="64"/>
        <v>92.123287671232873</v>
      </c>
      <c r="BL42">
        <f t="shared" si="51"/>
        <v>2456.4907063197024</v>
      </c>
      <c r="BM42">
        <f t="shared" si="52"/>
        <v>34652.820753136679</v>
      </c>
      <c r="BN42">
        <f t="shared" si="53"/>
        <v>9738.4988704619973</v>
      </c>
      <c r="BO42">
        <f>BN42*1000000/'a1'!BN29</f>
        <v>2343.4470514607888</v>
      </c>
    </row>
    <row r="43" spans="1:67" x14ac:dyDescent="0.2">
      <c r="A43">
        <v>2005</v>
      </c>
      <c r="B43">
        <v>28022</v>
      </c>
      <c r="C43">
        <f t="shared" si="54"/>
        <v>94.344473007712082</v>
      </c>
      <c r="D43">
        <f t="shared" si="21"/>
        <v>29701.792915531336</v>
      </c>
      <c r="E43">
        <f>E42+D43</f>
        <v>516677.26099243719</v>
      </c>
      <c r="F43">
        <f t="shared" si="23"/>
        <v>127878.43982494921</v>
      </c>
      <c r="G43">
        <f>F43*1000000/'a1'!F30</f>
        <v>3966.1167615991476</v>
      </c>
      <c r="H43">
        <v>267</v>
      </c>
      <c r="I43">
        <f t="shared" si="55"/>
        <v>84.438430311231386</v>
      </c>
      <c r="J43">
        <f t="shared" si="24"/>
        <v>316.20673076923083</v>
      </c>
      <c r="K43">
        <f t="shared" si="25"/>
        <v>5207.5035000088274</v>
      </c>
      <c r="L43">
        <f t="shared" si="26"/>
        <v>1166.2051887658374</v>
      </c>
      <c r="M43">
        <f>L43*1000000/'a1'!L30</f>
        <v>2267.5141233221939</v>
      </c>
      <c r="N43">
        <v>66</v>
      </c>
      <c r="O43">
        <f t="shared" si="56"/>
        <v>95.433789954337897</v>
      </c>
      <c r="P43">
        <f t="shared" si="27"/>
        <v>69.15789473684211</v>
      </c>
      <c r="Q43">
        <f t="shared" si="28"/>
        <v>775.64079905916321</v>
      </c>
      <c r="R43">
        <f t="shared" si="29"/>
        <v>214.78537849873285</v>
      </c>
      <c r="S43">
        <f>R43*1000000/'a1'!R30</f>
        <v>1555.6605017761874</v>
      </c>
      <c r="T43">
        <v>466</v>
      </c>
      <c r="U43">
        <f t="shared" si="57"/>
        <v>96.533795493934136</v>
      </c>
      <c r="V43">
        <f t="shared" si="30"/>
        <v>482.7324955116697</v>
      </c>
      <c r="W43">
        <f t="shared" si="31"/>
        <v>10503.615986852037</v>
      </c>
      <c r="X43">
        <f t="shared" si="32"/>
        <v>2169.6444614000739</v>
      </c>
      <c r="Y43">
        <f>X43*1000000/'a1'!X30</f>
        <v>2313.2239593318423</v>
      </c>
      <c r="Z43">
        <v>258</v>
      </c>
      <c r="AA43">
        <f t="shared" si="58"/>
        <v>94.627383015597914</v>
      </c>
      <c r="AB43">
        <f t="shared" si="33"/>
        <v>272.64835164835171</v>
      </c>
      <c r="AC43">
        <f t="shared" si="34"/>
        <v>6982.1320994554726</v>
      </c>
      <c r="AD43">
        <f t="shared" si="35"/>
        <v>1114.5261408137114</v>
      </c>
      <c r="AE43">
        <f>AD43*1000000/'a1'!AD30</f>
        <v>1489.8867081878502</v>
      </c>
      <c r="AF43">
        <v>7262</v>
      </c>
      <c r="AG43">
        <f t="shared" si="59"/>
        <v>95.601436265709154</v>
      </c>
      <c r="AH43">
        <f t="shared" si="36"/>
        <v>7596.1201877934272</v>
      </c>
      <c r="AI43">
        <f t="shared" si="37"/>
        <v>123150.66388817379</v>
      </c>
      <c r="AJ43">
        <f t="shared" si="38"/>
        <v>33616.559201316537</v>
      </c>
      <c r="AK43">
        <f>AJ43*1000000/'a1'!AJ30</f>
        <v>4434.0441238241274</v>
      </c>
      <c r="AL43">
        <v>13664</v>
      </c>
      <c r="AM43">
        <f t="shared" si="60"/>
        <v>96.164383561643831</v>
      </c>
      <c r="AN43">
        <f t="shared" si="39"/>
        <v>14209.002849002849</v>
      </c>
      <c r="AO43">
        <f t="shared" si="40"/>
        <v>224919.05949201796</v>
      </c>
      <c r="AP43">
        <f t="shared" si="41"/>
        <v>59978.58539359596</v>
      </c>
      <c r="AQ43">
        <f>AP43*1000000/'a1'!AP30</f>
        <v>4787.7228168467609</v>
      </c>
      <c r="AR43">
        <v>582</v>
      </c>
      <c r="AS43">
        <f t="shared" si="61"/>
        <v>90.472175379426645</v>
      </c>
      <c r="AT43">
        <f t="shared" si="42"/>
        <v>643.29170549860214</v>
      </c>
      <c r="AU43">
        <f t="shared" si="43"/>
        <v>12135.360742991259</v>
      </c>
      <c r="AV43">
        <f t="shared" si="44"/>
        <v>2640.919373152718</v>
      </c>
      <c r="AW43">
        <f>AV43*1000000/'a1'!AV30</f>
        <v>2241.3685353110923</v>
      </c>
      <c r="AX43">
        <v>454</v>
      </c>
      <c r="AY43">
        <f t="shared" si="62"/>
        <v>88.0841121495327</v>
      </c>
      <c r="AZ43">
        <f t="shared" si="45"/>
        <v>515.41644562334227</v>
      </c>
      <c r="BA43">
        <f t="shared" si="46"/>
        <v>10692.881412236948</v>
      </c>
      <c r="BB43">
        <f t="shared" si="47"/>
        <v>2409.37751287843</v>
      </c>
      <c r="BC43">
        <f>BB43*1000000/'a1'!BB30</f>
        <v>2425.1165190873066</v>
      </c>
      <c r="BD43">
        <v>2422</v>
      </c>
      <c r="BE43">
        <f t="shared" si="63"/>
        <v>92.517985611510781</v>
      </c>
      <c r="BF43">
        <f t="shared" si="48"/>
        <v>2617.8693623639197</v>
      </c>
      <c r="BG43">
        <f t="shared" si="49"/>
        <v>47368.476955616119</v>
      </c>
      <c r="BH43">
        <f t="shared" si="50"/>
        <v>11278.75324721126</v>
      </c>
      <c r="BI43">
        <f>BH43*1000000/'a1'!BH30</f>
        <v>3395.334104756811</v>
      </c>
      <c r="BJ43">
        <v>2414</v>
      </c>
      <c r="BK43">
        <f t="shared" si="64"/>
        <v>94.606164383561648</v>
      </c>
      <c r="BL43">
        <f t="shared" si="51"/>
        <v>2551.6307692307691</v>
      </c>
      <c r="BM43">
        <f t="shared" si="52"/>
        <v>37204.451522367446</v>
      </c>
      <c r="BN43">
        <f t="shared" si="53"/>
        <v>10342.429865600367</v>
      </c>
      <c r="BO43">
        <f>BN43*1000000/'a1'!BN30</f>
        <v>2464.786115790173</v>
      </c>
    </row>
    <row r="44" spans="1:67" x14ac:dyDescent="0.2">
      <c r="A44">
        <v>2006</v>
      </c>
      <c r="B44">
        <v>29079</v>
      </c>
      <c r="C44">
        <f>C45*(C96/C97)</f>
        <v>96.829477292202228</v>
      </c>
      <c r="D44">
        <f t="shared" si="21"/>
        <v>30031.144247787608</v>
      </c>
      <c r="E44">
        <f t="shared" si="22"/>
        <v>546708.40524022479</v>
      </c>
      <c r="F44">
        <f t="shared" si="23"/>
        <v>132333.89610774699</v>
      </c>
      <c r="G44">
        <f>F44*1000000/'a1'!F31</f>
        <v>4062.9121600718463</v>
      </c>
      <c r="H44">
        <v>264</v>
      </c>
      <c r="I44">
        <f>I45*(D96/D97)</f>
        <v>97.293640054127195</v>
      </c>
      <c r="J44">
        <f t="shared" si="24"/>
        <v>271.34353268428373</v>
      </c>
      <c r="K44">
        <f t="shared" si="25"/>
        <v>5478.847032693111</v>
      </c>
      <c r="L44">
        <f t="shared" si="26"/>
        <v>1204.3076836969537</v>
      </c>
      <c r="M44">
        <f>L44*1000000/'a1'!L31</f>
        <v>2358.645112050016</v>
      </c>
      <c r="N44">
        <v>69</v>
      </c>
      <c r="O44">
        <f>O45*(E96/E97)</f>
        <v>96.621004566210047</v>
      </c>
      <c r="P44">
        <f t="shared" si="27"/>
        <v>71.413043478260875</v>
      </c>
      <c r="Q44">
        <f t="shared" si="28"/>
        <v>847.05384253742409</v>
      </c>
      <c r="R44">
        <f t="shared" si="29"/>
        <v>243.24134627724717</v>
      </c>
      <c r="S44">
        <f>R44*1000000/'a1'!R31</f>
        <v>1764.2932513998589</v>
      </c>
      <c r="T44">
        <v>502</v>
      </c>
      <c r="U44">
        <f>U45*(F96/F97)</f>
        <v>97.31369150779895</v>
      </c>
      <c r="V44">
        <f t="shared" si="30"/>
        <v>515.85752448797871</v>
      </c>
      <c r="W44">
        <f t="shared" si="31"/>
        <v>11019.473511340017</v>
      </c>
      <c r="X44">
        <f t="shared" si="32"/>
        <v>2251.5730936080381</v>
      </c>
      <c r="Y44">
        <f>X44*1000000/'a1'!X31</f>
        <v>2400.7048808035547</v>
      </c>
      <c r="Z44">
        <v>273</v>
      </c>
      <c r="AA44">
        <f>AA45*(G96/G97)</f>
        <v>96.620450606585777</v>
      </c>
      <c r="AB44">
        <f t="shared" si="33"/>
        <v>282.54887892376684</v>
      </c>
      <c r="AC44">
        <f t="shared" si="34"/>
        <v>7264.6809783792396</v>
      </c>
      <c r="AD44">
        <f t="shared" si="35"/>
        <v>1174.1697915747361</v>
      </c>
      <c r="AE44">
        <f>AD44*1000000/'a1'!AD31</f>
        <v>1574.754186878771</v>
      </c>
      <c r="AF44">
        <v>7904</v>
      </c>
      <c r="AG44">
        <f>AG45*(H96/H97)</f>
        <v>97.486535008976645</v>
      </c>
      <c r="AH44">
        <f t="shared" si="36"/>
        <v>8107.7863720073683</v>
      </c>
      <c r="AI44">
        <f t="shared" si="37"/>
        <v>131258.45026018115</v>
      </c>
      <c r="AJ44">
        <f t="shared" si="38"/>
        <v>35001.033733060598</v>
      </c>
      <c r="AK44">
        <f>AJ44*1000000/'a1'!AJ31</f>
        <v>4586.1488157486056</v>
      </c>
      <c r="AL44">
        <v>13825</v>
      </c>
      <c r="AM44">
        <f>AM45*(I96/I97)</f>
        <v>97.899543378995432</v>
      </c>
      <c r="AN44">
        <f t="shared" si="39"/>
        <v>14121.618470149255</v>
      </c>
      <c r="AO44">
        <f t="shared" si="40"/>
        <v>239040.67796216722</v>
      </c>
      <c r="AP44">
        <f t="shared" si="41"/>
        <v>62104.486785026027</v>
      </c>
      <c r="AQ44">
        <f>AP44*1000000/'a1'!AP31</f>
        <v>4904.8110338923252</v>
      </c>
      <c r="AR44">
        <v>562</v>
      </c>
      <c r="AS44">
        <f>AS45*(J96/J97)</f>
        <v>94.772344013490738</v>
      </c>
      <c r="AT44">
        <f t="shared" si="42"/>
        <v>592.99999999999989</v>
      </c>
      <c r="AU44">
        <f t="shared" si="43"/>
        <v>12728.360742991259</v>
      </c>
      <c r="AV44">
        <f t="shared" si="44"/>
        <v>2705.7354985221746</v>
      </c>
      <c r="AW44">
        <f>AV44*1000000/'a1'!AV31</f>
        <v>2286.0991403242542</v>
      </c>
      <c r="AX44">
        <v>473</v>
      </c>
      <c r="AY44">
        <f>AY45*(K96/K97)</f>
        <v>92.834890965732086</v>
      </c>
      <c r="AZ44">
        <f t="shared" si="45"/>
        <v>509.50671140939596</v>
      </c>
      <c r="BA44">
        <f t="shared" si="46"/>
        <v>11202.388123646344</v>
      </c>
      <c r="BB44">
        <f t="shared" si="47"/>
        <v>2437.00872171214</v>
      </c>
      <c r="BC44">
        <f>BB44*1000000/'a1'!BB31</f>
        <v>2455.8871260500873</v>
      </c>
      <c r="BD44">
        <v>2599</v>
      </c>
      <c r="BE44">
        <f>BE45*(L96/L97)</f>
        <v>95.035971223021576</v>
      </c>
      <c r="BF44">
        <f t="shared" si="48"/>
        <v>2734.7539742619228</v>
      </c>
      <c r="BG44">
        <f t="shared" si="49"/>
        <v>50103.230929878046</v>
      </c>
      <c r="BH44">
        <f t="shared" si="50"/>
        <v>11757.75657203093</v>
      </c>
      <c r="BI44">
        <f>BH44*1000000/'a1'!BH31</f>
        <v>3436.4985954814074</v>
      </c>
      <c r="BJ44">
        <v>2432</v>
      </c>
      <c r="BK44">
        <f>BK45*(M96/M97)</f>
        <v>97.688356164383563</v>
      </c>
      <c r="BL44">
        <f t="shared" si="51"/>
        <v>2489.5495179666959</v>
      </c>
      <c r="BM44">
        <f t="shared" si="52"/>
        <v>39694.001040334144</v>
      </c>
      <c r="BN44">
        <f t="shared" si="53"/>
        <v>10763.49341044699</v>
      </c>
      <c r="BO44">
        <f>BN44*1000000/'a1'!BN31</f>
        <v>2537.4867209331032</v>
      </c>
    </row>
    <row r="45" spans="1:67" x14ac:dyDescent="0.2">
      <c r="A45">
        <v>2007</v>
      </c>
      <c r="B45">
        <v>30032</v>
      </c>
      <c r="C45">
        <f>C63</f>
        <v>100</v>
      </c>
      <c r="D45">
        <f t="shared" si="21"/>
        <v>30032</v>
      </c>
      <c r="E45">
        <f t="shared" si="22"/>
        <v>576740.40524022479</v>
      </c>
      <c r="F45">
        <f t="shared" si="23"/>
        <v>135899.11688619759</v>
      </c>
      <c r="G45">
        <f>F45*1000000/'a1'!F32</f>
        <v>4132.0681061133409</v>
      </c>
      <c r="H45">
        <v>261</v>
      </c>
      <c r="I45">
        <f>D63</f>
        <v>100</v>
      </c>
      <c r="J45">
        <f t="shared" si="24"/>
        <v>261</v>
      </c>
      <c r="K45">
        <f t="shared" si="25"/>
        <v>5739.847032693111</v>
      </c>
      <c r="L45">
        <f t="shared" si="26"/>
        <v>1224.4461469575631</v>
      </c>
      <c r="M45">
        <f>L45*1000000/'a1'!L32</f>
        <v>2405.3695375035372</v>
      </c>
      <c r="N45">
        <v>60</v>
      </c>
      <c r="O45">
        <f>E63</f>
        <v>100</v>
      </c>
      <c r="P45">
        <f t="shared" si="27"/>
        <v>60</v>
      </c>
      <c r="Q45">
        <f t="shared" si="28"/>
        <v>907.05384253742409</v>
      </c>
      <c r="R45">
        <f t="shared" si="29"/>
        <v>254.59307702179774</v>
      </c>
      <c r="S45">
        <f>R45*1000000/'a1'!R32</f>
        <v>1848.7758753734161</v>
      </c>
      <c r="T45">
        <v>509</v>
      </c>
      <c r="U45">
        <f>F63</f>
        <v>100</v>
      </c>
      <c r="V45">
        <f t="shared" si="30"/>
        <v>509</v>
      </c>
      <c r="W45">
        <f t="shared" si="31"/>
        <v>11528.473511340017</v>
      </c>
      <c r="X45">
        <f t="shared" si="32"/>
        <v>2310.2584748864306</v>
      </c>
      <c r="Y45">
        <f>X45*1000000/'a1'!X32</f>
        <v>2470.4313627197271</v>
      </c>
      <c r="Z45">
        <v>324</v>
      </c>
      <c r="AA45">
        <f>G63</f>
        <v>100</v>
      </c>
      <c r="AB45">
        <f t="shared" si="33"/>
        <v>324</v>
      </c>
      <c r="AC45">
        <f t="shared" si="34"/>
        <v>7588.6809783792396</v>
      </c>
      <c r="AD45">
        <f t="shared" si="35"/>
        <v>1263.3358332597891</v>
      </c>
      <c r="AE45">
        <f>AD45*1000000/'a1'!AD32</f>
        <v>1694.7746042683941</v>
      </c>
      <c r="AF45">
        <v>7949</v>
      </c>
      <c r="AG45">
        <f>H63</f>
        <v>100</v>
      </c>
      <c r="AH45">
        <f t="shared" si="36"/>
        <v>7948.9999999999991</v>
      </c>
      <c r="AI45">
        <f t="shared" si="37"/>
        <v>139207.45026018115</v>
      </c>
      <c r="AJ45">
        <f t="shared" si="38"/>
        <v>35949.826986448476</v>
      </c>
      <c r="AK45">
        <f>AJ45*1000000/'a1'!AJ32</f>
        <v>4673.4214271811761</v>
      </c>
      <c r="AL45">
        <v>14059</v>
      </c>
      <c r="AM45">
        <f>I63</f>
        <v>100</v>
      </c>
      <c r="AN45">
        <f t="shared" si="39"/>
        <v>14059</v>
      </c>
      <c r="AO45">
        <f t="shared" si="40"/>
        <v>253099.67796216722</v>
      </c>
      <c r="AP45">
        <f t="shared" si="41"/>
        <v>63742.589428020823</v>
      </c>
      <c r="AQ45">
        <f>AP45*1000000/'a1'!AP32</f>
        <v>4993.4919932303737</v>
      </c>
      <c r="AR45">
        <v>600</v>
      </c>
      <c r="AS45">
        <f>J63</f>
        <v>100</v>
      </c>
      <c r="AT45">
        <f t="shared" si="42"/>
        <v>600</v>
      </c>
      <c r="AU45">
        <f t="shared" si="43"/>
        <v>13328.360742991259</v>
      </c>
      <c r="AV45">
        <f t="shared" si="44"/>
        <v>2764.5883988177397</v>
      </c>
      <c r="AW45">
        <f>AV45*1000000/'a1'!AV32</f>
        <v>2324.2655814704831</v>
      </c>
      <c r="AX45">
        <v>504</v>
      </c>
      <c r="AY45">
        <f>K63</f>
        <v>100</v>
      </c>
      <c r="AZ45">
        <f t="shared" si="45"/>
        <v>504</v>
      </c>
      <c r="BA45">
        <f t="shared" si="46"/>
        <v>11706.388123646344</v>
      </c>
      <c r="BB45">
        <f t="shared" si="47"/>
        <v>2453.6069773697118</v>
      </c>
      <c r="BC45">
        <f>BB45*1000000/'a1'!BB32</f>
        <v>2448.5287287862093</v>
      </c>
      <c r="BD45">
        <v>2709</v>
      </c>
      <c r="BE45">
        <f>L63</f>
        <v>100</v>
      </c>
      <c r="BF45">
        <f t="shared" si="48"/>
        <v>2709</v>
      </c>
      <c r="BG45">
        <f t="shared" si="49"/>
        <v>52812.230929878046</v>
      </c>
      <c r="BH45">
        <f t="shared" si="50"/>
        <v>12115.205257624744</v>
      </c>
      <c r="BI45">
        <f>BH45*1000000/'a1'!BH32</f>
        <v>3447.5482862360623</v>
      </c>
      <c r="BJ45">
        <v>2838</v>
      </c>
      <c r="BK45">
        <f>M63</f>
        <v>100</v>
      </c>
      <c r="BL45">
        <f t="shared" si="51"/>
        <v>2838</v>
      </c>
      <c r="BM45">
        <f t="shared" si="52"/>
        <v>42532.001040334144</v>
      </c>
      <c r="BN45">
        <f t="shared" si="53"/>
        <v>11448.794728357592</v>
      </c>
      <c r="BO45">
        <f>BN45*1000000/'a1'!BN32</f>
        <v>2668.1028696562335</v>
      </c>
    </row>
    <row r="46" spans="1:67" x14ac:dyDescent="0.2">
      <c r="A46">
        <v>2008</v>
      </c>
      <c r="B46">
        <v>30751</v>
      </c>
      <c r="C46">
        <f>C64</f>
        <v>104</v>
      </c>
      <c r="D46">
        <f t="shared" si="21"/>
        <v>29568.26923076923</v>
      </c>
      <c r="E46">
        <f>E45+D46</f>
        <v>606308.67447099404</v>
      </c>
      <c r="F46">
        <f>(F45*0.8)+D46</f>
        <v>138287.56273972729</v>
      </c>
      <c r="G46">
        <f>F46*1000000/'a1'!F33</f>
        <v>4159.3624462272783</v>
      </c>
      <c r="H46">
        <v>259</v>
      </c>
      <c r="I46">
        <f>D64</f>
        <v>106.9</v>
      </c>
      <c r="J46">
        <f t="shared" si="24"/>
        <v>242.2825070159027</v>
      </c>
      <c r="K46">
        <f t="shared" si="25"/>
        <v>5982.1295397090134</v>
      </c>
      <c r="L46">
        <f t="shared" si="26"/>
        <v>1221.8394245819532</v>
      </c>
      <c r="M46">
        <f>L46*1000000/'a1'!L33</f>
        <v>2388.415686998143</v>
      </c>
      <c r="N46">
        <v>66</v>
      </c>
      <c r="O46">
        <f>E64</f>
        <v>102.1</v>
      </c>
      <c r="P46">
        <f t="shared" si="27"/>
        <v>64.642507345739475</v>
      </c>
      <c r="Q46">
        <f t="shared" si="28"/>
        <v>971.69634988316352</v>
      </c>
      <c r="R46">
        <f t="shared" si="29"/>
        <v>268.31696896317766</v>
      </c>
      <c r="S46">
        <f>R46*1000000/'a1'!R33</f>
        <v>1934.0111359933805</v>
      </c>
      <c r="T46">
        <v>526</v>
      </c>
      <c r="U46">
        <f>F64</f>
        <v>102</v>
      </c>
      <c r="V46">
        <f t="shared" si="30"/>
        <v>515.68627450980398</v>
      </c>
      <c r="W46">
        <f t="shared" si="31"/>
        <v>12044.159785849821</v>
      </c>
      <c r="X46">
        <f t="shared" si="32"/>
        <v>2363.8930544189489</v>
      </c>
      <c r="Y46">
        <f>X46*1000000/'a1'!X33</f>
        <v>2525.621208505605</v>
      </c>
      <c r="Z46">
        <v>320</v>
      </c>
      <c r="AA46">
        <f>G64</f>
        <v>101.1</v>
      </c>
      <c r="AB46">
        <f t="shared" si="33"/>
        <v>316.51829871414441</v>
      </c>
      <c r="AC46">
        <f t="shared" si="34"/>
        <v>7905.1992770933839</v>
      </c>
      <c r="AD46">
        <f t="shared" si="35"/>
        <v>1327.1869653219755</v>
      </c>
      <c r="AE46">
        <f>AE45*POWER(AE$45/AE$40, 1/5)</f>
        <v>1793.9362082396192</v>
      </c>
      <c r="AF46">
        <v>8088</v>
      </c>
      <c r="AG46">
        <f>H64</f>
        <v>101.1</v>
      </c>
      <c r="AH46">
        <f t="shared" si="36"/>
        <v>8000</v>
      </c>
      <c r="AI46">
        <f t="shared" si="37"/>
        <v>147207.45026018115</v>
      </c>
      <c r="AJ46">
        <f t="shared" si="38"/>
        <v>36759.861589158783</v>
      </c>
      <c r="AK46">
        <f>AJ46*1000000/'a1'!AJ33</f>
        <v>4736.110503454408</v>
      </c>
      <c r="AL46">
        <v>14193</v>
      </c>
      <c r="AM46">
        <f>I64</f>
        <v>101.2</v>
      </c>
      <c r="AN46">
        <f t="shared" si="39"/>
        <v>14024.703557312254</v>
      </c>
      <c r="AO46">
        <f t="shared" si="40"/>
        <v>267124.38151947944</v>
      </c>
      <c r="AP46">
        <f t="shared" si="41"/>
        <v>65018.775099728919</v>
      </c>
      <c r="AQ46">
        <f>AP46*1000000/'a1'!AP33</f>
        <v>5046.5432545282301</v>
      </c>
      <c r="AR46">
        <v>588</v>
      </c>
      <c r="AS46">
        <f>J64</f>
        <v>101.3</v>
      </c>
      <c r="AT46">
        <f t="shared" si="42"/>
        <v>580.45409674234941</v>
      </c>
      <c r="AU46">
        <f t="shared" si="43"/>
        <v>13908.814839733608</v>
      </c>
      <c r="AV46">
        <f t="shared" si="44"/>
        <v>2792.1248157965415</v>
      </c>
      <c r="AW46">
        <f>AV46*1000000/'a1'!AV33</f>
        <v>2331.1084842014698</v>
      </c>
      <c r="AX46">
        <v>542</v>
      </c>
      <c r="AY46">
        <f>K64</f>
        <v>123.4</v>
      </c>
      <c r="AZ46">
        <f t="shared" si="45"/>
        <v>439.22204213938409</v>
      </c>
      <c r="BA46">
        <f t="shared" si="46"/>
        <v>12145.610165785729</v>
      </c>
      <c r="BB46">
        <f t="shared" si="47"/>
        <v>2402.1076240351535</v>
      </c>
      <c r="BC46">
        <f>BB46*1000000/'a1'!BB33</f>
        <v>2361.1000385653506</v>
      </c>
      <c r="BD46">
        <v>3017</v>
      </c>
      <c r="BE46">
        <f>L64</f>
        <v>112.1</v>
      </c>
      <c r="BF46">
        <f t="shared" si="48"/>
        <v>2691.3470115967884</v>
      </c>
      <c r="BG46">
        <f t="shared" si="49"/>
        <v>55503.577941474832</v>
      </c>
      <c r="BH46">
        <f t="shared" si="50"/>
        <v>12383.511217696585</v>
      </c>
      <c r="BI46">
        <f>BH46*1000000/'a1'!BH33</f>
        <v>3443.8102597272109</v>
      </c>
      <c r="BJ46">
        <v>2948</v>
      </c>
      <c r="BK46">
        <f>M64</f>
        <v>102.3</v>
      </c>
      <c r="BL46">
        <f t="shared" si="51"/>
        <v>2881.7204301075267</v>
      </c>
      <c r="BM46">
        <f t="shared" si="52"/>
        <v>45413.721470441669</v>
      </c>
      <c r="BN46">
        <f t="shared" si="53"/>
        <v>12040.756212793602</v>
      </c>
      <c r="BO46">
        <f>BN46*1000000/'a1'!BN33</f>
        <v>2768.4112416173684</v>
      </c>
    </row>
    <row r="47" spans="1:67" x14ac:dyDescent="0.2">
      <c r="A47">
        <v>2009</v>
      </c>
      <c r="B47">
        <v>29660</v>
      </c>
      <c r="C47">
        <f>C65</f>
        <v>101.7</v>
      </c>
      <c r="D47">
        <f>B47/C47*100</f>
        <v>29164.208456243854</v>
      </c>
      <c r="E47">
        <f>E46+D47</f>
        <v>635472.88292723789</v>
      </c>
      <c r="F47">
        <f>(F46*0.8)+D47</f>
        <v>139794.25864802569</v>
      </c>
      <c r="G47">
        <f>F47*1000000/'a1'!F34</f>
        <v>4156.8234263220129</v>
      </c>
      <c r="H47">
        <v>268</v>
      </c>
      <c r="I47">
        <f>D65</f>
        <v>94.7</v>
      </c>
      <c r="J47">
        <f t="shared" si="24"/>
        <v>282.99894403379091</v>
      </c>
      <c r="K47">
        <f t="shared" si="25"/>
        <v>6265.1284837428047</v>
      </c>
      <c r="L47">
        <f t="shared" si="26"/>
        <v>1260.4704836993535</v>
      </c>
      <c r="M47">
        <f>L47*1000000/'a1'!L34</f>
        <v>2439.2693509888968</v>
      </c>
      <c r="N47">
        <v>68</v>
      </c>
      <c r="O47">
        <f>E65</f>
        <v>105</v>
      </c>
      <c r="P47">
        <f>N47/O47*100</f>
        <v>64.761904761904759</v>
      </c>
      <c r="Q47">
        <f>Q46+P47</f>
        <v>1036.4582546450683</v>
      </c>
      <c r="R47">
        <f>(R46*0.8)+P47</f>
        <v>279.41547993244689</v>
      </c>
      <c r="S47">
        <f>R47*1000000/'a1'!R34</f>
        <v>1997.6369987949561</v>
      </c>
      <c r="T47">
        <v>514</v>
      </c>
      <c r="U47">
        <f>F65</f>
        <v>101</v>
      </c>
      <c r="V47">
        <f t="shared" si="30"/>
        <v>508.91089108910893</v>
      </c>
      <c r="W47">
        <f t="shared" si="31"/>
        <v>12553.070676938929</v>
      </c>
      <c r="X47">
        <f t="shared" si="32"/>
        <v>2400.025334624268</v>
      </c>
      <c r="Y47">
        <f>X47*1000000/'a1'!X34</f>
        <v>2557.937018525949</v>
      </c>
      <c r="Z47">
        <v>330</v>
      </c>
      <c r="AA47">
        <f>G65</f>
        <v>103.4</v>
      </c>
      <c r="AB47">
        <f t="shared" si="33"/>
        <v>319.14893617021278</v>
      </c>
      <c r="AC47">
        <f t="shared" si="34"/>
        <v>8224.3482132635963</v>
      </c>
      <c r="AD47">
        <f t="shared" si="35"/>
        <v>1380.8985084277933</v>
      </c>
      <c r="AE47">
        <f>AE46*POWER(AE$45/AE$40, 1/5)</f>
        <v>1898.8997776624039</v>
      </c>
      <c r="AF47">
        <v>7753</v>
      </c>
      <c r="AG47">
        <f>H65</f>
        <v>102.3</v>
      </c>
      <c r="AH47">
        <f t="shared" si="36"/>
        <v>7578.690127077225</v>
      </c>
      <c r="AI47">
        <f t="shared" si="37"/>
        <v>154786.14038725838</v>
      </c>
      <c r="AJ47">
        <f t="shared" si="38"/>
        <v>36986.579398404254</v>
      </c>
      <c r="AK47">
        <f>AJ47*1000000/'a1'!AJ34</f>
        <v>4715.3212902490977</v>
      </c>
      <c r="AL47">
        <v>13523</v>
      </c>
      <c r="AM47">
        <f>I65</f>
        <v>103.2</v>
      </c>
      <c r="AN47">
        <f t="shared" si="39"/>
        <v>13103.682170542636</v>
      </c>
      <c r="AO47">
        <f t="shared" si="40"/>
        <v>280228.0636900221</v>
      </c>
      <c r="AP47">
        <f t="shared" si="41"/>
        <v>65118.702250325769</v>
      </c>
      <c r="AQ47">
        <f>AP47*1000000/'a1'!AP34</f>
        <v>5009.5390270888811</v>
      </c>
      <c r="AR47">
        <v>655</v>
      </c>
      <c r="AS47">
        <f>J65</f>
        <v>99.6</v>
      </c>
      <c r="AT47">
        <f t="shared" si="42"/>
        <v>657.63052208835347</v>
      </c>
      <c r="AU47">
        <f t="shared" si="43"/>
        <v>14566.445361821961</v>
      </c>
      <c r="AV47">
        <f t="shared" si="44"/>
        <v>2891.3303747255868</v>
      </c>
      <c r="AW47">
        <f>AV47*1000000/'a1'!AV34</f>
        <v>2392.3862585696033</v>
      </c>
      <c r="AX47">
        <v>583</v>
      </c>
      <c r="AY47">
        <f>K65</f>
        <v>115.9</v>
      </c>
      <c r="AZ47">
        <f t="shared" si="45"/>
        <v>503.01984469370143</v>
      </c>
      <c r="BA47">
        <f t="shared" si="46"/>
        <v>12648.63001047943</v>
      </c>
      <c r="BB47">
        <f t="shared" si="47"/>
        <v>2424.7059439218242</v>
      </c>
      <c r="BC47">
        <f>BB47*1000000/'a1'!BB34</f>
        <v>2343.1842216658474</v>
      </c>
      <c r="BD47">
        <v>2909</v>
      </c>
      <c r="BE47">
        <f>L65</f>
        <v>97.4</v>
      </c>
      <c r="BF47">
        <f t="shared" si="48"/>
        <v>2986.6529774127307</v>
      </c>
      <c r="BG47">
        <f t="shared" si="49"/>
        <v>58490.230918887566</v>
      </c>
      <c r="BH47">
        <f t="shared" si="50"/>
        <v>12893.46195157</v>
      </c>
      <c r="BI47">
        <f>BH47*1000000/'a1'!BH34</f>
        <v>3504.6009528568825</v>
      </c>
      <c r="BJ47">
        <v>2918</v>
      </c>
      <c r="BK47">
        <f>M65</f>
        <v>100.7</v>
      </c>
      <c r="BL47">
        <f t="shared" si="51"/>
        <v>2897.7159880834161</v>
      </c>
      <c r="BM47">
        <f t="shared" si="52"/>
        <v>48311.437458525084</v>
      </c>
      <c r="BN47">
        <f t="shared" si="53"/>
        <v>12530.320958318298</v>
      </c>
      <c r="BO47">
        <f>BN47*1000000/'a1'!BN34</f>
        <v>2841.012135848664</v>
      </c>
    </row>
    <row r="48" spans="1:67" x14ac:dyDescent="0.2">
      <c r="A48">
        <v>2010</v>
      </c>
      <c r="B48">
        <v>30048</v>
      </c>
      <c r="C48">
        <f>C66</f>
        <v>104.9</v>
      </c>
      <c r="D48">
        <f>B48/C48*100</f>
        <v>28644.423260247851</v>
      </c>
      <c r="E48">
        <f>E47+D48</f>
        <v>664117.30618748569</v>
      </c>
      <c r="F48">
        <f>(F47*0.8)+D48</f>
        <v>140479.8301786684</v>
      </c>
      <c r="G48">
        <f>F48*1000000/'a1'!F35</f>
        <v>4131.0426107405829</v>
      </c>
      <c r="H48">
        <v>260</v>
      </c>
      <c r="I48">
        <f>D66</f>
        <v>102</v>
      </c>
      <c r="J48">
        <f t="shared" si="24"/>
        <v>254.9019607843137</v>
      </c>
      <c r="K48">
        <f t="shared" si="25"/>
        <v>6520.0304445271186</v>
      </c>
      <c r="L48">
        <f t="shared" si="26"/>
        <v>1263.2783477437965</v>
      </c>
      <c r="M48">
        <f>L48*1000000/'a1'!L35</f>
        <v>2420.0641908341281</v>
      </c>
      <c r="N48">
        <v>67</v>
      </c>
      <c r="O48">
        <f>E66</f>
        <v>107.5</v>
      </c>
      <c r="P48">
        <f>N48/O48*100</f>
        <v>62.325581395348841</v>
      </c>
      <c r="Q48">
        <f>Q47+P48</f>
        <v>1098.7838360404171</v>
      </c>
      <c r="R48">
        <f>(R47*0.8)+P48</f>
        <v>285.85796534130634</v>
      </c>
      <c r="S48">
        <f>R48*1000000/'a1'!R35</f>
        <v>2018.1438348345594</v>
      </c>
      <c r="T48">
        <v>524</v>
      </c>
      <c r="U48">
        <f>F66</f>
        <v>103.1</v>
      </c>
      <c r="V48">
        <f t="shared" si="30"/>
        <v>508.24442289039774</v>
      </c>
      <c r="W48">
        <f t="shared" si="31"/>
        <v>13061.315099829326</v>
      </c>
      <c r="X48">
        <f t="shared" si="32"/>
        <v>2428.2646905898123</v>
      </c>
      <c r="Y48">
        <f>X48*1000000/'a1'!X35</f>
        <v>2577.3816853791059</v>
      </c>
      <c r="Z48">
        <v>293</v>
      </c>
      <c r="AA48">
        <f>G66</f>
        <v>107</v>
      </c>
      <c r="AB48">
        <f t="shared" si="33"/>
        <v>273.8317757009346</v>
      </c>
      <c r="AC48">
        <f t="shared" si="34"/>
        <v>8498.1799889645317</v>
      </c>
      <c r="AD48">
        <f t="shared" si="35"/>
        <v>1378.5505824431693</v>
      </c>
      <c r="AE48">
        <f>AE47*POWER(AE$45/AE$40, 1/5)</f>
        <v>2010.0047867057108</v>
      </c>
      <c r="AF48">
        <v>7957</v>
      </c>
      <c r="AG48">
        <f>H66</f>
        <v>104.3</v>
      </c>
      <c r="AH48">
        <f t="shared" si="36"/>
        <v>7628.9549376797695</v>
      </c>
      <c r="AI48">
        <f t="shared" si="37"/>
        <v>162415.09532493816</v>
      </c>
      <c r="AJ48">
        <f t="shared" si="38"/>
        <v>37218.218456403178</v>
      </c>
      <c r="AK48">
        <f>AJ48*1000000/'a1'!AJ35</f>
        <v>4693.6524400156904</v>
      </c>
      <c r="AL48">
        <v>13645</v>
      </c>
      <c r="AM48">
        <f>I66</f>
        <v>105.2</v>
      </c>
      <c r="AN48">
        <f t="shared" si="39"/>
        <v>12970.532319391634</v>
      </c>
      <c r="AO48">
        <f t="shared" si="40"/>
        <v>293198.59600941371</v>
      </c>
      <c r="AP48">
        <f t="shared" si="41"/>
        <v>65065.494119652249</v>
      </c>
      <c r="AQ48">
        <f>AP48*1000000/'a1'!AP35</f>
        <v>4953.0383456309382</v>
      </c>
      <c r="AR48">
        <v>678</v>
      </c>
      <c r="AS48">
        <f>J66</f>
        <v>101.8</v>
      </c>
      <c r="AT48">
        <f t="shared" si="42"/>
        <v>666.01178781925341</v>
      </c>
      <c r="AU48">
        <f t="shared" si="43"/>
        <v>15232.457149641215</v>
      </c>
      <c r="AV48">
        <f t="shared" si="44"/>
        <v>2979.076087599723</v>
      </c>
      <c r="AW48">
        <f>AV48*1000000/'a1'!AV35</f>
        <v>2440.3014523475304</v>
      </c>
      <c r="AX48">
        <v>597</v>
      </c>
      <c r="AY48">
        <f>K66</f>
        <v>120.4</v>
      </c>
      <c r="AZ48">
        <f t="shared" si="45"/>
        <v>495.8471760797342</v>
      </c>
      <c r="BA48">
        <f t="shared" si="46"/>
        <v>13144.477186559165</v>
      </c>
      <c r="BB48">
        <f t="shared" si="47"/>
        <v>2435.6119312171936</v>
      </c>
      <c r="BC48">
        <f>BB48*1000000/'a1'!BB35</f>
        <v>2316.4844042445152</v>
      </c>
      <c r="BD48">
        <v>2850</v>
      </c>
      <c r="BE48">
        <f>L66</f>
        <v>103.7</v>
      </c>
      <c r="BF48">
        <f t="shared" si="48"/>
        <v>2748.3124397299903</v>
      </c>
      <c r="BG48">
        <f t="shared" si="49"/>
        <v>61238.543358617557</v>
      </c>
      <c r="BH48">
        <f t="shared" si="50"/>
        <v>13063.082000985991</v>
      </c>
      <c r="BI48">
        <f>BH48*1000000/'a1'!BH35</f>
        <v>3500.1923850423223</v>
      </c>
      <c r="BJ48">
        <v>3025</v>
      </c>
      <c r="BK48">
        <f>M66</f>
        <v>103.9</v>
      </c>
      <c r="BL48">
        <f t="shared" si="51"/>
        <v>2911.4533205004809</v>
      </c>
      <c r="BM48">
        <f t="shared" si="52"/>
        <v>51222.890779025562</v>
      </c>
      <c r="BN48">
        <f t="shared" si="53"/>
        <v>12935.710087155119</v>
      </c>
      <c r="BO48">
        <f>BN48*1000000/'a1'!BN35</f>
        <v>2896.7741509413313</v>
      </c>
    </row>
    <row r="49" spans="1:67" x14ac:dyDescent="0.2">
      <c r="A49">
        <v>2011</v>
      </c>
      <c r="B49">
        <v>29950</v>
      </c>
      <c r="C49">
        <f>C67</f>
        <v>108.2</v>
      </c>
      <c r="D49">
        <f>B49/C49*100</f>
        <v>27680.221811460258</v>
      </c>
      <c r="E49">
        <f>E48+D49</f>
        <v>691797.52799894591</v>
      </c>
      <c r="F49">
        <f>(F48*0.8)+D49</f>
        <v>140064.08595439501</v>
      </c>
      <c r="G49">
        <f>F49*1000000/'a1'!F36</f>
        <v>4078.8370229596944</v>
      </c>
      <c r="H49">
        <f>H48*POWER(H$48/H$43, 1/5)</f>
        <v>258.62217828031589</v>
      </c>
      <c r="I49">
        <f>D67</f>
        <v>116.3</v>
      </c>
      <c r="J49">
        <f t="shared" si="24"/>
        <v>222.37504581282533</v>
      </c>
      <c r="K49">
        <f t="shared" si="25"/>
        <v>6742.4054903399438</v>
      </c>
      <c r="L49">
        <f t="shared" si="26"/>
        <v>1232.9977240078626</v>
      </c>
      <c r="M49">
        <f>L49*1000000/'a1'!L36</f>
        <v>2348.7684163554259</v>
      </c>
      <c r="N49">
        <f>N48*POWER(N$48/N$43, 1/5)</f>
        <v>67.201810885295728</v>
      </c>
      <c r="O49">
        <f>E67</f>
        <v>109.8</v>
      </c>
      <c r="P49">
        <f>N49/O49*100</f>
        <v>61.203835050360411</v>
      </c>
      <c r="Q49">
        <f>Q48+P49</f>
        <v>1159.9876710907774</v>
      </c>
      <c r="R49">
        <f>(R48*0.8)+P49</f>
        <v>289.89020732340549</v>
      </c>
      <c r="S49">
        <f>R49*1000000/'a1'!R36</f>
        <v>2014.2734565753103</v>
      </c>
      <c r="T49">
        <f>T48*POWER(T$48/T$43, 1/5)</f>
        <v>536.43902073899824</v>
      </c>
      <c r="U49">
        <f>F67</f>
        <v>104.5</v>
      </c>
      <c r="V49">
        <f t="shared" si="30"/>
        <v>513.33877582679258</v>
      </c>
      <c r="W49">
        <f t="shared" si="31"/>
        <v>13574.653875656119</v>
      </c>
      <c r="X49">
        <f t="shared" si="32"/>
        <v>2455.9505282986424</v>
      </c>
      <c r="Y49">
        <f>X49*1000000/'a1'!X36</f>
        <v>2601.3807172992574</v>
      </c>
      <c r="Z49">
        <f>Z48*POWER(Z$48/Z$43, 1/5)</f>
        <v>300.55032590186562</v>
      </c>
      <c r="AA49">
        <f>G67</f>
        <v>111.3</v>
      </c>
      <c r="AB49">
        <f t="shared" si="33"/>
        <v>270.03623171775888</v>
      </c>
      <c r="AC49">
        <f t="shared" si="34"/>
        <v>8768.2162206822904</v>
      </c>
      <c r="AD49">
        <f t="shared" si="35"/>
        <v>1372.8766976722945</v>
      </c>
      <c r="AE49">
        <f>AE48*POWER(AE$45/AE$40, 1/5)</f>
        <v>2127.6105722406078</v>
      </c>
      <c r="AF49">
        <f>AF48*POWER(AF$48/AF$43, 1/5)</f>
        <v>8103.7863143544873</v>
      </c>
      <c r="AG49">
        <f>H67</f>
        <v>107.2</v>
      </c>
      <c r="AH49">
        <f t="shared" si="36"/>
        <v>7559.5021589127682</v>
      </c>
      <c r="AI49">
        <f t="shared" si="37"/>
        <v>169974.59748385093</v>
      </c>
      <c r="AJ49">
        <f t="shared" si="38"/>
        <v>37334.076924035311</v>
      </c>
      <c r="AK49">
        <f>AJ49*1000000/'a1'!AJ36</f>
        <v>4663.998528375615</v>
      </c>
      <c r="AL49">
        <f>AL48*POWER(AL$48/AL$43, 1/5)</f>
        <v>13641.203171551031</v>
      </c>
      <c r="AM49">
        <f>I67</f>
        <v>108.2</v>
      </c>
      <c r="AN49">
        <f t="shared" si="39"/>
        <v>12607.39664653515</v>
      </c>
      <c r="AO49">
        <f t="shared" si="40"/>
        <v>305805.99265594885</v>
      </c>
      <c r="AP49">
        <f t="shared" si="41"/>
        <v>64659.791942256947</v>
      </c>
      <c r="AQ49">
        <f>AP49*1000000/'a1'!AP36</f>
        <v>4875.4418575490945</v>
      </c>
      <c r="AR49">
        <f>AR48*POWER(AR$48/AR$43, 1/5)</f>
        <v>699.02230806608043</v>
      </c>
      <c r="AS49">
        <f>J67</f>
        <v>104.7</v>
      </c>
      <c r="AT49">
        <f t="shared" si="42"/>
        <v>667.64308315766993</v>
      </c>
      <c r="AU49">
        <f t="shared" si="43"/>
        <v>15900.100232798886</v>
      </c>
      <c r="AV49">
        <f t="shared" si="44"/>
        <v>3050.9039532374486</v>
      </c>
      <c r="AW49">
        <f>AV49*1000000/'a1'!AV36</f>
        <v>2473.6664630786554</v>
      </c>
      <c r="AX49">
        <f>AX48*POWER(AX$48/AX$43, 1/5)</f>
        <v>630.60589572886386</v>
      </c>
      <c r="AY49">
        <f>K67</f>
        <v>129.9</v>
      </c>
      <c r="AZ49">
        <f t="shared" si="45"/>
        <v>485.45488508765499</v>
      </c>
      <c r="BA49">
        <f t="shared" si="46"/>
        <v>13629.932071646819</v>
      </c>
      <c r="BB49">
        <f t="shared" si="47"/>
        <v>2433.94443006141</v>
      </c>
      <c r="BC49">
        <f>BB49*1000000/'a1'!BB36</f>
        <v>2283.976264554497</v>
      </c>
      <c r="BD49">
        <f>BD48*POWER(BD$48/BD$43, 1/5)</f>
        <v>2944.279290636925</v>
      </c>
      <c r="BE49">
        <f>L67</f>
        <v>107.5</v>
      </c>
      <c r="BF49">
        <f t="shared" si="48"/>
        <v>2738.8644564064416</v>
      </c>
      <c r="BG49">
        <f t="shared" si="49"/>
        <v>63977.407815023995</v>
      </c>
      <c r="BH49">
        <f t="shared" si="50"/>
        <v>13189.330057195235</v>
      </c>
      <c r="BI49">
        <f>BH49*1000000/'a1'!BH36</f>
        <v>3482.1428958156021</v>
      </c>
      <c r="BJ49">
        <f>BJ48*POWER(BJ$48/BJ$43, 1/5)</f>
        <v>3164.6304434134672</v>
      </c>
      <c r="BK49">
        <f>M67</f>
        <v>105.6</v>
      </c>
      <c r="BL49">
        <f t="shared" si="51"/>
        <v>2996.8091320203289</v>
      </c>
      <c r="BM49">
        <f t="shared" si="52"/>
        <v>54219.699911045893</v>
      </c>
      <c r="BN49">
        <f t="shared" si="53"/>
        <v>13345.377201744426</v>
      </c>
      <c r="BO49">
        <f>BN49*1000000/'a1'!BN36</f>
        <v>2963.1246730262533</v>
      </c>
    </row>
    <row r="50" spans="1:67" x14ac:dyDescent="0.2">
      <c r="A50">
        <v>2012</v>
      </c>
      <c r="B50">
        <v>30043</v>
      </c>
      <c r="C50">
        <f>C49*(POWER(C49/C44,1/5))</f>
        <v>110.62956263251131</v>
      </c>
      <c r="D50">
        <f>B50/C50*100</f>
        <v>27156.394082291255</v>
      </c>
      <c r="E50">
        <f>E49+D50</f>
        <v>718953.92208123719</v>
      </c>
      <c r="F50">
        <f>(F49*0.8)+D50</f>
        <v>139207.66284580727</v>
      </c>
      <c r="G50">
        <f>F50*1000000/'a1'!F37</f>
        <v>4010.2001790895788</v>
      </c>
      <c r="H50">
        <f>H49*POWER(H$48/H$43, 1/5)</f>
        <v>257.25165807098267</v>
      </c>
      <c r="I50">
        <f>I49*(POWER(I49/I44,1/5))</f>
        <v>120.52545155808367</v>
      </c>
      <c r="J50">
        <f t="shared" si="24"/>
        <v>213.44177080059131</v>
      </c>
      <c r="K50">
        <f t="shared" si="25"/>
        <v>6955.847261140535</v>
      </c>
      <c r="L50">
        <f t="shared" si="26"/>
        <v>1199.8399500068815</v>
      </c>
      <c r="M50">
        <f>L50*1000000/'a1'!L37</f>
        <v>2280.0458920575056</v>
      </c>
      <c r="N50">
        <f>N49*POWER(N$48/N$43, 1/5)</f>
        <v>67.40422964571718</v>
      </c>
      <c r="O50">
        <f>O49*(POWER(O49/O44,1/5))</f>
        <v>112.64411270223862</v>
      </c>
      <c r="P50">
        <f>N50/O50*100</f>
        <v>59.838217931453094</v>
      </c>
      <c r="Q50">
        <f>Q49+P50</f>
        <v>1219.8258890222305</v>
      </c>
      <c r="R50">
        <f>(R49*0.8)+P50</f>
        <v>291.75038379017747</v>
      </c>
      <c r="S50">
        <f>R50*1000000/'a1'!R37</f>
        <v>2020.2221638346257</v>
      </c>
      <c r="T50">
        <f>T49*POWER(T$48/T$43, 1/5)</f>
        <v>549.17332628132715</v>
      </c>
      <c r="U50">
        <f>U49*(POWER(U49/U44,1/5))</f>
        <v>105.99973000160369</v>
      </c>
      <c r="V50">
        <f t="shared" si="30"/>
        <v>518.08936331537689</v>
      </c>
      <c r="W50">
        <f t="shared" si="31"/>
        <v>14092.743238971496</v>
      </c>
      <c r="X50">
        <f t="shared" si="32"/>
        <v>2482.8497859542908</v>
      </c>
      <c r="Y50">
        <f>X50*1000000/'a1'!X37</f>
        <v>2632.4715727337598</v>
      </c>
      <c r="Z50">
        <f>Z49*POWER(Z$48/Z$43, 1/5)</f>
        <v>308.29521638128887</v>
      </c>
      <c r="AA50">
        <f>AA49*(POWER(AA49/AA44,1/5))</f>
        <v>114.49338236382825</v>
      </c>
      <c r="AB50">
        <f t="shared" si="33"/>
        <v>269.26902674742553</v>
      </c>
      <c r="AC50">
        <f t="shared" si="34"/>
        <v>9037.4852474297168</v>
      </c>
      <c r="AD50">
        <f t="shared" si="35"/>
        <v>1367.5703848852613</v>
      </c>
      <c r="AE50">
        <f>AE49*POWER(AE$45/AE$40, 1/5)</f>
        <v>2252.0974960109756</v>
      </c>
      <c r="AF50">
        <f>AF49*POWER(AF$48/AF$43, 1/5)</f>
        <v>8253.2804610681269</v>
      </c>
      <c r="AG50">
        <f>AG49*(POWER(AG49/AG44,1/5))</f>
        <v>109.25587903061869</v>
      </c>
      <c r="AH50">
        <f t="shared" si="36"/>
        <v>7554.0836193859786</v>
      </c>
      <c r="AI50">
        <f t="shared" si="37"/>
        <v>177528.68110323692</v>
      </c>
      <c r="AJ50">
        <f t="shared" si="38"/>
        <v>37421.345158614226</v>
      </c>
      <c r="AK50">
        <f>AJ50*1000000/'a1'!AJ37</f>
        <v>4642.9896550928897</v>
      </c>
      <c r="AL50">
        <f>AL49*POWER(AL$48/AL$43, 1/5)</f>
        <v>13637.407399599406</v>
      </c>
      <c r="AM50">
        <f>AM49*(POWER(AM49/AM44,1/5))</f>
        <v>110.38665662354629</v>
      </c>
      <c r="AN50">
        <f t="shared" si="39"/>
        <v>12354.21727293301</v>
      </c>
      <c r="AO50">
        <f t="shared" si="40"/>
        <v>318160.20992888184</v>
      </c>
      <c r="AP50">
        <f t="shared" si="41"/>
        <v>64082.050826738574</v>
      </c>
      <c r="AQ50">
        <f>AP50*1000000/'a1'!AP37</f>
        <v>4784.969317346704</v>
      </c>
      <c r="AR50">
        <f>AR49*POWER(AR$48/AR$43, 1/5)</f>
        <v>720.69644125963168</v>
      </c>
      <c r="AS50">
        <f>AS49*(POWER(AS49/AS44,1/5))</f>
        <v>106.80699429923801</v>
      </c>
      <c r="AT50">
        <f t="shared" si="42"/>
        <v>674.76521176176686</v>
      </c>
      <c r="AU50">
        <f t="shared" si="43"/>
        <v>16574.865444560652</v>
      </c>
      <c r="AV50">
        <f t="shared" si="44"/>
        <v>3115.4883743517257</v>
      </c>
      <c r="AW50">
        <f>AV50*1000000/'a1'!AV37</f>
        <v>2494.1984945502304</v>
      </c>
      <c r="AX50">
        <f>AX49*POWER(AX$48/AX$43, 1/5)</f>
        <v>666.10351043216542</v>
      </c>
      <c r="AY50">
        <f>AY49*(POWER(AY49/AY44,1/5))</f>
        <v>138.92766451997139</v>
      </c>
      <c r="AZ50">
        <f t="shared" si="45"/>
        <v>479.46066950287678</v>
      </c>
      <c r="BA50">
        <f t="shared" si="46"/>
        <v>14109.392741149695</v>
      </c>
      <c r="BB50">
        <f t="shared" si="47"/>
        <v>2426.6162135520049</v>
      </c>
      <c r="BC50">
        <f>BB50*1000000/'a1'!BB37</f>
        <v>2240.6325119016115</v>
      </c>
      <c r="BD50">
        <f>BD49*POWER(BD$48/BD$43, 1/5)</f>
        <v>3041.6773829029735</v>
      </c>
      <c r="BE50">
        <f>BE49*(POWER(BE49/BE44,1/5))</f>
        <v>110.18248262130905</v>
      </c>
      <c r="BF50">
        <f t="shared" si="48"/>
        <v>2760.5816374251126</v>
      </c>
      <c r="BG50">
        <f t="shared" si="49"/>
        <v>66737.98945244911</v>
      </c>
      <c r="BH50">
        <f t="shared" si="50"/>
        <v>13312.045683181303</v>
      </c>
      <c r="BI50">
        <f>BH50*1000000/'a1'!BH37</f>
        <v>3438.0753877006332</v>
      </c>
      <c r="BJ50">
        <f>BJ49*POWER(BJ$48/BJ$43, 1/5)</f>
        <v>3310.7060639270476</v>
      </c>
      <c r="BK50">
        <f>BK49*(POWER(BK49/BK44,1/5))</f>
        <v>107.25761643892655</v>
      </c>
      <c r="BL50">
        <f t="shared" si="51"/>
        <v>3086.6862175817541</v>
      </c>
      <c r="BM50">
        <f t="shared" si="52"/>
        <v>57306.386128627644</v>
      </c>
      <c r="BN50">
        <f t="shared" si="53"/>
        <v>13762.987978977297</v>
      </c>
      <c r="BO50">
        <f>BN50*1000000/'a1'!BN37</f>
        <v>3011.0241645625351</v>
      </c>
    </row>
    <row r="51" spans="1:67" x14ac:dyDescent="0.2">
      <c r="B51" t="s">
        <v>603</v>
      </c>
      <c r="N51" t="s">
        <v>603</v>
      </c>
      <c r="Z51" t="s">
        <v>603</v>
      </c>
      <c r="AL51" t="s">
        <v>603</v>
      </c>
      <c r="AX51" t="s">
        <v>603</v>
      </c>
      <c r="BJ51" t="s">
        <v>603</v>
      </c>
    </row>
    <row r="52" spans="1:67" x14ac:dyDescent="0.2">
      <c r="A52" t="s">
        <v>604</v>
      </c>
      <c r="B52">
        <f t="shared" ref="B52:BM52" si="65">(POWER(B50/B19, 1/31)-1)*100</f>
        <v>6.3812091411322047</v>
      </c>
      <c r="C52">
        <f t="shared" si="65"/>
        <v>2.7488560473590606</v>
      </c>
      <c r="D52">
        <f t="shared" si="65"/>
        <v>3.535176189308542</v>
      </c>
      <c r="E52">
        <f t="shared" si="65"/>
        <v>7.3630189860696138</v>
      </c>
      <c r="F52">
        <f t="shared" si="65"/>
        <v>4.5003077984071993</v>
      </c>
      <c r="G52">
        <f t="shared" si="65"/>
        <v>3.3755118341297408</v>
      </c>
      <c r="H52">
        <f t="shared" si="65"/>
        <v>6.3635266416066427</v>
      </c>
      <c r="I52">
        <f t="shared" si="65"/>
        <v>3.8638005377730877</v>
      </c>
      <c r="J52">
        <f t="shared" si="65"/>
        <v>2.4067346764616637</v>
      </c>
      <c r="K52">
        <f t="shared" si="65"/>
        <v>7.8170933444168256</v>
      </c>
      <c r="L52">
        <f t="shared" si="65"/>
        <v>4.1506109237799071</v>
      </c>
      <c r="M52">
        <f t="shared" si="65"/>
        <v>4.4505497103320968</v>
      </c>
      <c r="N52">
        <f t="shared" si="65"/>
        <v>7.5792917952590022</v>
      </c>
      <c r="O52">
        <f t="shared" si="65"/>
        <v>2.9225849395000614</v>
      </c>
      <c r="P52">
        <f t="shared" si="65"/>
        <v>4.5244752242632247</v>
      </c>
      <c r="Q52">
        <f t="shared" si="65"/>
        <v>8.3878211461987604</v>
      </c>
      <c r="R52">
        <f t="shared" si="65"/>
        <v>6.0070767202136777</v>
      </c>
      <c r="S52">
        <f t="shared" si="65"/>
        <v>5.4748356089551864</v>
      </c>
      <c r="T52">
        <f t="shared" si="65"/>
        <v>5.96997700356936</v>
      </c>
      <c r="U52">
        <f t="shared" si="65"/>
        <v>2.9346550853622144</v>
      </c>
      <c r="V52">
        <f t="shared" si="65"/>
        <v>2.9487852421422156</v>
      </c>
      <c r="W52">
        <f t="shared" si="65"/>
        <v>6.6103281898054256</v>
      </c>
      <c r="X52">
        <f t="shared" si="65"/>
        <v>3.3707968286221135</v>
      </c>
      <c r="Y52">
        <f t="shared" si="65"/>
        <v>3.0435686091974556</v>
      </c>
      <c r="Z52">
        <f t="shared" si="65"/>
        <v>7.0784556184908975</v>
      </c>
      <c r="AA52">
        <f t="shared" si="65"/>
        <v>3.0283180360120676</v>
      </c>
      <c r="AB52">
        <f t="shared" si="65"/>
        <v>3.9310916257636608</v>
      </c>
      <c r="AC52">
        <f t="shared" si="65"/>
        <v>3.9194576427091565</v>
      </c>
      <c r="AD52">
        <f t="shared" si="65"/>
        <v>1.71959428433619</v>
      </c>
      <c r="AE52">
        <f t="shared" si="65"/>
        <v>2.2172862587198638</v>
      </c>
      <c r="AF52">
        <f t="shared" si="65"/>
        <v>7.7245455194507207</v>
      </c>
      <c r="AG52">
        <f t="shared" si="65"/>
        <v>2.7876011393745515</v>
      </c>
      <c r="AH52">
        <f t="shared" si="65"/>
        <v>4.8030543814150395</v>
      </c>
      <c r="AI52">
        <f t="shared" si="65"/>
        <v>8.5664658267258673</v>
      </c>
      <c r="AJ52">
        <f t="shared" si="65"/>
        <v>5.761930542098459</v>
      </c>
      <c r="AK52">
        <f t="shared" si="65"/>
        <v>5.0552053273925868</v>
      </c>
      <c r="AL52">
        <f t="shared" si="65"/>
        <v>7.015094465771643</v>
      </c>
      <c r="AM52">
        <f t="shared" si="65"/>
        <v>2.7519555436640086</v>
      </c>
      <c r="AN52">
        <f t="shared" si="65"/>
        <v>4.1489613502256439</v>
      </c>
      <c r="AO52">
        <f t="shared" si="65"/>
        <v>8.6611565637138455</v>
      </c>
      <c r="AP52">
        <f t="shared" si="65"/>
        <v>5.5436318524320072</v>
      </c>
      <c r="AQ52">
        <f t="shared" si="65"/>
        <v>4.1282403503733578</v>
      </c>
      <c r="AR52">
        <f t="shared" si="65"/>
        <v>5.5265463344893684</v>
      </c>
      <c r="AS52">
        <f t="shared" si="65"/>
        <v>2.7097302813891888</v>
      </c>
      <c r="AT52">
        <f t="shared" si="65"/>
        <v>2.7425016552794723</v>
      </c>
      <c r="AU52">
        <f t="shared" si="65"/>
        <v>7.0884673133282616</v>
      </c>
      <c r="AV52">
        <f t="shared" si="65"/>
        <v>3.7224152076839268</v>
      </c>
      <c r="AW52">
        <f t="shared" si="65"/>
        <v>3.0969864692010685</v>
      </c>
      <c r="AX52">
        <f t="shared" si="65"/>
        <v>6.8667669557232358</v>
      </c>
      <c r="AY52">
        <f t="shared" si="65"/>
        <v>3.4038400270323121</v>
      </c>
      <c r="AZ52">
        <f t="shared" si="65"/>
        <v>3.3489345538672666</v>
      </c>
      <c r="BA52">
        <f t="shared" si="65"/>
        <v>7.5336975307431109</v>
      </c>
      <c r="BB52">
        <f t="shared" si="65"/>
        <v>4.1304108564452546</v>
      </c>
      <c r="BC52">
        <f t="shared" si="65"/>
        <v>3.7807206449857134</v>
      </c>
      <c r="BD52">
        <f t="shared" si="65"/>
        <v>6.2018318338842082</v>
      </c>
      <c r="BE52">
        <f t="shared" si="65"/>
        <v>2.7981660116664919</v>
      </c>
      <c r="BF52">
        <f t="shared" si="65"/>
        <v>3.3110180407609935</v>
      </c>
      <c r="BG52">
        <f t="shared" si="65"/>
        <v>7.4046070687360022</v>
      </c>
      <c r="BH52">
        <f t="shared" si="65"/>
        <v>4.4727772508234009</v>
      </c>
      <c r="BI52">
        <f t="shared" si="65"/>
        <v>2.7192935253648631</v>
      </c>
      <c r="BJ52">
        <f t="shared" si="65"/>
        <v>8.4735462089670968</v>
      </c>
      <c r="BK52">
        <f t="shared" si="65"/>
        <v>2.8075588938472951</v>
      </c>
      <c r="BL52">
        <f t="shared" si="65"/>
        <v>5.5112555692234055</v>
      </c>
      <c r="BM52">
        <f t="shared" si="65"/>
        <v>9.0116960192870632</v>
      </c>
      <c r="BN52">
        <f>(POWER(BN50/BN19, 1/31)-1)*100</f>
        <v>6.4647997434365889</v>
      </c>
      <c r="BO52">
        <f>(POWER(BO50/BO19, 1/31)-1)*100</f>
        <v>4.8268351653457664</v>
      </c>
    </row>
    <row r="53" spans="1:67" x14ac:dyDescent="0.2">
      <c r="B53" t="s">
        <v>605</v>
      </c>
    </row>
    <row r="54" spans="1:67" x14ac:dyDescent="0.2">
      <c r="B54" t="s">
        <v>606</v>
      </c>
      <c r="N54" t="s">
        <v>607</v>
      </c>
      <c r="Z54" t="s">
        <v>607</v>
      </c>
      <c r="AL54" t="s">
        <v>607</v>
      </c>
      <c r="AX54" t="s">
        <v>607</v>
      </c>
      <c r="BJ54" t="s">
        <v>607</v>
      </c>
    </row>
    <row r="55" spans="1:67" x14ac:dyDescent="0.2">
      <c r="B55" t="s">
        <v>608</v>
      </c>
    </row>
    <row r="56" spans="1:67" x14ac:dyDescent="0.2">
      <c r="B56" t="s">
        <v>609</v>
      </c>
    </row>
    <row r="57" spans="1:67" x14ac:dyDescent="0.2">
      <c r="B57" t="s">
        <v>610</v>
      </c>
    </row>
    <row r="58" spans="1:67" x14ac:dyDescent="0.2">
      <c r="B58" t="s">
        <v>611</v>
      </c>
    </row>
    <row r="59" spans="1:67" x14ac:dyDescent="0.2">
      <c r="B59" t="s">
        <v>612</v>
      </c>
    </row>
    <row r="61" spans="1:67" x14ac:dyDescent="0.2">
      <c r="B61" t="s">
        <v>613</v>
      </c>
    </row>
    <row r="62" spans="1:67" x14ac:dyDescent="0.2">
      <c r="C62" t="s">
        <v>101</v>
      </c>
      <c r="D62" t="s">
        <v>376</v>
      </c>
      <c r="E62" t="s">
        <v>103</v>
      </c>
      <c r="F62" t="s">
        <v>104</v>
      </c>
      <c r="G62" t="s">
        <v>105</v>
      </c>
      <c r="H62" t="s">
        <v>106</v>
      </c>
      <c r="I62" t="s">
        <v>107</v>
      </c>
      <c r="J62" t="s">
        <v>108</v>
      </c>
      <c r="K62" t="s">
        <v>109</v>
      </c>
      <c r="L62" t="s">
        <v>110</v>
      </c>
      <c r="M62" t="s">
        <v>111</v>
      </c>
    </row>
    <row r="63" spans="1:67" x14ac:dyDescent="0.2">
      <c r="B63">
        <v>2007</v>
      </c>
      <c r="C63">
        <v>100</v>
      </c>
      <c r="D63">
        <v>100</v>
      </c>
      <c r="E63">
        <v>100</v>
      </c>
      <c r="F63">
        <v>100</v>
      </c>
      <c r="G63">
        <v>100</v>
      </c>
      <c r="H63">
        <v>100</v>
      </c>
      <c r="I63">
        <v>100</v>
      </c>
      <c r="J63">
        <v>100</v>
      </c>
      <c r="K63">
        <v>100</v>
      </c>
      <c r="L63">
        <v>100</v>
      </c>
      <c r="M63">
        <v>100</v>
      </c>
    </row>
    <row r="64" spans="1:67" x14ac:dyDescent="0.2">
      <c r="B64">
        <v>2008</v>
      </c>
      <c r="C64">
        <v>104</v>
      </c>
      <c r="D64">
        <v>106.9</v>
      </c>
      <c r="E64">
        <v>102.1</v>
      </c>
      <c r="F64">
        <v>102</v>
      </c>
      <c r="G64">
        <v>101.1</v>
      </c>
      <c r="H64">
        <v>101.1</v>
      </c>
      <c r="I64">
        <v>101.2</v>
      </c>
      <c r="J64">
        <v>101.3</v>
      </c>
      <c r="K64">
        <v>123.4</v>
      </c>
      <c r="L64">
        <v>112.1</v>
      </c>
      <c r="M64">
        <v>102.3</v>
      </c>
    </row>
    <row r="65" spans="2:13" x14ac:dyDescent="0.2">
      <c r="B65">
        <v>2009</v>
      </c>
      <c r="C65">
        <v>101.7</v>
      </c>
      <c r="D65">
        <v>94.7</v>
      </c>
      <c r="E65">
        <v>105</v>
      </c>
      <c r="F65">
        <v>101</v>
      </c>
      <c r="G65">
        <v>103.4</v>
      </c>
      <c r="H65">
        <v>102.3</v>
      </c>
      <c r="I65">
        <v>103.2</v>
      </c>
      <c r="J65">
        <v>99.6</v>
      </c>
      <c r="K65">
        <v>115.9</v>
      </c>
      <c r="L65">
        <v>97.4</v>
      </c>
      <c r="M65">
        <v>100.7</v>
      </c>
    </row>
    <row r="66" spans="2:13" x14ac:dyDescent="0.2">
      <c r="B66">
        <v>2010</v>
      </c>
      <c r="C66">
        <v>104.9</v>
      </c>
      <c r="D66">
        <v>102</v>
      </c>
      <c r="E66">
        <v>107.5</v>
      </c>
      <c r="F66">
        <v>103.1</v>
      </c>
      <c r="G66">
        <v>107</v>
      </c>
      <c r="H66">
        <v>104.3</v>
      </c>
      <c r="I66">
        <v>105.2</v>
      </c>
      <c r="J66">
        <v>101.8</v>
      </c>
      <c r="K66">
        <v>120.4</v>
      </c>
      <c r="L66">
        <v>103.7</v>
      </c>
      <c r="M66">
        <v>103.9</v>
      </c>
    </row>
    <row r="67" spans="2:13" x14ac:dyDescent="0.2">
      <c r="B67">
        <v>2011</v>
      </c>
      <c r="C67">
        <v>108.2</v>
      </c>
      <c r="D67">
        <v>116.3</v>
      </c>
      <c r="E67">
        <v>109.8</v>
      </c>
      <c r="F67">
        <v>104.5</v>
      </c>
      <c r="G67">
        <v>111.3</v>
      </c>
      <c r="H67">
        <v>107.2</v>
      </c>
      <c r="I67">
        <v>108.2</v>
      </c>
      <c r="J67">
        <v>104.7</v>
      </c>
      <c r="K67">
        <v>129.9</v>
      </c>
      <c r="L67">
        <v>107.5</v>
      </c>
      <c r="M67">
        <v>105.6</v>
      </c>
    </row>
    <row r="69" spans="2:13" x14ac:dyDescent="0.2">
      <c r="B69" t="s">
        <v>614</v>
      </c>
    </row>
    <row r="70" spans="2:13" x14ac:dyDescent="0.2">
      <c r="B70" t="s">
        <v>615</v>
      </c>
      <c r="C70" t="s">
        <v>101</v>
      </c>
      <c r="D70" t="s">
        <v>376</v>
      </c>
      <c r="E70" t="s">
        <v>103</v>
      </c>
      <c r="F70" t="s">
        <v>104</v>
      </c>
      <c r="G70" t="s">
        <v>105</v>
      </c>
      <c r="H70" t="s">
        <v>106</v>
      </c>
      <c r="I70" t="s">
        <v>107</v>
      </c>
      <c r="J70" t="s">
        <v>108</v>
      </c>
      <c r="K70" t="s">
        <v>109</v>
      </c>
      <c r="L70" t="s">
        <v>110</v>
      </c>
      <c r="M70" t="s">
        <v>111</v>
      </c>
    </row>
    <row r="71" spans="2:13" x14ac:dyDescent="0.2">
      <c r="B71">
        <v>1981</v>
      </c>
      <c r="C71">
        <v>55.7</v>
      </c>
      <c r="D71">
        <v>55</v>
      </c>
      <c r="E71">
        <v>50.5</v>
      </c>
      <c r="F71">
        <v>49.9</v>
      </c>
      <c r="G71">
        <v>52.4</v>
      </c>
      <c r="H71">
        <v>51.9</v>
      </c>
      <c r="I71">
        <v>52.1</v>
      </c>
      <c r="J71">
        <v>55.3</v>
      </c>
      <c r="K71">
        <v>63.2</v>
      </c>
      <c r="L71">
        <v>65.099999999999994</v>
      </c>
      <c r="M71">
        <v>53.1</v>
      </c>
    </row>
    <row r="72" spans="2:13" x14ac:dyDescent="0.2">
      <c r="B72">
        <v>1982</v>
      </c>
      <c r="C72">
        <v>60.4</v>
      </c>
      <c r="D72">
        <v>59.3</v>
      </c>
      <c r="E72">
        <v>54.1</v>
      </c>
      <c r="F72">
        <v>55.4</v>
      </c>
      <c r="G72">
        <v>57.2</v>
      </c>
      <c r="H72">
        <v>57</v>
      </c>
      <c r="I72">
        <v>56.7</v>
      </c>
      <c r="J72">
        <v>58.6</v>
      </c>
      <c r="K72">
        <v>65.400000000000006</v>
      </c>
      <c r="L72">
        <v>71.599999999999994</v>
      </c>
      <c r="M72">
        <v>56.8</v>
      </c>
    </row>
    <row r="73" spans="2:13" x14ac:dyDescent="0.2">
      <c r="B73">
        <v>1983</v>
      </c>
      <c r="C73">
        <v>63.7</v>
      </c>
      <c r="D73">
        <v>61.4</v>
      </c>
      <c r="E73">
        <v>58.1</v>
      </c>
      <c r="F73">
        <v>61</v>
      </c>
      <c r="G73">
        <v>61</v>
      </c>
      <c r="H73">
        <v>60.3</v>
      </c>
      <c r="I73">
        <v>60.5</v>
      </c>
      <c r="J73">
        <v>62.5</v>
      </c>
      <c r="K73">
        <v>67.599999999999994</v>
      </c>
      <c r="L73">
        <v>74.400000000000006</v>
      </c>
      <c r="M73">
        <v>59.5</v>
      </c>
    </row>
    <row r="74" spans="2:13" x14ac:dyDescent="0.2">
      <c r="B74">
        <v>1984</v>
      </c>
      <c r="C74">
        <v>65.8</v>
      </c>
      <c r="D74">
        <v>63.6</v>
      </c>
      <c r="E74">
        <v>58.2</v>
      </c>
      <c r="F74">
        <v>63.4</v>
      </c>
      <c r="G74">
        <v>65.5</v>
      </c>
      <c r="H74">
        <v>63.1</v>
      </c>
      <c r="I74">
        <v>62.6</v>
      </c>
      <c r="J74">
        <v>65</v>
      </c>
      <c r="K74">
        <v>70.7</v>
      </c>
      <c r="L74">
        <v>76.2</v>
      </c>
      <c r="M74">
        <v>62</v>
      </c>
    </row>
    <row r="75" spans="2:13" x14ac:dyDescent="0.2">
      <c r="B75">
        <v>1985</v>
      </c>
      <c r="C75">
        <v>67.8</v>
      </c>
      <c r="D75">
        <v>65.400000000000006</v>
      </c>
      <c r="E75">
        <v>60.8</v>
      </c>
      <c r="F75">
        <v>65.5</v>
      </c>
      <c r="G75">
        <v>67.5</v>
      </c>
      <c r="H75">
        <v>65.400000000000006</v>
      </c>
      <c r="I75">
        <v>65.8</v>
      </c>
      <c r="J75">
        <v>66.599999999999994</v>
      </c>
      <c r="K75">
        <v>72.5</v>
      </c>
      <c r="L75">
        <v>75.599999999999994</v>
      </c>
      <c r="M75">
        <v>62.2</v>
      </c>
    </row>
    <row r="76" spans="2:13" x14ac:dyDescent="0.2">
      <c r="B76">
        <v>1986</v>
      </c>
      <c r="C76">
        <v>69.900000000000006</v>
      </c>
      <c r="D76">
        <v>71.2</v>
      </c>
      <c r="E76">
        <v>65.7</v>
      </c>
      <c r="F76">
        <v>69.400000000000006</v>
      </c>
      <c r="G76">
        <v>70.5</v>
      </c>
      <c r="H76">
        <v>70</v>
      </c>
      <c r="I76">
        <v>69.7</v>
      </c>
      <c r="J76">
        <v>69</v>
      </c>
      <c r="K76">
        <v>68</v>
      </c>
      <c r="L76">
        <v>67.099999999999994</v>
      </c>
      <c r="M76">
        <v>65.599999999999994</v>
      </c>
    </row>
    <row r="77" spans="2:13" x14ac:dyDescent="0.2">
      <c r="B77">
        <v>1987</v>
      </c>
      <c r="C77">
        <v>73.099999999999994</v>
      </c>
      <c r="D77">
        <v>73.8</v>
      </c>
      <c r="E77">
        <v>69</v>
      </c>
      <c r="F77">
        <v>72.400000000000006</v>
      </c>
      <c r="G77">
        <v>74.099999999999994</v>
      </c>
      <c r="H77">
        <v>73.599999999999994</v>
      </c>
      <c r="I77">
        <v>73.5</v>
      </c>
      <c r="J77">
        <v>72</v>
      </c>
      <c r="K77">
        <v>69.3</v>
      </c>
      <c r="L77">
        <v>68.2</v>
      </c>
      <c r="M77">
        <v>68.3</v>
      </c>
    </row>
    <row r="78" spans="2:13" x14ac:dyDescent="0.2">
      <c r="B78">
        <v>1988</v>
      </c>
      <c r="C78">
        <v>76.400000000000006</v>
      </c>
      <c r="D78">
        <v>75.8</v>
      </c>
      <c r="E78">
        <v>73.5</v>
      </c>
      <c r="F78">
        <v>75.8</v>
      </c>
      <c r="G78">
        <v>79.099999999999994</v>
      </c>
      <c r="H78">
        <v>77.2</v>
      </c>
      <c r="I78">
        <v>77.5</v>
      </c>
      <c r="J78">
        <v>78.2</v>
      </c>
      <c r="K78">
        <v>74.3</v>
      </c>
      <c r="L78">
        <v>67.2</v>
      </c>
      <c r="M78">
        <v>71.7</v>
      </c>
    </row>
    <row r="79" spans="2:13" x14ac:dyDescent="0.2">
      <c r="B79">
        <v>1989</v>
      </c>
      <c r="C79">
        <v>79.8</v>
      </c>
      <c r="D79">
        <v>77.2</v>
      </c>
      <c r="E79">
        <v>77.099999999999994</v>
      </c>
      <c r="F79">
        <v>79</v>
      </c>
      <c r="G79">
        <v>82.8</v>
      </c>
      <c r="H79">
        <v>80.8</v>
      </c>
      <c r="I79">
        <v>81.5</v>
      </c>
      <c r="J79">
        <v>80.8</v>
      </c>
      <c r="K79">
        <v>76.900000000000006</v>
      </c>
      <c r="L79">
        <v>69.8</v>
      </c>
      <c r="M79">
        <v>75.599999999999994</v>
      </c>
    </row>
    <row r="80" spans="2:13" x14ac:dyDescent="0.2">
      <c r="B80">
        <v>1990</v>
      </c>
      <c r="C80">
        <v>82.4</v>
      </c>
      <c r="D80">
        <v>79.099999999999994</v>
      </c>
      <c r="E80">
        <v>80.7</v>
      </c>
      <c r="F80">
        <v>82.6</v>
      </c>
      <c r="G80">
        <v>85.3</v>
      </c>
      <c r="H80">
        <v>83.2</v>
      </c>
      <c r="I80">
        <v>84.1</v>
      </c>
      <c r="J80">
        <v>81.7</v>
      </c>
      <c r="K80">
        <v>76.400000000000006</v>
      </c>
      <c r="L80">
        <v>74.2</v>
      </c>
      <c r="M80">
        <v>78.2</v>
      </c>
    </row>
    <row r="81" spans="2:13" x14ac:dyDescent="0.2">
      <c r="B81">
        <v>1991</v>
      </c>
      <c r="C81">
        <v>84.8</v>
      </c>
      <c r="D81">
        <v>81.8</v>
      </c>
      <c r="E81">
        <v>84.1</v>
      </c>
      <c r="F81">
        <v>86.5</v>
      </c>
      <c r="G81">
        <v>86.5</v>
      </c>
      <c r="H81">
        <v>86.5</v>
      </c>
      <c r="I81">
        <v>87.6</v>
      </c>
      <c r="J81">
        <v>83.9</v>
      </c>
      <c r="K81">
        <v>76.099999999999994</v>
      </c>
      <c r="L81">
        <v>73.5</v>
      </c>
      <c r="M81">
        <v>80.599999999999994</v>
      </c>
    </row>
    <row r="82" spans="2:13" x14ac:dyDescent="0.2">
      <c r="B82">
        <v>1992</v>
      </c>
      <c r="C82">
        <v>85.9</v>
      </c>
      <c r="D82">
        <v>82.7</v>
      </c>
      <c r="E82">
        <v>85.2</v>
      </c>
      <c r="F82">
        <v>87.5</v>
      </c>
      <c r="G82">
        <v>87.6</v>
      </c>
      <c r="H82">
        <v>87.9</v>
      </c>
      <c r="I82">
        <v>87.9</v>
      </c>
      <c r="J82">
        <v>84.5</v>
      </c>
      <c r="K82">
        <v>78.5</v>
      </c>
      <c r="L82">
        <v>74.900000000000006</v>
      </c>
      <c r="M82">
        <v>83.7</v>
      </c>
    </row>
    <row r="83" spans="2:13" x14ac:dyDescent="0.2">
      <c r="B83">
        <v>1993</v>
      </c>
      <c r="C83">
        <v>87.2</v>
      </c>
      <c r="D83">
        <v>84</v>
      </c>
      <c r="E83">
        <v>88.7</v>
      </c>
      <c r="F83">
        <v>87.8</v>
      </c>
      <c r="G83">
        <v>89.1</v>
      </c>
      <c r="H83">
        <v>88.3</v>
      </c>
      <c r="I83">
        <v>89.2</v>
      </c>
      <c r="J83">
        <v>84.7</v>
      </c>
      <c r="K83">
        <v>79.599999999999994</v>
      </c>
      <c r="L83">
        <v>75.7</v>
      </c>
      <c r="M83">
        <v>86.4</v>
      </c>
    </row>
    <row r="84" spans="2:13" x14ac:dyDescent="0.2">
      <c r="B84">
        <v>1994</v>
      </c>
      <c r="C84">
        <v>88.2</v>
      </c>
      <c r="D84">
        <v>84.6</v>
      </c>
      <c r="E84">
        <v>86.3</v>
      </c>
      <c r="F84">
        <v>89</v>
      </c>
      <c r="G84">
        <v>90.8</v>
      </c>
      <c r="H84">
        <v>88.9</v>
      </c>
      <c r="I84">
        <v>89.3</v>
      </c>
      <c r="J84">
        <v>86</v>
      </c>
      <c r="K84">
        <v>81.5</v>
      </c>
      <c r="L84">
        <v>77.3</v>
      </c>
      <c r="M84">
        <v>89.8</v>
      </c>
    </row>
    <row r="85" spans="2:13" x14ac:dyDescent="0.2">
      <c r="B85">
        <v>1995</v>
      </c>
      <c r="C85">
        <v>90.2</v>
      </c>
      <c r="D85">
        <v>85.8</v>
      </c>
      <c r="E85">
        <v>85.6</v>
      </c>
      <c r="F85">
        <v>90.5</v>
      </c>
      <c r="G85">
        <v>94.2</v>
      </c>
      <c r="H85">
        <v>90.9</v>
      </c>
      <c r="I85">
        <v>91.3</v>
      </c>
      <c r="J85">
        <v>89.1</v>
      </c>
      <c r="K85">
        <v>87</v>
      </c>
      <c r="L85">
        <v>78.3</v>
      </c>
      <c r="M85">
        <v>92.2</v>
      </c>
    </row>
    <row r="86" spans="2:13" x14ac:dyDescent="0.2">
      <c r="B86">
        <v>1996</v>
      </c>
      <c r="C86">
        <v>91.6</v>
      </c>
      <c r="D86">
        <v>88</v>
      </c>
      <c r="E86">
        <v>88.2</v>
      </c>
      <c r="F86">
        <v>90.9</v>
      </c>
      <c r="G86">
        <v>95</v>
      </c>
      <c r="H86">
        <v>91.7</v>
      </c>
      <c r="I86">
        <v>92.7</v>
      </c>
      <c r="J86">
        <v>91.2</v>
      </c>
      <c r="K86">
        <v>92.6</v>
      </c>
      <c r="L86">
        <v>82.3</v>
      </c>
      <c r="M86">
        <v>92.7</v>
      </c>
    </row>
    <row r="87" spans="2:13" x14ac:dyDescent="0.2">
      <c r="B87">
        <v>1997</v>
      </c>
      <c r="C87">
        <v>92.7</v>
      </c>
      <c r="D87">
        <v>87.9</v>
      </c>
      <c r="E87">
        <v>87.1</v>
      </c>
      <c r="F87">
        <v>91</v>
      </c>
      <c r="G87">
        <v>95.1</v>
      </c>
      <c r="H87">
        <v>92.7</v>
      </c>
      <c r="I87">
        <v>94.3</v>
      </c>
      <c r="J87">
        <v>92</v>
      </c>
      <c r="K87">
        <v>89.8</v>
      </c>
      <c r="L87">
        <v>83.6</v>
      </c>
      <c r="M87">
        <v>94.4</v>
      </c>
    </row>
    <row r="88" spans="2:13" x14ac:dyDescent="0.2">
      <c r="B88">
        <v>1998</v>
      </c>
      <c r="C88">
        <v>92.3</v>
      </c>
      <c r="D88">
        <v>88.5</v>
      </c>
      <c r="E88">
        <v>88.7</v>
      </c>
      <c r="F88">
        <v>92.2</v>
      </c>
      <c r="G88">
        <v>96</v>
      </c>
      <c r="H88">
        <v>93.6</v>
      </c>
      <c r="I88">
        <v>94.6</v>
      </c>
      <c r="J88">
        <v>91.9</v>
      </c>
      <c r="K88">
        <v>87.3</v>
      </c>
      <c r="L88">
        <v>79.7</v>
      </c>
      <c r="M88">
        <v>94.2</v>
      </c>
    </row>
    <row r="89" spans="2:13" x14ac:dyDescent="0.2">
      <c r="B89">
        <v>1999</v>
      </c>
      <c r="C89">
        <v>93.9</v>
      </c>
      <c r="D89">
        <v>91.5</v>
      </c>
      <c r="E89">
        <v>90.2</v>
      </c>
      <c r="F89">
        <v>94.2</v>
      </c>
      <c r="G89">
        <v>97.6</v>
      </c>
      <c r="H89">
        <v>94.7</v>
      </c>
      <c r="I89">
        <v>95.2</v>
      </c>
      <c r="J89">
        <v>93.3</v>
      </c>
      <c r="K89">
        <v>90.7</v>
      </c>
      <c r="L89">
        <v>85.7</v>
      </c>
      <c r="M89">
        <v>95.4</v>
      </c>
    </row>
    <row r="90" spans="2:13" x14ac:dyDescent="0.2">
      <c r="B90">
        <v>2000</v>
      </c>
      <c r="C90">
        <v>97.8</v>
      </c>
      <c r="D90">
        <v>99.4</v>
      </c>
      <c r="E90">
        <v>94.3</v>
      </c>
      <c r="F90">
        <v>97.7</v>
      </c>
      <c r="G90">
        <v>100.8</v>
      </c>
      <c r="H90">
        <v>96.8</v>
      </c>
      <c r="I90">
        <v>96.8</v>
      </c>
      <c r="J90">
        <v>95.4</v>
      </c>
      <c r="K90">
        <v>97.2</v>
      </c>
      <c r="L90">
        <v>99.9</v>
      </c>
      <c r="M90">
        <v>99.1</v>
      </c>
    </row>
    <row r="91" spans="2:13" x14ac:dyDescent="0.2">
      <c r="B91">
        <v>2001</v>
      </c>
      <c r="C91">
        <v>98.9</v>
      </c>
      <c r="D91">
        <v>99.6</v>
      </c>
      <c r="E91">
        <v>97.1</v>
      </c>
      <c r="F91">
        <v>99.5</v>
      </c>
      <c r="G91">
        <v>102.2</v>
      </c>
      <c r="H91">
        <v>98.2</v>
      </c>
      <c r="I91">
        <v>97.9</v>
      </c>
      <c r="J91">
        <v>97.7</v>
      </c>
      <c r="K91">
        <v>96.1</v>
      </c>
      <c r="L91">
        <v>102.6</v>
      </c>
      <c r="M91">
        <v>100.1</v>
      </c>
    </row>
    <row r="92" spans="2:13" x14ac:dyDescent="0.2">
      <c r="B92">
        <v>2002</v>
      </c>
      <c r="C92">
        <v>100</v>
      </c>
      <c r="D92">
        <v>100</v>
      </c>
      <c r="E92">
        <v>100</v>
      </c>
      <c r="F92">
        <v>100</v>
      </c>
      <c r="G92">
        <v>100</v>
      </c>
      <c r="H92">
        <v>100</v>
      </c>
      <c r="I92">
        <v>100</v>
      </c>
      <c r="J92">
        <v>100</v>
      </c>
      <c r="K92">
        <v>100</v>
      </c>
      <c r="L92">
        <v>100</v>
      </c>
      <c r="M92">
        <v>100</v>
      </c>
    </row>
    <row r="93" spans="2:13" x14ac:dyDescent="0.2">
      <c r="B93">
        <v>2003</v>
      </c>
      <c r="C93">
        <v>103.3</v>
      </c>
      <c r="D93">
        <v>104</v>
      </c>
      <c r="E93">
        <v>100.5</v>
      </c>
      <c r="F93">
        <v>105.1</v>
      </c>
      <c r="G93">
        <v>102.8</v>
      </c>
      <c r="H93">
        <v>102.6</v>
      </c>
      <c r="I93">
        <v>101.8</v>
      </c>
      <c r="J93">
        <v>101.1</v>
      </c>
      <c r="K93">
        <v>102</v>
      </c>
      <c r="L93">
        <v>109.5</v>
      </c>
      <c r="M93">
        <v>103</v>
      </c>
    </row>
    <row r="94" spans="2:13" x14ac:dyDescent="0.2">
      <c r="B94">
        <v>2004</v>
      </c>
      <c r="C94">
        <v>106.6</v>
      </c>
      <c r="D94">
        <v>112.8</v>
      </c>
      <c r="E94">
        <v>102.7</v>
      </c>
      <c r="F94">
        <v>107.7</v>
      </c>
      <c r="G94">
        <v>105.8</v>
      </c>
      <c r="H94">
        <v>104.7</v>
      </c>
      <c r="I94">
        <v>103.9</v>
      </c>
      <c r="J94">
        <v>105</v>
      </c>
      <c r="K94">
        <v>108.1</v>
      </c>
      <c r="L94">
        <v>116</v>
      </c>
      <c r="M94">
        <v>107.6</v>
      </c>
    </row>
    <row r="95" spans="2:13" x14ac:dyDescent="0.2">
      <c r="B95">
        <v>2005</v>
      </c>
      <c r="C95">
        <v>110.1</v>
      </c>
      <c r="D95">
        <v>124.8</v>
      </c>
      <c r="E95">
        <v>104.5</v>
      </c>
      <c r="F95">
        <v>111.4</v>
      </c>
      <c r="G95">
        <v>109.2</v>
      </c>
      <c r="H95">
        <v>106.5</v>
      </c>
      <c r="I95">
        <v>105.3</v>
      </c>
      <c r="J95">
        <v>107.3</v>
      </c>
      <c r="K95">
        <v>113.1</v>
      </c>
      <c r="L95">
        <v>128.6</v>
      </c>
      <c r="M95">
        <v>110.5</v>
      </c>
    </row>
    <row r="96" spans="2:13" x14ac:dyDescent="0.2">
      <c r="B96">
        <v>2006</v>
      </c>
      <c r="C96">
        <v>113</v>
      </c>
      <c r="D96">
        <v>143.80000000000001</v>
      </c>
      <c r="E96">
        <v>105.8</v>
      </c>
      <c r="F96">
        <v>112.3</v>
      </c>
      <c r="G96">
        <v>111.5</v>
      </c>
      <c r="H96">
        <v>108.6</v>
      </c>
      <c r="I96">
        <v>107.2</v>
      </c>
      <c r="J96">
        <v>112.4</v>
      </c>
      <c r="K96">
        <v>119.2</v>
      </c>
      <c r="L96">
        <v>132.1</v>
      </c>
      <c r="M96">
        <v>114.1</v>
      </c>
    </row>
    <row r="97" spans="2:13" x14ac:dyDescent="0.2">
      <c r="B97">
        <v>2007</v>
      </c>
      <c r="C97">
        <v>116.7</v>
      </c>
      <c r="D97">
        <v>147.80000000000001</v>
      </c>
      <c r="E97">
        <v>109.5</v>
      </c>
      <c r="F97">
        <v>115.4</v>
      </c>
      <c r="G97">
        <v>115.4</v>
      </c>
      <c r="H97">
        <v>111.4</v>
      </c>
      <c r="I97">
        <v>109.5</v>
      </c>
      <c r="J97">
        <v>118.6</v>
      </c>
      <c r="K97">
        <v>128.4</v>
      </c>
      <c r="L97">
        <v>139</v>
      </c>
      <c r="M97">
        <v>116.8</v>
      </c>
    </row>
    <row r="98" spans="2:13" x14ac:dyDescent="0.2">
      <c r="B98">
        <v>2008</v>
      </c>
      <c r="C98">
        <v>121.4</v>
      </c>
      <c r="D98">
        <v>156.19999999999999</v>
      </c>
      <c r="E98">
        <v>112.2</v>
      </c>
      <c r="F98">
        <v>117.5</v>
      </c>
      <c r="G98">
        <v>116.6</v>
      </c>
      <c r="H98">
        <v>113.2</v>
      </c>
      <c r="I98">
        <v>110.8</v>
      </c>
      <c r="J98">
        <v>120.4</v>
      </c>
      <c r="K98">
        <v>158.30000000000001</v>
      </c>
      <c r="L98">
        <v>155.5</v>
      </c>
      <c r="M98">
        <v>120.4</v>
      </c>
    </row>
    <row r="99" spans="2:13" x14ac:dyDescent="0.2">
      <c r="B99">
        <v>2009</v>
      </c>
      <c r="C99">
        <v>119.1</v>
      </c>
      <c r="D99">
        <v>138.1</v>
      </c>
      <c r="E99">
        <v>114.1</v>
      </c>
      <c r="F99">
        <v>118.3</v>
      </c>
      <c r="G99">
        <v>118.9</v>
      </c>
      <c r="H99">
        <v>114.1</v>
      </c>
      <c r="I99">
        <v>113.4</v>
      </c>
      <c r="J99">
        <v>120.6</v>
      </c>
      <c r="K99">
        <v>145.30000000000001</v>
      </c>
      <c r="L99">
        <v>135.69999999999999</v>
      </c>
      <c r="M99">
        <v>118.3</v>
      </c>
    </row>
    <row r="100" spans="2:13" x14ac:dyDescent="0.2">
      <c r="B100">
        <v>2010</v>
      </c>
      <c r="C100">
        <v>122.6</v>
      </c>
      <c r="D100">
        <v>148.19999999999999</v>
      </c>
      <c r="E100">
        <v>116.6</v>
      </c>
      <c r="F100">
        <v>121.4</v>
      </c>
      <c r="G100">
        <v>121.6</v>
      </c>
      <c r="H100">
        <v>116.6</v>
      </c>
      <c r="I100">
        <v>116</v>
      </c>
      <c r="J100">
        <v>124</v>
      </c>
      <c r="K100">
        <v>153.1</v>
      </c>
      <c r="L100">
        <v>143.80000000000001</v>
      </c>
      <c r="M100">
        <v>121.5</v>
      </c>
    </row>
    <row r="102" spans="2:13" x14ac:dyDescent="0.2">
      <c r="B102" t="s">
        <v>616</v>
      </c>
    </row>
    <row r="103" spans="2:13" x14ac:dyDescent="0.2">
      <c r="B103" t="s">
        <v>617</v>
      </c>
    </row>
    <row r="104" spans="2:13" x14ac:dyDescent="0.2">
      <c r="B104" t="s">
        <v>618</v>
      </c>
      <c r="C104">
        <v>24.430707456978965</v>
      </c>
      <c r="D104">
        <v>26.648362720403021</v>
      </c>
      <c r="E104">
        <v>30.932000000000009</v>
      </c>
      <c r="F104">
        <v>24.465548387096771</v>
      </c>
      <c r="G104">
        <v>24.159230769230764</v>
      </c>
      <c r="H104">
        <v>24.089897698209711</v>
      </c>
      <c r="I104">
        <v>25.091131105398457</v>
      </c>
      <c r="J104">
        <v>26.293749999999999</v>
      </c>
      <c r="K104">
        <v>30.716771752837328</v>
      </c>
      <c r="L104">
        <v>33.481650246305414</v>
      </c>
      <c r="M104">
        <v>24.738922888616894</v>
      </c>
    </row>
    <row r="105" spans="2:13" x14ac:dyDescent="0.2">
      <c r="B105" t="s">
        <v>619</v>
      </c>
      <c r="C105">
        <v>25.901606118546848</v>
      </c>
      <c r="D105">
        <v>28.067506297229222</v>
      </c>
      <c r="E105">
        <v>32.513750000000002</v>
      </c>
      <c r="F105">
        <v>25.809032258064512</v>
      </c>
      <c r="G105">
        <v>25.572051282051277</v>
      </c>
      <c r="H105">
        <v>25.376598465473137</v>
      </c>
      <c r="I105">
        <v>26.441645244215938</v>
      </c>
      <c r="J105">
        <v>27.596938775510207</v>
      </c>
      <c r="K105">
        <v>32.403530895334178</v>
      </c>
      <c r="L105">
        <v>35.304433497536941</v>
      </c>
      <c r="M105">
        <v>25.979314565483481</v>
      </c>
    </row>
    <row r="106" spans="2:13" x14ac:dyDescent="0.2">
      <c r="B106" t="s">
        <v>620</v>
      </c>
      <c r="C106">
        <v>28.337782026768647</v>
      </c>
      <c r="D106">
        <v>30.432745591939554</v>
      </c>
      <c r="E106">
        <v>35.501500000000007</v>
      </c>
      <c r="F106">
        <v>27.859612903225806</v>
      </c>
      <c r="G106">
        <v>27.620641025641021</v>
      </c>
      <c r="H106">
        <v>27.2351662404092</v>
      </c>
      <c r="I106">
        <v>28.360796915167089</v>
      </c>
      <c r="J106">
        <v>29.666709183673476</v>
      </c>
      <c r="K106">
        <v>34.622950819672134</v>
      </c>
      <c r="L106">
        <v>37.89470443349753</v>
      </c>
      <c r="M106">
        <v>27.90881272949817</v>
      </c>
    </row>
    <row r="107" spans="2:13" x14ac:dyDescent="0.2">
      <c r="B107" t="s">
        <v>621</v>
      </c>
      <c r="C107">
        <v>32.497667304015302</v>
      </c>
      <c r="D107">
        <v>34.690176322418139</v>
      </c>
      <c r="E107">
        <v>39.807375000000008</v>
      </c>
      <c r="F107">
        <v>30.970838709677412</v>
      </c>
      <c r="G107">
        <v>31.082051282051282</v>
      </c>
      <c r="H107">
        <v>30.809335038363159</v>
      </c>
      <c r="I107">
        <v>31.772622107969141</v>
      </c>
      <c r="J107">
        <v>33.116326530612248</v>
      </c>
      <c r="K107">
        <v>38.973013871374533</v>
      </c>
      <c r="L107">
        <v>42.499630541871916</v>
      </c>
      <c r="M107">
        <v>31.561077111383113</v>
      </c>
    </row>
    <row r="108" spans="2:13" x14ac:dyDescent="0.2">
      <c r="B108" t="s">
        <v>622</v>
      </c>
      <c r="C108">
        <v>35.853154875717017</v>
      </c>
      <c r="D108">
        <v>38.711083123425702</v>
      </c>
      <c r="E108">
        <v>44.289000000000009</v>
      </c>
      <c r="F108">
        <v>34.43561290322581</v>
      </c>
      <c r="G108">
        <v>34.826025641025637</v>
      </c>
      <c r="H108">
        <v>34.16905370843989</v>
      </c>
      <c r="I108">
        <v>35.113367609254489</v>
      </c>
      <c r="J108">
        <v>37.179209183673478</v>
      </c>
      <c r="K108">
        <v>43.589407313997491</v>
      </c>
      <c r="L108">
        <v>47.967980295566498</v>
      </c>
      <c r="M108">
        <v>35.282252141982866</v>
      </c>
    </row>
    <row r="109" spans="2:13" x14ac:dyDescent="0.2">
      <c r="B109" t="s">
        <v>623</v>
      </c>
      <c r="C109">
        <v>39.139694072657754</v>
      </c>
      <c r="D109">
        <v>42.022418136020157</v>
      </c>
      <c r="E109">
        <v>48.419125000000015</v>
      </c>
      <c r="F109">
        <v>37.051870967741934</v>
      </c>
      <c r="G109">
        <v>37.439743589743593</v>
      </c>
      <c r="H109">
        <v>37.02838874680306</v>
      </c>
      <c r="I109">
        <v>37.814395886889457</v>
      </c>
      <c r="J109">
        <v>40.245535714285722</v>
      </c>
      <c r="K109">
        <v>47.584363177805812</v>
      </c>
      <c r="L109">
        <v>52.285098522167488</v>
      </c>
      <c r="M109">
        <v>38.245410036719704</v>
      </c>
    </row>
    <row r="110" spans="2:13" x14ac:dyDescent="0.2">
      <c r="B110" t="s">
        <v>624</v>
      </c>
      <c r="C110">
        <v>41.805697896749528</v>
      </c>
      <c r="D110">
        <v>44.545340050377838</v>
      </c>
      <c r="E110">
        <v>52.022000000000013</v>
      </c>
      <c r="F110">
        <v>39.668129032258051</v>
      </c>
      <c r="G110">
        <v>39.841538461538462</v>
      </c>
      <c r="H110">
        <v>39.816240409207154</v>
      </c>
      <c r="I110">
        <v>40.44434447300771</v>
      </c>
      <c r="J110">
        <v>43.388520408163274</v>
      </c>
      <c r="K110">
        <v>51.312988650693569</v>
      </c>
      <c r="L110">
        <v>56.122536945812804</v>
      </c>
      <c r="M110">
        <v>40.588372093023253</v>
      </c>
    </row>
    <row r="111" spans="2:13" x14ac:dyDescent="0.2">
      <c r="B111" t="s">
        <v>625</v>
      </c>
      <c r="C111">
        <v>44.5636328871893</v>
      </c>
      <c r="D111">
        <v>47.22594458438288</v>
      </c>
      <c r="E111">
        <v>55.537000000000013</v>
      </c>
      <c r="F111">
        <v>42.284387096774182</v>
      </c>
      <c r="G111">
        <v>42.737820512820512</v>
      </c>
      <c r="H111">
        <v>42.604092071611255</v>
      </c>
      <c r="I111">
        <v>43.074293059125957</v>
      </c>
      <c r="J111">
        <v>46.531505102040825</v>
      </c>
      <c r="K111">
        <v>55.219167717528386</v>
      </c>
      <c r="L111">
        <v>60.535591133004921</v>
      </c>
      <c r="M111">
        <v>43.069155446756426</v>
      </c>
    </row>
    <row r="112" spans="2:13" x14ac:dyDescent="0.2">
      <c r="B112" t="s">
        <v>626</v>
      </c>
      <c r="C112">
        <v>48.815449330783942</v>
      </c>
      <c r="D112">
        <v>51.483375314861455</v>
      </c>
      <c r="E112">
        <v>60.282250000000005</v>
      </c>
      <c r="F112">
        <v>45.749161290322576</v>
      </c>
      <c r="G112">
        <v>45.987307692307695</v>
      </c>
      <c r="H112">
        <v>46.24974424552429</v>
      </c>
      <c r="I112">
        <v>46.628277634961428</v>
      </c>
      <c r="J112">
        <v>50.287755102040812</v>
      </c>
      <c r="K112">
        <v>59.835561160151343</v>
      </c>
      <c r="L112">
        <v>65.332389162561569</v>
      </c>
      <c r="M112">
        <v>46.445777233782124</v>
      </c>
    </row>
    <row r="113" spans="2:13" x14ac:dyDescent="0.2">
      <c r="B113" t="s">
        <v>627</v>
      </c>
      <c r="C113">
        <v>54.170439770554495</v>
      </c>
      <c r="D113">
        <v>56.292695214105791</v>
      </c>
      <c r="E113">
        <v>66.345624999999998</v>
      </c>
      <c r="F113">
        <v>49.638193548387093</v>
      </c>
      <c r="G113">
        <v>50.084487179487191</v>
      </c>
      <c r="H113">
        <v>50.252813299232727</v>
      </c>
      <c r="I113">
        <v>50.253341902313622</v>
      </c>
      <c r="J113">
        <v>54.427295918367342</v>
      </c>
      <c r="K113">
        <v>64.984615384615395</v>
      </c>
      <c r="L113">
        <v>70.800738916256151</v>
      </c>
      <c r="M113">
        <v>50.718237454100354</v>
      </c>
    </row>
    <row r="114" spans="2:13" x14ac:dyDescent="0.2">
      <c r="B114" t="s">
        <v>628</v>
      </c>
      <c r="C114">
        <v>60.08629989212514</v>
      </c>
      <c r="D114">
        <v>62.571103526734916</v>
      </c>
      <c r="E114">
        <v>57.979334098737091</v>
      </c>
      <c r="F114">
        <v>54.835164835164832</v>
      </c>
      <c r="G114">
        <v>55.099894847528915</v>
      </c>
      <c r="H114">
        <v>55.98705501618123</v>
      </c>
      <c r="I114">
        <v>55.249204665959709</v>
      </c>
      <c r="J114">
        <v>60.108695652173907</v>
      </c>
      <c r="K114">
        <v>70.378619153674833</v>
      </c>
      <c r="L114">
        <v>77.870813397129197</v>
      </c>
      <c r="M114">
        <v>56.25</v>
      </c>
    </row>
    <row r="115" spans="2:13" x14ac:dyDescent="0.2">
      <c r="B115" t="s">
        <v>629</v>
      </c>
      <c r="C115">
        <v>65.156418554476801</v>
      </c>
      <c r="D115">
        <v>67.463026166097833</v>
      </c>
      <c r="E115">
        <v>62.112514351320328</v>
      </c>
      <c r="F115">
        <v>60.879120879120876</v>
      </c>
      <c r="G115">
        <v>60.147213459516301</v>
      </c>
      <c r="H115">
        <v>61.488673139158578</v>
      </c>
      <c r="I115">
        <v>60.127253446447511</v>
      </c>
      <c r="J115">
        <v>63.695652173913039</v>
      </c>
      <c r="K115">
        <v>72.828507795100222</v>
      </c>
      <c r="L115">
        <v>85.645933014354071</v>
      </c>
      <c r="M115">
        <v>60.169491525423723</v>
      </c>
    </row>
    <row r="116" spans="2:13" x14ac:dyDescent="0.2">
      <c r="B116" t="s">
        <v>630</v>
      </c>
      <c r="C116">
        <v>68.716289104638619</v>
      </c>
      <c r="D116">
        <v>69.852104664391348</v>
      </c>
      <c r="E116">
        <v>66.704936854190592</v>
      </c>
      <c r="F116">
        <v>67.032967032967022</v>
      </c>
      <c r="G116">
        <v>64.143007360672982</v>
      </c>
      <c r="H116">
        <v>65.048543689320383</v>
      </c>
      <c r="I116">
        <v>64.156945917285256</v>
      </c>
      <c r="J116">
        <v>67.934782608695656</v>
      </c>
      <c r="K116">
        <v>75.278396436525611</v>
      </c>
      <c r="L116">
        <v>88.995215311004799</v>
      </c>
      <c r="M116">
        <v>63.029661016949149</v>
      </c>
    </row>
    <row r="117" spans="2:13" x14ac:dyDescent="0.2">
      <c r="B117" t="s">
        <v>631</v>
      </c>
      <c r="C117">
        <v>70.981661272923404</v>
      </c>
      <c r="D117">
        <v>72.354948805460751</v>
      </c>
      <c r="E117">
        <v>66.819747416762354</v>
      </c>
      <c r="F117">
        <v>69.670329670329664</v>
      </c>
      <c r="G117">
        <v>68.874868559411155</v>
      </c>
      <c r="H117">
        <v>68.069039913700095</v>
      </c>
      <c r="I117">
        <v>66.383881230116643</v>
      </c>
      <c r="J117">
        <v>70.652173913043484</v>
      </c>
      <c r="K117">
        <v>78.730512249443208</v>
      </c>
      <c r="L117">
        <v>91.148325358851693</v>
      </c>
      <c r="M117">
        <v>65.677966101694906</v>
      </c>
    </row>
    <row r="118" spans="2:13" x14ac:dyDescent="0.2">
      <c r="B118" t="s">
        <v>632</v>
      </c>
      <c r="C118">
        <v>73.139158576051784</v>
      </c>
      <c r="D118">
        <v>74.402730375426614</v>
      </c>
      <c r="E118">
        <v>69.804822043628008</v>
      </c>
      <c r="F118">
        <v>71.978021978021971</v>
      </c>
      <c r="G118">
        <v>70.977917981072551</v>
      </c>
      <c r="H118">
        <v>70.550161812297745</v>
      </c>
      <c r="I118">
        <v>69.777306468716858</v>
      </c>
      <c r="J118">
        <v>72.391304347826079</v>
      </c>
      <c r="K118">
        <v>80.734966592427611</v>
      </c>
      <c r="L118">
        <v>90.430622009569376</v>
      </c>
      <c r="M118">
        <v>65.889830508474574</v>
      </c>
    </row>
    <row r="119" spans="2:13" x14ac:dyDescent="0.2">
      <c r="B119" t="s">
        <v>633</v>
      </c>
      <c r="C119">
        <v>75.404530744336569</v>
      </c>
      <c r="D119">
        <v>81.001137656427758</v>
      </c>
      <c r="E119">
        <v>75.4305396096441</v>
      </c>
      <c r="F119">
        <v>76.263736263736277</v>
      </c>
      <c r="G119">
        <v>74.13249211356468</v>
      </c>
      <c r="H119">
        <v>75.512405609492987</v>
      </c>
      <c r="I119">
        <v>73.913043478260875</v>
      </c>
      <c r="J119">
        <v>75</v>
      </c>
      <c r="K119">
        <v>75.723830734966597</v>
      </c>
      <c r="L119">
        <v>80.263157894736835</v>
      </c>
      <c r="M119">
        <v>69.491525423728802</v>
      </c>
    </row>
    <row r="120" spans="2:13" x14ac:dyDescent="0.2">
      <c r="B120" t="s">
        <v>634</v>
      </c>
      <c r="C120">
        <v>78.856526429341955</v>
      </c>
      <c r="D120">
        <v>83.959044368600672</v>
      </c>
      <c r="E120">
        <v>79.219288174512059</v>
      </c>
      <c r="F120">
        <v>79.560439560439562</v>
      </c>
      <c r="G120">
        <v>77.917981072555207</v>
      </c>
      <c r="H120">
        <v>79.395900755124046</v>
      </c>
      <c r="I120">
        <v>77.942735949098619</v>
      </c>
      <c r="J120">
        <v>78.260869565217391</v>
      </c>
      <c r="K120">
        <v>77.171492204899778</v>
      </c>
      <c r="L120">
        <v>81.578947368421069</v>
      </c>
      <c r="M120">
        <v>72.351694915254228</v>
      </c>
    </row>
    <row r="121" spans="2:13" x14ac:dyDescent="0.2">
      <c r="B121" t="s">
        <v>635</v>
      </c>
      <c r="C121">
        <v>82.416396979503787</v>
      </c>
      <c r="D121">
        <v>86.234357224118313</v>
      </c>
      <c r="E121">
        <v>84.385763490241104</v>
      </c>
      <c r="F121">
        <v>83.296703296703285</v>
      </c>
      <c r="G121">
        <v>83.175604626708719</v>
      </c>
      <c r="H121">
        <v>83.279395900755134</v>
      </c>
      <c r="I121">
        <v>82.184517497348892</v>
      </c>
      <c r="J121">
        <v>85</v>
      </c>
      <c r="K121">
        <v>82.739420935412028</v>
      </c>
      <c r="L121">
        <v>80.382775119617236</v>
      </c>
      <c r="M121">
        <v>75.953389830508485</v>
      </c>
    </row>
    <row r="122" spans="2:13" x14ac:dyDescent="0.2">
      <c r="B122" t="s">
        <v>636</v>
      </c>
      <c r="C122">
        <v>86.08414239482201</v>
      </c>
      <c r="D122">
        <v>87.827076222980665</v>
      </c>
      <c r="E122">
        <v>88.518943742824348</v>
      </c>
      <c r="F122">
        <v>86.813186813186817</v>
      </c>
      <c r="G122">
        <v>87.066246056782333</v>
      </c>
      <c r="H122">
        <v>87.162891046386179</v>
      </c>
      <c r="I122">
        <v>86.426299045599151</v>
      </c>
      <c r="J122">
        <v>87.826086956521735</v>
      </c>
      <c r="K122">
        <v>85.634743875278403</v>
      </c>
      <c r="L122">
        <v>83.492822966507177</v>
      </c>
      <c r="M122">
        <v>80.084745762711847</v>
      </c>
    </row>
    <row r="123" spans="2:13" x14ac:dyDescent="0.2">
      <c r="B123" t="s">
        <v>637</v>
      </c>
      <c r="C123">
        <v>88.8888888888889</v>
      </c>
      <c r="D123">
        <v>89.988623435722403</v>
      </c>
      <c r="E123">
        <v>92.652123995407592</v>
      </c>
      <c r="F123">
        <v>90.769230769230759</v>
      </c>
      <c r="G123">
        <v>89.695057833859096</v>
      </c>
      <c r="H123">
        <v>89.751887810140246</v>
      </c>
      <c r="I123">
        <v>89.183457051961824</v>
      </c>
      <c r="J123">
        <v>88.804347826086953</v>
      </c>
      <c r="K123">
        <v>85.077951002227181</v>
      </c>
      <c r="L123">
        <v>88.755980861244026</v>
      </c>
      <c r="M123">
        <v>82.83898305084746</v>
      </c>
    </row>
    <row r="124" spans="2:13" x14ac:dyDescent="0.2">
      <c r="B124" t="s">
        <v>638</v>
      </c>
      <c r="C124">
        <v>91.477885652642925</v>
      </c>
      <c r="D124">
        <v>93.060295790671205</v>
      </c>
      <c r="E124">
        <v>96.555683122847299</v>
      </c>
      <c r="F124">
        <v>95.054945054945051</v>
      </c>
      <c r="G124">
        <v>90.956887486855948</v>
      </c>
      <c r="H124">
        <v>93.311758360302051</v>
      </c>
      <c r="I124">
        <v>92.895015906680797</v>
      </c>
      <c r="J124">
        <v>91.195652173913047</v>
      </c>
      <c r="K124">
        <v>84.74387527839643</v>
      </c>
      <c r="L124">
        <v>87.918660287081337</v>
      </c>
      <c r="M124">
        <v>85.381355932203377</v>
      </c>
    </row>
    <row r="125" spans="2:13" x14ac:dyDescent="0.2">
      <c r="B125" t="s">
        <v>639</v>
      </c>
      <c r="C125">
        <v>92.664509169363541</v>
      </c>
      <c r="D125">
        <v>94.084186575654144</v>
      </c>
      <c r="E125">
        <v>97.818599311136637</v>
      </c>
      <c r="F125">
        <v>96.15384615384616</v>
      </c>
      <c r="G125">
        <v>92.113564668769726</v>
      </c>
      <c r="H125">
        <v>94.822006472491921</v>
      </c>
      <c r="I125">
        <v>93.213149522799583</v>
      </c>
      <c r="J125">
        <v>91.847826086956516</v>
      </c>
      <c r="K125">
        <v>87.41648106904232</v>
      </c>
      <c r="L125">
        <v>89.593301435406715</v>
      </c>
      <c r="M125">
        <v>88.665254237288138</v>
      </c>
    </row>
    <row r="126" spans="2:13" x14ac:dyDescent="0.2">
      <c r="B126" t="s">
        <v>640</v>
      </c>
      <c r="C126">
        <v>94.066882416396979</v>
      </c>
      <c r="D126">
        <v>95.563139931740608</v>
      </c>
      <c r="E126">
        <v>101.83696900114812</v>
      </c>
      <c r="F126">
        <v>96.483516483516482</v>
      </c>
      <c r="G126">
        <v>93.690851735015769</v>
      </c>
      <c r="H126">
        <v>95.25350593311758</v>
      </c>
      <c r="I126">
        <v>94.591728525980926</v>
      </c>
      <c r="J126">
        <v>92.065217391304358</v>
      </c>
      <c r="K126">
        <v>88.641425389755014</v>
      </c>
      <c r="L126">
        <v>90.550239234449776</v>
      </c>
      <c r="M126">
        <v>91.525423728813564</v>
      </c>
    </row>
    <row r="127" spans="2:13" x14ac:dyDescent="0.2">
      <c r="B127" t="s">
        <v>641</v>
      </c>
      <c r="C127">
        <v>95.145631067961162</v>
      </c>
      <c r="D127">
        <v>96.245733788395896</v>
      </c>
      <c r="E127">
        <v>99.081515499425947</v>
      </c>
      <c r="F127">
        <v>97.802197802197796</v>
      </c>
      <c r="G127">
        <v>95.478443743427974</v>
      </c>
      <c r="H127">
        <v>95.900755124056104</v>
      </c>
      <c r="I127">
        <v>94.697773064687169</v>
      </c>
      <c r="J127">
        <v>93.478260869565219</v>
      </c>
      <c r="K127">
        <v>90.757238307349667</v>
      </c>
      <c r="L127">
        <v>92.464114832535898</v>
      </c>
      <c r="M127">
        <v>95.127118644067792</v>
      </c>
    </row>
    <row r="128" spans="2:13" x14ac:dyDescent="0.2">
      <c r="B128" t="s">
        <v>642</v>
      </c>
      <c r="C128">
        <v>97.303128371089528</v>
      </c>
      <c r="D128">
        <v>97.610921501706471</v>
      </c>
      <c r="E128">
        <v>98.277841561423656</v>
      </c>
      <c r="F128">
        <v>99.45054945054946</v>
      </c>
      <c r="G128">
        <v>99.053627760252368</v>
      </c>
      <c r="H128">
        <v>98.05825242718447</v>
      </c>
      <c r="I128">
        <v>96.818663838812299</v>
      </c>
      <c r="J128">
        <v>96.847826086956516</v>
      </c>
      <c r="K128">
        <v>96.881959910913139</v>
      </c>
      <c r="L128">
        <v>93.660287081339703</v>
      </c>
      <c r="M128">
        <v>97.669491525423723</v>
      </c>
    </row>
    <row r="129" spans="2:13" x14ac:dyDescent="0.2">
      <c r="B129" t="s">
        <v>643</v>
      </c>
      <c r="C129">
        <v>98.813376483279399</v>
      </c>
      <c r="D129">
        <v>100.11376564277587</v>
      </c>
      <c r="E129">
        <v>101.26291618828932</v>
      </c>
      <c r="F129">
        <v>99.890109890109898</v>
      </c>
      <c r="G129">
        <v>99.894847528916927</v>
      </c>
      <c r="H129">
        <v>98.921251348435817</v>
      </c>
      <c r="I129">
        <v>98.303287380699899</v>
      </c>
      <c r="J129">
        <v>99.130434782608702</v>
      </c>
      <c r="K129">
        <v>103.11804008908685</v>
      </c>
      <c r="L129">
        <v>98.444976076555022</v>
      </c>
      <c r="M129">
        <v>98.199152542372886</v>
      </c>
    </row>
    <row r="130" spans="2:13" x14ac:dyDescent="0.2">
      <c r="B130" t="s">
        <v>644</v>
      </c>
      <c r="C130">
        <v>100</v>
      </c>
      <c r="D130">
        <v>100</v>
      </c>
      <c r="E130">
        <v>100</v>
      </c>
      <c r="F130">
        <v>100</v>
      </c>
      <c r="G130">
        <v>100</v>
      </c>
      <c r="H130">
        <v>100</v>
      </c>
      <c r="I130">
        <v>100</v>
      </c>
      <c r="J130">
        <v>100</v>
      </c>
      <c r="K130">
        <v>100</v>
      </c>
      <c r="L130">
        <v>100</v>
      </c>
      <c r="M130">
        <v>100</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92D050"/>
  </sheetPr>
  <dimension ref="A1:X109"/>
  <sheetViews>
    <sheetView topLeftCell="A45" workbookViewId="0">
      <selection activeCell="A49" sqref="A49:W51"/>
    </sheetView>
  </sheetViews>
  <sheetFormatPr defaultColWidth="9" defaultRowHeight="12.75" x14ac:dyDescent="0.2"/>
  <cols>
    <col min="1" max="1" width="10.25" style="1" customWidth="1"/>
    <col min="2" max="2" width="11.25" style="1" customWidth="1"/>
    <col min="3" max="4" width="9.875" style="1" customWidth="1"/>
    <col min="5" max="118" width="11.25" style="1" customWidth="1"/>
    <col min="119" max="16384" width="9" style="1"/>
  </cols>
  <sheetData>
    <row r="1" spans="1:23" x14ac:dyDescent="0.2">
      <c r="B1" s="1" t="s">
        <v>645</v>
      </c>
    </row>
    <row r="3" spans="1:23" x14ac:dyDescent="0.2">
      <c r="B3" s="20" t="s">
        <v>101</v>
      </c>
      <c r="C3" s="37"/>
      <c r="D3" s="20" t="s">
        <v>102</v>
      </c>
      <c r="E3" s="37"/>
      <c r="F3" s="20" t="s">
        <v>103</v>
      </c>
      <c r="G3" s="37"/>
      <c r="H3" s="20" t="s">
        <v>104</v>
      </c>
      <c r="I3" s="37"/>
      <c r="J3" s="20" t="s">
        <v>105</v>
      </c>
      <c r="K3" s="37"/>
      <c r="L3" s="20" t="s">
        <v>106</v>
      </c>
      <c r="M3" s="37"/>
      <c r="N3" s="20" t="s">
        <v>107</v>
      </c>
      <c r="O3" s="37"/>
      <c r="P3" s="20" t="s">
        <v>108</v>
      </c>
      <c r="Q3" s="37"/>
      <c r="R3" s="20" t="s">
        <v>109</v>
      </c>
      <c r="S3" s="37"/>
      <c r="T3" s="20" t="s">
        <v>110</v>
      </c>
      <c r="U3" s="37"/>
      <c r="V3" s="20" t="s">
        <v>111</v>
      </c>
    </row>
    <row r="4" spans="1:23" s="3" customFormat="1" ht="135.75" customHeight="1" x14ac:dyDescent="0.2">
      <c r="B4" s="3" t="s">
        <v>646</v>
      </c>
      <c r="C4" s="38" t="s">
        <v>647</v>
      </c>
      <c r="D4" s="3" t="s">
        <v>646</v>
      </c>
      <c r="E4" s="38" t="s">
        <v>647</v>
      </c>
      <c r="F4" s="3" t="s">
        <v>646</v>
      </c>
      <c r="G4" s="38" t="s">
        <v>647</v>
      </c>
      <c r="H4" s="3" t="s">
        <v>646</v>
      </c>
      <c r="I4" s="38" t="s">
        <v>647</v>
      </c>
      <c r="J4" s="3" t="s">
        <v>646</v>
      </c>
      <c r="K4" s="38" t="s">
        <v>647</v>
      </c>
      <c r="L4" s="3" t="s">
        <v>646</v>
      </c>
      <c r="M4" s="38" t="s">
        <v>647</v>
      </c>
      <c r="N4" s="3" t="s">
        <v>646</v>
      </c>
      <c r="O4" s="38" t="s">
        <v>647</v>
      </c>
      <c r="P4" s="3" t="s">
        <v>646</v>
      </c>
      <c r="Q4" s="38" t="s">
        <v>647</v>
      </c>
      <c r="R4" s="3" t="s">
        <v>646</v>
      </c>
      <c r="S4" s="38" t="s">
        <v>647</v>
      </c>
      <c r="T4" s="3" t="s">
        <v>646</v>
      </c>
      <c r="U4" s="38" t="s">
        <v>647</v>
      </c>
      <c r="V4" s="3" t="s">
        <v>646</v>
      </c>
      <c r="W4" s="38" t="s">
        <v>647</v>
      </c>
    </row>
    <row r="5" spans="1:23" ht="31.5" customHeight="1" x14ac:dyDescent="0.2">
      <c r="A5" s="1">
        <v>1981</v>
      </c>
      <c r="B5" s="4">
        <f>C65</f>
        <v>39595</v>
      </c>
      <c r="C5" s="31">
        <f>B5*1000000/'a1'!F6</f>
        <v>1595.2915229564646</v>
      </c>
      <c r="D5" s="4">
        <f>D65</f>
        <v>381</v>
      </c>
      <c r="E5" s="31">
        <f>D5*1000000/'a1'!L6</f>
        <v>662.26086472843826</v>
      </c>
      <c r="F5" s="4">
        <f>E65</f>
        <v>78</v>
      </c>
      <c r="G5" s="31">
        <f>F5*1000000/'a1'!R6</f>
        <v>631.31824105025453</v>
      </c>
      <c r="H5" s="4">
        <f>F65</f>
        <v>964</v>
      </c>
      <c r="I5" s="31">
        <f>H5*1000000/'a1'!X6</f>
        <v>1127.6555176161082</v>
      </c>
      <c r="J5" s="4">
        <f>G65</f>
        <v>499</v>
      </c>
      <c r="K5" s="31">
        <f>J5*1000000/'a1'!AD6</f>
        <v>706.36064311376231</v>
      </c>
      <c r="L5" s="4">
        <f>H65</f>
        <v>10351</v>
      </c>
      <c r="M5" s="31">
        <f>L5*1000000/'a1'!AJ6</f>
        <v>1580.9794924767157</v>
      </c>
      <c r="N5" s="4">
        <f>I65</f>
        <v>18262</v>
      </c>
      <c r="O5" s="31">
        <f>N5*1000000/'a1'!AP6</f>
        <v>2072.3340118557207</v>
      </c>
      <c r="P5" s="4">
        <f>J65</f>
        <v>883</v>
      </c>
      <c r="Q5" s="31">
        <f>P5*1000000/'a1'!AV6</f>
        <v>852.69109502725621</v>
      </c>
      <c r="R5" s="4">
        <f>K65</f>
        <v>1147</v>
      </c>
      <c r="S5" s="31">
        <f>R5*1000000/'a1'!BB6</f>
        <v>1175.4951786250499</v>
      </c>
      <c r="T5" s="4">
        <f>L65</f>
        <v>4369</v>
      </c>
      <c r="U5" s="31">
        <f>T5*1000000/'a1'!BH6</f>
        <v>1906.9409332793273</v>
      </c>
      <c r="V5" s="4">
        <f>M65</f>
        <v>2629</v>
      </c>
      <c r="W5" s="4">
        <f>V5*1000000/'a1'!BN6</f>
        <v>930.10651117012276</v>
      </c>
    </row>
    <row r="6" spans="1:23" ht="31.5" customHeight="1" x14ac:dyDescent="0.2">
      <c r="A6" s="1">
        <v>1982</v>
      </c>
      <c r="B6" s="4">
        <f t="shared" ref="B6:B45" si="0">C66</f>
        <v>41179</v>
      </c>
      <c r="C6" s="31">
        <f>B6*1000000/'a1'!F7</f>
        <v>1639.4909858055173</v>
      </c>
      <c r="D6" s="4">
        <f t="shared" ref="D6:D47" si="1">D66</f>
        <v>395</v>
      </c>
      <c r="E6" s="31">
        <f>D6*1000000/'a1'!L7</f>
        <v>688.3991669498688</v>
      </c>
      <c r="F6" s="4">
        <f t="shared" ref="F6:F45" si="2">E66</f>
        <v>80</v>
      </c>
      <c r="G6" s="31">
        <f>F6*1000000/'a1'!R7</f>
        <v>647.31203676732366</v>
      </c>
      <c r="H6" s="4">
        <f t="shared" ref="H6:H45" si="3">F66</f>
        <v>998</v>
      </c>
      <c r="I6" s="31">
        <f>H6*1000000/'a1'!X7</f>
        <v>1161.7646716443278</v>
      </c>
      <c r="J6" s="4">
        <f t="shared" ref="J6:J44" si="4">G66</f>
        <v>521</v>
      </c>
      <c r="K6" s="31">
        <f>J6*1000000/'a1'!AD7</f>
        <v>736.44051864636299</v>
      </c>
      <c r="L6" s="4">
        <f t="shared" ref="L6:L44" si="5">H66</f>
        <v>10758</v>
      </c>
      <c r="M6" s="31">
        <f>L6*1000000/'a1'!AJ7</f>
        <v>1634.797635667461</v>
      </c>
      <c r="N6" s="4">
        <f t="shared" ref="N6:N44" si="6">I66</f>
        <v>18948</v>
      </c>
      <c r="O6" s="31">
        <f>N6*1000000/'a1'!AP7</f>
        <v>2124.1466643229455</v>
      </c>
      <c r="P6" s="4">
        <f t="shared" ref="P6:P44" si="7">J66</f>
        <v>910</v>
      </c>
      <c r="Q6" s="31">
        <f>P6*1000000/'a1'!AV7</f>
        <v>870.62677473919462</v>
      </c>
      <c r="R6" s="4">
        <f t="shared" ref="R6:R44" si="8">K66</f>
        <v>1209</v>
      </c>
      <c r="S6" s="31">
        <f>R6*1000000/'a1'!BB7</f>
        <v>1225.4429940947634</v>
      </c>
      <c r="T6" s="4">
        <f t="shared" ref="T6:T44" si="9">L66</f>
        <v>4596</v>
      </c>
      <c r="U6" s="31">
        <f>T6*1000000/'a1'!BH7</f>
        <v>1939.3820730373989</v>
      </c>
      <c r="V6" s="4">
        <f t="shared" ref="V6:V44" si="10">M66</f>
        <v>2730</v>
      </c>
      <c r="W6" s="4">
        <f>V6*1000000/'a1'!BN7</f>
        <v>949.06576121853095</v>
      </c>
    </row>
    <row r="7" spans="1:23" ht="31.5" customHeight="1" x14ac:dyDescent="0.2">
      <c r="A7" s="1">
        <v>1983</v>
      </c>
      <c r="B7" s="4">
        <f t="shared" si="0"/>
        <v>42096</v>
      </c>
      <c r="C7" s="31">
        <f>B7*1000000/'a1'!F8</f>
        <v>1659.5147661767899</v>
      </c>
      <c r="D7" s="4">
        <f t="shared" si="1"/>
        <v>407</v>
      </c>
      <c r="E7" s="31">
        <f>D7*1000000/'a1'!L8</f>
        <v>702.73704857346104</v>
      </c>
      <c r="F7" s="4">
        <f t="shared" si="2"/>
        <v>83</v>
      </c>
      <c r="G7" s="31">
        <f>F7*1000000/'a1'!R8</f>
        <v>663.45861776790139</v>
      </c>
      <c r="H7" s="4">
        <f t="shared" si="3"/>
        <v>1025</v>
      </c>
      <c r="I7" s="31">
        <f>H7*1000000/'a1'!X8</f>
        <v>1180.4825351927757</v>
      </c>
      <c r="J7" s="4">
        <f t="shared" si="4"/>
        <v>539</v>
      </c>
      <c r="K7" s="31">
        <f>J7*1000000/'a1'!AD8</f>
        <v>754.01277485094613</v>
      </c>
      <c r="L7" s="4">
        <f t="shared" si="5"/>
        <v>10929</v>
      </c>
      <c r="M7" s="31">
        <f>L7*1000000/'a1'!AJ8</f>
        <v>1655.1627629723325</v>
      </c>
      <c r="N7" s="4">
        <f t="shared" si="6"/>
        <v>19384</v>
      </c>
      <c r="O7" s="31">
        <f>N7*1000000/'a1'!AP8</f>
        <v>2144.3512098592364</v>
      </c>
      <c r="P7" s="4">
        <f t="shared" si="7"/>
        <v>932</v>
      </c>
      <c r="Q7" s="31">
        <f>P7*1000000/'a1'!AV8</f>
        <v>879.45104137571809</v>
      </c>
      <c r="R7" s="4">
        <f t="shared" si="8"/>
        <v>1256</v>
      </c>
      <c r="S7" s="31">
        <f>R7*1000000/'a1'!BB8</f>
        <v>1254.4332129170666</v>
      </c>
      <c r="T7" s="4">
        <f t="shared" si="9"/>
        <v>4716</v>
      </c>
      <c r="U7" s="31">
        <f>T7*1000000/'a1'!BH8</f>
        <v>1970.2647114978481</v>
      </c>
      <c r="V7" s="4">
        <f t="shared" si="10"/>
        <v>2789</v>
      </c>
      <c r="W7" s="4">
        <f>V7*1000000/'a1'!BN8</f>
        <v>959.24267635929402</v>
      </c>
    </row>
    <row r="8" spans="1:23" ht="31.5" customHeight="1" x14ac:dyDescent="0.2">
      <c r="A8" s="1">
        <v>1984</v>
      </c>
      <c r="B8" s="4">
        <f t="shared" si="0"/>
        <v>43360</v>
      </c>
      <c r="C8" s="31">
        <f>B8*1000000/'a1'!F9</f>
        <v>1693.2834871705072</v>
      </c>
      <c r="D8" s="4">
        <f t="shared" si="1"/>
        <v>420</v>
      </c>
      <c r="E8" s="31">
        <f>D8*1000000/'a1'!L9</f>
        <v>724.05678673941713</v>
      </c>
      <c r="F8" s="4">
        <f t="shared" si="2"/>
        <v>86</v>
      </c>
      <c r="G8" s="31">
        <f>F8*1000000/'a1'!R9</f>
        <v>679.50348838128048</v>
      </c>
      <c r="H8" s="4">
        <f t="shared" si="3"/>
        <v>1057</v>
      </c>
      <c r="I8" s="31">
        <f>H8*1000000/'a1'!X9</f>
        <v>1204.5982146418514</v>
      </c>
      <c r="J8" s="4">
        <f t="shared" si="4"/>
        <v>558</v>
      </c>
      <c r="K8" s="31">
        <f>J8*1000000/'a1'!AD9</f>
        <v>774.47507800268704</v>
      </c>
      <c r="L8" s="4">
        <f t="shared" si="5"/>
        <v>11179</v>
      </c>
      <c r="M8" s="31">
        <f>L8*1000000/'a1'!AJ9</f>
        <v>1685.813470221166</v>
      </c>
      <c r="N8" s="4">
        <f t="shared" si="6"/>
        <v>19967</v>
      </c>
      <c r="O8" s="31">
        <f>N8*1000000/'a1'!AP9</f>
        <v>2178.0239812799236</v>
      </c>
      <c r="P8" s="4">
        <f t="shared" si="7"/>
        <v>968</v>
      </c>
      <c r="Q8" s="31">
        <f>P8*1000000/'a1'!AV9</f>
        <v>903.14514699433664</v>
      </c>
      <c r="R8" s="4">
        <f t="shared" si="8"/>
        <v>1322</v>
      </c>
      <c r="S8" s="31">
        <f>R8*1000000/'a1'!BB9</f>
        <v>1302.9572793621226</v>
      </c>
      <c r="T8" s="4">
        <f t="shared" si="9"/>
        <v>4888</v>
      </c>
      <c r="U8" s="31">
        <f>T8*1000000/'a1'!BH9</f>
        <v>2041.8504144062406</v>
      </c>
      <c r="V8" s="4">
        <f t="shared" si="10"/>
        <v>2878</v>
      </c>
      <c r="W8" s="4">
        <f>V8*1000000/'a1'!BN9</f>
        <v>976.52638232941922</v>
      </c>
    </row>
    <row r="9" spans="1:23" ht="31.5" customHeight="1" x14ac:dyDescent="0.2">
      <c r="A9" s="1">
        <v>1985</v>
      </c>
      <c r="B9" s="4">
        <f t="shared" si="0"/>
        <v>44246</v>
      </c>
      <c r="C9" s="31">
        <f>B9*1000000/'a1'!F10</f>
        <v>1712.1662947414986</v>
      </c>
      <c r="D9" s="4">
        <f t="shared" si="1"/>
        <v>424</v>
      </c>
      <c r="E9" s="31">
        <f>D9*1000000/'a1'!L10</f>
        <v>731.94941953303703</v>
      </c>
      <c r="F9" s="4">
        <f t="shared" si="2"/>
        <v>86</v>
      </c>
      <c r="G9" s="31">
        <f>F9*1000000/'a1'!R10</f>
        <v>673.88084846300319</v>
      </c>
      <c r="H9" s="4">
        <f t="shared" si="3"/>
        <v>1072</v>
      </c>
      <c r="I9" s="31">
        <f>H9*1000000/'a1'!X10</f>
        <v>1210.1398885587596</v>
      </c>
      <c r="J9" s="4">
        <f t="shared" si="4"/>
        <v>570</v>
      </c>
      <c r="K9" s="31">
        <f>J9*1000000/'a1'!AD10</f>
        <v>788.06891317001407</v>
      </c>
      <c r="L9" s="4">
        <f t="shared" si="5"/>
        <v>11440</v>
      </c>
      <c r="M9" s="31">
        <f>L9*1000000/'a1'!AJ10</f>
        <v>1716.2225940704509</v>
      </c>
      <c r="N9" s="4">
        <f t="shared" si="6"/>
        <v>20384</v>
      </c>
      <c r="O9" s="31">
        <f>N9*1000000/'a1'!AP10</f>
        <v>2193.0879213724616</v>
      </c>
      <c r="P9" s="4">
        <f t="shared" si="7"/>
        <v>988</v>
      </c>
      <c r="Q9" s="31">
        <f>P9*1000000/'a1'!AV10</f>
        <v>912.70629425540073</v>
      </c>
      <c r="R9" s="4">
        <f t="shared" si="8"/>
        <v>1350</v>
      </c>
      <c r="S9" s="31">
        <f>R9*1000000/'a1'!BB10</f>
        <v>1317.165693590184</v>
      </c>
      <c r="T9" s="4">
        <f t="shared" si="9"/>
        <v>4947</v>
      </c>
      <c r="U9" s="31">
        <f>T9*1000000/'a1'!BH10</f>
        <v>2057.4009457306956</v>
      </c>
      <c r="V9" s="4">
        <f t="shared" si="10"/>
        <v>2949</v>
      </c>
      <c r="W9" s="4">
        <f>V9*1000000/'a1'!BN10</f>
        <v>991.21685734174389</v>
      </c>
    </row>
    <row r="10" spans="1:23" ht="31.5" customHeight="1" x14ac:dyDescent="0.2">
      <c r="A10" s="1">
        <v>1986</v>
      </c>
      <c r="B10" s="4">
        <f t="shared" si="0"/>
        <v>44740</v>
      </c>
      <c r="C10" s="31">
        <f>B10*1000000/'a1'!F11</f>
        <v>1714.1579871294857</v>
      </c>
      <c r="D10" s="4">
        <f t="shared" si="1"/>
        <v>424</v>
      </c>
      <c r="E10" s="31">
        <f>D10*1000000/'a1'!L11</f>
        <v>735.72025972313315</v>
      </c>
      <c r="F10" s="4">
        <f t="shared" si="2"/>
        <v>86</v>
      </c>
      <c r="G10" s="31">
        <f>F10*1000000/'a1'!R11</f>
        <v>669.59419477405083</v>
      </c>
      <c r="H10" s="4">
        <f t="shared" si="3"/>
        <v>1076</v>
      </c>
      <c r="I10" s="31">
        <f>H10*1000000/'a1'!X11</f>
        <v>1210.2302699285897</v>
      </c>
      <c r="J10" s="4">
        <f t="shared" si="4"/>
        <v>575</v>
      </c>
      <c r="K10" s="31">
        <f>J10*1000000/'a1'!AD11</f>
        <v>793.08266404052858</v>
      </c>
      <c r="L10" s="4">
        <f t="shared" si="5"/>
        <v>11712</v>
      </c>
      <c r="M10" s="31">
        <f>L10*1000000/'a1'!AJ11</f>
        <v>1745.9307083750114</v>
      </c>
      <c r="N10" s="4">
        <f t="shared" si="6"/>
        <v>20619</v>
      </c>
      <c r="O10" s="31">
        <f>N10*1000000/'a1'!AP11</f>
        <v>2184.8273441754204</v>
      </c>
      <c r="P10" s="4">
        <f t="shared" si="7"/>
        <v>997</v>
      </c>
      <c r="Q10" s="31">
        <f>P10*1000000/'a1'!AV11</f>
        <v>913.37838234000765</v>
      </c>
      <c r="R10" s="4">
        <f t="shared" si="8"/>
        <v>1346</v>
      </c>
      <c r="S10" s="31">
        <f>R10*1000000/'a1'!BB11</f>
        <v>1308.425932496498</v>
      </c>
      <c r="T10" s="4">
        <f t="shared" si="9"/>
        <v>4881</v>
      </c>
      <c r="U10" s="31">
        <f>T10*1000000/'a1'!BH11</f>
        <v>2006.2229492833744</v>
      </c>
      <c r="V10" s="4">
        <f t="shared" si="10"/>
        <v>2988</v>
      </c>
      <c r="W10" s="4">
        <f>V10*1000000/'a1'!BN11</f>
        <v>994.79927727233235</v>
      </c>
    </row>
    <row r="11" spans="1:23" ht="31.5" customHeight="1" x14ac:dyDescent="0.2">
      <c r="A11" s="1">
        <v>1987</v>
      </c>
      <c r="B11" s="4">
        <f t="shared" si="0"/>
        <v>44298</v>
      </c>
      <c r="C11" s="31">
        <f>B11*1000000/'a1'!F12</f>
        <v>1674.9978570024934</v>
      </c>
      <c r="D11" s="4">
        <f t="shared" si="1"/>
        <v>417</v>
      </c>
      <c r="E11" s="31">
        <f>D11*1000000/'a1'!L12</f>
        <v>724.91229778076013</v>
      </c>
      <c r="F11" s="4">
        <f t="shared" si="2"/>
        <v>84</v>
      </c>
      <c r="G11" s="31">
        <f>F11*1000000/'a1'!R12</f>
        <v>652.9799986007572</v>
      </c>
      <c r="H11" s="4">
        <f t="shared" si="3"/>
        <v>1053</v>
      </c>
      <c r="I11" s="31">
        <f>H11*1000000/'a1'!X12</f>
        <v>1178.3716761078149</v>
      </c>
      <c r="J11" s="4">
        <f t="shared" si="4"/>
        <v>568</v>
      </c>
      <c r="K11" s="31">
        <f>J11*1000000/'a1'!AD12</f>
        <v>780.46850095085244</v>
      </c>
      <c r="L11" s="4">
        <f t="shared" si="5"/>
        <v>11734</v>
      </c>
      <c r="M11" s="31">
        <f>L11*1000000/'a1'!AJ12</f>
        <v>1730.172173806367</v>
      </c>
      <c r="N11" s="4">
        <f t="shared" si="6"/>
        <v>20434</v>
      </c>
      <c r="O11" s="31">
        <f>N11*1000000/'a1'!AP12</f>
        <v>2120.161507458281</v>
      </c>
      <c r="P11" s="4">
        <f t="shared" si="7"/>
        <v>984</v>
      </c>
      <c r="Q11" s="31">
        <f>P11*1000000/'a1'!AV12</f>
        <v>895.87052849988117</v>
      </c>
      <c r="R11" s="4">
        <f t="shared" si="8"/>
        <v>1317</v>
      </c>
      <c r="S11" s="31">
        <f>R11*1000000/'a1'!BB12</f>
        <v>1275.1755181792391</v>
      </c>
      <c r="T11" s="4">
        <f t="shared" si="9"/>
        <v>4714</v>
      </c>
      <c r="U11" s="31">
        <f>T11*1000000/'a1'!BH12</f>
        <v>1931.2730629195983</v>
      </c>
      <c r="V11" s="4">
        <f t="shared" si="10"/>
        <v>2958</v>
      </c>
      <c r="W11" s="4">
        <f>V11*1000000/'a1'!BN12</f>
        <v>970.26520910396107</v>
      </c>
    </row>
    <row r="12" spans="1:23" ht="31.5" customHeight="1" x14ac:dyDescent="0.2">
      <c r="A12" s="1">
        <v>1988</v>
      </c>
      <c r="B12" s="4">
        <f t="shared" si="0"/>
        <v>44956</v>
      </c>
      <c r="C12" s="31">
        <f>B12*1000000/'a1'!F13</f>
        <v>1677.9794165718272</v>
      </c>
      <c r="D12" s="4">
        <f t="shared" si="1"/>
        <v>426</v>
      </c>
      <c r="E12" s="31">
        <f>D12*1000000/'a1'!L13</f>
        <v>740.89275838200149</v>
      </c>
      <c r="F12" s="4">
        <f t="shared" si="2"/>
        <v>83</v>
      </c>
      <c r="G12" s="31">
        <f>F12*1000000/'a1'!R13</f>
        <v>641.97263494960896</v>
      </c>
      <c r="H12" s="4">
        <f t="shared" si="3"/>
        <v>1063</v>
      </c>
      <c r="I12" s="31">
        <f>H12*1000000/'a1'!X13</f>
        <v>1184.7760182609316</v>
      </c>
      <c r="J12" s="4">
        <f t="shared" si="4"/>
        <v>576</v>
      </c>
      <c r="K12" s="31">
        <f>J12*1000000/'a1'!AD13</f>
        <v>788.66404965297409</v>
      </c>
      <c r="L12" s="4">
        <f t="shared" si="5"/>
        <v>12064</v>
      </c>
      <c r="M12" s="31">
        <f>L12*1000000/'a1'!AJ13</f>
        <v>1764.4967286458818</v>
      </c>
      <c r="N12" s="4">
        <f t="shared" si="6"/>
        <v>20691</v>
      </c>
      <c r="O12" s="31">
        <f>N12*1000000/'a1'!AP13</f>
        <v>2103.0388408130407</v>
      </c>
      <c r="P12" s="4">
        <f t="shared" si="7"/>
        <v>1001</v>
      </c>
      <c r="Q12" s="31">
        <f>P12*1000000/'a1'!AV13</f>
        <v>908.22318518679822</v>
      </c>
      <c r="R12" s="4">
        <f t="shared" si="8"/>
        <v>1318</v>
      </c>
      <c r="S12" s="31">
        <f>R12*1000000/'a1'!BB13</f>
        <v>1281.8206131926379</v>
      </c>
      <c r="T12" s="4">
        <f t="shared" si="9"/>
        <v>4678</v>
      </c>
      <c r="U12" s="31">
        <f>T12*1000000/'a1'!BH13</f>
        <v>1904.2470652695133</v>
      </c>
      <c r="V12" s="4">
        <f t="shared" si="10"/>
        <v>3021</v>
      </c>
      <c r="W12" s="4">
        <f>V12*1000000/'a1'!BN13</f>
        <v>969.89785091055137</v>
      </c>
    </row>
    <row r="13" spans="1:23" ht="31.5" customHeight="1" x14ac:dyDescent="0.2">
      <c r="A13" s="1">
        <v>1989</v>
      </c>
      <c r="B13" s="4">
        <f t="shared" si="0"/>
        <v>45446</v>
      </c>
      <c r="C13" s="31">
        <f>B13*1000000/'a1'!F14</f>
        <v>1666.1056889374154</v>
      </c>
      <c r="D13" s="4">
        <f t="shared" si="1"/>
        <v>429</v>
      </c>
      <c r="E13" s="31">
        <f>D13*1000000/'a1'!L14</f>
        <v>744.079881918512</v>
      </c>
      <c r="F13" s="4">
        <f t="shared" si="2"/>
        <v>82</v>
      </c>
      <c r="G13" s="31">
        <f>F13*1000000/'a1'!R14</f>
        <v>630.02773658694002</v>
      </c>
      <c r="H13" s="4">
        <f t="shared" si="3"/>
        <v>1067</v>
      </c>
      <c r="I13" s="31">
        <f>H13*1000000/'a1'!X14</f>
        <v>1180.517369758619</v>
      </c>
      <c r="J13" s="4">
        <f t="shared" si="4"/>
        <v>571</v>
      </c>
      <c r="K13" s="31">
        <f>J13*1000000/'a1'!AD14</f>
        <v>776.73442348213712</v>
      </c>
      <c r="L13" s="4">
        <f t="shared" si="5"/>
        <v>12386</v>
      </c>
      <c r="M13" s="31">
        <f>L13*1000000/'a1'!AJ14</f>
        <v>1788.5589984762737</v>
      </c>
      <c r="N13" s="4">
        <f t="shared" si="6"/>
        <v>20873</v>
      </c>
      <c r="O13" s="31">
        <f>N13*1000000/'a1'!AP14</f>
        <v>2065.9576247574432</v>
      </c>
      <c r="P13" s="4">
        <f t="shared" si="7"/>
        <v>1011</v>
      </c>
      <c r="Q13" s="31">
        <f>P13*1000000/'a1'!AV14</f>
        <v>915.93343673445725</v>
      </c>
      <c r="R13" s="4">
        <f t="shared" si="8"/>
        <v>1317</v>
      </c>
      <c r="S13" s="31">
        <f>R13*1000000/'a1'!BB14</f>
        <v>1291.8870084428788</v>
      </c>
      <c r="T13" s="4">
        <f t="shared" si="9"/>
        <v>4610</v>
      </c>
      <c r="U13" s="31">
        <f>T13*1000000/'a1'!BH14</f>
        <v>1845.2363083265789</v>
      </c>
      <c r="V13" s="4">
        <f t="shared" si="10"/>
        <v>3067</v>
      </c>
      <c r="W13" s="4">
        <f>V13*1000000/'a1'!BN14</f>
        <v>959.41940579812149</v>
      </c>
    </row>
    <row r="14" spans="1:23" ht="31.5" customHeight="1" x14ac:dyDescent="0.2">
      <c r="A14" s="1">
        <v>1990</v>
      </c>
      <c r="B14" s="4">
        <f t="shared" si="0"/>
        <v>46357</v>
      </c>
      <c r="C14" s="31">
        <f>B14*1000000/'a1'!F15</f>
        <v>1674.0734887818624</v>
      </c>
      <c r="D14" s="4">
        <f t="shared" si="1"/>
        <v>435</v>
      </c>
      <c r="E14" s="31">
        <f>D14*1000000/'a1'!L15</f>
        <v>753.4189632955065</v>
      </c>
      <c r="F14" s="4">
        <f t="shared" si="2"/>
        <v>83</v>
      </c>
      <c r="G14" s="31">
        <f>F14*1000000/'a1'!R15</f>
        <v>636.48354344958739</v>
      </c>
      <c r="H14" s="4">
        <f t="shared" si="3"/>
        <v>1075</v>
      </c>
      <c r="I14" s="31">
        <f>H14*1000000/'a1'!X15</f>
        <v>1180.7335046037624</v>
      </c>
      <c r="J14" s="4">
        <f t="shared" si="4"/>
        <v>568</v>
      </c>
      <c r="K14" s="31">
        <f>J14*1000000/'a1'!AD15</f>
        <v>767.4057901307292</v>
      </c>
      <c r="L14" s="4">
        <f t="shared" si="5"/>
        <v>12822</v>
      </c>
      <c r="M14" s="31">
        <f>L14*1000000/'a1'!AJ15</f>
        <v>1832.5033092820252</v>
      </c>
      <c r="N14" s="4">
        <f t="shared" si="6"/>
        <v>21264</v>
      </c>
      <c r="O14" s="31">
        <f>N14*1000000/'a1'!AP15</f>
        <v>2065.3017648306618</v>
      </c>
      <c r="P14" s="4">
        <f t="shared" si="7"/>
        <v>1026</v>
      </c>
      <c r="Q14" s="31">
        <f>P14*1000000/'a1'!AV15</f>
        <v>928.15316517417341</v>
      </c>
      <c r="R14" s="4">
        <f t="shared" si="8"/>
        <v>1316</v>
      </c>
      <c r="S14" s="31">
        <f>R14*1000000/'a1'!BB15</f>
        <v>1305.9092393078681</v>
      </c>
      <c r="T14" s="4">
        <f t="shared" si="9"/>
        <v>4613</v>
      </c>
      <c r="U14" s="31">
        <f>T14*1000000/'a1'!BH15</f>
        <v>1810.5902060925007</v>
      </c>
      <c r="V14" s="4">
        <f t="shared" si="10"/>
        <v>3121</v>
      </c>
      <c r="W14" s="4">
        <f>V14*1000000/'a1'!BN15</f>
        <v>948.02392750426702</v>
      </c>
    </row>
    <row r="15" spans="1:23" ht="31.5" customHeight="1" x14ac:dyDescent="0.2">
      <c r="A15" s="1">
        <v>1991</v>
      </c>
      <c r="B15" s="4">
        <f t="shared" si="0"/>
        <v>47006</v>
      </c>
      <c r="C15" s="31">
        <f>B15*1000000/'a1'!F16</f>
        <v>1676.5451314707273</v>
      </c>
      <c r="D15" s="4">
        <f t="shared" si="1"/>
        <v>440</v>
      </c>
      <c r="E15" s="31">
        <f>D15*1000000/'a1'!L16</f>
        <v>759.08661178240436</v>
      </c>
      <c r="F15" s="4">
        <f t="shared" si="2"/>
        <v>82</v>
      </c>
      <c r="G15" s="31">
        <f>F15*1000000/'a1'!R16</f>
        <v>628.98388420560104</v>
      </c>
      <c r="H15" s="4">
        <f t="shared" si="3"/>
        <v>1080</v>
      </c>
      <c r="I15" s="31">
        <f>H15*1000000/'a1'!X16</f>
        <v>1180.3678594575335</v>
      </c>
      <c r="J15" s="4">
        <f t="shared" si="4"/>
        <v>563</v>
      </c>
      <c r="K15" s="31">
        <f>J15*1000000/'a1'!AD16</f>
        <v>755.12998831761604</v>
      </c>
      <c r="L15" s="4">
        <f t="shared" si="5"/>
        <v>13169</v>
      </c>
      <c r="M15" s="31">
        <f>L15*1000000/'a1'!AJ16</f>
        <v>1863.34542453826</v>
      </c>
      <c r="N15" s="4">
        <f t="shared" si="6"/>
        <v>21555</v>
      </c>
      <c r="O15" s="31">
        <f>N15*1000000/'a1'!AP16</f>
        <v>2066.3739838770102</v>
      </c>
      <c r="P15" s="4">
        <f t="shared" si="7"/>
        <v>1034</v>
      </c>
      <c r="Q15" s="31">
        <f>P15*1000000/'a1'!AV16</f>
        <v>931.86398030288285</v>
      </c>
      <c r="R15" s="4">
        <f t="shared" si="8"/>
        <v>1307</v>
      </c>
      <c r="S15" s="31">
        <f>R15*1000000/'a1'!BB16</f>
        <v>1303.4637029738319</v>
      </c>
      <c r="T15" s="4">
        <f t="shared" si="9"/>
        <v>4587</v>
      </c>
      <c r="U15" s="31">
        <f>T15*1000000/'a1'!BH16</f>
        <v>1769.4670305126015</v>
      </c>
      <c r="V15" s="4">
        <f t="shared" si="10"/>
        <v>3156</v>
      </c>
      <c r="W15" s="4">
        <f>V15*1000000/'a1'!BN16</f>
        <v>935.44731780637017</v>
      </c>
    </row>
    <row r="16" spans="1:23" ht="31.5" customHeight="1" x14ac:dyDescent="0.2">
      <c r="A16" s="1">
        <v>1992</v>
      </c>
      <c r="B16" s="4">
        <f t="shared" si="0"/>
        <v>46811</v>
      </c>
      <c r="C16" s="31">
        <f>B16*1000000/'a1'!F17</f>
        <v>1649.9441124653451</v>
      </c>
      <c r="D16" s="4">
        <f t="shared" si="1"/>
        <v>436</v>
      </c>
      <c r="E16" s="31">
        <f>D16*1000000/'a1'!L17</f>
        <v>751.58289218060747</v>
      </c>
      <c r="F16" s="4">
        <f t="shared" si="2"/>
        <v>81</v>
      </c>
      <c r="G16" s="31">
        <f>F16*1000000/'a1'!R17</f>
        <v>619.13825127840585</v>
      </c>
      <c r="H16" s="4">
        <f t="shared" si="3"/>
        <v>1066</v>
      </c>
      <c r="I16" s="31">
        <f>H16*1000000/'a1'!X17</f>
        <v>1159.3875040649257</v>
      </c>
      <c r="J16" s="4">
        <f t="shared" si="4"/>
        <v>550</v>
      </c>
      <c r="K16" s="31">
        <f>J16*1000000/'a1'!AD17</f>
        <v>735.17519224831278</v>
      </c>
      <c r="L16" s="4">
        <f t="shared" si="5"/>
        <v>13242</v>
      </c>
      <c r="M16" s="31">
        <f>L16*1000000/'a1'!AJ17</f>
        <v>1862.4446379119017</v>
      </c>
      <c r="N16" s="4">
        <f t="shared" si="6"/>
        <v>21459</v>
      </c>
      <c r="O16" s="31">
        <f>N16*1000000/'a1'!AP17</f>
        <v>2029.7563280318534</v>
      </c>
      <c r="P16" s="4">
        <f t="shared" si="7"/>
        <v>1021</v>
      </c>
      <c r="Q16" s="31">
        <f>P16*1000000/'a1'!AV17</f>
        <v>917.59692061303747</v>
      </c>
      <c r="R16" s="4">
        <f t="shared" si="8"/>
        <v>1289</v>
      </c>
      <c r="S16" s="31">
        <f>R16*1000000/'a1'!BB17</f>
        <v>1283.8709356122292</v>
      </c>
      <c r="T16" s="4">
        <f t="shared" si="9"/>
        <v>4491</v>
      </c>
      <c r="U16" s="31">
        <f>T16*1000000/'a1'!BH17</f>
        <v>1705.8714492348458</v>
      </c>
      <c r="V16" s="4">
        <f t="shared" si="10"/>
        <v>3144</v>
      </c>
      <c r="W16" s="4">
        <f>V16*1000000/'a1'!BN17</f>
        <v>906.36479107196089</v>
      </c>
    </row>
    <row r="17" spans="1:23" ht="31.5" customHeight="1" x14ac:dyDescent="0.2">
      <c r="A17" s="1">
        <v>1993</v>
      </c>
      <c r="B17" s="4">
        <f t="shared" si="0"/>
        <v>48253</v>
      </c>
      <c r="C17" s="31">
        <f>B17*1000000/'a1'!F18</f>
        <v>1682.1822204986593</v>
      </c>
      <c r="D17" s="4">
        <f t="shared" si="1"/>
        <v>447</v>
      </c>
      <c r="E17" s="31">
        <f>D17*1000000/'a1'!L18</f>
        <v>770.72021821554995</v>
      </c>
      <c r="F17" s="4">
        <f t="shared" si="2"/>
        <v>82</v>
      </c>
      <c r="G17" s="31">
        <f>F17*1000000/'a1'!R18</f>
        <v>620.38024769816229</v>
      </c>
      <c r="H17" s="4">
        <f t="shared" si="3"/>
        <v>1087</v>
      </c>
      <c r="I17" s="31">
        <f>H17*1000000/'a1'!X18</f>
        <v>1176.5024217333657</v>
      </c>
      <c r="J17" s="4">
        <f t="shared" si="4"/>
        <v>550</v>
      </c>
      <c r="K17" s="31">
        <f>J17*1000000/'a1'!AD18</f>
        <v>734.4967762268767</v>
      </c>
      <c r="L17" s="4">
        <f t="shared" si="5"/>
        <v>13716</v>
      </c>
      <c r="M17" s="31">
        <f>L17*1000000/'a1'!AJ18</f>
        <v>1916.5694245694531</v>
      </c>
      <c r="N17" s="4">
        <f t="shared" si="6"/>
        <v>22185</v>
      </c>
      <c r="O17" s="31">
        <f>N17*1000000/'a1'!AP18</f>
        <v>2075.2966453440108</v>
      </c>
      <c r="P17" s="4">
        <f t="shared" si="7"/>
        <v>1051</v>
      </c>
      <c r="Q17" s="31">
        <f>P17*1000000/'a1'!AV18</f>
        <v>940.39287126728448</v>
      </c>
      <c r="R17" s="4">
        <f t="shared" si="8"/>
        <v>1319</v>
      </c>
      <c r="S17" s="31">
        <f>R17*1000000/'a1'!BB18</f>
        <v>1309.961267255934</v>
      </c>
      <c r="T17" s="4">
        <f t="shared" si="9"/>
        <v>4534</v>
      </c>
      <c r="U17" s="31">
        <f>T17*1000000/'a1'!BH18</f>
        <v>1699.8513848502525</v>
      </c>
      <c r="V17" s="4">
        <f t="shared" si="10"/>
        <v>3251</v>
      </c>
      <c r="W17" s="4">
        <f>V17*1000000/'a1'!BN18</f>
        <v>911.21293625265287</v>
      </c>
    </row>
    <row r="18" spans="1:23" ht="31.5" customHeight="1" x14ac:dyDescent="0.2">
      <c r="A18" s="1">
        <v>1994</v>
      </c>
      <c r="B18" s="4">
        <f t="shared" si="0"/>
        <v>49633</v>
      </c>
      <c r="C18" s="31">
        <f>B18*1000000/'a1'!F19</f>
        <v>1711.4436314783561</v>
      </c>
      <c r="D18" s="4">
        <f t="shared" si="1"/>
        <v>448</v>
      </c>
      <c r="E18" s="31">
        <f>D18*1000000/'a1'!L19</f>
        <v>779.85468243551406</v>
      </c>
      <c r="F18" s="4">
        <f t="shared" si="2"/>
        <v>82</v>
      </c>
      <c r="G18" s="31">
        <f>F18*1000000/'a1'!R19</f>
        <v>614.52220898251608</v>
      </c>
      <c r="H18" s="4">
        <f t="shared" si="3"/>
        <v>1082</v>
      </c>
      <c r="I18" s="31">
        <f>H18*1000000/'a1'!X19</f>
        <v>1167.3684903292908</v>
      </c>
      <c r="J18" s="4">
        <f t="shared" si="4"/>
        <v>547</v>
      </c>
      <c r="K18" s="31">
        <f>J18*1000000/'a1'!AD19</f>
        <v>729.15347547604927</v>
      </c>
      <c r="L18" s="4">
        <f t="shared" si="5"/>
        <v>14155</v>
      </c>
      <c r="M18" s="31">
        <f>L18*1000000/'a1'!AJ19</f>
        <v>1968.048787032651</v>
      </c>
      <c r="N18" s="4">
        <f t="shared" si="6"/>
        <v>22943</v>
      </c>
      <c r="O18" s="31">
        <f>N18*1000000/'a1'!AP19</f>
        <v>2120.5925125698459</v>
      </c>
      <c r="P18" s="4">
        <f t="shared" si="7"/>
        <v>1077</v>
      </c>
      <c r="Q18" s="31">
        <f>P18*1000000/'a1'!AV19</f>
        <v>958.84191127373731</v>
      </c>
      <c r="R18" s="4">
        <f t="shared" si="8"/>
        <v>1317</v>
      </c>
      <c r="S18" s="31">
        <f>R18*1000000/'a1'!BB19</f>
        <v>1304.5093232300721</v>
      </c>
      <c r="T18" s="4">
        <f t="shared" si="9"/>
        <v>4572</v>
      </c>
      <c r="U18" s="31">
        <f>T18*1000000/'a1'!BH19</f>
        <v>1692.9533593571221</v>
      </c>
      <c r="V18" s="4">
        <f t="shared" si="10"/>
        <v>3379</v>
      </c>
      <c r="W18" s="4">
        <f>V18*1000000/'a1'!BN19</f>
        <v>919.18690451092539</v>
      </c>
    </row>
    <row r="19" spans="1:23" ht="31.5" customHeight="1" x14ac:dyDescent="0.2">
      <c r="A19" s="1">
        <v>1995</v>
      </c>
      <c r="B19" s="4">
        <f t="shared" si="0"/>
        <v>51482</v>
      </c>
      <c r="C19" s="31">
        <f>B19*1000000/'a1'!F20</f>
        <v>1756.9262711053746</v>
      </c>
      <c r="D19" s="4">
        <f t="shared" si="1"/>
        <v>457</v>
      </c>
      <c r="E19" s="31">
        <f>D19*1000000/'a1'!L20</f>
        <v>805.43252784205765</v>
      </c>
      <c r="F19" s="4">
        <f t="shared" si="2"/>
        <v>83</v>
      </c>
      <c r="G19" s="31">
        <f>F19*1000000/'a1'!R20</f>
        <v>617.49060744708549</v>
      </c>
      <c r="H19" s="4">
        <f t="shared" si="3"/>
        <v>1096</v>
      </c>
      <c r="I19" s="31">
        <f>H19*1000000/'a1'!X20</f>
        <v>1180.8817825281214</v>
      </c>
      <c r="J19" s="4">
        <f t="shared" si="4"/>
        <v>555</v>
      </c>
      <c r="K19" s="31">
        <f>J19*1000000/'a1'!AD20</f>
        <v>739.07074172074317</v>
      </c>
      <c r="L19" s="4">
        <f t="shared" si="5"/>
        <v>14789</v>
      </c>
      <c r="M19" s="31">
        <f>L19*1000000/'a1'!AJ20</f>
        <v>2048.559546399687</v>
      </c>
      <c r="N19" s="4">
        <f t="shared" si="6"/>
        <v>23849</v>
      </c>
      <c r="O19" s="31">
        <f>N19*1000000/'a1'!AP20</f>
        <v>2177.9671983473422</v>
      </c>
      <c r="P19" s="4">
        <f t="shared" si="7"/>
        <v>1108</v>
      </c>
      <c r="Q19" s="31">
        <f>P19*1000000/'a1'!AV20</f>
        <v>981.26909622282244</v>
      </c>
      <c r="R19" s="4">
        <f t="shared" si="8"/>
        <v>1333</v>
      </c>
      <c r="S19" s="31">
        <f>R19*1000000/'a1'!BB20</f>
        <v>1314.3532701562926</v>
      </c>
      <c r="T19" s="4">
        <f t="shared" si="9"/>
        <v>4639</v>
      </c>
      <c r="U19" s="31">
        <f>T19*1000000/'a1'!BH20</f>
        <v>1696.4592310384385</v>
      </c>
      <c r="V19" s="4">
        <f t="shared" si="10"/>
        <v>3545</v>
      </c>
      <c r="W19" s="4">
        <f>V19*1000000/'a1'!BN20</f>
        <v>938.47868501796211</v>
      </c>
    </row>
    <row r="20" spans="1:23" ht="31.5" customHeight="1" x14ac:dyDescent="0.2">
      <c r="A20" s="1">
        <v>1996</v>
      </c>
      <c r="B20" s="4">
        <f t="shared" si="0"/>
        <v>53957</v>
      </c>
      <c r="C20" s="31">
        <f>B20*1000000/'a1'!F21</f>
        <v>1822.2425785585233</v>
      </c>
      <c r="D20" s="4">
        <f t="shared" si="1"/>
        <v>473</v>
      </c>
      <c r="E20" s="31">
        <f>D20*1000000/'a1'!L21</f>
        <v>845.09860674863944</v>
      </c>
      <c r="F20" s="4">
        <f t="shared" si="2"/>
        <v>86</v>
      </c>
      <c r="G20" s="31">
        <f>F20*1000000/'a1'!R21</f>
        <v>633.5781695484651</v>
      </c>
      <c r="H20" s="4">
        <f t="shared" si="3"/>
        <v>1128</v>
      </c>
      <c r="I20" s="31">
        <f>H20*1000000/'a1'!X21</f>
        <v>1211.1750223068805</v>
      </c>
      <c r="J20" s="4">
        <f t="shared" si="4"/>
        <v>575</v>
      </c>
      <c r="K20" s="31">
        <f>J20*1000000/'a1'!AD21</f>
        <v>764.35525637139961</v>
      </c>
      <c r="L20" s="4">
        <f t="shared" si="5"/>
        <v>15583</v>
      </c>
      <c r="M20" s="31">
        <f>L20*1000000/'a1'!AJ21</f>
        <v>2150.2996385901442</v>
      </c>
      <c r="N20" s="4">
        <f t="shared" si="6"/>
        <v>25041</v>
      </c>
      <c r="O20" s="31">
        <f>N20*1000000/'a1'!AP21</f>
        <v>2259.4260727536821</v>
      </c>
      <c r="P20" s="4">
        <f t="shared" si="7"/>
        <v>1156</v>
      </c>
      <c r="Q20" s="31">
        <f>P20*1000000/'a1'!AV21</f>
        <v>1019.2241905279158</v>
      </c>
      <c r="R20" s="4">
        <f t="shared" si="8"/>
        <v>1378</v>
      </c>
      <c r="S20" s="31">
        <f>R20*1000000/'a1'!BB21</f>
        <v>1352.3791765011852</v>
      </c>
      <c r="T20" s="4">
        <f t="shared" si="9"/>
        <v>4745</v>
      </c>
      <c r="U20" s="31">
        <f>T20*1000000/'a1'!BH21</f>
        <v>1709.8279613986069</v>
      </c>
      <c r="V20" s="4">
        <f t="shared" si="10"/>
        <v>3762</v>
      </c>
      <c r="W20" s="4">
        <f>V20*1000000/'a1'!BN21</f>
        <v>971.00985799561579</v>
      </c>
    </row>
    <row r="21" spans="1:23" ht="31.5" customHeight="1" x14ac:dyDescent="0.2">
      <c r="A21" s="1">
        <v>1997</v>
      </c>
      <c r="B21" s="4">
        <f t="shared" si="0"/>
        <v>53862</v>
      </c>
      <c r="C21" s="31">
        <f>B21*1000000/'a1'!F22</f>
        <v>1801.0464005354386</v>
      </c>
      <c r="D21" s="4">
        <f t="shared" si="1"/>
        <v>466</v>
      </c>
      <c r="E21" s="31">
        <f>D21*1000000/'a1'!L22</f>
        <v>845.87165622033319</v>
      </c>
      <c r="F21" s="4">
        <f t="shared" si="2"/>
        <v>84</v>
      </c>
      <c r="G21" s="31">
        <f>F21*1000000/'a1'!R22</f>
        <v>617.21591535324592</v>
      </c>
      <c r="H21" s="4">
        <f t="shared" si="3"/>
        <v>1119</v>
      </c>
      <c r="I21" s="31">
        <f>H21*1000000/'a1'!X22</f>
        <v>1200.126125855586</v>
      </c>
      <c r="J21" s="4">
        <f t="shared" si="4"/>
        <v>589</v>
      </c>
      <c r="K21" s="31">
        <f>J21*1000000/'a1'!AD22</f>
        <v>782.71281084263217</v>
      </c>
      <c r="L21" s="4">
        <f t="shared" si="5"/>
        <v>15577</v>
      </c>
      <c r="M21" s="31">
        <f>L21*1000000/'a1'!AJ22</f>
        <v>2141.2828809677935</v>
      </c>
      <c r="N21" s="4">
        <f t="shared" si="6"/>
        <v>25113</v>
      </c>
      <c r="O21" s="31">
        <f>N21*1000000/'a1'!AP22</f>
        <v>2236.7100651774799</v>
      </c>
      <c r="P21" s="4">
        <f t="shared" si="7"/>
        <v>1148</v>
      </c>
      <c r="Q21" s="31">
        <f>P21*1000000/'a1'!AV22</f>
        <v>1010.4495268138801</v>
      </c>
      <c r="R21" s="4">
        <f t="shared" si="8"/>
        <v>1357</v>
      </c>
      <c r="S21" s="31">
        <f>R21*1000000/'a1'!BB22</f>
        <v>1333.1342309966972</v>
      </c>
      <c r="T21" s="4">
        <f t="shared" si="9"/>
        <v>4623</v>
      </c>
      <c r="U21" s="31">
        <f>T21*1000000/'a1'!BH22</f>
        <v>1633.6566486963256</v>
      </c>
      <c r="V21" s="4">
        <f t="shared" si="10"/>
        <v>3757</v>
      </c>
      <c r="W21" s="4">
        <f>V21*1000000/'a1'!BN22</f>
        <v>951.48056910542334</v>
      </c>
    </row>
    <row r="22" spans="1:23" ht="31.5" customHeight="1" x14ac:dyDescent="0.2">
      <c r="A22" s="1">
        <v>1998</v>
      </c>
      <c r="B22" s="4">
        <f t="shared" si="0"/>
        <v>54693</v>
      </c>
      <c r="C22" s="31">
        <f>B22*1000000/'a1'!F23</f>
        <v>1813.7186611398317</v>
      </c>
      <c r="D22" s="4">
        <f t="shared" si="1"/>
        <v>480</v>
      </c>
      <c r="E22" s="31">
        <f>D22*1000000/'a1'!L23</f>
        <v>889.14740026266895</v>
      </c>
      <c r="F22" s="4">
        <f t="shared" si="2"/>
        <v>88</v>
      </c>
      <c r="G22" s="31">
        <f>F22*1000000/'a1'!R23</f>
        <v>647.99269535507051</v>
      </c>
      <c r="H22" s="4">
        <f t="shared" si="3"/>
        <v>1176</v>
      </c>
      <c r="I22" s="31">
        <f>H22*1000000/'a1'!X23</f>
        <v>1262.0246481140459</v>
      </c>
      <c r="J22" s="4">
        <f t="shared" si="4"/>
        <v>638</v>
      </c>
      <c r="K22" s="31">
        <f>J22*1000000/'a1'!AD23</f>
        <v>850.06595339293563</v>
      </c>
      <c r="L22" s="4">
        <f t="shared" si="5"/>
        <v>15880</v>
      </c>
      <c r="M22" s="31">
        <f>L22*1000000/'a1'!AJ23</f>
        <v>2176.5544786240557</v>
      </c>
      <c r="N22" s="4">
        <f t="shared" si="6"/>
        <v>25451</v>
      </c>
      <c r="O22" s="31">
        <f>N22*1000000/'a1'!AP23</f>
        <v>2239.2417459909248</v>
      </c>
      <c r="P22" s="4">
        <f t="shared" si="7"/>
        <v>1183</v>
      </c>
      <c r="Q22" s="31">
        <f>P22*1000000/'a1'!AV23</f>
        <v>1040.0100572401141</v>
      </c>
      <c r="R22" s="4">
        <f t="shared" si="8"/>
        <v>1328</v>
      </c>
      <c r="S22" s="31">
        <f>R22*1000000/'a1'!BB23</f>
        <v>1305.3752364026689</v>
      </c>
      <c r="T22" s="4">
        <f t="shared" si="9"/>
        <v>4641</v>
      </c>
      <c r="U22" s="31">
        <f>T22*1000000/'a1'!BH23</f>
        <v>1600.8604150440176</v>
      </c>
      <c r="V22" s="4">
        <f t="shared" si="10"/>
        <v>3801</v>
      </c>
      <c r="W22" s="4">
        <f>V22*1000000/'a1'!BN23</f>
        <v>954.27872621238714</v>
      </c>
    </row>
    <row r="23" spans="1:23" ht="31.5" customHeight="1" x14ac:dyDescent="0.2">
      <c r="A23" s="1">
        <v>1999</v>
      </c>
      <c r="B23" s="4">
        <f t="shared" si="0"/>
        <v>55969</v>
      </c>
      <c r="C23" s="31">
        <f>B23*1000000/'a1'!F24</f>
        <v>1841.0076468475709</v>
      </c>
      <c r="D23" s="4">
        <f t="shared" si="1"/>
        <v>490</v>
      </c>
      <c r="E23" s="31">
        <f>D23*1000000/'a1'!L24</f>
        <v>918.75746490440235</v>
      </c>
      <c r="F23" s="4">
        <f t="shared" si="2"/>
        <v>94</v>
      </c>
      <c r="G23" s="31">
        <f>F23*1000000/'a1'!R24</f>
        <v>689.75132263485</v>
      </c>
      <c r="H23" s="4">
        <f t="shared" si="3"/>
        <v>1204</v>
      </c>
      <c r="I23" s="31">
        <f>H23*1000000/'a1'!X24</f>
        <v>1289.3774149053743</v>
      </c>
      <c r="J23" s="4">
        <f t="shared" si="4"/>
        <v>653</v>
      </c>
      <c r="K23" s="31">
        <f>J23*1000000/'a1'!AD24</f>
        <v>869.96953108242599</v>
      </c>
      <c r="L23" s="4">
        <f t="shared" si="5"/>
        <v>16480</v>
      </c>
      <c r="M23" s="31">
        <f>L23*1000000/'a1'!AJ24</f>
        <v>2250.3669818728022</v>
      </c>
      <c r="N23" s="4">
        <f t="shared" si="6"/>
        <v>26047</v>
      </c>
      <c r="O23" s="31">
        <f>N23*1000000/'a1'!AP24</f>
        <v>2264.0196113625675</v>
      </c>
      <c r="P23" s="4">
        <f t="shared" si="7"/>
        <v>1244</v>
      </c>
      <c r="Q23" s="31">
        <f>P23*1000000/'a1'!AV24</f>
        <v>1088.8898225564751</v>
      </c>
      <c r="R23" s="4">
        <f t="shared" si="8"/>
        <v>1322</v>
      </c>
      <c r="S23" s="31">
        <f>R23*1000000/'a1'!BB24</f>
        <v>1303.074151030434</v>
      </c>
      <c r="T23" s="4">
        <f t="shared" si="9"/>
        <v>4547</v>
      </c>
      <c r="U23" s="31">
        <f>T23*1000000/'a1'!BH24</f>
        <v>1539.9506619721935</v>
      </c>
      <c r="V23" s="4">
        <f t="shared" si="10"/>
        <v>3859</v>
      </c>
      <c r="W23" s="4">
        <f>V23*1000000/'a1'!BN24</f>
        <v>962.01427191424386</v>
      </c>
    </row>
    <row r="24" spans="1:23" ht="31.5" customHeight="1" x14ac:dyDescent="0.2">
      <c r="A24" s="1">
        <v>2000</v>
      </c>
      <c r="B24" s="4">
        <f t="shared" si="0"/>
        <v>59576</v>
      </c>
      <c r="C24" s="31">
        <f>B24*1000000/'a1'!F25</f>
        <v>1941.4887636696276</v>
      </c>
      <c r="D24" s="4">
        <f t="shared" si="1"/>
        <v>503</v>
      </c>
      <c r="E24" s="31">
        <f>D24*1000000/'a1'!L25</f>
        <v>952.71286408594494</v>
      </c>
      <c r="F24" s="4">
        <f t="shared" si="2"/>
        <v>106</v>
      </c>
      <c r="G24" s="31">
        <f>F24*1000000/'a1'!R25</f>
        <v>776.7274858943357</v>
      </c>
      <c r="H24" s="4">
        <f t="shared" si="3"/>
        <v>1242</v>
      </c>
      <c r="I24" s="31">
        <f>H24*1000000/'a1'!X25</f>
        <v>1330.0193506035953</v>
      </c>
      <c r="J24" s="4">
        <f t="shared" si="4"/>
        <v>643</v>
      </c>
      <c r="K24" s="31">
        <f>J24*1000000/'a1'!AD25</f>
        <v>856.74275199629051</v>
      </c>
      <c r="L24" s="4">
        <f t="shared" si="5"/>
        <v>18009</v>
      </c>
      <c r="M24" s="31">
        <f>L24*1000000/'a1'!AJ25</f>
        <v>2447.8890779617805</v>
      </c>
      <c r="N24" s="4">
        <f t="shared" si="6"/>
        <v>27547</v>
      </c>
      <c r="O24" s="31">
        <f>N24*1000000/'a1'!AP25</f>
        <v>2357.8118834677562</v>
      </c>
      <c r="P24" s="4">
        <f t="shared" si="7"/>
        <v>1322</v>
      </c>
      <c r="Q24" s="31">
        <f>P24*1000000/'a1'!AV25</f>
        <v>1152.2574920706031</v>
      </c>
      <c r="R24" s="4">
        <f t="shared" si="8"/>
        <v>1354</v>
      </c>
      <c r="S24" s="31">
        <f>R24*1000000/'a1'!BB25</f>
        <v>1343.8338965724295</v>
      </c>
      <c r="T24" s="4">
        <f t="shared" si="9"/>
        <v>4625</v>
      </c>
      <c r="U24" s="31">
        <f>T24*1000000/'a1'!BH25</f>
        <v>1539.5123756822952</v>
      </c>
      <c r="V24" s="4">
        <f t="shared" si="10"/>
        <v>4193</v>
      </c>
      <c r="W24" s="4">
        <f>V24*1000000/'a1'!BN25</f>
        <v>1038.0691369394663</v>
      </c>
    </row>
    <row r="25" spans="1:23" ht="31.5" customHeight="1" x14ac:dyDescent="0.2">
      <c r="A25" s="1">
        <v>2001</v>
      </c>
      <c r="B25" s="4">
        <f t="shared" si="0"/>
        <v>64297</v>
      </c>
      <c r="C25" s="31">
        <f>B25*1000000/'a1'!F26</f>
        <v>2072.7023803824877</v>
      </c>
      <c r="D25" s="4">
        <f t="shared" si="1"/>
        <v>508</v>
      </c>
      <c r="E25" s="31">
        <f>D25*1000000/'a1'!L26</f>
        <v>973.09991705664095</v>
      </c>
      <c r="F25" s="4">
        <f t="shared" si="2"/>
        <v>113</v>
      </c>
      <c r="G25" s="31">
        <f>F25*1000000/'a1'!R26</f>
        <v>826.82725164084968</v>
      </c>
      <c r="H25" s="4">
        <f t="shared" si="3"/>
        <v>1276</v>
      </c>
      <c r="I25" s="31">
        <f>H25*1000000/'a1'!X26</f>
        <v>1368.3895577720989</v>
      </c>
      <c r="J25" s="4">
        <f t="shared" si="4"/>
        <v>632</v>
      </c>
      <c r="K25" s="31">
        <f>J25*1000000/'a1'!AD26</f>
        <v>842.86558294424151</v>
      </c>
      <c r="L25" s="4">
        <f t="shared" si="5"/>
        <v>19768</v>
      </c>
      <c r="M25" s="31">
        <f>L25*1000000/'a1'!AJ26</f>
        <v>2672.7910466367425</v>
      </c>
      <c r="N25" s="4">
        <f t="shared" si="6"/>
        <v>29290</v>
      </c>
      <c r="O25" s="31">
        <f>N25*1000000/'a1'!AP26</f>
        <v>2461.8673225818625</v>
      </c>
      <c r="P25" s="4">
        <f t="shared" si="7"/>
        <v>1451</v>
      </c>
      <c r="Q25" s="31">
        <f>P25*1000000/'a1'!AV26</f>
        <v>1260.1491509408563</v>
      </c>
      <c r="R25" s="4">
        <f t="shared" si="8"/>
        <v>1377</v>
      </c>
      <c r="S25" s="31">
        <f>R25*1000000/'a1'!BB26</f>
        <v>1376.5773907410426</v>
      </c>
      <c r="T25" s="4">
        <f t="shared" si="9"/>
        <v>5253</v>
      </c>
      <c r="U25" s="31">
        <f>T25*1000000/'a1'!BH26</f>
        <v>1717.478259334313</v>
      </c>
      <c r="V25" s="4">
        <f t="shared" si="10"/>
        <v>4604</v>
      </c>
      <c r="W25" s="4">
        <f>V25*1000000/'a1'!BN26</f>
        <v>1129.2905190615606</v>
      </c>
    </row>
    <row r="26" spans="1:23" ht="31.5" customHeight="1" x14ac:dyDescent="0.2">
      <c r="A26" s="1">
        <v>2002</v>
      </c>
      <c r="B26" s="4">
        <f t="shared" si="0"/>
        <v>68338</v>
      </c>
      <c r="C26" s="31">
        <f>B26*1000000/'a1'!F27</f>
        <v>2179.2010695171134</v>
      </c>
      <c r="D26" s="4">
        <f t="shared" si="1"/>
        <v>518</v>
      </c>
      <c r="E26" s="31">
        <f>D26*1000000/'a1'!L27</f>
        <v>997.28346145922978</v>
      </c>
      <c r="F26" s="4">
        <f t="shared" si="2"/>
        <v>112</v>
      </c>
      <c r="G26" s="31">
        <f>F26*1000000/'a1'!R27</f>
        <v>818.22299498838413</v>
      </c>
      <c r="H26" s="4">
        <f t="shared" si="3"/>
        <v>1307</v>
      </c>
      <c r="I26" s="31">
        <f>H26*1000000/'a1'!X27</f>
        <v>1397.6038632465472</v>
      </c>
      <c r="J26" s="4">
        <f t="shared" si="4"/>
        <v>669</v>
      </c>
      <c r="K26" s="31">
        <f>J26*1000000/'a1'!AD27</f>
        <v>892.74395329441199</v>
      </c>
      <c r="L26" s="4">
        <f t="shared" si="5"/>
        <v>21266</v>
      </c>
      <c r="M26" s="31">
        <f>L26*1000000/'a1'!AJ27</f>
        <v>2857.8320603711313</v>
      </c>
      <c r="N26" s="4">
        <f t="shared" si="6"/>
        <v>30755</v>
      </c>
      <c r="O26" s="31">
        <f>N26*1000000/'a1'!AP27</f>
        <v>2543.1201715446396</v>
      </c>
      <c r="P26" s="4">
        <f t="shared" si="7"/>
        <v>1492</v>
      </c>
      <c r="Q26" s="31">
        <f>P26*1000000/'a1'!AV27</f>
        <v>1289.9064817800709</v>
      </c>
      <c r="R26" s="4">
        <f t="shared" si="8"/>
        <v>1408</v>
      </c>
      <c r="S26" s="31">
        <f>R26*1000000/'a1'!BB27</f>
        <v>1412.4435474001207</v>
      </c>
      <c r="T26" s="4">
        <f t="shared" si="9"/>
        <v>5862</v>
      </c>
      <c r="U26" s="31">
        <f>T26*1000000/'a1'!BH27</f>
        <v>1873.5874981662046</v>
      </c>
      <c r="V26" s="4">
        <f t="shared" si="10"/>
        <v>4926</v>
      </c>
      <c r="W26" s="4">
        <f>V26*1000000/'a1'!BN27</f>
        <v>1201.315740699192</v>
      </c>
    </row>
    <row r="27" spans="1:23" ht="31.5" customHeight="1" x14ac:dyDescent="0.2">
      <c r="A27" s="1">
        <v>2003</v>
      </c>
      <c r="B27" s="4">
        <f t="shared" si="0"/>
        <v>71664</v>
      </c>
      <c r="C27" s="31">
        <f>B27*1000000/'a1'!F28</f>
        <v>2264.8048772186207</v>
      </c>
      <c r="D27" s="4">
        <f t="shared" si="1"/>
        <v>540</v>
      </c>
      <c r="E27" s="31">
        <f>D27*1000000/'a1'!L28</f>
        <v>1041.6887704021497</v>
      </c>
      <c r="F27" s="4">
        <f t="shared" si="2"/>
        <v>122</v>
      </c>
      <c r="G27" s="31">
        <f>F27*1000000/'a1'!R28</f>
        <v>889.01195793953264</v>
      </c>
      <c r="H27" s="4">
        <f t="shared" si="3"/>
        <v>1327</v>
      </c>
      <c r="I27" s="31">
        <f>H27*1000000/'a1'!X28</f>
        <v>1415.1934399865199</v>
      </c>
      <c r="J27" s="4">
        <f t="shared" si="4"/>
        <v>690</v>
      </c>
      <c r="K27" s="31">
        <f>J27*1000000/'a1'!AD28</f>
        <v>920.68253265087185</v>
      </c>
      <c r="L27" s="4">
        <f t="shared" si="5"/>
        <v>22112</v>
      </c>
      <c r="M27" s="31">
        <f>L27*1000000/'a1'!AJ28</f>
        <v>2953.9824257282894</v>
      </c>
      <c r="N27" s="4">
        <f t="shared" si="6"/>
        <v>32407</v>
      </c>
      <c r="O27" s="31">
        <f>N27*1000000/'a1'!AP28</f>
        <v>2646.8433695499566</v>
      </c>
      <c r="P27" s="4">
        <f t="shared" si="7"/>
        <v>1514</v>
      </c>
      <c r="Q27" s="31">
        <f>P27*1000000/'a1'!AV28</f>
        <v>1301.1511836264647</v>
      </c>
      <c r="R27" s="4">
        <f t="shared" si="8"/>
        <v>1380</v>
      </c>
      <c r="S27" s="31">
        <f>R27*1000000/'a1'!BB28</f>
        <v>1384.955370314987</v>
      </c>
      <c r="T27" s="4">
        <f t="shared" si="9"/>
        <v>6288</v>
      </c>
      <c r="U27" s="31">
        <f>T27*1000000/'a1'!BH28</f>
        <v>1975.3142266918105</v>
      </c>
      <c r="V27" s="4">
        <f t="shared" si="10"/>
        <v>5260</v>
      </c>
      <c r="W27" s="4">
        <f>V27*1000000/'a1'!BN28</f>
        <v>1275.322485656865</v>
      </c>
    </row>
    <row r="28" spans="1:23" ht="31.5" customHeight="1" x14ac:dyDescent="0.2">
      <c r="A28" s="1">
        <v>2004</v>
      </c>
      <c r="B28" s="4">
        <f t="shared" si="0"/>
        <v>75034</v>
      </c>
      <c r="C28" s="31">
        <f>B28*1000000/'a1'!F29</f>
        <v>2349.3050319631539</v>
      </c>
      <c r="D28" s="4">
        <f t="shared" si="1"/>
        <v>547</v>
      </c>
      <c r="E28" s="31">
        <f>D28*1000000/'a1'!L29</f>
        <v>1057.2602077796569</v>
      </c>
      <c r="F28" s="4">
        <f t="shared" si="2"/>
        <v>124</v>
      </c>
      <c r="G28" s="31">
        <f>F28*1000000/'a1'!R29</f>
        <v>900.62608038814074</v>
      </c>
      <c r="H28" s="4">
        <f t="shared" si="3"/>
        <v>1366</v>
      </c>
      <c r="I28" s="31">
        <f>H28*1000000/'a1'!X29</f>
        <v>1453.771451376879</v>
      </c>
      <c r="J28" s="4">
        <f t="shared" si="4"/>
        <v>710</v>
      </c>
      <c r="K28" s="31">
        <f>J28*1000000/'a1'!AD29</f>
        <v>947.39426546254185</v>
      </c>
      <c r="L28" s="4">
        <f t="shared" si="5"/>
        <v>22305</v>
      </c>
      <c r="M28" s="31">
        <f>L28*1000000/'a1'!AJ29</f>
        <v>2959.9960613009148</v>
      </c>
      <c r="N28" s="4">
        <f t="shared" si="6"/>
        <v>34682</v>
      </c>
      <c r="O28" s="31">
        <f>N28*1000000/'a1'!AP29</f>
        <v>2799.2740064058353</v>
      </c>
      <c r="P28" s="4">
        <f t="shared" si="7"/>
        <v>1562</v>
      </c>
      <c r="Q28" s="31">
        <f>P28*1000000/'a1'!AV29</f>
        <v>1331.3695206728785</v>
      </c>
      <c r="R28" s="4">
        <f t="shared" si="8"/>
        <v>1370</v>
      </c>
      <c r="S28" s="31">
        <f>R28*1000000/'a1'!BB29</f>
        <v>1373.7021272328927</v>
      </c>
      <c r="T28" s="4">
        <f t="shared" si="9"/>
        <v>6536</v>
      </c>
      <c r="U28" s="31">
        <f>T28*1000000/'a1'!BH29</f>
        <v>2018.0207773393804</v>
      </c>
      <c r="V28" s="4">
        <f t="shared" si="10"/>
        <v>5808</v>
      </c>
      <c r="W28" s="4">
        <f>V28*1000000/'a1'!BN29</f>
        <v>1397.6220212097805</v>
      </c>
    </row>
    <row r="29" spans="1:23" ht="31.5" customHeight="1" x14ac:dyDescent="0.2">
      <c r="A29" s="1">
        <v>2005</v>
      </c>
      <c r="B29" s="4">
        <f t="shared" si="0"/>
        <v>78045</v>
      </c>
      <c r="C29" s="31">
        <f>B29*1000000/'a1'!F30</f>
        <v>2420.5455046427205</v>
      </c>
      <c r="D29" s="4">
        <f t="shared" si="1"/>
        <v>581</v>
      </c>
      <c r="E29" s="31">
        <f>D29*1000000/'a1'!L30</f>
        <v>1129.6688767474868</v>
      </c>
      <c r="F29" s="4">
        <f t="shared" si="2"/>
        <v>148</v>
      </c>
      <c r="G29" s="31">
        <f>F29*1000000/'a1'!R30</f>
        <v>1071.9433318606184</v>
      </c>
      <c r="H29" s="4">
        <f t="shared" si="3"/>
        <v>1407</v>
      </c>
      <c r="I29" s="31">
        <f>H29*1000000/'a1'!X30</f>
        <v>1500.1103492687628</v>
      </c>
      <c r="J29" s="4">
        <f t="shared" si="4"/>
        <v>762</v>
      </c>
      <c r="K29" s="31">
        <f>J29*1000000/'a1'!AD30</f>
        <v>1018.6335071605123</v>
      </c>
      <c r="L29" s="4">
        <f t="shared" si="5"/>
        <v>22381</v>
      </c>
      <c r="M29" s="31">
        <f>L29*1000000/'a1'!AJ30</f>
        <v>2952.0671922729466</v>
      </c>
      <c r="N29" s="4">
        <f t="shared" si="6"/>
        <v>36552</v>
      </c>
      <c r="O29" s="31">
        <f>N29*1000000/'a1'!AP30</f>
        <v>2917.7221045307947</v>
      </c>
      <c r="P29" s="4">
        <f t="shared" si="7"/>
        <v>1652</v>
      </c>
      <c r="Q29" s="31">
        <f>P29*1000000/'a1'!AV30</f>
        <v>1402.0650755095216</v>
      </c>
      <c r="R29" s="4">
        <f t="shared" si="8"/>
        <v>1379</v>
      </c>
      <c r="S29" s="31">
        <f>R29*1000000/'a1'!BB30</f>
        <v>1388.0081730430493</v>
      </c>
      <c r="T29" s="4">
        <f t="shared" si="9"/>
        <v>6791</v>
      </c>
      <c r="U29" s="31">
        <f>T29*1000000/'a1'!BH30</f>
        <v>2044.3495304859748</v>
      </c>
      <c r="V29" s="4">
        <f t="shared" si="10"/>
        <v>6362</v>
      </c>
      <c r="W29" s="4">
        <f>V29*1000000/'a1'!BN30</f>
        <v>1516.1784486267645</v>
      </c>
    </row>
    <row r="30" spans="1:23" ht="31.5" customHeight="1" x14ac:dyDescent="0.2">
      <c r="A30" s="1">
        <v>2006</v>
      </c>
      <c r="B30" s="4">
        <f t="shared" si="0"/>
        <v>79706</v>
      </c>
      <c r="C30" s="31">
        <f>B30*1000000/'a1'!F31</f>
        <v>2447.1317338606541</v>
      </c>
      <c r="D30" s="4">
        <f t="shared" si="1"/>
        <v>608</v>
      </c>
      <c r="E30" s="31">
        <f>D30*1000000/'a1'!L31</f>
        <v>1190.7722980926101</v>
      </c>
      <c r="F30" s="4">
        <f t="shared" si="2"/>
        <v>164</v>
      </c>
      <c r="G30" s="31">
        <f>F30*1000000/'a1'!R31</f>
        <v>1189.5349933632651</v>
      </c>
      <c r="H30" s="4">
        <f t="shared" si="3"/>
        <v>1437</v>
      </c>
      <c r="I30" s="31">
        <f>H30*1000000/'a1'!X31</f>
        <v>1532.1789567961787</v>
      </c>
      <c r="J30" s="4">
        <f t="shared" si="4"/>
        <v>798</v>
      </c>
      <c r="K30" s="31">
        <f>J30*1000000/'a1'!AD31</f>
        <v>1070.2488261462593</v>
      </c>
      <c r="L30" s="4">
        <f t="shared" si="5"/>
        <v>22608</v>
      </c>
      <c r="M30" s="31">
        <f>L30*1000000/'a1'!AJ31</f>
        <v>2962.3025770381455</v>
      </c>
      <c r="N30" s="4">
        <f t="shared" si="6"/>
        <v>37341</v>
      </c>
      <c r="O30" s="31">
        <f>N30*1000000/'a1'!AP31</f>
        <v>2949.0711267053352</v>
      </c>
      <c r="P30" s="4">
        <f t="shared" si="7"/>
        <v>1666</v>
      </c>
      <c r="Q30" s="31">
        <f>P30*1000000/'a1'!AV31</f>
        <v>1407.6176957653181</v>
      </c>
      <c r="R30" s="4">
        <f t="shared" si="8"/>
        <v>1377</v>
      </c>
      <c r="S30" s="31">
        <f>R30*1000000/'a1'!BB31</f>
        <v>1387.6669961997877</v>
      </c>
      <c r="T30" s="4">
        <f t="shared" si="9"/>
        <v>6867</v>
      </c>
      <c r="U30" s="31">
        <f>T30*1000000/'a1'!BH31</f>
        <v>2007.0525963521154</v>
      </c>
      <c r="V30" s="4">
        <f t="shared" si="10"/>
        <v>6804</v>
      </c>
      <c r="W30" s="4">
        <f>V30*1000000/'a1'!BN31</f>
        <v>1604.0386694966021</v>
      </c>
    </row>
    <row r="31" spans="1:23" ht="31.5" customHeight="1" x14ac:dyDescent="0.2">
      <c r="A31" s="1">
        <v>2007</v>
      </c>
      <c r="B31" s="4">
        <f t="shared" si="0"/>
        <v>79642</v>
      </c>
      <c r="C31" s="31">
        <f>B31*1000000/'a1'!F32</f>
        <v>2421.5475100007948</v>
      </c>
      <c r="D31" s="4">
        <f t="shared" si="1"/>
        <v>630</v>
      </c>
      <c r="E31" s="31">
        <f>D31*1000000/'a1'!L32</f>
        <v>1237.606743581634</v>
      </c>
      <c r="F31" s="4">
        <f t="shared" si="2"/>
        <v>168</v>
      </c>
      <c r="G31" s="31">
        <f>F31*1000000/'a1'!R32</f>
        <v>1219.9638367862667</v>
      </c>
      <c r="H31" s="4">
        <f t="shared" si="3"/>
        <v>1461</v>
      </c>
      <c r="I31" s="31">
        <f>H31*1000000/'a1'!X32</f>
        <v>1562.2928170887674</v>
      </c>
      <c r="J31" s="4">
        <f t="shared" si="4"/>
        <v>842</v>
      </c>
      <c r="K31" s="31">
        <f>J31*1000000/'a1'!AD32</f>
        <v>1129.549387601787</v>
      </c>
      <c r="L31" s="4">
        <f t="shared" si="5"/>
        <v>22346</v>
      </c>
      <c r="M31" s="31">
        <f>L31*1000000/'a1'!AJ32</f>
        <v>2904.9451406583121</v>
      </c>
      <c r="N31" s="4">
        <f t="shared" si="6"/>
        <v>36875</v>
      </c>
      <c r="O31" s="31">
        <f>N31*1000000/'a1'!AP32</f>
        <v>2888.7282255500199</v>
      </c>
      <c r="P31" s="4">
        <f t="shared" si="7"/>
        <v>1694</v>
      </c>
      <c r="Q31" s="31">
        <f>P31*1000000/'a1'!AV32</f>
        <v>1424.1924391691593</v>
      </c>
      <c r="R31" s="4">
        <f t="shared" si="8"/>
        <v>1369</v>
      </c>
      <c r="S31" s="31">
        <f>R31*1000000/'a1'!BB32</f>
        <v>1366.1665705327152</v>
      </c>
      <c r="T31" s="4">
        <f t="shared" si="9"/>
        <v>7054</v>
      </c>
      <c r="U31" s="31">
        <f>T31*1000000/'a1'!BH32</f>
        <v>2007.3127193452985</v>
      </c>
      <c r="V31" s="4">
        <f t="shared" si="10"/>
        <v>7134</v>
      </c>
      <c r="W31" s="4">
        <f>V31*1000000/'a1'!BN32</f>
        <v>1662.5545591259074</v>
      </c>
    </row>
    <row r="32" spans="1:23" ht="31.5" customHeight="1" x14ac:dyDescent="0.2">
      <c r="A32" s="1">
        <v>2008</v>
      </c>
      <c r="B32" s="4">
        <f t="shared" si="0"/>
        <v>80574</v>
      </c>
      <c r="C32" s="31">
        <f>B32*1000000/'a1'!F33</f>
        <v>2423.4751347312495</v>
      </c>
      <c r="D32" s="4">
        <f t="shared" si="1"/>
        <v>637</v>
      </c>
      <c r="E32" s="31">
        <f>D32*1000000/'a1'!L33</f>
        <v>1245.1888210583518</v>
      </c>
      <c r="F32" s="4">
        <f t="shared" si="2"/>
        <v>173</v>
      </c>
      <c r="G32" s="31">
        <f>F32*1000000/'a1'!R33</f>
        <v>1246.9726675123977</v>
      </c>
      <c r="H32" s="4">
        <f t="shared" si="3"/>
        <v>1468</v>
      </c>
      <c r="I32" s="31">
        <f>H32*1000000/'a1'!X33</f>
        <v>1568.4347171101483</v>
      </c>
      <c r="J32" s="4">
        <f t="shared" si="4"/>
        <v>875</v>
      </c>
      <c r="K32" s="31">
        <f>J32*1000000/'a1'!AD33</f>
        <v>1171.5481171548117</v>
      </c>
      <c r="L32" s="4">
        <f t="shared" si="5"/>
        <v>22459</v>
      </c>
      <c r="M32" s="31">
        <f>L32*1000000/'a1'!AJ33</f>
        <v>2893.5991921267923</v>
      </c>
      <c r="N32" s="4">
        <f t="shared" si="6"/>
        <v>36844</v>
      </c>
      <c r="O32" s="31">
        <f>N32*1000000/'a1'!AP33</f>
        <v>2859.7099743057652</v>
      </c>
      <c r="P32" s="4">
        <f t="shared" si="7"/>
        <v>1700</v>
      </c>
      <c r="Q32" s="31">
        <f>P32*1000000/'a1'!AV33</f>
        <v>1419.3077618601949</v>
      </c>
      <c r="R32" s="4">
        <f t="shared" si="8"/>
        <v>1429</v>
      </c>
      <c r="S32" s="31">
        <f>R32*1000000/'a1'!BB33</f>
        <v>1404.6048234267246</v>
      </c>
      <c r="T32" s="4">
        <f t="shared" si="9"/>
        <v>7503</v>
      </c>
      <c r="U32" s="31">
        <f>T32*1000000/'a1'!BH33</f>
        <v>2086.5575138179165</v>
      </c>
      <c r="V32" s="4">
        <f t="shared" si="10"/>
        <v>7409</v>
      </c>
      <c r="W32" s="4">
        <f>V32*1000000/'a1'!BN33</f>
        <v>1703.4776326880092</v>
      </c>
    </row>
    <row r="33" spans="1:23" ht="31.5" customHeight="1" x14ac:dyDescent="0.2">
      <c r="A33" s="1">
        <v>2009</v>
      </c>
      <c r="B33" s="4">
        <f t="shared" si="0"/>
        <v>80202</v>
      </c>
      <c r="C33" s="31">
        <f>B33*1000000/'a1'!F34</f>
        <v>2384.8300757277661</v>
      </c>
      <c r="D33" s="4">
        <f t="shared" si="1"/>
        <v>656</v>
      </c>
      <c r="E33" s="31">
        <f>D33*1000000/'a1'!L34</f>
        <v>1269.4947759128847</v>
      </c>
      <c r="F33" s="4">
        <f t="shared" si="2"/>
        <v>177</v>
      </c>
      <c r="G33" s="31">
        <f>F33*1000000/'a1'!R34</f>
        <v>1265.4336433764915</v>
      </c>
      <c r="H33" s="4">
        <f t="shared" si="3"/>
        <v>1448</v>
      </c>
      <c r="I33" s="31">
        <f>H33*1000000/'a1'!X34</f>
        <v>1543.2723769165673</v>
      </c>
      <c r="J33" s="4">
        <f t="shared" si="4"/>
        <v>899</v>
      </c>
      <c r="K33" s="31">
        <f>J33*1000000/'a1'!AD34</f>
        <v>1198.7369925702308</v>
      </c>
      <c r="L33" s="4">
        <f t="shared" si="5"/>
        <v>22233</v>
      </c>
      <c r="M33" s="31">
        <f>L33*1000000/'a1'!AJ34</f>
        <v>2834.4264311890174</v>
      </c>
      <c r="N33" s="4">
        <f t="shared" si="6"/>
        <v>36348</v>
      </c>
      <c r="O33" s="31">
        <f>N33*1000000/'a1'!AP34</f>
        <v>2796.2277850172563</v>
      </c>
      <c r="P33" s="4">
        <f t="shared" si="7"/>
        <v>1765</v>
      </c>
      <c r="Q33" s="31">
        <f>P33*1000000/'a1'!AV34</f>
        <v>1460.4217433215699</v>
      </c>
      <c r="R33" s="4">
        <f t="shared" si="8"/>
        <v>1495</v>
      </c>
      <c r="S33" s="31">
        <f>R33*1000000/'a1'!BB34</f>
        <v>1444.7361834418737</v>
      </c>
      <c r="T33" s="4">
        <f t="shared" si="9"/>
        <v>7698</v>
      </c>
      <c r="U33" s="31">
        <f>T33*1000000/'a1'!BH34</f>
        <v>2092.4107300605324</v>
      </c>
      <c r="V33" s="4">
        <f t="shared" si="10"/>
        <v>7415</v>
      </c>
      <c r="W33" s="4">
        <f>V33*1000000/'a1'!BN34</f>
        <v>1681.2103263271188</v>
      </c>
    </row>
    <row r="34" spans="1:23" ht="31.5" customHeight="1" x14ac:dyDescent="0.2">
      <c r="A34" s="1">
        <v>2010</v>
      </c>
      <c r="B34" s="4">
        <f t="shared" si="0"/>
        <v>80228</v>
      </c>
      <c r="C34" s="31">
        <f>B34*1000000/'a1'!F35</f>
        <v>2359.2375229452819</v>
      </c>
      <c r="D34" s="4">
        <f t="shared" si="1"/>
        <v>673</v>
      </c>
      <c r="E34" s="31">
        <f>D34*1000000/'a1'!L35</f>
        <v>1289.267090930686</v>
      </c>
      <c r="F34" s="4">
        <f t="shared" si="2"/>
        <v>180</v>
      </c>
      <c r="G34" s="31">
        <f>F34*1000000/'a1'!R35</f>
        <v>1270.7915619440287</v>
      </c>
      <c r="H34" s="4">
        <f t="shared" si="3"/>
        <v>1446</v>
      </c>
      <c r="I34" s="31">
        <f>H34*1000000/'a1'!X35</f>
        <v>1534.7972284491543</v>
      </c>
      <c r="J34" s="4">
        <f t="shared" si="4"/>
        <v>881</v>
      </c>
      <c r="K34" s="31">
        <f>J34*1000000/'a1'!AD35</f>
        <v>1169.9338940871196</v>
      </c>
      <c r="L34" s="4">
        <f t="shared" si="5"/>
        <v>22059</v>
      </c>
      <c r="M34" s="31">
        <f>L34*1000000/'a1'!AJ35</f>
        <v>2781.8977766382886</v>
      </c>
      <c r="N34" s="4">
        <f t="shared" si="6"/>
        <v>36134</v>
      </c>
      <c r="O34" s="31">
        <f>N34*1000000/'a1'!AP35</f>
        <v>2750.6605460016272</v>
      </c>
      <c r="P34" s="4">
        <f t="shared" si="7"/>
        <v>1835</v>
      </c>
      <c r="Q34" s="31">
        <f>P34*1000000/'a1'!AV35</f>
        <v>1503.1348758418785</v>
      </c>
      <c r="R34" s="4">
        <f t="shared" si="8"/>
        <v>1518</v>
      </c>
      <c r="S34" s="31">
        <f>R34*1000000/'a1'!BB35</f>
        <v>1443.7535309189616</v>
      </c>
      <c r="T34" s="4">
        <f t="shared" si="9"/>
        <v>7839</v>
      </c>
      <c r="U34" s="31">
        <f>T34*1000000/'a1'!BH35</f>
        <v>2100.4237824026341</v>
      </c>
      <c r="V34" s="4">
        <f t="shared" si="10"/>
        <v>7603</v>
      </c>
      <c r="W34" s="4">
        <f>V34*1000000/'a1'!BN35</f>
        <v>1702.5871576602874</v>
      </c>
    </row>
    <row r="35" spans="1:23" ht="31.5" customHeight="1" x14ac:dyDescent="0.2">
      <c r="A35" s="1">
        <v>2011</v>
      </c>
      <c r="B35" s="4">
        <f t="shared" si="0"/>
        <v>80653</v>
      </c>
      <c r="C35" s="31">
        <f>B35*1000000/'a1'!F36</f>
        <v>2348.713734653445</v>
      </c>
      <c r="D35" s="4">
        <f t="shared" si="1"/>
        <v>717</v>
      </c>
      <c r="E35" s="31">
        <f>D35*1000000/'a1'!L36</f>
        <v>1365.8313569734548</v>
      </c>
      <c r="F35" s="4">
        <f t="shared" si="2"/>
        <v>181</v>
      </c>
      <c r="G35" s="31">
        <f>F35*1000000/'a1'!R36</f>
        <v>1257.6606122931114</v>
      </c>
      <c r="H35" s="4">
        <f t="shared" si="3"/>
        <v>1423</v>
      </c>
      <c r="I35" s="31">
        <f>H35*1000000/'a1'!X36</f>
        <v>1507.2635698737945</v>
      </c>
      <c r="J35" s="4">
        <f t="shared" si="4"/>
        <v>867</v>
      </c>
      <c r="K35" s="31">
        <f>J35*1000000/'a1'!AD36</f>
        <v>1147.4476898847258</v>
      </c>
      <c r="L35" s="4">
        <f t="shared" si="5"/>
        <v>22106</v>
      </c>
      <c r="M35" s="31">
        <f>L35*1000000/'a1'!AJ36</f>
        <v>2761.6151238466828</v>
      </c>
      <c r="N35" s="4">
        <f t="shared" si="6"/>
        <v>36096</v>
      </c>
      <c r="O35" s="31">
        <f>N35*1000000/'a1'!AP36</f>
        <v>2721.6906210779466</v>
      </c>
      <c r="P35" s="4">
        <f t="shared" si="7"/>
        <v>1857</v>
      </c>
      <c r="Q35" s="31">
        <f>P35*1000000/'a1'!AV36</f>
        <v>1505.651666635586</v>
      </c>
      <c r="R35" s="4">
        <f t="shared" si="8"/>
        <v>1516</v>
      </c>
      <c r="S35" s="31">
        <f>R35*1000000/'a1'!BB36</f>
        <v>1422.5912368004458</v>
      </c>
      <c r="T35" s="4">
        <f t="shared" si="9"/>
        <v>8191</v>
      </c>
      <c r="U35" s="31">
        <f>T35*1000000/'a1'!BH36</f>
        <v>2162.523216565176</v>
      </c>
      <c r="V35" s="4">
        <f t="shared" si="10"/>
        <v>7646</v>
      </c>
      <c r="W35" s="4">
        <f>V35*1000000/'a1'!BN36</f>
        <v>1697.6703548699447</v>
      </c>
    </row>
    <row r="36" spans="1:23" ht="31.5" customHeight="1" x14ac:dyDescent="0.2">
      <c r="A36" s="1">
        <v>2012</v>
      </c>
      <c r="B36" s="4">
        <f t="shared" si="0"/>
        <v>80429</v>
      </c>
      <c r="C36" s="31">
        <f>B36*1000000/'a1'!F37</f>
        <v>2316.9442228281041</v>
      </c>
      <c r="D36" s="4">
        <f t="shared" si="1"/>
        <v>788</v>
      </c>
      <c r="E36" s="31">
        <f>D36*1000000/'a1'!L37</f>
        <v>1497.4298554828167</v>
      </c>
      <c r="F36" s="4">
        <f t="shared" si="2"/>
        <v>174</v>
      </c>
      <c r="G36" s="31">
        <f>F36*1000000/'a1'!R37</f>
        <v>1204.8609908942976</v>
      </c>
      <c r="H36" s="4">
        <f t="shared" si="3"/>
        <v>1408</v>
      </c>
      <c r="I36" s="31">
        <f>H36*1000000/'a1'!X37</f>
        <v>1492.8490621451435</v>
      </c>
      <c r="J36" s="4">
        <f t="shared" si="4"/>
        <v>837</v>
      </c>
      <c r="K36" s="31">
        <f>J36*1000000/'a1'!AD37</f>
        <v>1104.045396447269</v>
      </c>
      <c r="L36" s="4">
        <f t="shared" si="5"/>
        <v>22099</v>
      </c>
      <c r="M36" s="31">
        <f>L36*1000000/'a1'!AJ37</f>
        <v>2741.8957804160723</v>
      </c>
      <c r="N36" s="4">
        <f t="shared" si="6"/>
        <v>35800</v>
      </c>
      <c r="O36" s="31">
        <f>N36*1000000/'a1'!AP37</f>
        <v>2673.1650961697278</v>
      </c>
      <c r="P36" s="4">
        <f t="shared" si="7"/>
        <v>1853</v>
      </c>
      <c r="Q36" s="31">
        <f>P36*1000000/'a1'!AV37</f>
        <v>1483.4752228415155</v>
      </c>
      <c r="R36" s="4">
        <f t="shared" si="8"/>
        <v>1538</v>
      </c>
      <c r="S36" s="31">
        <f>R36*1000000/'a1'!BB37</f>
        <v>1420.1227141148934</v>
      </c>
      <c r="T36" s="4">
        <f t="shared" si="9"/>
        <v>8232</v>
      </c>
      <c r="U36" s="31">
        <f>T36*1000000/'a1'!BH37</f>
        <v>2126.0621594252193</v>
      </c>
      <c r="V36" s="4">
        <f t="shared" si="10"/>
        <v>7652</v>
      </c>
      <c r="W36" s="4">
        <f>V36*1000000/'a1'!BN37</f>
        <v>1674.0810165951048</v>
      </c>
    </row>
    <row r="37" spans="1:23" ht="31.5" customHeight="1" x14ac:dyDescent="0.2">
      <c r="A37" s="1">
        <v>2013</v>
      </c>
      <c r="B37" s="4">
        <f t="shared" si="0"/>
        <v>81268</v>
      </c>
      <c r="C37" s="31">
        <f>B37*1000000/'a1'!F38</f>
        <v>2316.5821536631574</v>
      </c>
      <c r="D37" s="4">
        <f t="shared" si="1"/>
        <v>809</v>
      </c>
      <c r="E37" s="31">
        <f>D37*1000000/'a1'!L38</f>
        <v>1535.2208896310915</v>
      </c>
      <c r="F37" s="4">
        <f t="shared" si="2"/>
        <v>182</v>
      </c>
      <c r="G37" s="31">
        <f>F37*1000000/'a1'!R38</f>
        <v>1264.3981603701491</v>
      </c>
      <c r="H37" s="4">
        <f t="shared" si="3"/>
        <v>1423</v>
      </c>
      <c r="I37" s="31">
        <f>H37*1000000/'a1'!X38</f>
        <v>1514.1390581906091</v>
      </c>
      <c r="J37" s="4">
        <f t="shared" si="4"/>
        <v>826</v>
      </c>
      <c r="K37" s="31">
        <f>J37*1000000/'a1'!AD38</f>
        <v>1089.3346749997693</v>
      </c>
      <c r="L37" s="4">
        <f t="shared" si="5"/>
        <v>22568</v>
      </c>
      <c r="M37" s="31">
        <f>L37*1000000/'a1'!AJ38</f>
        <v>2783.1405906527766</v>
      </c>
      <c r="N37" s="4">
        <f t="shared" si="6"/>
        <v>35744</v>
      </c>
      <c r="O37" s="31">
        <f>N37*1000000/'a1'!AP38</f>
        <v>2645.3714658380441</v>
      </c>
      <c r="P37" s="4">
        <f t="shared" si="7"/>
        <v>1918</v>
      </c>
      <c r="Q37" s="31">
        <f>P37*1000000/'a1'!AV38</f>
        <v>1518.1341039565677</v>
      </c>
      <c r="R37" s="4">
        <f t="shared" si="8"/>
        <v>1642</v>
      </c>
      <c r="S37" s="31">
        <f>R37*1000000/'a1'!BB38</f>
        <v>1494.2650072620188</v>
      </c>
      <c r="T37" s="4">
        <f t="shared" si="9"/>
        <v>8482</v>
      </c>
      <c r="U37" s="31">
        <f>T37*1000000/'a1'!BH38</f>
        <v>2131.9421334301196</v>
      </c>
      <c r="V37" s="4">
        <f t="shared" si="10"/>
        <v>7629</v>
      </c>
      <c r="W37" s="4">
        <f>V37*1000000/'a1'!BN38</f>
        <v>1645.9749343195806</v>
      </c>
    </row>
    <row r="38" spans="1:23" ht="31.5" customHeight="1" x14ac:dyDescent="0.2">
      <c r="A38" s="1">
        <v>2014</v>
      </c>
      <c r="B38" s="4">
        <f t="shared" si="0"/>
        <v>82878</v>
      </c>
      <c r="C38" s="31">
        <f>B38*1000000/'a1'!F39</f>
        <v>2338.935644585637</v>
      </c>
      <c r="D38" s="4">
        <f t="shared" si="1"/>
        <v>850</v>
      </c>
      <c r="E38" s="31">
        <f>D38*1000000/'a1'!L39</f>
        <v>1609.9399587097753</v>
      </c>
      <c r="F38" s="4">
        <f t="shared" si="2"/>
        <v>183</v>
      </c>
      <c r="G38" s="31">
        <f>F38*1000000/'a1'!R39</f>
        <v>1269.9954890870606</v>
      </c>
      <c r="H38" s="4">
        <f t="shared" si="3"/>
        <v>1444</v>
      </c>
      <c r="I38" s="31">
        <f>H38*1000000/'a1'!X39</f>
        <v>1539.8264816031258</v>
      </c>
      <c r="J38" s="4">
        <f t="shared" si="4"/>
        <v>822</v>
      </c>
      <c r="K38" s="31">
        <f>J38*1000000/'a1'!AD39</f>
        <v>1083.4935946020403</v>
      </c>
      <c r="L38" s="4">
        <f t="shared" si="5"/>
        <v>23116</v>
      </c>
      <c r="M38" s="31">
        <f>L38*1000000/'a1'!AJ39</f>
        <v>2837.1771339429656</v>
      </c>
      <c r="N38" s="4">
        <f t="shared" si="6"/>
        <v>36150</v>
      </c>
      <c r="O38" s="31">
        <f>N38*1000000/'a1'!AP39</f>
        <v>2654.6210269630924</v>
      </c>
      <c r="P38" s="4">
        <f t="shared" si="7"/>
        <v>1999</v>
      </c>
      <c r="Q38" s="31">
        <f>P38*1000000/'a1'!AV39</f>
        <v>1564.8668219269232</v>
      </c>
      <c r="R38" s="4">
        <f t="shared" si="8"/>
        <v>1659</v>
      </c>
      <c r="S38" s="31">
        <f>R38*1000000/'a1'!BB39</f>
        <v>1491.92123303378</v>
      </c>
      <c r="T38" s="4">
        <f t="shared" si="9"/>
        <v>9017</v>
      </c>
      <c r="U38" s="31">
        <f>T38*1000000/'a1'!BH39</f>
        <v>2209.3607604101762</v>
      </c>
      <c r="V38" s="4">
        <f t="shared" si="10"/>
        <v>7583</v>
      </c>
      <c r="W38" s="4">
        <f>V38*1000000/'a1'!BN39</f>
        <v>1609.0594524444739</v>
      </c>
    </row>
    <row r="39" spans="1:23" ht="31.5" customHeight="1" x14ac:dyDescent="0.2">
      <c r="A39" s="1">
        <v>2015</v>
      </c>
      <c r="B39" s="4">
        <f t="shared" si="0"/>
        <v>83099</v>
      </c>
      <c r="C39" s="31">
        <f>B39*1000000/'a1'!F40</f>
        <v>2327.4098406312842</v>
      </c>
      <c r="D39" s="4">
        <f t="shared" si="1"/>
        <v>887</v>
      </c>
      <c r="E39" s="31">
        <f>D39*1000000/'a1'!L40</f>
        <v>1678.8177489079167</v>
      </c>
      <c r="F39" s="4">
        <f t="shared" si="2"/>
        <v>182</v>
      </c>
      <c r="G39" s="31">
        <f>F39*1000000/'a1'!R40</f>
        <v>1258.3312591609281</v>
      </c>
      <c r="H39" s="4">
        <f t="shared" si="3"/>
        <v>1462</v>
      </c>
      <c r="I39" s="31">
        <f>H39*1000000/'a1'!X40</f>
        <v>1559.6014162290289</v>
      </c>
      <c r="J39" s="4">
        <f t="shared" si="4"/>
        <v>813</v>
      </c>
      <c r="K39" s="31">
        <f>J39*1000000/'a1'!AD40</f>
        <v>1070.8273952683392</v>
      </c>
      <c r="L39" s="4">
        <f t="shared" si="5"/>
        <v>22867</v>
      </c>
      <c r="M39" s="31">
        <f>L39*1000000/'a1'!AJ40</f>
        <v>2796.932339972037</v>
      </c>
      <c r="N39" s="4">
        <f t="shared" si="6"/>
        <v>36513</v>
      </c>
      <c r="O39" s="31">
        <f>N39*1000000/'a1'!AP40</f>
        <v>2663.3758575296333</v>
      </c>
      <c r="P39" s="4">
        <f t="shared" si="7"/>
        <v>2052</v>
      </c>
      <c r="Q39" s="31">
        <f>P39*1000000/'a1'!AV40</f>
        <v>1586.2733244794751</v>
      </c>
      <c r="R39" s="4">
        <f t="shared" si="8"/>
        <v>1724</v>
      </c>
      <c r="S39" s="31">
        <f>R39*1000000/'a1'!BB40</f>
        <v>1536.2543552454531</v>
      </c>
      <c r="T39" s="4">
        <f t="shared" si="9"/>
        <v>9038</v>
      </c>
      <c r="U39" s="31">
        <f>T39*1000000/'a1'!BH40</f>
        <v>2177.7541855746313</v>
      </c>
      <c r="V39" s="4">
        <f t="shared" si="10"/>
        <v>7497</v>
      </c>
      <c r="W39" s="4">
        <f>V39*1000000/'a1'!BN40</f>
        <v>1573.191490790419</v>
      </c>
    </row>
    <row r="40" spans="1:23" ht="31.5" customHeight="1" x14ac:dyDescent="0.2">
      <c r="A40" s="1">
        <v>2016</v>
      </c>
      <c r="B40" s="4">
        <f t="shared" si="0"/>
        <v>81871</v>
      </c>
      <c r="C40" s="31">
        <f>B40*1000000/'a1'!F41</f>
        <v>2267.216267663724</v>
      </c>
      <c r="D40" s="4">
        <f t="shared" si="1"/>
        <v>873</v>
      </c>
      <c r="E40" s="31">
        <f>D40*1000000/'a1'!L41</f>
        <v>1648.4574743290041</v>
      </c>
      <c r="F40" s="4">
        <f t="shared" si="2"/>
        <v>183</v>
      </c>
      <c r="G40" s="31">
        <f>F40*1000000/'a1'!R41</f>
        <v>1245.8217317602848</v>
      </c>
      <c r="H40" s="4">
        <f t="shared" si="3"/>
        <v>1447</v>
      </c>
      <c r="I40" s="31">
        <f>H40*1000000/'a1'!X41</f>
        <v>1534.4905109736751</v>
      </c>
      <c r="J40" s="4">
        <f t="shared" si="4"/>
        <v>823</v>
      </c>
      <c r="K40" s="31">
        <f>J40*1000000/'a1'!AD41</f>
        <v>1078.1819468061972</v>
      </c>
      <c r="L40" s="4">
        <f t="shared" si="5"/>
        <v>22313</v>
      </c>
      <c r="M40" s="31">
        <f>L40*1000000/'a1'!AJ41</f>
        <v>2712.8148740017673</v>
      </c>
      <c r="N40" s="4">
        <f t="shared" si="6"/>
        <v>36008</v>
      </c>
      <c r="O40" s="31">
        <f>N40*1000000/'a1'!AP41</f>
        <v>2594.8906424530683</v>
      </c>
      <c r="P40" s="4">
        <f t="shared" si="7"/>
        <v>2063</v>
      </c>
      <c r="Q40" s="31">
        <f>P40*1000000/'a1'!AV41</f>
        <v>1569.8479614044165</v>
      </c>
      <c r="R40" s="4">
        <f t="shared" si="8"/>
        <v>1733</v>
      </c>
      <c r="S40" s="31">
        <f>R40*1000000/'a1'!BB41</f>
        <v>1526.2052882616936</v>
      </c>
      <c r="T40" s="4">
        <f t="shared" si="9"/>
        <v>8701</v>
      </c>
      <c r="U40" s="31">
        <f>T40*1000000/'a1'!BH41</f>
        <v>2073.9247757141288</v>
      </c>
      <c r="V40" s="4">
        <f t="shared" si="10"/>
        <v>7668</v>
      </c>
      <c r="W40" s="4">
        <f>V40*1000000/'a1'!BN41</f>
        <v>1577.3659100123857</v>
      </c>
    </row>
    <row r="41" spans="1:23" ht="31.5" customHeight="1" x14ac:dyDescent="0.2">
      <c r="A41" s="1">
        <v>2017</v>
      </c>
      <c r="B41" s="4">
        <f t="shared" si="0"/>
        <v>82249</v>
      </c>
      <c r="C41" s="31">
        <f>B41*1000000/'a1'!F42</f>
        <v>2250.6179013177562</v>
      </c>
      <c r="D41" s="4">
        <f t="shared" si="1"/>
        <v>910</v>
      </c>
      <c r="E41" s="31">
        <f>D41*1000000/'a1'!L42</f>
        <v>1717.8173525980571</v>
      </c>
      <c r="F41" s="4">
        <f t="shared" si="2"/>
        <v>182</v>
      </c>
      <c r="G41" s="31">
        <f>F41*1000000/'a1'!R42</f>
        <v>1215.4400961666888</v>
      </c>
      <c r="H41" s="4">
        <f t="shared" si="3"/>
        <v>1469</v>
      </c>
      <c r="I41" s="31">
        <f>H41*1000000/'a1'!X42</f>
        <v>1542.809551766039</v>
      </c>
      <c r="J41" s="4">
        <f t="shared" si="4"/>
        <v>825</v>
      </c>
      <c r="K41" s="31">
        <f>J41*1000000/'a1'!AD42</f>
        <v>1076.0443825918192</v>
      </c>
      <c r="L41" s="4">
        <f t="shared" si="5"/>
        <v>22634</v>
      </c>
      <c r="M41" s="31">
        <f>L41*1000000/'a1'!AJ42</f>
        <v>2729.3450536559767</v>
      </c>
      <c r="N41" s="4">
        <f t="shared" si="6"/>
        <v>35878</v>
      </c>
      <c r="O41" s="31">
        <f>N41*1000000/'a1'!AP42</f>
        <v>2548.4250842366077</v>
      </c>
      <c r="P41" s="4">
        <f t="shared" si="7"/>
        <v>2071</v>
      </c>
      <c r="Q41" s="31">
        <f>P41*1000000/'a1'!AV42</f>
        <v>1551.6200231656644</v>
      </c>
      <c r="R41" s="4">
        <f t="shared" si="8"/>
        <v>1717</v>
      </c>
      <c r="S41" s="31">
        <f>R41*1000000/'a1'!BB42</f>
        <v>1496.5375681482417</v>
      </c>
      <c r="T41" s="4">
        <f t="shared" si="9"/>
        <v>8527</v>
      </c>
      <c r="U41" s="31">
        <f>T41*1000000/'a1'!BH42</f>
        <v>2012.3616162140604</v>
      </c>
      <c r="V41" s="4">
        <f t="shared" si="10"/>
        <v>7979</v>
      </c>
      <c r="W41" s="4">
        <f>V41*1000000/'a1'!BN42</f>
        <v>1617.0801276477939</v>
      </c>
    </row>
    <row r="42" spans="1:23" ht="31.5" customHeight="1" x14ac:dyDescent="0.2">
      <c r="A42" s="1">
        <v>2018</v>
      </c>
      <c r="B42" s="4">
        <f t="shared" si="0"/>
        <v>83052</v>
      </c>
      <c r="C42" s="31">
        <f>B42*1000000/'a1'!F43</f>
        <v>2240.2517005811837</v>
      </c>
      <c r="D42" s="4">
        <f t="shared" si="1"/>
        <v>933</v>
      </c>
      <c r="E42" s="31">
        <f>D42*1000000/'a1'!L43</f>
        <v>1765.7011139246256</v>
      </c>
      <c r="F42" s="4">
        <f t="shared" si="2"/>
        <v>183</v>
      </c>
      <c r="G42" s="31">
        <f>F42*1000000/'a1'!R43</f>
        <v>1201.8993951096486</v>
      </c>
      <c r="H42" s="4">
        <f t="shared" si="3"/>
        <v>1476</v>
      </c>
      <c r="I42" s="31">
        <f>H42*1000000/'a1'!X43</f>
        <v>1534.1887093689454</v>
      </c>
      <c r="J42" s="4">
        <f t="shared" si="4"/>
        <v>835</v>
      </c>
      <c r="K42" s="31">
        <f>J42*1000000/'a1'!AD43</f>
        <v>1083.7160949361257</v>
      </c>
      <c r="L42" s="4">
        <f t="shared" si="5"/>
        <v>22895</v>
      </c>
      <c r="M42" s="31">
        <f>L42*1000000/'a1'!AJ43</f>
        <v>2729.8359081864196</v>
      </c>
      <c r="N42" s="4">
        <f t="shared" si="6"/>
        <v>35990</v>
      </c>
      <c r="O42" s="31">
        <f>N42*1000000/'a1'!AP43</f>
        <v>2512.0847399681688</v>
      </c>
      <c r="P42" s="4">
        <f t="shared" si="7"/>
        <v>2067</v>
      </c>
      <c r="Q42" s="31">
        <f>P42*1000000/'a1'!AV43</f>
        <v>1528.0696864832737</v>
      </c>
      <c r="R42" s="4">
        <f t="shared" si="8"/>
        <v>1736</v>
      </c>
      <c r="S42" s="31">
        <f>R42*1000000/'a1'!BB43</f>
        <v>1501.4573477136507</v>
      </c>
      <c r="T42" s="4">
        <f t="shared" si="9"/>
        <v>8547</v>
      </c>
      <c r="U42" s="31">
        <f>T42*1000000/'a1'!BH43</f>
        <v>1991.1213738388037</v>
      </c>
      <c r="V42" s="4">
        <f t="shared" si="10"/>
        <v>8339</v>
      </c>
      <c r="W42" s="4">
        <f>V42*1000000/'a1'!BN43</f>
        <v>1660.8314832625272</v>
      </c>
    </row>
    <row r="43" spans="1:23" ht="31.5" customHeight="1" x14ac:dyDescent="0.2">
      <c r="A43" s="1">
        <v>2019</v>
      </c>
      <c r="B43" s="4">
        <f t="shared" si="0"/>
        <v>84130</v>
      </c>
      <c r="C43" s="31">
        <f>B43*1000000/'a1'!F44</f>
        <v>2236.39994103964</v>
      </c>
      <c r="D43" s="4">
        <f t="shared" si="1"/>
        <v>1019</v>
      </c>
      <c r="E43" s="31">
        <f>D43*1000000/'a1'!L44</f>
        <v>1931.2300172654616</v>
      </c>
      <c r="F43" s="4">
        <f t="shared" si="2"/>
        <v>184</v>
      </c>
      <c r="G43" s="31">
        <f>F43*1000000/'a1'!R44</f>
        <v>1181.0619287254801</v>
      </c>
      <c r="H43" s="4">
        <f t="shared" si="3"/>
        <v>1479</v>
      </c>
      <c r="I43" s="31">
        <f>H43*1000000/'a1'!X44</f>
        <v>1515.6809957788439</v>
      </c>
      <c r="J43" s="4">
        <f t="shared" si="4"/>
        <v>842</v>
      </c>
      <c r="K43" s="31">
        <f>J43*1000000/'a1'!AD44</f>
        <v>1083.1156168034711</v>
      </c>
      <c r="L43" s="4">
        <f t="shared" si="5"/>
        <v>23009</v>
      </c>
      <c r="M43" s="31">
        <f>L43*1000000/'a1'!AJ44</f>
        <v>2712.3064376992324</v>
      </c>
      <c r="N43" s="4">
        <f t="shared" si="6"/>
        <v>36340</v>
      </c>
      <c r="O43" s="31">
        <f>N43*1000000/'a1'!AP44</f>
        <v>2493.55596931842</v>
      </c>
      <c r="P43" s="4">
        <f t="shared" si="7"/>
        <v>2061</v>
      </c>
      <c r="Q43" s="31">
        <f>P43*1000000/'a1'!AV44</f>
        <v>1504.3433260366721</v>
      </c>
      <c r="R43" s="4">
        <f t="shared" si="8"/>
        <v>1751</v>
      </c>
      <c r="S43" s="31">
        <f>R43*1000000/'a1'!BB44</f>
        <v>1504.007393772499</v>
      </c>
      <c r="T43" s="4">
        <f t="shared" si="9"/>
        <v>8561</v>
      </c>
      <c r="U43" s="31">
        <f>T43*1000000/'a1'!BH44</f>
        <v>1965.6162945251353</v>
      </c>
      <c r="V43" s="4">
        <f t="shared" si="10"/>
        <v>8836</v>
      </c>
      <c r="W43" s="4">
        <f>V43*1000000/'a1'!BN44</f>
        <v>1728.8127501701226</v>
      </c>
    </row>
    <row r="44" spans="1:23" ht="31.5" customHeight="1" x14ac:dyDescent="0.2">
      <c r="A44" s="1">
        <v>2020</v>
      </c>
      <c r="B44" s="4">
        <f t="shared" si="0"/>
        <v>84749</v>
      </c>
      <c r="C44" s="31">
        <f>B44*1000000/'a1'!F45</f>
        <v>2228.5573309251831</v>
      </c>
      <c r="D44" s="4">
        <f t="shared" si="1"/>
        <v>1072</v>
      </c>
      <c r="E44" s="100">
        <f>D44*1000000/'a1'!L45</f>
        <v>2034.603442123883</v>
      </c>
      <c r="F44" s="4">
        <f t="shared" si="2"/>
        <v>185</v>
      </c>
      <c r="G44" s="100">
        <f>F44*1000000/'a1'!R45</f>
        <v>1162.1113993705753</v>
      </c>
      <c r="H44" s="4">
        <f t="shared" si="3"/>
        <v>1475</v>
      </c>
      <c r="I44" s="100">
        <f>H44*1000000/'a1'!X45</f>
        <v>1491.1521601992786</v>
      </c>
      <c r="J44" s="4">
        <f t="shared" si="4"/>
        <v>832</v>
      </c>
      <c r="K44" s="100">
        <f>J44*1000000/'a1'!AD45</f>
        <v>1061.9938935351122</v>
      </c>
      <c r="L44" s="4">
        <f t="shared" si="5"/>
        <v>22757</v>
      </c>
      <c r="M44" s="100">
        <f>L44*1000000/'a1'!AJ45</f>
        <v>2661.2965941788743</v>
      </c>
      <c r="N44" s="4">
        <f t="shared" si="6"/>
        <v>36871</v>
      </c>
      <c r="O44" s="100">
        <f>N44*1000000/'a1'!AP45</f>
        <v>2497.7287678320768</v>
      </c>
      <c r="P44" s="4">
        <f t="shared" si="7"/>
        <v>2004</v>
      </c>
      <c r="Q44" s="100">
        <f>P44*1000000/'a1'!AV45</f>
        <v>1452.0350227369556</v>
      </c>
      <c r="R44" s="4">
        <f t="shared" si="8"/>
        <v>1756</v>
      </c>
      <c r="S44" s="100">
        <f>R44*1000000/'a1'!BB45</f>
        <v>1504.2154009042424</v>
      </c>
      <c r="T44" s="4">
        <f t="shared" si="9"/>
        <v>8443</v>
      </c>
      <c r="U44" s="100">
        <f>T44*1000000/'a1'!BH45</f>
        <v>1915.6005849127453</v>
      </c>
      <c r="V44" s="4">
        <f t="shared" si="10"/>
        <v>9306</v>
      </c>
      <c r="W44" s="99">
        <f>V44*1000000/'a1'!BN45</f>
        <v>1797.8783644291329</v>
      </c>
    </row>
    <row r="45" spans="1:23" ht="31.5" customHeight="1" x14ac:dyDescent="0.2">
      <c r="A45" s="1">
        <v>2021</v>
      </c>
      <c r="B45" s="4">
        <f t="shared" si="0"/>
        <v>86015</v>
      </c>
      <c r="C45" s="31">
        <f>B45*1000000/'a1'!F46</f>
        <v>2249.3542341050165</v>
      </c>
      <c r="D45" s="4">
        <f t="shared" si="1"/>
        <v>1117</v>
      </c>
      <c r="E45" s="100">
        <f>D45*1000000/'a1'!L46</f>
        <v>2119.3193892110135</v>
      </c>
      <c r="F45" s="4">
        <f t="shared" si="2"/>
        <v>187</v>
      </c>
      <c r="G45" s="100">
        <f>F45*1000000/'a1'!R46</f>
        <v>1153.3740817723722</v>
      </c>
      <c r="H45" s="4">
        <f t="shared" si="3"/>
        <v>1481</v>
      </c>
      <c r="I45" s="100">
        <f>H45*1000000/'a1'!X46</f>
        <v>1481.1362645363374</v>
      </c>
      <c r="J45" s="4">
        <f>G105</f>
        <v>830</v>
      </c>
      <c r="K45" s="100">
        <f>J45*1000000/'a1'!AD46</f>
        <v>1049.5674011952424</v>
      </c>
      <c r="L45" s="4">
        <f>H105</f>
        <v>22787</v>
      </c>
      <c r="M45" s="100">
        <f>L45*1000000/'a1'!AJ46</f>
        <v>2658.2999106394991</v>
      </c>
      <c r="N45" s="4">
        <f>I105</f>
        <v>37643</v>
      </c>
      <c r="O45" s="100">
        <f>N45*1000000/'a1'!AP46</f>
        <v>2536.1650957710053</v>
      </c>
      <c r="P45" s="4">
        <f>J105</f>
        <v>1975</v>
      </c>
      <c r="Q45" s="100">
        <f>P45*1000000/'a1'!AV46</f>
        <v>1418.8993077208238</v>
      </c>
      <c r="R45" s="4">
        <f>K105</f>
        <v>1773</v>
      </c>
      <c r="S45" s="100">
        <f>R45*1000000/'a1'!BB46</f>
        <v>1518.3551409552535</v>
      </c>
      <c r="T45" s="4">
        <f>L105</f>
        <v>8427</v>
      </c>
      <c r="U45" s="100">
        <f>T45*1000000/'a1'!BH46</f>
        <v>1901.6001467664335</v>
      </c>
      <c r="V45" s="4">
        <f>M105</f>
        <v>9746</v>
      </c>
      <c r="W45" s="99">
        <f>V45*1000000/'a1'!BN46</f>
        <v>1864.6689619480107</v>
      </c>
    </row>
    <row r="46" spans="1:23" x14ac:dyDescent="0.2">
      <c r="A46" s="1">
        <v>2022</v>
      </c>
      <c r="B46" s="4">
        <f t="shared" ref="B46" si="11">C106</f>
        <v>86881</v>
      </c>
      <c r="C46" s="31">
        <f>B46*1000000/'a1'!F47</f>
        <v>2231.3834824149844</v>
      </c>
      <c r="D46" s="4">
        <f t="shared" si="1"/>
        <v>1149</v>
      </c>
      <c r="E46" s="100">
        <f>D46*1000000/'a1'!L47</f>
        <v>2162.5874257492828</v>
      </c>
      <c r="F46" s="4">
        <f t="shared" ref="F46" si="12">E106</f>
        <v>189</v>
      </c>
      <c r="G46" s="100">
        <f>F46*1000000/'a1'!R47</f>
        <v>1130.2948933396326</v>
      </c>
      <c r="H46" s="4">
        <f t="shared" ref="H46" si="13">F106</f>
        <v>1484</v>
      </c>
      <c r="I46" s="100">
        <f>H46*1000000/'a1'!X47</f>
        <v>1447.4334877977651</v>
      </c>
      <c r="J46" s="4">
        <f>G106</f>
        <v>830</v>
      </c>
      <c r="K46" s="100">
        <f>J46*1000000/'a1'!AD47</f>
        <v>1025.6232823899247</v>
      </c>
      <c r="L46" s="4">
        <f>H106</f>
        <v>22799</v>
      </c>
      <c r="M46" s="100">
        <f>L46*1000000/'a1'!AJ47</f>
        <v>2628.6770809889426</v>
      </c>
      <c r="N46" s="4">
        <f>I106</f>
        <v>38184</v>
      </c>
      <c r="O46" s="100">
        <f>N46*1000000/'a1'!AP47</f>
        <v>2521.8184117708633</v>
      </c>
      <c r="P46" s="4">
        <f>J106</f>
        <v>1952</v>
      </c>
      <c r="Q46" s="100">
        <f>P46*1000000/'a1'!AV47</f>
        <v>1381.8803767323059</v>
      </c>
      <c r="R46" s="4">
        <f>K106</f>
        <v>1780</v>
      </c>
      <c r="S46" s="100">
        <f>R46*1000000/'a1'!BB47</f>
        <v>1510.4522446762924</v>
      </c>
      <c r="T46" s="4">
        <f>L106</f>
        <v>8406</v>
      </c>
      <c r="U46" s="100">
        <f>T46*1000000/'a1'!BH47</f>
        <v>1863.5494298394478</v>
      </c>
      <c r="V46" s="4">
        <f>M106</f>
        <v>10059</v>
      </c>
      <c r="W46" s="99">
        <f>V46*1000000/'a1'!BN47</f>
        <v>1877.5597360403742</v>
      </c>
    </row>
    <row r="47" spans="1:23" x14ac:dyDescent="0.2">
      <c r="A47" s="1">
        <v>2023</v>
      </c>
      <c r="B47" s="17">
        <f>C107</f>
        <v>87838.244573207528</v>
      </c>
      <c r="C47" s="127">
        <f>B47*1000000/'a1'!F48</f>
        <v>2191.3824799562717</v>
      </c>
      <c r="D47" s="17">
        <f t="shared" si="1"/>
        <v>1203.8593661417096</v>
      </c>
      <c r="E47" s="127">
        <f>D47*1000000/'a1'!L48</f>
        <v>2233.8907569241251</v>
      </c>
      <c r="F47" s="17">
        <f t="shared" ref="F47" si="14">E107</f>
        <v>190.43198194586091</v>
      </c>
      <c r="G47" s="127">
        <f>F47*1000000/'a1'!R48</f>
        <v>1096.2448518295173</v>
      </c>
      <c r="H47" s="17">
        <f t="shared" ref="H47" si="15">F107</f>
        <v>1487.0183300316535</v>
      </c>
      <c r="I47" s="127">
        <f>H47*1000000/'a1'!X48</f>
        <v>1407.5135212692392</v>
      </c>
      <c r="J47" s="17">
        <f>G107</f>
        <v>831.00363050265901</v>
      </c>
      <c r="K47" s="127">
        <f>J47*1000000/'a1'!AD48</f>
        <v>998.57440068092501</v>
      </c>
      <c r="L47" s="17">
        <f>H107</f>
        <v>22832.144060695111</v>
      </c>
      <c r="M47" s="127">
        <f>L47*1000000/'a1'!AJ48</f>
        <v>2580.4806115599999</v>
      </c>
      <c r="N47" s="17">
        <f>I107</f>
        <v>38662.689399458548</v>
      </c>
      <c r="O47" s="127">
        <f>N47*1000000/'a1'!AP48</f>
        <v>2474.6960978919724</v>
      </c>
      <c r="P47" s="17">
        <f>J107</f>
        <v>1929.0334398574623</v>
      </c>
      <c r="Q47" s="127">
        <f>P47*1000000/'a1'!AV48</f>
        <v>1326.0303983985229</v>
      </c>
      <c r="R47" s="17">
        <f>K107</f>
        <v>1792.8747205795294</v>
      </c>
      <c r="S47" s="127">
        <f>R47*1000000/'a1'!BB48</f>
        <v>1482.5637498001163</v>
      </c>
      <c r="T47" s="17">
        <f>L107</f>
        <v>8382.0068266778162</v>
      </c>
      <c r="U47" s="127">
        <f>T47*1000000/'a1'!BH48</f>
        <v>1789.3012651211666</v>
      </c>
      <c r="V47" s="17">
        <f>M107</f>
        <v>10536.007637300863</v>
      </c>
      <c r="W47" s="17">
        <f>V47*1000000/'a1'!BN48</f>
        <v>1904.7106006759518</v>
      </c>
    </row>
    <row r="48" spans="1:23" x14ac:dyDescent="0.2">
      <c r="B48" s="4"/>
      <c r="C48" s="4"/>
      <c r="D48" s="4"/>
      <c r="E48" s="99"/>
      <c r="F48" s="4"/>
      <c r="G48" s="99"/>
      <c r="H48" s="4"/>
      <c r="I48" s="99"/>
      <c r="J48" s="4"/>
      <c r="K48" s="99"/>
      <c r="L48" s="4"/>
      <c r="M48" s="99"/>
      <c r="N48" s="4"/>
      <c r="O48" s="99"/>
      <c r="P48" s="4"/>
      <c r="Q48" s="99"/>
      <c r="R48" s="4"/>
      <c r="S48" s="99"/>
      <c r="T48" s="4"/>
      <c r="U48" s="99"/>
      <c r="V48" s="4"/>
      <c r="W48" s="99"/>
    </row>
    <row r="49" spans="1:24" x14ac:dyDescent="0.2">
      <c r="A49" s="1" t="s">
        <v>648</v>
      </c>
      <c r="B49" s="4"/>
      <c r="C49" s="4"/>
      <c r="D49" s="4"/>
      <c r="E49" s="99"/>
      <c r="F49" s="4"/>
      <c r="G49" s="99"/>
      <c r="H49" s="4"/>
      <c r="I49" s="99"/>
      <c r="J49" s="4"/>
      <c r="K49" s="99"/>
      <c r="L49" s="4"/>
      <c r="M49" s="99"/>
      <c r="N49" s="4"/>
      <c r="O49" s="99"/>
      <c r="P49" s="4"/>
      <c r="Q49" s="99"/>
      <c r="R49" s="4"/>
      <c r="S49" s="99"/>
      <c r="T49" s="4"/>
      <c r="U49" s="99"/>
      <c r="V49" s="4"/>
      <c r="W49" s="99"/>
    </row>
    <row r="50" spans="1:24" s="5" customFormat="1" ht="31.5" customHeight="1" x14ac:dyDescent="0.2">
      <c r="A50" s="5" t="s">
        <v>649</v>
      </c>
      <c r="B50" s="5">
        <f t="shared" ref="B50:W50" si="16">(POWER(B43/B5, 1/38)-1)*100</f>
        <v>2.0031151722492035</v>
      </c>
      <c r="C50" s="5">
        <f t="shared" si="16"/>
        <v>0.89293920967612461</v>
      </c>
      <c r="D50" s="5">
        <f t="shared" si="16"/>
        <v>2.6226913693359721</v>
      </c>
      <c r="E50" s="5">
        <f t="shared" si="16"/>
        <v>2.8564919765293073</v>
      </c>
      <c r="F50" s="5">
        <f t="shared" si="16"/>
        <v>2.2841889427043016</v>
      </c>
      <c r="G50" s="5">
        <f t="shared" si="16"/>
        <v>1.6619732499397077</v>
      </c>
      <c r="H50" s="5">
        <f t="shared" si="16"/>
        <v>1.1327628958019531</v>
      </c>
      <c r="I50" s="5">
        <f t="shared" si="16"/>
        <v>0.78125739703049923</v>
      </c>
      <c r="J50" s="5">
        <f t="shared" si="16"/>
        <v>1.3862946404537224</v>
      </c>
      <c r="K50" s="5">
        <f t="shared" si="16"/>
        <v>1.1312749144532841</v>
      </c>
      <c r="L50" s="5">
        <f t="shared" si="16"/>
        <v>2.124361336533731</v>
      </c>
      <c r="M50" s="5">
        <f t="shared" si="16"/>
        <v>1.4305430065479463</v>
      </c>
      <c r="N50" s="5">
        <f t="shared" si="16"/>
        <v>1.8272747369868947</v>
      </c>
      <c r="O50" s="5">
        <f t="shared" si="16"/>
        <v>0.48811975193845392</v>
      </c>
      <c r="P50" s="5">
        <f t="shared" si="16"/>
        <v>2.2556460800372546</v>
      </c>
      <c r="Q50" s="5">
        <f t="shared" si="16"/>
        <v>1.5052010374807523</v>
      </c>
      <c r="R50" s="5">
        <f t="shared" si="16"/>
        <v>1.1194755812225399</v>
      </c>
      <c r="S50" s="5">
        <f t="shared" si="16"/>
        <v>0.65064347985568372</v>
      </c>
      <c r="T50" s="5">
        <f t="shared" si="16"/>
        <v>1.7859792664533414</v>
      </c>
      <c r="U50" s="5">
        <f t="shared" si="16"/>
        <v>7.9783071706596154E-2</v>
      </c>
      <c r="V50" s="5">
        <f t="shared" si="16"/>
        <v>3.2415093880980184</v>
      </c>
      <c r="W50" s="5">
        <f t="shared" si="16"/>
        <v>1.6446705160324315</v>
      </c>
    </row>
    <row r="51" spans="1:24" x14ac:dyDescent="0.2">
      <c r="A51" s="1" t="s">
        <v>161</v>
      </c>
      <c r="B51" s="5">
        <f>(POWER(B47/B5, 1/42)-1)*100</f>
        <v>1.915238749593029</v>
      </c>
      <c r="C51" s="5">
        <f t="shared" ref="C51:W51" si="17">(POWER(C47/C5, 1/42)-1)*100</f>
        <v>0.75875962961182708</v>
      </c>
      <c r="D51" s="5">
        <f t="shared" si="17"/>
        <v>2.7771207912589801</v>
      </c>
      <c r="E51" s="5">
        <f t="shared" si="17"/>
        <v>2.9371667343336183</v>
      </c>
      <c r="F51" s="5">
        <f t="shared" si="17"/>
        <v>2.1479486841693651</v>
      </c>
      <c r="G51" s="5">
        <f t="shared" si="17"/>
        <v>1.3225642101160728</v>
      </c>
      <c r="H51" s="5">
        <f t="shared" si="17"/>
        <v>1.0373362174043166</v>
      </c>
      <c r="I51" s="5">
        <f t="shared" si="17"/>
        <v>0.52921440251236795</v>
      </c>
      <c r="J51" s="5">
        <f t="shared" si="17"/>
        <v>1.2217557398018108</v>
      </c>
      <c r="K51" s="5">
        <f t="shared" si="17"/>
        <v>0.8276988552092357</v>
      </c>
      <c r="L51" s="5">
        <f t="shared" si="17"/>
        <v>1.9013891461865606</v>
      </c>
      <c r="M51" s="5">
        <f t="shared" si="17"/>
        <v>1.1733327406176164</v>
      </c>
      <c r="N51" s="5">
        <f t="shared" si="17"/>
        <v>1.8018810806996965</v>
      </c>
      <c r="O51" s="5">
        <f t="shared" si="17"/>
        <v>0.42337486623786891</v>
      </c>
      <c r="P51" s="5">
        <f t="shared" si="17"/>
        <v>1.878010095178051</v>
      </c>
      <c r="Q51" s="5">
        <f t="shared" si="17"/>
        <v>1.0568497927345044</v>
      </c>
      <c r="R51" s="5">
        <f t="shared" si="17"/>
        <v>1.0691764236275825</v>
      </c>
      <c r="S51" s="5">
        <f t="shared" si="17"/>
        <v>0.55410897686005711</v>
      </c>
      <c r="T51" s="5">
        <f t="shared" si="17"/>
        <v>1.5634125660566323</v>
      </c>
      <c r="U51" s="5">
        <f t="shared" si="17"/>
        <v>-0.1514926660765803</v>
      </c>
      <c r="V51" s="5">
        <f t="shared" si="17"/>
        <v>3.3604559505846954</v>
      </c>
      <c r="W51" s="5">
        <f t="shared" si="17"/>
        <v>1.7212801321446758</v>
      </c>
      <c r="X51" s="5"/>
    </row>
    <row r="53" spans="1:24" x14ac:dyDescent="0.2">
      <c r="B53" s="239" t="s">
        <v>650</v>
      </c>
      <c r="C53" s="239"/>
      <c r="D53" s="239"/>
      <c r="E53" s="239"/>
      <c r="F53" s="239"/>
      <c r="G53" s="239"/>
      <c r="H53" s="239"/>
      <c r="I53" s="239"/>
    </row>
    <row r="54" spans="1:24" x14ac:dyDescent="0.2">
      <c r="B54" s="239"/>
      <c r="C54" s="239"/>
      <c r="D54" s="239"/>
      <c r="E54" s="239"/>
      <c r="F54" s="239"/>
      <c r="G54" s="239"/>
      <c r="H54" s="239"/>
      <c r="I54" s="239"/>
    </row>
    <row r="55" spans="1:24" ht="12.75" hidden="1" customHeight="1" x14ac:dyDescent="0.2">
      <c r="B55" s="1" t="s">
        <v>651</v>
      </c>
    </row>
    <row r="56" spans="1:24" ht="12.75" hidden="1" customHeight="1" x14ac:dyDescent="0.2"/>
    <row r="57" spans="1:24" x14ac:dyDescent="0.2">
      <c r="B57" s="1" t="s">
        <v>652</v>
      </c>
    </row>
    <row r="58" spans="1:24" x14ac:dyDescent="0.2">
      <c r="B58" s="1" t="s">
        <v>653</v>
      </c>
    </row>
    <row r="59" spans="1:24" x14ac:dyDescent="0.2">
      <c r="B59" s="1" t="s">
        <v>546</v>
      </c>
    </row>
    <row r="61" spans="1:24" x14ac:dyDescent="0.2">
      <c r="B61" s="1" t="s">
        <v>654</v>
      </c>
    </row>
    <row r="64" spans="1:24" x14ac:dyDescent="0.2">
      <c r="B64" s="23"/>
      <c r="C64" s="23" t="s">
        <v>101</v>
      </c>
      <c r="D64" s="23" t="s">
        <v>376</v>
      </c>
      <c r="E64" s="23" t="s">
        <v>103</v>
      </c>
      <c r="F64" s="23" t="s">
        <v>104</v>
      </c>
      <c r="G64" s="23" t="s">
        <v>105</v>
      </c>
      <c r="H64" s="23" t="s">
        <v>106</v>
      </c>
      <c r="I64" s="23" t="s">
        <v>107</v>
      </c>
      <c r="J64" s="23" t="s">
        <v>108</v>
      </c>
      <c r="K64" s="23" t="s">
        <v>109</v>
      </c>
      <c r="L64" s="23" t="s">
        <v>110</v>
      </c>
      <c r="M64" s="23" t="s">
        <v>111</v>
      </c>
    </row>
    <row r="65" spans="2:13" x14ac:dyDescent="0.2">
      <c r="B65" s="23">
        <v>1981</v>
      </c>
      <c r="C65" s="73">
        <v>39595</v>
      </c>
      <c r="D65" s="23">
        <v>381</v>
      </c>
      <c r="E65" s="23">
        <v>78</v>
      </c>
      <c r="F65" s="23">
        <v>964</v>
      </c>
      <c r="G65" s="23">
        <v>499</v>
      </c>
      <c r="H65" s="73">
        <v>10351</v>
      </c>
      <c r="I65" s="73">
        <v>18262</v>
      </c>
      <c r="J65" s="23">
        <v>883</v>
      </c>
      <c r="K65" s="73">
        <v>1147</v>
      </c>
      <c r="L65" s="73">
        <v>4369</v>
      </c>
      <c r="M65" s="73">
        <v>2629</v>
      </c>
    </row>
    <row r="66" spans="2:13" x14ac:dyDescent="0.2">
      <c r="B66" s="23">
        <v>1982</v>
      </c>
      <c r="C66" s="73">
        <v>41179</v>
      </c>
      <c r="D66" s="23">
        <v>395</v>
      </c>
      <c r="E66" s="23">
        <v>80</v>
      </c>
      <c r="F66" s="23">
        <v>998</v>
      </c>
      <c r="G66" s="23">
        <v>521</v>
      </c>
      <c r="H66" s="73">
        <v>10758</v>
      </c>
      <c r="I66" s="73">
        <v>18948</v>
      </c>
      <c r="J66" s="23">
        <v>910</v>
      </c>
      <c r="K66" s="73">
        <v>1209</v>
      </c>
      <c r="L66" s="73">
        <v>4596</v>
      </c>
      <c r="M66" s="73">
        <v>2730</v>
      </c>
    </row>
    <row r="67" spans="2:13" x14ac:dyDescent="0.2">
      <c r="B67" s="23">
        <v>1983</v>
      </c>
      <c r="C67" s="73">
        <v>42096</v>
      </c>
      <c r="D67" s="23">
        <v>407</v>
      </c>
      <c r="E67" s="23">
        <v>83</v>
      </c>
      <c r="F67" s="23">
        <v>1025</v>
      </c>
      <c r="G67" s="23">
        <v>539</v>
      </c>
      <c r="H67" s="73">
        <v>10929</v>
      </c>
      <c r="I67" s="73">
        <v>19384</v>
      </c>
      <c r="J67" s="23">
        <v>932</v>
      </c>
      <c r="K67" s="73">
        <v>1256</v>
      </c>
      <c r="L67" s="73">
        <v>4716</v>
      </c>
      <c r="M67" s="73">
        <v>2789</v>
      </c>
    </row>
    <row r="68" spans="2:13" x14ac:dyDescent="0.2">
      <c r="B68" s="23">
        <v>1984</v>
      </c>
      <c r="C68" s="73">
        <v>43360</v>
      </c>
      <c r="D68" s="23">
        <v>420</v>
      </c>
      <c r="E68" s="23">
        <v>86</v>
      </c>
      <c r="F68" s="23">
        <v>1057</v>
      </c>
      <c r="G68" s="23">
        <v>558</v>
      </c>
      <c r="H68" s="73">
        <v>11179</v>
      </c>
      <c r="I68" s="73">
        <v>19967</v>
      </c>
      <c r="J68" s="23">
        <v>968</v>
      </c>
      <c r="K68" s="73">
        <v>1322</v>
      </c>
      <c r="L68" s="73">
        <v>4888</v>
      </c>
      <c r="M68" s="73">
        <v>2878</v>
      </c>
    </row>
    <row r="69" spans="2:13" x14ac:dyDescent="0.2">
      <c r="B69" s="23">
        <v>1985</v>
      </c>
      <c r="C69" s="73">
        <v>44246</v>
      </c>
      <c r="D69" s="23">
        <v>424</v>
      </c>
      <c r="E69" s="23">
        <v>86</v>
      </c>
      <c r="F69" s="23">
        <v>1072</v>
      </c>
      <c r="G69" s="23">
        <v>570</v>
      </c>
      <c r="H69" s="73">
        <v>11440</v>
      </c>
      <c r="I69" s="73">
        <v>20384</v>
      </c>
      <c r="J69" s="23">
        <v>988</v>
      </c>
      <c r="K69" s="73">
        <v>1350</v>
      </c>
      <c r="L69" s="73">
        <v>4947</v>
      </c>
      <c r="M69" s="73">
        <v>2949</v>
      </c>
    </row>
    <row r="70" spans="2:13" x14ac:dyDescent="0.2">
      <c r="B70" s="23">
        <v>1986</v>
      </c>
      <c r="C70" s="73">
        <v>44740</v>
      </c>
      <c r="D70" s="23">
        <v>424</v>
      </c>
      <c r="E70" s="23">
        <v>86</v>
      </c>
      <c r="F70" s="23">
        <v>1076</v>
      </c>
      <c r="G70" s="23">
        <v>575</v>
      </c>
      <c r="H70" s="73">
        <v>11712</v>
      </c>
      <c r="I70" s="73">
        <v>20619</v>
      </c>
      <c r="J70" s="23">
        <v>997</v>
      </c>
      <c r="K70" s="73">
        <v>1346</v>
      </c>
      <c r="L70" s="73">
        <v>4881</v>
      </c>
      <c r="M70" s="73">
        <v>2988</v>
      </c>
    </row>
    <row r="71" spans="2:13" x14ac:dyDescent="0.2">
      <c r="B71" s="23">
        <v>1987</v>
      </c>
      <c r="C71" s="73">
        <v>44298</v>
      </c>
      <c r="D71" s="23">
        <v>417</v>
      </c>
      <c r="E71" s="23">
        <v>84</v>
      </c>
      <c r="F71" s="23">
        <v>1053</v>
      </c>
      <c r="G71" s="23">
        <v>568</v>
      </c>
      <c r="H71" s="73">
        <v>11734</v>
      </c>
      <c r="I71" s="73">
        <v>20434</v>
      </c>
      <c r="J71" s="23">
        <v>984</v>
      </c>
      <c r="K71" s="73">
        <v>1317</v>
      </c>
      <c r="L71" s="73">
        <v>4714</v>
      </c>
      <c r="M71" s="73">
        <v>2958</v>
      </c>
    </row>
    <row r="72" spans="2:13" x14ac:dyDescent="0.2">
      <c r="B72" s="23">
        <v>1988</v>
      </c>
      <c r="C72" s="73">
        <v>44956</v>
      </c>
      <c r="D72" s="23">
        <v>426</v>
      </c>
      <c r="E72" s="23">
        <v>83</v>
      </c>
      <c r="F72" s="23">
        <v>1063</v>
      </c>
      <c r="G72" s="23">
        <v>576</v>
      </c>
      <c r="H72" s="73">
        <v>12064</v>
      </c>
      <c r="I72" s="73">
        <v>20691</v>
      </c>
      <c r="J72" s="23">
        <v>1001</v>
      </c>
      <c r="K72" s="73">
        <v>1318</v>
      </c>
      <c r="L72" s="73">
        <v>4678</v>
      </c>
      <c r="M72" s="73">
        <v>3021</v>
      </c>
    </row>
    <row r="73" spans="2:13" x14ac:dyDescent="0.2">
      <c r="B73" s="23">
        <v>1989</v>
      </c>
      <c r="C73" s="73">
        <v>45446</v>
      </c>
      <c r="D73" s="23">
        <v>429</v>
      </c>
      <c r="E73" s="23">
        <v>82</v>
      </c>
      <c r="F73" s="23">
        <v>1067</v>
      </c>
      <c r="G73" s="23">
        <v>571</v>
      </c>
      <c r="H73" s="73">
        <v>12386</v>
      </c>
      <c r="I73" s="73">
        <v>20873</v>
      </c>
      <c r="J73" s="23">
        <v>1011</v>
      </c>
      <c r="K73" s="73">
        <v>1317</v>
      </c>
      <c r="L73" s="73">
        <v>4610</v>
      </c>
      <c r="M73" s="73">
        <v>3067</v>
      </c>
    </row>
    <row r="74" spans="2:13" x14ac:dyDescent="0.2">
      <c r="B74" s="23">
        <v>1990</v>
      </c>
      <c r="C74" s="73">
        <v>46357</v>
      </c>
      <c r="D74" s="23">
        <v>435</v>
      </c>
      <c r="E74" s="23">
        <v>83</v>
      </c>
      <c r="F74" s="23">
        <v>1075</v>
      </c>
      <c r="G74" s="23">
        <v>568</v>
      </c>
      <c r="H74" s="73">
        <v>12822</v>
      </c>
      <c r="I74" s="73">
        <v>21264</v>
      </c>
      <c r="J74" s="23">
        <v>1026</v>
      </c>
      <c r="K74" s="73">
        <v>1316</v>
      </c>
      <c r="L74" s="73">
        <v>4613</v>
      </c>
      <c r="M74" s="73">
        <v>3121</v>
      </c>
    </row>
    <row r="75" spans="2:13" x14ac:dyDescent="0.2">
      <c r="B75" s="23">
        <v>1991</v>
      </c>
      <c r="C75" s="73">
        <v>47006</v>
      </c>
      <c r="D75" s="23">
        <v>440</v>
      </c>
      <c r="E75" s="23">
        <v>82</v>
      </c>
      <c r="F75" s="23">
        <v>1080</v>
      </c>
      <c r="G75" s="23">
        <v>563</v>
      </c>
      <c r="H75" s="73">
        <v>13169</v>
      </c>
      <c r="I75" s="73">
        <v>21555</v>
      </c>
      <c r="J75" s="23">
        <v>1034</v>
      </c>
      <c r="K75" s="73">
        <v>1307</v>
      </c>
      <c r="L75" s="73">
        <v>4587</v>
      </c>
      <c r="M75" s="73">
        <v>3156</v>
      </c>
    </row>
    <row r="76" spans="2:13" x14ac:dyDescent="0.2">
      <c r="B76" s="23">
        <v>1992</v>
      </c>
      <c r="C76" s="73">
        <v>46811</v>
      </c>
      <c r="D76" s="23">
        <v>436</v>
      </c>
      <c r="E76" s="23">
        <v>81</v>
      </c>
      <c r="F76" s="23">
        <v>1066</v>
      </c>
      <c r="G76" s="23">
        <v>550</v>
      </c>
      <c r="H76" s="73">
        <v>13242</v>
      </c>
      <c r="I76" s="73">
        <v>21459</v>
      </c>
      <c r="J76" s="23">
        <v>1021</v>
      </c>
      <c r="K76" s="73">
        <v>1289</v>
      </c>
      <c r="L76" s="73">
        <v>4491</v>
      </c>
      <c r="M76" s="73">
        <v>3144</v>
      </c>
    </row>
    <row r="77" spans="2:13" x14ac:dyDescent="0.2">
      <c r="B77" s="23">
        <v>1993</v>
      </c>
      <c r="C77" s="73">
        <v>48253</v>
      </c>
      <c r="D77" s="23">
        <v>447</v>
      </c>
      <c r="E77" s="23">
        <v>82</v>
      </c>
      <c r="F77" s="23">
        <v>1087</v>
      </c>
      <c r="G77" s="23">
        <v>550</v>
      </c>
      <c r="H77" s="73">
        <v>13716</v>
      </c>
      <c r="I77" s="73">
        <v>22185</v>
      </c>
      <c r="J77" s="23">
        <v>1051</v>
      </c>
      <c r="K77" s="73">
        <v>1319</v>
      </c>
      <c r="L77" s="73">
        <v>4534</v>
      </c>
      <c r="M77" s="73">
        <v>3251</v>
      </c>
    </row>
    <row r="78" spans="2:13" x14ac:dyDescent="0.2">
      <c r="B78" s="23">
        <v>1994</v>
      </c>
      <c r="C78" s="73">
        <v>49633</v>
      </c>
      <c r="D78" s="23">
        <v>448</v>
      </c>
      <c r="E78" s="23">
        <v>82</v>
      </c>
      <c r="F78" s="23">
        <v>1082</v>
      </c>
      <c r="G78" s="23">
        <v>547</v>
      </c>
      <c r="H78" s="73">
        <v>14155</v>
      </c>
      <c r="I78" s="73">
        <v>22943</v>
      </c>
      <c r="J78" s="23">
        <v>1077</v>
      </c>
      <c r="K78" s="73">
        <v>1317</v>
      </c>
      <c r="L78" s="73">
        <v>4572</v>
      </c>
      <c r="M78" s="73">
        <v>3379</v>
      </c>
    </row>
    <row r="79" spans="2:13" x14ac:dyDescent="0.2">
      <c r="B79" s="23">
        <v>1995</v>
      </c>
      <c r="C79" s="73">
        <v>51482</v>
      </c>
      <c r="D79" s="23">
        <v>457</v>
      </c>
      <c r="E79" s="23">
        <v>83</v>
      </c>
      <c r="F79" s="23">
        <v>1096</v>
      </c>
      <c r="G79" s="23">
        <v>555</v>
      </c>
      <c r="H79" s="73">
        <v>14789</v>
      </c>
      <c r="I79" s="73">
        <v>23849</v>
      </c>
      <c r="J79" s="23">
        <v>1108</v>
      </c>
      <c r="K79" s="73">
        <v>1333</v>
      </c>
      <c r="L79" s="73">
        <v>4639</v>
      </c>
      <c r="M79" s="73">
        <v>3545</v>
      </c>
    </row>
    <row r="80" spans="2:13" x14ac:dyDescent="0.2">
      <c r="B80" s="23">
        <v>1996</v>
      </c>
      <c r="C80" s="73">
        <v>53957</v>
      </c>
      <c r="D80" s="23">
        <v>473</v>
      </c>
      <c r="E80" s="23">
        <v>86</v>
      </c>
      <c r="F80" s="23">
        <v>1128</v>
      </c>
      <c r="G80" s="23">
        <v>575</v>
      </c>
      <c r="H80" s="73">
        <v>15583</v>
      </c>
      <c r="I80" s="73">
        <v>25041</v>
      </c>
      <c r="J80" s="73">
        <v>1156</v>
      </c>
      <c r="K80" s="73">
        <v>1378</v>
      </c>
      <c r="L80" s="73">
        <v>4745</v>
      </c>
      <c r="M80" s="73">
        <v>3762</v>
      </c>
    </row>
    <row r="81" spans="2:13" x14ac:dyDescent="0.2">
      <c r="B81" s="23">
        <v>1997</v>
      </c>
      <c r="C81" s="73">
        <v>53862</v>
      </c>
      <c r="D81" s="23">
        <v>466</v>
      </c>
      <c r="E81" s="23">
        <v>84</v>
      </c>
      <c r="F81" s="23">
        <v>1119</v>
      </c>
      <c r="G81" s="23">
        <v>589</v>
      </c>
      <c r="H81" s="73">
        <v>15577</v>
      </c>
      <c r="I81" s="73">
        <v>25113</v>
      </c>
      <c r="J81" s="73">
        <v>1148</v>
      </c>
      <c r="K81" s="73">
        <v>1357</v>
      </c>
      <c r="L81" s="73">
        <v>4623</v>
      </c>
      <c r="M81" s="73">
        <v>3757</v>
      </c>
    </row>
    <row r="82" spans="2:13" x14ac:dyDescent="0.2">
      <c r="B82" s="23">
        <v>1998</v>
      </c>
      <c r="C82" s="73">
        <v>54693</v>
      </c>
      <c r="D82" s="23">
        <v>480</v>
      </c>
      <c r="E82" s="23">
        <v>88</v>
      </c>
      <c r="F82" s="73">
        <v>1176</v>
      </c>
      <c r="G82" s="23">
        <v>638</v>
      </c>
      <c r="H82" s="73">
        <v>15880</v>
      </c>
      <c r="I82" s="73">
        <v>25451</v>
      </c>
      <c r="J82" s="73">
        <v>1183</v>
      </c>
      <c r="K82" s="73">
        <v>1328</v>
      </c>
      <c r="L82" s="73">
        <v>4641</v>
      </c>
      <c r="M82" s="73">
        <v>3801</v>
      </c>
    </row>
    <row r="83" spans="2:13" x14ac:dyDescent="0.2">
      <c r="B83" s="23">
        <v>1999</v>
      </c>
      <c r="C83" s="73">
        <v>55969</v>
      </c>
      <c r="D83" s="23">
        <v>490</v>
      </c>
      <c r="E83" s="23">
        <v>94</v>
      </c>
      <c r="F83" s="73">
        <v>1204</v>
      </c>
      <c r="G83" s="23">
        <v>653</v>
      </c>
      <c r="H83" s="73">
        <v>16480</v>
      </c>
      <c r="I83" s="73">
        <v>26047</v>
      </c>
      <c r="J83" s="73">
        <v>1244</v>
      </c>
      <c r="K83" s="73">
        <v>1322</v>
      </c>
      <c r="L83" s="73">
        <v>4547</v>
      </c>
      <c r="M83" s="73">
        <v>3859</v>
      </c>
    </row>
    <row r="84" spans="2:13" x14ac:dyDescent="0.2">
      <c r="B84" s="23">
        <v>2000</v>
      </c>
      <c r="C84" s="73">
        <v>59576</v>
      </c>
      <c r="D84" s="23">
        <v>503</v>
      </c>
      <c r="E84" s="23">
        <v>106</v>
      </c>
      <c r="F84" s="73">
        <v>1242</v>
      </c>
      <c r="G84" s="23">
        <v>643</v>
      </c>
      <c r="H84" s="73">
        <v>18009</v>
      </c>
      <c r="I84" s="73">
        <v>27547</v>
      </c>
      <c r="J84" s="73">
        <v>1322</v>
      </c>
      <c r="K84" s="73">
        <v>1354</v>
      </c>
      <c r="L84" s="73">
        <v>4625</v>
      </c>
      <c r="M84" s="73">
        <v>4193</v>
      </c>
    </row>
    <row r="85" spans="2:13" x14ac:dyDescent="0.2">
      <c r="B85" s="23">
        <v>2001</v>
      </c>
      <c r="C85" s="73">
        <v>64297</v>
      </c>
      <c r="D85" s="23">
        <v>508</v>
      </c>
      <c r="E85" s="23">
        <v>113</v>
      </c>
      <c r="F85" s="73">
        <v>1276</v>
      </c>
      <c r="G85" s="23">
        <v>632</v>
      </c>
      <c r="H85" s="73">
        <v>19768</v>
      </c>
      <c r="I85" s="73">
        <v>29290</v>
      </c>
      <c r="J85" s="73">
        <v>1451</v>
      </c>
      <c r="K85" s="73">
        <v>1377</v>
      </c>
      <c r="L85" s="73">
        <v>5253</v>
      </c>
      <c r="M85" s="73">
        <v>4604</v>
      </c>
    </row>
    <row r="86" spans="2:13" x14ac:dyDescent="0.2">
      <c r="B86" s="23">
        <v>2002</v>
      </c>
      <c r="C86" s="73">
        <v>68338</v>
      </c>
      <c r="D86" s="23">
        <v>518</v>
      </c>
      <c r="E86" s="23">
        <v>112</v>
      </c>
      <c r="F86" s="73">
        <v>1307</v>
      </c>
      <c r="G86" s="23">
        <v>669</v>
      </c>
      <c r="H86" s="73">
        <v>21266</v>
      </c>
      <c r="I86" s="73">
        <v>30755</v>
      </c>
      <c r="J86" s="73">
        <v>1492</v>
      </c>
      <c r="K86" s="73">
        <v>1408</v>
      </c>
      <c r="L86" s="73">
        <v>5862</v>
      </c>
      <c r="M86" s="73">
        <v>4926</v>
      </c>
    </row>
    <row r="87" spans="2:13" x14ac:dyDescent="0.2">
      <c r="B87" s="23">
        <v>2003</v>
      </c>
      <c r="C87" s="73">
        <v>71664</v>
      </c>
      <c r="D87" s="23">
        <v>540</v>
      </c>
      <c r="E87" s="23">
        <v>122</v>
      </c>
      <c r="F87" s="73">
        <v>1327</v>
      </c>
      <c r="G87" s="23">
        <v>690</v>
      </c>
      <c r="H87" s="73">
        <v>22112</v>
      </c>
      <c r="I87" s="73">
        <v>32407</v>
      </c>
      <c r="J87" s="73">
        <v>1514</v>
      </c>
      <c r="K87" s="73">
        <v>1380</v>
      </c>
      <c r="L87" s="73">
        <v>6288</v>
      </c>
      <c r="M87" s="73">
        <v>5260</v>
      </c>
    </row>
    <row r="88" spans="2:13" x14ac:dyDescent="0.2">
      <c r="B88" s="23">
        <v>2004</v>
      </c>
      <c r="C88" s="73">
        <v>75034</v>
      </c>
      <c r="D88" s="23">
        <v>547</v>
      </c>
      <c r="E88" s="23">
        <v>124</v>
      </c>
      <c r="F88" s="73">
        <v>1366</v>
      </c>
      <c r="G88" s="23">
        <v>710</v>
      </c>
      <c r="H88" s="73">
        <v>22305</v>
      </c>
      <c r="I88" s="73">
        <v>34682</v>
      </c>
      <c r="J88" s="73">
        <v>1562</v>
      </c>
      <c r="K88" s="73">
        <v>1370</v>
      </c>
      <c r="L88" s="73">
        <v>6536</v>
      </c>
      <c r="M88" s="73">
        <v>5808</v>
      </c>
    </row>
    <row r="89" spans="2:13" x14ac:dyDescent="0.2">
      <c r="B89" s="23">
        <v>2005</v>
      </c>
      <c r="C89" s="73">
        <v>78045</v>
      </c>
      <c r="D89" s="23">
        <v>581</v>
      </c>
      <c r="E89" s="23">
        <v>148</v>
      </c>
      <c r="F89" s="73">
        <v>1407</v>
      </c>
      <c r="G89" s="23">
        <v>762</v>
      </c>
      <c r="H89" s="73">
        <v>22381</v>
      </c>
      <c r="I89" s="73">
        <v>36552</v>
      </c>
      <c r="J89" s="73">
        <v>1652</v>
      </c>
      <c r="K89" s="73">
        <v>1379</v>
      </c>
      <c r="L89" s="73">
        <v>6791</v>
      </c>
      <c r="M89" s="73">
        <v>6362</v>
      </c>
    </row>
    <row r="90" spans="2:13" x14ac:dyDescent="0.2">
      <c r="B90" s="23">
        <v>2006</v>
      </c>
      <c r="C90" s="73">
        <v>79706</v>
      </c>
      <c r="D90" s="23">
        <v>608</v>
      </c>
      <c r="E90" s="23">
        <v>164</v>
      </c>
      <c r="F90" s="73">
        <v>1437</v>
      </c>
      <c r="G90" s="23">
        <v>798</v>
      </c>
      <c r="H90" s="73">
        <v>22608</v>
      </c>
      <c r="I90" s="73">
        <v>37341</v>
      </c>
      <c r="J90" s="73">
        <v>1666</v>
      </c>
      <c r="K90" s="73">
        <v>1377</v>
      </c>
      <c r="L90" s="73">
        <v>6867</v>
      </c>
      <c r="M90" s="73">
        <v>6804</v>
      </c>
    </row>
    <row r="91" spans="2:13" x14ac:dyDescent="0.2">
      <c r="B91" s="23">
        <v>2007</v>
      </c>
      <c r="C91" s="73">
        <v>79642</v>
      </c>
      <c r="D91" s="23">
        <v>630</v>
      </c>
      <c r="E91" s="23">
        <v>168</v>
      </c>
      <c r="F91" s="73">
        <v>1461</v>
      </c>
      <c r="G91" s="23">
        <v>842</v>
      </c>
      <c r="H91" s="73">
        <v>22346</v>
      </c>
      <c r="I91" s="73">
        <v>36875</v>
      </c>
      <c r="J91" s="73">
        <v>1694</v>
      </c>
      <c r="K91" s="73">
        <v>1369</v>
      </c>
      <c r="L91" s="73">
        <v>7054</v>
      </c>
      <c r="M91" s="73">
        <v>7134</v>
      </c>
    </row>
    <row r="92" spans="2:13" x14ac:dyDescent="0.2">
      <c r="B92" s="23">
        <v>2008</v>
      </c>
      <c r="C92" s="73">
        <v>80574</v>
      </c>
      <c r="D92" s="23">
        <v>637</v>
      </c>
      <c r="E92" s="23">
        <v>173</v>
      </c>
      <c r="F92" s="73">
        <v>1468</v>
      </c>
      <c r="G92" s="23">
        <v>875</v>
      </c>
      <c r="H92" s="73">
        <v>22459</v>
      </c>
      <c r="I92" s="73">
        <v>36844</v>
      </c>
      <c r="J92" s="73">
        <v>1700</v>
      </c>
      <c r="K92" s="73">
        <v>1429</v>
      </c>
      <c r="L92" s="73">
        <v>7503</v>
      </c>
      <c r="M92" s="73">
        <v>7409</v>
      </c>
    </row>
    <row r="93" spans="2:13" x14ac:dyDescent="0.2">
      <c r="B93" s="23">
        <v>2009</v>
      </c>
      <c r="C93" s="73">
        <v>80202</v>
      </c>
      <c r="D93" s="23">
        <v>656</v>
      </c>
      <c r="E93" s="23">
        <v>177</v>
      </c>
      <c r="F93" s="73">
        <v>1448</v>
      </c>
      <c r="G93" s="23">
        <v>899</v>
      </c>
      <c r="H93" s="73">
        <v>22233</v>
      </c>
      <c r="I93" s="73">
        <v>36348</v>
      </c>
      <c r="J93" s="73">
        <v>1765</v>
      </c>
      <c r="K93" s="73">
        <v>1495</v>
      </c>
      <c r="L93" s="73">
        <v>7698</v>
      </c>
      <c r="M93" s="73">
        <v>7415</v>
      </c>
    </row>
    <row r="94" spans="2:13" x14ac:dyDescent="0.2">
      <c r="B94" s="23">
        <v>2010</v>
      </c>
      <c r="C94" s="73">
        <v>80228</v>
      </c>
      <c r="D94" s="23">
        <v>673</v>
      </c>
      <c r="E94" s="23">
        <v>180</v>
      </c>
      <c r="F94" s="73">
        <v>1446</v>
      </c>
      <c r="G94" s="23">
        <v>881</v>
      </c>
      <c r="H94" s="73">
        <v>22059</v>
      </c>
      <c r="I94" s="73">
        <v>36134</v>
      </c>
      <c r="J94" s="73">
        <v>1835</v>
      </c>
      <c r="K94" s="73">
        <v>1518</v>
      </c>
      <c r="L94" s="73">
        <v>7839</v>
      </c>
      <c r="M94" s="73">
        <v>7603</v>
      </c>
    </row>
    <row r="95" spans="2:13" x14ac:dyDescent="0.2">
      <c r="B95" s="23">
        <v>2011</v>
      </c>
      <c r="C95" s="73">
        <v>80653</v>
      </c>
      <c r="D95" s="23">
        <v>717</v>
      </c>
      <c r="E95" s="23">
        <v>181</v>
      </c>
      <c r="F95" s="73">
        <v>1423</v>
      </c>
      <c r="G95" s="23">
        <v>867</v>
      </c>
      <c r="H95" s="73">
        <v>22106</v>
      </c>
      <c r="I95" s="73">
        <v>36096</v>
      </c>
      <c r="J95" s="73">
        <v>1857</v>
      </c>
      <c r="K95" s="73">
        <v>1516</v>
      </c>
      <c r="L95" s="73">
        <v>8191</v>
      </c>
      <c r="M95" s="73">
        <v>7646</v>
      </c>
    </row>
    <row r="96" spans="2:13" x14ac:dyDescent="0.2">
      <c r="B96" s="23">
        <v>2012</v>
      </c>
      <c r="C96" s="73">
        <v>80429</v>
      </c>
      <c r="D96" s="23">
        <v>788</v>
      </c>
      <c r="E96" s="23">
        <v>174</v>
      </c>
      <c r="F96" s="73">
        <v>1408</v>
      </c>
      <c r="G96" s="23">
        <v>837</v>
      </c>
      <c r="H96" s="73">
        <v>22099</v>
      </c>
      <c r="I96" s="73">
        <v>35800</v>
      </c>
      <c r="J96" s="73">
        <v>1853</v>
      </c>
      <c r="K96" s="73">
        <v>1538</v>
      </c>
      <c r="L96" s="73">
        <v>8232</v>
      </c>
      <c r="M96" s="73">
        <v>7652</v>
      </c>
    </row>
    <row r="97" spans="2:13" x14ac:dyDescent="0.2">
      <c r="B97" s="23">
        <v>2013</v>
      </c>
      <c r="C97" s="73">
        <v>81268</v>
      </c>
      <c r="D97" s="23">
        <v>809</v>
      </c>
      <c r="E97" s="23">
        <v>182</v>
      </c>
      <c r="F97" s="73">
        <v>1423</v>
      </c>
      <c r="G97" s="23">
        <v>826</v>
      </c>
      <c r="H97" s="73">
        <v>22568</v>
      </c>
      <c r="I97" s="73">
        <v>35744</v>
      </c>
      <c r="J97" s="73">
        <v>1918</v>
      </c>
      <c r="K97" s="73">
        <v>1642</v>
      </c>
      <c r="L97" s="73">
        <v>8482</v>
      </c>
      <c r="M97" s="73">
        <v>7629</v>
      </c>
    </row>
    <row r="98" spans="2:13" x14ac:dyDescent="0.2">
      <c r="B98" s="23">
        <v>2014</v>
      </c>
      <c r="C98" s="73">
        <v>82878</v>
      </c>
      <c r="D98" s="23">
        <v>850</v>
      </c>
      <c r="E98" s="23">
        <v>183</v>
      </c>
      <c r="F98" s="73">
        <v>1444</v>
      </c>
      <c r="G98" s="23">
        <v>822</v>
      </c>
      <c r="H98" s="73">
        <v>23116</v>
      </c>
      <c r="I98" s="73">
        <v>36150</v>
      </c>
      <c r="J98" s="73">
        <v>1999</v>
      </c>
      <c r="K98" s="73">
        <v>1659</v>
      </c>
      <c r="L98" s="73">
        <v>9017</v>
      </c>
      <c r="M98" s="73">
        <v>7583</v>
      </c>
    </row>
    <row r="99" spans="2:13" x14ac:dyDescent="0.2">
      <c r="B99" s="23">
        <v>2015</v>
      </c>
      <c r="C99" s="73">
        <v>83099</v>
      </c>
      <c r="D99" s="23">
        <v>887</v>
      </c>
      <c r="E99" s="23">
        <v>182</v>
      </c>
      <c r="F99" s="73">
        <v>1462</v>
      </c>
      <c r="G99" s="23">
        <v>813</v>
      </c>
      <c r="H99" s="73">
        <v>22867</v>
      </c>
      <c r="I99" s="73">
        <v>36513</v>
      </c>
      <c r="J99" s="73">
        <v>2052</v>
      </c>
      <c r="K99" s="73">
        <v>1724</v>
      </c>
      <c r="L99" s="73">
        <v>9038</v>
      </c>
      <c r="M99" s="73">
        <v>7497</v>
      </c>
    </row>
    <row r="100" spans="2:13" x14ac:dyDescent="0.2">
      <c r="B100" s="23">
        <v>2016</v>
      </c>
      <c r="C100" s="73">
        <v>81871</v>
      </c>
      <c r="D100" s="23">
        <v>873</v>
      </c>
      <c r="E100" s="23">
        <v>183</v>
      </c>
      <c r="F100" s="73">
        <v>1447</v>
      </c>
      <c r="G100" s="23">
        <v>823</v>
      </c>
      <c r="H100" s="73">
        <v>22313</v>
      </c>
      <c r="I100" s="73">
        <v>36008</v>
      </c>
      <c r="J100" s="73">
        <v>2063</v>
      </c>
      <c r="K100" s="73">
        <v>1733</v>
      </c>
      <c r="L100" s="73">
        <v>8701</v>
      </c>
      <c r="M100" s="73">
        <v>7668</v>
      </c>
    </row>
    <row r="101" spans="2:13" x14ac:dyDescent="0.2">
      <c r="B101" s="23">
        <v>2017</v>
      </c>
      <c r="C101" s="73">
        <v>82249</v>
      </c>
      <c r="D101" s="23">
        <v>910</v>
      </c>
      <c r="E101" s="23">
        <v>182</v>
      </c>
      <c r="F101" s="73">
        <v>1469</v>
      </c>
      <c r="G101" s="23">
        <v>825</v>
      </c>
      <c r="H101" s="73">
        <v>22634</v>
      </c>
      <c r="I101" s="73">
        <v>35878</v>
      </c>
      <c r="J101" s="73">
        <v>2071</v>
      </c>
      <c r="K101" s="73">
        <v>1717</v>
      </c>
      <c r="L101" s="73">
        <v>8527</v>
      </c>
      <c r="M101" s="73">
        <v>7979</v>
      </c>
    </row>
    <row r="102" spans="2:13" x14ac:dyDescent="0.2">
      <c r="B102" s="23">
        <v>2018</v>
      </c>
      <c r="C102" s="73">
        <v>83052</v>
      </c>
      <c r="D102" s="23">
        <v>933</v>
      </c>
      <c r="E102" s="23">
        <v>183</v>
      </c>
      <c r="F102" s="73">
        <v>1476</v>
      </c>
      <c r="G102" s="23">
        <v>835</v>
      </c>
      <c r="H102" s="73">
        <v>22895</v>
      </c>
      <c r="I102" s="73">
        <v>35990</v>
      </c>
      <c r="J102" s="73">
        <v>2067</v>
      </c>
      <c r="K102" s="73">
        <v>1736</v>
      </c>
      <c r="L102" s="73">
        <v>8547</v>
      </c>
      <c r="M102" s="73">
        <v>8339</v>
      </c>
    </row>
    <row r="103" spans="2:13" x14ac:dyDescent="0.2">
      <c r="B103" s="1">
        <v>2019</v>
      </c>
      <c r="C103" s="4">
        <v>84130</v>
      </c>
      <c r="D103" s="1">
        <v>1019</v>
      </c>
      <c r="E103" s="1">
        <v>184</v>
      </c>
      <c r="F103" s="1">
        <v>1479</v>
      </c>
      <c r="G103" s="1">
        <v>842</v>
      </c>
      <c r="H103" s="1">
        <v>23009</v>
      </c>
      <c r="I103" s="1">
        <v>36340</v>
      </c>
      <c r="J103" s="1">
        <v>2061</v>
      </c>
      <c r="K103" s="1">
        <v>1751</v>
      </c>
      <c r="L103" s="1">
        <v>8561</v>
      </c>
      <c r="M103" s="1">
        <v>8836</v>
      </c>
    </row>
    <row r="104" spans="2:13" x14ac:dyDescent="0.2">
      <c r="B104" s="1">
        <v>2020</v>
      </c>
      <c r="C104" s="4">
        <v>84749</v>
      </c>
      <c r="D104" s="4">
        <v>1072</v>
      </c>
      <c r="E104" s="4">
        <v>185</v>
      </c>
      <c r="F104" s="4">
        <v>1475</v>
      </c>
      <c r="G104" s="4">
        <v>832</v>
      </c>
      <c r="H104" s="4">
        <v>22757</v>
      </c>
      <c r="I104" s="4">
        <v>36871</v>
      </c>
      <c r="J104" s="4">
        <v>2004</v>
      </c>
      <c r="K104" s="4">
        <v>1756</v>
      </c>
      <c r="L104" s="4">
        <v>8443</v>
      </c>
      <c r="M104" s="4">
        <v>9306</v>
      </c>
    </row>
    <row r="105" spans="2:13" x14ac:dyDescent="0.2">
      <c r="B105" s="1">
        <v>2021</v>
      </c>
      <c r="C105" s="101">
        <v>86015</v>
      </c>
      <c r="D105" s="102">
        <v>1117</v>
      </c>
      <c r="E105" s="102">
        <v>187</v>
      </c>
      <c r="F105" s="101">
        <v>1481</v>
      </c>
      <c r="G105" s="102">
        <v>830</v>
      </c>
      <c r="H105" s="101">
        <v>22787</v>
      </c>
      <c r="I105" s="101">
        <v>37643</v>
      </c>
      <c r="J105" s="101">
        <v>1975</v>
      </c>
      <c r="K105" s="101">
        <v>1773</v>
      </c>
      <c r="L105" s="101">
        <v>8427</v>
      </c>
      <c r="M105" s="101">
        <v>9746</v>
      </c>
    </row>
    <row r="106" spans="2:13" x14ac:dyDescent="0.2">
      <c r="B106" s="1">
        <v>2022</v>
      </c>
      <c r="C106" s="1">
        <v>86881</v>
      </c>
      <c r="D106" s="1">
        <v>1149</v>
      </c>
      <c r="E106" s="1">
        <v>189</v>
      </c>
      <c r="F106" s="1">
        <v>1484</v>
      </c>
      <c r="G106" s="1">
        <v>830</v>
      </c>
      <c r="H106" s="1">
        <v>22799</v>
      </c>
      <c r="I106" s="1">
        <v>38184</v>
      </c>
      <c r="J106" s="1">
        <v>1952</v>
      </c>
      <c r="K106" s="1">
        <v>1780</v>
      </c>
      <c r="L106" s="1">
        <v>8406</v>
      </c>
      <c r="M106" s="1">
        <v>10059</v>
      </c>
    </row>
    <row r="107" spans="2:13" x14ac:dyDescent="0.2">
      <c r="B107" s="1">
        <v>2023</v>
      </c>
      <c r="C107" s="126">
        <f>(POWER(C106/C101, 1/5)-1)*C106+C106</f>
        <v>87838.244573207528</v>
      </c>
      <c r="D107" s="126">
        <f t="shared" ref="D107:M107" si="18">(POWER(D106/D101, 1/5)-1)*D106+D106</f>
        <v>1203.8593661417096</v>
      </c>
      <c r="E107" s="126">
        <f t="shared" si="18"/>
        <v>190.43198194586091</v>
      </c>
      <c r="F107" s="126">
        <f t="shared" si="18"/>
        <v>1487.0183300316535</v>
      </c>
      <c r="G107" s="126">
        <f t="shared" si="18"/>
        <v>831.00363050265901</v>
      </c>
      <c r="H107" s="126">
        <f t="shared" si="18"/>
        <v>22832.144060695111</v>
      </c>
      <c r="I107" s="126">
        <f t="shared" si="18"/>
        <v>38662.689399458548</v>
      </c>
      <c r="J107" s="126">
        <f t="shared" si="18"/>
        <v>1929.0334398574623</v>
      </c>
      <c r="K107" s="126">
        <f t="shared" si="18"/>
        <v>1792.8747205795294</v>
      </c>
      <c r="L107" s="126">
        <f t="shared" si="18"/>
        <v>8382.0068266778162</v>
      </c>
      <c r="M107" s="126">
        <f t="shared" si="18"/>
        <v>10536.007637300863</v>
      </c>
    </row>
    <row r="108" spans="2:13" x14ac:dyDescent="0.2">
      <c r="B108" s="1" t="s">
        <v>655</v>
      </c>
    </row>
    <row r="109" spans="2:13" x14ac:dyDescent="0.2">
      <c r="B109" s="1" t="s">
        <v>656</v>
      </c>
    </row>
  </sheetData>
  <mergeCells count="1">
    <mergeCell ref="B53:I54"/>
  </mergeCells>
  <phoneticPr fontId="19" type="noConversion"/>
  <pageMargins left="0.35433070866141736" right="0.35433070866141736" top="0.59055118110236227" bottom="0.59055118110236227" header="0.51181102362204722" footer="0.51181102362204722"/>
  <pageSetup scale="53"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92D050"/>
  </sheetPr>
  <dimension ref="A1:AS112"/>
  <sheetViews>
    <sheetView workbookViewId="0">
      <pane xSplit="1" ySplit="4" topLeftCell="B5" activePane="bottomRight" state="frozen"/>
      <selection pane="topRight" activeCell="B1" sqref="B1"/>
      <selection pane="bottomLeft" activeCell="A5" sqref="A5"/>
      <selection pane="bottomRight" activeCell="F78" sqref="F78"/>
    </sheetView>
  </sheetViews>
  <sheetFormatPr defaultColWidth="8.875" defaultRowHeight="12.75" x14ac:dyDescent="0.2"/>
  <cols>
    <col min="1" max="1" width="12.875" style="1" customWidth="1"/>
    <col min="2" max="2" width="10.875" style="1" customWidth="1"/>
    <col min="3" max="5" width="10.25" style="1" customWidth="1"/>
    <col min="6" max="7" width="12.5" style="1" bestFit="1" customWidth="1"/>
    <col min="8" max="9" width="13.5" style="1" bestFit="1" customWidth="1"/>
    <col min="10" max="10" width="12.5" style="1" bestFit="1" customWidth="1"/>
    <col min="11" max="12" width="13.5" style="1" bestFit="1" customWidth="1"/>
    <col min="13" max="13" width="12.5" style="1" bestFit="1" customWidth="1"/>
    <col min="14" max="15" width="8.875" style="1" bestFit="1" customWidth="1"/>
    <col min="16" max="17" width="10.25" style="1" bestFit="1" customWidth="1"/>
    <col min="18" max="19" width="8.875" style="1" bestFit="1" customWidth="1"/>
    <col min="20" max="20" width="9.375" style="1" bestFit="1" customWidth="1"/>
    <col min="21" max="21" width="10.25" style="1" bestFit="1" customWidth="1"/>
    <col min="22" max="25" width="9.875" style="1" customWidth="1"/>
    <col min="26" max="26" width="8.875" style="1" bestFit="1" customWidth="1"/>
    <col min="27" max="27" width="9.375" style="1" bestFit="1" customWidth="1"/>
    <col min="28" max="28" width="10.25" style="1" bestFit="1" customWidth="1"/>
    <col min="29" max="29" width="9.375" style="1" bestFit="1" customWidth="1"/>
    <col min="30" max="31" width="8.875" style="1" bestFit="1" customWidth="1"/>
    <col min="32" max="32" width="10.25" style="1" bestFit="1" customWidth="1"/>
    <col min="33" max="33" width="9.375" style="1" bestFit="1" customWidth="1"/>
    <col min="34" max="35" width="8.875" style="1" bestFit="1" customWidth="1"/>
    <col min="36" max="37" width="10.25" style="1" bestFit="1" customWidth="1"/>
    <col min="38" max="38" width="8.875" style="1" bestFit="1" customWidth="1"/>
    <col min="39" max="39" width="9.375" style="1" bestFit="1" customWidth="1"/>
    <col min="40" max="40" width="11.5" style="1" bestFit="1" customWidth="1"/>
    <col min="41" max="41" width="10.25" style="1" bestFit="1" customWidth="1"/>
    <col min="42" max="42" width="8.875" style="1" bestFit="1" customWidth="1"/>
    <col min="43" max="45" width="8.875" style="1" customWidth="1"/>
    <col min="46" max="16384" width="8.875" style="1"/>
  </cols>
  <sheetData>
    <row r="1" spans="1:45" x14ac:dyDescent="0.2">
      <c r="B1" s="1" t="s">
        <v>657</v>
      </c>
      <c r="C1" s="20"/>
      <c r="D1" s="20"/>
      <c r="E1" s="20"/>
      <c r="F1" s="20"/>
      <c r="N1" s="1" t="s">
        <v>658</v>
      </c>
      <c r="Z1" s="1" t="s">
        <v>659</v>
      </c>
      <c r="AL1" s="1" t="s">
        <v>660</v>
      </c>
    </row>
    <row r="3" spans="1:45" ht="15" x14ac:dyDescent="0.25">
      <c r="B3" s="40" t="s">
        <v>101</v>
      </c>
      <c r="E3" s="41"/>
      <c r="F3" s="20" t="s">
        <v>317</v>
      </c>
      <c r="I3" s="41"/>
      <c r="J3" s="20" t="s">
        <v>318</v>
      </c>
      <c r="M3" s="41"/>
      <c r="N3" s="20" t="s">
        <v>319</v>
      </c>
      <c r="Q3" s="41"/>
      <c r="R3" s="20" t="s">
        <v>320</v>
      </c>
      <c r="U3" s="41"/>
      <c r="V3" s="20" t="s">
        <v>661</v>
      </c>
      <c r="Y3" s="41"/>
      <c r="Z3" s="20" t="s">
        <v>322</v>
      </c>
      <c r="AC3" s="41"/>
      <c r="AD3" s="20" t="s">
        <v>323</v>
      </c>
      <c r="AG3" s="41"/>
      <c r="AH3" s="20" t="s">
        <v>324</v>
      </c>
      <c r="AK3" s="41"/>
      <c r="AL3" s="20" t="s">
        <v>325</v>
      </c>
      <c r="AO3" s="41"/>
      <c r="AP3" s="20" t="s">
        <v>326</v>
      </c>
    </row>
    <row r="4" spans="1:45" s="3" customFormat="1" ht="80.650000000000006" customHeight="1" x14ac:dyDescent="0.2">
      <c r="B4" s="3" t="s">
        <v>662</v>
      </c>
      <c r="C4" s="3" t="s">
        <v>663</v>
      </c>
      <c r="D4" s="3" t="s">
        <v>664</v>
      </c>
      <c r="E4" s="39" t="s">
        <v>665</v>
      </c>
      <c r="F4" s="3" t="s">
        <v>662</v>
      </c>
      <c r="G4" s="3" t="s">
        <v>663</v>
      </c>
      <c r="H4" s="3" t="s">
        <v>664</v>
      </c>
      <c r="I4" s="39" t="s">
        <v>665</v>
      </c>
      <c r="J4" s="3" t="s">
        <v>662</v>
      </c>
      <c r="K4" s="3" t="s">
        <v>663</v>
      </c>
      <c r="L4" s="3" t="s">
        <v>664</v>
      </c>
      <c r="M4" s="39" t="s">
        <v>665</v>
      </c>
      <c r="N4" s="3" t="s">
        <v>662</v>
      </c>
      <c r="O4" s="3" t="s">
        <v>663</v>
      </c>
      <c r="P4" s="3" t="s">
        <v>664</v>
      </c>
      <c r="Q4" s="39" t="s">
        <v>665</v>
      </c>
      <c r="R4" s="3" t="s">
        <v>662</v>
      </c>
      <c r="S4" s="3" t="s">
        <v>663</v>
      </c>
      <c r="T4" s="3" t="s">
        <v>664</v>
      </c>
      <c r="U4" s="39" t="s">
        <v>665</v>
      </c>
      <c r="V4" s="3" t="s">
        <v>662</v>
      </c>
      <c r="W4" s="3" t="s">
        <v>663</v>
      </c>
      <c r="X4" s="3" t="s">
        <v>664</v>
      </c>
      <c r="Y4" s="39" t="s">
        <v>665</v>
      </c>
      <c r="Z4" s="3" t="s">
        <v>662</v>
      </c>
      <c r="AA4" s="3" t="s">
        <v>663</v>
      </c>
      <c r="AB4" s="3" t="s">
        <v>664</v>
      </c>
      <c r="AC4" s="39" t="s">
        <v>665</v>
      </c>
      <c r="AD4" s="3" t="s">
        <v>662</v>
      </c>
      <c r="AE4" s="3" t="s">
        <v>663</v>
      </c>
      <c r="AF4" s="3" t="s">
        <v>664</v>
      </c>
      <c r="AG4" s="39" t="s">
        <v>665</v>
      </c>
      <c r="AH4" s="3" t="s">
        <v>662</v>
      </c>
      <c r="AI4" s="3" t="s">
        <v>663</v>
      </c>
      <c r="AJ4" s="3" t="s">
        <v>664</v>
      </c>
      <c r="AK4" s="39" t="s">
        <v>665</v>
      </c>
      <c r="AL4" s="3" t="s">
        <v>662</v>
      </c>
      <c r="AM4" s="3" t="s">
        <v>663</v>
      </c>
      <c r="AN4" s="3" t="s">
        <v>664</v>
      </c>
      <c r="AO4" s="39" t="s">
        <v>665</v>
      </c>
      <c r="AP4" s="3" t="s">
        <v>662</v>
      </c>
      <c r="AQ4" s="3" t="s">
        <v>663</v>
      </c>
      <c r="AR4" s="3" t="s">
        <v>664</v>
      </c>
      <c r="AS4" s="39" t="s">
        <v>665</v>
      </c>
    </row>
    <row r="5" spans="1:45" ht="55.5" customHeight="1" x14ac:dyDescent="0.25">
      <c r="B5" s="42" t="s">
        <v>145</v>
      </c>
      <c r="C5" s="1" t="s">
        <v>146</v>
      </c>
      <c r="D5" s="1" t="s">
        <v>147</v>
      </c>
      <c r="E5" s="41" t="s">
        <v>666</v>
      </c>
      <c r="F5" s="1" t="s">
        <v>145</v>
      </c>
      <c r="G5" s="1" t="s">
        <v>146</v>
      </c>
      <c r="H5" s="1" t="s">
        <v>147</v>
      </c>
      <c r="I5" s="41" t="s">
        <v>666</v>
      </c>
      <c r="J5" s="1" t="s">
        <v>145</v>
      </c>
      <c r="K5" s="1" t="s">
        <v>146</v>
      </c>
      <c r="L5" s="1" t="s">
        <v>147</v>
      </c>
      <c r="M5" s="41" t="s">
        <v>666</v>
      </c>
      <c r="N5" s="1" t="s">
        <v>145</v>
      </c>
      <c r="O5" s="1" t="s">
        <v>146</v>
      </c>
      <c r="P5" s="1" t="s">
        <v>147</v>
      </c>
      <c r="Q5" s="41" t="s">
        <v>666</v>
      </c>
      <c r="R5" s="1" t="s">
        <v>145</v>
      </c>
      <c r="S5" s="1" t="s">
        <v>146</v>
      </c>
      <c r="T5" s="1" t="s">
        <v>147</v>
      </c>
      <c r="U5" s="41" t="s">
        <v>666</v>
      </c>
      <c r="V5" s="1" t="s">
        <v>145</v>
      </c>
      <c r="W5" s="1" t="s">
        <v>146</v>
      </c>
      <c r="X5" s="1" t="s">
        <v>147</v>
      </c>
      <c r="Y5" s="41" t="s">
        <v>666</v>
      </c>
      <c r="Z5" s="1" t="s">
        <v>145</v>
      </c>
      <c r="AA5" s="1" t="s">
        <v>146</v>
      </c>
      <c r="AB5" s="1" t="s">
        <v>147</v>
      </c>
      <c r="AC5" s="41" t="s">
        <v>666</v>
      </c>
      <c r="AD5" s="1" t="s">
        <v>145</v>
      </c>
      <c r="AE5" s="1" t="s">
        <v>146</v>
      </c>
      <c r="AF5" s="1" t="s">
        <v>147</v>
      </c>
      <c r="AG5" s="41" t="s">
        <v>666</v>
      </c>
      <c r="AH5" s="1" t="s">
        <v>145</v>
      </c>
      <c r="AI5" s="1" t="s">
        <v>146</v>
      </c>
      <c r="AJ5" s="1" t="s">
        <v>147</v>
      </c>
      <c r="AK5" s="41" t="s">
        <v>666</v>
      </c>
      <c r="AL5" s="1" t="s">
        <v>145</v>
      </c>
      <c r="AM5" s="1" t="s">
        <v>146</v>
      </c>
      <c r="AN5" s="1" t="s">
        <v>147</v>
      </c>
      <c r="AO5" s="41" t="s">
        <v>666</v>
      </c>
      <c r="AP5" s="1" t="s">
        <v>145</v>
      </c>
      <c r="AQ5" s="1" t="s">
        <v>146</v>
      </c>
      <c r="AR5" s="1" t="s">
        <v>147</v>
      </c>
      <c r="AS5" s="41" t="s">
        <v>666</v>
      </c>
    </row>
    <row r="6" spans="1:45" x14ac:dyDescent="0.2">
      <c r="A6" s="1">
        <v>1981</v>
      </c>
      <c r="B6" s="92">
        <v>559.52226398210303</v>
      </c>
      <c r="C6" s="92">
        <f>125*B6</f>
        <v>69940.282997762872</v>
      </c>
      <c r="D6" s="92">
        <f>SUM($C$6:C6)</f>
        <v>69940.282997762872</v>
      </c>
      <c r="E6" s="156">
        <f>D6/'a1'!F6*1000000</f>
        <v>2817.9098517365137</v>
      </c>
      <c r="F6" s="92">
        <f t="shared" ref="F6:F14" si="0">$B6*$F$77/100</f>
        <v>8.7470616579168752</v>
      </c>
      <c r="G6" s="92">
        <f>125*F6</f>
        <v>1093.3827072396093</v>
      </c>
      <c r="H6" s="92">
        <f>SUM($G$6:G6)</f>
        <v>1093.3827072396093</v>
      </c>
      <c r="I6" s="156">
        <f>H6/'a1'!L6*1000000</f>
        <v>1900.5369479675185</v>
      </c>
      <c r="J6" s="92">
        <f t="shared" ref="J6:J14" si="1">$B6*$F$78/100</f>
        <v>1.6500269832684298</v>
      </c>
      <c r="K6" s="92">
        <f>125*J6</f>
        <v>206.25337290855373</v>
      </c>
      <c r="L6" s="92">
        <f>SUM($K$6:K6)</f>
        <v>206.25337290855373</v>
      </c>
      <c r="M6" s="156">
        <f>L6/'a1'!R6*1000000</f>
        <v>1669.3784178885944</v>
      </c>
      <c r="N6" s="92">
        <f t="shared" ref="N6:N14" si="2">$B6*$F$79/100</f>
        <v>18.064595853630429</v>
      </c>
      <c r="O6" s="92">
        <f>125*N6</f>
        <v>2258.0744817038035</v>
      </c>
      <c r="P6" s="92">
        <f>SUM($O$6:O6)</f>
        <v>2258.0744817038035</v>
      </c>
      <c r="Q6" s="156">
        <f>P6/'a1'!X6*1000000</f>
        <v>2641.4213158521034</v>
      </c>
      <c r="R6" s="92">
        <f t="shared" ref="R6:R14" si="3">$B6*$F$80/100</f>
        <v>14.872149765383638</v>
      </c>
      <c r="S6" s="92">
        <f>125*R6</f>
        <v>1859.0187206729547</v>
      </c>
      <c r="T6" s="92">
        <f>SUM($S$6:S6)</f>
        <v>1859.0187206729547</v>
      </c>
      <c r="U6" s="156">
        <f>T6/'a1'!AD6*1000000</f>
        <v>2631.5383949801039</v>
      </c>
      <c r="V6" s="92">
        <f t="shared" ref="V6:V14" si="4">$B6*$F$81/100</f>
        <v>77.7547900449851</v>
      </c>
      <c r="W6" s="92">
        <f>125*V6</f>
        <v>9719.3487556231375</v>
      </c>
      <c r="X6" s="92">
        <f>SUM($W$6:W6)</f>
        <v>9719.3487556231375</v>
      </c>
      <c r="Y6" s="156">
        <f>X6/'a1'!AJ6*1000000</f>
        <v>1484.5030492579717</v>
      </c>
      <c r="Z6" s="92">
        <f t="shared" ref="Z6:Z14" si="5">$B6*$F$82/100</f>
        <v>164.44203724358758</v>
      </c>
      <c r="AA6" s="92">
        <f>125*Z6</f>
        <v>20555.254655448447</v>
      </c>
      <c r="AB6" s="92">
        <f>SUM($AA$6:AA6)</f>
        <v>20555.254655448447</v>
      </c>
      <c r="AC6" s="156">
        <f>AB6/'a1'!AP6*1000000</f>
        <v>2332.5678099245133</v>
      </c>
      <c r="AD6" s="92">
        <f t="shared" ref="AD6:AD14" si="6">$B6*$F$83/100</f>
        <v>16.896129508802989</v>
      </c>
      <c r="AE6" s="92">
        <f>125*AD6</f>
        <v>2112.0161886003739</v>
      </c>
      <c r="AF6" s="92">
        <f>SUM($AE$6:AE6)</f>
        <v>2112.0161886003739</v>
      </c>
      <c r="AG6" s="156">
        <f>AF6/'a1'!AV6*1000000</f>
        <v>2039.521400422361</v>
      </c>
      <c r="AH6" s="92">
        <f t="shared" ref="AH6:AH14" si="7">$B6*$F$84/100</f>
        <v>44.757521025014604</v>
      </c>
      <c r="AI6" s="92">
        <f>125*AH6</f>
        <v>5594.6901281268256</v>
      </c>
      <c r="AJ6" s="92">
        <f>SUM($AI$6:AI6)</f>
        <v>5594.6901281268256</v>
      </c>
      <c r="AK6" s="156">
        <f>AJ6/'a1'!BB6*1000000</f>
        <v>5733.6802715904496</v>
      </c>
      <c r="AL6" s="92">
        <f t="shared" ref="AL6:AL14" si="8">$B6*$F$85/100</f>
        <v>162.97036298324031</v>
      </c>
      <c r="AM6" s="92">
        <f>125*AL6</f>
        <v>20371.295372905039</v>
      </c>
      <c r="AN6" s="92">
        <f>SUM($AM$6:AM6)</f>
        <v>20371.295372905039</v>
      </c>
      <c r="AO6" s="156">
        <f>AN6/'a1'!BH6*1000000</f>
        <v>8891.4756261195653</v>
      </c>
      <c r="AP6" s="92">
        <f t="shared" ref="AP6:AP14" si="9">$B6*$F$86/100</f>
        <v>47.211879344052875</v>
      </c>
      <c r="AQ6" s="92">
        <f>125*AP6</f>
        <v>5901.4849180066094</v>
      </c>
      <c r="AR6" s="92">
        <f>SUM($AQ$6:AQ6)</f>
        <v>5901.4849180066094</v>
      </c>
      <c r="AS6" s="156">
        <f>AR6/'a1'!BN6*1000000</f>
        <v>2087.8697405135895</v>
      </c>
    </row>
    <row r="7" spans="1:45" x14ac:dyDescent="0.2">
      <c r="A7" s="1">
        <v>1982</v>
      </c>
      <c r="B7" s="92">
        <v>534.82672930648766</v>
      </c>
      <c r="C7" s="92">
        <f t="shared" ref="C7:C48" si="10">125*B7</f>
        <v>66853.341163310964</v>
      </c>
      <c r="D7" s="92">
        <f>SUM($C$6:C7)</f>
        <v>136793.62416107382</v>
      </c>
      <c r="E7" s="156">
        <f>D7/'a1'!F7*1000000</f>
        <v>5446.2690625743307</v>
      </c>
      <c r="F7" s="92">
        <f t="shared" si="0"/>
        <v>8.3609941528537686</v>
      </c>
      <c r="G7" s="92">
        <f t="shared" ref="G7:G48" si="11">125*F7</f>
        <v>1045.1242691067212</v>
      </c>
      <c r="H7" s="92">
        <f>SUM($G$6:G7)</f>
        <v>2138.5069763463307</v>
      </c>
      <c r="I7" s="156">
        <f>H7/'a1'!L7*1000000</f>
        <v>3726.9529646412584</v>
      </c>
      <c r="J7" s="92">
        <f t="shared" si="1"/>
        <v>1.5772000357024794</v>
      </c>
      <c r="K7" s="92">
        <f t="shared" ref="K7:K48" si="12">125*J7</f>
        <v>197.15000446280993</v>
      </c>
      <c r="L7" s="92">
        <f>SUM($K$6:K7)</f>
        <v>403.40337737136366</v>
      </c>
      <c r="M7" s="156">
        <f>L7/'a1'!R7*1000000</f>
        <v>3264.0982730634337</v>
      </c>
      <c r="N7" s="92">
        <f t="shared" si="2"/>
        <v>17.267281998540337</v>
      </c>
      <c r="O7" s="92">
        <f t="shared" ref="O7:O48" si="13">125*N7</f>
        <v>2158.4102498175421</v>
      </c>
      <c r="P7" s="92">
        <f>SUM($O$6:O7)</f>
        <v>4416.4847315213456</v>
      </c>
      <c r="Q7" s="156">
        <f>P7/'a1'!X7*1000000</f>
        <v>5141.1983305992808</v>
      </c>
      <c r="R7" s="92">
        <f t="shared" si="3"/>
        <v>14.215740335635328</v>
      </c>
      <c r="S7" s="92">
        <f t="shared" ref="S7:S48" si="14">125*R7</f>
        <v>1776.967541954416</v>
      </c>
      <c r="T7" s="92">
        <f>SUM($S$6:S7)</f>
        <v>3635.9862626273707</v>
      </c>
      <c r="U7" s="156">
        <f>T7/'a1'!AD7*1000000</f>
        <v>5139.5155643768749</v>
      </c>
      <c r="V7" s="92">
        <f t="shared" si="4"/>
        <v>74.322940702502919</v>
      </c>
      <c r="W7" s="92">
        <f t="shared" ref="W7:W48" si="15">125*V7</f>
        <v>9290.3675878128652</v>
      </c>
      <c r="X7" s="92">
        <f>SUM($W$6:W7)</f>
        <v>19009.716343436005</v>
      </c>
      <c r="Y7" s="156">
        <f>X7/'a1'!AJ7*1000000</f>
        <v>2888.7376215800587</v>
      </c>
      <c r="Z7" s="92">
        <f t="shared" si="5"/>
        <v>157.18408828553191</v>
      </c>
      <c r="AA7" s="92">
        <f t="shared" ref="AA7:AA48" si="16">125*Z7</f>
        <v>19648.011035691488</v>
      </c>
      <c r="AB7" s="92">
        <f>SUM($AA$6:AA7)</f>
        <v>40203.265691139939</v>
      </c>
      <c r="AC7" s="156">
        <f>AB7/'a1'!AP7*1000000</f>
        <v>4506.9470504920855</v>
      </c>
      <c r="AD7" s="92">
        <f t="shared" si="6"/>
        <v>16.150388045007229</v>
      </c>
      <c r="AE7" s="92">
        <f t="shared" ref="AE7:AE48" si="17">125*AD7</f>
        <v>2018.7985056259038</v>
      </c>
      <c r="AF7" s="92">
        <f>SUM($AE$6:AE7)</f>
        <v>4130.8146942262774</v>
      </c>
      <c r="AG7" s="156">
        <f>AF7/'a1'!AV7*1000000</f>
        <v>3952.0855761313146</v>
      </c>
      <c r="AH7" s="92">
        <f t="shared" si="7"/>
        <v>42.782066277957057</v>
      </c>
      <c r="AI7" s="92">
        <f t="shared" ref="AI7:AI48" si="18">125*AH7</f>
        <v>5347.758284744632</v>
      </c>
      <c r="AJ7" s="92">
        <f>SUM($AI$6:AI7)</f>
        <v>10942.448412871458</v>
      </c>
      <c r="AK7" s="156">
        <f>AJ7/'a1'!BB7*1000000</f>
        <v>11091.271088334734</v>
      </c>
      <c r="AL7" s="92">
        <f t="shared" si="8"/>
        <v>155.77736905033228</v>
      </c>
      <c r="AM7" s="92">
        <f t="shared" ref="AM7:AM48" si="19">125*AL7</f>
        <v>19472.171131291536</v>
      </c>
      <c r="AN7" s="92">
        <f>SUM($AM$6:AM7)</f>
        <v>39843.466504196578</v>
      </c>
      <c r="AO7" s="156">
        <f>AN7/'a1'!BH7*1000000</f>
        <v>16812.81650694189</v>
      </c>
      <c r="AP7" s="92">
        <f t="shared" si="9"/>
        <v>45.128097020282254</v>
      </c>
      <c r="AQ7" s="92">
        <f t="shared" ref="AQ7:AQ48" si="20">125*AP7</f>
        <v>5641.0121275352822</v>
      </c>
      <c r="AR7" s="92">
        <f>SUM($AQ$6:AQ7)</f>
        <v>11542.497045541892</v>
      </c>
      <c r="AS7" s="156">
        <f>AR7/'a1'!BN7*1000000</f>
        <v>4012.6698699230251</v>
      </c>
    </row>
    <row r="8" spans="1:45" x14ac:dyDescent="0.2">
      <c r="A8" s="1">
        <v>1983</v>
      </c>
      <c r="B8" s="92">
        <v>517.0072170022371</v>
      </c>
      <c r="C8" s="92">
        <f t="shared" si="10"/>
        <v>64625.902125279637</v>
      </c>
      <c r="D8" s="92">
        <f>SUM($C$6:C8)</f>
        <v>201419.52628635347</v>
      </c>
      <c r="E8" s="156">
        <f>D8/'a1'!F8*1000000</f>
        <v>7940.3904900355783</v>
      </c>
      <c r="F8" s="92">
        <f t="shared" si="0"/>
        <v>8.0824201212683633</v>
      </c>
      <c r="G8" s="92">
        <f t="shared" si="11"/>
        <v>1010.3025151585454</v>
      </c>
      <c r="H8" s="92">
        <f>SUM($G$6:G8)</f>
        <v>3148.809491504876</v>
      </c>
      <c r="I8" s="156">
        <f>H8/'a1'!L8*1000000</f>
        <v>5436.8183994600431</v>
      </c>
      <c r="J8" s="92">
        <f t="shared" si="1"/>
        <v>1.5246504268246499</v>
      </c>
      <c r="K8" s="92">
        <f t="shared" si="12"/>
        <v>190.58130335308124</v>
      </c>
      <c r="L8" s="92">
        <f>SUM($K$6:K8)</f>
        <v>593.98468072444484</v>
      </c>
      <c r="M8" s="156">
        <f>L8/'a1'!R8*1000000</f>
        <v>4748.0030752861248</v>
      </c>
      <c r="N8" s="92">
        <f t="shared" si="2"/>
        <v>16.691965681734438</v>
      </c>
      <c r="O8" s="92">
        <f t="shared" si="13"/>
        <v>2086.4957102168046</v>
      </c>
      <c r="P8" s="92">
        <f>SUM($O$6:O8)</f>
        <v>6502.9804417381501</v>
      </c>
      <c r="Q8" s="156">
        <f>P8/'a1'!X8*1000000</f>
        <v>7489.4193543142319</v>
      </c>
      <c r="R8" s="92">
        <f t="shared" si="3"/>
        <v>13.742096170256078</v>
      </c>
      <c r="S8" s="92">
        <f t="shared" si="14"/>
        <v>1717.7620212820098</v>
      </c>
      <c r="T8" s="92">
        <f>SUM($S$6:S8)</f>
        <v>5353.7482839093809</v>
      </c>
      <c r="U8" s="156">
        <f>T8/'a1'!AD8*1000000</f>
        <v>7489.4148411948108</v>
      </c>
      <c r="V8" s="92">
        <f t="shared" si="4"/>
        <v>71.846627377524399</v>
      </c>
      <c r="W8" s="92">
        <f t="shared" si="15"/>
        <v>8980.8284221905506</v>
      </c>
      <c r="X8" s="92">
        <f>SUM($W$6:W8)</f>
        <v>27990.544765626553</v>
      </c>
      <c r="Y8" s="156">
        <f>X8/'a1'!AJ8*1000000</f>
        <v>4239.0801913601617</v>
      </c>
      <c r="Z8" s="92">
        <f t="shared" si="5"/>
        <v>151.94698317885849</v>
      </c>
      <c r="AA8" s="92">
        <f t="shared" si="16"/>
        <v>18993.372897357312</v>
      </c>
      <c r="AB8" s="92">
        <f>SUM($AA$6:AA8)</f>
        <v>59196.638588497255</v>
      </c>
      <c r="AC8" s="156">
        <f>AB8/'a1'!AP8*1000000</f>
        <v>6548.6165691727228</v>
      </c>
      <c r="AD8" s="92">
        <f t="shared" si="6"/>
        <v>15.612284725340299</v>
      </c>
      <c r="AE8" s="92">
        <f t="shared" si="17"/>
        <v>1951.5355906675372</v>
      </c>
      <c r="AF8" s="92">
        <f>SUM($AE$6:AE8)</f>
        <v>6082.3502848938151</v>
      </c>
      <c r="AG8" s="156">
        <f>AF8/'a1'!AV8*1000000</f>
        <v>5739.4091116542504</v>
      </c>
      <c r="AH8" s="92">
        <f t="shared" si="7"/>
        <v>41.356640967913435</v>
      </c>
      <c r="AI8" s="92">
        <f t="shared" si="18"/>
        <v>5169.5801209891797</v>
      </c>
      <c r="AJ8" s="92">
        <f>SUM($AI$6:AI8)</f>
        <v>16112.028533860637</v>
      </c>
      <c r="AK8" s="156">
        <f>AJ8/'a1'!BB8*1000000</f>
        <v>16091.929713648291</v>
      </c>
      <c r="AL8" s="92">
        <f t="shared" si="8"/>
        <v>150.58713342371041</v>
      </c>
      <c r="AM8" s="92">
        <f t="shared" si="19"/>
        <v>18823.391677963802</v>
      </c>
      <c r="AN8" s="92">
        <f>SUM($AM$6:AM8)</f>
        <v>58666.85818216038</v>
      </c>
      <c r="AO8" s="156">
        <f>AN8/'a1'!BH8*1000000</f>
        <v>24510.017050627521</v>
      </c>
      <c r="AP8" s="92">
        <f t="shared" si="9"/>
        <v>43.624505976575271</v>
      </c>
      <c r="AQ8" s="92">
        <f t="shared" si="20"/>
        <v>5453.0632470719092</v>
      </c>
      <c r="AR8" s="92">
        <f>SUM($AQ$6:AQ8)</f>
        <v>16995.560292613802</v>
      </c>
      <c r="AS8" s="156">
        <f>AR8/'a1'!BN8*1000000</f>
        <v>5845.4165440346396</v>
      </c>
    </row>
    <row r="9" spans="1:45" x14ac:dyDescent="0.2">
      <c r="A9" s="1">
        <v>1984</v>
      </c>
      <c r="B9" s="92">
        <v>536.20495078299768</v>
      </c>
      <c r="C9" s="92">
        <f t="shared" si="10"/>
        <v>67025.618847874706</v>
      </c>
      <c r="D9" s="92">
        <f>SUM($C$6:C9)</f>
        <v>268445.14513422817</v>
      </c>
      <c r="E9" s="156">
        <f>D9/'a1'!F9*1000000</f>
        <v>10483.250264457536</v>
      </c>
      <c r="F9" s="92">
        <f t="shared" si="0"/>
        <v>8.3825400126154523</v>
      </c>
      <c r="G9" s="92">
        <f t="shared" si="11"/>
        <v>1047.8175015769316</v>
      </c>
      <c r="H9" s="92">
        <f>SUM($G$6:G9)</f>
        <v>4196.6269930818071</v>
      </c>
      <c r="I9" s="156">
        <f>H9/'a1'!L9*1000000</f>
        <v>7234.7529898921794</v>
      </c>
      <c r="J9" s="92">
        <f t="shared" si="1"/>
        <v>1.5812644005571983</v>
      </c>
      <c r="K9" s="92">
        <f t="shared" si="12"/>
        <v>197.65805006964979</v>
      </c>
      <c r="L9" s="92">
        <f>SUM($K$6:K9)</f>
        <v>791.64273079409463</v>
      </c>
      <c r="M9" s="156">
        <f>L9/'a1'!R9*1000000</f>
        <v>6254.9301991426764</v>
      </c>
      <c r="N9" s="92">
        <f t="shared" si="2"/>
        <v>17.311778912376713</v>
      </c>
      <c r="O9" s="92">
        <f t="shared" si="13"/>
        <v>2163.9723640470893</v>
      </c>
      <c r="P9" s="92">
        <f>SUM($O$6:O9)</f>
        <v>8666.9528057852403</v>
      </c>
      <c r="Q9" s="156">
        <f>P9/'a1'!X9*1000000</f>
        <v>9877.1957201836194</v>
      </c>
      <c r="R9" s="92">
        <f t="shared" si="3"/>
        <v>14.25237358068736</v>
      </c>
      <c r="S9" s="92">
        <f t="shared" si="14"/>
        <v>1781.5466975859199</v>
      </c>
      <c r="T9" s="92">
        <f>SUM($S$6:S9)</f>
        <v>7135.2949814953008</v>
      </c>
      <c r="U9" s="156">
        <f>T9/'a1'!AD9*1000000</f>
        <v>9903.4196010138967</v>
      </c>
      <c r="V9" s="92">
        <f t="shared" si="4"/>
        <v>74.514467167917985</v>
      </c>
      <c r="W9" s="92">
        <f t="shared" si="15"/>
        <v>9314.3083959897485</v>
      </c>
      <c r="X9" s="92">
        <f>SUM($W$6:W9)</f>
        <v>37304.853161616302</v>
      </c>
      <c r="Y9" s="156">
        <f>X9/'a1'!AJ9*1000000</f>
        <v>5625.63949946108</v>
      </c>
      <c r="Z9" s="92">
        <f t="shared" si="5"/>
        <v>157.58914374437495</v>
      </c>
      <c r="AA9" s="92">
        <f t="shared" si="16"/>
        <v>19698.642968046868</v>
      </c>
      <c r="AB9" s="92">
        <f>SUM($AA$6:AA9)</f>
        <v>78895.281556544127</v>
      </c>
      <c r="AC9" s="156">
        <f>AB9/'a1'!AP9*1000000</f>
        <v>8605.9906465660715</v>
      </c>
      <c r="AD9" s="92">
        <f t="shared" si="6"/>
        <v>16.192006779520483</v>
      </c>
      <c r="AE9" s="92">
        <f t="shared" si="17"/>
        <v>2024.0008474400604</v>
      </c>
      <c r="AF9" s="92">
        <f>SUM($AE$6:AE9)</f>
        <v>8106.3511323338753</v>
      </c>
      <c r="AG9" s="156">
        <f>AF9/'a1'!AV9*1000000</f>
        <v>7563.2352117762248</v>
      </c>
      <c r="AH9" s="92">
        <f t="shared" si="7"/>
        <v>42.892313502567937</v>
      </c>
      <c r="AI9" s="92">
        <f t="shared" si="18"/>
        <v>5361.5391878209921</v>
      </c>
      <c r="AJ9" s="92">
        <f>SUM($AI$6:AI9)</f>
        <v>21473.567721681629</v>
      </c>
      <c r="AK9" s="156">
        <f>AJ9/'a1'!BB9*1000000</f>
        <v>21164.252176127527</v>
      </c>
      <c r="AL9" s="92">
        <f t="shared" si="8"/>
        <v>156.17879946473545</v>
      </c>
      <c r="AM9" s="92">
        <f t="shared" si="19"/>
        <v>19522.349933091929</v>
      </c>
      <c r="AN9" s="92">
        <f>SUM($AM$6:AM9)</f>
        <v>78189.208115252317</v>
      </c>
      <c r="AO9" s="156">
        <f>AN9/'a1'!BH9*1000000</f>
        <v>32661.756749636603</v>
      </c>
      <c r="AP9" s="92">
        <f t="shared" si="9"/>
        <v>45.244389847658383</v>
      </c>
      <c r="AQ9" s="92">
        <f t="shared" si="20"/>
        <v>5655.5487309572982</v>
      </c>
      <c r="AR9" s="92">
        <f>SUM($AQ$6:AQ9)</f>
        <v>22651.109023571102</v>
      </c>
      <c r="AS9" s="156">
        <f>AR9/'a1'!BN9*1000000</f>
        <v>7685.6864317363279</v>
      </c>
    </row>
    <row r="10" spans="1:45" x14ac:dyDescent="0.2">
      <c r="A10" s="1">
        <v>1985</v>
      </c>
      <c r="B10" s="92">
        <v>560.89362863534677</v>
      </c>
      <c r="C10" s="92">
        <f t="shared" si="10"/>
        <v>70111.703579418347</v>
      </c>
      <c r="D10" s="92">
        <f>SUM($C$6:C10)</f>
        <v>338556.84871364653</v>
      </c>
      <c r="E10" s="156">
        <f>D10/'a1'!F10*1000000</f>
        <v>13100.972409289026</v>
      </c>
      <c r="F10" s="92">
        <f t="shared" si="0"/>
        <v>8.7685003243464106</v>
      </c>
      <c r="G10" s="92">
        <f t="shared" si="11"/>
        <v>1096.0625405433013</v>
      </c>
      <c r="H10" s="92">
        <f>SUM($G$6:G10)</f>
        <v>5292.6895336251082</v>
      </c>
      <c r="I10" s="156">
        <f>H10/'a1'!L10*1000000</f>
        <v>9136.7477167582038</v>
      </c>
      <c r="J10" s="92">
        <f t="shared" si="1"/>
        <v>1.6540711274024784</v>
      </c>
      <c r="K10" s="92">
        <f t="shared" si="12"/>
        <v>206.7588909253098</v>
      </c>
      <c r="L10" s="92">
        <f>SUM($K$6:K10)</f>
        <v>998.40162171940437</v>
      </c>
      <c r="M10" s="156">
        <f>L10/'a1'!R10*1000000</f>
        <v>7823.2992087338434</v>
      </c>
      <c r="N10" s="92">
        <f t="shared" si="2"/>
        <v>18.108871389786028</v>
      </c>
      <c r="O10" s="92">
        <f t="shared" si="13"/>
        <v>2263.6089237232536</v>
      </c>
      <c r="P10" s="92">
        <f>SUM($O$6:O10)</f>
        <v>10930.561729508494</v>
      </c>
      <c r="Q10" s="156">
        <f>P10/'a1'!X10*1000000</f>
        <v>12339.093986223928</v>
      </c>
      <c r="R10" s="92">
        <f t="shared" si="3"/>
        <v>14.908600755485162</v>
      </c>
      <c r="S10" s="92">
        <f t="shared" si="14"/>
        <v>1863.5750944356453</v>
      </c>
      <c r="T10" s="92">
        <f>SUM($S$6:S10)</f>
        <v>8998.8700759309468</v>
      </c>
      <c r="U10" s="156">
        <f>T10/'a1'!AD10*1000000</f>
        <v>12441.631158766779</v>
      </c>
      <c r="V10" s="92">
        <f t="shared" si="4"/>
        <v>77.945363642413028</v>
      </c>
      <c r="W10" s="92">
        <f t="shared" si="15"/>
        <v>9743.170455301628</v>
      </c>
      <c r="X10" s="92">
        <f>SUM($W$6:W10)</f>
        <v>47048.023616917926</v>
      </c>
      <c r="Y10" s="156">
        <f>X10/'a1'!AJ10*1000000</f>
        <v>7058.1189805694685</v>
      </c>
      <c r="Z10" s="92">
        <f t="shared" si="5"/>
        <v>164.84507750114284</v>
      </c>
      <c r="AA10" s="92">
        <f t="shared" si="16"/>
        <v>20605.634687642854</v>
      </c>
      <c r="AB10" s="92">
        <f>SUM($AA$6:AA10)</f>
        <v>99500.916244186985</v>
      </c>
      <c r="AC10" s="156">
        <f>AB10/'a1'!AP10*1000000</f>
        <v>10705.173546929918</v>
      </c>
      <c r="AD10" s="92">
        <f t="shared" si="6"/>
        <v>16.937541184935579</v>
      </c>
      <c r="AE10" s="92">
        <f t="shared" si="17"/>
        <v>2117.1926481169476</v>
      </c>
      <c r="AF10" s="92">
        <f>SUM($AE$6:AE10)</f>
        <v>10223.543780450822</v>
      </c>
      <c r="AG10" s="156">
        <f>AF10/'a1'!AV10*1000000</f>
        <v>9444.4258684343331</v>
      </c>
      <c r="AH10" s="92">
        <f t="shared" si="7"/>
        <v>44.867219755970702</v>
      </c>
      <c r="AI10" s="92">
        <f t="shared" si="18"/>
        <v>5608.4024694963373</v>
      </c>
      <c r="AJ10" s="92">
        <f>SUM($AI$6:AI10)</f>
        <v>27081.970191177967</v>
      </c>
      <c r="AK10" s="156">
        <f>AJ10/'a1'!BB10*1000000</f>
        <v>26423.290407890083</v>
      </c>
      <c r="AL10" s="92">
        <f t="shared" si="8"/>
        <v>163.36979623140266</v>
      </c>
      <c r="AM10" s="92">
        <f t="shared" si="19"/>
        <v>20421.224528925333</v>
      </c>
      <c r="AN10" s="92">
        <f>SUM($AM$6:AM10)</f>
        <v>98610.43264417765</v>
      </c>
      <c r="AO10" s="156">
        <f>AN10/'a1'!BH10*1000000</f>
        <v>41010.955605628493</v>
      </c>
      <c r="AP10" s="92">
        <f t="shared" si="9"/>
        <v>47.327593600148532</v>
      </c>
      <c r="AQ10" s="92">
        <f t="shared" si="20"/>
        <v>5915.9492000185664</v>
      </c>
      <c r="AR10" s="92">
        <f>SUM($AQ$6:AQ10)</f>
        <v>28567.058223589669</v>
      </c>
      <c r="AS10" s="156">
        <f>AR10/'a1'!BN10*1000000</f>
        <v>9601.949703589411</v>
      </c>
    </row>
    <row r="11" spans="1:45" x14ac:dyDescent="0.2">
      <c r="A11" s="1">
        <v>1986</v>
      </c>
      <c r="B11" s="92">
        <v>552.66406935123041</v>
      </c>
      <c r="C11" s="92">
        <f t="shared" si="10"/>
        <v>69083.0086689038</v>
      </c>
      <c r="D11" s="92">
        <f>SUM($C$6:C11)</f>
        <v>407639.85738255031</v>
      </c>
      <c r="E11" s="156">
        <f>D11/'a1'!F11*1000000</f>
        <v>15618.218985351432</v>
      </c>
      <c r="F11" s="92">
        <f t="shared" si="0"/>
        <v>8.6398468871027578</v>
      </c>
      <c r="G11" s="92">
        <f t="shared" si="11"/>
        <v>1079.9808608878448</v>
      </c>
      <c r="H11" s="92">
        <f>SUM($G$6:G11)</f>
        <v>6372.670394512953</v>
      </c>
      <c r="I11" s="156">
        <f>H11/'a1'!L11*1000000</f>
        <v>11057.789428728755</v>
      </c>
      <c r="J11" s="92">
        <f t="shared" si="1"/>
        <v>1.6298022184540517</v>
      </c>
      <c r="K11" s="92">
        <f t="shared" si="12"/>
        <v>203.72527730675645</v>
      </c>
      <c r="L11" s="92">
        <f>SUM($K$6:K11)</f>
        <v>1202.1268990261608</v>
      </c>
      <c r="M11" s="156">
        <f>L11/'a1'!R11*1000000</f>
        <v>9359.7348019726614</v>
      </c>
      <c r="N11" s="92">
        <f t="shared" si="2"/>
        <v>17.843173897316259</v>
      </c>
      <c r="O11" s="92">
        <f t="shared" si="13"/>
        <v>2230.3967371645322</v>
      </c>
      <c r="P11" s="92">
        <f>SUM($O$6:O11)</f>
        <v>13160.958466673026</v>
      </c>
      <c r="Q11" s="156">
        <f>P11/'a1'!X11*1000000</f>
        <v>14802.77910561399</v>
      </c>
      <c r="R11" s="92">
        <f t="shared" si="3"/>
        <v>14.689858363885897</v>
      </c>
      <c r="S11" s="92">
        <f t="shared" si="14"/>
        <v>1836.232295485737</v>
      </c>
      <c r="T11" s="92">
        <f>SUM($S$6:S11)</f>
        <v>10835.102371416684</v>
      </c>
      <c r="U11" s="156">
        <f>T11/'a1'!AD11*1000000</f>
        <v>14944.577137173899</v>
      </c>
      <c r="V11" s="92">
        <f t="shared" si="4"/>
        <v>76.801731484248009</v>
      </c>
      <c r="W11" s="92">
        <f t="shared" si="15"/>
        <v>9600.2164355310015</v>
      </c>
      <c r="X11" s="92">
        <f>SUM($W$6:W11)</f>
        <v>56648.240052448928</v>
      </c>
      <c r="Y11" s="156">
        <f>X11/'a1'!AJ11*1000000</f>
        <v>8444.6637536688741</v>
      </c>
      <c r="Z11" s="92">
        <f t="shared" si="5"/>
        <v>162.42643291555353</v>
      </c>
      <c r="AA11" s="92">
        <f t="shared" si="16"/>
        <v>20303.304114444192</v>
      </c>
      <c r="AB11" s="92">
        <f>SUM($AA$6:AA11)</f>
        <v>119804.22035863118</v>
      </c>
      <c r="AC11" s="156">
        <f>AB11/'a1'!AP11*1000000</f>
        <v>12694.676588930355</v>
      </c>
      <c r="AD11" s="92">
        <f t="shared" si="6"/>
        <v>16.689029716463882</v>
      </c>
      <c r="AE11" s="92">
        <f t="shared" si="17"/>
        <v>2086.1287145579854</v>
      </c>
      <c r="AF11" s="92">
        <f>SUM($AE$6:AE11)</f>
        <v>12309.672495008806</v>
      </c>
      <c r="AG11" s="156">
        <f>AF11/'a1'!AV11*1000000</f>
        <v>11277.220411862016</v>
      </c>
      <c r="AH11" s="92">
        <f t="shared" si="7"/>
        <v>44.208917671503116</v>
      </c>
      <c r="AI11" s="92">
        <f t="shared" si="18"/>
        <v>5526.1147089378892</v>
      </c>
      <c r="AJ11" s="92">
        <f>SUM($AI$6:AI11)</f>
        <v>32608.084900115857</v>
      </c>
      <c r="AK11" s="156">
        <f>AJ11/'a1'!BB11*1000000</f>
        <v>31697.818642168695</v>
      </c>
      <c r="AL11" s="92">
        <f t="shared" si="8"/>
        <v>160.97279730918024</v>
      </c>
      <c r="AM11" s="92">
        <f t="shared" si="19"/>
        <v>20121.599663647528</v>
      </c>
      <c r="AN11" s="92">
        <f>SUM($AM$6:AM11)</f>
        <v>118732.03230782518</v>
      </c>
      <c r="AO11" s="156">
        <f>AN11/'a1'!BH11*1000000</f>
        <v>48802.074990988309</v>
      </c>
      <c r="AP11" s="92">
        <f t="shared" si="9"/>
        <v>46.633192349318477</v>
      </c>
      <c r="AQ11" s="92">
        <f t="shared" si="20"/>
        <v>5829.1490436648101</v>
      </c>
      <c r="AR11" s="92">
        <f>SUM($AQ$6:AQ11)</f>
        <v>34396.207267254482</v>
      </c>
      <c r="AS11" s="156">
        <f>AR11/'a1'!BN11*1000000</f>
        <v>11451.580364917705</v>
      </c>
    </row>
    <row r="12" spans="1:45" x14ac:dyDescent="0.2">
      <c r="A12" s="1">
        <v>1987</v>
      </c>
      <c r="B12" s="92">
        <v>575.97041163310962</v>
      </c>
      <c r="C12" s="92">
        <f t="shared" si="10"/>
        <v>71996.301454138709</v>
      </c>
      <c r="D12" s="92">
        <f>SUM($C$6:C12)</f>
        <v>479636.15883668902</v>
      </c>
      <c r="E12" s="156">
        <f>D12/'a1'!F12*1000000</f>
        <v>18136.022804468863</v>
      </c>
      <c r="F12" s="92">
        <f t="shared" si="0"/>
        <v>9.0041970230727433</v>
      </c>
      <c r="G12" s="92">
        <f t="shared" si="11"/>
        <v>1125.524627884093</v>
      </c>
      <c r="H12" s="92">
        <f>SUM($G$6:G12)</f>
        <v>7498.1950223970462</v>
      </c>
      <c r="I12" s="156">
        <f>H12/'a1'!L12*1000000</f>
        <v>13034.853196388731</v>
      </c>
      <c r="J12" s="92">
        <f t="shared" si="1"/>
        <v>1.6985324480122101</v>
      </c>
      <c r="K12" s="92">
        <f t="shared" si="12"/>
        <v>212.31655600152627</v>
      </c>
      <c r="L12" s="92">
        <f>SUM($K$6:K12)</f>
        <v>1414.4434550276872</v>
      </c>
      <c r="M12" s="156">
        <f>L12/'a1'!R12*1000000</f>
        <v>10995.277205771778</v>
      </c>
      <c r="N12" s="92">
        <f t="shared" si="2"/>
        <v>18.595636634280723</v>
      </c>
      <c r="O12" s="92">
        <f t="shared" si="13"/>
        <v>2324.4545792850904</v>
      </c>
      <c r="P12" s="92">
        <f>SUM($O$6:O12)</f>
        <v>15485.413045958117</v>
      </c>
      <c r="Q12" s="156">
        <f>P12/'a1'!X12*1000000</f>
        <v>17329.128324964378</v>
      </c>
      <c r="R12" s="92">
        <f t="shared" si="3"/>
        <v>15.309342940661356</v>
      </c>
      <c r="S12" s="92">
        <f t="shared" si="14"/>
        <v>1913.6678675826695</v>
      </c>
      <c r="T12" s="92">
        <f>SUM($S$6:S12)</f>
        <v>12748.770238999354</v>
      </c>
      <c r="U12" s="156">
        <f>T12/'a1'!AD12*1000000</f>
        <v>17517.629572884976</v>
      </c>
      <c r="V12" s="92">
        <f t="shared" si="4"/>
        <v>80.040529772535677</v>
      </c>
      <c r="W12" s="92">
        <f t="shared" si="15"/>
        <v>10005.06622156696</v>
      </c>
      <c r="X12" s="92">
        <f>SUM($W$6:W12)</f>
        <v>66653.306274015893</v>
      </c>
      <c r="Y12" s="156">
        <f>X12/'a1'!AJ12*1000000</f>
        <v>9827.995211138199</v>
      </c>
      <c r="Z12" s="92">
        <f t="shared" si="5"/>
        <v>169.27610209270566</v>
      </c>
      <c r="AA12" s="92">
        <f t="shared" si="16"/>
        <v>21159.512761588208</v>
      </c>
      <c r="AB12" s="92">
        <f>SUM($AA$6:AA12)</f>
        <v>140963.73312021937</v>
      </c>
      <c r="AC12" s="156">
        <f>AB12/'a1'!AP12*1000000</f>
        <v>14625.911760257957</v>
      </c>
      <c r="AD12" s="92">
        <f t="shared" si="6"/>
        <v>17.392821152337323</v>
      </c>
      <c r="AE12" s="92">
        <f t="shared" si="17"/>
        <v>2174.1026440421651</v>
      </c>
      <c r="AF12" s="92">
        <f>SUM($AE$6:AE12)</f>
        <v>14483.775139050971</v>
      </c>
      <c r="AG12" s="156">
        <f>AF12/'a1'!AV12*1000000</f>
        <v>13186.572447657554</v>
      </c>
      <c r="AH12" s="92">
        <f t="shared" si="7"/>
        <v>46.073247604102114</v>
      </c>
      <c r="AI12" s="92">
        <f t="shared" si="18"/>
        <v>5759.1559505127643</v>
      </c>
      <c r="AJ12" s="92">
        <f>SUM($AI$6:AI12)</f>
        <v>38367.240850628623</v>
      </c>
      <c r="AK12" s="156">
        <f>AJ12/'a1'!BB12*1000000</f>
        <v>37148.797443286276</v>
      </c>
      <c r="AL12" s="92">
        <f t="shared" si="8"/>
        <v>167.76116536169974</v>
      </c>
      <c r="AM12" s="92">
        <f t="shared" si="19"/>
        <v>20970.145670212467</v>
      </c>
      <c r="AN12" s="92">
        <f>SUM($AM$6:AM12)</f>
        <v>139702.17797803765</v>
      </c>
      <c r="AO12" s="156">
        <f>AN12/'a1'!BH12*1000000</f>
        <v>57234.419423034284</v>
      </c>
      <c r="AP12" s="92">
        <f t="shared" si="9"/>
        <v>48.599756131664186</v>
      </c>
      <c r="AQ12" s="92">
        <f t="shared" si="20"/>
        <v>6074.9695164580235</v>
      </c>
      <c r="AR12" s="92">
        <f>SUM($AQ$6:AQ12)</f>
        <v>40471.176783712508</v>
      </c>
      <c r="AS12" s="156">
        <f>AR12/'a1'!BN12*1000000</f>
        <v>13275.109805521364</v>
      </c>
    </row>
    <row r="13" spans="1:45" x14ac:dyDescent="0.2">
      <c r="A13" s="1">
        <v>1988</v>
      </c>
      <c r="B13" s="92">
        <v>618.48545861297544</v>
      </c>
      <c r="C13" s="92">
        <f t="shared" si="10"/>
        <v>77310.682326621929</v>
      </c>
      <c r="D13" s="92">
        <f>SUM($C$6:C13)</f>
        <v>556946.84116331092</v>
      </c>
      <c r="E13" s="156">
        <f>D13/'a1'!F13*1000000</f>
        <v>20788.000168981547</v>
      </c>
      <c r="F13" s="92">
        <f t="shared" si="0"/>
        <v>9.6688385597212534</v>
      </c>
      <c r="G13" s="92">
        <f t="shared" si="11"/>
        <v>1208.6048199651566</v>
      </c>
      <c r="H13" s="92">
        <f>SUM($G$6:G13)</f>
        <v>8706.799842362203</v>
      </c>
      <c r="I13" s="156">
        <f>H13/'a1'!L13*1000000</f>
        <v>15142.734628844386</v>
      </c>
      <c r="J13" s="92">
        <f t="shared" si="1"/>
        <v>1.8239090044559902</v>
      </c>
      <c r="K13" s="92">
        <f t="shared" si="12"/>
        <v>227.98862555699878</v>
      </c>
      <c r="L13" s="92">
        <f>SUM($K$6:K13)</f>
        <v>1642.432080584686</v>
      </c>
      <c r="M13" s="156">
        <f>L13/'a1'!R13*1000000</f>
        <v>12703.571692755655</v>
      </c>
      <c r="N13" s="92">
        <f t="shared" si="2"/>
        <v>19.968266806176711</v>
      </c>
      <c r="O13" s="92">
        <f t="shared" si="13"/>
        <v>2496.0333507720889</v>
      </c>
      <c r="P13" s="92">
        <f>SUM($O$6:O13)</f>
        <v>17981.446396730207</v>
      </c>
      <c r="Q13" s="156">
        <f>P13/'a1'!X13*1000000</f>
        <v>20041.379552672053</v>
      </c>
      <c r="R13" s="92">
        <f t="shared" si="3"/>
        <v>16.439396535788916</v>
      </c>
      <c r="S13" s="92">
        <f t="shared" si="14"/>
        <v>2054.9245669736147</v>
      </c>
      <c r="T13" s="92">
        <f>SUM($S$6:S13)</f>
        <v>14803.694805972969</v>
      </c>
      <c r="U13" s="156">
        <f>T13/'a1'!AD13*1000000</f>
        <v>20269.34356858566</v>
      </c>
      <c r="V13" s="92">
        <f t="shared" si="4"/>
        <v>85.948692439996364</v>
      </c>
      <c r="W13" s="92">
        <f t="shared" si="15"/>
        <v>10743.586554999545</v>
      </c>
      <c r="X13" s="92">
        <f>SUM($W$6:W13)</f>
        <v>77396.892829015444</v>
      </c>
      <c r="Y13" s="156">
        <f>X13/'a1'!AJ13*1000000</f>
        <v>11320.172762280641</v>
      </c>
      <c r="Z13" s="92">
        <f t="shared" si="5"/>
        <v>181.77115615743472</v>
      </c>
      <c r="AA13" s="92">
        <f t="shared" si="16"/>
        <v>22721.394519679339</v>
      </c>
      <c r="AB13" s="92">
        <f>SUM($AA$6:AA13)</f>
        <v>163685.12763989871</v>
      </c>
      <c r="AC13" s="156">
        <f>AB13/'a1'!AP13*1000000</f>
        <v>16637.00068097952</v>
      </c>
      <c r="AD13" s="92">
        <f t="shared" si="6"/>
        <v>18.67666593580001</v>
      </c>
      <c r="AE13" s="92">
        <f t="shared" si="17"/>
        <v>2334.5832419750013</v>
      </c>
      <c r="AF13" s="92">
        <f>SUM($AE$6:AE13)</f>
        <v>16818.358381025973</v>
      </c>
      <c r="AG13" s="156">
        <f>AF13/'a1'!AV13*1000000</f>
        <v>15259.563454973519</v>
      </c>
      <c r="AH13" s="92">
        <f t="shared" si="7"/>
        <v>49.474127661203283</v>
      </c>
      <c r="AI13" s="92">
        <f t="shared" si="18"/>
        <v>6184.2659576504102</v>
      </c>
      <c r="AJ13" s="92">
        <f>SUM($AI$6:AI13)</f>
        <v>44551.506808279031</v>
      </c>
      <c r="AK13" s="156">
        <f>AJ13/'a1'!BB13*1000000</f>
        <v>43328.558251626862</v>
      </c>
      <c r="AL13" s="92">
        <f t="shared" si="8"/>
        <v>180.1443949212296</v>
      </c>
      <c r="AM13" s="92">
        <f t="shared" si="19"/>
        <v>22518.0493651537</v>
      </c>
      <c r="AN13" s="92">
        <f>SUM($AM$6:AM13)</f>
        <v>162220.22734319136</v>
      </c>
      <c r="AO13" s="156">
        <f>AN13/'a1'!BH13*1000000</f>
        <v>66034.072647632624</v>
      </c>
      <c r="AP13" s="92">
        <f t="shared" si="9"/>
        <v>52.187129499141783</v>
      </c>
      <c r="AQ13" s="92">
        <f t="shared" si="20"/>
        <v>6523.3911873927227</v>
      </c>
      <c r="AR13" s="92">
        <f>SUM($AQ$6:AQ13)</f>
        <v>46994.567971105229</v>
      </c>
      <c r="AS13" s="156">
        <f>AR13/'a1'!BN13*1000000</f>
        <v>15087.696285880435</v>
      </c>
    </row>
    <row r="14" spans="1:45" x14ac:dyDescent="0.2">
      <c r="A14" s="1">
        <v>1989</v>
      </c>
      <c r="B14" s="92">
        <v>644.54138702460853</v>
      </c>
      <c r="C14" s="92">
        <f t="shared" si="10"/>
        <v>80567.67337807607</v>
      </c>
      <c r="D14" s="92">
        <f>SUM($C$6:C14)</f>
        <v>637514.51454138698</v>
      </c>
      <c r="E14" s="156">
        <f>D14/'a1'!F14*1000000</f>
        <v>23372.058255018692</v>
      </c>
      <c r="F14" s="92">
        <f t="shared" si="0"/>
        <v>10.07617322188246</v>
      </c>
      <c r="G14" s="92">
        <f t="shared" si="11"/>
        <v>1259.5216527353075</v>
      </c>
      <c r="H14" s="92">
        <f>SUM($G$6:G14)</f>
        <v>9966.3214950975107</v>
      </c>
      <c r="I14" s="156">
        <f>H14/'a1'!L14*1000000</f>
        <v>17286.10564390229</v>
      </c>
      <c r="J14" s="92">
        <f t="shared" si="1"/>
        <v>1.9007477430029163</v>
      </c>
      <c r="K14" s="92">
        <f t="shared" si="12"/>
        <v>237.59346787536452</v>
      </c>
      <c r="L14" s="92">
        <f>SUM($K$6:K14)</f>
        <v>1880.0255484600505</v>
      </c>
      <c r="M14" s="156">
        <f>L14/'a1'!R14*1000000</f>
        <v>14444.734646608611</v>
      </c>
      <c r="N14" s="92">
        <f t="shared" si="2"/>
        <v>20.809501993133157</v>
      </c>
      <c r="O14" s="92">
        <f t="shared" si="13"/>
        <v>2601.1877491416444</v>
      </c>
      <c r="P14" s="92">
        <f>SUM($O$6:O14)</f>
        <v>20582.634145871853</v>
      </c>
      <c r="Q14" s="156">
        <f>P14/'a1'!X14*1000000</f>
        <v>22772.405927449468</v>
      </c>
      <c r="R14" s="92">
        <f t="shared" si="3"/>
        <v>17.131965347717937</v>
      </c>
      <c r="S14" s="92">
        <f t="shared" si="14"/>
        <v>2141.4956684647423</v>
      </c>
      <c r="T14" s="92">
        <f>SUM($S$6:S14)</f>
        <v>16945.19047443771</v>
      </c>
      <c r="U14" s="156">
        <f>T14/'a1'!AD14*1000000</f>
        <v>23050.635295897329</v>
      </c>
      <c r="V14" s="92">
        <f t="shared" si="4"/>
        <v>89.569590791127027</v>
      </c>
      <c r="W14" s="92">
        <f t="shared" si="15"/>
        <v>11196.198848890879</v>
      </c>
      <c r="X14" s="92">
        <f>SUM($W$6:W14)</f>
        <v>88593.091677906326</v>
      </c>
      <c r="Y14" s="156">
        <f>X14/'a1'!AJ14*1000000</f>
        <v>12792.989772594286</v>
      </c>
      <c r="Z14" s="92">
        <f t="shared" si="5"/>
        <v>189.42892105098517</v>
      </c>
      <c r="AA14" s="92">
        <f t="shared" si="16"/>
        <v>23678.615131373146</v>
      </c>
      <c r="AB14" s="92">
        <f>SUM($AA$6:AA14)</f>
        <v>187363.74277127185</v>
      </c>
      <c r="AC14" s="156">
        <f>AB14/'a1'!AP14*1000000</f>
        <v>18544.797249144893</v>
      </c>
      <c r="AD14" s="92">
        <f t="shared" si="6"/>
        <v>19.463487782319302</v>
      </c>
      <c r="AE14" s="92">
        <f t="shared" si="17"/>
        <v>2432.9359727899127</v>
      </c>
      <c r="AF14" s="92">
        <f>SUM($AE$6:AE14)</f>
        <v>19251.294353815887</v>
      </c>
      <c r="AG14" s="156">
        <f>AF14/'a1'!AV14*1000000</f>
        <v>17441.052620254435</v>
      </c>
      <c r="AH14" s="92">
        <f t="shared" si="7"/>
        <v>51.558403549369274</v>
      </c>
      <c r="AI14" s="92">
        <f t="shared" si="18"/>
        <v>6444.800443671159</v>
      </c>
      <c r="AJ14" s="92">
        <f>SUM($AI$6:AI14)</f>
        <v>50996.307251950187</v>
      </c>
      <c r="AK14" s="156">
        <f>AJ14/'a1'!BB14*1000000</f>
        <v>50023.892799814588</v>
      </c>
      <c r="AL14" s="92">
        <f t="shared" si="8"/>
        <v>187.73362663631465</v>
      </c>
      <c r="AM14" s="92">
        <f t="shared" si="19"/>
        <v>23466.70332953933</v>
      </c>
      <c r="AN14" s="92">
        <f>SUM($AM$6:AM14)</f>
        <v>185686.9306727307</v>
      </c>
      <c r="AO14" s="156">
        <f>AN14/'a1'!BH14*1000000</f>
        <v>74324.569730811912</v>
      </c>
      <c r="AP14" s="92">
        <f t="shared" si="9"/>
        <v>54.385700364959284</v>
      </c>
      <c r="AQ14" s="92">
        <f t="shared" si="20"/>
        <v>6798.2125456199101</v>
      </c>
      <c r="AR14" s="92">
        <f>SUM($AQ$6:AQ14)</f>
        <v>53792.780516725135</v>
      </c>
      <c r="AS14" s="156">
        <f>AR14/'a1'!BN14*1000000</f>
        <v>16827.465770976589</v>
      </c>
    </row>
    <row r="15" spans="1:45" x14ac:dyDescent="0.2">
      <c r="A15" s="1">
        <v>1990</v>
      </c>
      <c r="B15" s="157">
        <v>606.39218440000002</v>
      </c>
      <c r="C15" s="92">
        <f t="shared" si="10"/>
        <v>75799.023050000003</v>
      </c>
      <c r="D15" s="92">
        <f>SUM($C$6:C15)</f>
        <v>713313.53759138694</v>
      </c>
      <c r="E15" s="156">
        <f>D15/'a1'!F15*1000000</f>
        <v>25759.63247127608</v>
      </c>
      <c r="F15" s="92">
        <v>9.4797833210000011</v>
      </c>
      <c r="G15" s="92">
        <f t="shared" si="11"/>
        <v>1184.9729151250001</v>
      </c>
      <c r="H15" s="92">
        <f>SUM($G$6:G15)</f>
        <v>11151.29441022251</v>
      </c>
      <c r="I15" s="156">
        <f>H15/'a1'!L15*1000000</f>
        <v>19314.015342420276</v>
      </c>
      <c r="J15" s="92">
        <v>1.788246029</v>
      </c>
      <c r="K15" s="92">
        <f t="shared" si="12"/>
        <v>223.53075362499999</v>
      </c>
      <c r="L15" s="92">
        <f>SUM($K$6:K15)</f>
        <v>2103.5563020850504</v>
      </c>
      <c r="M15" s="156">
        <f>L15/'a1'!R15*1000000</f>
        <v>16131.071915624139</v>
      </c>
      <c r="N15" s="92">
        <v>19.577826379999998</v>
      </c>
      <c r="O15" s="92">
        <f t="shared" si="13"/>
        <v>2447.2282974999998</v>
      </c>
      <c r="P15" s="92">
        <f>SUM($O$6:O15)</f>
        <v>23029.862443371851</v>
      </c>
      <c r="Q15" s="156">
        <f>P15/'a1'!X15*1000000</f>
        <v>25295.004830981405</v>
      </c>
      <c r="R15" s="92">
        <v>16.117956270000001</v>
      </c>
      <c r="S15" s="92">
        <f t="shared" si="14"/>
        <v>2014.7445337500001</v>
      </c>
      <c r="T15" s="92">
        <f>SUM($S$6:S15)</f>
        <v>18959.935008187709</v>
      </c>
      <c r="U15" s="156">
        <f>T15/'a1'!AD15*1000000</f>
        <v>25616.133636946412</v>
      </c>
      <c r="V15" s="92">
        <v>84.268133759999998</v>
      </c>
      <c r="W15" s="92">
        <f t="shared" si="15"/>
        <v>10533.51672</v>
      </c>
      <c r="X15" s="92">
        <f>SUM($W$6:W15)</f>
        <v>99126.608397906326</v>
      </c>
      <c r="Y15" s="156">
        <f>X15/'a1'!AJ15*1000000</f>
        <v>14167.043981209385</v>
      </c>
      <c r="Z15" s="92">
        <v>178.21697649999999</v>
      </c>
      <c r="AA15" s="92">
        <f t="shared" si="16"/>
        <v>22277.122062499999</v>
      </c>
      <c r="AB15" s="92">
        <f>SUM($AA$6:AA15)</f>
        <v>209640.86483377183</v>
      </c>
      <c r="AC15" s="156">
        <f>AB15/'a1'!AP15*1000000</f>
        <v>20361.72160091305</v>
      </c>
      <c r="AD15" s="92">
        <v>18.311480240000002</v>
      </c>
      <c r="AE15" s="92">
        <f t="shared" si="17"/>
        <v>2288.9350300000001</v>
      </c>
      <c r="AF15" s="92">
        <f>SUM($AE$6:AE15)</f>
        <v>21540.229383815888</v>
      </c>
      <c r="AG15" s="156">
        <f>AF15/'a1'!AV15*1000000</f>
        <v>19485.996180474125</v>
      </c>
      <c r="AH15" s="92">
        <v>48.506757800000003</v>
      </c>
      <c r="AI15" s="92">
        <f t="shared" si="18"/>
        <v>6063.3447249999999</v>
      </c>
      <c r="AJ15" s="92">
        <f>SUM($AI$6:AI15)</f>
        <v>57059.65197695019</v>
      </c>
      <c r="AK15" s="156">
        <f>AJ15/'a1'!BB15*1000000</f>
        <v>56622.132757135805</v>
      </c>
      <c r="AL15" s="92">
        <v>176.62202340000002</v>
      </c>
      <c r="AM15" s="92">
        <f t="shared" si="19"/>
        <v>22077.752925000001</v>
      </c>
      <c r="AN15" s="92">
        <f>SUM($AM$6:AM15)</f>
        <v>207764.68359773071</v>
      </c>
      <c r="AO15" s="156">
        <f>AN15/'a1'!BH15*1000000</f>
        <v>81547.084607404817</v>
      </c>
      <c r="AP15" s="92">
        <v>51.166712189999998</v>
      </c>
      <c r="AQ15" s="92">
        <f t="shared" si="20"/>
        <v>6395.8390237499998</v>
      </c>
      <c r="AR15" s="92">
        <f>SUM($AQ$6:AQ15)</f>
        <v>60188.619540475134</v>
      </c>
      <c r="AS15" s="156">
        <f>AR15/'a1'!BN15*1000000</f>
        <v>18282.682309458924</v>
      </c>
    </row>
    <row r="16" spans="1:45" x14ac:dyDescent="0.2">
      <c r="A16" s="1">
        <v>1991</v>
      </c>
      <c r="B16" s="157">
        <v>601.58244979999995</v>
      </c>
      <c r="C16" s="92">
        <f t="shared" si="10"/>
        <v>75197.806224999993</v>
      </c>
      <c r="D16" s="92">
        <f>SUM($C$6:C16)</f>
        <v>788511.34381638689</v>
      </c>
      <c r="E16" s="156">
        <f>D16/'a1'!F16*1000000</f>
        <v>28123.534327209381</v>
      </c>
      <c r="F16" s="92">
        <v>8.4200633549999999</v>
      </c>
      <c r="G16" s="92">
        <f t="shared" si="11"/>
        <v>1052.507919375</v>
      </c>
      <c r="H16" s="92">
        <f>SUM($G$6:G16)</f>
        <v>12203.802329597511</v>
      </c>
      <c r="I16" s="156">
        <f>H16/'a1'!L16*1000000</f>
        <v>21053.961275537244</v>
      </c>
      <c r="J16" s="92">
        <v>1.737227962</v>
      </c>
      <c r="K16" s="92">
        <f t="shared" si="12"/>
        <v>217.15349524999999</v>
      </c>
      <c r="L16" s="92">
        <f>SUM($K$6:K16)</f>
        <v>2320.7097973350506</v>
      </c>
      <c r="M16" s="156">
        <f>L16/'a1'!R16*1000000</f>
        <v>17801.086127338942</v>
      </c>
      <c r="N16" s="92">
        <v>19.245061920000001</v>
      </c>
      <c r="O16" s="92">
        <f t="shared" si="13"/>
        <v>2405.63274</v>
      </c>
      <c r="P16" s="92">
        <f>SUM($O$6:O16)</f>
        <v>25435.495183371851</v>
      </c>
      <c r="Q16" s="156">
        <f>P16/'a1'!X16*1000000</f>
        <v>27799.297225776889</v>
      </c>
      <c r="R16" s="92">
        <v>15.464370090000001</v>
      </c>
      <c r="S16" s="92">
        <f t="shared" si="14"/>
        <v>1933.04626125</v>
      </c>
      <c r="T16" s="92">
        <f>SUM($S$6:S16)</f>
        <v>20892.981269437711</v>
      </c>
      <c r="U16" s="156">
        <f>T16/'a1'!AD16*1000000</f>
        <v>28022.942632168149</v>
      </c>
      <c r="V16" s="92">
        <v>79.720169179999999</v>
      </c>
      <c r="W16" s="92">
        <f t="shared" si="15"/>
        <v>9965.0211474999996</v>
      </c>
      <c r="X16" s="92">
        <f>SUM($W$6:W16)</f>
        <v>109091.62954540632</v>
      </c>
      <c r="Y16" s="156">
        <f>X16/'a1'!AJ16*1000000</f>
        <v>15435.901645444279</v>
      </c>
      <c r="Z16" s="92">
        <v>177.44728950000001</v>
      </c>
      <c r="AA16" s="92">
        <f t="shared" si="16"/>
        <v>22180.911187500002</v>
      </c>
      <c r="AB16" s="92">
        <f>SUM($AA$6:AA16)</f>
        <v>231821.77602127183</v>
      </c>
      <c r="AC16" s="156">
        <f>AB16/'a1'!AP16*1000000</f>
        <v>22223.63659784363</v>
      </c>
      <c r="AD16" s="92">
        <v>17.965999889999999</v>
      </c>
      <c r="AE16" s="92">
        <f t="shared" si="17"/>
        <v>2245.7499862499999</v>
      </c>
      <c r="AF16" s="92">
        <f>SUM($AE$6:AE16)</f>
        <v>23785.979370065888</v>
      </c>
      <c r="AG16" s="156">
        <f>AF16/'a1'!AV16*1000000</f>
        <v>21436.457844479552</v>
      </c>
      <c r="AH16" s="92">
        <v>51.684844850000005</v>
      </c>
      <c r="AI16" s="92">
        <f t="shared" si="18"/>
        <v>6460.6056062500002</v>
      </c>
      <c r="AJ16" s="92">
        <f>SUM($AI$6:AI16)</f>
        <v>63520.257583200189</v>
      </c>
      <c r="AK16" s="156">
        <f>AJ16/'a1'!BB16*1000000</f>
        <v>63348.393391927893</v>
      </c>
      <c r="AL16" s="92">
        <v>177.45024699999999</v>
      </c>
      <c r="AM16" s="92">
        <f t="shared" si="19"/>
        <v>22181.280875</v>
      </c>
      <c r="AN16" s="92">
        <f>SUM($AM$6:AM16)</f>
        <v>229945.9644727307</v>
      </c>
      <c r="AO16" s="156">
        <f>AN16/'a1'!BH16*1000000</f>
        <v>88703.248950058638</v>
      </c>
      <c r="AP16" s="92">
        <v>50.177588980000003</v>
      </c>
      <c r="AQ16" s="92">
        <f t="shared" si="20"/>
        <v>6272.1986225000001</v>
      </c>
      <c r="AR16" s="92">
        <f>SUM($AQ$6:AQ16)</f>
        <v>66460.818162975134</v>
      </c>
      <c r="AS16" s="156">
        <f>AR16/'a1'!BN16*1000000</f>
        <v>19699.174299674265</v>
      </c>
    </row>
    <row r="17" spans="1:45" x14ac:dyDescent="0.2">
      <c r="A17" s="1">
        <v>1992</v>
      </c>
      <c r="B17" s="157">
        <v>619.37364489999993</v>
      </c>
      <c r="C17" s="92">
        <f t="shared" si="10"/>
        <v>77421.705612499994</v>
      </c>
      <c r="D17" s="92">
        <f>SUM($C$6:C17)</f>
        <v>865933.04942888685</v>
      </c>
      <c r="E17" s="156">
        <f>D17/'a1'!F17*1000000</f>
        <v>30521.482914151686</v>
      </c>
      <c r="F17" s="92">
        <v>8.3405801610000001</v>
      </c>
      <c r="G17" s="92">
        <f t="shared" si="11"/>
        <v>1042.572520125</v>
      </c>
      <c r="H17" s="92">
        <f>SUM($G$6:G17)</f>
        <v>13246.374849722511</v>
      </c>
      <c r="I17" s="156">
        <f>H17/'a1'!L17*1000000</f>
        <v>22834.286056107579</v>
      </c>
      <c r="J17" s="92">
        <v>1.7210199980000001</v>
      </c>
      <c r="K17" s="92">
        <f t="shared" si="12"/>
        <v>215.12749975</v>
      </c>
      <c r="L17" s="92">
        <f>SUM($K$6:K17)</f>
        <v>2535.8372970850505</v>
      </c>
      <c r="M17" s="156">
        <f>L17/'a1'!R17*1000000</f>
        <v>19383.134193133301</v>
      </c>
      <c r="N17" s="92">
        <v>19.608413799999997</v>
      </c>
      <c r="O17" s="92">
        <f t="shared" si="13"/>
        <v>2451.0517249999998</v>
      </c>
      <c r="P17" s="92">
        <f>SUM($O$6:O17)</f>
        <v>27886.546908371853</v>
      </c>
      <c r="Q17" s="156">
        <f>P17/'a1'!X17*1000000</f>
        <v>30329.562867811175</v>
      </c>
      <c r="R17" s="92">
        <v>16.233344460000001</v>
      </c>
      <c r="S17" s="92">
        <f t="shared" si="14"/>
        <v>2029.1680575000003</v>
      </c>
      <c r="T17" s="92">
        <f>SUM($S$6:S17)</f>
        <v>22922.14932693771</v>
      </c>
      <c r="U17" s="156">
        <f>T17/'a1'!AD17*1000000</f>
        <v>30639.628251229027</v>
      </c>
      <c r="V17" s="92">
        <v>79.769526229999997</v>
      </c>
      <c r="W17" s="92">
        <f t="shared" si="15"/>
        <v>9971.1907787500004</v>
      </c>
      <c r="X17" s="92">
        <f>SUM($W$6:W17)</f>
        <v>119062.82032415632</v>
      </c>
      <c r="Y17" s="156">
        <f>X17/'a1'!AJ17*1000000</f>
        <v>16745.80209087699</v>
      </c>
      <c r="Z17" s="92">
        <v>181.12219289999999</v>
      </c>
      <c r="AA17" s="92">
        <f t="shared" si="16"/>
        <v>22640.274112499999</v>
      </c>
      <c r="AB17" s="92">
        <f>SUM($AA$6:AA17)</f>
        <v>254462.05013377182</v>
      </c>
      <c r="AC17" s="156">
        <f>AB17/'a1'!AP17*1000000</f>
        <v>24068.966704086026</v>
      </c>
      <c r="AD17" s="92">
        <v>18.26566468</v>
      </c>
      <c r="AE17" s="92">
        <f t="shared" si="17"/>
        <v>2283.2080850000002</v>
      </c>
      <c r="AF17" s="92">
        <f>SUM($AE$6:AE17)</f>
        <v>26069.18745506589</v>
      </c>
      <c r="AG17" s="156">
        <f>AF17/'a1'!AV17*1000000</f>
        <v>23428.997190648861</v>
      </c>
      <c r="AH17" s="92">
        <v>57.833764199999997</v>
      </c>
      <c r="AI17" s="92">
        <f t="shared" si="18"/>
        <v>7229.2205249999997</v>
      </c>
      <c r="AJ17" s="92">
        <f>SUM($AI$6:AI17)</f>
        <v>70749.478108200186</v>
      </c>
      <c r="AK17" s="156">
        <f>AJ17/'a1'!BB17*1000000</f>
        <v>70467.958613539085</v>
      </c>
      <c r="AL17" s="92">
        <v>185.13137289999997</v>
      </c>
      <c r="AM17" s="92">
        <f t="shared" si="19"/>
        <v>23141.421612499998</v>
      </c>
      <c r="AN17" s="92">
        <f>SUM($AM$6:AM17)</f>
        <v>253087.38608523071</v>
      </c>
      <c r="AO17" s="156">
        <f>AN17/'a1'!BH17*1000000</f>
        <v>96133.27679453828</v>
      </c>
      <c r="AP17" s="92">
        <v>49.159231570000003</v>
      </c>
      <c r="AQ17" s="92">
        <f t="shared" si="20"/>
        <v>6144.9039462500004</v>
      </c>
      <c r="AR17" s="92">
        <f>SUM($AQ$6:AQ17)</f>
        <v>72605.722109225142</v>
      </c>
      <c r="AS17" s="156">
        <f>AR17/'a1'!BN17*1000000</f>
        <v>20931.065569388262</v>
      </c>
    </row>
    <row r="18" spans="1:45" x14ac:dyDescent="0.2">
      <c r="A18" s="1">
        <v>1993</v>
      </c>
      <c r="B18" s="157">
        <v>624.15873380000005</v>
      </c>
      <c r="C18" s="92">
        <f t="shared" si="10"/>
        <v>78019.841725000006</v>
      </c>
      <c r="D18" s="92">
        <f>SUM($C$6:C18)</f>
        <v>943952.89115388691</v>
      </c>
      <c r="E18" s="156">
        <f>D18/'a1'!F18*1000000</f>
        <v>32907.814446508499</v>
      </c>
      <c r="F18" s="92">
        <v>8.4810540550000013</v>
      </c>
      <c r="G18" s="92">
        <f t="shared" si="11"/>
        <v>1060.1317568750001</v>
      </c>
      <c r="H18" s="92">
        <f>SUM($G$6:G18)</f>
        <v>14306.506606597512</v>
      </c>
      <c r="I18" s="156">
        <f>H18/'a1'!L18*1000000</f>
        <v>24667.368889796511</v>
      </c>
      <c r="J18" s="92">
        <v>1.727316944</v>
      </c>
      <c r="K18" s="92">
        <f t="shared" si="12"/>
        <v>215.91461799999999</v>
      </c>
      <c r="L18" s="92">
        <f>SUM($K$6:K18)</f>
        <v>2751.7519150850503</v>
      </c>
      <c r="M18" s="156">
        <f>L18/'a1'!R18*1000000</f>
        <v>20818.689447370194</v>
      </c>
      <c r="N18" s="92">
        <v>19.637734460000001</v>
      </c>
      <c r="O18" s="92">
        <f t="shared" si="13"/>
        <v>2454.7168075</v>
      </c>
      <c r="P18" s="92">
        <f>SUM($O$6:O18)</f>
        <v>30341.263715871853</v>
      </c>
      <c r="Q18" s="156">
        <f>P18/'a1'!X18*1000000</f>
        <v>32839.531039718437</v>
      </c>
      <c r="R18" s="92">
        <v>15.47571091</v>
      </c>
      <c r="S18" s="92">
        <f t="shared" si="14"/>
        <v>1934.46386375</v>
      </c>
      <c r="T18" s="92">
        <f>SUM($S$6:S18)</f>
        <v>24856.613190687709</v>
      </c>
      <c r="U18" s="156">
        <f>T18/'a1'!AD18*1000000</f>
        <v>33194.731375415606</v>
      </c>
      <c r="V18" s="92">
        <v>80.827822350000005</v>
      </c>
      <c r="W18" s="92">
        <f t="shared" si="15"/>
        <v>10103.47779375</v>
      </c>
      <c r="X18" s="92">
        <f>SUM($W$6:W18)</f>
        <v>129166.29811790632</v>
      </c>
      <c r="Y18" s="156">
        <f>X18/'a1'!AJ18*1000000</f>
        <v>18048.715198133723</v>
      </c>
      <c r="Z18" s="92">
        <v>171.87686120000001</v>
      </c>
      <c r="AA18" s="92">
        <f t="shared" si="16"/>
        <v>21484.607650000002</v>
      </c>
      <c r="AB18" s="92">
        <f>SUM($AA$6:AA18)</f>
        <v>275946.65778377181</v>
      </c>
      <c r="AC18" s="156">
        <f>AB18/'a1'!AP18*1000000</f>
        <v>25813.440306177752</v>
      </c>
      <c r="AD18" s="92">
        <v>18.315585159999998</v>
      </c>
      <c r="AE18" s="92">
        <f t="shared" si="17"/>
        <v>2289.4481449999998</v>
      </c>
      <c r="AF18" s="92">
        <f>SUM($AE$6:AE18)</f>
        <v>28358.635600065889</v>
      </c>
      <c r="AG18" s="156">
        <f>AF18/'a1'!AV18*1000000</f>
        <v>25374.175791787435</v>
      </c>
      <c r="AH18" s="92">
        <v>62.257700849999999</v>
      </c>
      <c r="AI18" s="92">
        <f t="shared" si="18"/>
        <v>7782.2126062500001</v>
      </c>
      <c r="AJ18" s="92">
        <f>SUM($AI$6:AI18)</f>
        <v>78531.690714450189</v>
      </c>
      <c r="AK18" s="156">
        <f>AJ18/'a1'!BB18*1000000</f>
        <v>77993.535320737108</v>
      </c>
      <c r="AL18" s="92">
        <v>191.14975810000001</v>
      </c>
      <c r="AM18" s="92">
        <f t="shared" si="19"/>
        <v>23893.719762500001</v>
      </c>
      <c r="AN18" s="92">
        <f>SUM($AM$6:AM18)</f>
        <v>276981.10584773071</v>
      </c>
      <c r="AO18" s="156">
        <f>AN18/'a1'!BH18*1000000</f>
        <v>103843.56337728705</v>
      </c>
      <c r="AP18" s="92">
        <v>52.021962720000005</v>
      </c>
      <c r="AQ18" s="92">
        <f t="shared" si="20"/>
        <v>6502.7453400000004</v>
      </c>
      <c r="AR18" s="92">
        <f>SUM($AQ$6:AQ18)</f>
        <v>79108.467449225136</v>
      </c>
      <c r="AS18" s="156">
        <f>AR18/'a1'!BN18*1000000</f>
        <v>22173.072564397371</v>
      </c>
    </row>
    <row r="19" spans="1:45" x14ac:dyDescent="0.2">
      <c r="A19" s="1">
        <v>1994</v>
      </c>
      <c r="B19" s="157">
        <v>646.08959609999999</v>
      </c>
      <c r="C19" s="92">
        <f t="shared" si="10"/>
        <v>80761.199512499996</v>
      </c>
      <c r="D19" s="92">
        <f>SUM($C$6:C19)</f>
        <v>1024714.0906663869</v>
      </c>
      <c r="E19" s="156">
        <f>D19/'a1'!F19*1000000</f>
        <v>35334.160831646739</v>
      </c>
      <c r="F19" s="92">
        <v>7.5632538459999994</v>
      </c>
      <c r="G19" s="92">
        <f t="shared" si="11"/>
        <v>945.40673074999995</v>
      </c>
      <c r="H19" s="92">
        <f>SUM($G$6:G19)</f>
        <v>15251.913337347512</v>
      </c>
      <c r="I19" s="156">
        <f>H19/'a1'!L19*1000000</f>
        <v>26549.72328623019</v>
      </c>
      <c r="J19" s="92">
        <v>1.7467412609999999</v>
      </c>
      <c r="K19" s="92">
        <f t="shared" si="12"/>
        <v>218.34265762499999</v>
      </c>
      <c r="L19" s="92">
        <f>SUM($K$6:K19)</f>
        <v>2970.0945727100502</v>
      </c>
      <c r="M19" s="156">
        <f>L19/'a1'!R19*1000000</f>
        <v>22258.403386692222</v>
      </c>
      <c r="N19" s="92">
        <v>19.089515189999997</v>
      </c>
      <c r="O19" s="92">
        <f t="shared" si="13"/>
        <v>2386.1893987499998</v>
      </c>
      <c r="P19" s="92">
        <f>SUM($O$6:O19)</f>
        <v>32727.453114621854</v>
      </c>
      <c r="Q19" s="156">
        <f>P19/'a1'!X19*1000000</f>
        <v>35309.609551514564</v>
      </c>
      <c r="R19" s="92">
        <v>16.93260798</v>
      </c>
      <c r="S19" s="92">
        <f t="shared" si="14"/>
        <v>2116.5759975000001</v>
      </c>
      <c r="T19" s="92">
        <f>SUM($S$6:S19)</f>
        <v>26973.189188187709</v>
      </c>
      <c r="U19" s="156">
        <f>T19/'a1'!AD19*1000000</f>
        <v>35955.383256380366</v>
      </c>
      <c r="V19" s="92">
        <v>82.828882379999996</v>
      </c>
      <c r="W19" s="92">
        <f t="shared" si="15"/>
        <v>10353.610297499999</v>
      </c>
      <c r="X19" s="92">
        <f>SUM($W$6:W19)</f>
        <v>139519.90841540633</v>
      </c>
      <c r="Y19" s="156">
        <f>X19/'a1'!AJ19*1000000</f>
        <v>19398.232887590744</v>
      </c>
      <c r="Z19" s="92">
        <v>173.84687880000001</v>
      </c>
      <c r="AA19" s="92">
        <f t="shared" si="16"/>
        <v>21730.859850000001</v>
      </c>
      <c r="AB19" s="92">
        <f>SUM($AA$6:AA19)</f>
        <v>297677.51763377181</v>
      </c>
      <c r="AC19" s="156">
        <f>AB19/'a1'!AP19*1000000</f>
        <v>27513.956982720432</v>
      </c>
      <c r="AD19" s="92">
        <v>18.75382763</v>
      </c>
      <c r="AE19" s="92">
        <f t="shared" si="17"/>
        <v>2344.22845375</v>
      </c>
      <c r="AF19" s="92">
        <f>SUM($AE$6:AE19)</f>
        <v>30702.864053815887</v>
      </c>
      <c r="AG19" s="156">
        <f>AF19/'a1'!AV19*1000000</f>
        <v>27334.440901521404</v>
      </c>
      <c r="AH19" s="92">
        <v>67.09086035</v>
      </c>
      <c r="AI19" s="92">
        <f t="shared" si="18"/>
        <v>8386.3575437500003</v>
      </c>
      <c r="AJ19" s="92">
        <f>SUM($AI$6:AI19)</f>
        <v>86918.048258200186</v>
      </c>
      <c r="AK19" s="156">
        <f>AJ19/'a1'!BB19*1000000</f>
        <v>86093.701070450625</v>
      </c>
      <c r="AL19" s="92">
        <v>200.85435860000001</v>
      </c>
      <c r="AM19" s="92">
        <f t="shared" si="19"/>
        <v>25106.794825000001</v>
      </c>
      <c r="AN19" s="92">
        <f>SUM($AM$6:AM19)</f>
        <v>302087.9006727307</v>
      </c>
      <c r="AO19" s="156">
        <f>AN19/'a1'!BH19*1000000</f>
        <v>111859.30145779529</v>
      </c>
      <c r="AP19" s="92">
        <v>54.831355790000003</v>
      </c>
      <c r="AQ19" s="92">
        <f t="shared" si="20"/>
        <v>6853.9194737500002</v>
      </c>
      <c r="AR19" s="92">
        <f>SUM($AQ$6:AQ19)</f>
        <v>85962.386922975129</v>
      </c>
      <c r="AS19" s="156">
        <f>AR19/'a1'!BN19*1000000</f>
        <v>23384.285392157431</v>
      </c>
    </row>
    <row r="20" spans="1:45" x14ac:dyDescent="0.2">
      <c r="A20" s="1">
        <v>1995</v>
      </c>
      <c r="B20" s="157">
        <v>664.74112179999997</v>
      </c>
      <c r="C20" s="92">
        <f t="shared" si="10"/>
        <v>83092.640224999996</v>
      </c>
      <c r="D20" s="92">
        <f>SUM($C$6:C20)</f>
        <v>1107806.730891387</v>
      </c>
      <c r="E20" s="156">
        <f>D20/'a1'!F20*1000000</f>
        <v>37806.121533942729</v>
      </c>
      <c r="F20" s="92">
        <v>8.5330188890000009</v>
      </c>
      <c r="G20" s="92">
        <f t="shared" si="11"/>
        <v>1066.6273611250001</v>
      </c>
      <c r="H20" s="92">
        <f>SUM($G$6:G20)</f>
        <v>16318.540698472512</v>
      </c>
      <c r="I20" s="156">
        <f>H20/'a1'!L20*1000000</f>
        <v>28760.357736245543</v>
      </c>
      <c r="J20" s="92">
        <v>1.7409724340000001</v>
      </c>
      <c r="K20" s="92">
        <f t="shared" si="12"/>
        <v>217.62155425</v>
      </c>
      <c r="L20" s="92">
        <f>SUM($K$6:K20)</f>
        <v>3187.7161269600501</v>
      </c>
      <c r="M20" s="156">
        <f>L20/'a1'!R20*1000000</f>
        <v>23715.479127776292</v>
      </c>
      <c r="N20" s="92">
        <v>18.916532620000002</v>
      </c>
      <c r="O20" s="92">
        <f t="shared" si="13"/>
        <v>2364.5665775000002</v>
      </c>
      <c r="P20" s="92">
        <f>SUM($O$6:O20)</f>
        <v>35092.019692121852</v>
      </c>
      <c r="Q20" s="156">
        <f>P20/'a1'!X20*1000000</f>
        <v>37809.787195752542</v>
      </c>
      <c r="R20" s="92">
        <v>17.464990090000001</v>
      </c>
      <c r="S20" s="92">
        <f t="shared" si="14"/>
        <v>2183.1237612499999</v>
      </c>
      <c r="T20" s="92">
        <f>SUM($S$6:S20)</f>
        <v>29156.31294943771</v>
      </c>
      <c r="U20" s="156">
        <f>T20/'a1'!AD20*1000000</f>
        <v>38826.266373663129</v>
      </c>
      <c r="V20" s="92">
        <v>81.440464489999997</v>
      </c>
      <c r="W20" s="92">
        <f t="shared" si="15"/>
        <v>10180.05806125</v>
      </c>
      <c r="X20" s="92">
        <f>SUM($W$6:W20)</f>
        <v>149699.96647665632</v>
      </c>
      <c r="Y20" s="156">
        <f>X20/'a1'!AJ20*1000000</f>
        <v>20736.310461928962</v>
      </c>
      <c r="Z20" s="92">
        <v>178.7668147</v>
      </c>
      <c r="AA20" s="92">
        <f t="shared" si="16"/>
        <v>22345.851837499999</v>
      </c>
      <c r="AB20" s="92">
        <f>SUM($AA$6:AA20)</f>
        <v>320023.36947127181</v>
      </c>
      <c r="AC20" s="156">
        <f>AB20/'a1'!AP20*1000000</f>
        <v>29225.560879408873</v>
      </c>
      <c r="AD20" s="92">
        <v>19.468257710000003</v>
      </c>
      <c r="AE20" s="92">
        <f t="shared" si="17"/>
        <v>2433.5322137500002</v>
      </c>
      <c r="AF20" s="92">
        <f>SUM($AE$6:AE20)</f>
        <v>33136.396267565884</v>
      </c>
      <c r="AG20" s="156">
        <f>AF20/'a1'!AV20*1000000</f>
        <v>29346.319149418487</v>
      </c>
      <c r="AH20" s="92">
        <v>70.46934358</v>
      </c>
      <c r="AI20" s="92">
        <f t="shared" si="18"/>
        <v>8808.6679475000001</v>
      </c>
      <c r="AJ20" s="92">
        <f>SUM($AI$6:AI20)</f>
        <v>95726.716205700184</v>
      </c>
      <c r="AK20" s="156">
        <f>AJ20/'a1'!BB20*1000000</f>
        <v>94387.638774407664</v>
      </c>
      <c r="AL20" s="92">
        <v>206.39271979999998</v>
      </c>
      <c r="AM20" s="92">
        <f t="shared" si="19"/>
        <v>25799.089974999999</v>
      </c>
      <c r="AN20" s="92">
        <f>SUM($AM$6:AM20)</f>
        <v>327886.99064773071</v>
      </c>
      <c r="AO20" s="156">
        <f>AN20/'a1'!BH20*1000000</f>
        <v>119906.64195338586</v>
      </c>
      <c r="AP20" s="92">
        <v>58.869400229999997</v>
      </c>
      <c r="AQ20" s="92">
        <f t="shared" si="20"/>
        <v>7358.6750287499999</v>
      </c>
      <c r="AR20" s="92">
        <f>SUM($AQ$6:AQ20)</f>
        <v>93321.061951725133</v>
      </c>
      <c r="AS20" s="156">
        <f>AR20/'a1'!BN20*1000000</f>
        <v>24705.169959078921</v>
      </c>
    </row>
    <row r="21" spans="1:45" x14ac:dyDescent="0.2">
      <c r="A21" s="1">
        <v>1996</v>
      </c>
      <c r="B21" s="157">
        <v>685.81517209999993</v>
      </c>
      <c r="C21" s="92">
        <f t="shared" si="10"/>
        <v>85726.896512499996</v>
      </c>
      <c r="D21" s="92">
        <f>SUM($C$6:C21)</f>
        <v>1193533.627403887</v>
      </c>
      <c r="E21" s="156">
        <f>D21/'a1'!F21*1000000</f>
        <v>40308.167518519687</v>
      </c>
      <c r="F21" s="92">
        <v>8.6262467209999993</v>
      </c>
      <c r="G21" s="92">
        <f t="shared" si="11"/>
        <v>1078.2808401249999</v>
      </c>
      <c r="H21" s="92">
        <f>SUM($G$6:G21)</f>
        <v>17396.821538597513</v>
      </c>
      <c r="I21" s="156">
        <f>H21/'a1'!L21*1000000</f>
        <v>31082.515103855138</v>
      </c>
      <c r="J21" s="92">
        <v>1.809262355</v>
      </c>
      <c r="K21" s="92">
        <f t="shared" si="12"/>
        <v>226.15779437500001</v>
      </c>
      <c r="L21" s="92">
        <f>SUM($K$6:K21)</f>
        <v>3413.87392133505</v>
      </c>
      <c r="M21" s="156">
        <f>L21/'a1'!R21*1000000</f>
        <v>25150.651048240718</v>
      </c>
      <c r="N21" s="92">
        <v>18.863705880000001</v>
      </c>
      <c r="O21" s="92">
        <f t="shared" si="13"/>
        <v>2357.9632350000002</v>
      </c>
      <c r="P21" s="92">
        <f>SUM($O$6:O21)</f>
        <v>37449.982927121855</v>
      </c>
      <c r="Q21" s="156">
        <f>P21/'a1'!X21*1000000</f>
        <v>40211.421903500981</v>
      </c>
      <c r="R21" s="92">
        <v>17.008458729999997</v>
      </c>
      <c r="S21" s="92">
        <f t="shared" si="14"/>
        <v>2126.0573412499998</v>
      </c>
      <c r="T21" s="92">
        <f>SUM($S$6:S21)</f>
        <v>31282.370290687708</v>
      </c>
      <c r="U21" s="156">
        <f>T21/'a1'!AD21*1000000</f>
        <v>41584.076805988967</v>
      </c>
      <c r="V21" s="92">
        <v>82.657041660000004</v>
      </c>
      <c r="W21" s="92">
        <f t="shared" si="15"/>
        <v>10332.1302075</v>
      </c>
      <c r="X21" s="92">
        <f>SUM($W$6:W21)</f>
        <v>160032.09668415633</v>
      </c>
      <c r="Y21" s="156">
        <f>X21/'a1'!AJ21*1000000</f>
        <v>22082.84410336677</v>
      </c>
      <c r="Z21" s="92">
        <v>187.1511989</v>
      </c>
      <c r="AA21" s="92">
        <f t="shared" si="16"/>
        <v>23393.899862499999</v>
      </c>
      <c r="AB21" s="92">
        <f>SUM($AA$6:AA21)</f>
        <v>343417.26933377184</v>
      </c>
      <c r="AC21" s="156">
        <f>AB21/'a1'!AP21*1000000</f>
        <v>30986.219886050781</v>
      </c>
      <c r="AD21" s="92">
        <v>20.142300650000003</v>
      </c>
      <c r="AE21" s="92">
        <f t="shared" si="17"/>
        <v>2517.7875812500001</v>
      </c>
      <c r="AF21" s="92">
        <f>SUM($AE$6:AE21)</f>
        <v>35654.183848815883</v>
      </c>
      <c r="AG21" s="156">
        <f>AF21/'a1'!AV21*1000000</f>
        <v>31435.645910244682</v>
      </c>
      <c r="AH21" s="92">
        <v>72.473453480000003</v>
      </c>
      <c r="AI21" s="92">
        <f t="shared" si="18"/>
        <v>9059.1816849999996</v>
      </c>
      <c r="AJ21" s="92">
        <f>SUM($AI$6:AI21)</f>
        <v>104785.89789070019</v>
      </c>
      <c r="AK21" s="156">
        <f>AJ21/'a1'!BB21*1000000</f>
        <v>102837.63882319476</v>
      </c>
      <c r="AL21" s="92">
        <v>213.36854749999998</v>
      </c>
      <c r="AM21" s="92">
        <f t="shared" si="19"/>
        <v>26671.068437499998</v>
      </c>
      <c r="AN21" s="92">
        <f>SUM($AM$6:AM21)</f>
        <v>354558.05908523069</v>
      </c>
      <c r="AO21" s="156">
        <f>AN21/'a1'!BH21*1000000</f>
        <v>127762.5465465009</v>
      </c>
      <c r="AP21" s="92">
        <v>61.05518447</v>
      </c>
      <c r="AQ21" s="92">
        <f t="shared" si="20"/>
        <v>7631.89805875</v>
      </c>
      <c r="AR21" s="92">
        <f>SUM($AQ$6:AQ21)</f>
        <v>100952.96001047513</v>
      </c>
      <c r="AS21" s="156">
        <f>AR21/'a1'!BN21*1000000</f>
        <v>26056.969527912952</v>
      </c>
    </row>
    <row r="22" spans="1:45" x14ac:dyDescent="0.2">
      <c r="A22" s="1">
        <v>1997</v>
      </c>
      <c r="B22" s="157">
        <v>701.48095830000011</v>
      </c>
      <c r="C22" s="92">
        <f t="shared" si="10"/>
        <v>87685.119787500007</v>
      </c>
      <c r="D22" s="92">
        <f>SUM($C$6:C22)</f>
        <v>1281218.747191387</v>
      </c>
      <c r="E22" s="156">
        <f>D22/'a1'!F22*1000000</f>
        <v>42841.602854100689</v>
      </c>
      <c r="F22" s="92">
        <v>9.1635520929999998</v>
      </c>
      <c r="G22" s="92">
        <f t="shared" si="11"/>
        <v>1145.444011625</v>
      </c>
      <c r="H22" s="92">
        <f>SUM($G$6:G22)</f>
        <v>18542.265550222513</v>
      </c>
      <c r="I22" s="156">
        <f>H22/'a1'!L22*1000000</f>
        <v>33657.461096660823</v>
      </c>
      <c r="J22" s="92">
        <v>1.8758284060000001</v>
      </c>
      <c r="K22" s="92">
        <f t="shared" si="12"/>
        <v>234.47855075000001</v>
      </c>
      <c r="L22" s="92">
        <f>SUM($K$6:K22)</f>
        <v>3648.3524720850501</v>
      </c>
      <c r="M22" s="156">
        <f>L22/'a1'!R22*1000000</f>
        <v>26807.395364157757</v>
      </c>
      <c r="N22" s="92">
        <v>19.672932190000001</v>
      </c>
      <c r="O22" s="92">
        <f t="shared" si="13"/>
        <v>2459.1165237499999</v>
      </c>
      <c r="P22" s="92">
        <f>SUM($O$6:O22)</f>
        <v>39909.099450871858</v>
      </c>
      <c r="Q22" s="156">
        <f>P22/'a1'!X22*1000000</f>
        <v>42802.460152243191</v>
      </c>
      <c r="R22" s="92">
        <v>19.545863689999997</v>
      </c>
      <c r="S22" s="92">
        <f t="shared" si="14"/>
        <v>2443.2329612499998</v>
      </c>
      <c r="T22" s="92">
        <f>SUM($S$6:S22)</f>
        <v>33725.603251937704</v>
      </c>
      <c r="U22" s="156">
        <f>T22/'a1'!AD22*1000000</f>
        <v>44817.422272814227</v>
      </c>
      <c r="V22" s="92">
        <v>82.992472169999999</v>
      </c>
      <c r="W22" s="92">
        <f t="shared" si="15"/>
        <v>10374.059021249999</v>
      </c>
      <c r="X22" s="92">
        <f>SUM($W$6:W22)</f>
        <v>170406.15570540633</v>
      </c>
      <c r="Y22" s="156">
        <f>X22/'a1'!AJ22*1000000</f>
        <v>23424.779098897019</v>
      </c>
      <c r="Z22" s="92">
        <v>192.24466860000001</v>
      </c>
      <c r="AA22" s="92">
        <f t="shared" si="16"/>
        <v>24030.583575000001</v>
      </c>
      <c r="AB22" s="92">
        <f>SUM($AA$6:AA22)</f>
        <v>367447.85290877183</v>
      </c>
      <c r="AC22" s="156">
        <f>AB22/'a1'!AP22*1000000</f>
        <v>32727.046192366666</v>
      </c>
      <c r="AD22" s="92">
        <v>19.991565190000003</v>
      </c>
      <c r="AE22" s="92">
        <f t="shared" si="17"/>
        <v>2498.9456487500001</v>
      </c>
      <c r="AF22" s="92">
        <f>SUM($AE$6:AE22)</f>
        <v>38153.129497565882</v>
      </c>
      <c r="AG22" s="156">
        <f>AF22/'a1'!AV22*1000000</f>
        <v>33581.717462791057</v>
      </c>
      <c r="AH22" s="92">
        <v>75.027920620000003</v>
      </c>
      <c r="AI22" s="92">
        <f t="shared" si="18"/>
        <v>9378.4900775000006</v>
      </c>
      <c r="AJ22" s="92">
        <f>SUM($AI$6:AI22)</f>
        <v>114164.38796820019</v>
      </c>
      <c r="AK22" s="156">
        <f>AJ22/'a1'!BB22*1000000</f>
        <v>112156.56120942898</v>
      </c>
      <c r="AL22" s="92">
        <v>218.37588339999999</v>
      </c>
      <c r="AM22" s="92">
        <f t="shared" si="19"/>
        <v>27296.985424999999</v>
      </c>
      <c r="AN22" s="92">
        <f>SUM($AM$6:AM22)</f>
        <v>381855.04451023071</v>
      </c>
      <c r="AO22" s="156">
        <f>AN22/'a1'!BH22*1000000</f>
        <v>134938.35870698027</v>
      </c>
      <c r="AP22" s="92">
        <v>60.115849019999999</v>
      </c>
      <c r="AQ22" s="92">
        <f t="shared" si="20"/>
        <v>7514.4811275000002</v>
      </c>
      <c r="AR22" s="92">
        <f>SUM($AQ$6:AQ22)</f>
        <v>108467.44113797513</v>
      </c>
      <c r="AS22" s="156">
        <f>AR22/'a1'!BN22*1000000</f>
        <v>27469.966096185675</v>
      </c>
    </row>
    <row r="23" spans="1:45" x14ac:dyDescent="0.2">
      <c r="A23" s="1">
        <v>1998</v>
      </c>
      <c r="B23" s="157">
        <v>708.02479619999997</v>
      </c>
      <c r="C23" s="92">
        <f t="shared" si="10"/>
        <v>88503.099524999998</v>
      </c>
      <c r="D23" s="92">
        <f>SUM($C$6:C23)</f>
        <v>1369721.846716387</v>
      </c>
      <c r="E23" s="156">
        <f>D23/'a1'!F23*1000000</f>
        <v>45422.450294560971</v>
      </c>
      <c r="F23" s="92">
        <v>10.73121956</v>
      </c>
      <c r="G23" s="92">
        <f t="shared" si="11"/>
        <v>1341.4024449999999</v>
      </c>
      <c r="H23" s="92">
        <f>SUM($G$6:G23)</f>
        <v>19883.667995222513</v>
      </c>
      <c r="I23" s="156">
        <f>H23/'a1'!L23*1000000</f>
        <v>36832.316053412775</v>
      </c>
      <c r="J23" s="92">
        <v>1.8485275890000001</v>
      </c>
      <c r="K23" s="92">
        <f t="shared" si="12"/>
        <v>231.065948625</v>
      </c>
      <c r="L23" s="92">
        <f>SUM($K$6:K23)</f>
        <v>3879.4184207100502</v>
      </c>
      <c r="M23" s="156">
        <f>L23/'a1'!R23*1000000</f>
        <v>28566.304532341095</v>
      </c>
      <c r="N23" s="92">
        <v>19.8064787</v>
      </c>
      <c r="O23" s="92">
        <f t="shared" si="13"/>
        <v>2475.8098375</v>
      </c>
      <c r="P23" s="92">
        <f>SUM($O$6:O23)</f>
        <v>42384.909288371855</v>
      </c>
      <c r="Q23" s="156">
        <f>P23/'a1'!X23*1000000</f>
        <v>45485.374345240853</v>
      </c>
      <c r="R23" s="92">
        <v>20.320789489999999</v>
      </c>
      <c r="S23" s="92">
        <f t="shared" si="14"/>
        <v>2540.0986862499999</v>
      </c>
      <c r="T23" s="92">
        <f>SUM($S$6:S23)</f>
        <v>36265.701938187703</v>
      </c>
      <c r="U23" s="156">
        <f>T23/'a1'!AD23*1000000</f>
        <v>48320.123030641953</v>
      </c>
      <c r="V23" s="92">
        <v>84.343540989999994</v>
      </c>
      <c r="W23" s="92">
        <f t="shared" si="15"/>
        <v>10542.942623749999</v>
      </c>
      <c r="X23" s="92">
        <f>SUM($W$6:W23)</f>
        <v>180949.09832915632</v>
      </c>
      <c r="Y23" s="156">
        <f>X23/'a1'!AJ23*1000000</f>
        <v>24801.358335724803</v>
      </c>
      <c r="Z23" s="92">
        <v>193.24516560000001</v>
      </c>
      <c r="AA23" s="92">
        <f t="shared" si="16"/>
        <v>24155.645700000001</v>
      </c>
      <c r="AB23" s="92">
        <f>SUM($AA$6:AA23)</f>
        <v>391603.49860877183</v>
      </c>
      <c r="AC23" s="156">
        <f>AB23/'a1'!AP23*1000000</f>
        <v>34454.24156067978</v>
      </c>
      <c r="AD23" s="92">
        <v>20.448679420000001</v>
      </c>
      <c r="AE23" s="92">
        <f t="shared" si="17"/>
        <v>2556.0849275</v>
      </c>
      <c r="AF23" s="92">
        <f>SUM($AE$6:AE23)</f>
        <v>40709.214425065882</v>
      </c>
      <c r="AG23" s="156">
        <f>AF23/'a1'!AV23*1000000</f>
        <v>35788.666461887442</v>
      </c>
      <c r="AH23" s="92">
        <v>74.142283559999996</v>
      </c>
      <c r="AI23" s="92">
        <f t="shared" si="18"/>
        <v>9267.7854449999995</v>
      </c>
      <c r="AJ23" s="92">
        <f>SUM($AI$6:AI23)</f>
        <v>123432.17341320019</v>
      </c>
      <c r="AK23" s="156">
        <f>AJ23/'a1'!BB23*1000000</f>
        <v>121329.29408806584</v>
      </c>
      <c r="AL23" s="92">
        <v>219.62514290000001</v>
      </c>
      <c r="AM23" s="92">
        <f t="shared" si="19"/>
        <v>27453.142862500001</v>
      </c>
      <c r="AN23" s="92">
        <f>SUM($AM$6:AM23)</f>
        <v>409308.1873727307</v>
      </c>
      <c r="AO23" s="156">
        <f>AN23/'a1'!BH23*1000000</f>
        <v>141186.2259682017</v>
      </c>
      <c r="AP23" s="92">
        <v>61.267108229999998</v>
      </c>
      <c r="AQ23" s="92">
        <f t="shared" si="20"/>
        <v>7658.3885287499998</v>
      </c>
      <c r="AR23" s="92">
        <f>SUM($AQ$6:AQ23)</f>
        <v>116125.82966672513</v>
      </c>
      <c r="AS23" s="156">
        <f>AR23/'a1'!BN23*1000000</f>
        <v>29154.540598452801</v>
      </c>
    </row>
    <row r="24" spans="1:45" x14ac:dyDescent="0.2">
      <c r="A24" s="1">
        <v>1999</v>
      </c>
      <c r="B24" s="157">
        <v>718.31176529999993</v>
      </c>
      <c r="C24" s="92">
        <f t="shared" si="10"/>
        <v>89788.970662499996</v>
      </c>
      <c r="D24" s="92">
        <f>SUM($C$6:C24)</f>
        <v>1459510.817378887</v>
      </c>
      <c r="E24" s="156">
        <f>D24/'a1'!F24*1000000</f>
        <v>48008.193382966987</v>
      </c>
      <c r="F24" s="92">
        <v>9.5970398019999994</v>
      </c>
      <c r="G24" s="92">
        <f t="shared" si="11"/>
        <v>1199.6299752499999</v>
      </c>
      <c r="H24" s="92">
        <f>SUM($G$6:G24)</f>
        <v>21083.297970472515</v>
      </c>
      <c r="I24" s="156">
        <f>H24/'a1'!L24*1000000</f>
        <v>39531.504888113181</v>
      </c>
      <c r="J24" s="92">
        <v>1.8421627380000001</v>
      </c>
      <c r="K24" s="92">
        <f t="shared" si="12"/>
        <v>230.27034225</v>
      </c>
      <c r="L24" s="92">
        <f>SUM($K$6:K24)</f>
        <v>4109.6887629600506</v>
      </c>
      <c r="M24" s="156">
        <f>L24/'a1'!R24*1000000</f>
        <v>30155.992126268891</v>
      </c>
      <c r="N24" s="92">
        <v>20.44158247</v>
      </c>
      <c r="O24" s="92">
        <f t="shared" si="13"/>
        <v>2555.1978087500001</v>
      </c>
      <c r="P24" s="92">
        <f>SUM($O$6:O24)</f>
        <v>44940.107097121858</v>
      </c>
      <c r="Q24" s="156">
        <f>P24/'a1'!X24*1000000</f>
        <v>48126.876340911665</v>
      </c>
      <c r="R24" s="92">
        <v>19.357903990000001</v>
      </c>
      <c r="S24" s="92">
        <f t="shared" si="14"/>
        <v>2419.7379987499999</v>
      </c>
      <c r="T24" s="92">
        <f>SUM($S$6:S24)</f>
        <v>38685.439936937706</v>
      </c>
      <c r="U24" s="156">
        <f>T24/'a1'!AD24*1000000</f>
        <v>51539.286434387519</v>
      </c>
      <c r="V24" s="92">
        <v>83.59039774</v>
      </c>
      <c r="W24" s="92">
        <f t="shared" si="15"/>
        <v>10448.7997175</v>
      </c>
      <c r="X24" s="92">
        <f>SUM($W$6:W24)</f>
        <v>191397.89804665631</v>
      </c>
      <c r="Y24" s="156">
        <f>X24/'a1'!AJ24*1000000</f>
        <v>26135.649888595406</v>
      </c>
      <c r="Z24" s="92">
        <v>198.55475150000001</v>
      </c>
      <c r="AA24" s="92">
        <f t="shared" si="16"/>
        <v>24819.343937500002</v>
      </c>
      <c r="AB24" s="92">
        <f>SUM($AA$6:AA24)</f>
        <v>416422.84254627186</v>
      </c>
      <c r="AC24" s="156">
        <f>AB24/'a1'!AP24*1000000</f>
        <v>36195.703234311281</v>
      </c>
      <c r="AD24" s="92">
        <v>20.220217100000003</v>
      </c>
      <c r="AE24" s="92">
        <f t="shared" si="17"/>
        <v>2527.5271375000002</v>
      </c>
      <c r="AF24" s="92">
        <f>SUM($AE$6:AE24)</f>
        <v>43236.741562565883</v>
      </c>
      <c r="AG24" s="156">
        <f>AF24/'a1'!AV24*1000000</f>
        <v>37845.697626995614</v>
      </c>
      <c r="AH24" s="92">
        <v>74.140069120000007</v>
      </c>
      <c r="AI24" s="92">
        <f t="shared" si="18"/>
        <v>9267.50864</v>
      </c>
      <c r="AJ24" s="92">
        <f>SUM($AI$6:AI24)</f>
        <v>132699.6820532002</v>
      </c>
      <c r="AK24" s="156">
        <f>AJ24/'a1'!BB24*1000000</f>
        <v>130799.94367131797</v>
      </c>
      <c r="AL24" s="92">
        <v>225.6983779</v>
      </c>
      <c r="AM24" s="92">
        <f t="shared" si="19"/>
        <v>28212.297237499999</v>
      </c>
      <c r="AN24" s="92">
        <f>SUM($AM$6:AM24)</f>
        <v>437520.48461023072</v>
      </c>
      <c r="AO24" s="156">
        <f>AN24/'a1'!BH24*1000000</f>
        <v>148176.81106266103</v>
      </c>
      <c r="AP24" s="92">
        <v>62.610500610000003</v>
      </c>
      <c r="AQ24" s="92">
        <f t="shared" si="20"/>
        <v>7826.3125762500003</v>
      </c>
      <c r="AR24" s="92">
        <f>SUM($AQ$6:AQ24)</f>
        <v>123952.14224297513</v>
      </c>
      <c r="AS24" s="156">
        <f>AR24/'a1'!BN24*1000000</f>
        <v>30900.163221582407</v>
      </c>
    </row>
    <row r="25" spans="1:45" x14ac:dyDescent="0.2">
      <c r="A25" s="1">
        <v>2000</v>
      </c>
      <c r="B25" s="157">
        <v>746.11928899999998</v>
      </c>
      <c r="C25" s="92">
        <f t="shared" si="10"/>
        <v>93264.911124999999</v>
      </c>
      <c r="D25" s="92">
        <f>SUM($C$6:C25)</f>
        <v>1552775.7285038871</v>
      </c>
      <c r="E25" s="156">
        <f>D25/'a1'!F25*1000000</f>
        <v>50602.535070988604</v>
      </c>
      <c r="F25" s="92">
        <v>9.1124023039999997</v>
      </c>
      <c r="G25" s="92">
        <f t="shared" si="11"/>
        <v>1139.0502879999999</v>
      </c>
      <c r="H25" s="92">
        <f>SUM($G$6:G25)</f>
        <v>22222.348258472513</v>
      </c>
      <c r="I25" s="156">
        <f>H25/'a1'!L25*1000000</f>
        <v>42090.491165098727</v>
      </c>
      <c r="J25" s="92">
        <v>1.969947227</v>
      </c>
      <c r="K25" s="92">
        <f t="shared" si="12"/>
        <v>246.24340337500001</v>
      </c>
      <c r="L25" s="92">
        <f>SUM($K$6:K25)</f>
        <v>4355.9321663350502</v>
      </c>
      <c r="M25" s="156">
        <f>L25/'a1'!R25*1000000</f>
        <v>31918.606040412182</v>
      </c>
      <c r="N25" s="92">
        <v>21.947871960000001</v>
      </c>
      <c r="O25" s="92">
        <f t="shared" si="13"/>
        <v>2743.483995</v>
      </c>
      <c r="P25" s="92">
        <f>SUM($O$6:O25)</f>
        <v>47683.59109212186</v>
      </c>
      <c r="Q25" s="156">
        <f>P25/'a1'!X25*1000000</f>
        <v>51062.881528817474</v>
      </c>
      <c r="R25" s="92">
        <v>20.605484369999999</v>
      </c>
      <c r="S25" s="92">
        <f t="shared" si="14"/>
        <v>2575.6855462499998</v>
      </c>
      <c r="T25" s="92">
        <f>SUM($S$6:S25)</f>
        <v>41261.125483187709</v>
      </c>
      <c r="U25" s="156">
        <f>T25/'a1'!AD25*1000000</f>
        <v>54976.936542660209</v>
      </c>
      <c r="V25" s="92">
        <v>84.320151880000012</v>
      </c>
      <c r="W25" s="92">
        <f t="shared" si="15"/>
        <v>10540.018985000001</v>
      </c>
      <c r="X25" s="92">
        <f>SUM($W$6:W25)</f>
        <v>201937.91703165631</v>
      </c>
      <c r="Y25" s="156">
        <f>X25/'a1'!AJ25*1000000</f>
        <v>27448.588013112538</v>
      </c>
      <c r="Z25" s="92">
        <v>208.5835328</v>
      </c>
      <c r="AA25" s="92">
        <f t="shared" si="16"/>
        <v>26072.941599999998</v>
      </c>
      <c r="AB25" s="92">
        <f>SUM($AA$6:AA25)</f>
        <v>442495.78414627188</v>
      </c>
      <c r="AC25" s="156">
        <f>AB25/'a1'!AP25*1000000</f>
        <v>37874.244681615528</v>
      </c>
      <c r="AD25" s="92">
        <v>20.841093949999998</v>
      </c>
      <c r="AE25" s="92">
        <f t="shared" si="17"/>
        <v>2605.1367437499998</v>
      </c>
      <c r="AF25" s="92">
        <f>SUM($AE$6:AE25)</f>
        <v>45841.878306315884</v>
      </c>
      <c r="AG25" s="156">
        <f>AF25/'a1'!AV25*1000000</f>
        <v>39955.860611982855</v>
      </c>
      <c r="AH25" s="92">
        <v>76.441956099999999</v>
      </c>
      <c r="AI25" s="92">
        <f t="shared" si="18"/>
        <v>9555.2445124999995</v>
      </c>
      <c r="AJ25" s="92">
        <f>SUM($AI$6:AI25)</f>
        <v>142254.92656570021</v>
      </c>
      <c r="AK25" s="156">
        <f>AJ25/'a1'!BB25*1000000</f>
        <v>141186.84806012534</v>
      </c>
      <c r="AL25" s="92">
        <v>235.74043789999999</v>
      </c>
      <c r="AM25" s="92">
        <f t="shared" si="19"/>
        <v>29467.554737499999</v>
      </c>
      <c r="AN25" s="92">
        <f>SUM($AM$6:AM25)</f>
        <v>466988.03934773069</v>
      </c>
      <c r="AO25" s="156">
        <f>AN25/'a1'!BH25*1000000</f>
        <v>155445.16018841989</v>
      </c>
      <c r="AP25" s="92">
        <v>63.971424809999995</v>
      </c>
      <c r="AQ25" s="92">
        <f t="shared" si="20"/>
        <v>7996.4281012499996</v>
      </c>
      <c r="AR25" s="92">
        <f>SUM($AQ$6:AQ25)</f>
        <v>131948.57034422513</v>
      </c>
      <c r="AS25" s="156">
        <f>AR25/'a1'!BN25*1000000</f>
        <v>32666.763304943051</v>
      </c>
    </row>
    <row r="26" spans="1:45" x14ac:dyDescent="0.2">
      <c r="A26" s="1">
        <v>2001</v>
      </c>
      <c r="B26" s="157">
        <v>738.77177690000008</v>
      </c>
      <c r="C26" s="92">
        <f t="shared" si="10"/>
        <v>92346.472112500007</v>
      </c>
      <c r="D26" s="92">
        <f>SUM($C$6:C26)</f>
        <v>1645122.2006163872</v>
      </c>
      <c r="E26" s="156">
        <f>D26/'a1'!F26*1000000</f>
        <v>53032.780708861414</v>
      </c>
      <c r="F26" s="92">
        <v>9.7942648590000001</v>
      </c>
      <c r="G26" s="92">
        <f t="shared" si="11"/>
        <v>1224.2831073750001</v>
      </c>
      <c r="H26" s="92">
        <f>SUM($G$6:G26)</f>
        <v>23446.631365847512</v>
      </c>
      <c r="I26" s="156">
        <f>H26/'a1'!L26*1000000</f>
        <v>44913.218577487896</v>
      </c>
      <c r="J26" s="92">
        <v>1.873919678</v>
      </c>
      <c r="K26" s="92">
        <f t="shared" si="12"/>
        <v>234.23995975</v>
      </c>
      <c r="L26" s="92">
        <f>SUM($K$6:K26)</f>
        <v>4590.17212608505</v>
      </c>
      <c r="M26" s="156">
        <f>L26/'a1'!R26*1000000</f>
        <v>33586.543394418921</v>
      </c>
      <c r="N26" s="92">
        <v>21.158839319999998</v>
      </c>
      <c r="O26" s="92">
        <f t="shared" si="13"/>
        <v>2644.8549149999999</v>
      </c>
      <c r="P26" s="92">
        <f>SUM($O$6:O26)</f>
        <v>50328.446007121864</v>
      </c>
      <c r="Q26" s="156">
        <f>P26/'a1'!X26*1000000</f>
        <v>53972.507817431375</v>
      </c>
      <c r="R26" s="92">
        <v>22.409345630000001</v>
      </c>
      <c r="S26" s="92">
        <f t="shared" si="14"/>
        <v>2801.16820375</v>
      </c>
      <c r="T26" s="92">
        <f>SUM($S$6:S26)</f>
        <v>44062.293686937708</v>
      </c>
      <c r="U26" s="156">
        <f>T26/'a1'!AD26*1000000</f>
        <v>58763.593123894185</v>
      </c>
      <c r="V26" s="92">
        <v>82.516591570000003</v>
      </c>
      <c r="W26" s="92">
        <f t="shared" si="15"/>
        <v>10314.573946250001</v>
      </c>
      <c r="X26" s="92">
        <f>SUM($W$6:W26)</f>
        <v>212252.4909779063</v>
      </c>
      <c r="Y26" s="156">
        <f>X26/'a1'!AJ26*1000000</f>
        <v>28698.227312428869</v>
      </c>
      <c r="Z26" s="92">
        <v>200.46511839999999</v>
      </c>
      <c r="AA26" s="92">
        <f t="shared" si="16"/>
        <v>25058.139800000001</v>
      </c>
      <c r="AB26" s="92">
        <f>SUM($AA$6:AA26)</f>
        <v>467553.92394627188</v>
      </c>
      <c r="AC26" s="156">
        <f>AB26/'a1'!AP26*1000000</f>
        <v>39298.590881128439</v>
      </c>
      <c r="AD26" s="92">
        <v>19.67422637</v>
      </c>
      <c r="AE26" s="92">
        <f t="shared" si="17"/>
        <v>2459.27829625</v>
      </c>
      <c r="AF26" s="92">
        <f>SUM($AE$6:AE26)</f>
        <v>48301.156602565883</v>
      </c>
      <c r="AG26" s="156">
        <f>AF26/'a1'!AV26*1000000</f>
        <v>41948.078209637999</v>
      </c>
      <c r="AH26" s="92">
        <v>76.351057159999996</v>
      </c>
      <c r="AI26" s="92">
        <f t="shared" si="18"/>
        <v>9543.8821449999996</v>
      </c>
      <c r="AJ26" s="92">
        <f>SUM($AI$6:AI26)</f>
        <v>151798.80871070022</v>
      </c>
      <c r="AK26" s="156">
        <f>AJ26/'a1'!BB26*1000000</f>
        <v>151752.2207789211</v>
      </c>
      <c r="AL26" s="92">
        <v>236.02445069999999</v>
      </c>
      <c r="AM26" s="92">
        <f t="shared" si="19"/>
        <v>29503.056337499998</v>
      </c>
      <c r="AN26" s="92">
        <f>SUM($AM$6:AM26)</f>
        <v>496491.09568523068</v>
      </c>
      <c r="AO26" s="156">
        <f>AN26/'a1'!BH26*1000000</f>
        <v>162328.70032218844</v>
      </c>
      <c r="AP26" s="92">
        <v>65.433526380000004</v>
      </c>
      <c r="AQ26" s="92">
        <f t="shared" si="20"/>
        <v>8179.1907975000004</v>
      </c>
      <c r="AR26" s="92">
        <f>SUM($AQ$6:AQ26)</f>
        <v>140127.76114172512</v>
      </c>
      <c r="AS26" s="156">
        <f>AR26/'a1'!BN26*1000000</f>
        <v>34371.188556618836</v>
      </c>
    </row>
    <row r="27" spans="1:45" x14ac:dyDescent="0.2">
      <c r="A27" s="1">
        <v>2002</v>
      </c>
      <c r="B27" s="157">
        <v>745.73941200000002</v>
      </c>
      <c r="C27" s="92">
        <f t="shared" si="10"/>
        <v>93217.426500000001</v>
      </c>
      <c r="D27" s="92">
        <f>SUM($C$6:C27)</f>
        <v>1738339.6271163872</v>
      </c>
      <c r="E27" s="156">
        <f>D27/'a1'!F27*1000000</f>
        <v>55433.164192630917</v>
      </c>
      <c r="F27" s="92">
        <v>11.86363212</v>
      </c>
      <c r="G27" s="92">
        <f t="shared" si="11"/>
        <v>1482.954015</v>
      </c>
      <c r="H27" s="92">
        <f>SUM($G$6:G27)</f>
        <v>24929.585380847511</v>
      </c>
      <c r="I27" s="156">
        <f>H27/'a1'!L27*1000000</f>
        <v>47995.874906090765</v>
      </c>
      <c r="J27" s="92">
        <v>1.8823025390000001</v>
      </c>
      <c r="K27" s="92">
        <f t="shared" si="12"/>
        <v>235.287817375</v>
      </c>
      <c r="L27" s="92">
        <f>SUM($K$6:K27)</f>
        <v>4825.4599434600495</v>
      </c>
      <c r="M27" s="156">
        <f>L27/'a1'!R27*1000000</f>
        <v>35252.698992271078</v>
      </c>
      <c r="N27" s="92">
        <v>20.391434180000001</v>
      </c>
      <c r="O27" s="92">
        <f t="shared" si="13"/>
        <v>2548.9292725</v>
      </c>
      <c r="P27" s="92">
        <f>SUM($O$6:O27)</f>
        <v>52877.375279621861</v>
      </c>
      <c r="Q27" s="156">
        <f>P27/'a1'!X27*1000000</f>
        <v>56542.9410628439</v>
      </c>
      <c r="R27" s="92">
        <v>21.03065634</v>
      </c>
      <c r="S27" s="92">
        <f t="shared" si="14"/>
        <v>2628.8320425000002</v>
      </c>
      <c r="T27" s="92">
        <f>SUM($S$6:S27)</f>
        <v>46691.125729437706</v>
      </c>
      <c r="U27" s="156">
        <f>T27/'a1'!AD27*1000000</f>
        <v>62306.756603086185</v>
      </c>
      <c r="V27" s="92">
        <v>83.919849100000008</v>
      </c>
      <c r="W27" s="92">
        <f t="shared" si="15"/>
        <v>10489.981137500001</v>
      </c>
      <c r="X27" s="92">
        <f>SUM($W$6:W27)</f>
        <v>222742.4721154063</v>
      </c>
      <c r="Y27" s="156">
        <f>X27/'a1'!AJ27*1000000</f>
        <v>29933.253927289137</v>
      </c>
      <c r="Z27" s="92">
        <v>205.20559489999999</v>
      </c>
      <c r="AA27" s="92">
        <f t="shared" si="16"/>
        <v>25650.6993625</v>
      </c>
      <c r="AB27" s="92">
        <f>SUM($AA$6:AA27)</f>
        <v>493204.62330877187</v>
      </c>
      <c r="AC27" s="156">
        <f>AB27/'a1'!AP27*1000000</f>
        <v>40782.917451978967</v>
      </c>
      <c r="AD27" s="92">
        <v>20.504100650000002</v>
      </c>
      <c r="AE27" s="92">
        <f t="shared" si="17"/>
        <v>2563.01258125</v>
      </c>
      <c r="AF27" s="92">
        <f>SUM($AE$6:AE27)</f>
        <v>50864.16918381588</v>
      </c>
      <c r="AG27" s="156">
        <f>AF27/'a1'!AV27*1000000</f>
        <v>43974.545255068522</v>
      </c>
      <c r="AH27" s="92">
        <v>77.659314750000007</v>
      </c>
      <c r="AI27" s="92">
        <f t="shared" si="18"/>
        <v>9707.4143437500006</v>
      </c>
      <c r="AJ27" s="92">
        <f>SUM($AI$6:AI27)</f>
        <v>161506.22305445021</v>
      </c>
      <c r="AK27" s="156">
        <f>AJ27/'a1'!BB27*1000000</f>
        <v>162015.92515498781</v>
      </c>
      <c r="AL27" s="92">
        <v>237.8708484</v>
      </c>
      <c r="AM27" s="92">
        <f t="shared" si="19"/>
        <v>29733.856049999999</v>
      </c>
      <c r="AN27" s="92">
        <f>SUM($AM$6:AM27)</f>
        <v>526224.95173523063</v>
      </c>
      <c r="AO27" s="156">
        <f>AN27/'a1'!BH27*1000000</f>
        <v>168189.78007407754</v>
      </c>
      <c r="AP27" s="92">
        <v>62.626850830000002</v>
      </c>
      <c r="AQ27" s="92">
        <f t="shared" si="20"/>
        <v>7828.3563537500004</v>
      </c>
      <c r="AR27" s="92">
        <f>SUM($AQ$6:AQ27)</f>
        <v>147956.1174954751</v>
      </c>
      <c r="AS27" s="156">
        <f>AR27/'a1'!BN27*1000000</f>
        <v>36082.422427944242</v>
      </c>
    </row>
    <row r="28" spans="1:45" x14ac:dyDescent="0.2">
      <c r="A28" s="1">
        <v>2003</v>
      </c>
      <c r="B28" s="157">
        <v>763.6703043</v>
      </c>
      <c r="C28" s="92">
        <f t="shared" si="10"/>
        <v>95458.788037499995</v>
      </c>
      <c r="D28" s="92">
        <f>SUM($C$6:C28)</f>
        <v>1833798.4151538871</v>
      </c>
      <c r="E28" s="156">
        <f>D28/'a1'!F28*1000000</f>
        <v>57953.722852147534</v>
      </c>
      <c r="F28" s="92">
        <v>11.654845530000001</v>
      </c>
      <c r="G28" s="92">
        <f t="shared" si="11"/>
        <v>1456.8556912500001</v>
      </c>
      <c r="H28" s="92">
        <f>SUM($G$6:G28)</f>
        <v>26386.44107209751</v>
      </c>
      <c r="I28" s="156">
        <f>H28/'a1'!L28*1000000</f>
        <v>50900.850658670439</v>
      </c>
      <c r="J28" s="92">
        <v>1.95894616</v>
      </c>
      <c r="K28" s="92">
        <f t="shared" si="12"/>
        <v>244.86827</v>
      </c>
      <c r="L28" s="92">
        <f>SUM($K$6:K28)</f>
        <v>5070.3282134600495</v>
      </c>
      <c r="M28" s="156">
        <f>L28/'a1'!R28*1000000</f>
        <v>36947.396823312876</v>
      </c>
      <c r="N28" s="92">
        <v>21.889720730000001</v>
      </c>
      <c r="O28" s="92">
        <f t="shared" si="13"/>
        <v>2736.2150912500001</v>
      </c>
      <c r="P28" s="92">
        <f>SUM($O$6:O28)</f>
        <v>55613.590370871862</v>
      </c>
      <c r="Q28" s="156">
        <f>P28/'a1'!X28*1000000</f>
        <v>59309.712333802068</v>
      </c>
      <c r="R28" s="92">
        <v>20.730543900000001</v>
      </c>
      <c r="S28" s="92">
        <f t="shared" si="14"/>
        <v>2591.3179875000001</v>
      </c>
      <c r="T28" s="92">
        <f>SUM($S$6:S28)</f>
        <v>49282.443716937705</v>
      </c>
      <c r="U28" s="156">
        <f>T28/'a1'!AD28*1000000</f>
        <v>65758.67405294819</v>
      </c>
      <c r="V28" s="92">
        <v>88.509461970000004</v>
      </c>
      <c r="W28" s="92">
        <f t="shared" si="15"/>
        <v>11063.68274625</v>
      </c>
      <c r="X28" s="92">
        <f>SUM($W$6:W28)</f>
        <v>233806.15486165631</v>
      </c>
      <c r="Y28" s="156">
        <f>X28/'a1'!AJ28*1000000</f>
        <v>31234.590832509024</v>
      </c>
      <c r="Z28" s="92">
        <v>207.05919020000002</v>
      </c>
      <c r="AA28" s="92">
        <f t="shared" si="16"/>
        <v>25882.398775000001</v>
      </c>
      <c r="AB28" s="92">
        <f>SUM($AA$6:AA28)</f>
        <v>519087.02208377188</v>
      </c>
      <c r="AC28" s="156">
        <f>AB28/'a1'!AP28*1000000</f>
        <v>42396.458870671871</v>
      </c>
      <c r="AD28" s="92">
        <v>20.787056530000001</v>
      </c>
      <c r="AE28" s="92">
        <f t="shared" si="17"/>
        <v>2598.3820662500002</v>
      </c>
      <c r="AF28" s="92">
        <f>SUM($AE$6:AE28)</f>
        <v>53462.551250065881</v>
      </c>
      <c r="AG28" s="156">
        <f>AF28/'a1'!AV28*1000000</f>
        <v>45946.408083694681</v>
      </c>
      <c r="AH28" s="92">
        <v>79.730947220000004</v>
      </c>
      <c r="AI28" s="92">
        <f t="shared" si="18"/>
        <v>9966.3684025000002</v>
      </c>
      <c r="AJ28" s="92">
        <f>SUM($AI$6:AI28)</f>
        <v>171472.59145695021</v>
      </c>
      <c r="AK28" s="156">
        <f>AJ28/'a1'!BB28*1000000</f>
        <v>172088.32347835577</v>
      </c>
      <c r="AL28" s="92">
        <v>246.0324655</v>
      </c>
      <c r="AM28" s="92">
        <f t="shared" si="19"/>
        <v>30754.058187499999</v>
      </c>
      <c r="AN28" s="92">
        <f>SUM($AM$6:AM28)</f>
        <v>556979.00992273062</v>
      </c>
      <c r="AO28" s="156">
        <f>AN28/'a1'!BH28*1000000</f>
        <v>174969.55506823934</v>
      </c>
      <c r="AP28" s="92">
        <v>62.626286469999997</v>
      </c>
      <c r="AQ28" s="92">
        <f t="shared" si="20"/>
        <v>7828.2858087499999</v>
      </c>
      <c r="AR28" s="92">
        <f>SUM($AQ$6:AQ28)</f>
        <v>155784.4033042251</v>
      </c>
      <c r="AS28" s="156">
        <f>AR28/'a1'!BN28*1000000</f>
        <v>37770.979552949786</v>
      </c>
    </row>
    <row r="29" spans="1:45" x14ac:dyDescent="0.2">
      <c r="A29" s="1">
        <v>2004</v>
      </c>
      <c r="B29" s="157">
        <v>763.55485970000007</v>
      </c>
      <c r="C29" s="92">
        <f t="shared" si="10"/>
        <v>95444.357462500004</v>
      </c>
      <c r="D29" s="92">
        <f>SUM($C$6:C29)</f>
        <v>1929242.7726163871</v>
      </c>
      <c r="E29" s="156">
        <f>D29/'a1'!F29*1000000</f>
        <v>60404.346743959068</v>
      </c>
      <c r="F29" s="92">
        <v>10.906596240000001</v>
      </c>
      <c r="G29" s="92">
        <f t="shared" si="11"/>
        <v>1363.3245300000001</v>
      </c>
      <c r="H29" s="92">
        <f>SUM($G$6:G29)</f>
        <v>27749.765602097512</v>
      </c>
      <c r="I29" s="156">
        <f>H29/'a1'!L29*1000000</f>
        <v>53635.690943894682</v>
      </c>
      <c r="J29" s="92">
        <v>1.961844742</v>
      </c>
      <c r="K29" s="92">
        <f t="shared" si="12"/>
        <v>245.23059275</v>
      </c>
      <c r="L29" s="92">
        <f>SUM($K$6:K29)</f>
        <v>5315.5588062100496</v>
      </c>
      <c r="M29" s="156">
        <f>L29/'a1'!R29*1000000</f>
        <v>38607.507199271138</v>
      </c>
      <c r="N29" s="92">
        <v>23.06042133</v>
      </c>
      <c r="O29" s="92">
        <f t="shared" si="13"/>
        <v>2882.5526662500001</v>
      </c>
      <c r="P29" s="92">
        <f>SUM($O$6:O29)</f>
        <v>58496.143037121859</v>
      </c>
      <c r="Q29" s="156">
        <f>P29/'a1'!X29*1000000</f>
        <v>62254.775082742439</v>
      </c>
      <c r="R29" s="92">
        <v>21.392403210000001</v>
      </c>
      <c r="S29" s="92">
        <f t="shared" si="14"/>
        <v>2674.05040125</v>
      </c>
      <c r="T29" s="92">
        <f>SUM($S$6:S29)</f>
        <v>51956.494118187707</v>
      </c>
      <c r="U29" s="156">
        <f>T29/'a1'!AD29*1000000</f>
        <v>69328.569832548339</v>
      </c>
      <c r="V29" s="92">
        <v>88.188350900000003</v>
      </c>
      <c r="W29" s="92">
        <f t="shared" si="15"/>
        <v>11023.543862500001</v>
      </c>
      <c r="X29" s="92">
        <f>SUM($W$6:W29)</f>
        <v>244829.6987241563</v>
      </c>
      <c r="Y29" s="156">
        <f>X29/'a1'!AJ29*1000000</f>
        <v>32490.24630858517</v>
      </c>
      <c r="Z29" s="92">
        <v>203.05831599999999</v>
      </c>
      <c r="AA29" s="92">
        <f t="shared" si="16"/>
        <v>25382.289499999999</v>
      </c>
      <c r="AB29" s="92">
        <f>SUM($AA$6:AA29)</f>
        <v>544469.31158377184</v>
      </c>
      <c r="AC29" s="156">
        <f>AB29/'a1'!AP29*1000000</f>
        <v>43945.527685892746</v>
      </c>
      <c r="AD29" s="92">
        <v>21.00710612</v>
      </c>
      <c r="AE29" s="92">
        <f t="shared" si="17"/>
        <v>2625.888265</v>
      </c>
      <c r="AF29" s="92">
        <f>SUM($AE$6:AE29)</f>
        <v>56088.439515065882</v>
      </c>
      <c r="AG29" s="156">
        <f>AF29/'a1'!AV29*1000000</f>
        <v>47806.939073279769</v>
      </c>
      <c r="AH29" s="92">
        <v>81.797633069999989</v>
      </c>
      <c r="AI29" s="92">
        <f t="shared" si="18"/>
        <v>10224.70413375</v>
      </c>
      <c r="AJ29" s="92">
        <f>SUM($AI$6:AI29)</f>
        <v>181697.2955907002</v>
      </c>
      <c r="AK29" s="156">
        <f>AJ29/'a1'!BB29*1000000</f>
        <v>182188.2930404442</v>
      </c>
      <c r="AL29" s="92">
        <v>244.7698656</v>
      </c>
      <c r="AM29" s="92">
        <f t="shared" si="19"/>
        <v>30596.233199999999</v>
      </c>
      <c r="AN29" s="92">
        <f>SUM($AM$6:AM29)</f>
        <v>587575.24312273064</v>
      </c>
      <c r="AO29" s="156">
        <f>AN29/'a1'!BH29*1000000</f>
        <v>181416.62314441681</v>
      </c>
      <c r="AP29" s="92">
        <v>64.756791879999994</v>
      </c>
      <c r="AQ29" s="92">
        <f t="shared" si="20"/>
        <v>8094.5989849999996</v>
      </c>
      <c r="AR29" s="92">
        <f>SUM($AQ$6:AQ29)</f>
        <v>163879.00228922509</v>
      </c>
      <c r="AS29" s="156">
        <f>AR29/'a1'!BN29*1000000</f>
        <v>39435.417082181302</v>
      </c>
    </row>
    <row r="30" spans="1:45" x14ac:dyDescent="0.2">
      <c r="A30" s="1">
        <v>2005</v>
      </c>
      <c r="B30" s="92">
        <v>758.71779909999998</v>
      </c>
      <c r="C30" s="92">
        <f t="shared" si="10"/>
        <v>94839.724887499993</v>
      </c>
      <c r="D30" s="92">
        <f>SUM($C$6:C30)</f>
        <v>2024082.4975038872</v>
      </c>
      <c r="E30" s="156">
        <f>D30/'a1'!F30*1000000</f>
        <v>62776.395545634507</v>
      </c>
      <c r="F30" s="92">
        <v>10.27301029</v>
      </c>
      <c r="G30" s="92">
        <f t="shared" si="11"/>
        <v>1284.12628625</v>
      </c>
      <c r="H30" s="92">
        <f>SUM($G$6:G30)</f>
        <v>29033.891888347513</v>
      </c>
      <c r="I30" s="156">
        <f>H30/'a1'!L30*1000000</f>
        <v>56452.12398815406</v>
      </c>
      <c r="J30" s="92">
        <v>1.8959347769999999</v>
      </c>
      <c r="K30" s="92">
        <f t="shared" si="12"/>
        <v>236.99184712499999</v>
      </c>
      <c r="L30" s="92">
        <f>SUM($K$6:K30)</f>
        <v>5552.5506533350499</v>
      </c>
      <c r="M30" s="156">
        <f>L30/'a1'!R30*1000000</f>
        <v>40216.348970681262</v>
      </c>
      <c r="N30" s="92">
        <v>21.987339859999999</v>
      </c>
      <c r="O30" s="92">
        <f t="shared" si="13"/>
        <v>2748.4174825</v>
      </c>
      <c r="P30" s="92">
        <f>SUM($O$6:O30)</f>
        <v>61244.56051962186</v>
      </c>
      <c r="Q30" s="156">
        <f>P30/'a1'!X30*1000000</f>
        <v>65297.511778181826</v>
      </c>
      <c r="R30" s="92">
        <v>19.841028269999999</v>
      </c>
      <c r="S30" s="92">
        <f t="shared" si="14"/>
        <v>2480.1285337499999</v>
      </c>
      <c r="T30" s="92">
        <f>SUM($S$6:S30)</f>
        <v>54436.622651937709</v>
      </c>
      <c r="U30" s="156">
        <f>T30/'a1'!AD30*1000000</f>
        <v>72770.29901563871</v>
      </c>
      <c r="V30" s="92">
        <v>84.503189360000007</v>
      </c>
      <c r="W30" s="92">
        <f t="shared" si="15"/>
        <v>10562.89867</v>
      </c>
      <c r="X30" s="92">
        <f>SUM($W$6:W30)</f>
        <v>255392.5973941563</v>
      </c>
      <c r="Y30" s="156">
        <f>X30/'a1'!AJ30*1000000</f>
        <v>33686.435276201337</v>
      </c>
      <c r="Z30" s="92">
        <v>202.42209009999999</v>
      </c>
      <c r="AA30" s="92">
        <f t="shared" si="16"/>
        <v>25302.7612625</v>
      </c>
      <c r="AB30" s="92">
        <f>SUM($AA$6:AA30)</f>
        <v>569772.0728462718</v>
      </c>
      <c r="AC30" s="156">
        <f>AB30/'a1'!AP30*1000000</f>
        <v>45481.412001748125</v>
      </c>
      <c r="AD30" s="92">
        <v>20.692162719999999</v>
      </c>
      <c r="AE30" s="92">
        <f t="shared" si="17"/>
        <v>2586.52034</v>
      </c>
      <c r="AF30" s="92">
        <f>SUM($AE$6:AE30)</f>
        <v>58674.959855065885</v>
      </c>
      <c r="AG30" s="156">
        <f>AF30/'a1'!AV30*1000000</f>
        <v>49797.88863178638</v>
      </c>
      <c r="AH30" s="92">
        <v>80.455286009999995</v>
      </c>
      <c r="AI30" s="92">
        <f t="shared" si="18"/>
        <v>10056.91075125</v>
      </c>
      <c r="AJ30" s="92">
        <f>SUM($AI$6:AI30)</f>
        <v>191754.20634195019</v>
      </c>
      <c r="AK30" s="156">
        <f>AJ30/'a1'!BB30*1000000</f>
        <v>193006.82060769413</v>
      </c>
      <c r="AL30" s="92">
        <v>250.51715189999999</v>
      </c>
      <c r="AM30" s="92">
        <f t="shared" si="19"/>
        <v>31314.6439875</v>
      </c>
      <c r="AN30" s="92">
        <f>SUM($AM$6:AM30)</f>
        <v>618889.88711023063</v>
      </c>
      <c r="AO30" s="156">
        <f>AN30/'a1'!BH30*1000000</f>
        <v>186309.41689534942</v>
      </c>
      <c r="AP30" s="92">
        <v>63.259679470000002</v>
      </c>
      <c r="AQ30" s="92">
        <f t="shared" si="20"/>
        <v>7907.4599337500003</v>
      </c>
      <c r="AR30" s="92">
        <f>SUM($AQ$6:AQ30)</f>
        <v>171786.4622229751</v>
      </c>
      <c r="AS30" s="156">
        <f>AR30/'a1'!BN30*1000000</f>
        <v>40939.788083670341</v>
      </c>
    </row>
    <row r="31" spans="1:45" x14ac:dyDescent="0.2">
      <c r="A31" s="1">
        <v>2006</v>
      </c>
      <c r="B31" s="92">
        <v>754.85161449999998</v>
      </c>
      <c r="C31" s="92">
        <f t="shared" si="10"/>
        <v>94356.451812500003</v>
      </c>
      <c r="D31" s="92">
        <f>SUM($C$6:C31)</f>
        <v>2118438.9493163871</v>
      </c>
      <c r="E31" s="156">
        <f>D31/'a1'!F31*1000000</f>
        <v>65040.262704420646</v>
      </c>
      <c r="F31" s="92">
        <v>9.9080307400000009</v>
      </c>
      <c r="G31" s="92">
        <f t="shared" si="11"/>
        <v>1238.5038425</v>
      </c>
      <c r="H31" s="92">
        <f>SUM($G$6:G31)</f>
        <v>30272.395730847511</v>
      </c>
      <c r="I31" s="156">
        <f>H31/'a1'!L31*1000000</f>
        <v>59288.701041431261</v>
      </c>
      <c r="J31" s="92">
        <v>1.8515817529999998</v>
      </c>
      <c r="K31" s="92">
        <f t="shared" si="12"/>
        <v>231.44771912499999</v>
      </c>
      <c r="L31" s="92">
        <f>SUM($K$6:K31)</f>
        <v>5783.9983724600497</v>
      </c>
      <c r="M31" s="156">
        <f>L31/'a1'!R31*1000000</f>
        <v>41952.856497545137</v>
      </c>
      <c r="N31" s="92">
        <v>21.061617869999999</v>
      </c>
      <c r="O31" s="92">
        <f t="shared" si="13"/>
        <v>2632.7022337499998</v>
      </c>
      <c r="P31" s="92">
        <f>SUM($O$6:O31)</f>
        <v>63877.262753371862</v>
      </c>
      <c r="Q31" s="156">
        <f>P31/'a1'!X31*1000000</f>
        <v>68108.140437339389</v>
      </c>
      <c r="R31" s="92">
        <v>18.95306184</v>
      </c>
      <c r="S31" s="92">
        <f t="shared" si="14"/>
        <v>2369.1327299999998</v>
      </c>
      <c r="T31" s="92">
        <f>SUM($S$6:S31)</f>
        <v>56805.755381937706</v>
      </c>
      <c r="U31" s="156">
        <f>T31/'a1'!AD31*1000000</f>
        <v>76185.830846955359</v>
      </c>
      <c r="V31" s="92">
        <v>83.580521219999994</v>
      </c>
      <c r="W31" s="92">
        <f t="shared" si="15"/>
        <v>10447.565152499999</v>
      </c>
      <c r="X31" s="92">
        <f>SUM($W$6:W31)</f>
        <v>265840.16254665633</v>
      </c>
      <c r="Y31" s="156">
        <f>X31/'a1'!AJ31*1000000</f>
        <v>34832.75825337047</v>
      </c>
      <c r="Z31" s="92">
        <v>194.27305050000001</v>
      </c>
      <c r="AA31" s="92">
        <f t="shared" si="16"/>
        <v>24284.131312500002</v>
      </c>
      <c r="AB31" s="92">
        <f>SUM($AA$6:AA31)</f>
        <v>594056.20415877178</v>
      </c>
      <c r="AC31" s="156">
        <f>AB31/'a1'!AP31*1000000</f>
        <v>46916.633173316295</v>
      </c>
      <c r="AD31" s="92">
        <v>21.092219650000001</v>
      </c>
      <c r="AE31" s="92">
        <f t="shared" si="17"/>
        <v>2636.5274562499999</v>
      </c>
      <c r="AF31" s="92">
        <f>SUM($AE$6:AE31)</f>
        <v>61311.487311315883</v>
      </c>
      <c r="AG31" s="156">
        <f>AF31/'a1'!AV31*1000000</f>
        <v>51802.601736554025</v>
      </c>
      <c r="AH31" s="92">
        <v>79.914871090000005</v>
      </c>
      <c r="AI31" s="92">
        <f t="shared" si="18"/>
        <v>9989.3588862500001</v>
      </c>
      <c r="AJ31" s="92">
        <f>SUM($AI$6:AI31)</f>
        <v>201743.5652282002</v>
      </c>
      <c r="AK31" s="156">
        <f>AJ31/'a1'!BB31*1000000</f>
        <v>203306.38138188273</v>
      </c>
      <c r="AL31" s="92">
        <v>259.48583660000003</v>
      </c>
      <c r="AM31" s="92">
        <f t="shared" si="19"/>
        <v>32435.729575000005</v>
      </c>
      <c r="AN31" s="92">
        <f>SUM($AM$6:AM31)</f>
        <v>651325.61668523063</v>
      </c>
      <c r="AO31" s="156">
        <f>AN31/'a1'!BH31*1000000</f>
        <v>190366.21086919104</v>
      </c>
      <c r="AP31" s="92">
        <v>61.874918219999998</v>
      </c>
      <c r="AQ31" s="92">
        <f t="shared" si="20"/>
        <v>7734.3647774999999</v>
      </c>
      <c r="AR31" s="92">
        <f>SUM($AQ$6:AQ31)</f>
        <v>179520.82700047511</v>
      </c>
      <c r="AS31" s="156">
        <f>AR31/'a1'!BN31*1000000</f>
        <v>42321.920706756573</v>
      </c>
    </row>
    <row r="32" spans="1:45" x14ac:dyDescent="0.2">
      <c r="A32" s="1">
        <v>2007</v>
      </c>
      <c r="B32" s="92">
        <v>774.34180169999991</v>
      </c>
      <c r="C32" s="92">
        <f t="shared" si="10"/>
        <v>96792.725212499994</v>
      </c>
      <c r="D32" s="92">
        <f>SUM($C$6:C32)</f>
        <v>2215231.674528887</v>
      </c>
      <c r="E32" s="156">
        <f>D32/'a1'!F32*1000000</f>
        <v>67355.02304726548</v>
      </c>
      <c r="F32" s="92">
        <v>10.85814873</v>
      </c>
      <c r="G32" s="92">
        <f t="shared" si="11"/>
        <v>1357.2685912500001</v>
      </c>
      <c r="H32" s="92">
        <f>SUM($G$6:G32)</f>
        <v>31629.664322097509</v>
      </c>
      <c r="I32" s="156">
        <f>H32/'a1'!L32*1000000</f>
        <v>62135.056924208395</v>
      </c>
      <c r="J32" s="92">
        <v>1.9194879890000001</v>
      </c>
      <c r="K32" s="92">
        <f t="shared" si="12"/>
        <v>239.935998625</v>
      </c>
      <c r="L32" s="92">
        <f>SUM($K$6:K32)</f>
        <v>6023.9343710850499</v>
      </c>
      <c r="M32" s="156">
        <f>L32/'a1'!R32*1000000</f>
        <v>43743.940999390376</v>
      </c>
      <c r="N32" s="92">
        <v>22.57109135</v>
      </c>
      <c r="O32" s="92">
        <f t="shared" si="13"/>
        <v>2821.3864187499998</v>
      </c>
      <c r="P32" s="92">
        <f>SUM($O$6:O32)</f>
        <v>66698.649172121863</v>
      </c>
      <c r="Q32" s="156">
        <f>P32/'a1'!X32*1000000</f>
        <v>71322.943539445332</v>
      </c>
      <c r="R32" s="92">
        <v>19.026558519999998</v>
      </c>
      <c r="S32" s="92">
        <f t="shared" si="14"/>
        <v>2378.3198149999998</v>
      </c>
      <c r="T32" s="92">
        <f>SUM($S$6:S32)</f>
        <v>59184.075196937709</v>
      </c>
      <c r="U32" s="156">
        <f>T32/'a1'!AD32*1000000</f>
        <v>79395.885860426482</v>
      </c>
      <c r="V32" s="92">
        <v>85.841824729999999</v>
      </c>
      <c r="W32" s="92">
        <f t="shared" si="15"/>
        <v>10730.228091249999</v>
      </c>
      <c r="X32" s="92">
        <f>SUM($W$6:W32)</f>
        <v>276570.39063790633</v>
      </c>
      <c r="Y32" s="156">
        <f>X32/'a1'!AJ32*1000000</f>
        <v>35953.719338295763</v>
      </c>
      <c r="Z32" s="92">
        <v>198.08724429999998</v>
      </c>
      <c r="AA32" s="92">
        <f t="shared" si="16"/>
        <v>24760.905537499999</v>
      </c>
      <c r="AB32" s="92">
        <f>SUM($AA$6:AA32)</f>
        <v>618817.10969627183</v>
      </c>
      <c r="AC32" s="156">
        <f>AB32/'a1'!AP32*1000000</f>
        <v>48477.137660553308</v>
      </c>
      <c r="AD32" s="92">
        <v>21.327862529999997</v>
      </c>
      <c r="AE32" s="92">
        <f t="shared" si="17"/>
        <v>2665.9828162499998</v>
      </c>
      <c r="AF32" s="92">
        <f>SUM($AE$6:AE32)</f>
        <v>63977.470127565881</v>
      </c>
      <c r="AG32" s="156">
        <f>AF32/'a1'!AV32*1000000</f>
        <v>53787.620562485288</v>
      </c>
      <c r="AH32" s="92">
        <v>81.125615659999994</v>
      </c>
      <c r="AI32" s="92">
        <f t="shared" si="18"/>
        <v>10140.701957499999</v>
      </c>
      <c r="AJ32" s="92">
        <f>SUM($AI$6:AI32)</f>
        <v>211884.26718570018</v>
      </c>
      <c r="AK32" s="156">
        <f>AJ32/'a1'!BB32*1000000</f>
        <v>211445.72874428454</v>
      </c>
      <c r="AL32" s="92">
        <v>267.79853919999999</v>
      </c>
      <c r="AM32" s="92">
        <f t="shared" si="19"/>
        <v>33474.8174</v>
      </c>
      <c r="AN32" s="92">
        <f>SUM($AM$6:AM32)</f>
        <v>684800.43408523058</v>
      </c>
      <c r="AO32" s="156">
        <f>AN32/'a1'!BH32*1000000</f>
        <v>194869.38213105543</v>
      </c>
      <c r="AP32" s="92">
        <v>62.732965759999999</v>
      </c>
      <c r="AQ32" s="92">
        <f t="shared" si="20"/>
        <v>7841.6207199999999</v>
      </c>
      <c r="AR32" s="92">
        <f>SUM($AQ$6:AQ32)</f>
        <v>187362.44772047512</v>
      </c>
      <c r="AS32" s="156">
        <f>AR32/'a1'!BN32*1000000</f>
        <v>43664.184422016449</v>
      </c>
    </row>
    <row r="33" spans="1:45" x14ac:dyDescent="0.2">
      <c r="A33" s="1">
        <v>2008</v>
      </c>
      <c r="B33" s="92">
        <v>757.76931400000001</v>
      </c>
      <c r="C33" s="92">
        <f t="shared" si="10"/>
        <v>94721.164250000002</v>
      </c>
      <c r="D33" s="92">
        <f>SUM($C$6:C33)</f>
        <v>2309952.8387788869</v>
      </c>
      <c r="E33" s="156">
        <f>D33/'a1'!F33*1000000</f>
        <v>69477.911822455077</v>
      </c>
      <c r="F33" s="92">
        <v>10.488642299999999</v>
      </c>
      <c r="G33" s="92">
        <f t="shared" si="11"/>
        <v>1311.0802874999999</v>
      </c>
      <c r="H33" s="92">
        <f>SUM($G$6:G33)</f>
        <v>32940.74460959751</v>
      </c>
      <c r="I33" s="156">
        <f>H33/'a1'!L33*1000000</f>
        <v>64391.596460296671</v>
      </c>
      <c r="J33" s="92">
        <v>1.831926537</v>
      </c>
      <c r="K33" s="92">
        <f t="shared" si="12"/>
        <v>228.99081712500001</v>
      </c>
      <c r="L33" s="92">
        <f>SUM($K$6:K33)</f>
        <v>6252.9251882100498</v>
      </c>
      <c r="M33" s="156">
        <f>L33/'a1'!R33*1000000</f>
        <v>45070.675154322234</v>
      </c>
      <c r="N33" s="92">
        <v>20.62699142</v>
      </c>
      <c r="O33" s="92">
        <f t="shared" si="13"/>
        <v>2578.3739274999998</v>
      </c>
      <c r="P33" s="92">
        <f>SUM($O$6:O33)</f>
        <v>69277.02309962186</v>
      </c>
      <c r="Q33" s="156">
        <f>P33/'a1'!X33*1000000</f>
        <v>74016.681285755199</v>
      </c>
      <c r="R33" s="92">
        <v>17.926859579999999</v>
      </c>
      <c r="S33" s="92">
        <f t="shared" si="14"/>
        <v>2240.8574475</v>
      </c>
      <c r="T33" s="92">
        <f>SUM($S$6:S33)</f>
        <v>61424.932644437707</v>
      </c>
      <c r="U33" s="156">
        <f>T33/'a1'!AD33*1000000</f>
        <v>82242.587641088146</v>
      </c>
      <c r="V33" s="92">
        <v>82.542857940000005</v>
      </c>
      <c r="W33" s="92">
        <f t="shared" si="15"/>
        <v>10317.8572425</v>
      </c>
      <c r="X33" s="92">
        <f>SUM($W$6:W33)</f>
        <v>286888.24788040633</v>
      </c>
      <c r="Y33" s="156">
        <f>X33/'a1'!AJ33*1000000</f>
        <v>36962.447228167533</v>
      </c>
      <c r="Z33" s="92">
        <v>189.94185529999999</v>
      </c>
      <c r="AA33" s="92">
        <f t="shared" si="16"/>
        <v>23742.731912499999</v>
      </c>
      <c r="AB33" s="92">
        <f>SUM($AA$6:AA33)</f>
        <v>642559.84160877182</v>
      </c>
      <c r="AC33" s="156">
        <f>AB33/'a1'!AP33*1000000</f>
        <v>49873.379332779761</v>
      </c>
      <c r="AD33" s="92">
        <v>21.228917290000002</v>
      </c>
      <c r="AE33" s="92">
        <f t="shared" si="17"/>
        <v>2653.6146612500002</v>
      </c>
      <c r="AF33" s="92">
        <f>SUM($AE$6:AE33)</f>
        <v>66631.084788815875</v>
      </c>
      <c r="AG33" s="156">
        <f>AF33/'a1'!AV33*1000000</f>
        <v>55629.421071724195</v>
      </c>
      <c r="AH33" s="92">
        <v>80.64407181</v>
      </c>
      <c r="AI33" s="92">
        <f t="shared" si="18"/>
        <v>10080.508976249999</v>
      </c>
      <c r="AJ33" s="92">
        <f>SUM($AI$6:AI33)</f>
        <v>221964.7761619502</v>
      </c>
      <c r="AK33" s="156">
        <f>AJ33/'a1'!BB33*1000000</f>
        <v>218175.50400833346</v>
      </c>
      <c r="AL33" s="92">
        <v>266.40545409999999</v>
      </c>
      <c r="AM33" s="92">
        <f t="shared" si="19"/>
        <v>33300.681762499997</v>
      </c>
      <c r="AN33" s="92">
        <f>SUM($AM$6:AM33)</f>
        <v>718101.11584773054</v>
      </c>
      <c r="AO33" s="156">
        <f>AN33/'a1'!BH33*1000000</f>
        <v>199701.35665108784</v>
      </c>
      <c r="AP33" s="92">
        <v>63.287661010000001</v>
      </c>
      <c r="AQ33" s="92">
        <f t="shared" si="20"/>
        <v>7910.9576262500004</v>
      </c>
      <c r="AR33" s="92">
        <f>SUM($AQ$6:AQ33)</f>
        <v>195273.40534672511</v>
      </c>
      <c r="AS33" s="156">
        <f>AR33/'a1'!BN33*1000000</f>
        <v>44897.270652849948</v>
      </c>
    </row>
    <row r="34" spans="1:45" x14ac:dyDescent="0.2">
      <c r="A34" s="1">
        <v>2009</v>
      </c>
      <c r="B34" s="92">
        <v>714.21724810000001</v>
      </c>
      <c r="C34" s="92">
        <f t="shared" si="10"/>
        <v>89277.156012499996</v>
      </c>
      <c r="D34" s="92">
        <f>SUM($C$6:C34)</f>
        <v>2399229.9947913871</v>
      </c>
      <c r="E34" s="156">
        <f>D34/'a1'!F34*1000000</f>
        <v>71341.810056690258</v>
      </c>
      <c r="F34" s="92">
        <v>9.9030300560000004</v>
      </c>
      <c r="G34" s="92">
        <f t="shared" si="11"/>
        <v>1237.878757</v>
      </c>
      <c r="H34" s="92">
        <f>SUM($G$6:G34)</f>
        <v>34178.623366597509</v>
      </c>
      <c r="I34" s="156">
        <f>H34/'a1'!L34*1000000</f>
        <v>66142.658249679254</v>
      </c>
      <c r="J34" s="92">
        <v>1.8096164029999999</v>
      </c>
      <c r="K34" s="92">
        <f t="shared" si="12"/>
        <v>226.202050375</v>
      </c>
      <c r="L34" s="92">
        <f>SUM($K$6:K34)</f>
        <v>6479.1272385850498</v>
      </c>
      <c r="M34" s="156">
        <f>L34/'a1'!R34*1000000</f>
        <v>46321.500493912688</v>
      </c>
      <c r="N34" s="92">
        <v>20.036688180000002</v>
      </c>
      <c r="O34" s="92">
        <f t="shared" si="13"/>
        <v>2504.5860225000001</v>
      </c>
      <c r="P34" s="92">
        <f>SUM($O$6:O34)</f>
        <v>71781.609122121867</v>
      </c>
      <c r="Q34" s="156">
        <f>P34/'a1'!X34*1000000</f>
        <v>76504.540420437144</v>
      </c>
      <c r="R34" s="92">
        <v>17.583326160000002</v>
      </c>
      <c r="S34" s="92">
        <f t="shared" si="14"/>
        <v>2197.9157700000001</v>
      </c>
      <c r="T34" s="92">
        <f>SUM($S$6:S34)</f>
        <v>63622.848414437707</v>
      </c>
      <c r="U34" s="156">
        <f>T34/'a1'!AD34*1000000</f>
        <v>84835.44156515543</v>
      </c>
      <c r="V34" s="92">
        <v>80.469964630000007</v>
      </c>
      <c r="W34" s="92">
        <f t="shared" si="15"/>
        <v>10058.74557875</v>
      </c>
      <c r="X34" s="92">
        <f>SUM($W$6:W34)</f>
        <v>296946.99345915631</v>
      </c>
      <c r="Y34" s="156">
        <f>X34/'a1'!AJ34*1000000</f>
        <v>37856.987672502357</v>
      </c>
      <c r="Z34" s="92">
        <v>164.78543390000002</v>
      </c>
      <c r="AA34" s="92">
        <f t="shared" si="16"/>
        <v>20598.1792375</v>
      </c>
      <c r="AB34" s="92">
        <f>SUM($AA$6:AA34)</f>
        <v>663158.02084627177</v>
      </c>
      <c r="AC34" s="156">
        <f>AB34/'a1'!AP34*1000000</f>
        <v>51016.311316919724</v>
      </c>
      <c r="AD34" s="92">
        <v>19.712042090000001</v>
      </c>
      <c r="AE34" s="92">
        <f t="shared" si="17"/>
        <v>2464.0052612499999</v>
      </c>
      <c r="AF34" s="92">
        <f>SUM($AE$6:AE34)</f>
        <v>69095.090050065875</v>
      </c>
      <c r="AG34" s="156">
        <f>AF34/'a1'!AV34*1000000</f>
        <v>57171.655448089557</v>
      </c>
      <c r="AH34" s="92">
        <v>77.825328110000001</v>
      </c>
      <c r="AI34" s="92">
        <f t="shared" si="18"/>
        <v>9728.1660137500003</v>
      </c>
      <c r="AJ34" s="92">
        <f>SUM($AI$6:AI34)</f>
        <v>231692.94217570021</v>
      </c>
      <c r="AK34" s="156">
        <f>AJ34/'a1'!BB34*1000000</f>
        <v>223903.12843434105</v>
      </c>
      <c r="AL34" s="92">
        <v>259.48561769999998</v>
      </c>
      <c r="AM34" s="92">
        <f t="shared" si="19"/>
        <v>32435.702212499997</v>
      </c>
      <c r="AN34" s="92">
        <f>SUM($AM$6:AM34)</f>
        <v>750536.81806023058</v>
      </c>
      <c r="AO34" s="156">
        <f>AN34/'a1'!BH34*1000000</f>
        <v>204005.10410687403</v>
      </c>
      <c r="AP34" s="92">
        <v>59.967947610000003</v>
      </c>
      <c r="AQ34" s="92">
        <f t="shared" si="20"/>
        <v>7495.9934512500004</v>
      </c>
      <c r="AR34" s="92">
        <f>SUM($AQ$6:AQ34)</f>
        <v>202769.3987979751</v>
      </c>
      <c r="AS34" s="156">
        <f>AR34/'a1'!BN34*1000000</f>
        <v>45974.107501321298</v>
      </c>
    </row>
    <row r="35" spans="1:45" x14ac:dyDescent="0.2">
      <c r="A35" s="1">
        <v>2010</v>
      </c>
      <c r="B35" s="92">
        <v>728.02661390000003</v>
      </c>
      <c r="C35" s="92">
        <f t="shared" si="10"/>
        <v>91003.3267375</v>
      </c>
      <c r="D35" s="92">
        <f>SUM($C$6:C35)</f>
        <v>2490233.3215288869</v>
      </c>
      <c r="E35" s="156">
        <f>D35/'a1'!F35*1000000</f>
        <v>73229.444745470566</v>
      </c>
      <c r="F35" s="92">
        <v>9.8339082270000002</v>
      </c>
      <c r="G35" s="92">
        <f t="shared" si="11"/>
        <v>1229.238528375</v>
      </c>
      <c r="H35" s="92">
        <f>SUM($G$6:G35)</f>
        <v>35407.861894972506</v>
      </c>
      <c r="I35" s="156">
        <f>H35/'a1'!L35*1000000</f>
        <v>67830.893167023314</v>
      </c>
      <c r="J35" s="92">
        <v>1.8413291759999999</v>
      </c>
      <c r="K35" s="92">
        <f t="shared" si="12"/>
        <v>230.166147</v>
      </c>
      <c r="L35" s="92">
        <f>SUM($K$6:K35)</f>
        <v>6709.2933855850497</v>
      </c>
      <c r="M35" s="156">
        <f>L35/'a1'!R35*1000000</f>
        <v>47367.29678337981</v>
      </c>
      <c r="N35" s="92">
        <v>20.020496989999998</v>
      </c>
      <c r="O35" s="92">
        <f t="shared" si="13"/>
        <v>2502.56212375</v>
      </c>
      <c r="P35" s="92">
        <f>SUM($O$6:O35)</f>
        <v>74284.171245871868</v>
      </c>
      <c r="Q35" s="156">
        <f>P35/'a1'!X35*1000000</f>
        <v>78845.878385758289</v>
      </c>
      <c r="R35" s="92">
        <v>17.54636416</v>
      </c>
      <c r="S35" s="92">
        <f t="shared" si="14"/>
        <v>2193.2955200000001</v>
      </c>
      <c r="T35" s="92">
        <f>SUM($S$6:S35)</f>
        <v>65816.143934437714</v>
      </c>
      <c r="U35" s="156">
        <f>T35/'a1'!AD35*1000000</f>
        <v>87401.291222491578</v>
      </c>
      <c r="V35" s="92">
        <v>77.961654440000004</v>
      </c>
      <c r="W35" s="92">
        <f t="shared" si="15"/>
        <v>9745.2068049999998</v>
      </c>
      <c r="X35" s="92">
        <f>SUM($W$6:W35)</f>
        <v>306692.20026415633</v>
      </c>
      <c r="Y35" s="156">
        <f>X35/'a1'!AJ35*1000000</f>
        <v>38677.471781457054</v>
      </c>
      <c r="Z35" s="92">
        <v>172.96349849999999</v>
      </c>
      <c r="AA35" s="92">
        <f t="shared" si="16"/>
        <v>21620.437312499998</v>
      </c>
      <c r="AB35" s="92">
        <f>SUM($AA$6:AA35)</f>
        <v>684778.45815877174</v>
      </c>
      <c r="AC35" s="156">
        <f>AB35/'a1'!AP35*1000000</f>
        <v>52127.998217998545</v>
      </c>
      <c r="AD35" s="92">
        <v>19.324287230000003</v>
      </c>
      <c r="AE35" s="92">
        <f t="shared" si="17"/>
        <v>2415.5359037500002</v>
      </c>
      <c r="AF35" s="92">
        <f>SUM($AE$6:AE35)</f>
        <v>71510.625953815877</v>
      </c>
      <c r="AG35" s="156">
        <f>AF35/'a1'!AV35*1000000</f>
        <v>58577.719817146615</v>
      </c>
      <c r="AH35" s="92">
        <v>77.164871939999998</v>
      </c>
      <c r="AI35" s="92">
        <f t="shared" si="18"/>
        <v>9645.6089924999997</v>
      </c>
      <c r="AJ35" s="92">
        <f>SUM($AI$6:AI35)</f>
        <v>241338.55116820021</v>
      </c>
      <c r="AK35" s="156">
        <f>AJ35/'a1'!BB35*1000000</f>
        <v>229534.50948350166</v>
      </c>
      <c r="AL35" s="92">
        <v>268.24395220000002</v>
      </c>
      <c r="AM35" s="92">
        <f t="shared" si="19"/>
        <v>33530.494025</v>
      </c>
      <c r="AN35" s="92">
        <f>SUM($AM$6:AM35)</f>
        <v>784067.3120852306</v>
      </c>
      <c r="AO35" s="156">
        <f>AN35/'a1'!BH35*1000000</f>
        <v>210087.20873942168</v>
      </c>
      <c r="AP35" s="92">
        <v>60.394887860000004</v>
      </c>
      <c r="AQ35" s="92">
        <f t="shared" si="20"/>
        <v>7549.3609825000003</v>
      </c>
      <c r="AR35" s="92">
        <f>SUM($AQ$6:AQ35)</f>
        <v>210318.75978047508</v>
      </c>
      <c r="AS35" s="156">
        <f>AR35/'a1'!BN35*1000000</f>
        <v>47097.990190355893</v>
      </c>
    </row>
    <row r="36" spans="1:45" x14ac:dyDescent="0.2">
      <c r="A36" s="1">
        <v>2011</v>
      </c>
      <c r="B36" s="92">
        <v>737.7324347</v>
      </c>
      <c r="C36" s="92">
        <f t="shared" si="10"/>
        <v>92216.554337499998</v>
      </c>
      <c r="D36" s="92">
        <f>SUM($C$6:C36)</f>
        <v>2582449.875866387</v>
      </c>
      <c r="E36" s="156">
        <f>D36/'a1'!F36*1000000</f>
        <v>75204.090269444001</v>
      </c>
      <c r="F36" s="92">
        <v>10.10768994</v>
      </c>
      <c r="G36" s="92">
        <f t="shared" si="11"/>
        <v>1263.4612425</v>
      </c>
      <c r="H36" s="92">
        <f>SUM($G$6:G36)</f>
        <v>36671.323137472507</v>
      </c>
      <c r="I36" s="156">
        <f>H36/'a1'!L36*1000000</f>
        <v>69856.12697749809</v>
      </c>
      <c r="J36" s="92">
        <v>2.0083109480000001</v>
      </c>
      <c r="K36" s="92">
        <f t="shared" si="12"/>
        <v>251.03886850000001</v>
      </c>
      <c r="L36" s="92">
        <f>SUM($K$6:K36)</f>
        <v>6960.3322540850495</v>
      </c>
      <c r="M36" s="156">
        <f>L36/'a1'!R36*1000000</f>
        <v>48363.18079798948</v>
      </c>
      <c r="N36" s="92">
        <v>20.647303139999998</v>
      </c>
      <c r="O36" s="92">
        <f t="shared" si="13"/>
        <v>2580.9128925</v>
      </c>
      <c r="P36" s="92">
        <f>SUM($O$6:O36)</f>
        <v>76865.084138371865</v>
      </c>
      <c r="Q36" s="156">
        <f>P36/'a1'!X36*1000000</f>
        <v>81416.683848947258</v>
      </c>
      <c r="R36" s="92">
        <v>17.641167249999999</v>
      </c>
      <c r="S36" s="92">
        <f t="shared" si="14"/>
        <v>2205.1459062499998</v>
      </c>
      <c r="T36" s="92">
        <f>SUM($S$6:S36)</f>
        <v>68021.289840687707</v>
      </c>
      <c r="U36" s="156">
        <f>T36/'a1'!AD36*1000000</f>
        <v>90024.073691668367</v>
      </c>
      <c r="V36" s="92">
        <v>80.012397730000004</v>
      </c>
      <c r="W36" s="92">
        <f t="shared" si="15"/>
        <v>10001.54971625</v>
      </c>
      <c r="X36" s="92">
        <f>SUM($W$6:W36)</f>
        <v>316693.74998040631</v>
      </c>
      <c r="Y36" s="156">
        <f>X36/'a1'!AJ36*1000000</f>
        <v>39563.297275563651</v>
      </c>
      <c r="Z36" s="92">
        <v>171.05235010000001</v>
      </c>
      <c r="AA36" s="92">
        <f t="shared" si="16"/>
        <v>21381.543762500001</v>
      </c>
      <c r="AB36" s="92">
        <f>SUM($AA$6:AA36)</f>
        <v>706160.00192127179</v>
      </c>
      <c r="AC36" s="156">
        <f>AB36/'a1'!AP36*1000000</f>
        <v>53245.485765999285</v>
      </c>
      <c r="AD36" s="92">
        <v>19.3224132</v>
      </c>
      <c r="AE36" s="92">
        <f t="shared" si="17"/>
        <v>2415.3016499999999</v>
      </c>
      <c r="AF36" s="92">
        <f>SUM($AE$6:AE36)</f>
        <v>73925.927603815871</v>
      </c>
      <c r="AG36" s="156">
        <f>AF36/'a1'!AV36*1000000</f>
        <v>59938.985516568144</v>
      </c>
      <c r="AH36" s="92">
        <v>77.511208190000005</v>
      </c>
      <c r="AI36" s="92">
        <f t="shared" si="18"/>
        <v>9688.9010237500006</v>
      </c>
      <c r="AJ36" s="92">
        <f>SUM($AI$6:AI36)</f>
        <v>251027.4521919502</v>
      </c>
      <c r="AK36" s="156">
        <f>AJ36/'a1'!BB36*1000000</f>
        <v>235560.3256494797</v>
      </c>
      <c r="AL36" s="92">
        <v>277.21804029999998</v>
      </c>
      <c r="AM36" s="92">
        <f t="shared" si="19"/>
        <v>34652.255037499999</v>
      </c>
      <c r="AN36" s="92">
        <f>SUM($AM$6:AM36)</f>
        <v>818719.56712273066</v>
      </c>
      <c r="AO36" s="156">
        <f>AN36/'a1'!BH36*1000000</f>
        <v>216151.88276878232</v>
      </c>
      <c r="AP36" s="92">
        <v>59.418309489999999</v>
      </c>
      <c r="AQ36" s="92">
        <f t="shared" si="20"/>
        <v>7427.28868625</v>
      </c>
      <c r="AR36" s="92">
        <f>SUM($AQ$6:AQ36)</f>
        <v>217746.04846672507</v>
      </c>
      <c r="AS36" s="156">
        <f>AR36/'a1'!BN36*1000000</f>
        <v>48346.98029976894</v>
      </c>
    </row>
    <row r="37" spans="1:45" x14ac:dyDescent="0.2">
      <c r="A37" s="1">
        <v>2012</v>
      </c>
      <c r="B37" s="92">
        <v>741.16300139999998</v>
      </c>
      <c r="C37" s="92">
        <f t="shared" si="10"/>
        <v>92645.375174999994</v>
      </c>
      <c r="D37" s="92">
        <f>SUM($C$6:C37)</f>
        <v>2675095.2510413872</v>
      </c>
      <c r="E37" s="156">
        <f>D37/'a1'!F37*1000000</f>
        <v>77062.334324873358</v>
      </c>
      <c r="F37" s="92">
        <v>9.680854472</v>
      </c>
      <c r="G37" s="92">
        <f t="shared" si="11"/>
        <v>1210.1068090000001</v>
      </c>
      <c r="H37" s="92">
        <f>SUM($G$6:G37)</f>
        <v>37881.429946472505</v>
      </c>
      <c r="I37" s="156">
        <f>H37/'a1'!L37*1000000</f>
        <v>71985.766713488279</v>
      </c>
      <c r="J37" s="92">
        <v>1.9259709629999999</v>
      </c>
      <c r="K37" s="92">
        <f t="shared" si="12"/>
        <v>240.746370375</v>
      </c>
      <c r="L37" s="92">
        <f>SUM($K$6:K37)</f>
        <v>7201.0786244600495</v>
      </c>
      <c r="M37" s="156">
        <f>L37/'a1'!R37*1000000</f>
        <v>49863.785787210814</v>
      </c>
      <c r="N37" s="92">
        <v>18.936070930000003</v>
      </c>
      <c r="O37" s="92">
        <f t="shared" si="13"/>
        <v>2367.0088662500002</v>
      </c>
      <c r="P37" s="92">
        <f>SUM($O$6:O37)</f>
        <v>79232.093004621871</v>
      </c>
      <c r="Q37" s="156">
        <f>P37/'a1'!X37*1000000</f>
        <v>84006.786742717726</v>
      </c>
      <c r="R37" s="92">
        <v>15.94818708</v>
      </c>
      <c r="S37" s="92">
        <f t="shared" si="14"/>
        <v>1993.523385</v>
      </c>
      <c r="T37" s="92">
        <f>SUM($S$6:S37)</f>
        <v>70014.8132256877</v>
      </c>
      <c r="U37" s="156">
        <f>T37/'a1'!AD37*1000000</f>
        <v>92353.085095502829</v>
      </c>
      <c r="V37" s="92">
        <v>78.532968340000011</v>
      </c>
      <c r="W37" s="92">
        <f t="shared" si="15"/>
        <v>9816.6210425000008</v>
      </c>
      <c r="X37" s="92">
        <f>SUM($W$6:W37)</f>
        <v>326510.37102290633</v>
      </c>
      <c r="Y37" s="156">
        <f>X37/'a1'!AJ37*1000000</f>
        <v>40511.218089949456</v>
      </c>
      <c r="Z37" s="92">
        <v>166.9796274</v>
      </c>
      <c r="AA37" s="92">
        <f t="shared" si="16"/>
        <v>20872.453425</v>
      </c>
      <c r="AB37" s="92">
        <f>SUM($AA$6:AA37)</f>
        <v>727032.45534627174</v>
      </c>
      <c r="AC37" s="156">
        <f>AB37/'a1'!AP37*1000000</f>
        <v>54287.08892218519</v>
      </c>
      <c r="AD37" s="92">
        <v>20.705351299999997</v>
      </c>
      <c r="AE37" s="92">
        <f t="shared" si="17"/>
        <v>2588.1689124999998</v>
      </c>
      <c r="AF37" s="92">
        <f>SUM($AE$6:AE37)</f>
        <v>76514.096516315869</v>
      </c>
      <c r="AG37" s="156">
        <f>AF37/'a1'!AV37*1000000</f>
        <v>61255.675326529359</v>
      </c>
      <c r="AH37" s="92">
        <v>81.505459019999989</v>
      </c>
      <c r="AI37" s="92">
        <f t="shared" si="18"/>
        <v>10188.182377499999</v>
      </c>
      <c r="AJ37" s="92">
        <f>SUM($AI$6:AI37)</f>
        <v>261215.63456945019</v>
      </c>
      <c r="AK37" s="156">
        <f>AJ37/'a1'!BB37*1000000</f>
        <v>241195.224924585</v>
      </c>
      <c r="AL37" s="92">
        <v>284.44649390000001</v>
      </c>
      <c r="AM37" s="92">
        <f t="shared" si="19"/>
        <v>35555.8117375</v>
      </c>
      <c r="AN37" s="92">
        <f>SUM($AM$6:AM37)</f>
        <v>854275.37886023067</v>
      </c>
      <c r="AO37" s="156">
        <f>AN37/'a1'!BH37*1000000</f>
        <v>220631.99182742703</v>
      </c>
      <c r="AP37" s="92">
        <v>59.585202299999999</v>
      </c>
      <c r="AQ37" s="92">
        <f t="shared" si="20"/>
        <v>7448.1502874999996</v>
      </c>
      <c r="AR37" s="92">
        <f>SUM($AQ$6:AQ37)</f>
        <v>225194.19875422507</v>
      </c>
      <c r="AS37" s="156">
        <f>AR37/'a1'!BN37*1000000</f>
        <v>49267.293933846471</v>
      </c>
    </row>
    <row r="38" spans="1:45" x14ac:dyDescent="0.2">
      <c r="A38" s="1">
        <v>2013</v>
      </c>
      <c r="B38" s="92">
        <v>750.04396259999999</v>
      </c>
      <c r="C38" s="92">
        <f t="shared" si="10"/>
        <v>93755.495324999996</v>
      </c>
      <c r="D38" s="92">
        <f>SUM($C$6:C38)</f>
        <v>2768850.7463663872</v>
      </c>
      <c r="E38" s="156">
        <f>D38/'a1'!F38*1000000</f>
        <v>78927.378859936085</v>
      </c>
      <c r="F38" s="92">
        <v>9.7990111830000011</v>
      </c>
      <c r="G38" s="92">
        <f t="shared" si="11"/>
        <v>1224.8763978750001</v>
      </c>
      <c r="H38" s="92">
        <f>SUM($G$6:G38)</f>
        <v>39106.306344347504</v>
      </c>
      <c r="I38" s="156">
        <f>H38/'a1'!L38*1000000</f>
        <v>74211.147609586129</v>
      </c>
      <c r="J38" s="92">
        <v>1.647594223</v>
      </c>
      <c r="K38" s="92">
        <f t="shared" si="12"/>
        <v>205.94927787500001</v>
      </c>
      <c r="L38" s="92">
        <f>SUM($K$6:K38)</f>
        <v>7407.0279023350495</v>
      </c>
      <c r="M38" s="156">
        <f>L38/'a1'!R38*1000000</f>
        <v>51458.420074301102</v>
      </c>
      <c r="N38" s="92">
        <v>18.04128115</v>
      </c>
      <c r="O38" s="92">
        <f t="shared" si="13"/>
        <v>2255.1601437499999</v>
      </c>
      <c r="P38" s="92">
        <f>SUM($O$6:O38)</f>
        <v>81487.253148371878</v>
      </c>
      <c r="Q38" s="156">
        <f>P38/'a1'!X38*1000000</f>
        <v>86706.277397481055</v>
      </c>
      <c r="R38" s="92">
        <v>14.04188549</v>
      </c>
      <c r="S38" s="92">
        <f t="shared" si="14"/>
        <v>1755.2356862500001</v>
      </c>
      <c r="T38" s="92">
        <f>SUM($S$6:S38)</f>
        <v>71770.048911937702</v>
      </c>
      <c r="U38" s="156">
        <f>T38/'a1'!AD38*1000000</f>
        <v>94650.850976032933</v>
      </c>
      <c r="V38" s="92">
        <v>78.814588420000007</v>
      </c>
      <c r="W38" s="92">
        <f t="shared" si="15"/>
        <v>9851.8235525</v>
      </c>
      <c r="X38" s="92">
        <f>SUM($W$6:W38)</f>
        <v>336362.19457540632</v>
      </c>
      <c r="Y38" s="156">
        <f>X38/'a1'!AJ38*1000000</f>
        <v>41481.003052280241</v>
      </c>
      <c r="Z38" s="92">
        <v>168.06043919999999</v>
      </c>
      <c r="AA38" s="92">
        <f t="shared" si="16"/>
        <v>21007.554899999999</v>
      </c>
      <c r="AB38" s="92">
        <f>SUM($AA$6:AA38)</f>
        <v>748040.01024627173</v>
      </c>
      <c r="AC38" s="156">
        <f>AB38/'a1'!AP38*1000000</f>
        <v>55361.562735303422</v>
      </c>
      <c r="AD38" s="92">
        <v>21.242381720000001</v>
      </c>
      <c r="AE38" s="92">
        <f t="shared" si="17"/>
        <v>2655.2977150000002</v>
      </c>
      <c r="AF38" s="92">
        <f>SUM($AE$6:AE38)</f>
        <v>79169.394231315862</v>
      </c>
      <c r="AG38" s="156">
        <f>AF38/'a1'!AV38*1000000</f>
        <v>62664.107076195505</v>
      </c>
      <c r="AH38" s="92">
        <v>83.194018920000005</v>
      </c>
      <c r="AI38" s="92">
        <f t="shared" si="18"/>
        <v>10399.252365</v>
      </c>
      <c r="AJ38" s="92">
        <f>SUM($AI$6:AI38)</f>
        <v>271614.88693445019</v>
      </c>
      <c r="AK38" s="156">
        <f>AJ38/'a1'!BB38*1000000</f>
        <v>247176.99208135117</v>
      </c>
      <c r="AL38" s="92">
        <v>291.47666330000004</v>
      </c>
      <c r="AM38" s="92">
        <f t="shared" si="19"/>
        <v>36434.582912500002</v>
      </c>
      <c r="AN38" s="92">
        <f>SUM($AM$6:AM38)</f>
        <v>890709.96177273069</v>
      </c>
      <c r="AO38" s="156">
        <f>AN38/'a1'!BH38*1000000</f>
        <v>223879.04930077997</v>
      </c>
      <c r="AP38" s="92">
        <v>60.858438919999998</v>
      </c>
      <c r="AQ38" s="92">
        <f t="shared" si="20"/>
        <v>7607.3048650000001</v>
      </c>
      <c r="AR38" s="92">
        <f>SUM($AQ$6:AQ38)</f>
        <v>232801.50361922508</v>
      </c>
      <c r="AS38" s="156">
        <f>AR38/'a1'!BN38*1000000</f>
        <v>50227.479306482317</v>
      </c>
    </row>
    <row r="39" spans="1:45" x14ac:dyDescent="0.2">
      <c r="A39" s="1">
        <v>2014</v>
      </c>
      <c r="B39" s="92">
        <v>747.4953117</v>
      </c>
      <c r="C39" s="92">
        <f t="shared" si="10"/>
        <v>93436.913962499995</v>
      </c>
      <c r="D39" s="92">
        <f>SUM($C$6:C39)</f>
        <v>2862287.6603288874</v>
      </c>
      <c r="E39" s="156">
        <f>D39/'a1'!F39*1000000</f>
        <v>80777.84977679071</v>
      </c>
      <c r="F39" s="92">
        <v>10.79008842</v>
      </c>
      <c r="G39" s="92">
        <f t="shared" si="11"/>
        <v>1348.7610525</v>
      </c>
      <c r="H39" s="92">
        <f>SUM($G$6:G39)</f>
        <v>40455.067396847502</v>
      </c>
      <c r="I39" s="156">
        <f>H39/'a1'!L39*1000000</f>
        <v>76623.799452331587</v>
      </c>
      <c r="J39" s="92">
        <v>1.5874709069999999</v>
      </c>
      <c r="K39" s="92">
        <f t="shared" si="12"/>
        <v>198.43386337499999</v>
      </c>
      <c r="L39" s="92">
        <f>SUM($K$6:K39)</f>
        <v>7605.4617657100498</v>
      </c>
      <c r="M39" s="156">
        <f>L39/'a1'!R39*1000000</f>
        <v>52780.885982928274</v>
      </c>
      <c r="N39" s="92">
        <v>16.12550023</v>
      </c>
      <c r="O39" s="92">
        <f t="shared" si="13"/>
        <v>2015.68752875</v>
      </c>
      <c r="P39" s="92">
        <f>SUM($O$6:O39)</f>
        <v>83502.940677121878</v>
      </c>
      <c r="Q39" s="156">
        <f>P39/'a1'!X39*1000000</f>
        <v>89044.348577816549</v>
      </c>
      <c r="R39" s="92">
        <v>13.73064518</v>
      </c>
      <c r="S39" s="92">
        <f t="shared" si="14"/>
        <v>1716.3306474999999</v>
      </c>
      <c r="T39" s="92">
        <f>SUM($S$6:S39)</f>
        <v>73486.379559437701</v>
      </c>
      <c r="U39" s="156">
        <f>T39/'a1'!AD39*1000000</f>
        <v>96863.773166843122</v>
      </c>
      <c r="V39" s="92">
        <v>76.634369419999999</v>
      </c>
      <c r="W39" s="92">
        <f t="shared" si="15"/>
        <v>9579.2961775000003</v>
      </c>
      <c r="X39" s="92">
        <f>SUM($W$6:W39)</f>
        <v>345941.49075290631</v>
      </c>
      <c r="Y39" s="156">
        <f>X39/'a1'!AJ39*1000000</f>
        <v>42459.650772031819</v>
      </c>
      <c r="Z39" s="92">
        <v>164.38982380000002</v>
      </c>
      <c r="AA39" s="92">
        <f t="shared" si="16"/>
        <v>20548.727975000002</v>
      </c>
      <c r="AB39" s="92">
        <f>SUM($AA$6:AA39)</f>
        <v>768588.73822127178</v>
      </c>
      <c r="AC39" s="156">
        <f>AB39/'a1'!AP39*1000000</f>
        <v>56440.161149909261</v>
      </c>
      <c r="AD39" s="92">
        <v>21.194731479999998</v>
      </c>
      <c r="AE39" s="92">
        <f t="shared" si="17"/>
        <v>2649.3414349999998</v>
      </c>
      <c r="AF39" s="92">
        <f>SUM($AE$6:AE39)</f>
        <v>81818.735666315857</v>
      </c>
      <c r="AG39" s="156">
        <f>AF39/'a1'!AV39*1000000</f>
        <v>64049.737296761734</v>
      </c>
      <c r="AH39" s="92">
        <v>86.267559880000007</v>
      </c>
      <c r="AI39" s="92">
        <f t="shared" si="18"/>
        <v>10783.444985</v>
      </c>
      <c r="AJ39" s="92">
        <f>SUM($AI$6:AI39)</f>
        <v>282398.3319194502</v>
      </c>
      <c r="AK39" s="156">
        <f>AJ39/'a1'!BB39*1000000</f>
        <v>253957.84663288051</v>
      </c>
      <c r="AL39" s="92">
        <v>293.6365998</v>
      </c>
      <c r="AM39" s="92">
        <f t="shared" si="19"/>
        <v>36704.574975000003</v>
      </c>
      <c r="AN39" s="92">
        <f>SUM($AM$6:AM39)</f>
        <v>927414.53674773069</v>
      </c>
      <c r="AO39" s="156">
        <f>AN39/'a1'!BH39*1000000</f>
        <v>227236.69581062632</v>
      </c>
      <c r="AP39" s="92">
        <v>60.406983590000003</v>
      </c>
      <c r="AQ39" s="92">
        <f t="shared" si="20"/>
        <v>7550.8729487500004</v>
      </c>
      <c r="AR39" s="92">
        <f>SUM($AQ$6:AQ39)</f>
        <v>240352.37656797509</v>
      </c>
      <c r="AS39" s="156">
        <f>AR39/'a1'!BN39*1000000</f>
        <v>51001.089731530265</v>
      </c>
    </row>
    <row r="40" spans="1:45" x14ac:dyDescent="0.2">
      <c r="A40" s="1">
        <v>2015</v>
      </c>
      <c r="B40" s="92">
        <v>742.0441538</v>
      </c>
      <c r="C40" s="92">
        <f t="shared" si="10"/>
        <v>92755.519224999996</v>
      </c>
      <c r="D40" s="92">
        <f>SUM($C$6:C40)</f>
        <v>2955043.1795538873</v>
      </c>
      <c r="E40" s="156">
        <f>D40/'a1'!F40*1000000</f>
        <v>82763.890968412074</v>
      </c>
      <c r="F40" s="92">
        <v>10.966843950000001</v>
      </c>
      <c r="G40" s="92">
        <f t="shared" si="11"/>
        <v>1370.8554937500001</v>
      </c>
      <c r="H40" s="92">
        <f>SUM($G$6:G40)</f>
        <v>41825.922890597503</v>
      </c>
      <c r="I40" s="156">
        <f>H40/'a1'!L40*1000000</f>
        <v>79163.587049818496</v>
      </c>
      <c r="J40" s="92">
        <v>1.5481748390000001</v>
      </c>
      <c r="K40" s="92">
        <f t="shared" si="12"/>
        <v>193.521854875</v>
      </c>
      <c r="L40" s="92">
        <f>SUM($K$6:K40)</f>
        <v>7798.9836205850497</v>
      </c>
      <c r="M40" s="156">
        <f>L40/'a1'!R40*1000000</f>
        <v>53921.455381682637</v>
      </c>
      <c r="N40" s="92">
        <v>16.309978690000001</v>
      </c>
      <c r="O40" s="92">
        <f t="shared" si="13"/>
        <v>2038.7473362500002</v>
      </c>
      <c r="P40" s="92">
        <f>SUM($O$6:O40)</f>
        <v>85541.688013371881</v>
      </c>
      <c r="Q40" s="156">
        <f>P40/'a1'!X40*1000000</f>
        <v>91252.351417425816</v>
      </c>
      <c r="R40" s="92">
        <v>13.795299999999999</v>
      </c>
      <c r="S40" s="92">
        <f t="shared" si="14"/>
        <v>1724.4124999999999</v>
      </c>
      <c r="T40" s="92">
        <f>SUM($S$6:S40)</f>
        <v>75210.792059437706</v>
      </c>
      <c r="U40" s="156">
        <f>T40/'a1'!AD40*1000000</f>
        <v>99062.455789761822</v>
      </c>
      <c r="V40" s="92">
        <v>76.90757893</v>
      </c>
      <c r="W40" s="92">
        <f t="shared" si="15"/>
        <v>9613.4473662500004</v>
      </c>
      <c r="X40" s="92">
        <f>SUM($W$6:W40)</f>
        <v>355554.93811915629</v>
      </c>
      <c r="Y40" s="156">
        <f>X40/'a1'!AJ40*1000000</f>
        <v>43489.006212543165</v>
      </c>
      <c r="Z40" s="92">
        <v>163.26454720000001</v>
      </c>
      <c r="AA40" s="92">
        <f t="shared" si="16"/>
        <v>20408.0684</v>
      </c>
      <c r="AB40" s="92">
        <f>SUM($AA$6:AA40)</f>
        <v>788996.80662127177</v>
      </c>
      <c r="AC40" s="156">
        <f>AB40/'a1'!AP40*1000000</f>
        <v>57551.969063705314</v>
      </c>
      <c r="AD40" s="92">
        <v>20.878963589999998</v>
      </c>
      <c r="AE40" s="92">
        <f t="shared" si="17"/>
        <v>2609.8704487499999</v>
      </c>
      <c r="AF40" s="92">
        <f>SUM($AE$6:AE40)</f>
        <v>84428.606115065864</v>
      </c>
      <c r="AG40" s="156">
        <f>AF40/'a1'!AV40*1000000</f>
        <v>65266.494007462803</v>
      </c>
      <c r="AH40" s="92">
        <v>87.389102730000005</v>
      </c>
      <c r="AI40" s="92">
        <f t="shared" si="18"/>
        <v>10923.63784125</v>
      </c>
      <c r="AJ40" s="92">
        <f>SUM($AI$6:AI40)</f>
        <v>293321.96976070019</v>
      </c>
      <c r="AK40" s="156">
        <f>AJ40/'a1'!BB40*1000000</f>
        <v>261378.85935849813</v>
      </c>
      <c r="AL40" s="92">
        <v>288.51829249999997</v>
      </c>
      <c r="AM40" s="92">
        <f t="shared" si="19"/>
        <v>36064.786562499998</v>
      </c>
      <c r="AN40" s="92">
        <f>SUM($AM$6:AM40)</f>
        <v>963479.32331023063</v>
      </c>
      <c r="AO40" s="156">
        <f>AN40/'a1'!BH40*1000000</f>
        <v>232155.46902561057</v>
      </c>
      <c r="AP40" s="92">
        <v>59.724661679999997</v>
      </c>
      <c r="AQ40" s="92">
        <f t="shared" si="20"/>
        <v>7465.5827099999997</v>
      </c>
      <c r="AR40" s="92">
        <f>SUM($AQ$6:AQ40)</f>
        <v>247817.95927797508</v>
      </c>
      <c r="AS40" s="156">
        <f>AR40/'a1'!BN40*1000000</f>
        <v>52002.815099527405</v>
      </c>
    </row>
    <row r="41" spans="1:45" x14ac:dyDescent="0.2">
      <c r="A41" s="1">
        <v>2016</v>
      </c>
      <c r="B41" s="92">
        <v>724.90925490000006</v>
      </c>
      <c r="C41" s="92">
        <f t="shared" si="10"/>
        <v>90613.656862500007</v>
      </c>
      <c r="D41" s="92">
        <f>SUM($C$6:C41)</f>
        <v>3045656.8364163875</v>
      </c>
      <c r="E41" s="156">
        <f>D41/'a1'!F41*1000000</f>
        <v>84341.985870997873</v>
      </c>
      <c r="F41" s="92">
        <v>11.020456599999999</v>
      </c>
      <c r="G41" s="92">
        <f t="shared" si="11"/>
        <v>1377.5570749999999</v>
      </c>
      <c r="H41" s="92">
        <f>SUM($G$6:G41)</f>
        <v>43203.4799655975</v>
      </c>
      <c r="I41" s="156">
        <f>H41/'a1'!L41*1000000</f>
        <v>81579.724474584858</v>
      </c>
      <c r="J41" s="92">
        <v>1.594102913</v>
      </c>
      <c r="K41" s="92">
        <f t="shared" si="12"/>
        <v>199.26286412499999</v>
      </c>
      <c r="L41" s="92">
        <f>SUM($K$6:K41)</f>
        <v>7998.24648471005</v>
      </c>
      <c r="M41" s="156">
        <f>L41/'a1'!R41*1000000</f>
        <v>54450.214681022328</v>
      </c>
      <c r="N41" s="92">
        <v>15.579498240000001</v>
      </c>
      <c r="O41" s="92">
        <f t="shared" si="13"/>
        <v>1947.4372800000001</v>
      </c>
      <c r="P41" s="92">
        <f>SUM($O$6:O41)</f>
        <v>87489.125293371879</v>
      </c>
      <c r="Q41" s="156">
        <f>P41/'a1'!X41*1000000</f>
        <v>92779.013528725714</v>
      </c>
      <c r="R41" s="92">
        <v>14.62860448</v>
      </c>
      <c r="S41" s="92">
        <f t="shared" si="14"/>
        <v>1828.57556</v>
      </c>
      <c r="T41" s="92">
        <f>SUM($S$6:S41)</f>
        <v>77039.367619437704</v>
      </c>
      <c r="U41" s="156">
        <f>T41/'a1'!AD41*1000000</f>
        <v>100926.43421706397</v>
      </c>
      <c r="V41" s="92">
        <v>76.911502980000009</v>
      </c>
      <c r="W41" s="92">
        <f t="shared" si="15"/>
        <v>9613.9378725000006</v>
      </c>
      <c r="X41" s="92">
        <f>SUM($W$6:W41)</f>
        <v>365168.87599165627</v>
      </c>
      <c r="Y41" s="156">
        <f>X41/'a1'!AJ41*1000000</f>
        <v>44397.237409253437</v>
      </c>
      <c r="Z41" s="92">
        <v>163.1117137</v>
      </c>
      <c r="AA41" s="92">
        <f t="shared" si="16"/>
        <v>20388.964212499999</v>
      </c>
      <c r="AB41" s="92">
        <f>SUM($AA$6:AA41)</f>
        <v>809385.77083377179</v>
      </c>
      <c r="AC41" s="156">
        <f>AB41/'a1'!AP41*1000000</f>
        <v>58327.803901111365</v>
      </c>
      <c r="AD41" s="92">
        <v>21.184462210000003</v>
      </c>
      <c r="AE41" s="92">
        <f t="shared" si="17"/>
        <v>2648.0577762500002</v>
      </c>
      <c r="AF41" s="92">
        <f>SUM($AE$6:AE41)</f>
        <v>87076.663891315868</v>
      </c>
      <c r="AG41" s="156">
        <f>AF41/'a1'!AV41*1000000</f>
        <v>66261.329760387671</v>
      </c>
      <c r="AH41" s="92">
        <v>82.246011100000004</v>
      </c>
      <c r="AI41" s="92">
        <f t="shared" si="18"/>
        <v>10280.7513875</v>
      </c>
      <c r="AJ41" s="92">
        <f>SUM($AI$6:AI41)</f>
        <v>303602.72114820022</v>
      </c>
      <c r="AK41" s="156">
        <f>AJ41/'a1'!BB41*1000000</f>
        <v>267374.54041951732</v>
      </c>
      <c r="AL41" s="92">
        <v>274.45192330000003</v>
      </c>
      <c r="AM41" s="92">
        <f t="shared" si="19"/>
        <v>34306.490412500003</v>
      </c>
      <c r="AN41" s="92">
        <f>SUM($AM$6:AM41)</f>
        <v>997785.81372273061</v>
      </c>
      <c r="AO41" s="156">
        <f>AN41/'a1'!BH41*1000000</f>
        <v>237826.99918809946</v>
      </c>
      <c r="AP41" s="92">
        <v>61.608210480000004</v>
      </c>
      <c r="AQ41" s="92">
        <f t="shared" si="20"/>
        <v>7701.0263100000002</v>
      </c>
      <c r="AR41" s="92">
        <f>SUM($AQ$6:AQ41)</f>
        <v>255518.98558797507</v>
      </c>
      <c r="AS41" s="156">
        <f>AR41/'a1'!BN41*1000000</f>
        <v>52562.198386465563</v>
      </c>
    </row>
    <row r="42" spans="1:45" x14ac:dyDescent="0.2">
      <c r="A42" s="1">
        <v>2017</v>
      </c>
      <c r="B42" s="92">
        <v>737.60663039999997</v>
      </c>
      <c r="C42" s="92">
        <f t="shared" si="10"/>
        <v>92200.828800000003</v>
      </c>
      <c r="D42" s="92">
        <f>SUM($C$6:C42)</f>
        <v>3137857.6652163872</v>
      </c>
      <c r="E42" s="156">
        <f>D42/'a1'!F42*1000000</f>
        <v>85862.668641845376</v>
      </c>
      <c r="F42" s="92">
        <v>10.9256531</v>
      </c>
      <c r="G42" s="92">
        <f t="shared" si="11"/>
        <v>1365.7066374999999</v>
      </c>
      <c r="H42" s="92">
        <f>SUM($G$6:G42)</f>
        <v>44569.1866030975</v>
      </c>
      <c r="I42" s="156">
        <f>H42/'a1'!L42*1000000</f>
        <v>84133.760591188722</v>
      </c>
      <c r="J42" s="92">
        <v>1.6162625690000001</v>
      </c>
      <c r="K42" s="92">
        <f t="shared" si="12"/>
        <v>202.032821125</v>
      </c>
      <c r="L42" s="92">
        <f>SUM($K$6:K42)</f>
        <v>8200.2793058350508</v>
      </c>
      <c r="M42" s="156">
        <f>L42/'a1'!R42*1000000</f>
        <v>54763.452022405843</v>
      </c>
      <c r="N42" s="92">
        <v>15.886296700000001</v>
      </c>
      <c r="O42" s="92">
        <f t="shared" si="13"/>
        <v>1985.7870875000001</v>
      </c>
      <c r="P42" s="92">
        <f>SUM($O$6:O42)</f>
        <v>89474.912380871872</v>
      </c>
      <c r="Q42" s="156">
        <f>P42/'a1'!X42*1000000</f>
        <v>93970.5578384197</v>
      </c>
      <c r="R42" s="92">
        <v>13.550654</v>
      </c>
      <c r="S42" s="92">
        <f t="shared" si="14"/>
        <v>1693.8317500000001</v>
      </c>
      <c r="T42" s="92">
        <f>SUM($S$6:S42)</f>
        <v>78733.199369437702</v>
      </c>
      <c r="U42" s="156">
        <f>T42/'a1'!AD42*1000000</f>
        <v>102691.41443026085</v>
      </c>
      <c r="V42" s="92">
        <v>79.258684889999998</v>
      </c>
      <c r="W42" s="92">
        <f t="shared" si="15"/>
        <v>9907.3356112500005</v>
      </c>
      <c r="X42" s="92">
        <f>SUM($W$6:W42)</f>
        <v>375076.21160290629</v>
      </c>
      <c r="Y42" s="156">
        <f>X42/'a1'!AJ42*1000000</f>
        <v>45228.965400831257</v>
      </c>
      <c r="Z42" s="92">
        <v>157.92850150000001</v>
      </c>
      <c r="AA42" s="92">
        <f t="shared" si="16"/>
        <v>19741.062687500002</v>
      </c>
      <c r="AB42" s="92">
        <f>SUM($AA$6:AA42)</f>
        <v>829126.83352127182</v>
      </c>
      <c r="AC42" s="156">
        <f>AB42/'a1'!AP42*1000000</f>
        <v>58893.127280207344</v>
      </c>
      <c r="AD42" s="92">
        <v>21.64980409</v>
      </c>
      <c r="AE42" s="92">
        <f t="shared" si="17"/>
        <v>2706.2255112500002</v>
      </c>
      <c r="AF42" s="92">
        <f>SUM($AE$6:AE42)</f>
        <v>89782.889402565866</v>
      </c>
      <c r="AG42" s="156">
        <f>AF42/'a1'!AV42*1000000</f>
        <v>67266.503589903208</v>
      </c>
      <c r="AH42" s="92">
        <v>87.151471489999992</v>
      </c>
      <c r="AI42" s="92">
        <f t="shared" si="18"/>
        <v>10893.93393625</v>
      </c>
      <c r="AJ42" s="92">
        <f>SUM($AI$6:AI42)</f>
        <v>314496.65508445021</v>
      </c>
      <c r="AK42" s="156">
        <f>AJ42/'a1'!BB42*1000000</f>
        <v>274115.3520039834</v>
      </c>
      <c r="AL42" s="92">
        <v>284.37611810000004</v>
      </c>
      <c r="AM42" s="92">
        <f t="shared" si="19"/>
        <v>35547.014762500003</v>
      </c>
      <c r="AN42" s="92">
        <f>SUM($AM$6:AM42)</f>
        <v>1033332.8284852306</v>
      </c>
      <c r="AO42" s="156">
        <f>AN42/'a1'!BH42*1000000</f>
        <v>243865.28917762227</v>
      </c>
      <c r="AP42" s="92">
        <v>62.552479079999998</v>
      </c>
      <c r="AQ42" s="92">
        <f t="shared" si="20"/>
        <v>7819.0598849999997</v>
      </c>
      <c r="AR42" s="92">
        <f>SUM($AQ$6:AQ42)</f>
        <v>263338.04547297506</v>
      </c>
      <c r="AS42" s="156">
        <f>AR42/'a1'!BN42*1000000</f>
        <v>53369.936105772533</v>
      </c>
    </row>
    <row r="43" spans="1:45" x14ac:dyDescent="0.2">
      <c r="A43" s="1">
        <v>2018</v>
      </c>
      <c r="B43" s="92">
        <v>747.05121029999998</v>
      </c>
      <c r="C43" s="92">
        <f t="shared" si="10"/>
        <v>93381.401287500004</v>
      </c>
      <c r="D43" s="92">
        <f>SUM($C$6:C43)</f>
        <v>3231239.0665038871</v>
      </c>
      <c r="E43" s="156">
        <f>D43/'a1'!F43*1000000</f>
        <v>87159.716969124027</v>
      </c>
      <c r="F43" s="92">
        <v>10.682497530000001</v>
      </c>
      <c r="G43" s="92">
        <f t="shared" si="11"/>
        <v>1335.3121912500001</v>
      </c>
      <c r="H43" s="92">
        <f>SUM($G$6:G43)</f>
        <v>45904.498794347499</v>
      </c>
      <c r="I43" s="156">
        <f>H43/'a1'!L43*1000000</f>
        <v>86874.195772058956</v>
      </c>
      <c r="J43" s="92">
        <v>1.5903358169999999</v>
      </c>
      <c r="K43" s="92">
        <f t="shared" si="12"/>
        <v>198.79197712499999</v>
      </c>
      <c r="L43" s="92">
        <f>SUM($K$6:K43)</f>
        <v>8399.0712829600507</v>
      </c>
      <c r="M43" s="156">
        <f>L43/'a1'!R43*1000000</f>
        <v>55163.05297525959</v>
      </c>
      <c r="N43" s="92">
        <v>16.54333682</v>
      </c>
      <c r="O43" s="92">
        <f t="shared" si="13"/>
        <v>2067.9171025000001</v>
      </c>
      <c r="P43" s="92">
        <f>SUM($O$6:O43)</f>
        <v>91542.829483371868</v>
      </c>
      <c r="Q43" s="156">
        <f>P43/'a1'!X43*1000000</f>
        <v>95151.744862517429</v>
      </c>
      <c r="R43" s="92">
        <v>13.40431332</v>
      </c>
      <c r="S43" s="92">
        <f t="shared" si="14"/>
        <v>1675.5391649999999</v>
      </c>
      <c r="T43" s="92">
        <f>SUM($S$6:S43)</f>
        <v>80408.738534437696</v>
      </c>
      <c r="U43" s="156">
        <f>T43/'a1'!AD43*1000000</f>
        <v>104359.57380033626</v>
      </c>
      <c r="V43" s="92">
        <v>79.946054480000001</v>
      </c>
      <c r="W43" s="92">
        <f t="shared" si="15"/>
        <v>9993.2568100000008</v>
      </c>
      <c r="X43" s="92">
        <f>SUM($W$6:W43)</f>
        <v>385069.46841290628</v>
      </c>
      <c r="Y43" s="156">
        <f>X43/'a1'!AJ43*1000000</f>
        <v>45912.926928141853</v>
      </c>
      <c r="Z43" s="92">
        <v>163.63023620000001</v>
      </c>
      <c r="AA43" s="92">
        <f t="shared" si="16"/>
        <v>20453.779525000002</v>
      </c>
      <c r="AB43" s="92">
        <f>SUM($AA$6:AA43)</f>
        <v>849580.61304627184</v>
      </c>
      <c r="AC43" s="156">
        <f>AB43/'a1'!AP43*1000000</f>
        <v>59300.319349995589</v>
      </c>
      <c r="AD43" s="92">
        <v>22.447771159999999</v>
      </c>
      <c r="AE43" s="92">
        <f t="shared" si="17"/>
        <v>2805.971395</v>
      </c>
      <c r="AF43" s="92">
        <f>SUM($AE$6:AE43)</f>
        <v>92588.860797565867</v>
      </c>
      <c r="AG43" s="156">
        <f>AF43/'a1'!AV43*1000000</f>
        <v>68448.104252917241</v>
      </c>
      <c r="AH43" s="92">
        <v>88.609480590000004</v>
      </c>
      <c r="AI43" s="92">
        <f t="shared" si="18"/>
        <v>11076.185073750001</v>
      </c>
      <c r="AJ43" s="92">
        <f>SUM($AI$6:AI43)</f>
        <v>325572.84015820018</v>
      </c>
      <c r="AK43" s="156">
        <f>AJ43/'a1'!BB43*1000000</f>
        <v>281586.25176931539</v>
      </c>
      <c r="AL43" s="92">
        <v>282.88586770000001</v>
      </c>
      <c r="AM43" s="92">
        <f t="shared" si="19"/>
        <v>35360.7334625</v>
      </c>
      <c r="AN43" s="92">
        <f>SUM($AM$6:AM43)</f>
        <v>1068693.5619477306</v>
      </c>
      <c r="AO43" s="156">
        <f>AN43/'a1'!BH43*1000000</f>
        <v>248964.38437791623</v>
      </c>
      <c r="AP43" s="92">
        <v>64.503125229999995</v>
      </c>
      <c r="AQ43" s="92">
        <f t="shared" si="20"/>
        <v>8062.8906537499997</v>
      </c>
      <c r="AR43" s="92">
        <f>SUM($AQ$6:AQ43)</f>
        <v>271400.93612672505</v>
      </c>
      <c r="AS43" s="156">
        <f>AR43/'a1'!BN43*1000000</f>
        <v>54053.390011534611</v>
      </c>
    </row>
    <row r="44" spans="1:45" x14ac:dyDescent="0.2">
      <c r="A44" s="1">
        <v>2019</v>
      </c>
      <c r="B44" s="92">
        <v>747.30784749999998</v>
      </c>
      <c r="C44" s="92">
        <f t="shared" si="10"/>
        <v>93413.480937500004</v>
      </c>
      <c r="D44" s="92">
        <f>SUM($C$6:C44)</f>
        <v>3324652.5474413871</v>
      </c>
      <c r="E44" s="156">
        <f>D44/'a1'!F44*1000000</f>
        <v>88378.138132357155</v>
      </c>
      <c r="F44" s="92">
        <v>10.844970009999999</v>
      </c>
      <c r="G44" s="92">
        <f t="shared" si="11"/>
        <v>1355.6212512499999</v>
      </c>
      <c r="H44" s="92">
        <f>SUM($G$6:G44)</f>
        <v>47260.120045597498</v>
      </c>
      <c r="I44" s="156">
        <f>H44/'a1'!L44*1000000</f>
        <v>89568.363544285618</v>
      </c>
      <c r="J44" s="92">
        <v>1.6328330599999998</v>
      </c>
      <c r="K44" s="92">
        <f t="shared" si="12"/>
        <v>204.10413249999999</v>
      </c>
      <c r="L44" s="92">
        <f>SUM($K$6:K44)</f>
        <v>8603.1754154600512</v>
      </c>
      <c r="M44" s="156">
        <f>L44/'a1'!R44*1000000</f>
        <v>55222.189942102617</v>
      </c>
      <c r="N44" s="92">
        <v>15.782972279999999</v>
      </c>
      <c r="O44" s="92">
        <f t="shared" si="13"/>
        <v>1972.871535</v>
      </c>
      <c r="P44" s="92">
        <f>SUM($O$6:O44)</f>
        <v>93515.701018371867</v>
      </c>
      <c r="Q44" s="156">
        <f>P44/'a1'!X44*1000000</f>
        <v>95835.003948940168</v>
      </c>
      <c r="R44" s="92">
        <v>13.10520814</v>
      </c>
      <c r="S44" s="92">
        <f t="shared" si="14"/>
        <v>1638.1510175000001</v>
      </c>
      <c r="T44" s="92">
        <f>SUM($S$6:S44)</f>
        <v>82046.889551937697</v>
      </c>
      <c r="U44" s="156">
        <f>T44/'a1'!AD44*1000000</f>
        <v>105541.8852539825</v>
      </c>
      <c r="V44" s="92">
        <v>81.876510890000006</v>
      </c>
      <c r="W44" s="92">
        <f t="shared" si="15"/>
        <v>10234.563861250001</v>
      </c>
      <c r="X44" s="92">
        <f>SUM($W$6:W44)</f>
        <v>395304.03227415628</v>
      </c>
      <c r="Y44" s="156">
        <f>X44/'a1'!AJ44*1000000</f>
        <v>46598.534120807475</v>
      </c>
      <c r="Z44" s="92">
        <v>164.94340149999999</v>
      </c>
      <c r="AA44" s="92">
        <f t="shared" si="16"/>
        <v>20617.925187500001</v>
      </c>
      <c r="AB44" s="92">
        <f>SUM($AA$6:AA44)</f>
        <v>870198.5382337718</v>
      </c>
      <c r="AC44" s="156">
        <f>AB44/'a1'!AP44*1000000</f>
        <v>59710.752875756327</v>
      </c>
      <c r="AD44" s="92">
        <v>22.21810962</v>
      </c>
      <c r="AE44" s="92">
        <f t="shared" si="17"/>
        <v>2777.2637024999999</v>
      </c>
      <c r="AF44" s="92">
        <f>SUM($AE$6:AE44)</f>
        <v>95366.124500065867</v>
      </c>
      <c r="AG44" s="156">
        <f>AF44/'a1'!AV44*1000000</f>
        <v>69608.633149760528</v>
      </c>
      <c r="AH44" s="92">
        <v>86.172361350000003</v>
      </c>
      <c r="AI44" s="92">
        <f t="shared" si="18"/>
        <v>10771.545168750001</v>
      </c>
      <c r="AJ44" s="92">
        <f>SUM($AI$6:AI44)</f>
        <v>336344.38532695017</v>
      </c>
      <c r="AK44" s="156">
        <f>AJ44/'a1'!BB44*1000000</f>
        <v>288900.30975762388</v>
      </c>
      <c r="AL44" s="92">
        <v>284.59997060000001</v>
      </c>
      <c r="AM44" s="92">
        <f t="shared" si="19"/>
        <v>35574.996325</v>
      </c>
      <c r="AN44" s="92">
        <f>SUM($AM$6:AM44)</f>
        <v>1104268.5582727306</v>
      </c>
      <c r="AO44" s="156">
        <f>AN44/'a1'!BH44*1000000</f>
        <v>253541.4404476881</v>
      </c>
      <c r="AP44" s="92">
        <v>63.288982439999998</v>
      </c>
      <c r="AQ44" s="92">
        <f t="shared" si="20"/>
        <v>7911.122805</v>
      </c>
      <c r="AR44" s="92">
        <f>SUM($AQ$6:AQ44)</f>
        <v>279312.05893172504</v>
      </c>
      <c r="AS44" s="156">
        <f>AR44/'a1'!BN44*1000000</f>
        <v>54648.964322932879</v>
      </c>
    </row>
    <row r="45" spans="1:45" x14ac:dyDescent="0.2">
      <c r="A45" s="1">
        <v>2020</v>
      </c>
      <c r="B45" s="92">
        <v>682.28306429999998</v>
      </c>
      <c r="C45" s="92">
        <f t="shared" si="10"/>
        <v>85285.383037499996</v>
      </c>
      <c r="D45" s="92">
        <f>SUM($C$6:C45)</f>
        <v>3409937.9304788872</v>
      </c>
      <c r="E45" s="156">
        <f>D45/'a1'!F45*1000000</f>
        <v>89667.632337473857</v>
      </c>
      <c r="F45" s="92">
        <v>8.6034918959999995</v>
      </c>
      <c r="G45" s="92">
        <f t="shared" si="11"/>
        <v>1075.4364869999999</v>
      </c>
      <c r="H45" s="92">
        <f>SUM($G$6:G45)</f>
        <v>48335.556532597497</v>
      </c>
      <c r="I45" s="156">
        <f>H45/'a1'!L45*1000000</f>
        <v>91738.516509511581</v>
      </c>
      <c r="J45" s="92">
        <v>1.5851220960000001</v>
      </c>
      <c r="K45" s="92">
        <f t="shared" si="12"/>
        <v>198.14026200000001</v>
      </c>
      <c r="L45" s="92">
        <f>SUM($K$6:K45)</f>
        <v>8801.315677460052</v>
      </c>
      <c r="M45" s="156">
        <f>L45/'a1'!R45*1000000</f>
        <v>55287.077179650187</v>
      </c>
      <c r="N45" s="92">
        <v>14.39273547</v>
      </c>
      <c r="O45" s="92">
        <f t="shared" si="13"/>
        <v>1799.09193375</v>
      </c>
      <c r="P45" s="92">
        <f>SUM($O$6:O45)</f>
        <v>95314.792952121861</v>
      </c>
      <c r="Q45" s="156">
        <f>P45/'a1'!X45*1000000</f>
        <v>96358.548752205752</v>
      </c>
      <c r="R45" s="92">
        <v>11.111741589999999</v>
      </c>
      <c r="S45" s="92">
        <f t="shared" si="14"/>
        <v>1388.96769875</v>
      </c>
      <c r="T45" s="92">
        <f>SUM($S$6:S45)</f>
        <v>83435.857250687695</v>
      </c>
      <c r="U45" s="156">
        <f>T45/'a1'!AD45*1000000</f>
        <v>106500.44579579044</v>
      </c>
      <c r="V45" s="92">
        <v>74.524584010000012</v>
      </c>
      <c r="W45" s="92">
        <f t="shared" si="15"/>
        <v>9315.5730012500007</v>
      </c>
      <c r="X45" s="92">
        <f>SUM($W$6:W45)</f>
        <v>404619.60527540627</v>
      </c>
      <c r="Y45" s="156">
        <f>X45/'a1'!AJ45*1000000</f>
        <v>47317.870433600176</v>
      </c>
      <c r="Z45" s="92">
        <v>148.75175440000001</v>
      </c>
      <c r="AA45" s="92">
        <f t="shared" si="16"/>
        <v>18593.969300000001</v>
      </c>
      <c r="AB45" s="92">
        <f>SUM($AA$6:AA45)</f>
        <v>888792.5075337718</v>
      </c>
      <c r="AC45" s="156">
        <f>AB45/'a1'!AP45*1000000</f>
        <v>60208.907127572071</v>
      </c>
      <c r="AD45" s="92">
        <v>21.15198169</v>
      </c>
      <c r="AE45" s="92">
        <f t="shared" si="17"/>
        <v>2643.9977112500001</v>
      </c>
      <c r="AF45" s="92">
        <f>SUM($AE$6:AE45)</f>
        <v>98010.122211315873</v>
      </c>
      <c r="AG45" s="156">
        <f>AF45/'a1'!AV45*1000000</f>
        <v>71015.034946886139</v>
      </c>
      <c r="AH45" s="92">
        <v>74.589770040000005</v>
      </c>
      <c r="AI45" s="92">
        <f t="shared" si="18"/>
        <v>9323.7212550000004</v>
      </c>
      <c r="AJ45" s="92">
        <f>SUM($AI$6:AI45)</f>
        <v>345668.10658195015</v>
      </c>
      <c r="AK45" s="156">
        <f>AJ45/'a1'!BB45*1000000</f>
        <v>296104.37899884884</v>
      </c>
      <c r="AL45" s="92">
        <v>266.04392869999998</v>
      </c>
      <c r="AM45" s="92">
        <f t="shared" si="19"/>
        <v>33255.491087499999</v>
      </c>
      <c r="AN45" s="92">
        <f>SUM($AM$6:AM45)</f>
        <v>1137524.0493602306</v>
      </c>
      <c r="AO45" s="156">
        <f>AN45/'a1'!BH45*1000000</f>
        <v>258088.56263256806</v>
      </c>
      <c r="AP45" s="92">
        <v>59.085634550000002</v>
      </c>
      <c r="AQ45" s="92">
        <f t="shared" si="20"/>
        <v>7385.7043187500003</v>
      </c>
      <c r="AR45" s="92">
        <f>SUM($AQ$6:AQ45)</f>
        <v>286697.76325047505</v>
      </c>
      <c r="AS45" s="156">
        <f>AR45/'a1'!BN45*1000000</f>
        <v>55388.749804239727</v>
      </c>
    </row>
    <row r="46" spans="1:45" x14ac:dyDescent="0.2">
      <c r="A46" s="1">
        <v>2021</v>
      </c>
      <c r="B46" s="92">
        <v>693.57355559999996</v>
      </c>
      <c r="C46" s="92">
        <f t="shared" si="10"/>
        <v>86696.694449999995</v>
      </c>
      <c r="D46" s="92">
        <f>SUM($C$6:C46)</f>
        <v>3496634.624928887</v>
      </c>
      <c r="E46" s="156">
        <f>D46/'a1'!F46*1000000</f>
        <v>91439.515185746655</v>
      </c>
      <c r="F46" s="92">
        <v>7.9812014259999993</v>
      </c>
      <c r="G46" s="92">
        <f t="shared" si="11"/>
        <v>997.65017824999995</v>
      </c>
      <c r="H46" s="92">
        <f>SUM($G$6:G46)</f>
        <v>49333.206710847495</v>
      </c>
      <c r="I46" s="156">
        <f>H46/'a1'!L46*1000000</f>
        <v>93601.451668982976</v>
      </c>
      <c r="J46" s="92">
        <v>1.6276706679999999</v>
      </c>
      <c r="K46" s="92">
        <f t="shared" si="12"/>
        <v>203.4588335</v>
      </c>
      <c r="L46" s="92">
        <f>SUM($K$6:K46)</f>
        <v>9004.7745109600528</v>
      </c>
      <c r="M46" s="156">
        <f>L46/'a1'!R46*1000000</f>
        <v>55539.430658533747</v>
      </c>
      <c r="N46" s="92">
        <v>14.244690739999999</v>
      </c>
      <c r="O46" s="92">
        <f t="shared" si="13"/>
        <v>1780.5863425</v>
      </c>
      <c r="P46" s="92">
        <f>SUM($O$6:O46)</f>
        <v>97095.37929462186</v>
      </c>
      <c r="Q46" s="156">
        <f>P46/'a1'!X46*1000000</f>
        <v>97104.31289140787</v>
      </c>
      <c r="R46" s="92">
        <v>11.814622929999999</v>
      </c>
      <c r="S46" s="92">
        <f t="shared" si="14"/>
        <v>1476.8278662499999</v>
      </c>
      <c r="T46" s="92">
        <f>SUM($S$6:S46)</f>
        <v>84912.68511693769</v>
      </c>
      <c r="U46" s="156">
        <f>T46/'a1'!AD46*1000000</f>
        <v>107375.40511649905</v>
      </c>
      <c r="V46" s="92">
        <v>77.529675839999996</v>
      </c>
      <c r="W46" s="92">
        <f t="shared" si="15"/>
        <v>9691.2094799999995</v>
      </c>
      <c r="X46" s="92">
        <f>SUM($W$6:W46)</f>
        <v>414310.81475540629</v>
      </c>
      <c r="Y46" s="156">
        <f>X46/'a1'!AJ46*1000000</f>
        <v>48332.926749518345</v>
      </c>
      <c r="Z46" s="92">
        <v>151.58007199999997</v>
      </c>
      <c r="AA46" s="92">
        <f t="shared" si="16"/>
        <v>18947.508999999998</v>
      </c>
      <c r="AB46" s="92">
        <f>SUM($AA$6:AA46)</f>
        <v>907740.01653377176</v>
      </c>
      <c r="AC46" s="156">
        <f>AB46/'a1'!AP46*1000000</f>
        <v>61158.211246913037</v>
      </c>
      <c r="AD46" s="92">
        <v>20.67984852</v>
      </c>
      <c r="AE46" s="92">
        <f t="shared" si="17"/>
        <v>2584.9810649999999</v>
      </c>
      <c r="AF46" s="92">
        <f>SUM($AE$6:AE46)</f>
        <v>100595.10327631587</v>
      </c>
      <c r="AG46" s="156">
        <f>AF46/'a1'!AV46*1000000</f>
        <v>72270.542986769302</v>
      </c>
      <c r="AH46" s="92">
        <v>76.409699779999997</v>
      </c>
      <c r="AI46" s="92">
        <f t="shared" si="18"/>
        <v>9551.2124724999994</v>
      </c>
      <c r="AJ46" s="92">
        <f>SUM($AI$6:AI46)</f>
        <v>355219.31905445014</v>
      </c>
      <c r="AK46" s="156">
        <f>AJ46/'a1'!BB46*1000000</f>
        <v>304201.39833781659</v>
      </c>
      <c r="AL46" s="92">
        <v>268.48881550000004</v>
      </c>
      <c r="AM46" s="92">
        <f t="shared" si="19"/>
        <v>33561.101937500003</v>
      </c>
      <c r="AN46" s="92">
        <f>SUM($AM$6:AM46)</f>
        <v>1171085.1512977306</v>
      </c>
      <c r="AO46" s="156">
        <f>AN46/'a1'!BH46*1000000</f>
        <v>264261.97882802365</v>
      </c>
      <c r="AP46" s="92">
        <v>60.588030150000002</v>
      </c>
      <c r="AQ46" s="92">
        <f t="shared" si="20"/>
        <v>7573.5037687499998</v>
      </c>
      <c r="AR46" s="92">
        <f>SUM($AQ$6:AQ46)</f>
        <v>294271.26701922505</v>
      </c>
      <c r="AS46" s="156">
        <f>AR46/'a1'!BN46*1000000</f>
        <v>56301.918531075753</v>
      </c>
    </row>
    <row r="47" spans="1:45" s="2" customFormat="1" x14ac:dyDescent="0.2">
      <c r="A47" s="1">
        <v>2022</v>
      </c>
      <c r="B47" s="148">
        <v>699.89900509999995</v>
      </c>
      <c r="C47" s="92">
        <f t="shared" si="10"/>
        <v>87487.375637499994</v>
      </c>
      <c r="D47" s="92">
        <f>SUM($C$6:C47)</f>
        <v>3584122.0005663871</v>
      </c>
      <c r="E47" s="156">
        <f>D47/'a1'!F47*1000000</f>
        <v>92051.779227034524</v>
      </c>
      <c r="F47" s="148">
        <v>8.0584555330000001</v>
      </c>
      <c r="G47" s="92">
        <f t="shared" si="11"/>
        <v>1007.306941625</v>
      </c>
      <c r="H47" s="92">
        <f>SUM($G$6:G47)</f>
        <v>50340.513652472495</v>
      </c>
      <c r="I47" s="156">
        <f>H47/'a1'!L47*1000000</f>
        <v>94748.269652390882</v>
      </c>
      <c r="J47" s="148">
        <v>1.6062948240000001</v>
      </c>
      <c r="K47" s="92">
        <f t="shared" si="12"/>
        <v>200.78685300000001</v>
      </c>
      <c r="L47" s="92">
        <f>SUM($K$6:K47)</f>
        <v>9205.5613639600524</v>
      </c>
      <c r="M47" s="156">
        <f>L47/'a1'!R47*1000000</f>
        <v>55052.904761950638</v>
      </c>
      <c r="N47" s="148">
        <v>14.291556140000001</v>
      </c>
      <c r="O47" s="92">
        <f t="shared" si="13"/>
        <v>1786.4445175000001</v>
      </c>
      <c r="P47" s="92">
        <f>SUM($O$6:O47)</f>
        <v>98881.82381212186</v>
      </c>
      <c r="Q47" s="156">
        <f>P47/'a1'!X47*1000000</f>
        <v>96445.3255526844</v>
      </c>
      <c r="R47" s="148">
        <v>12.41894974</v>
      </c>
      <c r="S47" s="92">
        <f t="shared" si="14"/>
        <v>1552.3687175</v>
      </c>
      <c r="T47" s="92">
        <f>SUM($S$6:S47)</f>
        <v>86465.053834437684</v>
      </c>
      <c r="U47" s="156">
        <f>T47/'a1'!AD47*1000000</f>
        <v>106844.06304300905</v>
      </c>
      <c r="V47" s="148">
        <v>79.285827460000007</v>
      </c>
      <c r="W47" s="92">
        <f t="shared" si="15"/>
        <v>9910.7284325000001</v>
      </c>
      <c r="X47" s="92">
        <f>SUM($W$6:W47)</f>
        <v>424221.54318790627</v>
      </c>
      <c r="Y47" s="156">
        <f>X47/'a1'!AJ47*1000000</f>
        <v>48911.857881477699</v>
      </c>
      <c r="Z47" s="148">
        <v>157.557772</v>
      </c>
      <c r="AA47" s="92">
        <f t="shared" si="16"/>
        <v>19694.7215</v>
      </c>
      <c r="AB47" s="92">
        <f>SUM($AA$6:AA47)</f>
        <v>927434.73803377175</v>
      </c>
      <c r="AC47" s="156">
        <f>AB47/'a1'!AP47*1000000</f>
        <v>61251.36177690795</v>
      </c>
      <c r="AD47" s="148">
        <v>21.736348880000001</v>
      </c>
      <c r="AE47" s="92">
        <f t="shared" si="17"/>
        <v>2717.0436100000002</v>
      </c>
      <c r="AF47" s="92">
        <f>SUM($AE$6:AE47)</f>
        <v>103312.14688631587</v>
      </c>
      <c r="AG47" s="156">
        <f>AF47/'a1'!AV47*1000000</f>
        <v>73137.821957113483</v>
      </c>
      <c r="AH47" s="148">
        <v>75.231059670000008</v>
      </c>
      <c r="AI47" s="92">
        <f t="shared" si="18"/>
        <v>9403.8824587500003</v>
      </c>
      <c r="AJ47" s="92">
        <f>SUM($AI$6:AI47)</f>
        <v>364623.20151320013</v>
      </c>
      <c r="AK47" s="156">
        <f>AJ47/'a1'!BB47*1000000</f>
        <v>309407.82763296022</v>
      </c>
      <c r="AL47" s="148">
        <v>265.46721759999997</v>
      </c>
      <c r="AM47" s="92">
        <f t="shared" si="19"/>
        <v>33183.402199999997</v>
      </c>
      <c r="AN47" s="92">
        <f>SUM($AM$6:AM47)</f>
        <v>1204268.5534977305</v>
      </c>
      <c r="AO47" s="156">
        <f>AN47/'a1'!BH47*1000000</f>
        <v>266977.6321965587</v>
      </c>
      <c r="AP47" s="148">
        <v>61.536687109999995</v>
      </c>
      <c r="AQ47" s="92">
        <f t="shared" si="20"/>
        <v>7692.0858887499999</v>
      </c>
      <c r="AR47" s="92">
        <f>SUM($AQ$6:AQ47)</f>
        <v>301963.35290797503</v>
      </c>
      <c r="AS47" s="156">
        <f>AR47/'a1'!BN47*1000000</f>
        <v>56362.882312333626</v>
      </c>
    </row>
    <row r="48" spans="1:45" s="2" customFormat="1" x14ac:dyDescent="0.2">
      <c r="A48" s="1">
        <v>2023</v>
      </c>
      <c r="B48" s="148">
        <v>693.91224349999993</v>
      </c>
      <c r="C48" s="92">
        <f t="shared" si="10"/>
        <v>86739.030437499998</v>
      </c>
      <c r="D48" s="92">
        <f>SUM($C$6:C48)</f>
        <v>3670861.0310038873</v>
      </c>
      <c r="E48" s="156">
        <f>D48/'a1'!F48*1000000</f>
        <v>91580.388346579042</v>
      </c>
      <c r="F48" s="148">
        <v>7.9216180459999999</v>
      </c>
      <c r="G48" s="92">
        <f t="shared" si="11"/>
        <v>990.20225574999995</v>
      </c>
      <c r="H48" s="92">
        <f>SUM($G$6:G48)</f>
        <v>51330.715908222497</v>
      </c>
      <c r="I48" s="156">
        <f>H48/'a1'!L48*1000000</f>
        <v>95249.67370663675</v>
      </c>
      <c r="J48" s="148">
        <v>1.5921669009999999</v>
      </c>
      <c r="K48" s="92">
        <f t="shared" si="12"/>
        <v>199.02086262499998</v>
      </c>
      <c r="L48" s="92">
        <f>SUM($K$6:K48)</f>
        <v>9404.5822265850529</v>
      </c>
      <c r="M48" s="156">
        <f>L48/'a1'!R48*1000000</f>
        <v>54138.620751383336</v>
      </c>
      <c r="N48" s="148">
        <v>13.538901379999999</v>
      </c>
      <c r="O48" s="92">
        <f t="shared" si="13"/>
        <v>1692.3626724999999</v>
      </c>
      <c r="P48" s="92">
        <f>SUM($O$6:O48)</f>
        <v>100574.18648462187</v>
      </c>
      <c r="Q48" s="156">
        <f>P48/'a1'!X48*1000000</f>
        <v>95196.894691100373</v>
      </c>
      <c r="R48" s="148">
        <v>11.46640682</v>
      </c>
      <c r="S48" s="92">
        <f t="shared" si="14"/>
        <v>1433.3008525</v>
      </c>
      <c r="T48" s="92">
        <f>SUM($S$6:S48)</f>
        <v>87898.354686937688</v>
      </c>
      <c r="U48" s="156">
        <f>T48/'a1'!AD48*1000000</f>
        <v>105622.94029841466</v>
      </c>
      <c r="V48" s="148">
        <v>78.93093162000001</v>
      </c>
      <c r="W48" s="92">
        <f t="shared" si="15"/>
        <v>9866.3664525000004</v>
      </c>
      <c r="X48" s="92">
        <f>SUM($W$6:W48)</f>
        <v>434087.90964040626</v>
      </c>
      <c r="Y48" s="156">
        <f>X48/'a1'!AJ48*1000000</f>
        <v>49060.457553261207</v>
      </c>
      <c r="Z48" s="148">
        <v>158.72814129999998</v>
      </c>
      <c r="AA48" s="92">
        <f t="shared" si="16"/>
        <v>19841.017662499999</v>
      </c>
      <c r="AB48" s="92">
        <f>SUM($AA$6:AA48)</f>
        <v>947275.75569627178</v>
      </c>
      <c r="AC48" s="156">
        <f>AB48/'a1'!AP48*1000000</f>
        <v>60632.606077373988</v>
      </c>
      <c r="AD48" s="148">
        <v>21.27868737</v>
      </c>
      <c r="AE48" s="92">
        <f t="shared" si="17"/>
        <v>2659.83592125</v>
      </c>
      <c r="AF48" s="92">
        <f>SUM($AE$6:AE48)</f>
        <v>105971.98280756586</v>
      </c>
      <c r="AG48" s="156">
        <f>AF48/'a1'!AV48*1000000</f>
        <v>72845.844803904096</v>
      </c>
      <c r="AH48" s="148">
        <v>73.913179220000004</v>
      </c>
      <c r="AI48" s="92">
        <f t="shared" si="18"/>
        <v>9239.1474025000007</v>
      </c>
      <c r="AJ48" s="92">
        <f>SUM($AI$6:AI48)</f>
        <v>373862.3489157001</v>
      </c>
      <c r="AK48" s="156">
        <f>AJ48/'a1'!BB48*1000000</f>
        <v>309154.20891113684</v>
      </c>
      <c r="AL48" s="148">
        <v>263.37602670000001</v>
      </c>
      <c r="AM48" s="92">
        <f t="shared" si="19"/>
        <v>32922.003337499998</v>
      </c>
      <c r="AN48" s="92">
        <f>SUM($AM$6:AM48)</f>
        <v>1237190.5568352304</v>
      </c>
      <c r="AO48" s="156">
        <f>AN48/'a1'!BH48*1000000</f>
        <v>264102.22209502</v>
      </c>
      <c r="AP48" s="148">
        <v>60.417946470000004</v>
      </c>
      <c r="AQ48" s="92">
        <f t="shared" si="20"/>
        <v>7552.2433087500003</v>
      </c>
      <c r="AR48" s="92">
        <f>SUM($AQ$6:AQ48)</f>
        <v>309515.59621672501</v>
      </c>
      <c r="AS48" s="156">
        <f>AR48/'a1'!BN48*1000000</f>
        <v>55954.556743237394</v>
      </c>
    </row>
    <row r="49" spans="1:45" x14ac:dyDescent="0.2">
      <c r="B49" s="120"/>
      <c r="C49" s="120"/>
      <c r="D49" s="120"/>
      <c r="E49" s="120"/>
      <c r="F49" s="120"/>
      <c r="G49" s="120"/>
      <c r="H49" s="120"/>
      <c r="I49" s="120"/>
      <c r="J49" s="120"/>
      <c r="K49" s="120"/>
      <c r="L49" s="120"/>
      <c r="M49" s="120"/>
      <c r="N49" s="120"/>
      <c r="O49" s="120"/>
      <c r="P49" s="120"/>
      <c r="Q49" s="120"/>
      <c r="R49" s="120"/>
      <c r="S49" s="120"/>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row>
    <row r="50" spans="1:45" x14ac:dyDescent="0.2">
      <c r="B50" s="1" t="s">
        <v>465</v>
      </c>
    </row>
    <row r="51" spans="1:45" s="5" customFormat="1" x14ac:dyDescent="0.2">
      <c r="A51" s="1" t="s">
        <v>157</v>
      </c>
      <c r="B51" s="5">
        <f>(POWER(B25/B6, 1/19)-1)*100</f>
        <v>1.5262787343684137</v>
      </c>
      <c r="C51" s="5">
        <f t="shared" ref="C51:AS51" si="21">(POWER(C25/C6, 1/19)-1)*100</f>
        <v>1.5262787343684137</v>
      </c>
      <c r="D51" s="5">
        <f t="shared" si="21"/>
        <v>17.723231847781552</v>
      </c>
      <c r="E51" s="5">
        <f t="shared" si="21"/>
        <v>16.416061952962636</v>
      </c>
      <c r="F51" s="5">
        <f t="shared" si="21"/>
        <v>0.21559281904686145</v>
      </c>
      <c r="G51" s="5">
        <f t="shared" si="21"/>
        <v>0.21559281904686145</v>
      </c>
      <c r="H51" s="5">
        <f t="shared" si="21"/>
        <v>17.177179293121348</v>
      </c>
      <c r="I51" s="5">
        <f t="shared" si="21"/>
        <v>17.707915060792988</v>
      </c>
      <c r="J51" s="5">
        <f t="shared" si="21"/>
        <v>0.93707442524857409</v>
      </c>
      <c r="K51" s="5">
        <f t="shared" si="21"/>
        <v>0.93707442524857409</v>
      </c>
      <c r="L51" s="5">
        <f t="shared" si="21"/>
        <v>17.414032153946902</v>
      </c>
      <c r="M51" s="5">
        <f t="shared" si="21"/>
        <v>16.801063162786313</v>
      </c>
      <c r="N51" s="5">
        <f t="shared" si="21"/>
        <v>1.0300913537656164</v>
      </c>
      <c r="O51" s="5">
        <f t="shared" si="21"/>
        <v>1.0300913537656164</v>
      </c>
      <c r="P51" s="5">
        <f t="shared" si="21"/>
        <v>17.413329851318959</v>
      </c>
      <c r="Q51" s="5">
        <f t="shared" si="21"/>
        <v>16.868722529973912</v>
      </c>
      <c r="R51" s="5">
        <f t="shared" si="21"/>
        <v>1.7309521636387437</v>
      </c>
      <c r="S51" s="5">
        <f t="shared" si="21"/>
        <v>1.7309521636387437</v>
      </c>
      <c r="T51" s="5">
        <f t="shared" si="21"/>
        <v>17.721462190316515</v>
      </c>
      <c r="U51" s="5">
        <f t="shared" si="21"/>
        <v>17.347042542998548</v>
      </c>
      <c r="V51" s="5">
        <f t="shared" si="21"/>
        <v>0.42754679802927686</v>
      </c>
      <c r="W51" s="5">
        <f t="shared" si="21"/>
        <v>0.42754679802927686</v>
      </c>
      <c r="X51" s="5">
        <f t="shared" si="21"/>
        <v>17.313057261280051</v>
      </c>
      <c r="Y51" s="5">
        <f t="shared" si="21"/>
        <v>16.595286928159435</v>
      </c>
      <c r="Z51" s="5">
        <f t="shared" si="21"/>
        <v>1.2593450976572829</v>
      </c>
      <c r="AA51" s="5">
        <f t="shared" si="21"/>
        <v>1.2593450976572829</v>
      </c>
      <c r="AB51" s="5">
        <f t="shared" si="21"/>
        <v>17.53228306606287</v>
      </c>
      <c r="AC51" s="5">
        <f t="shared" si="21"/>
        <v>15.800660624245989</v>
      </c>
      <c r="AD51" s="5">
        <f t="shared" si="21"/>
        <v>1.1105536616185407</v>
      </c>
      <c r="AE51" s="5">
        <f t="shared" si="21"/>
        <v>1.1105536616185407</v>
      </c>
      <c r="AF51" s="5">
        <f t="shared" si="21"/>
        <v>17.583270274685493</v>
      </c>
      <c r="AG51" s="5">
        <f t="shared" si="21"/>
        <v>16.950679257610645</v>
      </c>
      <c r="AH51" s="5">
        <f t="shared" si="21"/>
        <v>2.8572811648263974</v>
      </c>
      <c r="AI51" s="5">
        <f t="shared" si="21"/>
        <v>2.8572811648263974</v>
      </c>
      <c r="AJ51" s="5">
        <f t="shared" si="21"/>
        <v>18.566690800441201</v>
      </c>
      <c r="AK51" s="5">
        <f t="shared" si="21"/>
        <v>18.36669302069447</v>
      </c>
      <c r="AL51" s="5">
        <f t="shared" si="21"/>
        <v>1.9619615220667797</v>
      </c>
      <c r="AM51" s="5">
        <f t="shared" si="21"/>
        <v>1.9619615220667797</v>
      </c>
      <c r="AN51" s="5">
        <f t="shared" si="21"/>
        <v>17.921788789547399</v>
      </c>
      <c r="AO51" s="5">
        <f t="shared" si="21"/>
        <v>16.251931404369135</v>
      </c>
      <c r="AP51" s="5">
        <f t="shared" si="21"/>
        <v>1.6117505611613181</v>
      </c>
      <c r="AQ51" s="5">
        <f t="shared" si="21"/>
        <v>1.6117505611613181</v>
      </c>
      <c r="AR51" s="5">
        <f t="shared" si="21"/>
        <v>17.766925216405948</v>
      </c>
      <c r="AS51" s="5">
        <f t="shared" si="21"/>
        <v>15.574839844865206</v>
      </c>
    </row>
    <row r="52" spans="1:45" x14ac:dyDescent="0.2">
      <c r="A52" s="5" t="s">
        <v>158</v>
      </c>
      <c r="B52" s="5">
        <f>(POWER(B33/B25, 1/8)-1)*100</f>
        <v>0.1938565591478536</v>
      </c>
      <c r="C52" s="5">
        <f t="shared" ref="C52:AS52" si="22">(POWER(C33/C25, 1/8)-1)*100</f>
        <v>0.1938565591478536</v>
      </c>
      <c r="D52" s="5">
        <f t="shared" si="22"/>
        <v>5.0900980902625736</v>
      </c>
      <c r="E52" s="5">
        <f t="shared" si="22"/>
        <v>4.0421481173021467</v>
      </c>
      <c r="F52" s="5">
        <f t="shared" si="22"/>
        <v>1.7737550782255918</v>
      </c>
      <c r="G52" s="5">
        <f t="shared" si="22"/>
        <v>1.773755078225614</v>
      </c>
      <c r="H52" s="5">
        <f t="shared" si="22"/>
        <v>5.0431974221819775</v>
      </c>
      <c r="I52" s="5">
        <f t="shared" si="22"/>
        <v>5.4582717596643571</v>
      </c>
      <c r="J52" s="5">
        <f t="shared" si="22"/>
        <v>-0.90387264445893623</v>
      </c>
      <c r="K52" s="5">
        <f t="shared" si="22"/>
        <v>-0.90387264445893623</v>
      </c>
      <c r="L52" s="5">
        <f t="shared" si="22"/>
        <v>4.6225414632071526</v>
      </c>
      <c r="M52" s="5">
        <f t="shared" si="22"/>
        <v>4.4073969996717643</v>
      </c>
      <c r="N52" s="5">
        <f t="shared" si="22"/>
        <v>-0.77286918948485939</v>
      </c>
      <c r="O52" s="5">
        <f t="shared" si="22"/>
        <v>-0.77286918948485939</v>
      </c>
      <c r="P52" s="5">
        <f t="shared" si="22"/>
        <v>4.7797921930243348</v>
      </c>
      <c r="Q52" s="5">
        <f t="shared" si="22"/>
        <v>4.7497599090145393</v>
      </c>
      <c r="R52" s="5">
        <f t="shared" si="22"/>
        <v>-1.7256514518829591</v>
      </c>
      <c r="S52" s="5">
        <f t="shared" si="22"/>
        <v>-1.7256514518829591</v>
      </c>
      <c r="T52" s="5">
        <f t="shared" si="22"/>
        <v>5.0994521886884581</v>
      </c>
      <c r="U52" s="5">
        <f t="shared" si="22"/>
        <v>5.1633782276642837</v>
      </c>
      <c r="V52" s="5">
        <f t="shared" si="22"/>
        <v>-0.26593622882272738</v>
      </c>
      <c r="W52" s="5">
        <f t="shared" si="22"/>
        <v>-0.26593622882272738</v>
      </c>
      <c r="X52" s="5">
        <f t="shared" si="22"/>
        <v>4.4869039356681517</v>
      </c>
      <c r="Y52" s="5">
        <f t="shared" si="22"/>
        <v>3.789898823244342</v>
      </c>
      <c r="Z52" s="5">
        <f t="shared" si="22"/>
        <v>-1.1634489419281246</v>
      </c>
      <c r="AA52" s="5">
        <f t="shared" si="22"/>
        <v>-1.1634489419281246</v>
      </c>
      <c r="AB52" s="5">
        <f t="shared" si="22"/>
        <v>4.7732836880905793</v>
      </c>
      <c r="AC52" s="5">
        <f t="shared" si="22"/>
        <v>3.5000600964057105</v>
      </c>
      <c r="AD52" s="5">
        <f t="shared" si="22"/>
        <v>0.23073537338771377</v>
      </c>
      <c r="AE52" s="5">
        <f t="shared" si="22"/>
        <v>0.23073537338771377</v>
      </c>
      <c r="AF52" s="5">
        <f t="shared" si="22"/>
        <v>4.7856495815490563</v>
      </c>
      <c r="AG52" s="5">
        <f t="shared" si="22"/>
        <v>4.2234647107838308</v>
      </c>
      <c r="AH52" s="5">
        <f t="shared" si="22"/>
        <v>0.67116211159155004</v>
      </c>
      <c r="AI52" s="5">
        <f t="shared" si="22"/>
        <v>0.67116211159155004</v>
      </c>
      <c r="AJ52" s="5">
        <f t="shared" si="22"/>
        <v>5.7187679437203265</v>
      </c>
      <c r="AK52" s="5">
        <f t="shared" si="22"/>
        <v>5.5908942962275221</v>
      </c>
      <c r="AL52" s="5">
        <f t="shared" si="22"/>
        <v>1.5403435002993016</v>
      </c>
      <c r="AM52" s="5">
        <f t="shared" si="22"/>
        <v>1.5403435002993016</v>
      </c>
      <c r="AN52" s="5">
        <f t="shared" si="22"/>
        <v>5.5261225003852221</v>
      </c>
      <c r="AO52" s="5">
        <f t="shared" si="22"/>
        <v>3.1811766894620952</v>
      </c>
      <c r="AP52" s="5">
        <f t="shared" si="22"/>
        <v>-0.13423625884548818</v>
      </c>
      <c r="AQ52" s="5">
        <f t="shared" si="22"/>
        <v>-0.13423625884548818</v>
      </c>
      <c r="AR52" s="5">
        <f t="shared" si="22"/>
        <v>5.0218831493598293</v>
      </c>
      <c r="AS52" s="5">
        <f t="shared" si="22"/>
        <v>4.055305677723875</v>
      </c>
    </row>
    <row r="53" spans="1:45" x14ac:dyDescent="0.2">
      <c r="A53" s="5" t="s">
        <v>159</v>
      </c>
      <c r="B53" s="5">
        <f>(POWER(B44/B33, 1/11)-1)*100</f>
        <v>-0.12630010340044517</v>
      </c>
      <c r="C53" s="5">
        <f t="shared" ref="C53:AS53" si="23">(POWER(C44/C33, 1/11)-1)*100</f>
        <v>-0.12630010340044517</v>
      </c>
      <c r="D53" s="5">
        <f t="shared" si="23"/>
        <v>3.3657476233701855</v>
      </c>
      <c r="E53" s="5">
        <f t="shared" si="23"/>
        <v>2.2115152134248861</v>
      </c>
      <c r="F53" s="5">
        <f t="shared" si="23"/>
        <v>0.30417433727236709</v>
      </c>
      <c r="G53" s="5">
        <f t="shared" si="23"/>
        <v>0.30417433727236709</v>
      </c>
      <c r="H53" s="5">
        <f t="shared" si="23"/>
        <v>3.3358549913835134</v>
      </c>
      <c r="I53" s="5">
        <f t="shared" si="23"/>
        <v>3.0456317328948268</v>
      </c>
      <c r="J53" s="5">
        <f t="shared" si="23"/>
        <v>-1.040472747689436</v>
      </c>
      <c r="K53" s="5">
        <f t="shared" si="23"/>
        <v>-1.040472747689436</v>
      </c>
      <c r="L53" s="5">
        <f t="shared" si="23"/>
        <v>2.9432267001290535</v>
      </c>
      <c r="M53" s="5">
        <f t="shared" si="23"/>
        <v>1.8638203526227581</v>
      </c>
      <c r="N53" s="5">
        <f t="shared" si="23"/>
        <v>-2.4039856178227681</v>
      </c>
      <c r="O53" s="5">
        <f t="shared" si="23"/>
        <v>-2.4039856178227681</v>
      </c>
      <c r="P53" s="5">
        <f t="shared" si="23"/>
        <v>2.7649531936228877</v>
      </c>
      <c r="Q53" s="5">
        <f t="shared" si="23"/>
        <v>2.376317810293882</v>
      </c>
      <c r="R53" s="5">
        <f t="shared" si="23"/>
        <v>-2.807918689450184</v>
      </c>
      <c r="S53" s="5">
        <f t="shared" si="23"/>
        <v>-2.807918689450184</v>
      </c>
      <c r="T53" s="5">
        <f t="shared" si="23"/>
        <v>2.666523813485222</v>
      </c>
      <c r="U53" s="5">
        <f t="shared" si="23"/>
        <v>2.2934927027924656</v>
      </c>
      <c r="V53" s="5">
        <f t="shared" si="23"/>
        <v>-7.3659233082112863E-2</v>
      </c>
      <c r="W53" s="5">
        <f t="shared" si="23"/>
        <v>-7.3659233082112863E-2</v>
      </c>
      <c r="X53" s="5">
        <f t="shared" si="23"/>
        <v>2.9570821621621501</v>
      </c>
      <c r="Y53" s="5">
        <f t="shared" si="23"/>
        <v>2.1283942032841452</v>
      </c>
      <c r="Z53" s="5">
        <f t="shared" si="23"/>
        <v>-1.274675461457353</v>
      </c>
      <c r="AA53" s="5">
        <f t="shared" si="23"/>
        <v>-1.274675461457353</v>
      </c>
      <c r="AB53" s="5">
        <f t="shared" si="23"/>
        <v>2.7952769344155026</v>
      </c>
      <c r="AC53" s="5">
        <f t="shared" si="23"/>
        <v>1.6500540066727076</v>
      </c>
      <c r="AD53" s="5">
        <f t="shared" si="23"/>
        <v>0.4148894716454965</v>
      </c>
      <c r="AE53" s="5">
        <f t="shared" si="23"/>
        <v>0.4148894716454965</v>
      </c>
      <c r="AF53" s="5">
        <f t="shared" si="23"/>
        <v>3.313271404859286</v>
      </c>
      <c r="AG53" s="5">
        <f t="shared" si="23"/>
        <v>2.0588754512376184</v>
      </c>
      <c r="AH53" s="5">
        <f t="shared" si="23"/>
        <v>0.60458570024455316</v>
      </c>
      <c r="AI53" s="5">
        <f t="shared" si="23"/>
        <v>0.60458570024455316</v>
      </c>
      <c r="AJ53" s="5">
        <f t="shared" si="23"/>
        <v>3.8506219723865254</v>
      </c>
      <c r="AK53" s="5">
        <f t="shared" si="23"/>
        <v>2.5854193588280561</v>
      </c>
      <c r="AL53" s="5">
        <f t="shared" si="23"/>
        <v>0.60239963214088199</v>
      </c>
      <c r="AM53" s="5">
        <f t="shared" si="23"/>
        <v>0.60239963214088199</v>
      </c>
      <c r="AN53" s="5">
        <f t="shared" si="23"/>
        <v>3.9896026268979146</v>
      </c>
      <c r="AO53" s="5">
        <f t="shared" si="23"/>
        <v>2.1937552077353484</v>
      </c>
      <c r="AP53" s="5">
        <f t="shared" si="23"/>
        <v>1.8981403004936226E-4</v>
      </c>
      <c r="AQ53" s="5">
        <f t="shared" si="23"/>
        <v>1.8981403004936226E-4</v>
      </c>
      <c r="AR53" s="5">
        <f t="shared" si="23"/>
        <v>3.3074181528373714</v>
      </c>
      <c r="AS53" s="5">
        <f t="shared" si="23"/>
        <v>1.8029074336222806</v>
      </c>
    </row>
    <row r="54" spans="1:45" x14ac:dyDescent="0.2">
      <c r="A54" s="5" t="s">
        <v>160</v>
      </c>
      <c r="B54" s="5">
        <f>(POWER(B48/B44, 1/4)-1)*100</f>
        <v>-1.8362248767218259</v>
      </c>
      <c r="C54" s="5">
        <f t="shared" ref="C54:AS54" si="24">(POWER(C48/C44, 1/4)-1)*100</f>
        <v>-1.8362248767218259</v>
      </c>
      <c r="D54" s="5">
        <f t="shared" si="24"/>
        <v>2.507447559308229</v>
      </c>
      <c r="E54" s="5">
        <f t="shared" si="24"/>
        <v>0.8937834748250717</v>
      </c>
      <c r="F54" s="5">
        <f t="shared" si="24"/>
        <v>-7.552241483815858</v>
      </c>
      <c r="G54" s="5">
        <f t="shared" si="24"/>
        <v>-7.552241483815858</v>
      </c>
      <c r="H54" s="5">
        <f t="shared" si="24"/>
        <v>2.087043184827353</v>
      </c>
      <c r="I54" s="5">
        <f t="shared" si="24"/>
        <v>1.5493655177680532</v>
      </c>
      <c r="J54" s="5">
        <f t="shared" si="24"/>
        <v>-0.62853292820809203</v>
      </c>
      <c r="K54" s="5">
        <f t="shared" si="24"/>
        <v>-0.62853292820809203</v>
      </c>
      <c r="L54" s="5">
        <f t="shared" si="24"/>
        <v>2.2516164883850109</v>
      </c>
      <c r="M54" s="5">
        <f t="shared" si="24"/>
        <v>-0.49420118615395303</v>
      </c>
      <c r="N54" s="5">
        <f t="shared" si="24"/>
        <v>-3.7615415711406031</v>
      </c>
      <c r="O54" s="5">
        <f t="shared" si="24"/>
        <v>-3.7615415711406031</v>
      </c>
      <c r="P54" s="5">
        <f t="shared" si="24"/>
        <v>1.8358044970708809</v>
      </c>
      <c r="Q54" s="5">
        <f t="shared" si="24"/>
        <v>-0.16687764050554721</v>
      </c>
      <c r="R54" s="5">
        <f t="shared" si="24"/>
        <v>-3.2845502305073215</v>
      </c>
      <c r="S54" s="5">
        <f t="shared" si="24"/>
        <v>-3.2845502305073215</v>
      </c>
      <c r="T54" s="5">
        <f t="shared" si="24"/>
        <v>1.7371707832329442</v>
      </c>
      <c r="U54" s="5">
        <f t="shared" si="24"/>
        <v>1.9194206916095524E-2</v>
      </c>
      <c r="V54" s="5">
        <f t="shared" si="24"/>
        <v>-0.91179175313541583</v>
      </c>
      <c r="W54" s="5">
        <f t="shared" si="24"/>
        <v>-0.91179175313541583</v>
      </c>
      <c r="X54" s="5">
        <f t="shared" si="24"/>
        <v>2.3673854983910392</v>
      </c>
      <c r="Y54" s="5">
        <f t="shared" si="24"/>
        <v>1.2954259048225891</v>
      </c>
      <c r="Z54" s="5">
        <f t="shared" si="24"/>
        <v>-0.95564090464034246</v>
      </c>
      <c r="AA54" s="5">
        <f t="shared" si="24"/>
        <v>-0.95564090464034246</v>
      </c>
      <c r="AB54" s="5">
        <f t="shared" si="24"/>
        <v>2.144389767412469</v>
      </c>
      <c r="AC54" s="5">
        <f t="shared" si="24"/>
        <v>0.38375152546106239</v>
      </c>
      <c r="AD54" s="5">
        <f t="shared" si="24"/>
        <v>-1.0742316289336196</v>
      </c>
      <c r="AE54" s="5">
        <f t="shared" si="24"/>
        <v>-1.0742316289336196</v>
      </c>
      <c r="AF54" s="5">
        <f t="shared" si="24"/>
        <v>2.6713403258283863</v>
      </c>
      <c r="AG54" s="5">
        <f t="shared" si="24"/>
        <v>1.142904163218228</v>
      </c>
      <c r="AH54" s="5">
        <f t="shared" si="24"/>
        <v>-3.7637986227051723</v>
      </c>
      <c r="AI54" s="5">
        <f t="shared" si="24"/>
        <v>-3.7637986227051723</v>
      </c>
      <c r="AJ54" s="5">
        <f t="shared" si="24"/>
        <v>2.6790606670148653</v>
      </c>
      <c r="AK54" s="5">
        <f t="shared" si="24"/>
        <v>1.7083921837901306</v>
      </c>
      <c r="AL54" s="5">
        <f t="shared" si="24"/>
        <v>-1.9188955343065861</v>
      </c>
      <c r="AM54" s="5">
        <f t="shared" si="24"/>
        <v>-1.9188955343065861</v>
      </c>
      <c r="AN54" s="5">
        <f t="shared" si="24"/>
        <v>2.8822544734170563</v>
      </c>
      <c r="AO54" s="5">
        <f t="shared" si="24"/>
        <v>1.0254457829907748</v>
      </c>
      <c r="AP54" s="5">
        <f t="shared" si="24"/>
        <v>-1.1539175366896082</v>
      </c>
      <c r="AQ54" s="5">
        <f t="shared" si="24"/>
        <v>-1.1539175366896082</v>
      </c>
      <c r="AR54" s="5">
        <f t="shared" si="24"/>
        <v>2.6002012999312596</v>
      </c>
      <c r="AS54" s="5">
        <f t="shared" si="24"/>
        <v>0.59198563069042809</v>
      </c>
    </row>
    <row r="55" spans="1:45" x14ac:dyDescent="0.2">
      <c r="A55" s="1" t="s">
        <v>161</v>
      </c>
      <c r="B55" s="5">
        <f>(POWER(B48/B6, 1/42)-1)*100</f>
        <v>0.51384468293715901</v>
      </c>
      <c r="C55" s="5">
        <f t="shared" ref="C55:AS55" si="25">(POWER(C48/C6, 1/42)-1)*100</f>
        <v>0.51384468293715901</v>
      </c>
      <c r="D55" s="5">
        <f t="shared" si="25"/>
        <v>9.8887786872131844</v>
      </c>
      <c r="E55" s="5">
        <f t="shared" si="25"/>
        <v>8.641820139784917</v>
      </c>
      <c r="F55" s="5">
        <f t="shared" si="25"/>
        <v>-0.23572732039949251</v>
      </c>
      <c r="G55" s="5">
        <f t="shared" si="25"/>
        <v>-0.23572732039949251</v>
      </c>
      <c r="H55" s="5">
        <f t="shared" si="25"/>
        <v>9.5973673190370192</v>
      </c>
      <c r="I55" s="5">
        <f t="shared" si="25"/>
        <v>9.7680338436101124</v>
      </c>
      <c r="J55" s="5">
        <f t="shared" si="25"/>
        <v>-8.4953708258472815E-2</v>
      </c>
      <c r="K55" s="5">
        <f t="shared" si="25"/>
        <v>-8.4953708258472815E-2</v>
      </c>
      <c r="L55" s="5">
        <f t="shared" si="25"/>
        <v>9.5212859604911557</v>
      </c>
      <c r="M55" s="5">
        <f t="shared" si="25"/>
        <v>8.6363228244262338</v>
      </c>
      <c r="N55" s="5">
        <f t="shared" si="25"/>
        <v>-0.68428344347987169</v>
      </c>
      <c r="O55" s="5">
        <f t="shared" si="25"/>
        <v>-0.68428344347987169</v>
      </c>
      <c r="P55" s="5">
        <f t="shared" si="25"/>
        <v>9.4601177730708983</v>
      </c>
      <c r="Q55" s="5">
        <f t="shared" si="25"/>
        <v>8.9096373686641037</v>
      </c>
      <c r="R55" s="5">
        <f t="shared" si="25"/>
        <v>-0.61729804365298069</v>
      </c>
      <c r="S55" s="5">
        <f t="shared" si="25"/>
        <v>-0.61729804365298069</v>
      </c>
      <c r="T55" s="5">
        <f t="shared" si="25"/>
        <v>9.6159463666855451</v>
      </c>
      <c r="U55" s="5">
        <f t="shared" si="25"/>
        <v>9.1892108490962521</v>
      </c>
      <c r="V55" s="5">
        <f t="shared" si="25"/>
        <v>3.5751697277608407E-2</v>
      </c>
      <c r="W55" s="5">
        <f t="shared" si="25"/>
        <v>3.5751697277608407E-2</v>
      </c>
      <c r="X55" s="5">
        <f t="shared" si="25"/>
        <v>9.4672727275711299</v>
      </c>
      <c r="Y55" s="5">
        <f t="shared" si="25"/>
        <v>8.6851602384554472</v>
      </c>
      <c r="Z55" s="5">
        <f t="shared" si="25"/>
        <v>-8.4167452733974191E-2</v>
      </c>
      <c r="AA55" s="5">
        <f t="shared" si="25"/>
        <v>-8.4167452733974191E-2</v>
      </c>
      <c r="AB55" s="5">
        <f t="shared" si="25"/>
        <v>9.5490001469362475</v>
      </c>
      <c r="AC55" s="5">
        <f t="shared" si="25"/>
        <v>8.0655896648556649</v>
      </c>
      <c r="AD55" s="5">
        <f t="shared" si="25"/>
        <v>0.55060889576314942</v>
      </c>
      <c r="AE55" s="5">
        <f t="shared" si="25"/>
        <v>0.55060889576314942</v>
      </c>
      <c r="AF55" s="5">
        <f t="shared" si="25"/>
        <v>9.7710827643357376</v>
      </c>
      <c r="AG55" s="5">
        <f t="shared" si="25"/>
        <v>8.8863024723168529</v>
      </c>
      <c r="AH55" s="5">
        <f t="shared" si="25"/>
        <v>1.201522050002013</v>
      </c>
      <c r="AI55" s="5">
        <f t="shared" si="25"/>
        <v>1.201522050002013</v>
      </c>
      <c r="AJ55" s="5">
        <f t="shared" si="25"/>
        <v>10.522538124372737</v>
      </c>
      <c r="AK55" s="5">
        <f t="shared" si="25"/>
        <v>9.9592945763756759</v>
      </c>
      <c r="AL55" s="5">
        <f t="shared" si="25"/>
        <v>1.1494474046009229</v>
      </c>
      <c r="AM55" s="5">
        <f t="shared" si="25"/>
        <v>1.1494474046009229</v>
      </c>
      <c r="AN55" s="5">
        <f t="shared" si="25"/>
        <v>10.27125876764179</v>
      </c>
      <c r="AO55" s="5">
        <f t="shared" si="25"/>
        <v>8.4093209512893665</v>
      </c>
      <c r="AP55" s="5">
        <f t="shared" si="25"/>
        <v>0.58896726503532282</v>
      </c>
      <c r="AQ55" s="5">
        <f t="shared" si="25"/>
        <v>0.58896726503532282</v>
      </c>
      <c r="AR55" s="5">
        <f t="shared" si="25"/>
        <v>9.8868549525835014</v>
      </c>
      <c r="AS55" s="5">
        <f t="shared" si="25"/>
        <v>8.1441780869859102</v>
      </c>
    </row>
    <row r="58" spans="1:45" ht="12.75" customHeight="1" x14ac:dyDescent="0.2"/>
    <row r="59" spans="1:45" ht="12.75" customHeight="1" x14ac:dyDescent="0.2">
      <c r="B59" s="1" t="s">
        <v>667</v>
      </c>
    </row>
    <row r="60" spans="1:45" ht="12.75" customHeight="1" x14ac:dyDescent="0.2">
      <c r="B60" s="1" t="s">
        <v>668</v>
      </c>
    </row>
    <row r="61" spans="1:45" ht="12.75" customHeight="1" x14ac:dyDescent="0.2">
      <c r="B61" s="1" t="s">
        <v>669</v>
      </c>
    </row>
    <row r="62" spans="1:45" ht="12.75" customHeight="1" x14ac:dyDescent="0.2"/>
    <row r="63" spans="1:45" ht="12.75" customHeight="1" x14ac:dyDescent="0.2">
      <c r="B63" s="1" t="s">
        <v>670</v>
      </c>
    </row>
    <row r="64" spans="1:45" ht="12.75" customHeight="1" x14ac:dyDescent="0.2">
      <c r="B64" s="1" t="s">
        <v>671</v>
      </c>
    </row>
    <row r="65" spans="2:13" ht="12.75" customHeight="1" x14ac:dyDescent="0.2">
      <c r="B65" s="1" t="s">
        <v>672</v>
      </c>
    </row>
    <row r="66" spans="2:13" ht="12.75" customHeight="1" x14ac:dyDescent="0.2"/>
    <row r="67" spans="2:13" ht="12.75" customHeight="1" x14ac:dyDescent="0.2">
      <c r="B67" s="1" t="s">
        <v>673</v>
      </c>
    </row>
    <row r="68" spans="2:13" ht="12.75" customHeight="1" x14ac:dyDescent="0.2">
      <c r="C68" s="3"/>
      <c r="D68" s="3"/>
      <c r="E68" s="3"/>
      <c r="F68" s="3"/>
      <c r="G68" s="3"/>
      <c r="H68" s="3"/>
      <c r="I68" s="3"/>
      <c r="J68" s="3"/>
    </row>
    <row r="69" spans="2:13" ht="12.75" customHeight="1" x14ac:dyDescent="0.2">
      <c r="B69" s="1" t="s">
        <v>674</v>
      </c>
      <c r="C69" s="116"/>
      <c r="D69" s="116"/>
      <c r="E69" s="116"/>
      <c r="F69" s="116"/>
      <c r="G69" s="116"/>
      <c r="H69" s="116"/>
      <c r="I69" s="116"/>
      <c r="J69" s="116"/>
      <c r="K69" s="116"/>
      <c r="L69" s="116"/>
      <c r="M69" s="116"/>
    </row>
    <row r="70" spans="2:13" ht="12.75" customHeight="1" x14ac:dyDescent="0.2"/>
    <row r="71" spans="2:13" ht="12.75" customHeight="1" x14ac:dyDescent="0.2"/>
    <row r="72" spans="2:13" ht="12.75" customHeight="1" x14ac:dyDescent="0.2">
      <c r="B72" s="4"/>
    </row>
    <row r="73" spans="2:13" ht="12.75" customHeight="1" x14ac:dyDescent="0.2">
      <c r="B73" s="1" t="s">
        <v>675</v>
      </c>
      <c r="F73" s="92"/>
      <c r="G73" s="92"/>
      <c r="H73" s="92"/>
      <c r="I73" s="92"/>
      <c r="J73" s="92"/>
      <c r="K73" s="92"/>
      <c r="L73" s="92"/>
      <c r="M73" s="92"/>
    </row>
    <row r="74" spans="2:13" ht="12.75" customHeight="1" x14ac:dyDescent="0.2"/>
    <row r="75" spans="2:13" ht="12.75" customHeight="1" x14ac:dyDescent="0.2">
      <c r="B75" s="20" t="s">
        <v>676</v>
      </c>
      <c r="E75" s="20" t="s">
        <v>677</v>
      </c>
      <c r="F75" s="20"/>
      <c r="G75" s="20"/>
    </row>
    <row r="76" spans="2:13" ht="12.75" customHeight="1" x14ac:dyDescent="0.2">
      <c r="B76" s="1" t="s">
        <v>101</v>
      </c>
      <c r="C76" s="140">
        <v>606.39218440000002</v>
      </c>
      <c r="E76" s="1" t="s">
        <v>101</v>
      </c>
      <c r="F76" s="5">
        <f t="shared" ref="F76:F86" si="26">C76/C$76*100</f>
        <v>100</v>
      </c>
      <c r="G76" s="16"/>
    </row>
    <row r="77" spans="2:13" ht="12.75" customHeight="1" x14ac:dyDescent="0.2">
      <c r="B77" s="1" t="s">
        <v>678</v>
      </c>
      <c r="C77" s="88">
        <v>9.4797833210000011</v>
      </c>
      <c r="E77" s="1" t="s">
        <v>678</v>
      </c>
      <c r="F77" s="5">
        <f t="shared" si="26"/>
        <v>1.5633089549760366</v>
      </c>
      <c r="G77" s="16"/>
    </row>
    <row r="78" spans="2:13" ht="12.75" customHeight="1" x14ac:dyDescent="0.2">
      <c r="B78" s="1" t="s">
        <v>318</v>
      </c>
      <c r="C78" s="88">
        <v>1.788246029</v>
      </c>
      <c r="E78" s="1" t="s">
        <v>318</v>
      </c>
      <c r="F78" s="5">
        <f t="shared" si="26"/>
        <v>0.29489925414678547</v>
      </c>
      <c r="G78" s="16"/>
      <c r="K78" s="16"/>
    </row>
    <row r="79" spans="2:13" ht="12.75" customHeight="1" x14ac:dyDescent="0.2">
      <c r="B79" s="1" t="s">
        <v>319</v>
      </c>
      <c r="C79" s="88">
        <v>19.577826379999998</v>
      </c>
      <c r="E79" s="1" t="s">
        <v>319</v>
      </c>
      <c r="F79" s="5">
        <f t="shared" si="26"/>
        <v>3.2285749855716639</v>
      </c>
      <c r="G79" s="16"/>
      <c r="K79" s="16"/>
    </row>
    <row r="80" spans="2:13" ht="12.75" customHeight="1" x14ac:dyDescent="0.2">
      <c r="B80" s="1" t="s">
        <v>320</v>
      </c>
      <c r="C80" s="88">
        <v>16.117956270000001</v>
      </c>
      <c r="E80" s="1" t="s">
        <v>320</v>
      </c>
      <c r="F80" s="5">
        <f t="shared" si="26"/>
        <v>2.6580085767345518</v>
      </c>
      <c r="G80" s="16"/>
      <c r="K80" s="16"/>
    </row>
    <row r="81" spans="2:11" ht="12.75" customHeight="1" x14ac:dyDescent="0.2">
      <c r="B81" s="1" t="s">
        <v>679</v>
      </c>
      <c r="C81" s="88">
        <v>84.268133759999998</v>
      </c>
      <c r="E81" s="1" t="s">
        <v>679</v>
      </c>
      <c r="F81" s="5">
        <f t="shared" si="26"/>
        <v>13.896639159915928</v>
      </c>
      <c r="G81" s="16"/>
      <c r="K81" s="16"/>
    </row>
    <row r="82" spans="2:11" ht="12.75" customHeight="1" x14ac:dyDescent="0.2">
      <c r="B82" s="1" t="s">
        <v>680</v>
      </c>
      <c r="C82" s="88">
        <v>178.21697649999999</v>
      </c>
      <c r="E82" s="1" t="s">
        <v>680</v>
      </c>
      <c r="F82" s="5">
        <f t="shared" si="26"/>
        <v>29.389721880458978</v>
      </c>
      <c r="G82" s="16"/>
      <c r="K82" s="16"/>
    </row>
    <row r="83" spans="2:11" ht="12.75" customHeight="1" x14ac:dyDescent="0.2">
      <c r="B83" s="1" t="s">
        <v>681</v>
      </c>
      <c r="C83" s="88">
        <v>18.311480240000002</v>
      </c>
      <c r="E83" s="1" t="s">
        <v>681</v>
      </c>
      <c r="F83" s="5">
        <f t="shared" si="26"/>
        <v>3.0197421258188633</v>
      </c>
      <c r="K83" s="16"/>
    </row>
    <row r="84" spans="2:11" ht="12.75" customHeight="1" x14ac:dyDescent="0.2">
      <c r="B84" s="1" t="s">
        <v>682</v>
      </c>
      <c r="C84" s="88">
        <v>48.506757800000003</v>
      </c>
      <c r="E84" s="1" t="s">
        <v>682</v>
      </c>
      <c r="F84" s="5">
        <f t="shared" si="26"/>
        <v>7.9992386194745286</v>
      </c>
      <c r="K84" s="16"/>
    </row>
    <row r="85" spans="2:11" ht="12.75" customHeight="1" x14ac:dyDescent="0.2">
      <c r="B85" s="1" t="s">
        <v>683</v>
      </c>
      <c r="C85" s="88">
        <v>176.62202340000002</v>
      </c>
      <c r="E85" s="1" t="s">
        <v>683</v>
      </c>
      <c r="F85" s="5">
        <f t="shared" si="26"/>
        <v>29.126698520159888</v>
      </c>
      <c r="K85" s="16"/>
    </row>
    <row r="86" spans="2:11" ht="12.75" customHeight="1" x14ac:dyDescent="0.2">
      <c r="B86" s="1" t="s">
        <v>326</v>
      </c>
      <c r="C86" s="88">
        <v>51.166712189999998</v>
      </c>
      <c r="E86" s="1" t="s">
        <v>326</v>
      </c>
      <c r="F86" s="5">
        <f t="shared" si="26"/>
        <v>8.4378911051809382</v>
      </c>
      <c r="K86" s="16"/>
    </row>
    <row r="87" spans="2:11" x14ac:dyDescent="0.2">
      <c r="K87" s="16"/>
    </row>
    <row r="88" spans="2:11" ht="12.75" customHeight="1" x14ac:dyDescent="0.2">
      <c r="K88" s="16"/>
    </row>
    <row r="89" spans="2:11" ht="12.75" customHeight="1" x14ac:dyDescent="0.2">
      <c r="K89" s="16"/>
    </row>
    <row r="90" spans="2:11" ht="12.75" customHeight="1" x14ac:dyDescent="0.2">
      <c r="K90" s="16"/>
    </row>
    <row r="91" spans="2:11" ht="12.75" customHeight="1" x14ac:dyDescent="0.2">
      <c r="K91" s="16"/>
    </row>
    <row r="92" spans="2:11" ht="12.75" customHeight="1" x14ac:dyDescent="0.2">
      <c r="K92" s="16"/>
    </row>
    <row r="93" spans="2:11" ht="12.75" customHeight="1" x14ac:dyDescent="0.2">
      <c r="K93" s="16"/>
    </row>
    <row r="94" spans="2:11" ht="12.75" customHeight="1" x14ac:dyDescent="0.2">
      <c r="K94" s="16"/>
    </row>
    <row r="95" spans="2:11" ht="12.75" customHeight="1" x14ac:dyDescent="0.2">
      <c r="K95" s="16"/>
    </row>
    <row r="96" spans="2:11" ht="12.75" customHeight="1" x14ac:dyDescent="0.2">
      <c r="K96" s="16"/>
    </row>
    <row r="97" spans="3:13" ht="12.75" customHeight="1" x14ac:dyDescent="0.2">
      <c r="K97" s="16"/>
    </row>
    <row r="98" spans="3:13" ht="12.75" customHeight="1" x14ac:dyDescent="0.2">
      <c r="K98" s="16"/>
    </row>
    <row r="99" spans="3:13" ht="12.75" customHeight="1" x14ac:dyDescent="0.2">
      <c r="K99" s="16"/>
    </row>
    <row r="100" spans="3:13" ht="12.75" customHeight="1" x14ac:dyDescent="0.2">
      <c r="K100" s="16"/>
    </row>
    <row r="101" spans="3:13" ht="12.75" customHeight="1" x14ac:dyDescent="0.2">
      <c r="K101" s="16"/>
    </row>
    <row r="102" spans="3:13" ht="12.75" customHeight="1" x14ac:dyDescent="0.25">
      <c r="D102" s="76"/>
      <c r="E102" s="76"/>
      <c r="F102" s="76"/>
      <c r="G102" s="76"/>
      <c r="H102" s="76"/>
      <c r="I102" s="76"/>
      <c r="J102" s="76"/>
      <c r="K102" s="16"/>
      <c r="L102" s="76"/>
      <c r="M102" s="76"/>
    </row>
    <row r="103" spans="3:13" ht="12.75" customHeight="1" x14ac:dyDescent="0.2">
      <c r="C103" s="5"/>
      <c r="D103" s="5"/>
      <c r="E103" s="5"/>
      <c r="F103" s="5"/>
      <c r="G103" s="5"/>
      <c r="H103" s="5"/>
      <c r="I103" s="5"/>
      <c r="J103" s="5"/>
      <c r="K103" s="16"/>
      <c r="L103" s="5"/>
      <c r="M103" s="5"/>
    </row>
    <row r="104" spans="3:13" ht="12.75" customHeight="1" x14ac:dyDescent="0.2">
      <c r="C104" s="5"/>
      <c r="D104" s="5"/>
      <c r="E104" s="5"/>
      <c r="F104" s="5"/>
      <c r="G104" s="5"/>
      <c r="H104" s="5"/>
      <c r="I104" s="5"/>
      <c r="J104" s="5"/>
      <c r="K104" s="16"/>
      <c r="L104" s="5"/>
      <c r="M104" s="5"/>
    </row>
    <row r="105" spans="3:13" ht="12.75" customHeight="1" x14ac:dyDescent="0.2">
      <c r="K105" s="16"/>
    </row>
    <row r="106" spans="3:13" x14ac:dyDescent="0.2">
      <c r="K106" s="16"/>
    </row>
    <row r="107" spans="3:13" x14ac:dyDescent="0.2">
      <c r="K107" s="16"/>
    </row>
    <row r="108" spans="3:13" x14ac:dyDescent="0.2">
      <c r="K108" s="16"/>
    </row>
    <row r="109" spans="3:13" x14ac:dyDescent="0.2">
      <c r="K109" s="16"/>
    </row>
    <row r="110" spans="3:13" x14ac:dyDescent="0.2">
      <c r="K110" s="16"/>
    </row>
    <row r="111" spans="3:13" x14ac:dyDescent="0.2">
      <c r="K111" s="16"/>
    </row>
    <row r="112" spans="3:13" x14ac:dyDescent="0.2">
      <c r="K112" s="16"/>
    </row>
  </sheetData>
  <phoneticPr fontId="19" type="noConversion"/>
  <pageMargins left="0.75" right="0.75" top="1" bottom="1" header="0.5" footer="0.5"/>
  <pageSetup scale="63" orientation="landscape" r:id="rId1"/>
  <headerFooter alignWithMargins="0"/>
  <rowBreaks count="2" manualBreakCount="2">
    <brk id="73" max="44" man="1"/>
    <brk id="84" max="16383" man="1"/>
  </rowBreaks>
  <colBreaks count="3" manualBreakCount="3">
    <brk id="13" max="52" man="1"/>
    <brk id="25" max="52" man="1"/>
    <brk id="37" max="5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21"/>
  <sheetViews>
    <sheetView workbookViewId="0">
      <selection activeCell="F4" sqref="F4"/>
    </sheetView>
  </sheetViews>
  <sheetFormatPr defaultColWidth="9" defaultRowHeight="12.75" x14ac:dyDescent="0.2"/>
  <cols>
    <col min="1" max="1" width="4.375" customWidth="1"/>
    <col min="2" max="2" width="1.375" customWidth="1"/>
    <col min="3" max="3" width="15.375" bestFit="1" customWidth="1"/>
    <col min="4" max="4" width="6.25" customWidth="1"/>
    <col min="5" max="5" width="1.375" customWidth="1"/>
    <col min="6" max="6" width="20.375" bestFit="1" customWidth="1"/>
    <col min="7" max="7" width="5.375" customWidth="1"/>
    <col min="8" max="8" width="1.375" customWidth="1"/>
    <col min="9" max="9" width="20.375" bestFit="1" customWidth="1"/>
    <col min="10" max="10" width="7" customWidth="1"/>
    <col min="11" max="11" width="1.375" customWidth="1"/>
    <col min="12" max="12" width="20.375" bestFit="1" customWidth="1"/>
    <col min="13" max="13" width="7.625" customWidth="1"/>
    <col min="14" max="14" width="4.25" customWidth="1"/>
    <col min="15" max="15" width="20.375" bestFit="1" customWidth="1"/>
    <col min="16" max="16" width="6.25" customWidth="1"/>
  </cols>
  <sheetData>
    <row r="1" spans="1:20" x14ac:dyDescent="0.2">
      <c r="A1" s="20" t="s">
        <v>121</v>
      </c>
      <c r="B1" s="52"/>
      <c r="C1" s="50"/>
      <c r="D1" s="50"/>
      <c r="E1" s="50"/>
      <c r="F1" s="50"/>
      <c r="G1" s="50"/>
      <c r="H1" s="50"/>
      <c r="I1" s="50"/>
      <c r="J1" s="50"/>
      <c r="K1" s="50"/>
      <c r="L1" s="50"/>
      <c r="M1" s="50"/>
      <c r="N1" s="50"/>
      <c r="O1" s="50"/>
      <c r="P1" s="50"/>
    </row>
    <row r="2" spans="1:20" x14ac:dyDescent="0.2">
      <c r="A2" s="20"/>
      <c r="B2" s="52"/>
      <c r="C2" s="50"/>
      <c r="D2" s="50"/>
      <c r="E2" s="50"/>
      <c r="F2" s="50"/>
      <c r="G2" s="50"/>
      <c r="H2" s="50"/>
      <c r="I2" s="50"/>
      <c r="J2" s="50"/>
      <c r="K2" s="50"/>
      <c r="L2" s="50"/>
      <c r="M2" s="50"/>
      <c r="N2" s="50"/>
      <c r="O2" s="50"/>
      <c r="P2" s="50"/>
    </row>
    <row r="3" spans="1:20" x14ac:dyDescent="0.2">
      <c r="A3" s="55" t="s">
        <v>116</v>
      </c>
      <c r="B3" s="50"/>
      <c r="C3" s="54" t="s">
        <v>96</v>
      </c>
      <c r="D3" s="54" t="s">
        <v>117</v>
      </c>
      <c r="E3" s="52"/>
      <c r="F3" s="43" t="s">
        <v>97</v>
      </c>
      <c r="G3" s="54" t="s">
        <v>117</v>
      </c>
      <c r="H3" s="52"/>
      <c r="I3" s="43" t="s">
        <v>98</v>
      </c>
      <c r="J3" s="54" t="s">
        <v>117</v>
      </c>
      <c r="K3" s="52"/>
      <c r="L3" s="43" t="s">
        <v>99</v>
      </c>
      <c r="M3" s="54" t="s">
        <v>117</v>
      </c>
      <c r="N3" s="52"/>
      <c r="O3" s="43" t="s">
        <v>100</v>
      </c>
      <c r="P3" s="54" t="s">
        <v>117</v>
      </c>
    </row>
    <row r="4" spans="1:20" x14ac:dyDescent="0.2">
      <c r="A4" s="51">
        <v>1</v>
      </c>
      <c r="B4" s="50"/>
      <c r="C4" s="77" t="str" cm="1">
        <f t="array" ref="C4:C14">_xlfn.SORTBY(TRANSPOSE('11'!$AT$4:$BD$4), TRANSPOSE( INDEX('11'!$AT:$BD, MATCH("1981-2023", '11'!$A:$A, 0), 0) ), -1)</f>
        <v>Nfld.</v>
      </c>
      <c r="D4" s="29" cm="1">
        <f t="array" ref="D4:D14">_xlfn._xlws.SORT(TRANSPOSE(INDEX('11'!$AT:$BD, MATCH("1981-2023", '11'!$A:$A, 0), 0)),1,-1)</f>
        <v>1.8543371632169237</v>
      </c>
      <c r="E4" s="53"/>
      <c r="F4" s="77" t="str" cm="1">
        <f t="array" ref="F4:F14">_xlfn.SORTBY(TRANSPOSE('11'!$B$4:$L$4), TRANSPOSE( INDEX('11'!$B:$L, MATCH("1981-2023", '11'!$A:$A, 0), 0) ), -1)</f>
        <v>Nfld.</v>
      </c>
      <c r="G4" s="29" cm="1">
        <f t="array" ref="G4:G14">_xlfn._xlws.SORT(TRANSPOSE(INDEX('11'!$B:$L, MATCH("1981-2023", '11'!$A:$A, 0), 0)),1,-1)</f>
        <v>5.3282024321168242</v>
      </c>
      <c r="H4" s="53"/>
      <c r="I4" s="77" t="str" cm="1">
        <f t="array" ref="I4:I14">_xlfn.SORTBY(TRANSPOSE('11'!$M$4:$W$4), TRANSPOSE( INDEX('11'!$M:$W, MATCH("1981-2023", '11'!$A:$A, 0), 0) ), -1)</f>
        <v>PEI</v>
      </c>
      <c r="J4" s="29" cm="1">
        <f t="array" ref="J4:J14">_xlfn._xlws.SORT(TRANSPOSE(INDEX('11'!$M:$W, MATCH("1981-2023", '11'!$A:$A, 0), 0)),1,-1)</f>
        <v>2.4403805517162036</v>
      </c>
      <c r="K4" s="53"/>
      <c r="L4" s="77" t="str" cm="1">
        <f t="array" ref="L4:L14">_xlfn.SORTBY(TRANSPOSE('11'!$X$4:$AH$4), TRANSPOSE( INDEX('11'!$X:$AH, MATCH("1981-2023", '11'!$A:$A, 0), 0) ), -1)</f>
        <v>NB</v>
      </c>
      <c r="M4" s="29" cm="1">
        <f t="array" ref="M4:M14">_xlfn._xlws.SORT(TRANSPOSE(INDEX('11'!$X:$AH, MATCH("1981-2023", '11'!$A:$A, 0), 0)),1,-1)</f>
        <v>0.90977719063747298</v>
      </c>
      <c r="N4" s="50"/>
      <c r="O4" s="77" t="str" cm="1">
        <f t="array" ref="O4:O14">_xlfn.SORTBY(TRANSPOSE('11'!$AI$4:$AS$4), TRANSPOSE( INDEX('11'!$AI:$AS, MATCH("1981-2023", '11'!$A:$A, 0), 0) ), -1)</f>
        <v>Nfld.</v>
      </c>
      <c r="P4" s="29" cm="1">
        <f t="array" ref="P4:P14">_xlfn._xlws.SORT(TRANSPOSE(INDEX('11'!$AI:$AS, MATCH("1981-2023", '11'!$A:$A, 0), 0)),1,-1)</f>
        <v>0.78730754764153588</v>
      </c>
      <c r="Q4" s="77"/>
      <c r="S4" s="77"/>
      <c r="T4" s="29"/>
    </row>
    <row r="5" spans="1:20" x14ac:dyDescent="0.2">
      <c r="A5" s="51">
        <v>2</v>
      </c>
      <c r="B5" s="50"/>
      <c r="C5" s="77" t="str">
        <v>PEI</v>
      </c>
      <c r="D5" s="29">
        <v>1.4535833693166245</v>
      </c>
      <c r="E5" s="53"/>
      <c r="F5" s="77" t="str">
        <v>NB</v>
      </c>
      <c r="G5" s="29">
        <v>4.5822334476790516</v>
      </c>
      <c r="H5" s="53"/>
      <c r="I5" s="77" t="str">
        <v>Nfld.</v>
      </c>
      <c r="J5" s="29">
        <v>2.3559760865034862</v>
      </c>
      <c r="K5" s="53"/>
      <c r="L5" s="77" t="str">
        <v>PEI</v>
      </c>
      <c r="M5" s="29">
        <v>0.64981323878223751</v>
      </c>
      <c r="N5" s="50"/>
      <c r="O5" s="77" t="str">
        <v>PEI</v>
      </c>
      <c r="P5" s="29">
        <v>0.72418494769739272</v>
      </c>
    </row>
    <row r="6" spans="1:20" x14ac:dyDescent="0.2">
      <c r="A6" s="51">
        <v>3</v>
      </c>
      <c r="B6" s="50"/>
      <c r="C6" s="77" t="str">
        <v>NB</v>
      </c>
      <c r="D6" s="29">
        <v>1.0575419957465693</v>
      </c>
      <c r="E6" s="53"/>
      <c r="F6" s="77" t="str">
        <v>PQ</v>
      </c>
      <c r="G6" s="29">
        <v>3.8398960500998447</v>
      </c>
      <c r="H6" s="53"/>
      <c r="I6" s="77" t="str">
        <v>PQ</v>
      </c>
      <c r="J6" s="29">
        <v>1.2981188839393365</v>
      </c>
      <c r="K6" s="53"/>
      <c r="L6" s="77" t="str">
        <v>Nfld.</v>
      </c>
      <c r="M6" s="29">
        <v>0.63311694784631278</v>
      </c>
      <c r="N6" s="50"/>
      <c r="O6" s="77" t="str">
        <v>Man.</v>
      </c>
      <c r="P6" s="29">
        <v>-0.12069067953337509</v>
      </c>
    </row>
    <row r="7" spans="1:20" x14ac:dyDescent="0.2">
      <c r="A7" s="51">
        <v>4</v>
      </c>
      <c r="B7" s="50"/>
      <c r="C7" s="77" t="str">
        <v>PQ</v>
      </c>
      <c r="D7" s="29">
        <v>0.99186660455337083</v>
      </c>
      <c r="E7" s="53"/>
      <c r="F7" s="77" t="str">
        <v>Man.</v>
      </c>
      <c r="G7" s="29">
        <v>3.3145810573763423</v>
      </c>
      <c r="H7" s="47"/>
      <c r="I7" s="77" t="str">
        <v>BC</v>
      </c>
      <c r="J7" s="29">
        <v>1.1235856530996458</v>
      </c>
      <c r="K7" s="53"/>
      <c r="L7" s="77" t="str">
        <v>Sask.</v>
      </c>
      <c r="M7" s="29">
        <v>0.29948645721347145</v>
      </c>
      <c r="N7" s="50"/>
      <c r="O7" s="77" t="str">
        <v>PQ</v>
      </c>
      <c r="P7" s="29">
        <v>-0.13130886091419214</v>
      </c>
      <c r="S7" s="29"/>
    </row>
    <row r="8" spans="1:20" x14ac:dyDescent="0.2">
      <c r="A8" s="51">
        <v>5</v>
      </c>
      <c r="B8" s="50"/>
      <c r="C8" s="77" t="str">
        <v>Man.</v>
      </c>
      <c r="D8" s="29">
        <v>0.67488579928727255</v>
      </c>
      <c r="E8" s="53"/>
      <c r="F8" s="77" t="str">
        <v>ON</v>
      </c>
      <c r="G8" s="29">
        <v>3.2281154922687572</v>
      </c>
      <c r="H8" s="53"/>
      <c r="I8" s="77" t="str">
        <v>ON</v>
      </c>
      <c r="J8" s="29">
        <v>0.62440416852127534</v>
      </c>
      <c r="K8" s="53"/>
      <c r="L8" s="77" t="str">
        <v>PQ</v>
      </c>
      <c r="M8" s="29">
        <v>0.27652625675902431</v>
      </c>
      <c r="N8" s="50"/>
      <c r="O8" s="77" t="str">
        <v>NB</v>
      </c>
      <c r="P8" s="29">
        <v>-0.32553951188244445</v>
      </c>
    </row>
    <row r="9" spans="1:20" x14ac:dyDescent="0.2">
      <c r="A9" s="51">
        <v>6</v>
      </c>
      <c r="B9" s="50"/>
      <c r="C9" s="77" t="str">
        <v>BC</v>
      </c>
      <c r="D9" s="29">
        <v>0.62522202701140728</v>
      </c>
      <c r="E9" s="53"/>
      <c r="F9" s="77" t="str">
        <v>Canada</v>
      </c>
      <c r="G9" s="29">
        <v>3.1105785756444959</v>
      </c>
      <c r="H9" s="53"/>
      <c r="I9" s="77" t="str">
        <v>Canada</v>
      </c>
      <c r="J9" s="29">
        <v>0.5724162335426275</v>
      </c>
      <c r="K9" s="53"/>
      <c r="L9" s="77" t="str">
        <v>Man.</v>
      </c>
      <c r="M9" s="29">
        <v>3.7540346060338514E-2</v>
      </c>
      <c r="N9" s="50"/>
      <c r="O9" s="77" t="str">
        <v>BC</v>
      </c>
      <c r="P9" s="29">
        <v>-0.35933553325437906</v>
      </c>
    </row>
    <row r="10" spans="1:20" x14ac:dyDescent="0.2">
      <c r="A10" s="51">
        <v>7</v>
      </c>
      <c r="B10" s="50"/>
      <c r="C10" s="77" t="str">
        <v>Canada</v>
      </c>
      <c r="D10" s="29">
        <v>0.62310852599003486</v>
      </c>
      <c r="E10" s="53"/>
      <c r="F10" s="77" t="str">
        <v>PEI</v>
      </c>
      <c r="G10" s="29">
        <v>3.0902508207434121</v>
      </c>
      <c r="H10" s="53"/>
      <c r="I10" s="77" t="str">
        <v>Man.</v>
      </c>
      <c r="J10" s="29">
        <v>8.3316565586799562E-2</v>
      </c>
      <c r="K10" s="53"/>
      <c r="L10" s="77" t="str">
        <v>NS</v>
      </c>
      <c r="M10" s="29">
        <v>-2.1142596729295526E-2</v>
      </c>
      <c r="N10" s="50"/>
      <c r="O10" s="77" t="str">
        <v>Canada</v>
      </c>
      <c r="P10" s="29">
        <v>-0.38437627606106028</v>
      </c>
    </row>
    <row r="11" spans="1:20" x14ac:dyDescent="0.2">
      <c r="A11" s="51">
        <v>8</v>
      </c>
      <c r="B11" s="50"/>
      <c r="C11" s="77" t="str">
        <v>NS</v>
      </c>
      <c r="D11" s="29">
        <v>0.58037305441354103</v>
      </c>
      <c r="E11" s="53"/>
      <c r="F11" s="77" t="str">
        <v>NS</v>
      </c>
      <c r="G11" s="29">
        <v>3.0153302330297116</v>
      </c>
      <c r="H11" s="53"/>
      <c r="I11" s="77" t="str">
        <v>NS</v>
      </c>
      <c r="J11" s="29">
        <v>-0.14484776427173829</v>
      </c>
      <c r="K11" s="53"/>
      <c r="L11" s="77" t="str">
        <v>Alb.</v>
      </c>
      <c r="M11" s="29">
        <v>-6.4407761526141805E-2</v>
      </c>
      <c r="N11" s="50"/>
      <c r="O11" s="114" t="str">
        <v>Alb.</v>
      </c>
      <c r="P11" s="29">
        <v>-0.48843733410183221</v>
      </c>
      <c r="S11" s="29"/>
    </row>
    <row r="12" spans="1:20" x14ac:dyDescent="0.2">
      <c r="A12" s="51">
        <v>9</v>
      </c>
      <c r="B12" s="50"/>
      <c r="C12" s="77" t="str">
        <v>ON</v>
      </c>
      <c r="D12" s="29">
        <v>0.44450432546812024</v>
      </c>
      <c r="E12" s="53"/>
      <c r="F12" s="77" t="str">
        <v>Sask.</v>
      </c>
      <c r="G12" s="29">
        <v>2.5512630455882812</v>
      </c>
      <c r="H12" s="53"/>
      <c r="I12" s="77" t="str">
        <v>NB</v>
      </c>
      <c r="J12" s="29">
        <v>-0.33818545910260234</v>
      </c>
      <c r="K12" s="53"/>
      <c r="L12" s="77" t="str">
        <v>Canada</v>
      </c>
      <c r="M12" s="29">
        <v>-0.18485224627674546</v>
      </c>
      <c r="N12" s="52"/>
      <c r="O12" s="77" t="str">
        <v>ON</v>
      </c>
      <c r="P12" s="29">
        <v>-0.54690322082229237</v>
      </c>
    </row>
    <row r="13" spans="1:20" x14ac:dyDescent="0.2">
      <c r="A13" s="51">
        <v>10</v>
      </c>
      <c r="B13" s="50"/>
      <c r="C13" s="77" t="str">
        <v>Sask.</v>
      </c>
      <c r="D13" s="29">
        <v>6.0976161643555571E-2</v>
      </c>
      <c r="E13" s="53"/>
      <c r="F13" s="77" t="str">
        <v>BC</v>
      </c>
      <c r="G13" s="29">
        <v>2.5371309197709691</v>
      </c>
      <c r="H13" s="53"/>
      <c r="I13" s="77" t="str">
        <v>Sask.</v>
      </c>
      <c r="J13" s="29">
        <v>-3.3365798022776505</v>
      </c>
      <c r="K13" s="53"/>
      <c r="L13" s="114" t="str">
        <v>BC</v>
      </c>
      <c r="M13" s="29">
        <v>-0.46601618802812883</v>
      </c>
      <c r="N13" s="53"/>
      <c r="O13" s="77" t="str">
        <v>Sask.</v>
      </c>
      <c r="P13" s="29">
        <v>-0.64886694858229399</v>
      </c>
    </row>
    <row r="14" spans="1:20" x14ac:dyDescent="0.2">
      <c r="A14" s="51">
        <v>11</v>
      </c>
      <c r="B14" s="50"/>
      <c r="C14" s="114" t="str">
        <v>Alb.</v>
      </c>
      <c r="D14" s="29">
        <v>-0.24572640000202206</v>
      </c>
      <c r="E14" s="53"/>
      <c r="F14" s="114" t="str">
        <v>Alb.</v>
      </c>
      <c r="G14" s="29">
        <v>2.0298988526383122</v>
      </c>
      <c r="H14" s="53"/>
      <c r="I14" s="114" t="str">
        <v>Alb.</v>
      </c>
      <c r="J14" s="29">
        <v>-3.5641934925139784</v>
      </c>
      <c r="K14" s="53"/>
      <c r="L14" s="77" t="str">
        <v>ON</v>
      </c>
      <c r="M14" s="29">
        <v>-0.65475171448211578</v>
      </c>
      <c r="N14" s="50"/>
      <c r="O14" s="77" t="str">
        <v>NS</v>
      </c>
      <c r="P14" s="29">
        <v>-0.78136479653755364</v>
      </c>
    </row>
    <row r="15" spans="1:20" x14ac:dyDescent="0.2">
      <c r="A15" s="51"/>
      <c r="B15" s="50"/>
      <c r="C15" s="51"/>
      <c r="D15" s="53"/>
      <c r="E15" s="53"/>
      <c r="F15" s="45"/>
      <c r="G15" s="47"/>
      <c r="H15" s="53"/>
      <c r="I15" s="45"/>
      <c r="J15" s="47"/>
      <c r="K15" s="53"/>
      <c r="L15" s="48"/>
      <c r="M15" s="53"/>
      <c r="N15" s="50"/>
      <c r="O15" s="48"/>
      <c r="P15" s="53"/>
    </row>
    <row r="16" spans="1:20" x14ac:dyDescent="0.2">
      <c r="A16" s="23" t="s">
        <v>120</v>
      </c>
      <c r="B16" s="50"/>
      <c r="C16" s="51"/>
      <c r="D16" s="53"/>
      <c r="E16" s="53"/>
      <c r="F16" s="45"/>
      <c r="G16" s="47"/>
      <c r="H16" s="53"/>
      <c r="I16" s="45"/>
      <c r="J16" s="47"/>
      <c r="K16" s="53"/>
      <c r="L16" s="77"/>
      <c r="M16" s="29"/>
      <c r="N16" s="50"/>
      <c r="O16" s="48"/>
      <c r="P16" s="53"/>
    </row>
    <row r="18" spans="1:4" x14ac:dyDescent="0.2">
      <c r="A18" s="1"/>
      <c r="C18" s="77"/>
      <c r="D18" s="29"/>
    </row>
    <row r="19" spans="1:4" x14ac:dyDescent="0.2">
      <c r="C19" s="77"/>
      <c r="D19" s="29"/>
    </row>
    <row r="20" spans="1:4" x14ac:dyDescent="0.2">
      <c r="C20" s="77"/>
      <c r="D20" s="29"/>
    </row>
    <row r="21" spans="1:4" x14ac:dyDescent="0.2">
      <c r="C21" s="77"/>
      <c r="D21" s="29"/>
    </row>
  </sheetData>
  <sortState xmlns:xlrd2="http://schemas.microsoft.com/office/spreadsheetml/2017/richdata2" ref="O4:P14">
    <sortCondition descending="1" ref="P4:P14"/>
  </sortState>
  <pageMargins left="0.70866141732283472" right="0.70866141732283472" top="0.74803149606299213" bottom="0.74803149606299213" header="0.31496062992125984" footer="0.31496062992125984"/>
  <pageSetup scale="81" orientation="landscape" horizontalDpi="0" verticalDpi="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92D050"/>
  </sheetPr>
  <dimension ref="A1:N62"/>
  <sheetViews>
    <sheetView workbookViewId="0">
      <selection activeCell="O36" sqref="O36"/>
    </sheetView>
  </sheetViews>
  <sheetFormatPr defaultColWidth="9" defaultRowHeight="12.75" x14ac:dyDescent="0.2"/>
  <cols>
    <col min="1" max="1" width="11.625" style="1" customWidth="1"/>
    <col min="2" max="2" width="10.25" style="1" customWidth="1"/>
    <col min="3" max="6" width="8.875" style="1"/>
    <col min="7" max="7" width="9.875" style="1" customWidth="1"/>
    <col min="8" max="12" width="8.875" style="1"/>
    <col min="13" max="14" width="8.875" style="1" customWidth="1"/>
    <col min="15" max="16384" width="9" style="1"/>
  </cols>
  <sheetData>
    <row r="1" spans="1:14" x14ac:dyDescent="0.2">
      <c r="B1" s="1" t="s">
        <v>684</v>
      </c>
    </row>
    <row r="3" spans="1:14" x14ac:dyDescent="0.2">
      <c r="B3" s="1" t="s">
        <v>101</v>
      </c>
      <c r="C3" s="1" t="s">
        <v>317</v>
      </c>
      <c r="D3" s="1" t="s">
        <v>318</v>
      </c>
      <c r="E3" s="1" t="s">
        <v>319</v>
      </c>
      <c r="F3" s="1" t="s">
        <v>320</v>
      </c>
      <c r="G3" s="1" t="s">
        <v>321</v>
      </c>
      <c r="H3" s="1" t="s">
        <v>322</v>
      </c>
      <c r="I3" s="1" t="s">
        <v>323</v>
      </c>
      <c r="J3" s="1" t="s">
        <v>324</v>
      </c>
      <c r="K3" s="1" t="s">
        <v>325</v>
      </c>
      <c r="L3" s="1" t="s">
        <v>326</v>
      </c>
    </row>
    <row r="4" spans="1:14" ht="12.75" customHeight="1" x14ac:dyDescent="0.2">
      <c r="A4" s="1">
        <v>1981</v>
      </c>
      <c r="B4" s="4">
        <v>69440.2</v>
      </c>
      <c r="C4" s="4">
        <v>1666.9</v>
      </c>
      <c r="D4" s="4">
        <v>0</v>
      </c>
      <c r="E4" s="4">
        <v>2106.5</v>
      </c>
      <c r="F4" s="4">
        <v>2485.5</v>
      </c>
      <c r="G4" s="4">
        <v>23063.5</v>
      </c>
      <c r="H4" s="4">
        <v>11432.3</v>
      </c>
      <c r="I4" s="4">
        <v>135.9</v>
      </c>
      <c r="J4" s="4">
        <v>617.70000000000005</v>
      </c>
      <c r="K4" s="4">
        <v>497.3</v>
      </c>
      <c r="L4" s="4">
        <v>31847.7</v>
      </c>
      <c r="N4" s="4"/>
    </row>
    <row r="5" spans="1:14" ht="12.75" customHeight="1" x14ac:dyDescent="0.2">
      <c r="A5" s="1">
        <v>1982</v>
      </c>
      <c r="B5" s="4">
        <v>28351.3</v>
      </c>
      <c r="C5" s="4">
        <v>1607</v>
      </c>
      <c r="D5" s="4">
        <v>0</v>
      </c>
      <c r="E5" s="4">
        <v>2084.4</v>
      </c>
      <c r="F5" s="4">
        <v>2081.1</v>
      </c>
      <c r="G5" s="4">
        <v>24271.3</v>
      </c>
      <c r="H5" s="4">
        <v>11445.5</v>
      </c>
      <c r="I5" s="4">
        <v>172</v>
      </c>
      <c r="J5" s="4">
        <v>532.29999999999995</v>
      </c>
      <c r="K5" s="4">
        <v>267.2</v>
      </c>
      <c r="L5" s="4">
        <v>26511.4</v>
      </c>
    </row>
    <row r="6" spans="1:14" ht="12.75" customHeight="1" x14ac:dyDescent="0.2">
      <c r="A6" s="1">
        <v>1983</v>
      </c>
      <c r="B6" s="4">
        <v>41716.9</v>
      </c>
      <c r="C6" s="4">
        <v>1075.3</v>
      </c>
      <c r="D6" s="4">
        <v>0</v>
      </c>
      <c r="E6" s="4">
        <v>1871.2</v>
      </c>
      <c r="F6" s="4">
        <v>1855</v>
      </c>
      <c r="G6" s="4">
        <v>23577.9</v>
      </c>
      <c r="H6" s="4">
        <v>11464.4</v>
      </c>
      <c r="I6" s="4">
        <v>91.5</v>
      </c>
      <c r="J6" s="4">
        <v>337.8</v>
      </c>
      <c r="K6" s="4">
        <v>91.8</v>
      </c>
      <c r="L6" s="4">
        <v>22841.4</v>
      </c>
    </row>
    <row r="7" spans="1:14" ht="12.75" customHeight="1" x14ac:dyDescent="0.2">
      <c r="A7" s="1">
        <v>1984</v>
      </c>
      <c r="B7" s="4">
        <v>58345.9</v>
      </c>
      <c r="C7" s="4">
        <v>706</v>
      </c>
      <c r="D7" s="4">
        <v>0</v>
      </c>
      <c r="E7" s="4">
        <v>1854.2</v>
      </c>
      <c r="F7" s="4">
        <v>1739.9</v>
      </c>
      <c r="G7" s="4">
        <v>23569.3</v>
      </c>
      <c r="H7" s="4">
        <v>11843.6</v>
      </c>
      <c r="I7" s="4">
        <v>42.3</v>
      </c>
      <c r="J7" s="4">
        <v>195.8</v>
      </c>
      <c r="K7" s="4">
        <v>17.3</v>
      </c>
      <c r="L7" s="4">
        <v>15880.5</v>
      </c>
    </row>
    <row r="8" spans="1:14" ht="12.75" customHeight="1" x14ac:dyDescent="0.2">
      <c r="A8" s="1">
        <v>1985</v>
      </c>
      <c r="B8" s="4">
        <v>63873.1</v>
      </c>
      <c r="C8" s="4">
        <v>374.2</v>
      </c>
      <c r="D8" s="4">
        <v>0</v>
      </c>
      <c r="E8" s="4">
        <v>1725.3</v>
      </c>
      <c r="F8" s="4">
        <v>1184</v>
      </c>
      <c r="G8" s="4">
        <v>23767.9</v>
      </c>
      <c r="H8" s="4">
        <v>11417.9</v>
      </c>
      <c r="I8" s="4">
        <v>0</v>
      </c>
      <c r="J8" s="4">
        <v>7.8</v>
      </c>
      <c r="K8" s="4">
        <v>0</v>
      </c>
      <c r="L8" s="4">
        <v>12847.2</v>
      </c>
    </row>
    <row r="9" spans="1:14" ht="12.75" customHeight="1" x14ac:dyDescent="0.2">
      <c r="A9" s="1">
        <v>1986</v>
      </c>
      <c r="B9" s="4">
        <v>108276.5</v>
      </c>
      <c r="C9" s="4">
        <v>0</v>
      </c>
      <c r="D9" s="4">
        <v>0</v>
      </c>
      <c r="E9" s="4">
        <v>1686.9</v>
      </c>
      <c r="F9" s="4">
        <v>1531.9</v>
      </c>
      <c r="G9" s="4">
        <v>24912.7</v>
      </c>
      <c r="H9" s="4">
        <v>12435.5</v>
      </c>
      <c r="I9" s="4">
        <v>24.8</v>
      </c>
      <c r="J9" s="4">
        <v>94.1</v>
      </c>
      <c r="K9" s="4">
        <v>45.8</v>
      </c>
      <c r="L9" s="4">
        <v>18838.3</v>
      </c>
    </row>
    <row r="10" spans="1:14" ht="12.75" customHeight="1" x14ac:dyDescent="0.2">
      <c r="A10" s="1">
        <v>1987</v>
      </c>
      <c r="B10" s="4">
        <v>166671.1</v>
      </c>
      <c r="C10" s="4">
        <v>0</v>
      </c>
      <c r="D10" s="4">
        <v>0</v>
      </c>
      <c r="E10" s="4">
        <v>2290</v>
      </c>
      <c r="F10" s="4">
        <v>3960.5</v>
      </c>
      <c r="G10" s="4">
        <v>29573.1</v>
      </c>
      <c r="H10" s="4">
        <v>16760</v>
      </c>
      <c r="I10" s="4">
        <v>179.6</v>
      </c>
      <c r="J10" s="4">
        <v>586</v>
      </c>
      <c r="K10" s="4">
        <v>528.29999999999995</v>
      </c>
      <c r="L10" s="4">
        <v>34957.199999999997</v>
      </c>
    </row>
    <row r="11" spans="1:14" ht="12.75" customHeight="1" x14ac:dyDescent="0.2">
      <c r="A11" s="1">
        <v>1988</v>
      </c>
      <c r="B11" s="4">
        <v>192794.9</v>
      </c>
      <c r="C11" s="4">
        <v>617.9</v>
      </c>
      <c r="D11" s="4">
        <v>0</v>
      </c>
      <c r="E11" s="4">
        <v>3352.9</v>
      </c>
      <c r="F11" s="4">
        <v>6743.8</v>
      </c>
      <c r="G11" s="4">
        <v>36882.1</v>
      </c>
      <c r="H11" s="4">
        <v>22362.7</v>
      </c>
      <c r="I11" s="4">
        <v>476.9</v>
      </c>
      <c r="J11" s="4">
        <v>924.7</v>
      </c>
      <c r="K11" s="4">
        <v>1002.6</v>
      </c>
      <c r="L11" s="4">
        <v>48787.3</v>
      </c>
    </row>
    <row r="12" spans="1:14" ht="12.75" customHeight="1" x14ac:dyDescent="0.2">
      <c r="A12" s="1">
        <v>1989</v>
      </c>
      <c r="B12" s="4">
        <v>165056.9</v>
      </c>
      <c r="C12" s="4">
        <v>800.1</v>
      </c>
      <c r="D12" s="4">
        <v>0</v>
      </c>
      <c r="E12" s="4">
        <v>4074.7</v>
      </c>
      <c r="F12" s="4">
        <v>8544</v>
      </c>
      <c r="G12" s="4">
        <v>39558</v>
      </c>
      <c r="H12" s="4">
        <v>25904.3</v>
      </c>
      <c r="I12" s="4">
        <v>616.70000000000005</v>
      </c>
      <c r="J12" s="4">
        <v>1096.9000000000001</v>
      </c>
      <c r="K12" s="4">
        <v>858.5</v>
      </c>
      <c r="L12" s="4">
        <v>61373.1</v>
      </c>
    </row>
    <row r="13" spans="1:14" ht="12.75" customHeight="1" x14ac:dyDescent="0.2">
      <c r="A13" s="1">
        <v>1990</v>
      </c>
      <c r="B13" s="4">
        <v>91873.600000000006</v>
      </c>
      <c r="C13" s="4">
        <v>834.7</v>
      </c>
      <c r="D13" s="4">
        <v>0</v>
      </c>
      <c r="E13" s="4">
        <v>4298.1000000000004</v>
      </c>
      <c r="F13" s="4">
        <v>9481.7999999999993</v>
      </c>
      <c r="G13" s="4">
        <v>38544.1</v>
      </c>
      <c r="H13" s="4">
        <v>27588.1</v>
      </c>
      <c r="I13" s="4">
        <v>656.5</v>
      </c>
      <c r="J13" s="4">
        <v>1452.8</v>
      </c>
      <c r="K13" s="4">
        <v>948.4</v>
      </c>
      <c r="L13" s="4">
        <v>66741.7</v>
      </c>
    </row>
    <row r="14" spans="1:14" ht="12.75" customHeight="1" x14ac:dyDescent="0.2">
      <c r="A14" s="1">
        <v>1991</v>
      </c>
      <c r="B14" s="4">
        <v>33560</v>
      </c>
      <c r="C14" s="4">
        <v>772</v>
      </c>
      <c r="D14" s="4">
        <v>0</v>
      </c>
      <c r="E14" s="4">
        <v>3813.4</v>
      </c>
      <c r="F14" s="4">
        <v>8868.6</v>
      </c>
      <c r="G14" s="4">
        <v>33886.6</v>
      </c>
      <c r="H14" s="4">
        <v>23894.1</v>
      </c>
      <c r="I14" s="4">
        <v>476.5</v>
      </c>
      <c r="J14" s="4">
        <v>934.9</v>
      </c>
      <c r="K14" s="4">
        <v>591.70000000000005</v>
      </c>
      <c r="L14" s="4">
        <v>62590.400000000001</v>
      </c>
    </row>
    <row r="15" spans="1:14" ht="12.75" customHeight="1" x14ac:dyDescent="0.2">
      <c r="A15" s="1">
        <v>1992</v>
      </c>
      <c r="B15" s="4">
        <v>44975.1</v>
      </c>
      <c r="C15" s="4">
        <v>533.9</v>
      </c>
      <c r="D15" s="4">
        <v>0</v>
      </c>
      <c r="E15" s="4">
        <v>3256.6</v>
      </c>
      <c r="F15" s="4">
        <v>6989.6</v>
      </c>
      <c r="G15" s="4">
        <v>27251.8</v>
      </c>
      <c r="H15" s="4">
        <v>20464.8</v>
      </c>
      <c r="I15" s="4">
        <v>339.5</v>
      </c>
      <c r="J15" s="4">
        <v>165.1</v>
      </c>
      <c r="K15" s="4">
        <v>96.1</v>
      </c>
      <c r="L15" s="4">
        <v>53469.4</v>
      </c>
    </row>
    <row r="16" spans="1:14" ht="12.75" customHeight="1" x14ac:dyDescent="0.2">
      <c r="A16" s="1">
        <v>1993</v>
      </c>
      <c r="B16" s="4">
        <v>107764.5</v>
      </c>
      <c r="C16" s="4">
        <v>188.2</v>
      </c>
      <c r="D16" s="4">
        <v>0</v>
      </c>
      <c r="E16" s="4">
        <v>2353.6</v>
      </c>
      <c r="F16" s="4">
        <v>4757.3</v>
      </c>
      <c r="G16" s="4">
        <v>21821.8</v>
      </c>
      <c r="H16" s="4">
        <v>15646.4</v>
      </c>
      <c r="I16" s="4">
        <v>252.1</v>
      </c>
      <c r="J16" s="4">
        <v>0</v>
      </c>
      <c r="K16" s="4">
        <v>0</v>
      </c>
      <c r="L16" s="4">
        <v>48730</v>
      </c>
    </row>
    <row r="17" spans="1:12" ht="12.75" customHeight="1" x14ac:dyDescent="0.2">
      <c r="A17" s="1">
        <v>1994</v>
      </c>
      <c r="B17" s="4">
        <v>202811.6</v>
      </c>
      <c r="C17" s="4">
        <v>422.5</v>
      </c>
      <c r="D17" s="4">
        <v>0</v>
      </c>
      <c r="E17" s="4">
        <v>2007.8</v>
      </c>
      <c r="F17" s="4">
        <v>4767.5</v>
      </c>
      <c r="G17" s="4">
        <v>24357.9</v>
      </c>
      <c r="H17" s="4">
        <v>14775.2</v>
      </c>
      <c r="I17" s="4">
        <v>295.8</v>
      </c>
      <c r="J17" s="4">
        <v>0</v>
      </c>
      <c r="K17" s="4">
        <v>2263</v>
      </c>
      <c r="L17" s="4">
        <v>52769.3</v>
      </c>
    </row>
    <row r="18" spans="1:12" ht="12.75" customHeight="1" x14ac:dyDescent="0.2">
      <c r="A18" s="1">
        <v>1995</v>
      </c>
      <c r="B18" s="4">
        <v>353218.9</v>
      </c>
      <c r="C18" s="4">
        <v>1571.3</v>
      </c>
      <c r="D18" s="4">
        <v>0</v>
      </c>
      <c r="E18" s="4">
        <v>3337</v>
      </c>
      <c r="F18" s="4">
        <v>9169.4</v>
      </c>
      <c r="G18" s="4">
        <v>39695.199999999997</v>
      </c>
      <c r="H18" s="4">
        <v>21989.1</v>
      </c>
      <c r="I18" s="4">
        <v>841</v>
      </c>
      <c r="J18" s="4">
        <v>400.4</v>
      </c>
      <c r="K18" s="4">
        <v>7024.2</v>
      </c>
      <c r="L18" s="4">
        <v>65328.2</v>
      </c>
    </row>
    <row r="19" spans="1:12" ht="12.75" customHeight="1" x14ac:dyDescent="0.2">
      <c r="A19" s="1">
        <v>1996</v>
      </c>
      <c r="B19" s="4">
        <v>266353</v>
      </c>
      <c r="C19" s="4">
        <v>2722.1</v>
      </c>
      <c r="D19" s="4">
        <v>0</v>
      </c>
      <c r="E19" s="4">
        <v>4156</v>
      </c>
      <c r="F19" s="4">
        <v>12491.7</v>
      </c>
      <c r="G19" s="4">
        <v>53451.3</v>
      </c>
      <c r="H19" s="4">
        <v>31515.9</v>
      </c>
      <c r="I19" s="4">
        <v>1337.5</v>
      </c>
      <c r="J19" s="4">
        <v>1149.5999999999999</v>
      </c>
      <c r="K19" s="4">
        <v>10210.1</v>
      </c>
      <c r="L19" s="4">
        <v>78388.3</v>
      </c>
    </row>
    <row r="20" spans="1:12" ht="12.75" customHeight="1" x14ac:dyDescent="0.2">
      <c r="A20" s="1">
        <v>1997</v>
      </c>
      <c r="B20" s="4">
        <v>261824.7</v>
      </c>
      <c r="C20" s="4">
        <v>3560.4</v>
      </c>
      <c r="D20" s="4">
        <v>0</v>
      </c>
      <c r="E20" s="4">
        <v>4313.7</v>
      </c>
      <c r="F20" s="4">
        <v>13937.7</v>
      </c>
      <c r="G20" s="4">
        <v>66705.5</v>
      </c>
      <c r="H20" s="4">
        <v>38484.300000000003</v>
      </c>
      <c r="I20" s="4">
        <v>1632.1</v>
      </c>
      <c r="J20" s="4">
        <v>2138.4</v>
      </c>
      <c r="K20" s="4">
        <v>12945.1</v>
      </c>
      <c r="L20" s="4">
        <v>89735.4</v>
      </c>
    </row>
    <row r="21" spans="1:12" ht="12.75" customHeight="1" x14ac:dyDescent="0.2">
      <c r="A21" s="1">
        <v>1998</v>
      </c>
      <c r="B21" s="4">
        <v>229973.9</v>
      </c>
      <c r="C21" s="4">
        <f t="shared" ref="C21:L21" si="0">C20*$B21/$B20</f>
        <v>3127.2797163903938</v>
      </c>
      <c r="D21" s="4">
        <f t="shared" si="0"/>
        <v>0</v>
      </c>
      <c r="E21" s="4">
        <f>E20*$B21/$B20</f>
        <v>3788.9412741807778</v>
      </c>
      <c r="F21" s="4">
        <f>F20*$B21/$B20</f>
        <v>12242.188097723401</v>
      </c>
      <c r="G21" s="4">
        <f t="shared" si="0"/>
        <v>58590.820447612459</v>
      </c>
      <c r="H21" s="4">
        <f t="shared" si="0"/>
        <v>33802.71059136132</v>
      </c>
      <c r="I21" s="4">
        <f t="shared" si="0"/>
        <v>1433.556124345793</v>
      </c>
      <c r="J21" s="4">
        <f t="shared" si="0"/>
        <v>1878.2650672759291</v>
      </c>
      <c r="K21" s="4">
        <f t="shared" si="0"/>
        <v>11370.337225212135</v>
      </c>
      <c r="L21" s="4">
        <f t="shared" si="0"/>
        <v>78819.148483928351</v>
      </c>
    </row>
    <row r="22" spans="1:12" ht="12.75" customHeight="1" x14ac:dyDescent="0.2">
      <c r="A22" s="1">
        <v>1999</v>
      </c>
      <c r="B22" s="4">
        <v>292442.5</v>
      </c>
      <c r="C22" s="4">
        <f t="shared" ref="C22:C34" si="1">C21*$B22/$B21</f>
        <v>3976.7534422840931</v>
      </c>
      <c r="D22" s="4">
        <f t="shared" ref="D22:D42" si="2">D21*$B22/$B21</f>
        <v>0</v>
      </c>
      <c r="E22" s="4">
        <f t="shared" ref="E22:E35" si="3">E21*$B22/$B21</f>
        <v>4818.1444006237762</v>
      </c>
      <c r="F22" s="4">
        <f t="shared" ref="F22:F35" si="4">F21*$B22/$B21</f>
        <v>15567.575680407543</v>
      </c>
      <c r="G22" s="4">
        <f t="shared" ref="G22:G35" si="5">G21*$B22/$B21</f>
        <v>74506.046158937635</v>
      </c>
      <c r="H22" s="4">
        <f t="shared" ref="H22:H35" si="6">H21*$B22/$B21</f>
        <v>42984.656920260008</v>
      </c>
      <c r="I22" s="4">
        <f t="shared" ref="I22:I35" si="7">I21*$B22/$B21</f>
        <v>1822.9578960655736</v>
      </c>
      <c r="J22" s="4">
        <f t="shared" ref="J22:J35" si="8">J21*$B22/$B21</f>
        <v>2388.4646559320031</v>
      </c>
      <c r="K22" s="4">
        <f t="shared" ref="K22:K35" si="9">K21*$B22/$B21</f>
        <v>14458.90096217049</v>
      </c>
      <c r="L22" s="4">
        <f t="shared" ref="L22:L35" si="10">L21*$B22/$B21</f>
        <v>100229.06438735533</v>
      </c>
    </row>
    <row r="23" spans="1:12" ht="12.75" customHeight="1" x14ac:dyDescent="0.2">
      <c r="A23" s="1">
        <v>2000</v>
      </c>
      <c r="B23" s="4">
        <v>377418.5</v>
      </c>
      <c r="C23" s="4">
        <f t="shared" si="1"/>
        <v>5132.2920541874009</v>
      </c>
      <c r="D23" s="4">
        <f t="shared" si="2"/>
        <v>0</v>
      </c>
      <c r="E23" s="4">
        <f t="shared" si="3"/>
        <v>6218.1688108493972</v>
      </c>
      <c r="F23" s="4">
        <f t="shared" si="4"/>
        <v>20091.098461871628</v>
      </c>
      <c r="G23" s="4">
        <f t="shared" si="5"/>
        <v>96155.518374507825</v>
      </c>
      <c r="H23" s="4">
        <f t="shared" si="6"/>
        <v>55474.853134750083</v>
      </c>
      <c r="I23" s="4">
        <f t="shared" si="7"/>
        <v>2352.6608981123627</v>
      </c>
      <c r="J23" s="4">
        <f t="shared" si="8"/>
        <v>3082.4888576211483</v>
      </c>
      <c r="K23" s="4">
        <f t="shared" si="9"/>
        <v>18660.272404971722</v>
      </c>
      <c r="L23" s="4">
        <f t="shared" si="10"/>
        <v>129352.96045369285</v>
      </c>
    </row>
    <row r="24" spans="1:12" ht="12.75" customHeight="1" x14ac:dyDescent="0.2">
      <c r="A24" s="1">
        <v>2001</v>
      </c>
      <c r="B24" s="4">
        <v>318787.59999999998</v>
      </c>
      <c r="C24" s="4">
        <f t="shared" si="1"/>
        <v>4335.0049519392169</v>
      </c>
      <c r="D24" s="4">
        <f t="shared" si="2"/>
        <v>0</v>
      </c>
      <c r="E24" s="4">
        <f t="shared" si="3"/>
        <v>5252.1938156331316</v>
      </c>
      <c r="F24" s="4">
        <f t="shared" si="4"/>
        <v>16970.002954343116</v>
      </c>
      <c r="G24" s="4">
        <f t="shared" si="5"/>
        <v>81218.029665650334</v>
      </c>
      <c r="H24" s="4">
        <f t="shared" si="6"/>
        <v>46856.991088617688</v>
      </c>
      <c r="I24" s="4">
        <f t="shared" si="7"/>
        <v>1987.1816599427018</v>
      </c>
      <c r="J24" s="4">
        <f t="shared" si="8"/>
        <v>2603.6329033891757</v>
      </c>
      <c r="K24" s="4">
        <f t="shared" si="9"/>
        <v>15761.451691761698</v>
      </c>
      <c r="L24" s="4">
        <f t="shared" si="10"/>
        <v>109258.34270425973</v>
      </c>
    </row>
    <row r="25" spans="1:12" ht="12.75" customHeight="1" x14ac:dyDescent="0.2">
      <c r="A25" s="1">
        <v>2002</v>
      </c>
      <c r="B25" s="4">
        <v>268900.40000000002</v>
      </c>
      <c r="C25" s="4">
        <f t="shared" si="1"/>
        <v>3656.6182799407393</v>
      </c>
      <c r="D25" s="4">
        <f t="shared" si="2"/>
        <v>0</v>
      </c>
      <c r="E25" s="4">
        <f>E24*$B25/$B24</f>
        <v>4430.2758887148548</v>
      </c>
      <c r="F25" s="4">
        <f t="shared" si="4"/>
        <v>14314.36035286205</v>
      </c>
      <c r="G25" s="4">
        <f t="shared" si="5"/>
        <v>68508.187471235535</v>
      </c>
      <c r="H25" s="4">
        <f t="shared" si="6"/>
        <v>39524.321669116784</v>
      </c>
      <c r="I25" s="4">
        <f t="shared" si="7"/>
        <v>1676.2068011154029</v>
      </c>
      <c r="J25" s="4">
        <f t="shared" si="8"/>
        <v>2196.1893410361972</v>
      </c>
      <c r="K25" s="4">
        <f t="shared" si="9"/>
        <v>13294.935764425585</v>
      </c>
      <c r="L25" s="4">
        <f t="shared" si="10"/>
        <v>92160.460621782433</v>
      </c>
    </row>
    <row r="26" spans="1:12" ht="12.75" customHeight="1" x14ac:dyDescent="0.2">
      <c r="A26" s="1">
        <v>2003</v>
      </c>
      <c r="B26" s="4">
        <v>197552.7</v>
      </c>
      <c r="C26" s="4">
        <f t="shared" si="1"/>
        <v>2686.4028988861633</v>
      </c>
      <c r="D26" s="4">
        <f t="shared" si="2"/>
        <v>0</v>
      </c>
      <c r="E26" s="4">
        <f>E25*$B26/$B25</f>
        <v>3254.7849075736558</v>
      </c>
      <c r="F26" s="4">
        <f t="shared" si="4"/>
        <v>10516.312123302347</v>
      </c>
      <c r="G26" s="4">
        <f t="shared" si="5"/>
        <v>50330.819169658178</v>
      </c>
      <c r="H26" s="4">
        <f t="shared" si="6"/>
        <v>29037.280946411858</v>
      </c>
      <c r="I26" s="4">
        <f t="shared" si="7"/>
        <v>1231.4566260173315</v>
      </c>
      <c r="J26" s="4">
        <f t="shared" si="8"/>
        <v>1613.4715085322357</v>
      </c>
      <c r="K26" s="4">
        <f t="shared" si="9"/>
        <v>9767.3728138330716</v>
      </c>
      <c r="L26" s="4">
        <f t="shared" si="10"/>
        <v>67707.403295334632</v>
      </c>
    </row>
    <row r="27" spans="1:12" ht="12.75" customHeight="1" x14ac:dyDescent="0.2">
      <c r="A27" s="1">
        <v>2004</v>
      </c>
      <c r="B27" s="4">
        <v>297914.09999999998</v>
      </c>
      <c r="C27" s="4">
        <f t="shared" si="1"/>
        <v>4051.1585104079177</v>
      </c>
      <c r="D27" s="4">
        <f t="shared" si="2"/>
        <v>0</v>
      </c>
      <c r="E27" s="4">
        <f t="shared" si="3"/>
        <v>4908.2918959517574</v>
      </c>
      <c r="F27" s="4">
        <f t="shared" si="4"/>
        <v>15858.845065305142</v>
      </c>
      <c r="G27" s="4">
        <f t="shared" si="5"/>
        <v>75900.054492757932</v>
      </c>
      <c r="H27" s="4">
        <f t="shared" si="6"/>
        <v>43788.899972500687</v>
      </c>
      <c r="I27" s="4">
        <f t="shared" si="7"/>
        <v>1857.0654434436476</v>
      </c>
      <c r="J27" s="4">
        <f t="shared" si="8"/>
        <v>2433.1528363825109</v>
      </c>
      <c r="K27" s="4">
        <f t="shared" si="9"/>
        <v>14729.427039962231</v>
      </c>
      <c r="L27" s="4">
        <f t="shared" si="10"/>
        <v>102104.35046479572</v>
      </c>
    </row>
    <row r="28" spans="1:12" ht="12.75" customHeight="1" x14ac:dyDescent="0.2">
      <c r="A28" s="1">
        <v>2005</v>
      </c>
      <c r="B28" s="4">
        <v>241827.7</v>
      </c>
      <c r="C28" s="4">
        <f t="shared" si="1"/>
        <v>3288.4725661100729</v>
      </c>
      <c r="D28" s="4">
        <f t="shared" si="2"/>
        <v>0</v>
      </c>
      <c r="E28" s="4">
        <f t="shared" si="3"/>
        <v>3984.238880021634</v>
      </c>
      <c r="F28" s="4">
        <f t="shared" si="4"/>
        <v>12873.200787740805</v>
      </c>
      <c r="G28" s="4">
        <f t="shared" si="5"/>
        <v>61610.832142078267</v>
      </c>
      <c r="H28" s="4">
        <f t="shared" si="6"/>
        <v>35545.041224567438</v>
      </c>
      <c r="I28" s="4">
        <f t="shared" si="7"/>
        <v>1507.4474989181695</v>
      </c>
      <c r="J28" s="4">
        <f t="shared" si="8"/>
        <v>1975.0785685231381</v>
      </c>
      <c r="K28" s="4">
        <f t="shared" si="9"/>
        <v>11956.411137948406</v>
      </c>
      <c r="L28" s="4">
        <f t="shared" si="10"/>
        <v>82881.811343925932</v>
      </c>
    </row>
    <row r="29" spans="1:12" ht="12.75" customHeight="1" x14ac:dyDescent="0.2">
      <c r="A29" s="1">
        <v>2006</v>
      </c>
      <c r="B29" s="4">
        <v>216645.4</v>
      </c>
      <c r="C29" s="4">
        <f t="shared" si="1"/>
        <v>2946.0332892962347</v>
      </c>
      <c r="D29" s="4">
        <f t="shared" si="2"/>
        <v>0</v>
      </c>
      <c r="E29" s="4">
        <f t="shared" si="3"/>
        <v>3569.3472081892969</v>
      </c>
      <c r="F29" s="4">
        <f t="shared" si="4"/>
        <v>11532.672782896341</v>
      </c>
      <c r="G29" s="4">
        <f t="shared" si="5"/>
        <v>55195.097061889115</v>
      </c>
      <c r="H29" s="4">
        <f t="shared" si="6"/>
        <v>31843.621198534751</v>
      </c>
      <c r="I29" s="4">
        <f t="shared" si="7"/>
        <v>1350.4721187114892</v>
      </c>
      <c r="J29" s="4">
        <f t="shared" si="8"/>
        <v>1769.407253631915</v>
      </c>
      <c r="K29" s="4">
        <f t="shared" si="9"/>
        <v>10711.351402445987</v>
      </c>
      <c r="L29" s="4">
        <f t="shared" si="10"/>
        <v>74251.060450599209</v>
      </c>
    </row>
    <row r="30" spans="1:12" ht="12.75" customHeight="1" x14ac:dyDescent="0.2">
      <c r="A30" s="1">
        <v>2007</v>
      </c>
      <c r="B30" s="4">
        <v>162238</v>
      </c>
      <c r="C30" s="4">
        <f t="shared" si="1"/>
        <v>2206.1790778333743</v>
      </c>
      <c r="D30" s="4">
        <f t="shared" si="2"/>
        <v>0</v>
      </c>
      <c r="E30" s="4">
        <f t="shared" si="3"/>
        <v>2672.9566026429143</v>
      </c>
      <c r="F30" s="4">
        <f t="shared" si="4"/>
        <v>8636.4066209185003</v>
      </c>
      <c r="G30" s="4">
        <f t="shared" si="5"/>
        <v>41333.636242111606</v>
      </c>
      <c r="H30" s="4">
        <f t="shared" si="6"/>
        <v>23846.550242967915</v>
      </c>
      <c r="I30" s="4">
        <f t="shared" si="7"/>
        <v>1011.3203215739388</v>
      </c>
      <c r="J30" s="4">
        <f t="shared" si="8"/>
        <v>1325.0458768786905</v>
      </c>
      <c r="K30" s="4">
        <f t="shared" si="9"/>
        <v>8021.3483823336755</v>
      </c>
      <c r="L30" s="4">
        <f t="shared" si="10"/>
        <v>55603.966414169488</v>
      </c>
    </row>
    <row r="31" spans="1:12" ht="12.75" customHeight="1" x14ac:dyDescent="0.2">
      <c r="A31" s="1">
        <v>2008</v>
      </c>
      <c r="B31" s="4">
        <v>139282.1</v>
      </c>
      <c r="C31" s="4">
        <f t="shared" si="1"/>
        <v>1894.0153042856532</v>
      </c>
      <c r="D31" s="4">
        <f t="shared" si="2"/>
        <v>0</v>
      </c>
      <c r="E31" s="4">
        <f t="shared" si="3"/>
        <v>2294.7460448536758</v>
      </c>
      <c r="F31" s="4">
        <f t="shared" si="4"/>
        <v>7414.3964460572288</v>
      </c>
      <c r="G31" s="4">
        <f t="shared" si="5"/>
        <v>35485.124671392725</v>
      </c>
      <c r="H31" s="4">
        <f t="shared" si="6"/>
        <v>20472.377590922482</v>
      </c>
      <c r="I31" s="4">
        <f t="shared" si="7"/>
        <v>868.22333954741498</v>
      </c>
      <c r="J31" s="4">
        <f t="shared" si="8"/>
        <v>1137.5582312898671</v>
      </c>
      <c r="K31" s="4">
        <f t="shared" si="9"/>
        <v>6886.3660025581994</v>
      </c>
      <c r="L31" s="4">
        <f t="shared" si="10"/>
        <v>47736.271468429077</v>
      </c>
    </row>
    <row r="32" spans="1:12" ht="12.75" customHeight="1" x14ac:dyDescent="0.2">
      <c r="A32" s="1">
        <v>2009</v>
      </c>
      <c r="B32" s="4">
        <v>81615.600000000006</v>
      </c>
      <c r="C32" s="4">
        <f t="shared" si="1"/>
        <v>1109.8425100458435</v>
      </c>
      <c r="D32" s="4">
        <f t="shared" si="2"/>
        <v>0</v>
      </c>
      <c r="E32" s="4">
        <f t="shared" si="3"/>
        <v>1344.6600481925507</v>
      </c>
      <c r="F32" s="4">
        <f t="shared" si="4"/>
        <v>4344.6387912217606</v>
      </c>
      <c r="G32" s="4">
        <f t="shared" si="5"/>
        <v>20793.33770190513</v>
      </c>
      <c r="H32" s="4">
        <f t="shared" si="6"/>
        <v>11996.267865789596</v>
      </c>
      <c r="I32" s="4">
        <f t="shared" si="7"/>
        <v>508.75574672672229</v>
      </c>
      <c r="J32" s="4">
        <f t="shared" si="8"/>
        <v>666.57881796484457</v>
      </c>
      <c r="K32" s="4">
        <f t="shared" si="9"/>
        <v>4035.2270185356838</v>
      </c>
      <c r="L32" s="4">
        <f t="shared" si="10"/>
        <v>27972.183343435518</v>
      </c>
    </row>
    <row r="33" spans="1:14" ht="12.75" customHeight="1" x14ac:dyDescent="0.2">
      <c r="A33" s="1">
        <v>2010</v>
      </c>
      <c r="B33" s="4">
        <v>134563.1</v>
      </c>
      <c r="C33" s="4">
        <f t="shared" si="1"/>
        <v>1829.8444006237758</v>
      </c>
      <c r="D33" s="4">
        <f t="shared" si="2"/>
        <v>0</v>
      </c>
      <c r="E33" s="4">
        <f t="shared" si="3"/>
        <v>2216.9980313927608</v>
      </c>
      <c r="F33" s="4">
        <f t="shared" si="4"/>
        <v>7163.1901759841603</v>
      </c>
      <c r="G33" s="4">
        <f t="shared" si="5"/>
        <v>34282.857450232921</v>
      </c>
      <c r="H33" s="4">
        <f t="shared" si="6"/>
        <v>19778.75543953646</v>
      </c>
      <c r="I33" s="4">
        <f t="shared" si="7"/>
        <v>838.80716949164878</v>
      </c>
      <c r="J33" s="4">
        <f t="shared" si="8"/>
        <v>1099.0167583119548</v>
      </c>
      <c r="K33" s="4">
        <f t="shared" si="9"/>
        <v>6653.0498681369627</v>
      </c>
      <c r="L33" s="4">
        <f t="shared" si="10"/>
        <v>46118.924623001578</v>
      </c>
    </row>
    <row r="34" spans="1:14" ht="12.75" customHeight="1" x14ac:dyDescent="0.2">
      <c r="A34" s="1">
        <v>2011</v>
      </c>
      <c r="B34" s="4">
        <v>127172.8</v>
      </c>
      <c r="C34" s="4">
        <f t="shared" si="1"/>
        <v>1729.3480604389115</v>
      </c>
      <c r="D34" s="4">
        <f t="shared" si="2"/>
        <v>0</v>
      </c>
      <c r="E34" s="4">
        <f t="shared" si="3"/>
        <v>2095.2389417805125</v>
      </c>
      <c r="F34" s="4">
        <f t="shared" si="4"/>
        <v>6769.7827384505736</v>
      </c>
      <c r="G34" s="4">
        <f t="shared" si="5"/>
        <v>32400.018830920075</v>
      </c>
      <c r="H34" s="4">
        <f t="shared" si="6"/>
        <v>18692.492293660613</v>
      </c>
      <c r="I34" s="4">
        <f t="shared" si="7"/>
        <v>792.73929037252822</v>
      </c>
      <c r="J34" s="4">
        <f t="shared" si="8"/>
        <v>1038.6579857438969</v>
      </c>
      <c r="K34" s="4">
        <f t="shared" si="9"/>
        <v>6287.6596947499593</v>
      </c>
      <c r="L34" s="4">
        <f t="shared" si="10"/>
        <v>43586.040878190637</v>
      </c>
    </row>
    <row r="35" spans="1:14" ht="12.75" customHeight="1" x14ac:dyDescent="0.2">
      <c r="A35" s="1">
        <v>2012</v>
      </c>
      <c r="B35" s="4">
        <v>112867.2</v>
      </c>
      <c r="C35" s="4">
        <f t="shared" ref="C35:C42" si="11">C34*$B35/$B34</f>
        <v>1534.8146255108852</v>
      </c>
      <c r="D35" s="4">
        <f t="shared" si="2"/>
        <v>0</v>
      </c>
      <c r="E35" s="4">
        <f t="shared" si="3"/>
        <v>1859.5466380368243</v>
      </c>
      <c r="F35" s="4">
        <f t="shared" si="4"/>
        <v>6008.2535125219274</v>
      </c>
      <c r="G35" s="4">
        <f t="shared" si="5"/>
        <v>28755.35810639714</v>
      </c>
      <c r="H35" s="4">
        <f t="shared" si="6"/>
        <v>16589.783870505729</v>
      </c>
      <c r="I35" s="4">
        <f t="shared" si="7"/>
        <v>703.56447317613686</v>
      </c>
      <c r="J35" s="4">
        <f t="shared" si="8"/>
        <v>921.81990652524405</v>
      </c>
      <c r="K35" s="4">
        <f t="shared" si="9"/>
        <v>5580.3642311821595</v>
      </c>
      <c r="L35" s="4">
        <f t="shared" si="10"/>
        <v>38683.070538723041</v>
      </c>
    </row>
    <row r="36" spans="1:14" ht="12.75" customHeight="1" x14ac:dyDescent="0.2">
      <c r="A36" s="1">
        <v>2013</v>
      </c>
      <c r="B36" s="4">
        <v>160346.20000000001</v>
      </c>
      <c r="C36" s="4">
        <f t="shared" si="11"/>
        <v>2180.453603040507</v>
      </c>
      <c r="D36" s="4">
        <f t="shared" si="2"/>
        <v>0</v>
      </c>
      <c r="E36" s="4">
        <f t="shared" ref="E36:H46" si="12">E35*$B36/$B35</f>
        <v>2641.7882000437703</v>
      </c>
      <c r="F36" s="4">
        <f t="shared" si="12"/>
        <v>8535.7005345179423</v>
      </c>
      <c r="G36" s="4">
        <f t="shared" si="12"/>
        <v>40851.65931289141</v>
      </c>
      <c r="H36" s="4">
        <f>H35*$B36/$B35</f>
        <v>23568.484045470126</v>
      </c>
      <c r="I36" s="4">
        <f t="shared" ref="I36:I46" si="13">I35*$B36/$B35</f>
        <v>999.52767259926259</v>
      </c>
      <c r="J36" s="4">
        <f t="shared" ref="J36:L46" si="14">J35*$B36/$B35</f>
        <v>1309.5949850415186</v>
      </c>
      <c r="K36" s="4">
        <f t="shared" si="14"/>
        <v>7927.8142727557779</v>
      </c>
      <c r="L36" s="4">
        <f t="shared" si="14"/>
        <v>54955.588206460277</v>
      </c>
    </row>
    <row r="37" spans="1:14" ht="12.75" customHeight="1" x14ac:dyDescent="0.2">
      <c r="A37" s="1">
        <v>2014</v>
      </c>
      <c r="B37" s="4">
        <v>179062.5</v>
      </c>
      <c r="C37" s="4">
        <f t="shared" si="11"/>
        <v>2434.9655513784596</v>
      </c>
      <c r="D37" s="4">
        <f t="shared" si="2"/>
        <v>0</v>
      </c>
      <c r="E37" s="4">
        <f t="shared" si="12"/>
        <v>2950.1491121731451</v>
      </c>
      <c r="F37" s="4">
        <f t="shared" si="12"/>
        <v>9532.0243134051125</v>
      </c>
      <c r="G37" s="4">
        <f t="shared" si="12"/>
        <v>45620.041171631237</v>
      </c>
      <c r="H37" s="4">
        <f t="shared" si="12"/>
        <v>26319.499148667037</v>
      </c>
      <c r="I37" s="4">
        <f t="shared" si="13"/>
        <v>1116.1968532762576</v>
      </c>
      <c r="J37" s="4">
        <f t="shared" si="14"/>
        <v>1462.4565596752334</v>
      </c>
      <c r="K37" s="4">
        <f t="shared" si="14"/>
        <v>8853.1829454975014</v>
      </c>
      <c r="L37" s="4">
        <f t="shared" si="14"/>
        <v>61370.241472634167</v>
      </c>
    </row>
    <row r="38" spans="1:14" ht="12.75" customHeight="1" x14ac:dyDescent="0.2">
      <c r="A38" s="1">
        <v>2015</v>
      </c>
      <c r="B38" s="4">
        <v>175586.1</v>
      </c>
      <c r="C38" s="4">
        <f t="shared" si="11"/>
        <v>2387.6920337920747</v>
      </c>
      <c r="D38" s="4">
        <f t="shared" si="2"/>
        <v>0</v>
      </c>
      <c r="E38" s="4">
        <f t="shared" si="12"/>
        <v>2892.8735889700247</v>
      </c>
      <c r="F38" s="4">
        <f t="shared" si="12"/>
        <v>9346.9653014784308</v>
      </c>
      <c r="G38" s="4">
        <f t="shared" si="12"/>
        <v>44734.353151364245</v>
      </c>
      <c r="H38" s="4">
        <f t="shared" si="12"/>
        <v>25808.520541530281</v>
      </c>
      <c r="I38" s="4">
        <f t="shared" si="13"/>
        <v>1094.5265049859702</v>
      </c>
      <c r="J38" s="4">
        <f t="shared" si="14"/>
        <v>1434.0637695374046</v>
      </c>
      <c r="K38" s="4">
        <f t="shared" si="14"/>
        <v>8681.3032655437019</v>
      </c>
      <c r="L38" s="4">
        <f t="shared" si="14"/>
        <v>60178.771972010276</v>
      </c>
    </row>
    <row r="39" spans="1:14" ht="12.75" customHeight="1" x14ac:dyDescent="0.2">
      <c r="A39" s="1">
        <v>2016</v>
      </c>
      <c r="B39" s="4">
        <v>184490.2</v>
      </c>
      <c r="C39" s="4">
        <f t="shared" si="11"/>
        <v>2508.7736492393565</v>
      </c>
      <c r="D39" s="4">
        <f t="shared" si="2"/>
        <v>0</v>
      </c>
      <c r="E39" s="4">
        <f t="shared" si="12"/>
        <v>3039.5733318514262</v>
      </c>
      <c r="F39" s="4">
        <f t="shared" si="12"/>
        <v>9820.9567719928637</v>
      </c>
      <c r="G39" s="4">
        <f t="shared" si="12"/>
        <v>47002.865031832363</v>
      </c>
      <c r="H39" s="4">
        <f t="shared" si="12"/>
        <v>27117.28955999951</v>
      </c>
      <c r="I39" s="4">
        <f t="shared" si="13"/>
        <v>1150.0307473664636</v>
      </c>
      <c r="J39" s="4">
        <f t="shared" si="14"/>
        <v>1506.7861958020007</v>
      </c>
      <c r="K39" s="4">
        <f t="shared" si="14"/>
        <v>9121.5385256623995</v>
      </c>
      <c r="L39" s="4">
        <f t="shared" si="14"/>
        <v>63230.481666091851</v>
      </c>
    </row>
    <row r="40" spans="1:14" ht="12.75" customHeight="1" x14ac:dyDescent="0.2">
      <c r="A40" s="1">
        <v>2017</v>
      </c>
      <c r="B40" s="4">
        <v>244019.4</v>
      </c>
      <c r="C40" s="4">
        <f t="shared" si="11"/>
        <v>3318.2762044986571</v>
      </c>
      <c r="D40" s="4">
        <f t="shared" si="2"/>
        <v>0</v>
      </c>
      <c r="E40" s="4">
        <f t="shared" si="12"/>
        <v>4020.3482932664492</v>
      </c>
      <c r="F40" s="4">
        <f t="shared" si="12"/>
        <v>12989.871434513243</v>
      </c>
      <c r="G40" s="4">
        <f t="shared" si="12"/>
        <v>62169.215076728811</v>
      </c>
      <c r="H40" s="4">
        <f t="shared" si="12"/>
        <v>35867.188219522468</v>
      </c>
      <c r="I40" s="4">
        <f t="shared" si="13"/>
        <v>1521.109592563269</v>
      </c>
      <c r="J40" s="4">
        <f t="shared" si="14"/>
        <v>1992.9788326311464</v>
      </c>
      <c r="K40" s="4">
        <f t="shared" si="14"/>
        <v>12064.772861154808</v>
      </c>
      <c r="L40" s="4">
        <f t="shared" si="14"/>
        <v>83632.974531279891</v>
      </c>
    </row>
    <row r="41" spans="1:14" ht="12.75" customHeight="1" x14ac:dyDescent="0.2">
      <c r="A41" s="1">
        <v>2018</v>
      </c>
      <c r="B41" s="4">
        <v>307140.40000000002</v>
      </c>
      <c r="C41" s="4">
        <f t="shared" si="11"/>
        <v>4176.6215340263907</v>
      </c>
      <c r="D41" s="4">
        <f t="shared" si="2"/>
        <v>0</v>
      </c>
      <c r="E41" s="4">
        <f t="shared" si="12"/>
        <v>5060.3000537382468</v>
      </c>
      <c r="F41" s="4">
        <f t="shared" si="12"/>
        <v>16349.988190877331</v>
      </c>
      <c r="G41" s="4">
        <f t="shared" si="12"/>
        <v>78250.653785529023</v>
      </c>
      <c r="H41" s="4">
        <f t="shared" si="12"/>
        <v>45145.027553626554</v>
      </c>
      <c r="I41" s="4">
        <f t="shared" si="13"/>
        <v>1914.5781388845294</v>
      </c>
      <c r="J41" s="4">
        <f t="shared" si="14"/>
        <v>2508.5067656336478</v>
      </c>
      <c r="K41" s="4">
        <f t="shared" si="14"/>
        <v>15185.592467173645</v>
      </c>
      <c r="L41" s="4">
        <f t="shared" si="14"/>
        <v>105266.48803630826</v>
      </c>
    </row>
    <row r="42" spans="1:14" ht="12.75" customHeight="1" x14ac:dyDescent="0.2">
      <c r="A42" s="1">
        <v>2019</v>
      </c>
      <c r="B42" s="108">
        <v>184875.9</v>
      </c>
      <c r="C42" s="4">
        <f t="shared" si="11"/>
        <v>2514.0185565380179</v>
      </c>
      <c r="D42" s="4">
        <f t="shared" si="2"/>
        <v>0</v>
      </c>
      <c r="E42" s="4">
        <f t="shared" si="12"/>
        <v>3045.9279427418428</v>
      </c>
      <c r="F42" s="4">
        <f t="shared" si="12"/>
        <v>9841.4887190933459</v>
      </c>
      <c r="G42" s="4">
        <f t="shared" si="12"/>
        <v>47101.1304412838</v>
      </c>
      <c r="H42" s="4">
        <f t="shared" si="12"/>
        <v>27173.981669300119</v>
      </c>
      <c r="I42" s="4">
        <f t="shared" si="13"/>
        <v>1152.4350314924457</v>
      </c>
      <c r="J42" s="4">
        <f t="shared" si="14"/>
        <v>1509.9363221269805</v>
      </c>
      <c r="K42" s="4">
        <f t="shared" si="14"/>
        <v>9140.6082508258369</v>
      </c>
      <c r="L42" s="4">
        <f t="shared" si="14"/>
        <v>63362.672952017128</v>
      </c>
    </row>
    <row r="43" spans="1:14" ht="12.75" customHeight="1" x14ac:dyDescent="0.2">
      <c r="A43" s="1">
        <v>2020</v>
      </c>
      <c r="B43" s="4">
        <v>221297</v>
      </c>
      <c r="C43" s="4">
        <f t="shared" ref="C43:D46" si="15">C42*$B43/$B42</f>
        <v>3009.2876600259619</v>
      </c>
      <c r="D43" s="4">
        <f t="shared" si="15"/>
        <v>0</v>
      </c>
      <c r="E43" s="4">
        <f t="shared" si="12"/>
        <v>3645.9847711083039</v>
      </c>
      <c r="F43" s="4">
        <f t="shared" si="12"/>
        <v>11780.291152439015</v>
      </c>
      <c r="G43" s="4">
        <f t="shared" si="12"/>
        <v>56380.192676626764</v>
      </c>
      <c r="H43" s="4">
        <f t="shared" si="12"/>
        <v>32527.336561829361</v>
      </c>
      <c r="I43" s="4">
        <f t="shared" si="13"/>
        <v>1379.4681468173178</v>
      </c>
      <c r="J43" s="4">
        <f t="shared" si="14"/>
        <v>1807.3982508143808</v>
      </c>
      <c r="K43" s="4">
        <f t="shared" si="14"/>
        <v>10941.33515554491</v>
      </c>
      <c r="L43" s="4">
        <f t="shared" si="14"/>
        <v>75845.307237246903</v>
      </c>
    </row>
    <row r="44" spans="1:14" ht="12.75" customHeight="1" x14ac:dyDescent="0.2">
      <c r="A44" s="1">
        <v>2021</v>
      </c>
      <c r="B44" s="4">
        <v>449027.4</v>
      </c>
      <c r="C44" s="4">
        <f t="shared" si="15"/>
        <v>6106.0593403143357</v>
      </c>
      <c r="D44" s="4">
        <f t="shared" si="15"/>
        <v>0</v>
      </c>
      <c r="E44" s="4">
        <f t="shared" si="12"/>
        <v>7397.963199728677</v>
      </c>
      <c r="F44" s="4">
        <f t="shared" si="12"/>
        <v>23903.051136810238</v>
      </c>
      <c r="G44" s="4">
        <f t="shared" si="12"/>
        <v>114399.43302026128</v>
      </c>
      <c r="H44" s="4">
        <f t="shared" si="12"/>
        <v>66000.286335933968</v>
      </c>
      <c r="I44" s="4">
        <f t="shared" si="13"/>
        <v>2799.0392791054487</v>
      </c>
      <c r="J44" s="4">
        <f t="shared" si="14"/>
        <v>3667.3399880148822</v>
      </c>
      <c r="K44" s="4">
        <f t="shared" si="14"/>
        <v>22200.749569234678</v>
      </c>
      <c r="L44" s="4">
        <f>L43*$B44/$B43</f>
        <v>153895.53907618343</v>
      </c>
    </row>
    <row r="45" spans="1:14" ht="12.75" customHeight="1" x14ac:dyDescent="0.2">
      <c r="A45" s="1">
        <v>2022</v>
      </c>
      <c r="B45" s="4">
        <v>376857.8</v>
      </c>
      <c r="C45" s="4">
        <f>C44*$B45/$B44</f>
        <v>5124.6674248838972</v>
      </c>
      <c r="D45" s="4">
        <f t="shared" si="15"/>
        <v>0</v>
      </c>
      <c r="E45" s="4">
        <f t="shared" si="12"/>
        <v>6208.9309826765802</v>
      </c>
      <c r="F45" s="4">
        <f t="shared" si="12"/>
        <v>20061.250749299052</v>
      </c>
      <c r="G45" s="4">
        <f t="shared" si="12"/>
        <v>96012.667933544843</v>
      </c>
      <c r="H45" s="4">
        <f t="shared" si="12"/>
        <v>55392.438652808567</v>
      </c>
      <c r="I45" s="4">
        <f t="shared" si="13"/>
        <v>2349.1657409709637</v>
      </c>
      <c r="J45" s="4">
        <f t="shared" si="14"/>
        <v>3077.9094543792089</v>
      </c>
      <c r="K45" s="4">
        <f t="shared" si="14"/>
        <v>18632.550354416519</v>
      </c>
      <c r="L45" s="4">
        <f>L44*$B45/$B44</f>
        <v>129160.79127034232</v>
      </c>
    </row>
    <row r="46" spans="1:14" ht="12.75" customHeight="1" x14ac:dyDescent="0.2">
      <c r="A46" s="1">
        <v>2023</v>
      </c>
      <c r="B46" s="4">
        <v>266570.2</v>
      </c>
      <c r="C46" s="4">
        <f>C45*$B46/$B45</f>
        <v>3624.9312615654644</v>
      </c>
      <c r="D46" s="4">
        <f t="shared" si="15"/>
        <v>0</v>
      </c>
      <c r="E46" s="4">
        <f t="shared" si="12"/>
        <v>4391.8846149351102</v>
      </c>
      <c r="F46" s="4">
        <f t="shared" si="12"/>
        <v>14190.316943130269</v>
      </c>
      <c r="G46" s="4">
        <f>G45*$B46/$B45</f>
        <v>67914.518668788704</v>
      </c>
      <c r="H46" s="4">
        <f t="shared" si="12"/>
        <v>39181.81725352881</v>
      </c>
      <c r="I46" s="4">
        <f t="shared" si="13"/>
        <v>1661.6813593981021</v>
      </c>
      <c r="J46" s="4">
        <f t="shared" si="14"/>
        <v>2177.1579063396239</v>
      </c>
      <c r="K46" s="4">
        <f t="shared" si="14"/>
        <v>13179.726343694843</v>
      </c>
      <c r="L46" s="4">
        <f>L45*$B46/$B45</f>
        <v>91361.82921275188</v>
      </c>
      <c r="N46" s="4"/>
    </row>
    <row r="47" spans="1:14" ht="12.75" customHeight="1" x14ac:dyDescent="0.2"/>
    <row r="48" spans="1:14" ht="12.75" customHeight="1" x14ac:dyDescent="0.2">
      <c r="B48" s="1" t="s">
        <v>465</v>
      </c>
    </row>
    <row r="49" spans="1:12" ht="12.75" customHeight="1" x14ac:dyDescent="0.2">
      <c r="A49" s="1" t="s">
        <v>157</v>
      </c>
      <c r="B49" s="5">
        <f>(POWER(B23/B4, 1/19)-1)*100</f>
        <v>9.3189319743914645</v>
      </c>
      <c r="C49" s="5">
        <f t="shared" ref="C49:L49" si="16">(POWER(C23/C4, 1/19)-1)*100</f>
        <v>6.0975508304791814</v>
      </c>
      <c r="D49" s="5"/>
      <c r="E49" s="5">
        <f t="shared" si="16"/>
        <v>5.8625035025759331</v>
      </c>
      <c r="F49" s="5">
        <f t="shared" si="16"/>
        <v>11.626649693763413</v>
      </c>
      <c r="G49" s="5">
        <f t="shared" si="16"/>
        <v>7.8038218911332891</v>
      </c>
      <c r="H49" s="5">
        <f t="shared" si="16"/>
        <v>8.6684048410291084</v>
      </c>
      <c r="I49" s="5">
        <f t="shared" si="16"/>
        <v>16.191881159204357</v>
      </c>
      <c r="J49" s="5">
        <f t="shared" si="16"/>
        <v>8.8286805813222244</v>
      </c>
      <c r="K49" s="5">
        <f t="shared" si="16"/>
        <v>21.020200880600171</v>
      </c>
      <c r="L49" s="5">
        <f t="shared" si="16"/>
        <v>7.655631437736421</v>
      </c>
    </row>
    <row r="50" spans="1:12" ht="12.75" customHeight="1" x14ac:dyDescent="0.2">
      <c r="A50" s="5" t="s">
        <v>158</v>
      </c>
      <c r="B50" s="5">
        <f>(POWER(B31/B23, 1/8)-1)*100</f>
        <v>-11.715590763571349</v>
      </c>
      <c r="C50" s="5">
        <f t="shared" ref="C50:L50" si="17">(POWER(C31/C23, 1/8)-1)*100</f>
        <v>-11.715590763571349</v>
      </c>
      <c r="D50" s="5"/>
      <c r="E50" s="5">
        <f t="shared" si="17"/>
        <v>-11.715590763571349</v>
      </c>
      <c r="F50" s="5">
        <f t="shared" si="17"/>
        <v>-11.715590763571349</v>
      </c>
      <c r="G50" s="5">
        <f t="shared" si="17"/>
        <v>-11.715590763571349</v>
      </c>
      <c r="H50" s="5">
        <f t="shared" si="17"/>
        <v>-11.715590763571349</v>
      </c>
      <c r="I50" s="5">
        <f t="shared" si="17"/>
        <v>-11.715590763571349</v>
      </c>
      <c r="J50" s="5">
        <f t="shared" si="17"/>
        <v>-11.715590763571349</v>
      </c>
      <c r="K50" s="5">
        <f t="shared" si="17"/>
        <v>-11.715590763571349</v>
      </c>
      <c r="L50" s="5">
        <f t="shared" si="17"/>
        <v>-11.715590763571349</v>
      </c>
    </row>
    <row r="51" spans="1:12" ht="12.75" customHeight="1" x14ac:dyDescent="0.2">
      <c r="A51" s="5" t="s">
        <v>159</v>
      </c>
      <c r="B51" s="5">
        <f>(POWER(B42/B31, 1/11)-1)*100</f>
        <v>2.6078184370096791</v>
      </c>
      <c r="C51" s="5">
        <f t="shared" ref="C51:L51" si="18">(POWER(C42/C31, 1/11)-1)*100</f>
        <v>2.6078184370096791</v>
      </c>
      <c r="D51" s="5"/>
      <c r="E51" s="5">
        <f t="shared" si="18"/>
        <v>2.6078184370096791</v>
      </c>
      <c r="F51" s="5">
        <f t="shared" si="18"/>
        <v>2.6078184370096791</v>
      </c>
      <c r="G51" s="5">
        <f t="shared" si="18"/>
        <v>2.6078184370096791</v>
      </c>
      <c r="H51" s="5">
        <f t="shared" si="18"/>
        <v>2.6078184370096791</v>
      </c>
      <c r="I51" s="5">
        <f t="shared" si="18"/>
        <v>2.6078184370096791</v>
      </c>
      <c r="J51" s="5">
        <f t="shared" si="18"/>
        <v>2.6078184370096791</v>
      </c>
      <c r="K51" s="5">
        <f t="shared" si="18"/>
        <v>2.6078184370096791</v>
      </c>
      <c r="L51" s="5">
        <f t="shared" si="18"/>
        <v>2.6078184370096791</v>
      </c>
    </row>
    <row r="52" spans="1:12" ht="12.75" customHeight="1" x14ac:dyDescent="0.2">
      <c r="A52" s="5" t="s">
        <v>160</v>
      </c>
      <c r="B52" s="5">
        <f>(POWER(B46/B42, 1/4)-1)*100</f>
        <v>9.5803855549089878</v>
      </c>
      <c r="C52" s="5">
        <f t="shared" ref="C52:L52" si="19">(POWER(C46/C42, 1/4)-1)*100</f>
        <v>9.5803855549089647</v>
      </c>
      <c r="D52" s="5"/>
      <c r="E52" s="5">
        <f t="shared" si="19"/>
        <v>9.5803855549089878</v>
      </c>
      <c r="F52" s="5">
        <f t="shared" si="19"/>
        <v>9.5803855549089878</v>
      </c>
      <c r="G52" s="5">
        <f t="shared" si="19"/>
        <v>9.5803855549089878</v>
      </c>
      <c r="H52" s="5">
        <f t="shared" si="19"/>
        <v>9.5803855549089878</v>
      </c>
      <c r="I52" s="5">
        <f t="shared" si="19"/>
        <v>9.5803855549089878</v>
      </c>
      <c r="J52" s="5">
        <f t="shared" si="19"/>
        <v>9.5803855549089878</v>
      </c>
      <c r="K52" s="5">
        <f t="shared" si="19"/>
        <v>9.5803855549089878</v>
      </c>
      <c r="L52" s="5">
        <f t="shared" si="19"/>
        <v>9.5803855549089647</v>
      </c>
    </row>
    <row r="53" spans="1:12" ht="12.75" customHeight="1" x14ac:dyDescent="0.2">
      <c r="A53" s="1" t="s">
        <v>161</v>
      </c>
      <c r="B53" s="5">
        <f>(POWER(B46/B4, 1/42)-1)*100</f>
        <v>3.2546309823654918</v>
      </c>
      <c r="C53" s="5">
        <f t="shared" ref="C53:L53" si="20">(POWER(C46/C4, 1/42)-1)*100</f>
        <v>1.8669025152295404</v>
      </c>
      <c r="D53" s="5"/>
      <c r="E53" s="5">
        <f t="shared" si="20"/>
        <v>1.7647495369605082</v>
      </c>
      <c r="F53" s="5">
        <f t="shared" si="20"/>
        <v>4.2350477577407064</v>
      </c>
      <c r="G53" s="5">
        <f t="shared" si="20"/>
        <v>2.6047714781567866</v>
      </c>
      <c r="H53" s="5">
        <f t="shared" si="20"/>
        <v>2.9762156740581247</v>
      </c>
      <c r="I53" s="5">
        <f t="shared" si="20"/>
        <v>6.1423671389608581</v>
      </c>
      <c r="J53" s="5">
        <f t="shared" si="20"/>
        <v>3.0448956997054077</v>
      </c>
      <c r="K53" s="5">
        <f t="shared" si="20"/>
        <v>8.1154618650145505</v>
      </c>
      <c r="L53" s="5">
        <f t="shared" si="20"/>
        <v>2.5409419719108373</v>
      </c>
    </row>
    <row r="54" spans="1:12" ht="12.75" customHeight="1" x14ac:dyDescent="0.2">
      <c r="B54" s="5"/>
      <c r="C54" s="5"/>
      <c r="D54" s="5"/>
      <c r="E54" s="5"/>
      <c r="F54" s="5"/>
      <c r="G54" s="5"/>
      <c r="H54" s="5"/>
      <c r="I54" s="5"/>
      <c r="J54" s="5"/>
      <c r="K54" s="5"/>
      <c r="L54" s="5"/>
    </row>
    <row r="55" spans="1:12" ht="12.75" customHeight="1" x14ac:dyDescent="0.2"/>
    <row r="56" spans="1:12" ht="12.75" customHeight="1" x14ac:dyDescent="0.2">
      <c r="B56" s="117" t="s">
        <v>685</v>
      </c>
      <c r="C56" s="116"/>
      <c r="D56" s="116"/>
      <c r="E56" s="116"/>
      <c r="F56" s="116"/>
      <c r="G56" s="116"/>
      <c r="H56" s="116"/>
      <c r="I56" s="116"/>
      <c r="J56" s="116"/>
      <c r="K56" s="116"/>
      <c r="L56" s="116"/>
    </row>
    <row r="57" spans="1:12" ht="12.75" customHeight="1" x14ac:dyDescent="0.2">
      <c r="B57" s="117" t="s">
        <v>686</v>
      </c>
      <c r="C57" s="116"/>
      <c r="D57" s="116"/>
      <c r="E57" s="116"/>
      <c r="F57" s="116"/>
      <c r="G57" s="116"/>
      <c r="H57" s="116"/>
      <c r="I57" s="116"/>
      <c r="J57" s="116"/>
      <c r="K57" s="116"/>
      <c r="L57" s="116"/>
    </row>
    <row r="58" spans="1:12" ht="12.75" customHeight="1" x14ac:dyDescent="0.2">
      <c r="B58" s="117" t="s">
        <v>687</v>
      </c>
      <c r="C58" s="116"/>
      <c r="D58" s="116"/>
      <c r="E58" s="116"/>
      <c r="F58" s="116"/>
      <c r="G58" s="116"/>
      <c r="H58" s="116"/>
      <c r="I58" s="116"/>
      <c r="J58" s="116"/>
      <c r="K58" s="116"/>
      <c r="L58" s="116"/>
    </row>
    <row r="59" spans="1:12" ht="12.75" customHeight="1" x14ac:dyDescent="0.2">
      <c r="B59" s="1" t="s">
        <v>688</v>
      </c>
    </row>
    <row r="60" spans="1:12" ht="12.75" customHeight="1" x14ac:dyDescent="0.2">
      <c r="B60" s="1" t="s">
        <v>689</v>
      </c>
    </row>
    <row r="61" spans="1:12" ht="12.75" customHeight="1" x14ac:dyDescent="0.2"/>
    <row r="62" spans="1:12" ht="12.75" customHeight="1" x14ac:dyDescent="0.2">
      <c r="B62" s="1" t="s">
        <v>690</v>
      </c>
    </row>
  </sheetData>
  <phoneticPr fontId="19" type="noConversion"/>
  <pageMargins left="0.75" right="0.75" top="1" bottom="1" header="0.5" footer="0.5"/>
  <pageSetup scale="69" orientation="landscape" r:id="rId1"/>
  <headerFooter alignWithMargins="0"/>
  <rowBreaks count="1" manualBreakCount="1">
    <brk id="65"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92D050"/>
  </sheetPr>
  <dimension ref="A1:BD61"/>
  <sheetViews>
    <sheetView topLeftCell="A4" workbookViewId="0">
      <selection activeCell="C14" sqref="C14"/>
    </sheetView>
  </sheetViews>
  <sheetFormatPr defaultColWidth="9" defaultRowHeight="12.75" x14ac:dyDescent="0.2"/>
  <cols>
    <col min="1" max="1" width="8.875" style="1" customWidth="1"/>
    <col min="2" max="2" width="13.375" style="1" customWidth="1"/>
    <col min="3" max="5" width="12.25" style="1" customWidth="1"/>
    <col min="6" max="6" width="10.875" style="1" customWidth="1"/>
    <col min="7" max="7" width="9.875" style="1" customWidth="1"/>
    <col min="8" max="8" width="12.375" style="1" customWidth="1"/>
    <col min="9" max="10" width="12.25" style="1" customWidth="1"/>
    <col min="11" max="11" width="9.875" style="1" customWidth="1"/>
    <col min="12" max="12" width="11.625" style="1" customWidth="1"/>
    <col min="13" max="15" width="12.25" style="1" customWidth="1"/>
    <col min="16" max="16" width="10.375" style="1" customWidth="1"/>
    <col min="17" max="17" width="14.875" style="1" customWidth="1"/>
    <col min="18" max="20" width="12.25" style="1" customWidth="1"/>
    <col min="21" max="21" width="10.375" style="1" customWidth="1"/>
    <col min="22" max="22" width="11.25" style="1" customWidth="1"/>
    <col min="23" max="25" width="12.25" style="1" customWidth="1"/>
    <col min="26" max="26" width="10.375" style="1" customWidth="1"/>
    <col min="27" max="27" width="11" style="1" customWidth="1"/>
    <col min="28" max="28" width="12.25" style="1" customWidth="1"/>
    <col min="29" max="30" width="11.875" style="1" customWidth="1"/>
    <col min="31" max="31" width="9.875" style="1" customWidth="1"/>
    <col min="32" max="32" width="11.375" style="1" customWidth="1"/>
    <col min="33" max="35" width="12.25" style="1" customWidth="1"/>
    <col min="36" max="36" width="10.375" style="1" customWidth="1"/>
    <col min="37" max="37" width="11.375" style="1" customWidth="1"/>
    <col min="38" max="40" width="12.25" style="1" customWidth="1"/>
    <col min="41" max="41" width="10.625" style="1" customWidth="1"/>
    <col min="42" max="42" width="11" style="1" customWidth="1"/>
    <col min="43" max="45" width="12.25" style="1" customWidth="1"/>
    <col min="46" max="46" width="10.625" style="1" customWidth="1"/>
    <col min="47" max="56" width="12.25" style="1" customWidth="1"/>
    <col min="57" max="16384" width="9" style="1"/>
  </cols>
  <sheetData>
    <row r="1" spans="1:56" x14ac:dyDescent="0.2">
      <c r="B1" s="1" t="s">
        <v>691</v>
      </c>
      <c r="Q1" s="1" t="s">
        <v>692</v>
      </c>
      <c r="AF1" s="1" t="s">
        <v>693</v>
      </c>
      <c r="AU1" s="1" t="s">
        <v>694</v>
      </c>
    </row>
    <row r="3" spans="1:56" x14ac:dyDescent="0.2">
      <c r="B3" s="20" t="s">
        <v>101</v>
      </c>
      <c r="F3" s="41"/>
      <c r="G3" s="20" t="s">
        <v>102</v>
      </c>
      <c r="K3" s="41"/>
      <c r="L3" s="20" t="s">
        <v>103</v>
      </c>
      <c r="P3" s="41"/>
      <c r="Q3" s="20" t="s">
        <v>104</v>
      </c>
      <c r="U3" s="41"/>
      <c r="V3" s="20" t="s">
        <v>105</v>
      </c>
      <c r="Z3" s="41"/>
      <c r="AA3" s="20" t="s">
        <v>106</v>
      </c>
      <c r="AE3" s="41"/>
      <c r="AF3" s="20" t="s">
        <v>107</v>
      </c>
      <c r="AJ3" s="41"/>
      <c r="AK3" s="20" t="s">
        <v>108</v>
      </c>
      <c r="AO3" s="41"/>
      <c r="AP3" s="20" t="s">
        <v>109</v>
      </c>
      <c r="AT3" s="41"/>
      <c r="AU3" s="20" t="s">
        <v>110</v>
      </c>
      <c r="AY3" s="41"/>
      <c r="AZ3" s="20" t="s">
        <v>111</v>
      </c>
      <c r="BD3" s="41"/>
    </row>
    <row r="4" spans="1:56" s="3" customFormat="1" ht="51" x14ac:dyDescent="0.2">
      <c r="B4" s="3" t="s">
        <v>695</v>
      </c>
      <c r="C4" s="3" t="s">
        <v>696</v>
      </c>
      <c r="D4" s="3" t="s">
        <v>697</v>
      </c>
      <c r="E4" s="3" t="s">
        <v>698</v>
      </c>
      <c r="F4" s="39" t="s">
        <v>699</v>
      </c>
      <c r="G4" s="3" t="s">
        <v>695</v>
      </c>
      <c r="H4" s="3" t="s">
        <v>696</v>
      </c>
      <c r="I4" s="3" t="s">
        <v>697</v>
      </c>
      <c r="J4" s="3" t="str">
        <f>E4</f>
        <v>Established Crude Bitumen Reserves</v>
      </c>
      <c r="K4" s="39" t="s">
        <v>699</v>
      </c>
      <c r="L4" s="3" t="s">
        <v>695</v>
      </c>
      <c r="M4" s="3" t="s">
        <v>696</v>
      </c>
      <c r="N4" s="3" t="s">
        <v>697</v>
      </c>
      <c r="O4" s="3" t="str">
        <f>E4</f>
        <v>Established Crude Bitumen Reserves</v>
      </c>
      <c r="P4" s="39" t="s">
        <v>699</v>
      </c>
      <c r="Q4" s="3" t="s">
        <v>695</v>
      </c>
      <c r="R4" s="3" t="s">
        <v>696</v>
      </c>
      <c r="S4" s="3" t="s">
        <v>697</v>
      </c>
      <c r="T4" s="3" t="str">
        <f>E4</f>
        <v>Established Crude Bitumen Reserves</v>
      </c>
      <c r="U4" s="39" t="s">
        <v>699</v>
      </c>
      <c r="V4" s="3" t="s">
        <v>695</v>
      </c>
      <c r="W4" s="3" t="s">
        <v>696</v>
      </c>
      <c r="X4" s="3" t="s">
        <v>697</v>
      </c>
      <c r="Y4" s="3" t="str">
        <f>E4</f>
        <v>Established Crude Bitumen Reserves</v>
      </c>
      <c r="Z4" s="39" t="s">
        <v>699</v>
      </c>
      <c r="AA4" s="3" t="s">
        <v>695</v>
      </c>
      <c r="AB4" s="3" t="s">
        <v>696</v>
      </c>
      <c r="AC4" s="3" t="s">
        <v>697</v>
      </c>
      <c r="AD4" s="3" t="str">
        <f>E4</f>
        <v>Established Crude Bitumen Reserves</v>
      </c>
      <c r="AE4" s="39" t="s">
        <v>699</v>
      </c>
      <c r="AF4" s="3" t="s">
        <v>695</v>
      </c>
      <c r="AG4" s="3" t="s">
        <v>696</v>
      </c>
      <c r="AH4" s="3" t="s">
        <v>697</v>
      </c>
      <c r="AI4" s="3" t="str">
        <f>E4</f>
        <v>Established Crude Bitumen Reserves</v>
      </c>
      <c r="AJ4" s="39" t="s">
        <v>699</v>
      </c>
      <c r="AK4" s="3" t="s">
        <v>695</v>
      </c>
      <c r="AL4" s="3" t="s">
        <v>696</v>
      </c>
      <c r="AM4" s="3" t="s">
        <v>697</v>
      </c>
      <c r="AN4" s="3" t="str">
        <f>E4</f>
        <v>Established Crude Bitumen Reserves</v>
      </c>
      <c r="AO4" s="39" t="s">
        <v>699</v>
      </c>
      <c r="AP4" s="3" t="s">
        <v>695</v>
      </c>
      <c r="AQ4" s="3" t="s">
        <v>696</v>
      </c>
      <c r="AR4" s="3" t="s">
        <v>697</v>
      </c>
      <c r="AS4" s="3" t="str">
        <f>E4</f>
        <v>Established Crude Bitumen Reserves</v>
      </c>
      <c r="AT4" s="39" t="s">
        <v>699</v>
      </c>
      <c r="AU4" s="3" t="s">
        <v>695</v>
      </c>
      <c r="AV4" s="3" t="s">
        <v>696</v>
      </c>
      <c r="AW4" s="3" t="s">
        <v>697</v>
      </c>
      <c r="AX4" s="3" t="str">
        <f>E4</f>
        <v>Established Crude Bitumen Reserves</v>
      </c>
      <c r="AY4" s="39" t="s">
        <v>699</v>
      </c>
      <c r="AZ4" s="3" t="s">
        <v>695</v>
      </c>
      <c r="BA4" s="3" t="s">
        <v>696</v>
      </c>
      <c r="BB4" s="3" t="s">
        <v>697</v>
      </c>
      <c r="BC4" s="3" t="str">
        <f>E4</f>
        <v>Established Crude Bitumen Reserves</v>
      </c>
      <c r="BD4" s="39" t="s">
        <v>699</v>
      </c>
    </row>
    <row r="5" spans="1:56" x14ac:dyDescent="0.2">
      <c r="B5" s="1" t="s">
        <v>145</v>
      </c>
      <c r="C5" s="1" t="s">
        <v>147</v>
      </c>
      <c r="D5" s="1" t="s">
        <v>148</v>
      </c>
      <c r="E5" s="1" t="s">
        <v>149</v>
      </c>
      <c r="F5" s="41" t="s">
        <v>700</v>
      </c>
      <c r="G5" s="1" t="s">
        <v>145</v>
      </c>
      <c r="H5" s="1" t="s">
        <v>147</v>
      </c>
      <c r="I5" s="1" t="s">
        <v>148</v>
      </c>
      <c r="J5" s="1" t="s">
        <v>149</v>
      </c>
      <c r="K5" s="41" t="s">
        <v>700</v>
      </c>
      <c r="L5" s="1" t="s">
        <v>145</v>
      </c>
      <c r="M5" s="1" t="s">
        <v>147</v>
      </c>
      <c r="N5" s="1" t="s">
        <v>148</v>
      </c>
      <c r="O5" s="1" t="s">
        <v>149</v>
      </c>
      <c r="P5" s="41" t="s">
        <v>700</v>
      </c>
      <c r="Q5" s="1" t="s">
        <v>145</v>
      </c>
      <c r="R5" s="1" t="s">
        <v>147</v>
      </c>
      <c r="S5" s="1" t="s">
        <v>148</v>
      </c>
      <c r="T5" s="1" t="s">
        <v>149</v>
      </c>
      <c r="U5" s="41" t="s">
        <v>700</v>
      </c>
      <c r="V5" s="1" t="s">
        <v>145</v>
      </c>
      <c r="W5" s="1" t="s">
        <v>147</v>
      </c>
      <c r="X5" s="1" t="s">
        <v>148</v>
      </c>
      <c r="Y5" s="1" t="s">
        <v>149</v>
      </c>
      <c r="Z5" s="41" t="s">
        <v>700</v>
      </c>
      <c r="AA5" s="1" t="s">
        <v>145</v>
      </c>
      <c r="AB5" s="1" t="s">
        <v>147</v>
      </c>
      <c r="AC5" s="1" t="s">
        <v>148</v>
      </c>
      <c r="AD5" s="1" t="s">
        <v>149</v>
      </c>
      <c r="AE5" s="41" t="s">
        <v>700</v>
      </c>
      <c r="AF5" s="1" t="s">
        <v>145</v>
      </c>
      <c r="AG5" s="1" t="s">
        <v>147</v>
      </c>
      <c r="AH5" s="1" t="s">
        <v>148</v>
      </c>
      <c r="AI5" s="1" t="s">
        <v>149</v>
      </c>
      <c r="AJ5" s="41" t="s">
        <v>700</v>
      </c>
      <c r="AK5" s="1" t="s">
        <v>145</v>
      </c>
      <c r="AL5" s="1" t="s">
        <v>147</v>
      </c>
      <c r="AM5" s="1" t="s">
        <v>148</v>
      </c>
      <c r="AN5" s="1" t="s">
        <v>149</v>
      </c>
      <c r="AO5" s="41" t="s">
        <v>700</v>
      </c>
      <c r="AP5" s="1" t="s">
        <v>145</v>
      </c>
      <c r="AQ5" s="1" t="s">
        <v>147</v>
      </c>
      <c r="AR5" s="1" t="s">
        <v>148</v>
      </c>
      <c r="AS5" s="1" t="s">
        <v>149</v>
      </c>
      <c r="AT5" s="41" t="s">
        <v>700</v>
      </c>
      <c r="AU5" s="1" t="s">
        <v>145</v>
      </c>
      <c r="AV5" s="1" t="s">
        <v>147</v>
      </c>
      <c r="AW5" s="1" t="s">
        <v>148</v>
      </c>
      <c r="AX5" s="1" t="s">
        <v>149</v>
      </c>
      <c r="AY5" s="41" t="s">
        <v>700</v>
      </c>
      <c r="AZ5" s="1" t="s">
        <v>145</v>
      </c>
      <c r="BA5" s="1" t="s">
        <v>147</v>
      </c>
      <c r="BB5" s="1" t="s">
        <v>148</v>
      </c>
      <c r="BC5" s="1" t="s">
        <v>149</v>
      </c>
      <c r="BD5" s="41" t="s">
        <v>700</v>
      </c>
    </row>
    <row r="6" spans="1:56" s="112" customFormat="1" ht="12.75" customHeight="1" x14ac:dyDescent="0.2">
      <c r="A6" s="112">
        <v>1981</v>
      </c>
      <c r="B6" s="175">
        <v>174185</v>
      </c>
      <c r="C6" s="175" t="s">
        <v>701</v>
      </c>
      <c r="D6" s="175" t="s">
        <v>701</v>
      </c>
      <c r="E6" s="175" t="s">
        <v>701</v>
      </c>
      <c r="F6" s="179">
        <f t="shared" ref="F6:F28" si="0">SUM(B6:E6)</f>
        <v>174185</v>
      </c>
      <c r="G6" s="175" t="s">
        <v>701</v>
      </c>
      <c r="H6" s="175" t="s">
        <v>701</v>
      </c>
      <c r="I6" s="175" t="s">
        <v>701</v>
      </c>
      <c r="J6" s="175" t="s">
        <v>702</v>
      </c>
      <c r="K6" s="179">
        <f t="shared" ref="K6:K48" si="1">SUM(G6:J6)</f>
        <v>0</v>
      </c>
      <c r="L6" s="175" t="s">
        <v>701</v>
      </c>
      <c r="M6" s="175" t="s">
        <v>701</v>
      </c>
      <c r="N6" s="175" t="s">
        <v>701</v>
      </c>
      <c r="O6" s="175" t="s">
        <v>702</v>
      </c>
      <c r="P6" s="179">
        <f t="shared" ref="P6:P48" si="2">SUM(L6:O6)</f>
        <v>0</v>
      </c>
      <c r="Q6" s="175" t="s">
        <v>702</v>
      </c>
      <c r="R6" s="175" t="s">
        <v>702</v>
      </c>
      <c r="S6" s="175" t="s">
        <v>702</v>
      </c>
      <c r="T6" s="175" t="s">
        <v>702</v>
      </c>
      <c r="U6" s="179">
        <f t="shared" ref="U6:U48" si="3">SUM(Q6:T6)</f>
        <v>0</v>
      </c>
      <c r="V6" s="175" t="s">
        <v>702</v>
      </c>
      <c r="W6" s="175" t="s">
        <v>702</v>
      </c>
      <c r="X6" s="175" t="s">
        <v>702</v>
      </c>
      <c r="Y6" s="175" t="s">
        <v>702</v>
      </c>
      <c r="Z6" s="179">
        <f t="shared" ref="Z6:Z48" si="4">SUM(V6:Y6)</f>
        <v>0</v>
      </c>
      <c r="AA6" s="175" t="s">
        <v>702</v>
      </c>
      <c r="AB6" s="175" t="s">
        <v>702</v>
      </c>
      <c r="AC6" s="175" t="s">
        <v>702</v>
      </c>
      <c r="AD6" s="175" t="s">
        <v>702</v>
      </c>
      <c r="AE6" s="179">
        <f t="shared" ref="AE6:AE48" si="5">SUM(AA6:AD6)</f>
        <v>0</v>
      </c>
      <c r="AF6" s="175">
        <v>0</v>
      </c>
      <c r="AG6" s="175" t="s">
        <v>702</v>
      </c>
      <c r="AH6" s="175" t="s">
        <v>702</v>
      </c>
      <c r="AI6" s="175" t="s">
        <v>702</v>
      </c>
      <c r="AJ6" s="179">
        <f t="shared" ref="AJ6:AJ48" si="6">SUM(AF6:AI6)</f>
        <v>0</v>
      </c>
      <c r="AK6" s="175">
        <v>278.60000000000002</v>
      </c>
      <c r="AL6" s="175" t="s">
        <v>702</v>
      </c>
      <c r="AM6" s="175" t="s">
        <v>702</v>
      </c>
      <c r="AN6" s="175" t="s">
        <v>702</v>
      </c>
      <c r="AO6" s="179">
        <f t="shared" ref="AO6:AO48" si="7">SUM(AK6:AN6)</f>
        <v>278.60000000000002</v>
      </c>
      <c r="AP6" s="175">
        <v>7773.6</v>
      </c>
      <c r="AQ6" s="176" t="s">
        <v>702</v>
      </c>
      <c r="AR6" s="176" t="s">
        <v>702</v>
      </c>
      <c r="AS6" s="175" t="s">
        <v>702</v>
      </c>
      <c r="AT6" s="179">
        <f>SUM(AP6:AS6)</f>
        <v>7773.6</v>
      </c>
      <c r="AU6" s="175">
        <v>177188.7</v>
      </c>
      <c r="AV6" s="176" t="s">
        <v>702</v>
      </c>
      <c r="AW6" s="176" t="s">
        <v>702</v>
      </c>
      <c r="AX6" s="176" t="s">
        <v>702</v>
      </c>
      <c r="AY6" s="179">
        <f t="shared" ref="AY6:AY28" si="8">SUM(AU6:AX6)</f>
        <v>177188.7</v>
      </c>
      <c r="AZ6" s="175">
        <v>4259</v>
      </c>
      <c r="BA6" s="175" t="s">
        <v>702</v>
      </c>
      <c r="BB6" s="175" t="s">
        <v>702</v>
      </c>
      <c r="BC6" s="175" t="s">
        <v>702</v>
      </c>
      <c r="BD6" s="179">
        <f>SUM(AZ6:BC6)</f>
        <v>4259</v>
      </c>
    </row>
    <row r="7" spans="1:56" s="112" customFormat="1" ht="12.75" customHeight="1" x14ac:dyDescent="0.2">
      <c r="A7" s="112">
        <v>1982</v>
      </c>
      <c r="B7" s="175">
        <v>214368.4</v>
      </c>
      <c r="C7" s="175" t="s">
        <v>701</v>
      </c>
      <c r="D7" s="175" t="s">
        <v>701</v>
      </c>
      <c r="E7" s="175" t="s">
        <v>701</v>
      </c>
      <c r="F7" s="179">
        <f t="shared" si="0"/>
        <v>214368.4</v>
      </c>
      <c r="G7" s="175" t="s">
        <v>701</v>
      </c>
      <c r="H7" s="175" t="s">
        <v>701</v>
      </c>
      <c r="I7" s="175" t="s">
        <v>701</v>
      </c>
      <c r="J7" s="175" t="s">
        <v>701</v>
      </c>
      <c r="K7" s="179">
        <f t="shared" si="1"/>
        <v>0</v>
      </c>
      <c r="L7" s="175" t="s">
        <v>701</v>
      </c>
      <c r="M7" s="175" t="s">
        <v>701</v>
      </c>
      <c r="N7" s="175" t="s">
        <v>701</v>
      </c>
      <c r="O7" s="175" t="s">
        <v>701</v>
      </c>
      <c r="P7" s="179">
        <f t="shared" si="2"/>
        <v>0</v>
      </c>
      <c r="Q7" s="175" t="s">
        <v>702</v>
      </c>
      <c r="R7" s="175" t="s">
        <v>702</v>
      </c>
      <c r="S7" s="175" t="s">
        <v>702</v>
      </c>
      <c r="T7" s="175" t="s">
        <v>702</v>
      </c>
      <c r="U7" s="179">
        <f t="shared" si="3"/>
        <v>0</v>
      </c>
      <c r="V7" s="175" t="s">
        <v>702</v>
      </c>
      <c r="W7" s="175" t="s">
        <v>702</v>
      </c>
      <c r="X7" s="175" t="s">
        <v>702</v>
      </c>
      <c r="Y7" s="175" t="s">
        <v>702</v>
      </c>
      <c r="Z7" s="179">
        <f t="shared" si="4"/>
        <v>0</v>
      </c>
      <c r="AA7" s="175" t="s">
        <v>702</v>
      </c>
      <c r="AB7" s="175" t="s">
        <v>702</v>
      </c>
      <c r="AC7" s="175" t="s">
        <v>702</v>
      </c>
      <c r="AD7" s="175" t="s">
        <v>702</v>
      </c>
      <c r="AE7" s="179">
        <f t="shared" si="5"/>
        <v>0</v>
      </c>
      <c r="AF7" s="175">
        <v>0</v>
      </c>
      <c r="AG7" s="175" t="s">
        <v>702</v>
      </c>
      <c r="AH7" s="175" t="s">
        <v>702</v>
      </c>
      <c r="AI7" s="175" t="s">
        <v>702</v>
      </c>
      <c r="AJ7" s="179">
        <f t="shared" si="6"/>
        <v>0</v>
      </c>
      <c r="AK7" s="175">
        <v>448.2</v>
      </c>
      <c r="AL7" s="175" t="s">
        <v>702</v>
      </c>
      <c r="AM7" s="175" t="s">
        <v>702</v>
      </c>
      <c r="AN7" s="175" t="s">
        <v>702</v>
      </c>
      <c r="AO7" s="179">
        <f t="shared" si="7"/>
        <v>448.2</v>
      </c>
      <c r="AP7" s="175">
        <v>14464.9</v>
      </c>
      <c r="AQ7" s="176" t="s">
        <v>702</v>
      </c>
      <c r="AR7" s="176" t="s">
        <v>702</v>
      </c>
      <c r="AS7" s="175" t="s">
        <v>702</v>
      </c>
      <c r="AT7" s="179">
        <f t="shared" ref="AT7:AT48" si="9">SUM(AP7:AS7)</f>
        <v>14464.9</v>
      </c>
      <c r="AU7" s="175">
        <v>191846.1</v>
      </c>
      <c r="AV7" s="176" t="s">
        <v>702</v>
      </c>
      <c r="AW7" s="176" t="s">
        <v>702</v>
      </c>
      <c r="AX7" s="176" t="s">
        <v>702</v>
      </c>
      <c r="AY7" s="179">
        <f t="shared" si="8"/>
        <v>191846.1</v>
      </c>
      <c r="AZ7" s="175">
        <v>5854.5</v>
      </c>
      <c r="BA7" s="175" t="s">
        <v>702</v>
      </c>
      <c r="BB7" s="175" t="s">
        <v>702</v>
      </c>
      <c r="BC7" s="175" t="s">
        <v>702</v>
      </c>
      <c r="BD7" s="179">
        <f t="shared" ref="BD7:BD48" si="10">SUM(AZ7:BC7)</f>
        <v>5854.5</v>
      </c>
    </row>
    <row r="8" spans="1:56" s="112" customFormat="1" ht="12.75" customHeight="1" x14ac:dyDescent="0.2">
      <c r="A8" s="112">
        <v>1983</v>
      </c>
      <c r="B8" s="175">
        <v>248668</v>
      </c>
      <c r="C8" s="175" t="s">
        <v>701</v>
      </c>
      <c r="D8" s="175" t="s">
        <v>701</v>
      </c>
      <c r="E8" s="175" t="s">
        <v>701</v>
      </c>
      <c r="F8" s="179">
        <f t="shared" si="0"/>
        <v>248668</v>
      </c>
      <c r="G8" s="175" t="s">
        <v>701</v>
      </c>
      <c r="H8" s="175" t="s">
        <v>701</v>
      </c>
      <c r="I8" s="175" t="s">
        <v>701</v>
      </c>
      <c r="J8" s="175" t="s">
        <v>701</v>
      </c>
      <c r="K8" s="179">
        <f t="shared" si="1"/>
        <v>0</v>
      </c>
      <c r="L8" s="175" t="s">
        <v>701</v>
      </c>
      <c r="M8" s="175" t="s">
        <v>701</v>
      </c>
      <c r="N8" s="175" t="s">
        <v>701</v>
      </c>
      <c r="O8" s="175" t="s">
        <v>701</v>
      </c>
      <c r="P8" s="179">
        <f t="shared" si="2"/>
        <v>0</v>
      </c>
      <c r="Q8" s="175" t="s">
        <v>702</v>
      </c>
      <c r="R8" s="175" t="s">
        <v>702</v>
      </c>
      <c r="S8" s="175" t="s">
        <v>702</v>
      </c>
      <c r="T8" s="175" t="s">
        <v>702</v>
      </c>
      <c r="U8" s="179">
        <f t="shared" si="3"/>
        <v>0</v>
      </c>
      <c r="V8" s="175" t="s">
        <v>702</v>
      </c>
      <c r="W8" s="175" t="s">
        <v>702</v>
      </c>
      <c r="X8" s="175" t="s">
        <v>702</v>
      </c>
      <c r="Y8" s="175" t="s">
        <v>702</v>
      </c>
      <c r="Z8" s="179">
        <f t="shared" si="4"/>
        <v>0</v>
      </c>
      <c r="AA8" s="175" t="s">
        <v>702</v>
      </c>
      <c r="AB8" s="175" t="s">
        <v>702</v>
      </c>
      <c r="AC8" s="175" t="s">
        <v>702</v>
      </c>
      <c r="AD8" s="175" t="s">
        <v>702</v>
      </c>
      <c r="AE8" s="179">
        <f t="shared" si="5"/>
        <v>0</v>
      </c>
      <c r="AF8" s="175">
        <v>0</v>
      </c>
      <c r="AG8" s="175" t="s">
        <v>702</v>
      </c>
      <c r="AH8" s="175" t="s">
        <v>702</v>
      </c>
      <c r="AI8" s="175" t="s">
        <v>702</v>
      </c>
      <c r="AJ8" s="179">
        <f t="shared" si="6"/>
        <v>0</v>
      </c>
      <c r="AK8" s="175">
        <v>840.8</v>
      </c>
      <c r="AL8" s="175" t="s">
        <v>702</v>
      </c>
      <c r="AM8" s="175" t="s">
        <v>702</v>
      </c>
      <c r="AN8" s="175" t="s">
        <v>702</v>
      </c>
      <c r="AO8" s="179">
        <f t="shared" si="7"/>
        <v>840.8</v>
      </c>
      <c r="AP8" s="175">
        <v>26071.8</v>
      </c>
      <c r="AQ8" s="176" t="s">
        <v>702</v>
      </c>
      <c r="AR8" s="176" t="s">
        <v>702</v>
      </c>
      <c r="AS8" s="175" t="s">
        <v>702</v>
      </c>
      <c r="AT8" s="179">
        <f t="shared" si="9"/>
        <v>26071.8</v>
      </c>
      <c r="AU8" s="175">
        <v>252850.7</v>
      </c>
      <c r="AV8" s="176" t="s">
        <v>702</v>
      </c>
      <c r="AW8" s="176" t="s">
        <v>702</v>
      </c>
      <c r="AX8" s="176" t="s">
        <v>702</v>
      </c>
      <c r="AY8" s="179">
        <f t="shared" si="8"/>
        <v>252850.7</v>
      </c>
      <c r="AZ8" s="175">
        <v>6503.1</v>
      </c>
      <c r="BA8" s="175" t="s">
        <v>702</v>
      </c>
      <c r="BB8" s="175" t="s">
        <v>702</v>
      </c>
      <c r="BC8" s="175" t="s">
        <v>702</v>
      </c>
      <c r="BD8" s="179">
        <f t="shared" si="10"/>
        <v>6503.1</v>
      </c>
    </row>
    <row r="9" spans="1:56" s="112" customFormat="1" ht="12.75" customHeight="1" x14ac:dyDescent="0.2">
      <c r="A9" s="112">
        <v>1984</v>
      </c>
      <c r="B9" s="175">
        <v>229867</v>
      </c>
      <c r="C9" s="175" t="s">
        <v>701</v>
      </c>
      <c r="D9" s="175" t="s">
        <v>701</v>
      </c>
      <c r="E9" s="175" t="s">
        <v>701</v>
      </c>
      <c r="F9" s="179">
        <f t="shared" si="0"/>
        <v>229867</v>
      </c>
      <c r="G9" s="175" t="s">
        <v>701</v>
      </c>
      <c r="H9" s="175" t="s">
        <v>701</v>
      </c>
      <c r="I9" s="175" t="s">
        <v>701</v>
      </c>
      <c r="J9" s="175" t="s">
        <v>701</v>
      </c>
      <c r="K9" s="179">
        <f t="shared" si="1"/>
        <v>0</v>
      </c>
      <c r="L9" s="175" t="s">
        <v>701</v>
      </c>
      <c r="M9" s="175" t="s">
        <v>701</v>
      </c>
      <c r="N9" s="175" t="s">
        <v>701</v>
      </c>
      <c r="O9" s="175" t="s">
        <v>701</v>
      </c>
      <c r="P9" s="179">
        <f t="shared" si="2"/>
        <v>0</v>
      </c>
      <c r="Q9" s="175" t="s">
        <v>702</v>
      </c>
      <c r="R9" s="175" t="s">
        <v>702</v>
      </c>
      <c r="S9" s="175" t="s">
        <v>702</v>
      </c>
      <c r="T9" s="175" t="s">
        <v>702</v>
      </c>
      <c r="U9" s="179">
        <f t="shared" si="3"/>
        <v>0</v>
      </c>
      <c r="V9" s="175" t="s">
        <v>702</v>
      </c>
      <c r="W9" s="175" t="s">
        <v>702</v>
      </c>
      <c r="X9" s="175" t="s">
        <v>702</v>
      </c>
      <c r="Y9" s="175" t="s">
        <v>702</v>
      </c>
      <c r="Z9" s="179">
        <f t="shared" si="4"/>
        <v>0</v>
      </c>
      <c r="AA9" s="175" t="s">
        <v>702</v>
      </c>
      <c r="AB9" s="175" t="s">
        <v>702</v>
      </c>
      <c r="AC9" s="175" t="s">
        <v>702</v>
      </c>
      <c r="AD9" s="175" t="s">
        <v>702</v>
      </c>
      <c r="AE9" s="179">
        <f t="shared" si="5"/>
        <v>0</v>
      </c>
      <c r="AF9" s="175">
        <v>0</v>
      </c>
      <c r="AG9" s="175" t="s">
        <v>702</v>
      </c>
      <c r="AH9" s="175" t="s">
        <v>702</v>
      </c>
      <c r="AI9" s="175" t="s">
        <v>702</v>
      </c>
      <c r="AJ9" s="179">
        <f t="shared" si="6"/>
        <v>0</v>
      </c>
      <c r="AK9" s="175">
        <v>738.2</v>
      </c>
      <c r="AL9" s="175" t="s">
        <v>702</v>
      </c>
      <c r="AM9" s="175" t="s">
        <v>702</v>
      </c>
      <c r="AN9" s="175" t="s">
        <v>702</v>
      </c>
      <c r="AO9" s="179">
        <f t="shared" si="7"/>
        <v>738.2</v>
      </c>
      <c r="AP9" s="175">
        <v>28435</v>
      </c>
      <c r="AQ9" s="176" t="s">
        <v>702</v>
      </c>
      <c r="AR9" s="176" t="s">
        <v>702</v>
      </c>
      <c r="AS9" s="175" t="s">
        <v>702</v>
      </c>
      <c r="AT9" s="179">
        <f t="shared" si="9"/>
        <v>28435</v>
      </c>
      <c r="AU9" s="175">
        <v>225449.9</v>
      </c>
      <c r="AV9" s="176" t="s">
        <v>702</v>
      </c>
      <c r="AW9" s="176" t="s">
        <v>702</v>
      </c>
      <c r="AX9" s="176" t="s">
        <v>702</v>
      </c>
      <c r="AY9" s="179">
        <f t="shared" si="8"/>
        <v>225449.9</v>
      </c>
      <c r="AZ9" s="175">
        <v>5660.7</v>
      </c>
      <c r="BA9" s="175" t="s">
        <v>702</v>
      </c>
      <c r="BB9" s="175" t="s">
        <v>702</v>
      </c>
      <c r="BC9" s="175" t="s">
        <v>702</v>
      </c>
      <c r="BD9" s="179">
        <f t="shared" si="10"/>
        <v>5660.7</v>
      </c>
    </row>
    <row r="10" spans="1:56" s="112" customFormat="1" ht="12.75" customHeight="1" x14ac:dyDescent="0.2">
      <c r="A10" s="112">
        <v>1985</v>
      </c>
      <c r="B10" s="175">
        <v>233069.5</v>
      </c>
      <c r="C10" s="175" t="s">
        <v>701</v>
      </c>
      <c r="D10" s="175" t="s">
        <v>701</v>
      </c>
      <c r="E10" s="175" t="s">
        <v>701</v>
      </c>
      <c r="F10" s="179">
        <f t="shared" si="0"/>
        <v>233069.5</v>
      </c>
      <c r="G10" s="175" t="s">
        <v>701</v>
      </c>
      <c r="H10" s="175" t="s">
        <v>701</v>
      </c>
      <c r="I10" s="175" t="s">
        <v>701</v>
      </c>
      <c r="J10" s="175" t="s">
        <v>701</v>
      </c>
      <c r="K10" s="179">
        <f t="shared" si="1"/>
        <v>0</v>
      </c>
      <c r="L10" s="175" t="s">
        <v>701</v>
      </c>
      <c r="M10" s="175" t="s">
        <v>701</v>
      </c>
      <c r="N10" s="175" t="s">
        <v>701</v>
      </c>
      <c r="O10" s="175" t="s">
        <v>701</v>
      </c>
      <c r="P10" s="179">
        <f t="shared" si="2"/>
        <v>0</v>
      </c>
      <c r="Q10" s="175" t="s">
        <v>702</v>
      </c>
      <c r="R10" s="175" t="s">
        <v>702</v>
      </c>
      <c r="S10" s="175" t="s">
        <v>702</v>
      </c>
      <c r="T10" s="175" t="s">
        <v>702</v>
      </c>
      <c r="U10" s="179">
        <f t="shared" si="3"/>
        <v>0</v>
      </c>
      <c r="V10" s="175" t="s">
        <v>702</v>
      </c>
      <c r="W10" s="175" t="s">
        <v>702</v>
      </c>
      <c r="X10" s="175" t="s">
        <v>702</v>
      </c>
      <c r="Y10" s="175" t="s">
        <v>702</v>
      </c>
      <c r="Z10" s="179">
        <f t="shared" si="4"/>
        <v>0</v>
      </c>
      <c r="AA10" s="175" t="s">
        <v>702</v>
      </c>
      <c r="AB10" s="175" t="s">
        <v>702</v>
      </c>
      <c r="AC10" s="175" t="s">
        <v>702</v>
      </c>
      <c r="AD10" s="175" t="s">
        <v>702</v>
      </c>
      <c r="AE10" s="179">
        <f t="shared" si="5"/>
        <v>0</v>
      </c>
      <c r="AF10" s="175">
        <v>0</v>
      </c>
      <c r="AG10" s="175" t="s">
        <v>702</v>
      </c>
      <c r="AH10" s="175" t="s">
        <v>702</v>
      </c>
      <c r="AI10" s="175" t="s">
        <v>702</v>
      </c>
      <c r="AJ10" s="179">
        <f t="shared" si="6"/>
        <v>0</v>
      </c>
      <c r="AK10" s="175">
        <v>866.1</v>
      </c>
      <c r="AL10" s="175" t="s">
        <v>702</v>
      </c>
      <c r="AM10" s="175" t="s">
        <v>702</v>
      </c>
      <c r="AN10" s="175" t="s">
        <v>702</v>
      </c>
      <c r="AO10" s="179">
        <f t="shared" si="7"/>
        <v>866.1</v>
      </c>
      <c r="AP10" s="175">
        <v>28625.4</v>
      </c>
      <c r="AQ10" s="176" t="s">
        <v>702</v>
      </c>
      <c r="AR10" s="176" t="s">
        <v>702</v>
      </c>
      <c r="AS10" s="175" t="s">
        <v>702</v>
      </c>
      <c r="AT10" s="179">
        <f t="shared" si="9"/>
        <v>28625.4</v>
      </c>
      <c r="AU10" s="175">
        <v>203071</v>
      </c>
      <c r="AV10" s="176" t="s">
        <v>702</v>
      </c>
      <c r="AW10" s="176" t="s">
        <v>702</v>
      </c>
      <c r="AX10" s="176" t="s">
        <v>702</v>
      </c>
      <c r="AY10" s="179">
        <f t="shared" si="8"/>
        <v>203071</v>
      </c>
      <c r="AZ10" s="175">
        <v>6423.9</v>
      </c>
      <c r="BA10" s="175" t="s">
        <v>702</v>
      </c>
      <c r="BB10" s="175" t="s">
        <v>702</v>
      </c>
      <c r="BC10" s="175" t="s">
        <v>702</v>
      </c>
      <c r="BD10" s="179">
        <f t="shared" si="10"/>
        <v>6423.9</v>
      </c>
    </row>
    <row r="11" spans="1:56" s="112" customFormat="1" ht="12.75" customHeight="1" x14ac:dyDescent="0.2">
      <c r="A11" s="112">
        <v>1986</v>
      </c>
      <c r="B11" s="175">
        <v>47108.7</v>
      </c>
      <c r="C11" s="175" t="s">
        <v>701</v>
      </c>
      <c r="D11" s="175" t="s">
        <v>701</v>
      </c>
      <c r="E11" s="175" t="s">
        <v>701</v>
      </c>
      <c r="F11" s="179">
        <f t="shared" si="0"/>
        <v>47108.7</v>
      </c>
      <c r="G11" s="175" t="s">
        <v>701</v>
      </c>
      <c r="H11" s="175" t="s">
        <v>701</v>
      </c>
      <c r="I11" s="175" t="s">
        <v>701</v>
      </c>
      <c r="J11" s="175" t="s">
        <v>701</v>
      </c>
      <c r="K11" s="179">
        <f t="shared" si="1"/>
        <v>0</v>
      </c>
      <c r="L11" s="175" t="s">
        <v>701</v>
      </c>
      <c r="M11" s="175" t="s">
        <v>701</v>
      </c>
      <c r="N11" s="175" t="s">
        <v>701</v>
      </c>
      <c r="O11" s="175" t="s">
        <v>701</v>
      </c>
      <c r="P11" s="179">
        <f t="shared" si="2"/>
        <v>0</v>
      </c>
      <c r="Q11" s="175" t="s">
        <v>702</v>
      </c>
      <c r="R11" s="175" t="s">
        <v>702</v>
      </c>
      <c r="S11" s="175" t="s">
        <v>702</v>
      </c>
      <c r="T11" s="175" t="s">
        <v>702</v>
      </c>
      <c r="U11" s="179">
        <f t="shared" si="3"/>
        <v>0</v>
      </c>
      <c r="V11" s="175" t="s">
        <v>702</v>
      </c>
      <c r="W11" s="175" t="s">
        <v>702</v>
      </c>
      <c r="X11" s="175" t="s">
        <v>702</v>
      </c>
      <c r="Y11" s="175" t="s">
        <v>702</v>
      </c>
      <c r="Z11" s="179">
        <f t="shared" si="4"/>
        <v>0</v>
      </c>
      <c r="AA11" s="175" t="s">
        <v>702</v>
      </c>
      <c r="AB11" s="175" t="s">
        <v>702</v>
      </c>
      <c r="AC11" s="175" t="s">
        <v>702</v>
      </c>
      <c r="AD11" s="175" t="s">
        <v>702</v>
      </c>
      <c r="AE11" s="179">
        <f t="shared" si="5"/>
        <v>0</v>
      </c>
      <c r="AF11" s="175">
        <v>0</v>
      </c>
      <c r="AG11" s="175" t="s">
        <v>702</v>
      </c>
      <c r="AH11" s="175" t="s">
        <v>702</v>
      </c>
      <c r="AI11" s="175" t="s">
        <v>702</v>
      </c>
      <c r="AJ11" s="179">
        <f t="shared" si="6"/>
        <v>0</v>
      </c>
      <c r="AK11" s="175">
        <v>207.8</v>
      </c>
      <c r="AL11" s="175" t="s">
        <v>702</v>
      </c>
      <c r="AM11" s="175" t="s">
        <v>702</v>
      </c>
      <c r="AN11" s="175" t="s">
        <v>702</v>
      </c>
      <c r="AO11" s="179">
        <f t="shared" si="7"/>
        <v>207.8</v>
      </c>
      <c r="AP11" s="175">
        <v>6759.7</v>
      </c>
      <c r="AQ11" s="176" t="s">
        <v>702</v>
      </c>
      <c r="AR11" s="176" t="s">
        <v>702</v>
      </c>
      <c r="AS11" s="175" t="s">
        <v>702</v>
      </c>
      <c r="AT11" s="179">
        <f t="shared" si="9"/>
        <v>6759.7</v>
      </c>
      <c r="AU11" s="175">
        <v>68137.8</v>
      </c>
      <c r="AV11" s="176" t="s">
        <v>702</v>
      </c>
      <c r="AW11" s="176" t="s">
        <v>702</v>
      </c>
      <c r="AX11" s="176" t="s">
        <v>702</v>
      </c>
      <c r="AY11" s="179">
        <f t="shared" si="8"/>
        <v>68137.8</v>
      </c>
      <c r="AZ11" s="175">
        <v>2589.6</v>
      </c>
      <c r="BA11" s="175" t="s">
        <v>702</v>
      </c>
      <c r="BB11" s="175" t="s">
        <v>702</v>
      </c>
      <c r="BC11" s="175" t="s">
        <v>702</v>
      </c>
      <c r="BD11" s="179">
        <f t="shared" si="10"/>
        <v>2589.6</v>
      </c>
    </row>
    <row r="12" spans="1:56" s="112" customFormat="1" ht="12.75" customHeight="1" x14ac:dyDescent="0.2">
      <c r="A12" s="112">
        <v>1987</v>
      </c>
      <c r="B12" s="175">
        <v>73541.399999999994</v>
      </c>
      <c r="C12" s="175" t="s">
        <v>701</v>
      </c>
      <c r="D12" s="175" t="s">
        <v>701</v>
      </c>
      <c r="E12" s="175" t="s">
        <v>701</v>
      </c>
      <c r="F12" s="179">
        <f t="shared" si="0"/>
        <v>73541.399999999994</v>
      </c>
      <c r="G12" s="175" t="s">
        <v>701</v>
      </c>
      <c r="H12" s="175" t="s">
        <v>701</v>
      </c>
      <c r="I12" s="175" t="s">
        <v>701</v>
      </c>
      <c r="J12" s="175" t="s">
        <v>701</v>
      </c>
      <c r="K12" s="179">
        <f t="shared" si="1"/>
        <v>0</v>
      </c>
      <c r="L12" s="175" t="s">
        <v>701</v>
      </c>
      <c r="M12" s="175" t="s">
        <v>701</v>
      </c>
      <c r="N12" s="175" t="s">
        <v>701</v>
      </c>
      <c r="O12" s="175" t="s">
        <v>701</v>
      </c>
      <c r="P12" s="179">
        <f t="shared" si="2"/>
        <v>0</v>
      </c>
      <c r="Q12" s="175" t="s">
        <v>702</v>
      </c>
      <c r="R12" s="175" t="s">
        <v>702</v>
      </c>
      <c r="S12" s="175" t="s">
        <v>702</v>
      </c>
      <c r="T12" s="175" t="s">
        <v>702</v>
      </c>
      <c r="U12" s="179">
        <f t="shared" si="3"/>
        <v>0</v>
      </c>
      <c r="V12" s="175" t="s">
        <v>702</v>
      </c>
      <c r="W12" s="175" t="s">
        <v>702</v>
      </c>
      <c r="X12" s="175" t="s">
        <v>702</v>
      </c>
      <c r="Y12" s="175" t="s">
        <v>702</v>
      </c>
      <c r="Z12" s="179">
        <f t="shared" si="4"/>
        <v>0</v>
      </c>
      <c r="AA12" s="175" t="s">
        <v>702</v>
      </c>
      <c r="AB12" s="175" t="s">
        <v>702</v>
      </c>
      <c r="AC12" s="175" t="s">
        <v>702</v>
      </c>
      <c r="AD12" s="175" t="s">
        <v>702</v>
      </c>
      <c r="AE12" s="179">
        <f t="shared" si="5"/>
        <v>0</v>
      </c>
      <c r="AF12" s="175">
        <v>0</v>
      </c>
      <c r="AG12" s="175" t="s">
        <v>702</v>
      </c>
      <c r="AH12" s="175" t="s">
        <v>702</v>
      </c>
      <c r="AI12" s="175" t="s">
        <v>702</v>
      </c>
      <c r="AJ12" s="179">
        <f t="shared" si="6"/>
        <v>0</v>
      </c>
      <c r="AK12" s="175">
        <v>302.5</v>
      </c>
      <c r="AL12" s="175" t="s">
        <v>702</v>
      </c>
      <c r="AM12" s="175" t="s">
        <v>702</v>
      </c>
      <c r="AN12" s="175" t="s">
        <v>702</v>
      </c>
      <c r="AO12" s="179">
        <f t="shared" si="7"/>
        <v>302.5</v>
      </c>
      <c r="AP12" s="175">
        <v>12441.9</v>
      </c>
      <c r="AQ12" s="176" t="s">
        <v>702</v>
      </c>
      <c r="AR12" s="176" t="s">
        <v>702</v>
      </c>
      <c r="AS12" s="175" t="s">
        <v>702</v>
      </c>
      <c r="AT12" s="179">
        <f t="shared" si="9"/>
        <v>12441.9</v>
      </c>
      <c r="AU12" s="175">
        <v>70644.100000000006</v>
      </c>
      <c r="AV12" s="176" t="s">
        <v>702</v>
      </c>
      <c r="AW12" s="176" t="s">
        <v>702</v>
      </c>
      <c r="AX12" s="176" t="s">
        <v>702</v>
      </c>
      <c r="AY12" s="179">
        <f t="shared" si="8"/>
        <v>70644.100000000006</v>
      </c>
      <c r="AZ12" s="175">
        <v>3214.4</v>
      </c>
      <c r="BA12" s="175" t="s">
        <v>702</v>
      </c>
      <c r="BB12" s="175" t="s">
        <v>702</v>
      </c>
      <c r="BC12" s="175" t="s">
        <v>702</v>
      </c>
      <c r="BD12" s="179">
        <f t="shared" si="10"/>
        <v>3214.4</v>
      </c>
    </row>
    <row r="13" spans="1:56" s="112" customFormat="1" ht="12.75" customHeight="1" x14ac:dyDescent="0.2">
      <c r="A13" s="112">
        <v>1988</v>
      </c>
      <c r="B13" s="175">
        <v>2620.1</v>
      </c>
      <c r="C13" s="175" t="s">
        <v>701</v>
      </c>
      <c r="D13" s="175" t="s">
        <v>701</v>
      </c>
      <c r="E13" s="175" t="s">
        <v>701</v>
      </c>
      <c r="F13" s="179">
        <f t="shared" si="0"/>
        <v>2620.1</v>
      </c>
      <c r="G13" s="175" t="s">
        <v>701</v>
      </c>
      <c r="H13" s="175" t="s">
        <v>701</v>
      </c>
      <c r="I13" s="175" t="s">
        <v>701</v>
      </c>
      <c r="J13" s="175" t="s">
        <v>701</v>
      </c>
      <c r="K13" s="179">
        <f t="shared" si="1"/>
        <v>0</v>
      </c>
      <c r="L13" s="175" t="s">
        <v>701</v>
      </c>
      <c r="M13" s="175" t="s">
        <v>701</v>
      </c>
      <c r="N13" s="175" t="s">
        <v>701</v>
      </c>
      <c r="O13" s="175" t="s">
        <v>701</v>
      </c>
      <c r="P13" s="179">
        <f t="shared" si="2"/>
        <v>0</v>
      </c>
      <c r="Q13" s="175" t="s">
        <v>702</v>
      </c>
      <c r="R13" s="175" t="s">
        <v>702</v>
      </c>
      <c r="S13" s="175" t="s">
        <v>702</v>
      </c>
      <c r="T13" s="175" t="s">
        <v>702</v>
      </c>
      <c r="U13" s="179">
        <f t="shared" si="3"/>
        <v>0</v>
      </c>
      <c r="V13" s="175" t="s">
        <v>702</v>
      </c>
      <c r="W13" s="175" t="s">
        <v>702</v>
      </c>
      <c r="X13" s="175" t="s">
        <v>702</v>
      </c>
      <c r="Y13" s="175" t="s">
        <v>702</v>
      </c>
      <c r="Z13" s="179">
        <f t="shared" si="4"/>
        <v>0</v>
      </c>
      <c r="AA13" s="175" t="s">
        <v>702</v>
      </c>
      <c r="AB13" s="175" t="s">
        <v>702</v>
      </c>
      <c r="AC13" s="175" t="s">
        <v>702</v>
      </c>
      <c r="AD13" s="175" t="s">
        <v>702</v>
      </c>
      <c r="AE13" s="179">
        <f t="shared" si="5"/>
        <v>0</v>
      </c>
      <c r="AF13" s="175">
        <v>0</v>
      </c>
      <c r="AG13" s="175" t="s">
        <v>702</v>
      </c>
      <c r="AH13" s="175" t="s">
        <v>702</v>
      </c>
      <c r="AI13" s="175" t="s">
        <v>702</v>
      </c>
      <c r="AJ13" s="179">
        <f t="shared" si="6"/>
        <v>0</v>
      </c>
      <c r="AK13" s="175">
        <v>6.5</v>
      </c>
      <c r="AL13" s="175" t="s">
        <v>702</v>
      </c>
      <c r="AM13" s="175" t="s">
        <v>702</v>
      </c>
      <c r="AN13" s="175" t="s">
        <v>702</v>
      </c>
      <c r="AO13" s="179">
        <f t="shared" si="7"/>
        <v>6.5</v>
      </c>
      <c r="AP13" s="175">
        <v>2558.1999999999998</v>
      </c>
      <c r="AQ13" s="176" t="s">
        <v>702</v>
      </c>
      <c r="AR13" s="176" t="s">
        <v>702</v>
      </c>
      <c r="AS13" s="175" t="s">
        <v>702</v>
      </c>
      <c r="AT13" s="179">
        <f t="shared" si="9"/>
        <v>2558.1999999999998</v>
      </c>
      <c r="AU13" s="175">
        <v>25918.5</v>
      </c>
      <c r="AV13" s="176" t="s">
        <v>702</v>
      </c>
      <c r="AW13" s="176" t="s">
        <v>702</v>
      </c>
      <c r="AX13" s="176" t="s">
        <v>702</v>
      </c>
      <c r="AY13" s="179">
        <f t="shared" si="8"/>
        <v>25918.5</v>
      </c>
      <c r="AZ13" s="175">
        <v>438.6</v>
      </c>
      <c r="BA13" s="175" t="s">
        <v>702</v>
      </c>
      <c r="BB13" s="175" t="s">
        <v>702</v>
      </c>
      <c r="BC13" s="175" t="s">
        <v>702</v>
      </c>
      <c r="BD13" s="179">
        <f t="shared" si="10"/>
        <v>438.6</v>
      </c>
    </row>
    <row r="14" spans="1:56" s="112" customFormat="1" ht="12.75" customHeight="1" x14ac:dyDescent="0.2">
      <c r="A14" s="112">
        <v>1989</v>
      </c>
      <c r="B14" s="175">
        <v>19239.400000000001</v>
      </c>
      <c r="C14" s="175" t="s">
        <v>701</v>
      </c>
      <c r="D14" s="175" t="s">
        <v>701</v>
      </c>
      <c r="E14" s="175" t="s">
        <v>701</v>
      </c>
      <c r="F14" s="179">
        <f t="shared" si="0"/>
        <v>19239.400000000001</v>
      </c>
      <c r="G14" s="175" t="s">
        <v>701</v>
      </c>
      <c r="H14" s="175" t="s">
        <v>701</v>
      </c>
      <c r="I14" s="175" t="s">
        <v>701</v>
      </c>
      <c r="J14" s="175" t="s">
        <v>701</v>
      </c>
      <c r="K14" s="179">
        <f t="shared" si="1"/>
        <v>0</v>
      </c>
      <c r="L14" s="175" t="s">
        <v>701</v>
      </c>
      <c r="M14" s="175" t="s">
        <v>701</v>
      </c>
      <c r="N14" s="175" t="s">
        <v>701</v>
      </c>
      <c r="O14" s="175" t="s">
        <v>701</v>
      </c>
      <c r="P14" s="179">
        <f t="shared" si="2"/>
        <v>0</v>
      </c>
      <c r="Q14" s="175" t="s">
        <v>702</v>
      </c>
      <c r="R14" s="175" t="s">
        <v>702</v>
      </c>
      <c r="S14" s="175" t="s">
        <v>702</v>
      </c>
      <c r="T14" s="175" t="s">
        <v>702</v>
      </c>
      <c r="U14" s="179">
        <f t="shared" si="3"/>
        <v>0</v>
      </c>
      <c r="V14" s="175" t="s">
        <v>702</v>
      </c>
      <c r="W14" s="175" t="s">
        <v>702</v>
      </c>
      <c r="X14" s="175" t="s">
        <v>702</v>
      </c>
      <c r="Y14" s="175" t="s">
        <v>702</v>
      </c>
      <c r="Z14" s="179">
        <f t="shared" si="4"/>
        <v>0</v>
      </c>
      <c r="AA14" s="175" t="s">
        <v>702</v>
      </c>
      <c r="AB14" s="175" t="s">
        <v>702</v>
      </c>
      <c r="AC14" s="175" t="s">
        <v>702</v>
      </c>
      <c r="AD14" s="175" t="s">
        <v>702</v>
      </c>
      <c r="AE14" s="179">
        <f t="shared" si="5"/>
        <v>0</v>
      </c>
      <c r="AF14" s="175">
        <v>0</v>
      </c>
      <c r="AG14" s="175" t="s">
        <v>702</v>
      </c>
      <c r="AH14" s="175" t="s">
        <v>702</v>
      </c>
      <c r="AI14" s="175" t="s">
        <v>702</v>
      </c>
      <c r="AJ14" s="179">
        <f t="shared" si="6"/>
        <v>0</v>
      </c>
      <c r="AK14" s="175">
        <v>138.19999999999999</v>
      </c>
      <c r="AL14" s="175" t="s">
        <v>702</v>
      </c>
      <c r="AM14" s="175" t="s">
        <v>702</v>
      </c>
      <c r="AN14" s="175" t="s">
        <v>702</v>
      </c>
      <c r="AO14" s="179">
        <f t="shared" si="7"/>
        <v>138.19999999999999</v>
      </c>
      <c r="AP14" s="175">
        <v>5376</v>
      </c>
      <c r="AQ14" s="176" t="s">
        <v>702</v>
      </c>
      <c r="AR14" s="176" t="s">
        <v>702</v>
      </c>
      <c r="AS14" s="175" t="s">
        <v>702</v>
      </c>
      <c r="AT14" s="179">
        <f t="shared" si="9"/>
        <v>5376</v>
      </c>
      <c r="AU14" s="175">
        <v>30924.3</v>
      </c>
      <c r="AV14" s="176" t="s">
        <v>702</v>
      </c>
      <c r="AW14" s="176" t="s">
        <v>702</v>
      </c>
      <c r="AX14" s="176" t="s">
        <v>702</v>
      </c>
      <c r="AY14" s="179">
        <f t="shared" si="8"/>
        <v>30924.3</v>
      </c>
      <c r="AZ14" s="175">
        <v>1619</v>
      </c>
      <c r="BA14" s="175" t="s">
        <v>702</v>
      </c>
      <c r="BB14" s="175" t="s">
        <v>702</v>
      </c>
      <c r="BC14" s="175" t="s">
        <v>702</v>
      </c>
      <c r="BD14" s="179">
        <f t="shared" si="10"/>
        <v>1619</v>
      </c>
    </row>
    <row r="15" spans="1:56" s="112" customFormat="1" ht="12.75" customHeight="1" x14ac:dyDescent="0.2">
      <c r="A15" s="112">
        <v>1990</v>
      </c>
      <c r="B15" s="175">
        <v>38929.5</v>
      </c>
      <c r="C15" s="175">
        <v>3709.7</v>
      </c>
      <c r="D15" s="175">
        <v>2249.6</v>
      </c>
      <c r="E15" s="175">
        <v>4980.2</v>
      </c>
      <c r="F15" s="179">
        <f t="shared" si="0"/>
        <v>49868.999999999993</v>
      </c>
      <c r="G15" s="175" t="s">
        <v>701</v>
      </c>
      <c r="H15" s="175" t="s">
        <v>701</v>
      </c>
      <c r="I15" s="175" t="s">
        <v>701</v>
      </c>
      <c r="J15" s="175" t="s">
        <v>701</v>
      </c>
      <c r="K15" s="179">
        <f t="shared" si="1"/>
        <v>0</v>
      </c>
      <c r="L15" s="175" t="s">
        <v>701</v>
      </c>
      <c r="M15" s="175" t="s">
        <v>701</v>
      </c>
      <c r="N15" s="175" t="s">
        <v>701</v>
      </c>
      <c r="O15" s="175" t="s">
        <v>701</v>
      </c>
      <c r="P15" s="179">
        <f t="shared" si="2"/>
        <v>0</v>
      </c>
      <c r="Q15" s="175" t="s">
        <v>702</v>
      </c>
      <c r="R15" s="175" t="s">
        <v>702</v>
      </c>
      <c r="S15" s="175" t="s">
        <v>702</v>
      </c>
      <c r="T15" s="175" t="s">
        <v>702</v>
      </c>
      <c r="U15" s="179">
        <f t="shared" si="3"/>
        <v>0</v>
      </c>
      <c r="V15" s="175" t="s">
        <v>702</v>
      </c>
      <c r="W15" s="175" t="s">
        <v>702</v>
      </c>
      <c r="X15" s="175" t="s">
        <v>702</v>
      </c>
      <c r="Y15" s="175" t="s">
        <v>702</v>
      </c>
      <c r="Z15" s="179">
        <f t="shared" si="4"/>
        <v>0</v>
      </c>
      <c r="AA15" s="175" t="s">
        <v>702</v>
      </c>
      <c r="AB15" s="175" t="s">
        <v>702</v>
      </c>
      <c r="AC15" s="175" t="s">
        <v>702</v>
      </c>
      <c r="AD15" s="175" t="s">
        <v>702</v>
      </c>
      <c r="AE15" s="179">
        <f t="shared" si="5"/>
        <v>0</v>
      </c>
      <c r="AF15" s="175">
        <v>0</v>
      </c>
      <c r="AG15" s="175" t="s">
        <v>702</v>
      </c>
      <c r="AH15" s="175" t="s">
        <v>702</v>
      </c>
      <c r="AI15" s="175" t="s">
        <v>702</v>
      </c>
      <c r="AJ15" s="179">
        <f t="shared" si="6"/>
        <v>0</v>
      </c>
      <c r="AK15" s="175">
        <v>229.1</v>
      </c>
      <c r="AL15" s="175" t="s">
        <v>702</v>
      </c>
      <c r="AM15" s="175" t="s">
        <v>702</v>
      </c>
      <c r="AN15" s="175" t="s">
        <v>702</v>
      </c>
      <c r="AO15" s="179">
        <f t="shared" si="7"/>
        <v>229.1</v>
      </c>
      <c r="AP15" s="175">
        <v>7816.5</v>
      </c>
      <c r="AQ15" s="176" t="s">
        <v>702</v>
      </c>
      <c r="AR15" s="176" t="s">
        <v>702</v>
      </c>
      <c r="AS15" s="175" t="s">
        <v>702</v>
      </c>
      <c r="AT15" s="179">
        <f t="shared" si="9"/>
        <v>7816.5</v>
      </c>
      <c r="AU15" s="175">
        <v>46104.4</v>
      </c>
      <c r="AV15" s="176" t="s">
        <v>702</v>
      </c>
      <c r="AW15" s="176" t="s">
        <v>702</v>
      </c>
      <c r="AX15" s="176" t="s">
        <v>702</v>
      </c>
      <c r="AY15" s="179">
        <f t="shared" si="8"/>
        <v>46104.4</v>
      </c>
      <c r="AZ15" s="175">
        <v>817.4</v>
      </c>
      <c r="BA15" s="175" t="s">
        <v>702</v>
      </c>
      <c r="BB15" s="175" t="s">
        <v>702</v>
      </c>
      <c r="BC15" s="175" t="s">
        <v>702</v>
      </c>
      <c r="BD15" s="179">
        <f t="shared" si="10"/>
        <v>817.4</v>
      </c>
    </row>
    <row r="16" spans="1:56" s="112" customFormat="1" ht="12.75" customHeight="1" x14ac:dyDescent="0.2">
      <c r="A16" s="112">
        <v>1991</v>
      </c>
      <c r="B16" s="175">
        <v>16237.9</v>
      </c>
      <c r="C16" s="175">
        <v>4154.7</v>
      </c>
      <c r="D16" s="175">
        <v>4121</v>
      </c>
      <c r="E16" s="175">
        <v>0</v>
      </c>
      <c r="F16" s="179">
        <f t="shared" si="0"/>
        <v>24513.599999999999</v>
      </c>
      <c r="G16" s="175" t="s">
        <v>701</v>
      </c>
      <c r="H16" s="175" t="s">
        <v>701</v>
      </c>
      <c r="I16" s="175" t="s">
        <v>701</v>
      </c>
      <c r="J16" s="175" t="s">
        <v>701</v>
      </c>
      <c r="K16" s="179">
        <f t="shared" si="1"/>
        <v>0</v>
      </c>
      <c r="L16" s="175" t="s">
        <v>701</v>
      </c>
      <c r="M16" s="175" t="s">
        <v>701</v>
      </c>
      <c r="N16" s="175" t="s">
        <v>701</v>
      </c>
      <c r="O16" s="175" t="s">
        <v>701</v>
      </c>
      <c r="P16" s="179">
        <f t="shared" si="2"/>
        <v>0</v>
      </c>
      <c r="Q16" s="175" t="s">
        <v>702</v>
      </c>
      <c r="R16" s="175" t="s">
        <v>702</v>
      </c>
      <c r="S16" s="175" t="s">
        <v>702</v>
      </c>
      <c r="T16" s="175" t="s">
        <v>702</v>
      </c>
      <c r="U16" s="179">
        <f t="shared" si="3"/>
        <v>0</v>
      </c>
      <c r="V16" s="175" t="s">
        <v>702</v>
      </c>
      <c r="W16" s="175" t="s">
        <v>702</v>
      </c>
      <c r="X16" s="175" t="s">
        <v>702</v>
      </c>
      <c r="Y16" s="175" t="s">
        <v>702</v>
      </c>
      <c r="Z16" s="179">
        <f t="shared" si="4"/>
        <v>0</v>
      </c>
      <c r="AA16" s="175" t="s">
        <v>702</v>
      </c>
      <c r="AB16" s="175" t="s">
        <v>702</v>
      </c>
      <c r="AC16" s="175" t="s">
        <v>702</v>
      </c>
      <c r="AD16" s="175" t="s">
        <v>702</v>
      </c>
      <c r="AE16" s="179">
        <f t="shared" si="5"/>
        <v>0</v>
      </c>
      <c r="AF16" s="175">
        <v>0</v>
      </c>
      <c r="AG16" s="175" t="s">
        <v>702</v>
      </c>
      <c r="AH16" s="175" t="s">
        <v>702</v>
      </c>
      <c r="AI16" s="175" t="s">
        <v>702</v>
      </c>
      <c r="AJ16" s="179">
        <f t="shared" si="6"/>
        <v>0</v>
      </c>
      <c r="AK16" s="175">
        <v>154.6</v>
      </c>
      <c r="AL16" s="175" t="s">
        <v>702</v>
      </c>
      <c r="AM16" s="175" t="s">
        <v>702</v>
      </c>
      <c r="AN16" s="175" t="s">
        <v>702</v>
      </c>
      <c r="AO16" s="179">
        <f t="shared" si="7"/>
        <v>154.6</v>
      </c>
      <c r="AP16" s="175">
        <v>4651.3</v>
      </c>
      <c r="AQ16" s="176" t="s">
        <v>702</v>
      </c>
      <c r="AR16" s="176" t="s">
        <v>702</v>
      </c>
      <c r="AS16" s="175" t="s">
        <v>702</v>
      </c>
      <c r="AT16" s="179">
        <f t="shared" si="9"/>
        <v>4651.3</v>
      </c>
      <c r="AU16" s="175">
        <v>22471.9</v>
      </c>
      <c r="AV16" s="176" t="s">
        <v>702</v>
      </c>
      <c r="AW16" s="176" t="s">
        <v>702</v>
      </c>
      <c r="AX16" s="176" t="s">
        <v>702</v>
      </c>
      <c r="AY16" s="179">
        <f t="shared" si="8"/>
        <v>22471.9</v>
      </c>
      <c r="AZ16" s="175">
        <v>1389.1</v>
      </c>
      <c r="BA16" s="175" t="s">
        <v>702</v>
      </c>
      <c r="BB16" s="175" t="s">
        <v>702</v>
      </c>
      <c r="BC16" s="175" t="s">
        <v>702</v>
      </c>
      <c r="BD16" s="179">
        <f t="shared" si="10"/>
        <v>1389.1</v>
      </c>
    </row>
    <row r="17" spans="1:56" s="112" customFormat="1" ht="12.75" customHeight="1" x14ac:dyDescent="0.2">
      <c r="A17" s="112">
        <v>1992</v>
      </c>
      <c r="B17" s="175">
        <v>2385.1</v>
      </c>
      <c r="C17" s="175">
        <v>4071.1</v>
      </c>
      <c r="D17" s="175">
        <v>2810.5</v>
      </c>
      <c r="E17" s="175">
        <v>0</v>
      </c>
      <c r="F17" s="179">
        <f t="shared" si="0"/>
        <v>9266.7000000000007</v>
      </c>
      <c r="G17" s="175" t="s">
        <v>701</v>
      </c>
      <c r="H17" s="175" t="s">
        <v>701</v>
      </c>
      <c r="I17" s="175" t="s">
        <v>701</v>
      </c>
      <c r="J17" s="175" t="s">
        <v>701</v>
      </c>
      <c r="K17" s="179">
        <f t="shared" si="1"/>
        <v>0</v>
      </c>
      <c r="L17" s="175" t="s">
        <v>701</v>
      </c>
      <c r="M17" s="175" t="s">
        <v>701</v>
      </c>
      <c r="N17" s="175" t="s">
        <v>701</v>
      </c>
      <c r="O17" s="175" t="s">
        <v>701</v>
      </c>
      <c r="P17" s="179">
        <f t="shared" si="2"/>
        <v>0</v>
      </c>
      <c r="Q17" s="175" t="s">
        <v>702</v>
      </c>
      <c r="R17" s="175" t="s">
        <v>702</v>
      </c>
      <c r="S17" s="175" t="s">
        <v>702</v>
      </c>
      <c r="T17" s="175" t="s">
        <v>702</v>
      </c>
      <c r="U17" s="179">
        <f t="shared" si="3"/>
        <v>0</v>
      </c>
      <c r="V17" s="175" t="s">
        <v>702</v>
      </c>
      <c r="W17" s="175" t="s">
        <v>702</v>
      </c>
      <c r="X17" s="175" t="s">
        <v>702</v>
      </c>
      <c r="Y17" s="175" t="s">
        <v>702</v>
      </c>
      <c r="Z17" s="179">
        <f t="shared" si="4"/>
        <v>0</v>
      </c>
      <c r="AA17" s="175" t="s">
        <v>702</v>
      </c>
      <c r="AB17" s="175" t="s">
        <v>702</v>
      </c>
      <c r="AC17" s="175" t="s">
        <v>702</v>
      </c>
      <c r="AD17" s="175" t="s">
        <v>702</v>
      </c>
      <c r="AE17" s="179">
        <f t="shared" si="5"/>
        <v>0</v>
      </c>
      <c r="AF17" s="175">
        <v>0</v>
      </c>
      <c r="AG17" s="175" t="s">
        <v>702</v>
      </c>
      <c r="AH17" s="175" t="s">
        <v>702</v>
      </c>
      <c r="AI17" s="175" t="s">
        <v>702</v>
      </c>
      <c r="AJ17" s="179">
        <f t="shared" si="6"/>
        <v>0</v>
      </c>
      <c r="AK17" s="175">
        <v>111.2</v>
      </c>
      <c r="AL17" s="175" t="s">
        <v>702</v>
      </c>
      <c r="AM17" s="175" t="s">
        <v>702</v>
      </c>
      <c r="AN17" s="175" t="s">
        <v>702</v>
      </c>
      <c r="AO17" s="179">
        <f t="shared" si="7"/>
        <v>111.2</v>
      </c>
      <c r="AP17" s="175">
        <v>5596.1</v>
      </c>
      <c r="AQ17" s="176" t="s">
        <v>702</v>
      </c>
      <c r="AR17" s="176" t="s">
        <v>702</v>
      </c>
      <c r="AS17" s="175" t="s">
        <v>702</v>
      </c>
      <c r="AT17" s="179">
        <f t="shared" si="9"/>
        <v>5596.1</v>
      </c>
      <c r="AU17" s="175">
        <v>17726.5</v>
      </c>
      <c r="AV17" s="176" t="s">
        <v>702</v>
      </c>
      <c r="AW17" s="176" t="s">
        <v>702</v>
      </c>
      <c r="AX17" s="176" t="s">
        <v>702</v>
      </c>
      <c r="AY17" s="179">
        <f t="shared" si="8"/>
        <v>17726.5</v>
      </c>
      <c r="AZ17" s="175">
        <v>439.8</v>
      </c>
      <c r="BA17" s="175" t="s">
        <v>702</v>
      </c>
      <c r="BB17" s="175" t="s">
        <v>702</v>
      </c>
      <c r="BC17" s="175" t="s">
        <v>702</v>
      </c>
      <c r="BD17" s="179">
        <f t="shared" si="10"/>
        <v>439.8</v>
      </c>
    </row>
    <row r="18" spans="1:56" s="112" customFormat="1" ht="12.75" customHeight="1" x14ac:dyDescent="0.2">
      <c r="A18" s="112">
        <v>1993</v>
      </c>
      <c r="B18" s="175">
        <v>38103.300000000003</v>
      </c>
      <c r="C18" s="175">
        <v>3515</v>
      </c>
      <c r="D18" s="175">
        <v>4089</v>
      </c>
      <c r="E18" s="175">
        <v>205.9</v>
      </c>
      <c r="F18" s="179">
        <f t="shared" si="0"/>
        <v>45913.200000000004</v>
      </c>
      <c r="G18" s="175" t="s">
        <v>701</v>
      </c>
      <c r="H18" s="175" t="s">
        <v>701</v>
      </c>
      <c r="I18" s="175" t="s">
        <v>701</v>
      </c>
      <c r="J18" s="175" t="s">
        <v>701</v>
      </c>
      <c r="K18" s="179">
        <f t="shared" si="1"/>
        <v>0</v>
      </c>
      <c r="L18" s="175" t="s">
        <v>701</v>
      </c>
      <c r="M18" s="175" t="s">
        <v>701</v>
      </c>
      <c r="N18" s="175" t="s">
        <v>701</v>
      </c>
      <c r="O18" s="175" t="s">
        <v>701</v>
      </c>
      <c r="P18" s="179">
        <f t="shared" si="2"/>
        <v>0</v>
      </c>
      <c r="Q18" s="175" t="s">
        <v>702</v>
      </c>
      <c r="R18" s="175" t="s">
        <v>702</v>
      </c>
      <c r="S18" s="175" t="s">
        <v>702</v>
      </c>
      <c r="T18" s="175" t="s">
        <v>702</v>
      </c>
      <c r="U18" s="179">
        <f t="shared" si="3"/>
        <v>0</v>
      </c>
      <c r="V18" s="175" t="s">
        <v>702</v>
      </c>
      <c r="W18" s="175" t="s">
        <v>702</v>
      </c>
      <c r="X18" s="175" t="s">
        <v>702</v>
      </c>
      <c r="Y18" s="175" t="s">
        <v>702</v>
      </c>
      <c r="Z18" s="179">
        <f t="shared" si="4"/>
        <v>0</v>
      </c>
      <c r="AA18" s="175" t="s">
        <v>702</v>
      </c>
      <c r="AB18" s="175" t="s">
        <v>702</v>
      </c>
      <c r="AC18" s="175" t="s">
        <v>702</v>
      </c>
      <c r="AD18" s="175" t="s">
        <v>702</v>
      </c>
      <c r="AE18" s="179">
        <f t="shared" si="5"/>
        <v>0</v>
      </c>
      <c r="AF18" s="175">
        <v>0</v>
      </c>
      <c r="AG18" s="175" t="s">
        <v>702</v>
      </c>
      <c r="AH18" s="175" t="s">
        <v>702</v>
      </c>
      <c r="AI18" s="175" t="s">
        <v>702</v>
      </c>
      <c r="AJ18" s="179">
        <f t="shared" si="6"/>
        <v>0</v>
      </c>
      <c r="AK18" s="175">
        <v>69.599999999999994</v>
      </c>
      <c r="AL18" s="175" t="s">
        <v>702</v>
      </c>
      <c r="AM18" s="175" t="s">
        <v>702</v>
      </c>
      <c r="AN18" s="175" t="s">
        <v>702</v>
      </c>
      <c r="AO18" s="179">
        <f t="shared" si="7"/>
        <v>69.599999999999994</v>
      </c>
      <c r="AP18" s="175">
        <v>6880.5</v>
      </c>
      <c r="AQ18" s="176" t="s">
        <v>702</v>
      </c>
      <c r="AR18" s="176" t="s">
        <v>702</v>
      </c>
      <c r="AS18" s="175" t="s">
        <v>702</v>
      </c>
      <c r="AT18" s="179">
        <f t="shared" si="9"/>
        <v>6880.5</v>
      </c>
      <c r="AU18" s="175">
        <v>40799</v>
      </c>
      <c r="AV18" s="176" t="s">
        <v>702</v>
      </c>
      <c r="AW18" s="176" t="s">
        <v>702</v>
      </c>
      <c r="AX18" s="176" t="s">
        <v>702</v>
      </c>
      <c r="AY18" s="179">
        <f t="shared" si="8"/>
        <v>40799</v>
      </c>
      <c r="AZ18" s="175">
        <v>2280.1999999999998</v>
      </c>
      <c r="BA18" s="175" t="s">
        <v>702</v>
      </c>
      <c r="BB18" s="175" t="s">
        <v>702</v>
      </c>
      <c r="BC18" s="175" t="s">
        <v>702</v>
      </c>
      <c r="BD18" s="179">
        <f t="shared" si="10"/>
        <v>2280.1999999999998</v>
      </c>
    </row>
    <row r="19" spans="1:56" s="112" customFormat="1" ht="12.75" customHeight="1" x14ac:dyDescent="0.2">
      <c r="A19" s="112">
        <v>1994</v>
      </c>
      <c r="B19" s="175">
        <v>20721.5</v>
      </c>
      <c r="C19" s="175">
        <v>4055.4</v>
      </c>
      <c r="D19" s="175">
        <v>1250.9000000000001</v>
      </c>
      <c r="E19" s="175">
        <v>895.8</v>
      </c>
      <c r="F19" s="179">
        <f t="shared" si="0"/>
        <v>26923.600000000002</v>
      </c>
      <c r="G19" s="175" t="s">
        <v>701</v>
      </c>
      <c r="H19" s="175" t="s">
        <v>701</v>
      </c>
      <c r="I19" s="175" t="s">
        <v>701</v>
      </c>
      <c r="J19" s="175" t="s">
        <v>701</v>
      </c>
      <c r="K19" s="179">
        <f t="shared" si="1"/>
        <v>0</v>
      </c>
      <c r="L19" s="175" t="s">
        <v>701</v>
      </c>
      <c r="M19" s="175" t="s">
        <v>701</v>
      </c>
      <c r="N19" s="175" t="s">
        <v>701</v>
      </c>
      <c r="O19" s="175" t="s">
        <v>701</v>
      </c>
      <c r="P19" s="179">
        <f t="shared" si="2"/>
        <v>0</v>
      </c>
      <c r="Q19" s="175" t="s">
        <v>702</v>
      </c>
      <c r="R19" s="175" t="s">
        <v>702</v>
      </c>
      <c r="S19" s="175" t="s">
        <v>702</v>
      </c>
      <c r="T19" s="175" t="s">
        <v>702</v>
      </c>
      <c r="U19" s="179">
        <f t="shared" si="3"/>
        <v>0</v>
      </c>
      <c r="V19" s="175" t="s">
        <v>702</v>
      </c>
      <c r="W19" s="175" t="s">
        <v>702</v>
      </c>
      <c r="X19" s="175" t="s">
        <v>702</v>
      </c>
      <c r="Y19" s="175" t="s">
        <v>702</v>
      </c>
      <c r="Z19" s="179">
        <f t="shared" si="4"/>
        <v>0</v>
      </c>
      <c r="AA19" s="175" t="s">
        <v>702</v>
      </c>
      <c r="AB19" s="175" t="s">
        <v>702</v>
      </c>
      <c r="AC19" s="175" t="s">
        <v>702</v>
      </c>
      <c r="AD19" s="175" t="s">
        <v>702</v>
      </c>
      <c r="AE19" s="179">
        <f t="shared" si="5"/>
        <v>0</v>
      </c>
      <c r="AF19" s="175">
        <v>0</v>
      </c>
      <c r="AG19" s="175" t="s">
        <v>702</v>
      </c>
      <c r="AH19" s="175" t="s">
        <v>702</v>
      </c>
      <c r="AI19" s="175" t="s">
        <v>702</v>
      </c>
      <c r="AJ19" s="179">
        <f t="shared" si="6"/>
        <v>0</v>
      </c>
      <c r="AK19" s="175">
        <v>6.6</v>
      </c>
      <c r="AL19" s="175" t="s">
        <v>702</v>
      </c>
      <c r="AM19" s="175" t="s">
        <v>702</v>
      </c>
      <c r="AN19" s="175" t="s">
        <v>702</v>
      </c>
      <c r="AO19" s="179">
        <f t="shared" si="7"/>
        <v>6.6</v>
      </c>
      <c r="AP19" s="175">
        <v>9267.4</v>
      </c>
      <c r="AQ19" s="176" t="s">
        <v>702</v>
      </c>
      <c r="AR19" s="176" t="s">
        <v>702</v>
      </c>
      <c r="AS19" s="175" t="s">
        <v>702</v>
      </c>
      <c r="AT19" s="179">
        <f t="shared" si="9"/>
        <v>9267.4</v>
      </c>
      <c r="AU19" s="175">
        <v>29191.599999999999</v>
      </c>
      <c r="AV19" s="176" t="s">
        <v>702</v>
      </c>
      <c r="AW19" s="176" t="s">
        <v>702</v>
      </c>
      <c r="AX19" s="176" t="s">
        <v>702</v>
      </c>
      <c r="AY19" s="179">
        <f t="shared" si="8"/>
        <v>29191.599999999999</v>
      </c>
      <c r="AZ19" s="175">
        <v>1688.3</v>
      </c>
      <c r="BA19" s="175" t="s">
        <v>702</v>
      </c>
      <c r="BB19" s="175" t="s">
        <v>702</v>
      </c>
      <c r="BC19" s="175" t="s">
        <v>702</v>
      </c>
      <c r="BD19" s="179">
        <f t="shared" si="10"/>
        <v>1688.3</v>
      </c>
    </row>
    <row r="20" spans="1:56" s="112" customFormat="1" ht="12.75" customHeight="1" x14ac:dyDescent="0.2">
      <c r="A20" s="112">
        <v>1995</v>
      </c>
      <c r="B20" s="175">
        <v>19283.900000000001</v>
      </c>
      <c r="C20" s="175">
        <v>4605.2</v>
      </c>
      <c r="D20" s="175">
        <v>2765.9</v>
      </c>
      <c r="E20" s="175">
        <v>9688</v>
      </c>
      <c r="F20" s="179">
        <f t="shared" si="0"/>
        <v>36343</v>
      </c>
      <c r="G20" s="175" t="s">
        <v>701</v>
      </c>
      <c r="H20" s="175" t="s">
        <v>701</v>
      </c>
      <c r="I20" s="175" t="s">
        <v>701</v>
      </c>
      <c r="J20" s="175" t="s">
        <v>701</v>
      </c>
      <c r="K20" s="179">
        <f t="shared" si="1"/>
        <v>0</v>
      </c>
      <c r="L20" s="175" t="s">
        <v>701</v>
      </c>
      <c r="M20" s="175" t="s">
        <v>701</v>
      </c>
      <c r="N20" s="175" t="s">
        <v>701</v>
      </c>
      <c r="O20" s="175" t="s">
        <v>701</v>
      </c>
      <c r="P20" s="179">
        <f t="shared" si="2"/>
        <v>0</v>
      </c>
      <c r="Q20" s="175" t="s">
        <v>702</v>
      </c>
      <c r="R20" s="175" t="s">
        <v>702</v>
      </c>
      <c r="S20" s="175" t="s">
        <v>702</v>
      </c>
      <c r="T20" s="175" t="s">
        <v>702</v>
      </c>
      <c r="U20" s="179">
        <f t="shared" si="3"/>
        <v>0</v>
      </c>
      <c r="V20" s="175" t="s">
        <v>702</v>
      </c>
      <c r="W20" s="175" t="s">
        <v>702</v>
      </c>
      <c r="X20" s="175" t="s">
        <v>702</v>
      </c>
      <c r="Y20" s="175" t="s">
        <v>702</v>
      </c>
      <c r="Z20" s="179">
        <f t="shared" si="4"/>
        <v>0</v>
      </c>
      <c r="AA20" s="175" t="s">
        <v>702</v>
      </c>
      <c r="AB20" s="175" t="s">
        <v>702</v>
      </c>
      <c r="AC20" s="175" t="s">
        <v>702</v>
      </c>
      <c r="AD20" s="175" t="s">
        <v>702</v>
      </c>
      <c r="AE20" s="179">
        <f t="shared" si="5"/>
        <v>0</v>
      </c>
      <c r="AF20" s="175">
        <v>0</v>
      </c>
      <c r="AG20" s="175" t="s">
        <v>702</v>
      </c>
      <c r="AH20" s="175" t="s">
        <v>702</v>
      </c>
      <c r="AI20" s="175" t="s">
        <v>702</v>
      </c>
      <c r="AJ20" s="179">
        <f t="shared" si="6"/>
        <v>0</v>
      </c>
      <c r="AK20" s="175">
        <v>113.7</v>
      </c>
      <c r="AL20" s="175" t="s">
        <v>702</v>
      </c>
      <c r="AM20" s="175" t="s">
        <v>702</v>
      </c>
      <c r="AN20" s="175" t="s">
        <v>702</v>
      </c>
      <c r="AO20" s="179">
        <f t="shared" si="7"/>
        <v>113.7</v>
      </c>
      <c r="AP20" s="175">
        <v>12325.3</v>
      </c>
      <c r="AQ20" s="176" t="s">
        <v>702</v>
      </c>
      <c r="AR20" s="176" t="s">
        <v>702</v>
      </c>
      <c r="AS20" s="175" t="s">
        <v>702</v>
      </c>
      <c r="AT20" s="179">
        <f t="shared" si="9"/>
        <v>12325.3</v>
      </c>
      <c r="AU20" s="175">
        <v>23613.8</v>
      </c>
      <c r="AV20" s="176" t="s">
        <v>702</v>
      </c>
      <c r="AW20" s="176" t="s">
        <v>702</v>
      </c>
      <c r="AX20" s="176" t="s">
        <v>702</v>
      </c>
      <c r="AY20" s="179">
        <f t="shared" si="8"/>
        <v>23613.8</v>
      </c>
      <c r="AZ20" s="175">
        <v>0</v>
      </c>
      <c r="BA20" s="175" t="s">
        <v>702</v>
      </c>
      <c r="BB20" s="175" t="s">
        <v>702</v>
      </c>
      <c r="BC20" s="175" t="s">
        <v>702</v>
      </c>
      <c r="BD20" s="179">
        <f t="shared" si="10"/>
        <v>0</v>
      </c>
    </row>
    <row r="21" spans="1:56" s="112" customFormat="1" ht="12.75" customHeight="1" x14ac:dyDescent="0.2">
      <c r="A21" s="112">
        <v>1996</v>
      </c>
      <c r="B21" s="175">
        <v>65515.199999999997</v>
      </c>
      <c r="C21" s="175">
        <v>4050.5</v>
      </c>
      <c r="D21" s="175">
        <v>4559.5</v>
      </c>
      <c r="E21" s="175">
        <v>17561.599999999999</v>
      </c>
      <c r="F21" s="179">
        <f t="shared" si="0"/>
        <v>91686.799999999988</v>
      </c>
      <c r="G21" s="175" t="s">
        <v>701</v>
      </c>
      <c r="H21" s="175" t="s">
        <v>701</v>
      </c>
      <c r="I21" s="175" t="s">
        <v>701</v>
      </c>
      <c r="J21" s="175" t="s">
        <v>701</v>
      </c>
      <c r="K21" s="179">
        <f t="shared" si="1"/>
        <v>0</v>
      </c>
      <c r="L21" s="175" t="s">
        <v>701</v>
      </c>
      <c r="M21" s="175" t="s">
        <v>701</v>
      </c>
      <c r="N21" s="175" t="s">
        <v>701</v>
      </c>
      <c r="O21" s="175" t="s">
        <v>701</v>
      </c>
      <c r="P21" s="179">
        <f t="shared" si="2"/>
        <v>0</v>
      </c>
      <c r="Q21" s="175" t="s">
        <v>702</v>
      </c>
      <c r="R21" s="175" t="s">
        <v>702</v>
      </c>
      <c r="S21" s="175" t="s">
        <v>702</v>
      </c>
      <c r="T21" s="175" t="s">
        <v>702</v>
      </c>
      <c r="U21" s="179">
        <f t="shared" si="3"/>
        <v>0</v>
      </c>
      <c r="V21" s="175" t="s">
        <v>702</v>
      </c>
      <c r="W21" s="175" t="s">
        <v>702</v>
      </c>
      <c r="X21" s="175" t="s">
        <v>702</v>
      </c>
      <c r="Y21" s="175" t="s">
        <v>702</v>
      </c>
      <c r="Z21" s="179">
        <f t="shared" si="4"/>
        <v>0</v>
      </c>
      <c r="AA21" s="175" t="s">
        <v>702</v>
      </c>
      <c r="AB21" s="175" t="s">
        <v>702</v>
      </c>
      <c r="AC21" s="175" t="s">
        <v>702</v>
      </c>
      <c r="AD21" s="175" t="s">
        <v>702</v>
      </c>
      <c r="AE21" s="179">
        <f t="shared" si="5"/>
        <v>0</v>
      </c>
      <c r="AF21" s="175">
        <v>0</v>
      </c>
      <c r="AG21" s="175" t="s">
        <v>702</v>
      </c>
      <c r="AH21" s="175" t="s">
        <v>702</v>
      </c>
      <c r="AI21" s="175" t="s">
        <v>702</v>
      </c>
      <c r="AJ21" s="179">
        <f t="shared" si="6"/>
        <v>0</v>
      </c>
      <c r="AK21" s="175">
        <v>257</v>
      </c>
      <c r="AL21" s="175" t="s">
        <v>702</v>
      </c>
      <c r="AM21" s="175" t="s">
        <v>702</v>
      </c>
      <c r="AN21" s="175" t="s">
        <v>702</v>
      </c>
      <c r="AO21" s="179">
        <f t="shared" si="7"/>
        <v>257</v>
      </c>
      <c r="AP21" s="175">
        <v>17861</v>
      </c>
      <c r="AQ21" s="176" t="s">
        <v>702</v>
      </c>
      <c r="AR21" s="176" t="s">
        <v>702</v>
      </c>
      <c r="AS21" s="175" t="s">
        <v>702</v>
      </c>
      <c r="AT21" s="179">
        <f t="shared" si="9"/>
        <v>17861</v>
      </c>
      <c r="AU21" s="175">
        <v>58474.6</v>
      </c>
      <c r="AV21" s="176" t="s">
        <v>702</v>
      </c>
      <c r="AW21" s="176" t="s">
        <v>702</v>
      </c>
      <c r="AX21" s="176" t="s">
        <v>702</v>
      </c>
      <c r="AY21" s="179">
        <f t="shared" si="8"/>
        <v>58474.6</v>
      </c>
      <c r="AZ21" s="175">
        <v>24.7</v>
      </c>
      <c r="BA21" s="175" t="s">
        <v>702</v>
      </c>
      <c r="BB21" s="175" t="s">
        <v>702</v>
      </c>
      <c r="BC21" s="175" t="s">
        <v>702</v>
      </c>
      <c r="BD21" s="179">
        <f t="shared" si="10"/>
        <v>24.7</v>
      </c>
    </row>
    <row r="22" spans="1:56" s="112" customFormat="1" ht="12.75" customHeight="1" x14ac:dyDescent="0.2">
      <c r="A22" s="112">
        <v>1997</v>
      </c>
      <c r="B22" s="175">
        <v>69188.899999999994</v>
      </c>
      <c r="C22" s="175">
        <v>4299.5</v>
      </c>
      <c r="D22" s="175">
        <v>5447.3</v>
      </c>
      <c r="E22" s="175">
        <v>17160</v>
      </c>
      <c r="F22" s="179">
        <f t="shared" si="0"/>
        <v>96095.7</v>
      </c>
      <c r="G22" s="175" t="s">
        <v>701</v>
      </c>
      <c r="H22" s="175" t="s">
        <v>701</v>
      </c>
      <c r="I22" s="175" t="s">
        <v>701</v>
      </c>
      <c r="J22" s="175" t="s">
        <v>701</v>
      </c>
      <c r="K22" s="179">
        <f t="shared" si="1"/>
        <v>0</v>
      </c>
      <c r="L22" s="175" t="s">
        <v>701</v>
      </c>
      <c r="M22" s="175" t="s">
        <v>701</v>
      </c>
      <c r="N22" s="175" t="s">
        <v>701</v>
      </c>
      <c r="O22" s="175" t="s">
        <v>701</v>
      </c>
      <c r="P22" s="179">
        <f t="shared" si="2"/>
        <v>0</v>
      </c>
      <c r="Q22" s="175" t="s">
        <v>702</v>
      </c>
      <c r="R22" s="175" t="s">
        <v>702</v>
      </c>
      <c r="S22" s="175" t="s">
        <v>702</v>
      </c>
      <c r="T22" s="175" t="s">
        <v>702</v>
      </c>
      <c r="U22" s="179">
        <f t="shared" si="3"/>
        <v>0</v>
      </c>
      <c r="V22" s="175" t="s">
        <v>702</v>
      </c>
      <c r="W22" s="175" t="s">
        <v>702</v>
      </c>
      <c r="X22" s="175" t="s">
        <v>702</v>
      </c>
      <c r="Y22" s="175" t="s">
        <v>702</v>
      </c>
      <c r="Z22" s="179">
        <f t="shared" si="4"/>
        <v>0</v>
      </c>
      <c r="AA22" s="175" t="s">
        <v>702</v>
      </c>
      <c r="AB22" s="175" t="s">
        <v>702</v>
      </c>
      <c r="AC22" s="175" t="s">
        <v>702</v>
      </c>
      <c r="AD22" s="175" t="s">
        <v>702</v>
      </c>
      <c r="AE22" s="179">
        <f t="shared" si="5"/>
        <v>0</v>
      </c>
      <c r="AF22" s="175">
        <v>0</v>
      </c>
      <c r="AG22" s="175" t="s">
        <v>702</v>
      </c>
      <c r="AH22" s="175" t="s">
        <v>702</v>
      </c>
      <c r="AI22" s="175" t="s">
        <v>702</v>
      </c>
      <c r="AJ22" s="179">
        <f t="shared" si="6"/>
        <v>0</v>
      </c>
      <c r="AK22" s="175">
        <v>242.1</v>
      </c>
      <c r="AL22" s="175" t="s">
        <v>702</v>
      </c>
      <c r="AM22" s="175" t="s">
        <v>702</v>
      </c>
      <c r="AN22" s="175" t="s">
        <v>702</v>
      </c>
      <c r="AO22" s="179">
        <f t="shared" si="7"/>
        <v>242.1</v>
      </c>
      <c r="AP22" s="175">
        <v>14776.4</v>
      </c>
      <c r="AQ22" s="176" t="s">
        <v>702</v>
      </c>
      <c r="AR22" s="176" t="s">
        <v>702</v>
      </c>
      <c r="AS22" s="175" t="s">
        <v>702</v>
      </c>
      <c r="AT22" s="179">
        <f t="shared" si="9"/>
        <v>14776.4</v>
      </c>
      <c r="AU22" s="175">
        <v>59337.9</v>
      </c>
      <c r="AV22" s="176" t="s">
        <v>702</v>
      </c>
      <c r="AW22" s="176" t="s">
        <v>702</v>
      </c>
      <c r="AX22" s="176" t="s">
        <v>702</v>
      </c>
      <c r="AY22" s="179">
        <f t="shared" si="8"/>
        <v>59337.9</v>
      </c>
      <c r="AZ22" s="175">
        <v>2117.5</v>
      </c>
      <c r="BA22" s="175" t="s">
        <v>702</v>
      </c>
      <c r="BB22" s="175" t="s">
        <v>702</v>
      </c>
      <c r="BC22" s="175" t="s">
        <v>702</v>
      </c>
      <c r="BD22" s="179">
        <f t="shared" si="10"/>
        <v>2117.5</v>
      </c>
    </row>
    <row r="23" spans="1:56" s="112" customFormat="1" ht="12.75" customHeight="1" x14ac:dyDescent="0.2">
      <c r="A23" s="112">
        <v>1998</v>
      </c>
      <c r="B23" s="175">
        <v>11817.4</v>
      </c>
      <c r="C23" s="175">
        <v>4260</v>
      </c>
      <c r="D23" s="175">
        <v>4341.2</v>
      </c>
      <c r="E23" s="175">
        <v>4475.3999999999996</v>
      </c>
      <c r="F23" s="179">
        <f t="shared" si="0"/>
        <v>24894</v>
      </c>
      <c r="G23" s="175">
        <v>0</v>
      </c>
      <c r="H23" s="175" t="s">
        <v>701</v>
      </c>
      <c r="I23" s="175" t="s">
        <v>701</v>
      </c>
      <c r="J23" s="175" t="s">
        <v>701</v>
      </c>
      <c r="K23" s="179">
        <f t="shared" si="1"/>
        <v>0</v>
      </c>
      <c r="L23" s="175" t="s">
        <v>701</v>
      </c>
      <c r="M23" s="175" t="s">
        <v>701</v>
      </c>
      <c r="N23" s="175" t="s">
        <v>701</v>
      </c>
      <c r="O23" s="175" t="s">
        <v>701</v>
      </c>
      <c r="P23" s="179">
        <f t="shared" si="2"/>
        <v>0</v>
      </c>
      <c r="Q23" s="175" t="s">
        <v>702</v>
      </c>
      <c r="R23" s="175" t="s">
        <v>702</v>
      </c>
      <c r="S23" s="175" t="s">
        <v>702</v>
      </c>
      <c r="T23" s="175" t="s">
        <v>702</v>
      </c>
      <c r="U23" s="179">
        <f t="shared" si="3"/>
        <v>0</v>
      </c>
      <c r="V23" s="175" t="s">
        <v>702</v>
      </c>
      <c r="W23" s="175" t="s">
        <v>702</v>
      </c>
      <c r="X23" s="175" t="s">
        <v>702</v>
      </c>
      <c r="Y23" s="175" t="s">
        <v>702</v>
      </c>
      <c r="Z23" s="179">
        <f t="shared" si="4"/>
        <v>0</v>
      </c>
      <c r="AA23" s="175" t="s">
        <v>702</v>
      </c>
      <c r="AB23" s="175" t="s">
        <v>702</v>
      </c>
      <c r="AC23" s="175" t="s">
        <v>702</v>
      </c>
      <c r="AD23" s="175" t="s">
        <v>702</v>
      </c>
      <c r="AE23" s="179">
        <f t="shared" si="5"/>
        <v>0</v>
      </c>
      <c r="AF23" s="175">
        <v>0</v>
      </c>
      <c r="AG23" s="175" t="s">
        <v>702</v>
      </c>
      <c r="AH23" s="175" t="s">
        <v>702</v>
      </c>
      <c r="AI23" s="175" t="s">
        <v>702</v>
      </c>
      <c r="AJ23" s="179">
        <f t="shared" si="6"/>
        <v>0</v>
      </c>
      <c r="AK23" s="175">
        <v>20.7</v>
      </c>
      <c r="AL23" s="175" t="s">
        <v>702</v>
      </c>
      <c r="AM23" s="175" t="s">
        <v>702</v>
      </c>
      <c r="AN23" s="175" t="s">
        <v>702</v>
      </c>
      <c r="AO23" s="179">
        <f t="shared" si="7"/>
        <v>20.7</v>
      </c>
      <c r="AP23" s="175">
        <v>3740.4</v>
      </c>
      <c r="AQ23" s="176" t="s">
        <v>702</v>
      </c>
      <c r="AR23" s="176" t="s">
        <v>702</v>
      </c>
      <c r="AS23" s="175" t="s">
        <v>702</v>
      </c>
      <c r="AT23" s="179">
        <f t="shared" si="9"/>
        <v>3740.4</v>
      </c>
      <c r="AU23" s="175">
        <v>19553.3</v>
      </c>
      <c r="AV23" s="176" t="s">
        <v>702</v>
      </c>
      <c r="AW23" s="176" t="s">
        <v>702</v>
      </c>
      <c r="AX23" s="176" t="s">
        <v>702</v>
      </c>
      <c r="AY23" s="179">
        <f t="shared" si="8"/>
        <v>19553.3</v>
      </c>
      <c r="AZ23" s="175">
        <v>0</v>
      </c>
      <c r="BA23" s="175" t="s">
        <v>702</v>
      </c>
      <c r="BB23" s="175" t="s">
        <v>702</v>
      </c>
      <c r="BC23" s="175" t="s">
        <v>702</v>
      </c>
      <c r="BD23" s="179">
        <f t="shared" si="10"/>
        <v>0</v>
      </c>
    </row>
    <row r="24" spans="1:56" s="112" customFormat="1" ht="12.75" customHeight="1" x14ac:dyDescent="0.2">
      <c r="A24" s="112">
        <v>1999</v>
      </c>
      <c r="B24" s="175">
        <v>74137</v>
      </c>
      <c r="C24" s="175">
        <v>3911.4</v>
      </c>
      <c r="D24" s="175">
        <v>1361.5</v>
      </c>
      <c r="E24" s="175">
        <v>38443.4</v>
      </c>
      <c r="F24" s="179">
        <f t="shared" si="0"/>
        <v>117853.29999999999</v>
      </c>
      <c r="G24" s="175">
        <v>0</v>
      </c>
      <c r="H24" s="175" t="s">
        <v>701</v>
      </c>
      <c r="I24" s="175" t="s">
        <v>701</v>
      </c>
      <c r="J24" s="175" t="s">
        <v>701</v>
      </c>
      <c r="K24" s="179">
        <f t="shared" si="1"/>
        <v>0</v>
      </c>
      <c r="L24" s="175" t="s">
        <v>701</v>
      </c>
      <c r="M24" s="175" t="s">
        <v>701</v>
      </c>
      <c r="N24" s="175" t="s">
        <v>701</v>
      </c>
      <c r="O24" s="175" t="s">
        <v>701</v>
      </c>
      <c r="P24" s="179">
        <f t="shared" si="2"/>
        <v>0</v>
      </c>
      <c r="Q24" s="175" t="s">
        <v>702</v>
      </c>
      <c r="R24" s="175" t="s">
        <v>702</v>
      </c>
      <c r="S24" s="175" t="s">
        <v>702</v>
      </c>
      <c r="T24" s="175" t="s">
        <v>702</v>
      </c>
      <c r="U24" s="179">
        <f t="shared" si="3"/>
        <v>0</v>
      </c>
      <c r="V24" s="175" t="s">
        <v>702</v>
      </c>
      <c r="W24" s="175" t="s">
        <v>702</v>
      </c>
      <c r="X24" s="175" t="s">
        <v>702</v>
      </c>
      <c r="Y24" s="175" t="s">
        <v>702</v>
      </c>
      <c r="Z24" s="179">
        <f t="shared" si="4"/>
        <v>0</v>
      </c>
      <c r="AA24" s="175" t="s">
        <v>702</v>
      </c>
      <c r="AB24" s="175" t="s">
        <v>702</v>
      </c>
      <c r="AC24" s="175" t="s">
        <v>702</v>
      </c>
      <c r="AD24" s="175" t="s">
        <v>702</v>
      </c>
      <c r="AE24" s="179">
        <f t="shared" si="5"/>
        <v>0</v>
      </c>
      <c r="AF24" s="175">
        <v>0</v>
      </c>
      <c r="AG24" s="175" t="s">
        <v>702</v>
      </c>
      <c r="AH24" s="175" t="s">
        <v>702</v>
      </c>
      <c r="AI24" s="175" t="s">
        <v>702</v>
      </c>
      <c r="AJ24" s="179">
        <f t="shared" si="6"/>
        <v>0</v>
      </c>
      <c r="AK24" s="175">
        <v>201</v>
      </c>
      <c r="AL24" s="175" t="s">
        <v>702</v>
      </c>
      <c r="AM24" s="175" t="s">
        <v>702</v>
      </c>
      <c r="AN24" s="175" t="s">
        <v>702</v>
      </c>
      <c r="AO24" s="179">
        <f t="shared" si="7"/>
        <v>201</v>
      </c>
      <c r="AP24" s="175">
        <v>15250.8</v>
      </c>
      <c r="AQ24" s="176" t="s">
        <v>702</v>
      </c>
      <c r="AR24" s="176" t="s">
        <v>702</v>
      </c>
      <c r="AS24" s="175" t="s">
        <v>702</v>
      </c>
      <c r="AT24" s="179">
        <f t="shared" si="9"/>
        <v>15250.8</v>
      </c>
      <c r="AU24" s="175">
        <v>57012.1</v>
      </c>
      <c r="AV24" s="176" t="s">
        <v>702</v>
      </c>
      <c r="AW24" s="176" t="s">
        <v>702</v>
      </c>
      <c r="AX24" s="176" t="s">
        <v>702</v>
      </c>
      <c r="AY24" s="179">
        <f t="shared" si="8"/>
        <v>57012.1</v>
      </c>
      <c r="AZ24" s="175">
        <v>3876.4</v>
      </c>
      <c r="BA24" s="175" t="s">
        <v>702</v>
      </c>
      <c r="BB24" s="175" t="s">
        <v>702</v>
      </c>
      <c r="BC24" s="175" t="s">
        <v>702</v>
      </c>
      <c r="BD24" s="179">
        <f t="shared" si="10"/>
        <v>3876.4</v>
      </c>
    </row>
    <row r="25" spans="1:56" s="112" customFormat="1" ht="12.75" customHeight="1" x14ac:dyDescent="0.2">
      <c r="A25" s="112">
        <v>2000</v>
      </c>
      <c r="B25" s="175">
        <v>265519.40000000002</v>
      </c>
      <c r="C25" s="175">
        <v>4142.2</v>
      </c>
      <c r="D25" s="175">
        <v>2190.1999999999998</v>
      </c>
      <c r="E25" s="175">
        <v>85458.6</v>
      </c>
      <c r="F25" s="179">
        <f t="shared" si="0"/>
        <v>357310.4</v>
      </c>
      <c r="G25" s="175">
        <v>12500.6</v>
      </c>
      <c r="H25" s="175" t="s">
        <v>701</v>
      </c>
      <c r="I25" s="175" t="s">
        <v>701</v>
      </c>
      <c r="J25" s="175" t="s">
        <v>701</v>
      </c>
      <c r="K25" s="179">
        <f t="shared" si="1"/>
        <v>12500.6</v>
      </c>
      <c r="L25" s="175" t="s">
        <v>701</v>
      </c>
      <c r="M25" s="175" t="s">
        <v>701</v>
      </c>
      <c r="N25" s="175" t="s">
        <v>701</v>
      </c>
      <c r="O25" s="175" t="s">
        <v>701</v>
      </c>
      <c r="P25" s="179">
        <f t="shared" si="2"/>
        <v>0</v>
      </c>
      <c r="Q25" s="175">
        <v>3833.4</v>
      </c>
      <c r="R25" s="175" t="s">
        <v>702</v>
      </c>
      <c r="S25" s="175" t="s">
        <v>702</v>
      </c>
      <c r="T25" s="175" t="s">
        <v>702</v>
      </c>
      <c r="U25" s="179">
        <f t="shared" si="3"/>
        <v>3833.4</v>
      </c>
      <c r="V25" s="175" t="s">
        <v>702</v>
      </c>
      <c r="W25" s="175" t="s">
        <v>702</v>
      </c>
      <c r="X25" s="175" t="s">
        <v>702</v>
      </c>
      <c r="Y25" s="175" t="s">
        <v>702</v>
      </c>
      <c r="Z25" s="179">
        <f t="shared" si="4"/>
        <v>0</v>
      </c>
      <c r="AA25" s="175" t="s">
        <v>702</v>
      </c>
      <c r="AB25" s="175" t="s">
        <v>702</v>
      </c>
      <c r="AC25" s="175" t="s">
        <v>702</v>
      </c>
      <c r="AD25" s="175" t="s">
        <v>702</v>
      </c>
      <c r="AE25" s="179">
        <f t="shared" si="5"/>
        <v>0</v>
      </c>
      <c r="AF25" s="175">
        <v>609.9</v>
      </c>
      <c r="AG25" s="175" t="s">
        <v>702</v>
      </c>
      <c r="AH25" s="175" t="s">
        <v>702</v>
      </c>
      <c r="AI25" s="175" t="s">
        <v>702</v>
      </c>
      <c r="AJ25" s="179">
        <f t="shared" si="6"/>
        <v>609.9</v>
      </c>
      <c r="AK25" s="175">
        <v>602.9</v>
      </c>
      <c r="AL25" s="175" t="s">
        <v>702</v>
      </c>
      <c r="AM25" s="175" t="s">
        <v>702</v>
      </c>
      <c r="AN25" s="175" t="s">
        <v>702</v>
      </c>
      <c r="AO25" s="179">
        <f t="shared" si="7"/>
        <v>602.9</v>
      </c>
      <c r="AP25" s="175">
        <v>37553</v>
      </c>
      <c r="AQ25" s="176" t="s">
        <v>702</v>
      </c>
      <c r="AR25" s="176" t="s">
        <v>702</v>
      </c>
      <c r="AS25" s="175" t="s">
        <v>702</v>
      </c>
      <c r="AT25" s="179">
        <f t="shared" si="9"/>
        <v>37553</v>
      </c>
      <c r="AU25" s="175">
        <v>173489.3</v>
      </c>
      <c r="AV25" s="176" t="s">
        <v>702</v>
      </c>
      <c r="AW25" s="176" t="s">
        <v>702</v>
      </c>
      <c r="AX25" s="176" t="s">
        <v>702</v>
      </c>
      <c r="AY25" s="179">
        <f t="shared" si="8"/>
        <v>173489.3</v>
      </c>
      <c r="AZ25" s="175">
        <v>28896.2</v>
      </c>
      <c r="BA25" s="175" t="s">
        <v>702</v>
      </c>
      <c r="BB25" s="175" t="s">
        <v>702</v>
      </c>
      <c r="BC25" s="175" t="s">
        <v>702</v>
      </c>
      <c r="BD25" s="179">
        <f t="shared" si="10"/>
        <v>28896.2</v>
      </c>
    </row>
    <row r="26" spans="1:56" s="112" customFormat="1" ht="12.75" customHeight="1" x14ac:dyDescent="0.2">
      <c r="A26" s="112">
        <v>2001</v>
      </c>
      <c r="B26" s="175">
        <v>256348</v>
      </c>
      <c r="C26" s="175">
        <v>3345.3</v>
      </c>
      <c r="D26" s="175">
        <v>6562.3</v>
      </c>
      <c r="E26" s="175">
        <v>37661</v>
      </c>
      <c r="F26" s="179">
        <f t="shared" si="0"/>
        <v>303916.59999999998</v>
      </c>
      <c r="G26" s="175">
        <v>9949</v>
      </c>
      <c r="H26" s="175" t="s">
        <v>701</v>
      </c>
      <c r="I26" s="175" t="s">
        <v>701</v>
      </c>
      <c r="J26" s="175" t="s">
        <v>701</v>
      </c>
      <c r="K26" s="179">
        <f t="shared" si="1"/>
        <v>9949</v>
      </c>
      <c r="L26" s="175" t="s">
        <v>701</v>
      </c>
      <c r="M26" s="175" t="s">
        <v>701</v>
      </c>
      <c r="N26" s="175" t="s">
        <v>701</v>
      </c>
      <c r="O26" s="175" t="s">
        <v>701</v>
      </c>
      <c r="P26" s="179">
        <f t="shared" si="2"/>
        <v>0</v>
      </c>
      <c r="Q26" s="175">
        <v>4377.3999999999996</v>
      </c>
      <c r="R26" s="175" t="s">
        <v>702</v>
      </c>
      <c r="S26" s="175" t="s">
        <v>702</v>
      </c>
      <c r="T26" s="175" t="s">
        <v>702</v>
      </c>
      <c r="U26" s="179">
        <f t="shared" si="3"/>
        <v>4377.3999999999996</v>
      </c>
      <c r="V26" s="175" t="s">
        <v>702</v>
      </c>
      <c r="W26" s="175" t="s">
        <v>702</v>
      </c>
      <c r="X26" s="175" t="s">
        <v>702</v>
      </c>
      <c r="Y26" s="175" t="s">
        <v>702</v>
      </c>
      <c r="Z26" s="179">
        <f t="shared" si="4"/>
        <v>0</v>
      </c>
      <c r="AA26" s="175" t="s">
        <v>702</v>
      </c>
      <c r="AB26" s="175" t="s">
        <v>702</v>
      </c>
      <c r="AC26" s="175" t="s">
        <v>702</v>
      </c>
      <c r="AD26" s="175" t="s">
        <v>702</v>
      </c>
      <c r="AE26" s="179">
        <f t="shared" si="5"/>
        <v>0</v>
      </c>
      <c r="AF26" s="175">
        <v>577.1</v>
      </c>
      <c r="AG26" s="175" t="s">
        <v>702</v>
      </c>
      <c r="AH26" s="175" t="s">
        <v>702</v>
      </c>
      <c r="AI26" s="175" t="s">
        <v>702</v>
      </c>
      <c r="AJ26" s="179">
        <f t="shared" si="6"/>
        <v>577.1</v>
      </c>
      <c r="AK26" s="175">
        <v>377.2</v>
      </c>
      <c r="AL26" s="175" t="s">
        <v>702</v>
      </c>
      <c r="AM26" s="175" t="s">
        <v>702</v>
      </c>
      <c r="AN26" s="175" t="s">
        <v>702</v>
      </c>
      <c r="AO26" s="179">
        <f t="shared" si="7"/>
        <v>377.2</v>
      </c>
      <c r="AP26" s="175">
        <v>28694</v>
      </c>
      <c r="AQ26" s="176" t="s">
        <v>702</v>
      </c>
      <c r="AR26" s="176" t="s">
        <v>702</v>
      </c>
      <c r="AS26" s="175" t="s">
        <v>702</v>
      </c>
      <c r="AT26" s="179">
        <f t="shared" si="9"/>
        <v>28694</v>
      </c>
      <c r="AU26" s="175">
        <v>160348.20000000001</v>
      </c>
      <c r="AV26" s="176" t="s">
        <v>702</v>
      </c>
      <c r="AW26" s="176" t="s">
        <v>702</v>
      </c>
      <c r="AX26" s="176" t="s">
        <v>702</v>
      </c>
      <c r="AY26" s="179">
        <f t="shared" si="8"/>
        <v>160348.20000000001</v>
      </c>
      <c r="AZ26" s="175">
        <v>30198.6</v>
      </c>
      <c r="BA26" s="175" t="s">
        <v>702</v>
      </c>
      <c r="BB26" s="175" t="s">
        <v>702</v>
      </c>
      <c r="BC26" s="175" t="s">
        <v>702</v>
      </c>
      <c r="BD26" s="179">
        <f t="shared" si="10"/>
        <v>30198.6</v>
      </c>
    </row>
    <row r="27" spans="1:56" s="112" customFormat="1" ht="12.75" customHeight="1" x14ac:dyDescent="0.2">
      <c r="A27" s="112">
        <v>2002</v>
      </c>
      <c r="B27" s="175">
        <v>177706.3</v>
      </c>
      <c r="C27" s="175">
        <v>4161.3</v>
      </c>
      <c r="D27" s="175">
        <v>7977.4</v>
      </c>
      <c r="E27" s="175">
        <v>68968.399999999994</v>
      </c>
      <c r="F27" s="179">
        <f t="shared" si="0"/>
        <v>258813.39999999997</v>
      </c>
      <c r="G27" s="175">
        <v>18329.3</v>
      </c>
      <c r="H27" s="175" t="s">
        <v>701</v>
      </c>
      <c r="I27" s="175" t="s">
        <v>701</v>
      </c>
      <c r="J27" s="175" t="s">
        <v>701</v>
      </c>
      <c r="K27" s="179">
        <f t="shared" si="1"/>
        <v>18329.3</v>
      </c>
      <c r="L27" s="175" t="s">
        <v>701</v>
      </c>
      <c r="M27" s="175" t="s">
        <v>701</v>
      </c>
      <c r="N27" s="175" t="s">
        <v>701</v>
      </c>
      <c r="O27" s="175" t="s">
        <v>701</v>
      </c>
      <c r="P27" s="179">
        <f t="shared" si="2"/>
        <v>0</v>
      </c>
      <c r="Q27" s="175">
        <v>2594.6999999999998</v>
      </c>
      <c r="R27" s="175" t="s">
        <v>702</v>
      </c>
      <c r="S27" s="175" t="s">
        <v>702</v>
      </c>
      <c r="T27" s="175" t="s">
        <v>702</v>
      </c>
      <c r="U27" s="179">
        <f t="shared" si="3"/>
        <v>2594.6999999999998</v>
      </c>
      <c r="V27" s="175" t="s">
        <v>702</v>
      </c>
      <c r="W27" s="175" t="s">
        <v>702</v>
      </c>
      <c r="X27" s="175" t="s">
        <v>702</v>
      </c>
      <c r="Y27" s="175" t="s">
        <v>702</v>
      </c>
      <c r="Z27" s="179">
        <f t="shared" si="4"/>
        <v>0</v>
      </c>
      <c r="AA27" s="175" t="s">
        <v>702</v>
      </c>
      <c r="AB27" s="175" t="s">
        <v>702</v>
      </c>
      <c r="AC27" s="175" t="s">
        <v>702</v>
      </c>
      <c r="AD27" s="175" t="s">
        <v>702</v>
      </c>
      <c r="AE27" s="179">
        <f t="shared" si="5"/>
        <v>0</v>
      </c>
      <c r="AF27" s="175">
        <v>0</v>
      </c>
      <c r="AG27" s="175" t="s">
        <v>702</v>
      </c>
      <c r="AH27" s="175" t="s">
        <v>702</v>
      </c>
      <c r="AI27" s="175" t="s">
        <v>702</v>
      </c>
      <c r="AJ27" s="179">
        <f t="shared" si="6"/>
        <v>0</v>
      </c>
      <c r="AK27" s="175">
        <v>374.3</v>
      </c>
      <c r="AL27" s="175" t="s">
        <v>702</v>
      </c>
      <c r="AM27" s="175" t="s">
        <v>702</v>
      </c>
      <c r="AN27" s="175" t="s">
        <v>702</v>
      </c>
      <c r="AO27" s="179">
        <f t="shared" si="7"/>
        <v>374.3</v>
      </c>
      <c r="AP27" s="175">
        <v>28799.200000000001</v>
      </c>
      <c r="AQ27" s="176" t="s">
        <v>702</v>
      </c>
      <c r="AR27" s="176" t="s">
        <v>702</v>
      </c>
      <c r="AS27" s="175" t="s">
        <v>702</v>
      </c>
      <c r="AT27" s="179">
        <f t="shared" si="9"/>
        <v>28799.200000000001</v>
      </c>
      <c r="AU27" s="175">
        <v>99782.9</v>
      </c>
      <c r="AV27" s="176" t="s">
        <v>702</v>
      </c>
      <c r="AW27" s="176" t="s">
        <v>702</v>
      </c>
      <c r="AX27" s="176" t="s">
        <v>702</v>
      </c>
      <c r="AY27" s="179">
        <f t="shared" si="8"/>
        <v>99782.9</v>
      </c>
      <c r="AZ27" s="175">
        <v>16357.5</v>
      </c>
      <c r="BA27" s="175" t="s">
        <v>702</v>
      </c>
      <c r="BB27" s="175" t="s">
        <v>702</v>
      </c>
      <c r="BC27" s="175" t="s">
        <v>702</v>
      </c>
      <c r="BD27" s="179">
        <f t="shared" si="10"/>
        <v>16357.5</v>
      </c>
    </row>
    <row r="28" spans="1:56" s="112" customFormat="1" ht="12.75" customHeight="1" x14ac:dyDescent="0.2">
      <c r="A28" s="112">
        <v>2003</v>
      </c>
      <c r="B28" s="175">
        <v>306631.7</v>
      </c>
      <c r="C28" s="175">
        <v>3906.7</v>
      </c>
      <c r="D28" s="175">
        <v>7553.2</v>
      </c>
      <c r="E28" s="175">
        <v>72198.3</v>
      </c>
      <c r="F28" s="179">
        <f t="shared" si="0"/>
        <v>390289.9</v>
      </c>
      <c r="G28" s="175">
        <v>19964.2</v>
      </c>
      <c r="H28" s="175" t="s">
        <v>701</v>
      </c>
      <c r="I28" s="175" t="s">
        <v>701</v>
      </c>
      <c r="J28" s="175" t="s">
        <v>701</v>
      </c>
      <c r="K28" s="179">
        <f t="shared" si="1"/>
        <v>19964.2</v>
      </c>
      <c r="L28" s="175" t="s">
        <v>701</v>
      </c>
      <c r="M28" s="175" t="s">
        <v>701</v>
      </c>
      <c r="N28" s="175" t="s">
        <v>701</v>
      </c>
      <c r="O28" s="175" t="s">
        <v>701</v>
      </c>
      <c r="P28" s="179">
        <f t="shared" si="2"/>
        <v>0</v>
      </c>
      <c r="Q28" s="175">
        <v>3343.7</v>
      </c>
      <c r="R28" s="175" t="s">
        <v>702</v>
      </c>
      <c r="S28" s="175" t="s">
        <v>702</v>
      </c>
      <c r="T28" s="175" t="s">
        <v>702</v>
      </c>
      <c r="U28" s="179">
        <f t="shared" si="3"/>
        <v>3343.7</v>
      </c>
      <c r="V28" s="175" t="s">
        <v>702</v>
      </c>
      <c r="W28" s="175" t="s">
        <v>702</v>
      </c>
      <c r="X28" s="175" t="s">
        <v>702</v>
      </c>
      <c r="Y28" s="175" t="s">
        <v>702</v>
      </c>
      <c r="Z28" s="179">
        <f t="shared" si="4"/>
        <v>0</v>
      </c>
      <c r="AA28" s="175" t="s">
        <v>702</v>
      </c>
      <c r="AB28" s="175" t="s">
        <v>702</v>
      </c>
      <c r="AC28" s="175" t="s">
        <v>702</v>
      </c>
      <c r="AD28" s="175" t="s">
        <v>702</v>
      </c>
      <c r="AE28" s="179">
        <f t="shared" si="5"/>
        <v>0</v>
      </c>
      <c r="AF28" s="175">
        <v>278.2</v>
      </c>
      <c r="AG28" s="175" t="s">
        <v>702</v>
      </c>
      <c r="AH28" s="175" t="s">
        <v>702</v>
      </c>
      <c r="AI28" s="175" t="s">
        <v>702</v>
      </c>
      <c r="AJ28" s="179">
        <f t="shared" si="6"/>
        <v>278.2</v>
      </c>
      <c r="AK28" s="175">
        <v>544.29999999999995</v>
      </c>
      <c r="AL28" s="175" t="s">
        <v>702</v>
      </c>
      <c r="AM28" s="175" t="s">
        <v>702</v>
      </c>
      <c r="AN28" s="175" t="s">
        <v>702</v>
      </c>
      <c r="AO28" s="179">
        <f t="shared" si="7"/>
        <v>544.29999999999995</v>
      </c>
      <c r="AP28" s="175">
        <v>37661.699999999997</v>
      </c>
      <c r="AQ28" s="176" t="s">
        <v>702</v>
      </c>
      <c r="AR28" s="176" t="s">
        <v>702</v>
      </c>
      <c r="AS28" s="175" t="s">
        <v>702</v>
      </c>
      <c r="AT28" s="179">
        <f t="shared" si="9"/>
        <v>37661.699999999997</v>
      </c>
      <c r="AU28" s="175">
        <v>178960</v>
      </c>
      <c r="AV28" s="176" t="s">
        <v>702</v>
      </c>
      <c r="AW28" s="176" t="s">
        <v>702</v>
      </c>
      <c r="AX28" s="176" t="s">
        <v>702</v>
      </c>
      <c r="AY28" s="179">
        <f t="shared" si="8"/>
        <v>178960</v>
      </c>
      <c r="AZ28" s="175">
        <v>33753</v>
      </c>
      <c r="BA28" s="175" t="s">
        <v>702</v>
      </c>
      <c r="BB28" s="175" t="s">
        <v>702</v>
      </c>
      <c r="BC28" s="175" t="s">
        <v>702</v>
      </c>
      <c r="BD28" s="179">
        <f t="shared" si="10"/>
        <v>33753</v>
      </c>
    </row>
    <row r="29" spans="1:56" s="112" customFormat="1" ht="12.75" customHeight="1" x14ac:dyDescent="0.2">
      <c r="A29" s="112">
        <v>2004</v>
      </c>
      <c r="B29" s="175">
        <v>311999</v>
      </c>
      <c r="C29" s="175">
        <v>4441.3999999999996</v>
      </c>
      <c r="D29" s="175">
        <v>8925.4</v>
      </c>
      <c r="E29" s="175">
        <v>106082.3</v>
      </c>
      <c r="F29" s="179">
        <f t="shared" ref="F29:F48" si="11">SUM(B29:E29)</f>
        <v>431448.10000000003</v>
      </c>
      <c r="G29" s="175">
        <v>26935.1</v>
      </c>
      <c r="H29" s="175" t="s">
        <v>701</v>
      </c>
      <c r="I29" s="175" t="s">
        <v>701</v>
      </c>
      <c r="J29" s="175" t="s">
        <v>701</v>
      </c>
      <c r="K29" s="179">
        <f t="shared" si="1"/>
        <v>26935.1</v>
      </c>
      <c r="L29" s="175" t="s">
        <v>701</v>
      </c>
      <c r="M29" s="175" t="s">
        <v>701</v>
      </c>
      <c r="N29" s="175" t="s">
        <v>701</v>
      </c>
      <c r="O29" s="175" t="s">
        <v>701</v>
      </c>
      <c r="P29" s="179">
        <f t="shared" si="2"/>
        <v>0</v>
      </c>
      <c r="Q29" s="175">
        <v>2304.1999999999998</v>
      </c>
      <c r="R29" s="175" t="s">
        <v>702</v>
      </c>
      <c r="S29" s="175" t="s">
        <v>702</v>
      </c>
      <c r="T29" s="175" t="s">
        <v>702</v>
      </c>
      <c r="U29" s="179">
        <f t="shared" si="3"/>
        <v>2304.1999999999998</v>
      </c>
      <c r="V29" s="175" t="s">
        <v>702</v>
      </c>
      <c r="W29" s="175" t="s">
        <v>702</v>
      </c>
      <c r="X29" s="175" t="s">
        <v>702</v>
      </c>
      <c r="Y29" s="175" t="s">
        <v>702</v>
      </c>
      <c r="Z29" s="179">
        <f t="shared" si="4"/>
        <v>0</v>
      </c>
      <c r="AA29" s="175" t="s">
        <v>702</v>
      </c>
      <c r="AB29" s="175" t="s">
        <v>702</v>
      </c>
      <c r="AC29" s="175" t="s">
        <v>702</v>
      </c>
      <c r="AD29" s="175" t="s">
        <v>702</v>
      </c>
      <c r="AE29" s="179">
        <f t="shared" si="5"/>
        <v>0</v>
      </c>
      <c r="AF29" s="175">
        <v>555</v>
      </c>
      <c r="AG29" s="175" t="s">
        <v>702</v>
      </c>
      <c r="AH29" s="175" t="s">
        <v>702</v>
      </c>
      <c r="AI29" s="175" t="s">
        <v>702</v>
      </c>
      <c r="AJ29" s="179">
        <f t="shared" si="6"/>
        <v>555</v>
      </c>
      <c r="AK29" s="175">
        <v>603.1</v>
      </c>
      <c r="AL29" s="175" t="s">
        <v>702</v>
      </c>
      <c r="AM29" s="175" t="s">
        <v>702</v>
      </c>
      <c r="AN29" s="175" t="s">
        <v>702</v>
      </c>
      <c r="AO29" s="179">
        <f t="shared" si="7"/>
        <v>603.1</v>
      </c>
      <c r="AP29" s="175">
        <v>40141.5</v>
      </c>
      <c r="AQ29" s="176" t="s">
        <v>702</v>
      </c>
      <c r="AR29" s="176" t="s">
        <v>702</v>
      </c>
      <c r="AS29" s="175" t="s">
        <v>702</v>
      </c>
      <c r="AT29" s="179">
        <f t="shared" si="9"/>
        <v>40141.5</v>
      </c>
      <c r="AU29" s="175">
        <v>176538.9</v>
      </c>
      <c r="AV29" s="176" t="s">
        <v>702</v>
      </c>
      <c r="AW29" s="176" t="s">
        <v>702</v>
      </c>
      <c r="AX29" s="176" t="s">
        <v>702</v>
      </c>
      <c r="AY29" s="179">
        <f t="shared" ref="AY29:AY48" si="12">SUM(AU29:AX29)</f>
        <v>176538.9</v>
      </c>
      <c r="AZ29" s="175">
        <v>33406.9</v>
      </c>
      <c r="BA29" s="175" t="s">
        <v>702</v>
      </c>
      <c r="BB29" s="175" t="s">
        <v>702</v>
      </c>
      <c r="BC29" s="175" t="s">
        <v>702</v>
      </c>
      <c r="BD29" s="179">
        <f t="shared" si="10"/>
        <v>33406.9</v>
      </c>
    </row>
    <row r="30" spans="1:56" s="112" customFormat="1" ht="12.75" customHeight="1" x14ac:dyDescent="0.2">
      <c r="A30" s="112">
        <v>2005</v>
      </c>
      <c r="B30" s="175">
        <v>444090.5</v>
      </c>
      <c r="C30" s="175">
        <v>1414</v>
      </c>
      <c r="D30" s="175">
        <v>36227.599999999999</v>
      </c>
      <c r="E30" s="175">
        <v>113409.9</v>
      </c>
      <c r="F30" s="179">
        <f t="shared" si="11"/>
        <v>595142</v>
      </c>
      <c r="G30" s="175">
        <v>62123</v>
      </c>
      <c r="H30" s="175" t="s">
        <v>701</v>
      </c>
      <c r="I30" s="175" t="s">
        <v>701</v>
      </c>
      <c r="J30" s="175" t="s">
        <v>701</v>
      </c>
      <c r="K30" s="179">
        <f t="shared" si="1"/>
        <v>62123</v>
      </c>
      <c r="L30" s="175" t="s">
        <v>701</v>
      </c>
      <c r="M30" s="175" t="s">
        <v>701</v>
      </c>
      <c r="N30" s="175" t="s">
        <v>701</v>
      </c>
      <c r="O30" s="175" t="s">
        <v>701</v>
      </c>
      <c r="P30" s="179">
        <f t="shared" si="2"/>
        <v>0</v>
      </c>
      <c r="Q30" s="175">
        <v>3532.5</v>
      </c>
      <c r="R30" s="175" t="s">
        <v>702</v>
      </c>
      <c r="S30" s="175" t="s">
        <v>702</v>
      </c>
      <c r="T30" s="175" t="s">
        <v>702</v>
      </c>
      <c r="U30" s="179">
        <f t="shared" si="3"/>
        <v>3532.5</v>
      </c>
      <c r="V30" s="175" t="s">
        <v>702</v>
      </c>
      <c r="W30" s="175" t="s">
        <v>702</v>
      </c>
      <c r="X30" s="175" t="s">
        <v>702</v>
      </c>
      <c r="Y30" s="175" t="s">
        <v>702</v>
      </c>
      <c r="Z30" s="179">
        <f t="shared" si="4"/>
        <v>0</v>
      </c>
      <c r="AA30" s="175" t="s">
        <v>702</v>
      </c>
      <c r="AB30" s="175" t="s">
        <v>702</v>
      </c>
      <c r="AC30" s="175" t="s">
        <v>702</v>
      </c>
      <c r="AD30" s="175" t="s">
        <v>702</v>
      </c>
      <c r="AE30" s="179">
        <f t="shared" si="5"/>
        <v>0</v>
      </c>
      <c r="AF30" s="175">
        <v>1148.0999999999999</v>
      </c>
      <c r="AG30" s="175" t="s">
        <v>702</v>
      </c>
      <c r="AH30" s="175" t="s">
        <v>702</v>
      </c>
      <c r="AI30" s="175" t="s">
        <v>702</v>
      </c>
      <c r="AJ30" s="179">
        <f t="shared" si="6"/>
        <v>1148.0999999999999</v>
      </c>
      <c r="AK30" s="175">
        <v>992.4</v>
      </c>
      <c r="AL30" s="175" t="s">
        <v>702</v>
      </c>
      <c r="AM30" s="175" t="s">
        <v>702</v>
      </c>
      <c r="AN30" s="175" t="s">
        <v>702</v>
      </c>
      <c r="AO30" s="179">
        <f t="shared" si="7"/>
        <v>992.4</v>
      </c>
      <c r="AP30" s="175">
        <v>55173.4</v>
      </c>
      <c r="AQ30" s="176" t="s">
        <v>702</v>
      </c>
      <c r="AR30" s="176" t="s">
        <v>702</v>
      </c>
      <c r="AS30" s="175" t="s">
        <v>702</v>
      </c>
      <c r="AT30" s="179">
        <f t="shared" si="9"/>
        <v>55173.4</v>
      </c>
      <c r="AU30" s="175">
        <v>262823.3</v>
      </c>
      <c r="AV30" s="176" t="s">
        <v>702</v>
      </c>
      <c r="AW30" s="176" t="s">
        <v>702</v>
      </c>
      <c r="AX30" s="176" t="s">
        <v>702</v>
      </c>
      <c r="AY30" s="179">
        <f t="shared" si="12"/>
        <v>262823.3</v>
      </c>
      <c r="AZ30" s="175">
        <v>58096.9</v>
      </c>
      <c r="BA30" s="175" t="s">
        <v>702</v>
      </c>
      <c r="BB30" s="175" t="s">
        <v>702</v>
      </c>
      <c r="BC30" s="175" t="s">
        <v>702</v>
      </c>
      <c r="BD30" s="179">
        <f t="shared" si="10"/>
        <v>58096.9</v>
      </c>
    </row>
    <row r="31" spans="1:56" s="112" customFormat="1" ht="12.75" customHeight="1" x14ac:dyDescent="0.2">
      <c r="A31" s="112">
        <v>2006</v>
      </c>
      <c r="B31" s="175">
        <v>342919.8</v>
      </c>
      <c r="C31" s="175">
        <v>3247.7</v>
      </c>
      <c r="D31" s="175">
        <v>29599.3</v>
      </c>
      <c r="E31" s="175">
        <v>207512</v>
      </c>
      <c r="F31" s="179">
        <f t="shared" si="11"/>
        <v>583278.80000000005</v>
      </c>
      <c r="G31" s="175">
        <v>65263</v>
      </c>
      <c r="H31" s="175" t="s">
        <v>701</v>
      </c>
      <c r="I31" s="175" t="s">
        <v>701</v>
      </c>
      <c r="J31" s="175" t="s">
        <v>701</v>
      </c>
      <c r="K31" s="179">
        <f t="shared" si="1"/>
        <v>65263</v>
      </c>
      <c r="L31" s="175" t="s">
        <v>701</v>
      </c>
      <c r="M31" s="175" t="s">
        <v>701</v>
      </c>
      <c r="N31" s="175" t="s">
        <v>701</v>
      </c>
      <c r="O31" s="175" t="s">
        <v>701</v>
      </c>
      <c r="P31" s="179">
        <f t="shared" si="2"/>
        <v>0</v>
      </c>
      <c r="Q31" s="175">
        <v>1851.4</v>
      </c>
      <c r="R31" s="175" t="s">
        <v>702</v>
      </c>
      <c r="S31" s="175" t="s">
        <v>702</v>
      </c>
      <c r="T31" s="175" t="s">
        <v>702</v>
      </c>
      <c r="U31" s="179">
        <f t="shared" si="3"/>
        <v>1851.4</v>
      </c>
      <c r="V31" s="175" t="s">
        <v>702</v>
      </c>
      <c r="W31" s="175" t="s">
        <v>702</v>
      </c>
      <c r="X31" s="175" t="s">
        <v>702</v>
      </c>
      <c r="Y31" s="175" t="s">
        <v>702</v>
      </c>
      <c r="Z31" s="179">
        <f t="shared" si="4"/>
        <v>0</v>
      </c>
      <c r="AA31" s="175" t="s">
        <v>702</v>
      </c>
      <c r="AB31" s="175" t="s">
        <v>702</v>
      </c>
      <c r="AC31" s="175" t="s">
        <v>702</v>
      </c>
      <c r="AD31" s="175" t="s">
        <v>702</v>
      </c>
      <c r="AE31" s="179">
        <f t="shared" si="5"/>
        <v>0</v>
      </c>
      <c r="AF31" s="175">
        <v>539</v>
      </c>
      <c r="AG31" s="175" t="s">
        <v>702</v>
      </c>
      <c r="AH31" s="175" t="s">
        <v>702</v>
      </c>
      <c r="AI31" s="175" t="s">
        <v>702</v>
      </c>
      <c r="AJ31" s="179">
        <f t="shared" si="6"/>
        <v>539</v>
      </c>
      <c r="AK31" s="175">
        <v>1923.9</v>
      </c>
      <c r="AL31" s="175" t="s">
        <v>702</v>
      </c>
      <c r="AM31" s="175" t="s">
        <v>702</v>
      </c>
      <c r="AN31" s="175" t="s">
        <v>702</v>
      </c>
      <c r="AO31" s="179">
        <f t="shared" si="7"/>
        <v>1923.9</v>
      </c>
      <c r="AP31" s="175">
        <v>61472.9</v>
      </c>
      <c r="AQ31" s="176" t="s">
        <v>702</v>
      </c>
      <c r="AR31" s="176" t="s">
        <v>702</v>
      </c>
      <c r="AS31" s="175" t="s">
        <v>702</v>
      </c>
      <c r="AT31" s="179">
        <f t="shared" si="9"/>
        <v>61472.9</v>
      </c>
      <c r="AU31" s="175">
        <v>185558.3</v>
      </c>
      <c r="AV31" s="176" t="s">
        <v>702</v>
      </c>
      <c r="AW31" s="176" t="s">
        <v>702</v>
      </c>
      <c r="AX31" s="176" t="s">
        <v>702</v>
      </c>
      <c r="AY31" s="179">
        <f t="shared" si="12"/>
        <v>185558.3</v>
      </c>
      <c r="AZ31" s="175">
        <v>41367.599999999999</v>
      </c>
      <c r="BA31" s="175" t="s">
        <v>702</v>
      </c>
      <c r="BB31" s="175" t="s">
        <v>702</v>
      </c>
      <c r="BC31" s="175" t="s">
        <v>702</v>
      </c>
      <c r="BD31" s="179">
        <f t="shared" si="10"/>
        <v>41367.599999999999</v>
      </c>
    </row>
    <row r="32" spans="1:56" s="112" customFormat="1" ht="12.75" customHeight="1" x14ac:dyDescent="0.2">
      <c r="A32" s="112">
        <v>2007</v>
      </c>
      <c r="B32" s="175">
        <v>324269.7</v>
      </c>
      <c r="C32" s="175">
        <v>3463.3</v>
      </c>
      <c r="D32" s="175">
        <v>25675.4</v>
      </c>
      <c r="E32" s="175">
        <v>183714.2</v>
      </c>
      <c r="F32" s="179">
        <f t="shared" si="11"/>
        <v>537122.60000000009</v>
      </c>
      <c r="G32" s="175">
        <v>80953.899999999994</v>
      </c>
      <c r="H32" s="175" t="s">
        <v>701</v>
      </c>
      <c r="I32" s="175" t="s">
        <v>701</v>
      </c>
      <c r="J32" s="175" t="s">
        <v>701</v>
      </c>
      <c r="K32" s="179">
        <f t="shared" si="1"/>
        <v>80953.899999999994</v>
      </c>
      <c r="L32" s="175" t="s">
        <v>701</v>
      </c>
      <c r="M32" s="175" t="s">
        <v>701</v>
      </c>
      <c r="N32" s="175" t="s">
        <v>701</v>
      </c>
      <c r="O32" s="175" t="s">
        <v>701</v>
      </c>
      <c r="P32" s="179">
        <f t="shared" si="2"/>
        <v>0</v>
      </c>
      <c r="Q32" s="175">
        <v>1126.0999999999999</v>
      </c>
      <c r="R32" s="175" t="s">
        <v>702</v>
      </c>
      <c r="S32" s="175" t="s">
        <v>702</v>
      </c>
      <c r="T32" s="175" t="s">
        <v>702</v>
      </c>
      <c r="U32" s="179">
        <f t="shared" si="3"/>
        <v>1126.0999999999999</v>
      </c>
      <c r="V32" s="175" t="s">
        <v>702</v>
      </c>
      <c r="W32" s="175" t="s">
        <v>702</v>
      </c>
      <c r="X32" s="175" t="s">
        <v>702</v>
      </c>
      <c r="Y32" s="175" t="s">
        <v>702</v>
      </c>
      <c r="Z32" s="179">
        <f t="shared" si="4"/>
        <v>0</v>
      </c>
      <c r="AA32" s="175" t="s">
        <v>702</v>
      </c>
      <c r="AB32" s="175" t="s">
        <v>702</v>
      </c>
      <c r="AC32" s="175" t="s">
        <v>702</v>
      </c>
      <c r="AD32" s="175" t="s">
        <v>702</v>
      </c>
      <c r="AE32" s="179">
        <f t="shared" si="5"/>
        <v>0</v>
      </c>
      <c r="AF32" s="175">
        <v>58</v>
      </c>
      <c r="AG32" s="175" t="s">
        <v>702</v>
      </c>
      <c r="AH32" s="175" t="s">
        <v>702</v>
      </c>
      <c r="AI32" s="175" t="s">
        <v>702</v>
      </c>
      <c r="AJ32" s="179">
        <f t="shared" si="6"/>
        <v>58</v>
      </c>
      <c r="AK32" s="175">
        <v>2112</v>
      </c>
      <c r="AL32" s="175" t="s">
        <v>702</v>
      </c>
      <c r="AM32" s="175" t="s">
        <v>702</v>
      </c>
      <c r="AN32" s="175" t="s">
        <v>702</v>
      </c>
      <c r="AO32" s="179">
        <f t="shared" si="7"/>
        <v>2112</v>
      </c>
      <c r="AP32" s="175">
        <v>61282.400000000001</v>
      </c>
      <c r="AQ32" s="176" t="s">
        <v>702</v>
      </c>
      <c r="AR32" s="176" t="s">
        <v>702</v>
      </c>
      <c r="AS32" s="175" t="s">
        <v>702</v>
      </c>
      <c r="AT32" s="179">
        <f t="shared" si="9"/>
        <v>61282.400000000001</v>
      </c>
      <c r="AU32" s="175">
        <v>148201.20000000001</v>
      </c>
      <c r="AV32" s="176" t="s">
        <v>702</v>
      </c>
      <c r="AW32" s="176" t="s">
        <v>702</v>
      </c>
      <c r="AX32" s="176" t="s">
        <v>702</v>
      </c>
      <c r="AY32" s="179">
        <f t="shared" si="12"/>
        <v>148201.20000000001</v>
      </c>
      <c r="AZ32" s="175">
        <v>32726.2</v>
      </c>
      <c r="BA32" s="175" t="s">
        <v>702</v>
      </c>
      <c r="BB32" s="175" t="s">
        <v>702</v>
      </c>
      <c r="BC32" s="175" t="s">
        <v>702</v>
      </c>
      <c r="BD32" s="179">
        <f t="shared" si="10"/>
        <v>32726.2</v>
      </c>
    </row>
    <row r="33" spans="1:56" s="112" customFormat="1" ht="12.75" customHeight="1" x14ac:dyDescent="0.2">
      <c r="A33" s="112">
        <v>2008</v>
      </c>
      <c r="B33" s="175">
        <v>594055.1</v>
      </c>
      <c r="C33" s="175">
        <v>4088.3</v>
      </c>
      <c r="D33" s="175">
        <v>72091.5</v>
      </c>
      <c r="E33" s="175">
        <v>469720.6</v>
      </c>
      <c r="F33" s="179">
        <f t="shared" si="11"/>
        <v>1139955.5</v>
      </c>
      <c r="G33" s="175">
        <v>101912</v>
      </c>
      <c r="H33" s="175" t="s">
        <v>701</v>
      </c>
      <c r="I33" s="175" t="s">
        <v>701</v>
      </c>
      <c r="J33" s="175" t="s">
        <v>701</v>
      </c>
      <c r="K33" s="179">
        <f t="shared" si="1"/>
        <v>101912</v>
      </c>
      <c r="L33" s="175" t="s">
        <v>701</v>
      </c>
      <c r="M33" s="175" t="s">
        <v>701</v>
      </c>
      <c r="N33" s="175" t="s">
        <v>701</v>
      </c>
      <c r="O33" s="175" t="s">
        <v>701</v>
      </c>
      <c r="P33" s="179">
        <f t="shared" si="2"/>
        <v>0</v>
      </c>
      <c r="Q33" s="175">
        <v>3590.9</v>
      </c>
      <c r="R33" s="175" t="s">
        <v>702</v>
      </c>
      <c r="S33" s="175" t="s">
        <v>702</v>
      </c>
      <c r="T33" s="175" t="s">
        <v>702</v>
      </c>
      <c r="U33" s="179">
        <f t="shared" si="3"/>
        <v>3590.9</v>
      </c>
      <c r="V33" s="175" t="s">
        <v>702</v>
      </c>
      <c r="W33" s="175" t="s">
        <v>702</v>
      </c>
      <c r="X33" s="175" t="s">
        <v>702</v>
      </c>
      <c r="Y33" s="175" t="s">
        <v>702</v>
      </c>
      <c r="Z33" s="179">
        <f t="shared" si="4"/>
        <v>0</v>
      </c>
      <c r="AA33" s="175" t="s">
        <v>702</v>
      </c>
      <c r="AB33" s="175" t="s">
        <v>702</v>
      </c>
      <c r="AC33" s="175" t="s">
        <v>702</v>
      </c>
      <c r="AD33" s="175" t="s">
        <v>702</v>
      </c>
      <c r="AE33" s="179">
        <f t="shared" si="5"/>
        <v>0</v>
      </c>
      <c r="AF33" s="175">
        <v>245.7</v>
      </c>
      <c r="AG33" s="175" t="s">
        <v>702</v>
      </c>
      <c r="AH33" s="175" t="s">
        <v>702</v>
      </c>
      <c r="AI33" s="175" t="s">
        <v>702</v>
      </c>
      <c r="AJ33" s="179">
        <f t="shared" si="6"/>
        <v>245.7</v>
      </c>
      <c r="AK33" s="175">
        <v>3795.4</v>
      </c>
      <c r="AL33" s="175" t="s">
        <v>702</v>
      </c>
      <c r="AM33" s="175" t="s">
        <v>702</v>
      </c>
      <c r="AN33" s="175" t="s">
        <v>702</v>
      </c>
      <c r="AO33" s="179">
        <f t="shared" si="7"/>
        <v>3795.4</v>
      </c>
      <c r="AP33" s="175">
        <v>126645.5</v>
      </c>
      <c r="AQ33" s="176" t="s">
        <v>702</v>
      </c>
      <c r="AR33" s="176" t="s">
        <v>702</v>
      </c>
      <c r="AS33" s="175" t="s">
        <v>702</v>
      </c>
      <c r="AT33" s="179">
        <f t="shared" si="9"/>
        <v>126645.5</v>
      </c>
      <c r="AU33" s="175">
        <v>276231.09999999998</v>
      </c>
      <c r="AV33" s="176" t="s">
        <v>702</v>
      </c>
      <c r="AW33" s="176" t="s">
        <v>702</v>
      </c>
      <c r="AX33" s="176" t="s">
        <v>702</v>
      </c>
      <c r="AY33" s="179">
        <f t="shared" si="12"/>
        <v>276231.09999999998</v>
      </c>
      <c r="AZ33" s="175">
        <v>64352.4</v>
      </c>
      <c r="BA33" s="175" t="s">
        <v>702</v>
      </c>
      <c r="BB33" s="175" t="s">
        <v>702</v>
      </c>
      <c r="BC33" s="175" t="s">
        <v>702</v>
      </c>
      <c r="BD33" s="179">
        <f t="shared" si="10"/>
        <v>64352.4</v>
      </c>
    </row>
    <row r="34" spans="1:56" s="112" customFormat="1" ht="12.75" customHeight="1" x14ac:dyDescent="0.2">
      <c r="A34" s="112">
        <v>2009</v>
      </c>
      <c r="B34" s="175">
        <v>72632.899999999994</v>
      </c>
      <c r="C34" s="175">
        <v>3217.6</v>
      </c>
      <c r="D34" s="175">
        <v>63903</v>
      </c>
      <c r="E34" s="175">
        <v>167059.4</v>
      </c>
      <c r="F34" s="179">
        <f t="shared" si="11"/>
        <v>306812.90000000002</v>
      </c>
      <c r="G34" s="175">
        <v>48567.9</v>
      </c>
      <c r="H34" s="175" t="s">
        <v>701</v>
      </c>
      <c r="I34" s="175" t="s">
        <v>701</v>
      </c>
      <c r="J34" s="175" t="s">
        <v>701</v>
      </c>
      <c r="K34" s="179">
        <f t="shared" si="1"/>
        <v>48567.9</v>
      </c>
      <c r="L34" s="175" t="s">
        <v>701</v>
      </c>
      <c r="M34" s="175" t="s">
        <v>701</v>
      </c>
      <c r="N34" s="175" t="s">
        <v>701</v>
      </c>
      <c r="O34" s="175" t="s">
        <v>701</v>
      </c>
      <c r="P34" s="179">
        <f t="shared" si="2"/>
        <v>0</v>
      </c>
      <c r="Q34" s="175">
        <v>0</v>
      </c>
      <c r="R34" s="175" t="s">
        <v>702</v>
      </c>
      <c r="S34" s="175" t="s">
        <v>702</v>
      </c>
      <c r="T34" s="175" t="s">
        <v>702</v>
      </c>
      <c r="U34" s="179">
        <f t="shared" si="3"/>
        <v>0</v>
      </c>
      <c r="V34" s="175" t="s">
        <v>702</v>
      </c>
      <c r="W34" s="175" t="s">
        <v>702</v>
      </c>
      <c r="X34" s="175" t="s">
        <v>702</v>
      </c>
      <c r="Y34" s="175" t="s">
        <v>702</v>
      </c>
      <c r="Z34" s="179">
        <f t="shared" si="4"/>
        <v>0</v>
      </c>
      <c r="AA34" s="175" t="s">
        <v>702</v>
      </c>
      <c r="AB34" s="175" t="s">
        <v>702</v>
      </c>
      <c r="AC34" s="175" t="s">
        <v>702</v>
      </c>
      <c r="AD34" s="175" t="s">
        <v>702</v>
      </c>
      <c r="AE34" s="179">
        <f t="shared" si="5"/>
        <v>0</v>
      </c>
      <c r="AF34" s="175">
        <v>0</v>
      </c>
      <c r="AG34" s="175" t="s">
        <v>702</v>
      </c>
      <c r="AH34" s="175" t="s">
        <v>702</v>
      </c>
      <c r="AI34" s="175" t="s">
        <v>702</v>
      </c>
      <c r="AJ34" s="179">
        <f t="shared" si="6"/>
        <v>0</v>
      </c>
      <c r="AK34" s="175">
        <v>2017</v>
      </c>
      <c r="AL34" s="175" t="s">
        <v>702</v>
      </c>
      <c r="AM34" s="175" t="s">
        <v>702</v>
      </c>
      <c r="AN34" s="175" t="s">
        <v>702</v>
      </c>
      <c r="AO34" s="179">
        <f t="shared" si="7"/>
        <v>2017</v>
      </c>
      <c r="AP34" s="175">
        <v>60962.400000000001</v>
      </c>
      <c r="AQ34" s="176" t="s">
        <v>702</v>
      </c>
      <c r="AR34" s="176" t="s">
        <v>702</v>
      </c>
      <c r="AS34" s="175" t="s">
        <v>702</v>
      </c>
      <c r="AT34" s="179">
        <f t="shared" si="9"/>
        <v>60962.400000000001</v>
      </c>
      <c r="AU34" s="175">
        <v>0</v>
      </c>
      <c r="AV34" s="176" t="s">
        <v>702</v>
      </c>
      <c r="AW34" s="176" t="s">
        <v>702</v>
      </c>
      <c r="AX34" s="176" t="s">
        <v>702</v>
      </c>
      <c r="AY34" s="179">
        <f t="shared" si="12"/>
        <v>0</v>
      </c>
      <c r="AZ34" s="175">
        <v>0</v>
      </c>
      <c r="BA34" s="175" t="s">
        <v>702</v>
      </c>
      <c r="BB34" s="175" t="s">
        <v>702</v>
      </c>
      <c r="BC34" s="175" t="s">
        <v>702</v>
      </c>
      <c r="BD34" s="179">
        <f t="shared" si="10"/>
        <v>0</v>
      </c>
    </row>
    <row r="35" spans="1:56" s="112" customFormat="1" ht="12.75" customHeight="1" x14ac:dyDescent="0.2">
      <c r="A35" s="112">
        <v>2010</v>
      </c>
      <c r="B35" s="175">
        <v>168369.6</v>
      </c>
      <c r="C35" s="175">
        <v>3554.6</v>
      </c>
      <c r="D35" s="175">
        <v>83911.5</v>
      </c>
      <c r="E35" s="175">
        <v>321662.09999999998</v>
      </c>
      <c r="F35" s="179">
        <f t="shared" si="11"/>
        <v>577497.80000000005</v>
      </c>
      <c r="G35" s="175">
        <v>46853.7</v>
      </c>
      <c r="H35" s="175" t="s">
        <v>701</v>
      </c>
      <c r="I35" s="175" t="s">
        <v>701</v>
      </c>
      <c r="J35" s="175" t="s">
        <v>701</v>
      </c>
      <c r="K35" s="179">
        <f t="shared" si="1"/>
        <v>46853.7</v>
      </c>
      <c r="L35" s="175" t="s">
        <v>701</v>
      </c>
      <c r="M35" s="175" t="s">
        <v>701</v>
      </c>
      <c r="N35" s="175" t="s">
        <v>701</v>
      </c>
      <c r="O35" s="175" t="s">
        <v>701</v>
      </c>
      <c r="P35" s="179">
        <f t="shared" si="2"/>
        <v>0</v>
      </c>
      <c r="Q35" s="175">
        <v>60.3</v>
      </c>
      <c r="R35" s="175" t="s">
        <v>702</v>
      </c>
      <c r="S35" s="175" t="s">
        <v>702</v>
      </c>
      <c r="T35" s="175" t="s">
        <v>702</v>
      </c>
      <c r="U35" s="179">
        <f t="shared" si="3"/>
        <v>60.3</v>
      </c>
      <c r="V35" s="175" t="s">
        <v>702</v>
      </c>
      <c r="W35" s="175" t="s">
        <v>702</v>
      </c>
      <c r="X35" s="175" t="s">
        <v>702</v>
      </c>
      <c r="Y35" s="175" t="s">
        <v>702</v>
      </c>
      <c r="Z35" s="179">
        <f t="shared" si="4"/>
        <v>0</v>
      </c>
      <c r="AA35" s="175" t="s">
        <v>702</v>
      </c>
      <c r="AB35" s="175" t="s">
        <v>702</v>
      </c>
      <c r="AC35" s="175" t="s">
        <v>702</v>
      </c>
      <c r="AD35" s="175" t="s">
        <v>702</v>
      </c>
      <c r="AE35" s="179">
        <f t="shared" si="5"/>
        <v>0</v>
      </c>
      <c r="AF35" s="175">
        <v>0</v>
      </c>
      <c r="AG35" s="175" t="s">
        <v>702</v>
      </c>
      <c r="AH35" s="175" t="s">
        <v>702</v>
      </c>
      <c r="AI35" s="175" t="s">
        <v>702</v>
      </c>
      <c r="AJ35" s="179">
        <f t="shared" si="6"/>
        <v>0</v>
      </c>
      <c r="AK35" s="175">
        <v>2290.6</v>
      </c>
      <c r="AL35" s="175" t="s">
        <v>702</v>
      </c>
      <c r="AM35" s="175" t="s">
        <v>702</v>
      </c>
      <c r="AN35" s="175" t="s">
        <v>702</v>
      </c>
      <c r="AO35" s="179">
        <f t="shared" si="7"/>
        <v>2290.6</v>
      </c>
      <c r="AP35" s="175">
        <v>64886</v>
      </c>
      <c r="AQ35" s="176" t="s">
        <v>702</v>
      </c>
      <c r="AR35" s="176" t="s">
        <v>702</v>
      </c>
      <c r="AS35" s="175" t="s">
        <v>702</v>
      </c>
      <c r="AT35" s="179">
        <f t="shared" si="9"/>
        <v>64886</v>
      </c>
      <c r="AU35" s="175">
        <v>14213.7</v>
      </c>
      <c r="AV35" s="176" t="s">
        <v>702</v>
      </c>
      <c r="AW35" s="176" t="s">
        <v>702</v>
      </c>
      <c r="AX35" s="176" t="s">
        <v>702</v>
      </c>
      <c r="AY35" s="179">
        <f t="shared" si="12"/>
        <v>14213.7</v>
      </c>
      <c r="AZ35" s="175">
        <v>0</v>
      </c>
      <c r="BA35" s="175" t="s">
        <v>702</v>
      </c>
      <c r="BB35" s="175" t="s">
        <v>702</v>
      </c>
      <c r="BC35" s="175" t="s">
        <v>702</v>
      </c>
      <c r="BD35" s="179">
        <f t="shared" si="10"/>
        <v>0</v>
      </c>
    </row>
    <row r="36" spans="1:56" s="112" customFormat="1" ht="12.75" customHeight="1" x14ac:dyDescent="0.2">
      <c r="A36" s="112">
        <v>2011</v>
      </c>
      <c r="B36" s="175">
        <v>257407.4</v>
      </c>
      <c r="C36" s="175">
        <v>2750.9</v>
      </c>
      <c r="D36" s="175">
        <v>98769.7</v>
      </c>
      <c r="E36" s="175">
        <v>410208.6</v>
      </c>
      <c r="F36" s="179">
        <f t="shared" si="11"/>
        <v>769136.6</v>
      </c>
      <c r="G36" s="175">
        <v>61441</v>
      </c>
      <c r="H36" s="175" t="s">
        <v>701</v>
      </c>
      <c r="I36" s="175" t="s">
        <v>701</v>
      </c>
      <c r="J36" s="175" t="s">
        <v>701</v>
      </c>
      <c r="K36" s="179">
        <f t="shared" si="1"/>
        <v>61441</v>
      </c>
      <c r="L36" s="175" t="s">
        <v>701</v>
      </c>
      <c r="M36" s="175" t="s">
        <v>701</v>
      </c>
      <c r="N36" s="175" t="s">
        <v>701</v>
      </c>
      <c r="O36" s="175" t="s">
        <v>701</v>
      </c>
      <c r="P36" s="179">
        <f t="shared" si="2"/>
        <v>0</v>
      </c>
      <c r="Q36" s="175">
        <v>0</v>
      </c>
      <c r="R36" s="175" t="s">
        <v>702</v>
      </c>
      <c r="S36" s="175" t="s">
        <v>702</v>
      </c>
      <c r="T36" s="175" t="s">
        <v>702</v>
      </c>
      <c r="U36" s="179">
        <f t="shared" si="3"/>
        <v>0</v>
      </c>
      <c r="V36" s="175" t="s">
        <v>702</v>
      </c>
      <c r="W36" s="175" t="s">
        <v>702</v>
      </c>
      <c r="X36" s="175" t="s">
        <v>702</v>
      </c>
      <c r="Y36" s="175" t="s">
        <v>702</v>
      </c>
      <c r="Z36" s="179">
        <f t="shared" si="4"/>
        <v>0</v>
      </c>
      <c r="AA36" s="175" t="s">
        <v>702</v>
      </c>
      <c r="AB36" s="175" t="s">
        <v>702</v>
      </c>
      <c r="AC36" s="175" t="s">
        <v>702</v>
      </c>
      <c r="AD36" s="175" t="s">
        <v>702</v>
      </c>
      <c r="AE36" s="179">
        <f t="shared" si="5"/>
        <v>0</v>
      </c>
      <c r="AF36" s="175">
        <v>0</v>
      </c>
      <c r="AG36" s="175" t="s">
        <v>702</v>
      </c>
      <c r="AH36" s="175" t="s">
        <v>702</v>
      </c>
      <c r="AI36" s="175" t="s">
        <v>702</v>
      </c>
      <c r="AJ36" s="179">
        <f t="shared" si="6"/>
        <v>0</v>
      </c>
      <c r="AK36" s="175">
        <v>2927.5</v>
      </c>
      <c r="AL36" s="175" t="s">
        <v>702</v>
      </c>
      <c r="AM36" s="175" t="s">
        <v>702</v>
      </c>
      <c r="AN36" s="175" t="s">
        <v>702</v>
      </c>
      <c r="AO36" s="179">
        <f t="shared" si="7"/>
        <v>2927.5</v>
      </c>
      <c r="AP36" s="175">
        <v>86190</v>
      </c>
      <c r="AQ36" s="176" t="s">
        <v>702</v>
      </c>
      <c r="AR36" s="176" t="s">
        <v>702</v>
      </c>
      <c r="AS36" s="175" t="s">
        <v>702</v>
      </c>
      <c r="AT36" s="179">
        <f t="shared" si="9"/>
        <v>86190</v>
      </c>
      <c r="AU36" s="175">
        <v>50446.400000000001</v>
      </c>
      <c r="AV36" s="176" t="s">
        <v>702</v>
      </c>
      <c r="AW36" s="176" t="s">
        <v>702</v>
      </c>
      <c r="AX36" s="176" t="s">
        <v>702</v>
      </c>
      <c r="AY36" s="179">
        <f t="shared" si="12"/>
        <v>50446.400000000001</v>
      </c>
      <c r="AZ36" s="175">
        <v>13427.6</v>
      </c>
      <c r="BA36" s="175" t="s">
        <v>702</v>
      </c>
      <c r="BB36" s="175" t="s">
        <v>702</v>
      </c>
      <c r="BC36" s="175" t="s">
        <v>702</v>
      </c>
      <c r="BD36" s="179">
        <f t="shared" si="10"/>
        <v>13427.6</v>
      </c>
    </row>
    <row r="37" spans="1:56" s="112" customFormat="1" ht="12.75" customHeight="1" x14ac:dyDescent="0.2">
      <c r="A37" s="112">
        <v>2012</v>
      </c>
      <c r="B37" s="175">
        <v>136306.29999999999</v>
      </c>
      <c r="C37" s="175">
        <v>2255.8000000000002</v>
      </c>
      <c r="D37" s="175">
        <v>68986.399999999994</v>
      </c>
      <c r="E37" s="175">
        <v>344420.9</v>
      </c>
      <c r="F37" s="179">
        <f t="shared" si="11"/>
        <v>551969.4</v>
      </c>
      <c r="G37" s="175">
        <v>49862.9</v>
      </c>
      <c r="H37" s="175" t="s">
        <v>701</v>
      </c>
      <c r="I37" s="175" t="s">
        <v>701</v>
      </c>
      <c r="J37" s="175" t="s">
        <v>701</v>
      </c>
      <c r="K37" s="179">
        <f t="shared" si="1"/>
        <v>49862.9</v>
      </c>
      <c r="L37" s="175" t="s">
        <v>701</v>
      </c>
      <c r="M37" s="175" t="s">
        <v>701</v>
      </c>
      <c r="N37" s="175" t="s">
        <v>701</v>
      </c>
      <c r="O37" s="175" t="s">
        <v>701</v>
      </c>
      <c r="P37" s="179">
        <f t="shared" si="2"/>
        <v>0</v>
      </c>
      <c r="Q37" s="175">
        <v>0</v>
      </c>
      <c r="R37" s="175" t="s">
        <v>702</v>
      </c>
      <c r="S37" s="175" t="s">
        <v>702</v>
      </c>
      <c r="T37" s="175" t="s">
        <v>702</v>
      </c>
      <c r="U37" s="179">
        <f t="shared" si="3"/>
        <v>0</v>
      </c>
      <c r="V37" s="175" t="s">
        <v>702</v>
      </c>
      <c r="W37" s="175" t="s">
        <v>702</v>
      </c>
      <c r="X37" s="175" t="s">
        <v>702</v>
      </c>
      <c r="Y37" s="175" t="s">
        <v>702</v>
      </c>
      <c r="Z37" s="179">
        <f t="shared" si="4"/>
        <v>0</v>
      </c>
      <c r="AA37" s="175" t="s">
        <v>702</v>
      </c>
      <c r="AB37" s="175" t="s">
        <v>702</v>
      </c>
      <c r="AC37" s="175" t="s">
        <v>702</v>
      </c>
      <c r="AD37" s="175" t="s">
        <v>702</v>
      </c>
      <c r="AE37" s="179">
        <f t="shared" si="5"/>
        <v>0</v>
      </c>
      <c r="AF37" s="175">
        <v>0</v>
      </c>
      <c r="AG37" s="175" t="s">
        <v>702</v>
      </c>
      <c r="AH37" s="175" t="s">
        <v>702</v>
      </c>
      <c r="AI37" s="175" t="s">
        <v>702</v>
      </c>
      <c r="AJ37" s="179">
        <f t="shared" si="6"/>
        <v>0</v>
      </c>
      <c r="AK37" s="175">
        <v>1699.7</v>
      </c>
      <c r="AL37" s="175" t="s">
        <v>702</v>
      </c>
      <c r="AM37" s="175" t="s">
        <v>702</v>
      </c>
      <c r="AN37" s="175" t="s">
        <v>702</v>
      </c>
      <c r="AO37" s="179">
        <f t="shared" si="7"/>
        <v>1699.7</v>
      </c>
      <c r="AP37" s="175">
        <v>90344.7</v>
      </c>
      <c r="AQ37" s="176" t="s">
        <v>702</v>
      </c>
      <c r="AR37" s="176" t="s">
        <v>702</v>
      </c>
      <c r="AS37" s="175" t="s">
        <v>702</v>
      </c>
      <c r="AT37" s="179">
        <f t="shared" si="9"/>
        <v>90344.7</v>
      </c>
      <c r="AU37" s="175">
        <v>0</v>
      </c>
      <c r="AV37" s="176" t="s">
        <v>702</v>
      </c>
      <c r="AW37" s="176" t="s">
        <v>702</v>
      </c>
      <c r="AX37" s="176" t="s">
        <v>702</v>
      </c>
      <c r="AY37" s="179">
        <f t="shared" si="12"/>
        <v>0</v>
      </c>
      <c r="AZ37" s="175">
        <v>0</v>
      </c>
      <c r="BA37" s="175" t="s">
        <v>702</v>
      </c>
      <c r="BB37" s="175" t="s">
        <v>702</v>
      </c>
      <c r="BC37" s="175" t="s">
        <v>702</v>
      </c>
      <c r="BD37" s="179">
        <f t="shared" si="10"/>
        <v>0</v>
      </c>
    </row>
    <row r="38" spans="1:56" s="112" customFormat="1" ht="12.75" customHeight="1" x14ac:dyDescent="0.2">
      <c r="A38" s="112">
        <v>2013</v>
      </c>
      <c r="B38" s="175">
        <v>139500.5</v>
      </c>
      <c r="C38" s="175">
        <v>2819.4</v>
      </c>
      <c r="D38" s="175">
        <v>40479.9</v>
      </c>
      <c r="E38" s="175">
        <v>357943.8</v>
      </c>
      <c r="F38" s="179">
        <f t="shared" si="11"/>
        <v>540743.6</v>
      </c>
      <c r="G38" s="175">
        <v>49783.4</v>
      </c>
      <c r="H38" s="175" t="s">
        <v>701</v>
      </c>
      <c r="I38" s="175" t="s">
        <v>701</v>
      </c>
      <c r="J38" s="175" t="s">
        <v>701</v>
      </c>
      <c r="K38" s="179">
        <f t="shared" si="1"/>
        <v>49783.4</v>
      </c>
      <c r="L38" s="175" t="s">
        <v>701</v>
      </c>
      <c r="M38" s="175" t="s">
        <v>701</v>
      </c>
      <c r="N38" s="175" t="s">
        <v>701</v>
      </c>
      <c r="O38" s="175" t="s">
        <v>701</v>
      </c>
      <c r="P38" s="179">
        <f t="shared" si="2"/>
        <v>0</v>
      </c>
      <c r="Q38" s="175">
        <v>0</v>
      </c>
      <c r="R38" s="175" t="s">
        <v>702</v>
      </c>
      <c r="S38" s="175" t="s">
        <v>702</v>
      </c>
      <c r="T38" s="175" t="s">
        <v>702</v>
      </c>
      <c r="U38" s="179">
        <f t="shared" si="3"/>
        <v>0</v>
      </c>
      <c r="V38" s="175" t="s">
        <v>702</v>
      </c>
      <c r="W38" s="175" t="s">
        <v>702</v>
      </c>
      <c r="X38" s="175" t="s">
        <v>702</v>
      </c>
      <c r="Y38" s="175" t="s">
        <v>702</v>
      </c>
      <c r="Z38" s="179">
        <f t="shared" si="4"/>
        <v>0</v>
      </c>
      <c r="AA38" s="175" t="s">
        <v>702</v>
      </c>
      <c r="AB38" s="175" t="s">
        <v>702</v>
      </c>
      <c r="AC38" s="175" t="s">
        <v>702</v>
      </c>
      <c r="AD38" s="175" t="s">
        <v>702</v>
      </c>
      <c r="AE38" s="179">
        <f t="shared" si="5"/>
        <v>0</v>
      </c>
      <c r="AF38" s="175">
        <v>0</v>
      </c>
      <c r="AG38" s="175" t="s">
        <v>702</v>
      </c>
      <c r="AH38" s="175" t="s">
        <v>702</v>
      </c>
      <c r="AI38" s="175" t="s">
        <v>702</v>
      </c>
      <c r="AJ38" s="179">
        <f t="shared" si="6"/>
        <v>0</v>
      </c>
      <c r="AK38" s="175">
        <v>2408.5</v>
      </c>
      <c r="AL38" s="175" t="s">
        <v>702</v>
      </c>
      <c r="AM38" s="175" t="s">
        <v>702</v>
      </c>
      <c r="AN38" s="175" t="s">
        <v>702</v>
      </c>
      <c r="AO38" s="179">
        <f t="shared" si="7"/>
        <v>2408.5</v>
      </c>
      <c r="AP38" s="175">
        <v>93752.8</v>
      </c>
      <c r="AQ38" s="176" t="s">
        <v>702</v>
      </c>
      <c r="AR38" s="176" t="s">
        <v>702</v>
      </c>
      <c r="AS38" s="175" t="s">
        <v>702</v>
      </c>
      <c r="AT38" s="179">
        <f t="shared" si="9"/>
        <v>93752.8</v>
      </c>
      <c r="AU38" s="175">
        <v>0</v>
      </c>
      <c r="AV38" s="176" t="s">
        <v>702</v>
      </c>
      <c r="AW38" s="176" t="s">
        <v>702</v>
      </c>
      <c r="AX38" s="176" t="s">
        <v>702</v>
      </c>
      <c r="AY38" s="179">
        <f t="shared" si="12"/>
        <v>0</v>
      </c>
      <c r="AZ38" s="175">
        <v>0</v>
      </c>
      <c r="BA38" s="175" t="s">
        <v>702</v>
      </c>
      <c r="BB38" s="175" t="s">
        <v>702</v>
      </c>
      <c r="BC38" s="175" t="s">
        <v>702</v>
      </c>
      <c r="BD38" s="179">
        <f t="shared" si="10"/>
        <v>0</v>
      </c>
    </row>
    <row r="39" spans="1:56" s="112" customFormat="1" ht="12.75" customHeight="1" x14ac:dyDescent="0.2">
      <c r="A39" s="112">
        <v>2014</v>
      </c>
      <c r="B39" s="175">
        <v>219237.4</v>
      </c>
      <c r="C39" s="175">
        <v>4126.5</v>
      </c>
      <c r="D39" s="175">
        <v>24631.4</v>
      </c>
      <c r="E39" s="175">
        <v>526148.69999999995</v>
      </c>
      <c r="F39" s="179">
        <f t="shared" si="11"/>
        <v>774144</v>
      </c>
      <c r="G39" s="175">
        <v>34400.6</v>
      </c>
      <c r="H39" s="175" t="s">
        <v>701</v>
      </c>
      <c r="I39" s="175" t="s">
        <v>701</v>
      </c>
      <c r="J39" s="175" t="s">
        <v>701</v>
      </c>
      <c r="K39" s="179">
        <f t="shared" si="1"/>
        <v>34400.6</v>
      </c>
      <c r="L39" s="175" t="s">
        <v>701</v>
      </c>
      <c r="M39" s="175" t="s">
        <v>701</v>
      </c>
      <c r="N39" s="175" t="s">
        <v>701</v>
      </c>
      <c r="O39" s="175" t="s">
        <v>701</v>
      </c>
      <c r="P39" s="179">
        <f t="shared" si="2"/>
        <v>0</v>
      </c>
      <c r="Q39" s="175">
        <v>0</v>
      </c>
      <c r="R39" s="175" t="s">
        <v>702</v>
      </c>
      <c r="S39" s="175" t="s">
        <v>702</v>
      </c>
      <c r="T39" s="175" t="s">
        <v>702</v>
      </c>
      <c r="U39" s="179">
        <f t="shared" si="3"/>
        <v>0</v>
      </c>
      <c r="V39" s="175" t="s">
        <v>702</v>
      </c>
      <c r="W39" s="175" t="s">
        <v>702</v>
      </c>
      <c r="X39" s="175" t="s">
        <v>702</v>
      </c>
      <c r="Y39" s="175" t="s">
        <v>702</v>
      </c>
      <c r="Z39" s="179">
        <f t="shared" si="4"/>
        <v>0</v>
      </c>
      <c r="AA39" s="175" t="s">
        <v>702</v>
      </c>
      <c r="AB39" s="175" t="s">
        <v>702</v>
      </c>
      <c r="AC39" s="175" t="s">
        <v>702</v>
      </c>
      <c r="AD39" s="175" t="s">
        <v>702</v>
      </c>
      <c r="AE39" s="179">
        <f t="shared" si="5"/>
        <v>0</v>
      </c>
      <c r="AF39" s="175">
        <v>0</v>
      </c>
      <c r="AG39" s="175" t="s">
        <v>702</v>
      </c>
      <c r="AH39" s="175" t="s">
        <v>702</v>
      </c>
      <c r="AI39" s="175" t="s">
        <v>702</v>
      </c>
      <c r="AJ39" s="179">
        <f t="shared" si="6"/>
        <v>0</v>
      </c>
      <c r="AK39" s="175">
        <v>1321.5</v>
      </c>
      <c r="AL39" s="175" t="s">
        <v>702</v>
      </c>
      <c r="AM39" s="175" t="s">
        <v>702</v>
      </c>
      <c r="AN39" s="175" t="s">
        <v>702</v>
      </c>
      <c r="AO39" s="179">
        <f t="shared" si="7"/>
        <v>1321.5</v>
      </c>
      <c r="AP39" s="175">
        <v>108685.9</v>
      </c>
      <c r="AQ39" s="176" t="s">
        <v>702</v>
      </c>
      <c r="AR39" s="176" t="s">
        <v>702</v>
      </c>
      <c r="AS39" s="175" t="s">
        <v>702</v>
      </c>
      <c r="AT39" s="179">
        <f t="shared" si="9"/>
        <v>108685.9</v>
      </c>
      <c r="AU39" s="175">
        <v>41627.800000000003</v>
      </c>
      <c r="AV39" s="176" t="s">
        <v>702</v>
      </c>
      <c r="AW39" s="176" t="s">
        <v>702</v>
      </c>
      <c r="AX39" s="176" t="s">
        <v>702</v>
      </c>
      <c r="AY39" s="179">
        <f t="shared" si="12"/>
        <v>41627.800000000003</v>
      </c>
      <c r="AZ39" s="175">
        <v>13775.1</v>
      </c>
      <c r="BA39" s="175" t="s">
        <v>702</v>
      </c>
      <c r="BB39" s="175" t="s">
        <v>702</v>
      </c>
      <c r="BC39" s="175" t="s">
        <v>702</v>
      </c>
      <c r="BD39" s="179">
        <f t="shared" si="10"/>
        <v>13775.1</v>
      </c>
    </row>
    <row r="40" spans="1:56" s="112" customFormat="1" ht="12.75" customHeight="1" x14ac:dyDescent="0.2">
      <c r="A40" s="112">
        <v>2015</v>
      </c>
      <c r="B40" s="175">
        <v>0</v>
      </c>
      <c r="C40" s="175">
        <v>2703.6</v>
      </c>
      <c r="D40" s="175">
        <v>15611.6</v>
      </c>
      <c r="E40" s="175">
        <v>64534.9</v>
      </c>
      <c r="F40" s="179">
        <f t="shared" si="11"/>
        <v>82850.100000000006</v>
      </c>
      <c r="G40" s="175">
        <v>13484.3</v>
      </c>
      <c r="H40" s="175" t="s">
        <v>701</v>
      </c>
      <c r="I40" s="175" t="s">
        <v>701</v>
      </c>
      <c r="J40" s="175" t="s">
        <v>701</v>
      </c>
      <c r="K40" s="179">
        <f t="shared" si="1"/>
        <v>13484.3</v>
      </c>
      <c r="L40" s="175" t="s">
        <v>701</v>
      </c>
      <c r="M40" s="175" t="s">
        <v>701</v>
      </c>
      <c r="N40" s="175" t="s">
        <v>701</v>
      </c>
      <c r="O40" s="175" t="s">
        <v>701</v>
      </c>
      <c r="P40" s="179">
        <f t="shared" si="2"/>
        <v>0</v>
      </c>
      <c r="Q40" s="175" t="s">
        <v>702</v>
      </c>
      <c r="R40" s="175" t="s">
        <v>702</v>
      </c>
      <c r="S40" s="175" t="s">
        <v>702</v>
      </c>
      <c r="T40" s="175" t="s">
        <v>702</v>
      </c>
      <c r="U40" s="179">
        <f t="shared" si="3"/>
        <v>0</v>
      </c>
      <c r="V40" s="175" t="s">
        <v>702</v>
      </c>
      <c r="W40" s="175" t="s">
        <v>702</v>
      </c>
      <c r="X40" s="175" t="s">
        <v>702</v>
      </c>
      <c r="Y40" s="175" t="s">
        <v>702</v>
      </c>
      <c r="Z40" s="179">
        <f t="shared" si="4"/>
        <v>0</v>
      </c>
      <c r="AA40" s="175" t="s">
        <v>702</v>
      </c>
      <c r="AB40" s="175" t="s">
        <v>702</v>
      </c>
      <c r="AC40" s="175" t="s">
        <v>702</v>
      </c>
      <c r="AD40" s="175" t="s">
        <v>702</v>
      </c>
      <c r="AE40" s="179">
        <f t="shared" si="5"/>
        <v>0</v>
      </c>
      <c r="AF40" s="175">
        <v>0</v>
      </c>
      <c r="AG40" s="175" t="s">
        <v>702</v>
      </c>
      <c r="AH40" s="175" t="s">
        <v>702</v>
      </c>
      <c r="AI40" s="175" t="s">
        <v>702</v>
      </c>
      <c r="AJ40" s="179">
        <f t="shared" si="6"/>
        <v>0</v>
      </c>
      <c r="AK40" s="175">
        <v>630.70000000000005</v>
      </c>
      <c r="AL40" s="175" t="s">
        <v>702</v>
      </c>
      <c r="AM40" s="175" t="s">
        <v>702</v>
      </c>
      <c r="AN40" s="175" t="s">
        <v>702</v>
      </c>
      <c r="AO40" s="179">
        <f t="shared" si="7"/>
        <v>630.70000000000005</v>
      </c>
      <c r="AP40" s="175">
        <v>26268.2</v>
      </c>
      <c r="AQ40" s="176" t="s">
        <v>702</v>
      </c>
      <c r="AR40" s="176" t="s">
        <v>702</v>
      </c>
      <c r="AS40" s="175" t="s">
        <v>702</v>
      </c>
      <c r="AT40" s="179">
        <f t="shared" si="9"/>
        <v>26268.2</v>
      </c>
      <c r="AU40" s="175">
        <v>0</v>
      </c>
      <c r="AV40" s="176" t="s">
        <v>702</v>
      </c>
      <c r="AW40" s="176" t="s">
        <v>702</v>
      </c>
      <c r="AX40" s="176" t="s">
        <v>702</v>
      </c>
      <c r="AY40" s="179">
        <f t="shared" si="12"/>
        <v>0</v>
      </c>
      <c r="AZ40" s="175">
        <v>0</v>
      </c>
      <c r="BA40" s="175" t="s">
        <v>702</v>
      </c>
      <c r="BB40" s="175" t="s">
        <v>702</v>
      </c>
      <c r="BC40" s="175" t="s">
        <v>702</v>
      </c>
      <c r="BD40" s="179">
        <f t="shared" si="10"/>
        <v>0</v>
      </c>
    </row>
    <row r="41" spans="1:56" s="112" customFormat="1" ht="12.75" customHeight="1" x14ac:dyDescent="0.2">
      <c r="A41" s="112">
        <v>2016</v>
      </c>
      <c r="B41" s="175">
        <v>0</v>
      </c>
      <c r="C41" s="175">
        <v>2047.4</v>
      </c>
      <c r="D41" s="175">
        <v>31302.7</v>
      </c>
      <c r="E41" s="175">
        <v>51177.1</v>
      </c>
      <c r="F41" s="179">
        <f t="shared" si="11"/>
        <v>84527.2</v>
      </c>
      <c r="G41" s="175">
        <v>16058.2</v>
      </c>
      <c r="H41" s="175" t="s">
        <v>701</v>
      </c>
      <c r="I41" s="175" t="s">
        <v>701</v>
      </c>
      <c r="J41" s="175" t="s">
        <v>701</v>
      </c>
      <c r="K41" s="179">
        <f t="shared" si="1"/>
        <v>16058.2</v>
      </c>
      <c r="L41" s="175" t="s">
        <v>701</v>
      </c>
      <c r="M41" s="175" t="s">
        <v>701</v>
      </c>
      <c r="N41" s="175" t="s">
        <v>701</v>
      </c>
      <c r="O41" s="175" t="s">
        <v>701</v>
      </c>
      <c r="P41" s="179">
        <f t="shared" si="2"/>
        <v>0</v>
      </c>
      <c r="Q41" s="175" t="s">
        <v>702</v>
      </c>
      <c r="R41" s="175" t="s">
        <v>702</v>
      </c>
      <c r="S41" s="175" t="s">
        <v>702</v>
      </c>
      <c r="T41" s="175" t="s">
        <v>702</v>
      </c>
      <c r="U41" s="179">
        <f t="shared" si="3"/>
        <v>0</v>
      </c>
      <c r="V41" s="175" t="s">
        <v>702</v>
      </c>
      <c r="W41" s="175" t="s">
        <v>702</v>
      </c>
      <c r="X41" s="175" t="s">
        <v>702</v>
      </c>
      <c r="Y41" s="175" t="s">
        <v>702</v>
      </c>
      <c r="Z41" s="179">
        <f t="shared" si="4"/>
        <v>0</v>
      </c>
      <c r="AA41" s="175" t="s">
        <v>702</v>
      </c>
      <c r="AB41" s="175" t="s">
        <v>702</v>
      </c>
      <c r="AC41" s="175" t="s">
        <v>702</v>
      </c>
      <c r="AD41" s="175" t="s">
        <v>702</v>
      </c>
      <c r="AE41" s="179">
        <f t="shared" si="5"/>
        <v>0</v>
      </c>
      <c r="AF41" s="175">
        <v>0</v>
      </c>
      <c r="AG41" s="175" t="s">
        <v>702</v>
      </c>
      <c r="AH41" s="175" t="s">
        <v>702</v>
      </c>
      <c r="AI41" s="175" t="s">
        <v>702</v>
      </c>
      <c r="AJ41" s="179">
        <f t="shared" si="6"/>
        <v>0</v>
      </c>
      <c r="AK41" s="175">
        <v>477.5</v>
      </c>
      <c r="AL41" s="175" t="s">
        <v>702</v>
      </c>
      <c r="AM41" s="175" t="s">
        <v>702</v>
      </c>
      <c r="AN41" s="175" t="s">
        <v>702</v>
      </c>
      <c r="AO41" s="179">
        <f t="shared" si="7"/>
        <v>477.5</v>
      </c>
      <c r="AP41" s="175">
        <v>11330.6</v>
      </c>
      <c r="AQ41" s="176" t="s">
        <v>702</v>
      </c>
      <c r="AR41" s="176" t="s">
        <v>702</v>
      </c>
      <c r="AS41" s="175" t="s">
        <v>702</v>
      </c>
      <c r="AT41" s="179">
        <f t="shared" si="9"/>
        <v>11330.6</v>
      </c>
      <c r="AU41" s="176">
        <v>0</v>
      </c>
      <c r="AV41" s="176" t="s">
        <v>702</v>
      </c>
      <c r="AW41" s="176" t="s">
        <v>702</v>
      </c>
      <c r="AX41" s="176" t="s">
        <v>702</v>
      </c>
      <c r="AY41" s="179">
        <f t="shared" si="12"/>
        <v>0</v>
      </c>
      <c r="AZ41" s="175">
        <v>0</v>
      </c>
      <c r="BA41" s="175" t="s">
        <v>702</v>
      </c>
      <c r="BB41" s="175" t="s">
        <v>702</v>
      </c>
      <c r="BC41" s="175" t="s">
        <v>702</v>
      </c>
      <c r="BD41" s="179">
        <f t="shared" si="10"/>
        <v>0</v>
      </c>
    </row>
    <row r="42" spans="1:56" s="112" customFormat="1" ht="12.75" customHeight="1" x14ac:dyDescent="0.2">
      <c r="A42" s="112">
        <v>2017</v>
      </c>
      <c r="B42" s="175">
        <v>0</v>
      </c>
      <c r="C42" s="175">
        <v>1538.9</v>
      </c>
      <c r="D42" s="175">
        <v>76144.800000000003</v>
      </c>
      <c r="E42" s="175">
        <v>307345.59999999998</v>
      </c>
      <c r="F42" s="179">
        <f t="shared" si="11"/>
        <v>385029.3</v>
      </c>
      <c r="G42" s="175">
        <v>34431.5</v>
      </c>
      <c r="H42" s="175" t="s">
        <v>701</v>
      </c>
      <c r="I42" s="175" t="s">
        <v>701</v>
      </c>
      <c r="J42" s="175" t="s">
        <v>701</v>
      </c>
      <c r="K42" s="179">
        <f>SUM(G42:J42)</f>
        <v>34431.5</v>
      </c>
      <c r="L42" s="175" t="s">
        <v>701</v>
      </c>
      <c r="M42" s="175" t="s">
        <v>701</v>
      </c>
      <c r="N42" s="175" t="s">
        <v>701</v>
      </c>
      <c r="O42" s="175" t="s">
        <v>701</v>
      </c>
      <c r="P42" s="179">
        <f t="shared" si="2"/>
        <v>0</v>
      </c>
      <c r="Q42" s="175" t="s">
        <v>702</v>
      </c>
      <c r="R42" s="175" t="s">
        <v>702</v>
      </c>
      <c r="S42" s="175" t="s">
        <v>702</v>
      </c>
      <c r="T42" s="175" t="s">
        <v>702</v>
      </c>
      <c r="U42" s="179">
        <f t="shared" si="3"/>
        <v>0</v>
      </c>
      <c r="V42" s="175" t="s">
        <v>702</v>
      </c>
      <c r="W42" s="175" t="s">
        <v>702</v>
      </c>
      <c r="X42" s="175" t="s">
        <v>702</v>
      </c>
      <c r="Y42" s="175" t="s">
        <v>702</v>
      </c>
      <c r="Z42" s="179">
        <f t="shared" si="4"/>
        <v>0</v>
      </c>
      <c r="AA42" s="175" t="s">
        <v>702</v>
      </c>
      <c r="AB42" s="175" t="s">
        <v>702</v>
      </c>
      <c r="AC42" s="175" t="s">
        <v>702</v>
      </c>
      <c r="AD42" s="175" t="s">
        <v>702</v>
      </c>
      <c r="AE42" s="179">
        <f t="shared" si="5"/>
        <v>0</v>
      </c>
      <c r="AF42" s="175">
        <v>0</v>
      </c>
      <c r="AG42" s="175" t="s">
        <v>702</v>
      </c>
      <c r="AH42" s="175" t="s">
        <v>702</v>
      </c>
      <c r="AI42" s="175" t="s">
        <v>702</v>
      </c>
      <c r="AJ42" s="179">
        <f t="shared" si="6"/>
        <v>0</v>
      </c>
      <c r="AK42" s="175">
        <v>1095</v>
      </c>
      <c r="AL42" s="175" t="s">
        <v>702</v>
      </c>
      <c r="AM42" s="175" t="s">
        <v>702</v>
      </c>
      <c r="AN42" s="175" t="s">
        <v>702</v>
      </c>
      <c r="AO42" s="179">
        <f t="shared" si="7"/>
        <v>1095</v>
      </c>
      <c r="AP42" s="175">
        <v>19009.400000000001</v>
      </c>
      <c r="AQ42" s="176" t="s">
        <v>702</v>
      </c>
      <c r="AR42" s="176" t="s">
        <v>702</v>
      </c>
      <c r="AS42" s="175" t="s">
        <v>702</v>
      </c>
      <c r="AT42" s="179">
        <f t="shared" si="9"/>
        <v>19009.400000000001</v>
      </c>
      <c r="AU42" s="176">
        <v>0</v>
      </c>
      <c r="AV42" s="176" t="s">
        <v>702</v>
      </c>
      <c r="AW42" s="176" t="s">
        <v>702</v>
      </c>
      <c r="AX42" s="176" t="s">
        <v>702</v>
      </c>
      <c r="AY42" s="179">
        <f t="shared" si="12"/>
        <v>0</v>
      </c>
      <c r="AZ42" s="175">
        <v>0</v>
      </c>
      <c r="BA42" s="175" t="s">
        <v>702</v>
      </c>
      <c r="BB42" s="175" t="s">
        <v>702</v>
      </c>
      <c r="BC42" s="175" t="s">
        <v>702</v>
      </c>
      <c r="BD42" s="179">
        <f t="shared" si="10"/>
        <v>0</v>
      </c>
    </row>
    <row r="43" spans="1:56" s="112" customFormat="1" ht="12.75" customHeight="1" x14ac:dyDescent="0.2">
      <c r="A43" s="112">
        <v>2018</v>
      </c>
      <c r="B43" s="175">
        <v>0</v>
      </c>
      <c r="C43" s="175">
        <v>0</v>
      </c>
      <c r="D43" s="175">
        <v>76805</v>
      </c>
      <c r="E43" s="175">
        <v>335090.90000000002</v>
      </c>
      <c r="F43" s="179">
        <f>SUM(B43:E43)</f>
        <v>411895.9</v>
      </c>
      <c r="G43" s="175">
        <v>66224</v>
      </c>
      <c r="H43" s="175" t="s">
        <v>701</v>
      </c>
      <c r="I43" s="175" t="s">
        <v>701</v>
      </c>
      <c r="J43" s="175" t="s">
        <v>701</v>
      </c>
      <c r="K43" s="179">
        <f t="shared" si="1"/>
        <v>66224</v>
      </c>
      <c r="L43" s="175" t="s">
        <v>701</v>
      </c>
      <c r="M43" s="175" t="s">
        <v>701</v>
      </c>
      <c r="N43" s="175" t="s">
        <v>701</v>
      </c>
      <c r="O43" s="175" t="s">
        <v>701</v>
      </c>
      <c r="P43" s="179">
        <f t="shared" si="2"/>
        <v>0</v>
      </c>
      <c r="Q43" s="175">
        <v>0</v>
      </c>
      <c r="R43" s="175" t="s">
        <v>702</v>
      </c>
      <c r="S43" s="175" t="s">
        <v>702</v>
      </c>
      <c r="T43" s="175" t="s">
        <v>702</v>
      </c>
      <c r="U43" s="179">
        <f t="shared" si="3"/>
        <v>0</v>
      </c>
      <c r="V43" s="175" t="s">
        <v>702</v>
      </c>
      <c r="W43" s="175" t="s">
        <v>702</v>
      </c>
      <c r="X43" s="175" t="s">
        <v>702</v>
      </c>
      <c r="Y43" s="175" t="s">
        <v>702</v>
      </c>
      <c r="Z43" s="179">
        <f t="shared" si="4"/>
        <v>0</v>
      </c>
      <c r="AA43" s="175" t="s">
        <v>702</v>
      </c>
      <c r="AB43" s="175" t="s">
        <v>702</v>
      </c>
      <c r="AC43" s="175" t="s">
        <v>702</v>
      </c>
      <c r="AD43" s="175" t="s">
        <v>702</v>
      </c>
      <c r="AE43" s="179">
        <f t="shared" si="5"/>
        <v>0</v>
      </c>
      <c r="AF43" s="175">
        <v>0</v>
      </c>
      <c r="AG43" s="175" t="s">
        <v>702</v>
      </c>
      <c r="AH43" s="175" t="s">
        <v>702</v>
      </c>
      <c r="AI43" s="175" t="s">
        <v>702</v>
      </c>
      <c r="AJ43" s="179">
        <f t="shared" si="6"/>
        <v>0</v>
      </c>
      <c r="AK43" s="175">
        <v>6160.1</v>
      </c>
      <c r="AL43" s="175" t="s">
        <v>702</v>
      </c>
      <c r="AM43" s="175" t="s">
        <v>702</v>
      </c>
      <c r="AN43" s="175" t="s">
        <v>702</v>
      </c>
      <c r="AO43" s="179">
        <f t="shared" si="7"/>
        <v>6160.1</v>
      </c>
      <c r="AP43" s="175">
        <v>38227</v>
      </c>
      <c r="AQ43" s="176" t="s">
        <v>702</v>
      </c>
      <c r="AR43" s="176" t="s">
        <v>702</v>
      </c>
      <c r="AS43" s="175" t="s">
        <v>702</v>
      </c>
      <c r="AT43" s="179">
        <f t="shared" si="9"/>
        <v>38227</v>
      </c>
      <c r="AU43" s="176">
        <v>0</v>
      </c>
      <c r="AV43" s="176" t="s">
        <v>702</v>
      </c>
      <c r="AW43" s="176" t="s">
        <v>702</v>
      </c>
      <c r="AX43" s="176" t="s">
        <v>702</v>
      </c>
      <c r="AY43" s="179">
        <f t="shared" si="12"/>
        <v>0</v>
      </c>
      <c r="AZ43" s="175">
        <v>0</v>
      </c>
      <c r="BA43" s="175" t="s">
        <v>702</v>
      </c>
      <c r="BB43" s="175" t="s">
        <v>702</v>
      </c>
      <c r="BC43" s="175" t="s">
        <v>702</v>
      </c>
      <c r="BD43" s="179">
        <f t="shared" si="10"/>
        <v>0</v>
      </c>
    </row>
    <row r="44" spans="1:56" s="112" customFormat="1" ht="12.75" customHeight="1" x14ac:dyDescent="0.2">
      <c r="A44" s="112">
        <v>2019</v>
      </c>
      <c r="B44" s="175">
        <v>0</v>
      </c>
      <c r="C44" s="175">
        <v>0</v>
      </c>
      <c r="D44" s="175">
        <v>53711.3</v>
      </c>
      <c r="E44" s="175">
        <v>400908.6</v>
      </c>
      <c r="F44" s="179">
        <f t="shared" si="11"/>
        <v>454619.89999999997</v>
      </c>
      <c r="G44" s="175">
        <v>70836.600000000006</v>
      </c>
      <c r="H44" s="175" t="s">
        <v>701</v>
      </c>
      <c r="I44" s="175" t="s">
        <v>701</v>
      </c>
      <c r="J44" s="175" t="s">
        <v>701</v>
      </c>
      <c r="K44" s="179">
        <f t="shared" si="1"/>
        <v>70836.600000000006</v>
      </c>
      <c r="L44" s="175" t="s">
        <v>701</v>
      </c>
      <c r="M44" s="175" t="s">
        <v>701</v>
      </c>
      <c r="N44" s="175" t="s">
        <v>701</v>
      </c>
      <c r="O44" s="175" t="s">
        <v>701</v>
      </c>
      <c r="P44" s="179">
        <f t="shared" si="2"/>
        <v>0</v>
      </c>
      <c r="Q44" s="175" t="s">
        <v>702</v>
      </c>
      <c r="R44" s="175" t="s">
        <v>702</v>
      </c>
      <c r="S44" s="175" t="s">
        <v>702</v>
      </c>
      <c r="T44" s="175" t="s">
        <v>702</v>
      </c>
      <c r="U44" s="179">
        <f t="shared" si="3"/>
        <v>0</v>
      </c>
      <c r="V44" s="175" t="s">
        <v>702</v>
      </c>
      <c r="W44" s="175" t="s">
        <v>702</v>
      </c>
      <c r="X44" s="175" t="s">
        <v>702</v>
      </c>
      <c r="Y44" s="175" t="s">
        <v>702</v>
      </c>
      <c r="Z44" s="179">
        <f t="shared" si="4"/>
        <v>0</v>
      </c>
      <c r="AA44" s="175" t="s">
        <v>702</v>
      </c>
      <c r="AB44" s="175" t="s">
        <v>702</v>
      </c>
      <c r="AC44" s="175" t="s">
        <v>702</v>
      </c>
      <c r="AD44" s="175" t="s">
        <v>702</v>
      </c>
      <c r="AE44" s="179">
        <f t="shared" si="5"/>
        <v>0</v>
      </c>
      <c r="AF44" s="175">
        <v>0</v>
      </c>
      <c r="AG44" s="175" t="s">
        <v>702</v>
      </c>
      <c r="AH44" s="175" t="s">
        <v>702</v>
      </c>
      <c r="AI44" s="175" t="s">
        <v>702</v>
      </c>
      <c r="AJ44" s="179">
        <f t="shared" si="6"/>
        <v>0</v>
      </c>
      <c r="AK44" s="175">
        <v>4981.2</v>
      </c>
      <c r="AL44" s="175" t="s">
        <v>702</v>
      </c>
      <c r="AM44" s="175" t="s">
        <v>702</v>
      </c>
      <c r="AN44" s="175" t="s">
        <v>702</v>
      </c>
      <c r="AO44" s="179">
        <f t="shared" si="7"/>
        <v>4981.2</v>
      </c>
      <c r="AP44" s="175">
        <v>44351</v>
      </c>
      <c r="AQ44" s="176" t="s">
        <v>702</v>
      </c>
      <c r="AR44" s="176" t="s">
        <v>702</v>
      </c>
      <c r="AS44" s="175" t="s">
        <v>702</v>
      </c>
      <c r="AT44" s="179">
        <f t="shared" si="9"/>
        <v>44351</v>
      </c>
      <c r="AU44" s="176">
        <v>0</v>
      </c>
      <c r="AV44" s="176" t="s">
        <v>702</v>
      </c>
      <c r="AW44" s="176" t="s">
        <v>702</v>
      </c>
      <c r="AX44" s="176" t="s">
        <v>702</v>
      </c>
      <c r="AY44" s="179">
        <f t="shared" si="12"/>
        <v>0</v>
      </c>
      <c r="AZ44" s="175">
        <v>0</v>
      </c>
      <c r="BA44" s="175" t="s">
        <v>702</v>
      </c>
      <c r="BB44" s="175" t="s">
        <v>702</v>
      </c>
      <c r="BC44" s="175" t="s">
        <v>702</v>
      </c>
      <c r="BD44" s="179">
        <f t="shared" si="10"/>
        <v>0</v>
      </c>
    </row>
    <row r="45" spans="1:56" s="112" customFormat="1" ht="12.75" customHeight="1" x14ac:dyDescent="0.2">
      <c r="A45" s="112">
        <v>2020</v>
      </c>
      <c r="B45" s="175">
        <v>0</v>
      </c>
      <c r="C45" s="175">
        <v>0</v>
      </c>
      <c r="D45" s="175">
        <v>34745.5</v>
      </c>
      <c r="E45" s="175">
        <v>80668.800000000003</v>
      </c>
      <c r="F45" s="179">
        <f t="shared" si="11"/>
        <v>115414.3</v>
      </c>
      <c r="G45" s="175">
        <v>22216.5</v>
      </c>
      <c r="H45" s="175" t="s">
        <v>701</v>
      </c>
      <c r="I45" s="175" t="s">
        <v>701</v>
      </c>
      <c r="J45" s="175" t="s">
        <v>701</v>
      </c>
      <c r="K45" s="179">
        <f t="shared" si="1"/>
        <v>22216.5</v>
      </c>
      <c r="L45" s="175" t="s">
        <v>701</v>
      </c>
      <c r="M45" s="175" t="s">
        <v>701</v>
      </c>
      <c r="N45" s="175" t="s">
        <v>701</v>
      </c>
      <c r="O45" s="175" t="s">
        <v>701</v>
      </c>
      <c r="P45" s="179">
        <f t="shared" si="2"/>
        <v>0</v>
      </c>
      <c r="Q45" s="175" t="s">
        <v>702</v>
      </c>
      <c r="R45" s="175" t="s">
        <v>702</v>
      </c>
      <c r="S45" s="175" t="s">
        <v>702</v>
      </c>
      <c r="T45" s="175" t="s">
        <v>702</v>
      </c>
      <c r="U45" s="179">
        <f t="shared" si="3"/>
        <v>0</v>
      </c>
      <c r="V45" s="175" t="s">
        <v>702</v>
      </c>
      <c r="W45" s="175" t="s">
        <v>702</v>
      </c>
      <c r="X45" s="175" t="s">
        <v>702</v>
      </c>
      <c r="Y45" s="175" t="s">
        <v>702</v>
      </c>
      <c r="Z45" s="179">
        <f t="shared" si="4"/>
        <v>0</v>
      </c>
      <c r="AA45" s="175" t="s">
        <v>702</v>
      </c>
      <c r="AB45" s="175" t="s">
        <v>702</v>
      </c>
      <c r="AC45" s="175" t="s">
        <v>702</v>
      </c>
      <c r="AD45" s="175" t="s">
        <v>702</v>
      </c>
      <c r="AE45" s="179">
        <f t="shared" si="5"/>
        <v>0</v>
      </c>
      <c r="AF45" s="175">
        <v>0</v>
      </c>
      <c r="AG45" s="175" t="s">
        <v>702</v>
      </c>
      <c r="AH45" s="175" t="s">
        <v>702</v>
      </c>
      <c r="AI45" s="175" t="s">
        <v>702</v>
      </c>
      <c r="AJ45" s="179">
        <f t="shared" si="6"/>
        <v>0</v>
      </c>
      <c r="AK45" s="175">
        <v>642</v>
      </c>
      <c r="AL45" s="175" t="s">
        <v>702</v>
      </c>
      <c r="AM45" s="175" t="s">
        <v>702</v>
      </c>
      <c r="AN45" s="175" t="s">
        <v>702</v>
      </c>
      <c r="AO45" s="179">
        <f t="shared" si="7"/>
        <v>642</v>
      </c>
      <c r="AP45" s="175">
        <v>3544.2</v>
      </c>
      <c r="AQ45" s="176" t="s">
        <v>702</v>
      </c>
      <c r="AR45" s="176" t="s">
        <v>702</v>
      </c>
      <c r="AS45" s="175" t="s">
        <v>702</v>
      </c>
      <c r="AT45" s="179">
        <f t="shared" si="9"/>
        <v>3544.2</v>
      </c>
      <c r="AU45" s="176">
        <v>0</v>
      </c>
      <c r="AV45" s="176" t="s">
        <v>702</v>
      </c>
      <c r="AW45" s="176" t="s">
        <v>702</v>
      </c>
      <c r="AX45" s="176" t="s">
        <v>702</v>
      </c>
      <c r="AY45" s="179">
        <f t="shared" si="12"/>
        <v>0</v>
      </c>
      <c r="AZ45" s="175">
        <v>0</v>
      </c>
      <c r="BA45" s="175" t="s">
        <v>702</v>
      </c>
      <c r="BB45" s="175" t="s">
        <v>702</v>
      </c>
      <c r="BC45" s="175" t="s">
        <v>702</v>
      </c>
      <c r="BD45" s="179">
        <f t="shared" si="10"/>
        <v>0</v>
      </c>
    </row>
    <row r="46" spans="1:56" ht="12.75" customHeight="1" x14ac:dyDescent="0.2">
      <c r="A46" s="1">
        <v>2021</v>
      </c>
      <c r="B46" s="175">
        <v>206423.1</v>
      </c>
      <c r="C46" s="175">
        <v>0</v>
      </c>
      <c r="D46" s="175">
        <v>105021.1</v>
      </c>
      <c r="E46" s="119">
        <v>402895.2</v>
      </c>
      <c r="F46" s="179">
        <f t="shared" si="11"/>
        <v>714339.4</v>
      </c>
      <c r="G46" s="175">
        <v>35777.4</v>
      </c>
      <c r="H46" s="175" t="s">
        <v>701</v>
      </c>
      <c r="I46" s="175" t="s">
        <v>701</v>
      </c>
      <c r="J46" s="175" t="s">
        <v>701</v>
      </c>
      <c r="K46" s="179">
        <f t="shared" si="1"/>
        <v>35777.4</v>
      </c>
      <c r="L46" s="175" t="s">
        <v>701</v>
      </c>
      <c r="M46" s="175" t="s">
        <v>701</v>
      </c>
      <c r="N46" s="175" t="s">
        <v>701</v>
      </c>
      <c r="O46" s="175" t="s">
        <v>701</v>
      </c>
      <c r="P46" s="179">
        <f t="shared" si="2"/>
        <v>0</v>
      </c>
      <c r="Q46" s="175" t="s">
        <v>702</v>
      </c>
      <c r="R46" s="175" t="s">
        <v>702</v>
      </c>
      <c r="S46" s="175" t="s">
        <v>702</v>
      </c>
      <c r="T46" s="175" t="s">
        <v>702</v>
      </c>
      <c r="U46" s="179">
        <f t="shared" si="3"/>
        <v>0</v>
      </c>
      <c r="V46" s="175" t="s">
        <v>702</v>
      </c>
      <c r="W46" s="175" t="s">
        <v>702</v>
      </c>
      <c r="X46" s="175" t="s">
        <v>702</v>
      </c>
      <c r="Y46" s="175" t="s">
        <v>702</v>
      </c>
      <c r="Z46" s="179">
        <f t="shared" si="4"/>
        <v>0</v>
      </c>
      <c r="AA46" s="175" t="s">
        <v>702</v>
      </c>
      <c r="AB46" s="175" t="s">
        <v>702</v>
      </c>
      <c r="AC46" s="175" t="s">
        <v>702</v>
      </c>
      <c r="AD46" s="175" t="s">
        <v>702</v>
      </c>
      <c r="AE46" s="179">
        <f t="shared" si="5"/>
        <v>0</v>
      </c>
      <c r="AF46" s="175">
        <v>0</v>
      </c>
      <c r="AG46" s="175" t="s">
        <v>702</v>
      </c>
      <c r="AH46" s="175" t="s">
        <v>702</v>
      </c>
      <c r="AI46" s="175" t="s">
        <v>702</v>
      </c>
      <c r="AJ46" s="179">
        <f t="shared" si="6"/>
        <v>0</v>
      </c>
      <c r="AK46" s="175">
        <v>4961.3</v>
      </c>
      <c r="AL46" s="175" t="s">
        <v>702</v>
      </c>
      <c r="AM46" s="175" t="s">
        <v>702</v>
      </c>
      <c r="AN46" s="175" t="s">
        <v>702</v>
      </c>
      <c r="AO46" s="179">
        <f t="shared" si="7"/>
        <v>4961.3</v>
      </c>
      <c r="AP46" s="175">
        <v>43095.3</v>
      </c>
      <c r="AQ46" s="176" t="s">
        <v>702</v>
      </c>
      <c r="AR46" s="176" t="s">
        <v>702</v>
      </c>
      <c r="AS46" s="175" t="s">
        <v>702</v>
      </c>
      <c r="AT46" s="179">
        <f t="shared" si="9"/>
        <v>43095.3</v>
      </c>
      <c r="AU46" s="176">
        <v>35461.5</v>
      </c>
      <c r="AV46" s="176" t="s">
        <v>702</v>
      </c>
      <c r="AW46" s="176" t="s">
        <v>702</v>
      </c>
      <c r="AX46" s="176" t="s">
        <v>702</v>
      </c>
      <c r="AY46" s="179">
        <f t="shared" si="12"/>
        <v>35461.5</v>
      </c>
      <c r="AZ46" s="175">
        <v>88477.5</v>
      </c>
      <c r="BA46" s="175" t="s">
        <v>702</v>
      </c>
      <c r="BB46" s="175" t="s">
        <v>702</v>
      </c>
      <c r="BC46" s="175" t="s">
        <v>702</v>
      </c>
      <c r="BD46" s="179">
        <f t="shared" si="10"/>
        <v>88477.5</v>
      </c>
    </row>
    <row r="47" spans="1:56" s="5" customFormat="1" ht="12.75" customHeight="1" x14ac:dyDescent="0.2">
      <c r="A47" s="16">
        <v>2022</v>
      </c>
      <c r="B47" s="175">
        <v>559155.6</v>
      </c>
      <c r="C47" s="175">
        <v>0</v>
      </c>
      <c r="D47" s="119">
        <v>198604.5</v>
      </c>
      <c r="E47" s="119">
        <v>855303.3</v>
      </c>
      <c r="F47" s="179">
        <f t="shared" si="11"/>
        <v>1613063.4</v>
      </c>
      <c r="G47" s="175">
        <v>55315.7</v>
      </c>
      <c r="H47" s="175" t="s">
        <v>701</v>
      </c>
      <c r="I47" s="175" t="s">
        <v>701</v>
      </c>
      <c r="J47" s="175" t="s">
        <v>701</v>
      </c>
      <c r="K47" s="179">
        <f t="shared" si="1"/>
        <v>55315.7</v>
      </c>
      <c r="L47" s="175" t="s">
        <v>701</v>
      </c>
      <c r="M47" s="175" t="s">
        <v>701</v>
      </c>
      <c r="N47" s="175" t="s">
        <v>701</v>
      </c>
      <c r="O47" s="175" t="s">
        <v>701</v>
      </c>
      <c r="P47" s="179">
        <f t="shared" si="2"/>
        <v>0</v>
      </c>
      <c r="Q47" s="175" t="s">
        <v>702</v>
      </c>
      <c r="R47" s="175" t="s">
        <v>702</v>
      </c>
      <c r="S47" s="175" t="s">
        <v>702</v>
      </c>
      <c r="T47" s="175" t="s">
        <v>702</v>
      </c>
      <c r="U47" s="179">
        <f t="shared" si="3"/>
        <v>0</v>
      </c>
      <c r="V47" s="175" t="s">
        <v>702</v>
      </c>
      <c r="W47" s="175" t="s">
        <v>702</v>
      </c>
      <c r="X47" s="175" t="s">
        <v>702</v>
      </c>
      <c r="Y47" s="175" t="s">
        <v>702</v>
      </c>
      <c r="Z47" s="179">
        <f t="shared" si="4"/>
        <v>0</v>
      </c>
      <c r="AA47" s="175" t="s">
        <v>702</v>
      </c>
      <c r="AB47" s="175" t="s">
        <v>702</v>
      </c>
      <c r="AC47" s="175" t="s">
        <v>702</v>
      </c>
      <c r="AD47" s="175" t="s">
        <v>702</v>
      </c>
      <c r="AE47" s="179">
        <f t="shared" si="5"/>
        <v>0</v>
      </c>
      <c r="AF47" s="175">
        <v>0</v>
      </c>
      <c r="AG47" s="175" t="s">
        <v>702</v>
      </c>
      <c r="AH47" s="175" t="s">
        <v>702</v>
      </c>
      <c r="AI47" s="175" t="s">
        <v>702</v>
      </c>
      <c r="AJ47" s="179">
        <f t="shared" si="6"/>
        <v>0</v>
      </c>
      <c r="AK47" s="175">
        <v>9275.7000000000007</v>
      </c>
      <c r="AL47" s="175" t="s">
        <v>702</v>
      </c>
      <c r="AM47" s="175" t="s">
        <v>702</v>
      </c>
      <c r="AN47" s="175" t="s">
        <v>702</v>
      </c>
      <c r="AO47" s="179">
        <f t="shared" si="7"/>
        <v>9275.7000000000007</v>
      </c>
      <c r="AP47" s="175">
        <v>74936.100000000006</v>
      </c>
      <c r="AQ47" s="176" t="s">
        <v>702</v>
      </c>
      <c r="AR47" s="176" t="s">
        <v>702</v>
      </c>
      <c r="AS47" s="175" t="s">
        <v>702</v>
      </c>
      <c r="AT47" s="179">
        <f t="shared" si="9"/>
        <v>74936.100000000006</v>
      </c>
      <c r="AU47" s="176">
        <v>164870.9</v>
      </c>
      <c r="AV47" s="176" t="s">
        <v>702</v>
      </c>
      <c r="AW47" s="176" t="s">
        <v>702</v>
      </c>
      <c r="AX47" s="176" t="s">
        <v>702</v>
      </c>
      <c r="AY47" s="179">
        <f t="shared" si="12"/>
        <v>164870.9</v>
      </c>
      <c r="AZ47" s="175">
        <v>213322.5</v>
      </c>
      <c r="BA47" s="175" t="s">
        <v>702</v>
      </c>
      <c r="BB47" s="175" t="s">
        <v>702</v>
      </c>
      <c r="BC47" s="175" t="s">
        <v>702</v>
      </c>
      <c r="BD47" s="179">
        <f t="shared" si="10"/>
        <v>213322.5</v>
      </c>
    </row>
    <row r="48" spans="1:56" s="5" customFormat="1" ht="12.75" customHeight="1" x14ac:dyDescent="0.2">
      <c r="A48" s="16">
        <v>2023</v>
      </c>
      <c r="B48" s="175">
        <v>230791.3</v>
      </c>
      <c r="C48" s="175">
        <v>0</v>
      </c>
      <c r="D48" s="119">
        <v>200141.3</v>
      </c>
      <c r="E48" s="119">
        <v>607532.4</v>
      </c>
      <c r="F48" s="179">
        <f t="shared" si="11"/>
        <v>1038465</v>
      </c>
      <c r="G48" s="175" t="s">
        <v>701</v>
      </c>
      <c r="H48" s="175" t="s">
        <v>701</v>
      </c>
      <c r="I48" s="175" t="s">
        <v>701</v>
      </c>
      <c r="J48" s="175" t="s">
        <v>701</v>
      </c>
      <c r="K48" s="179">
        <f t="shared" si="1"/>
        <v>0</v>
      </c>
      <c r="L48" s="177" t="s">
        <v>701</v>
      </c>
      <c r="M48" s="175" t="s">
        <v>701</v>
      </c>
      <c r="N48" s="175" t="s">
        <v>701</v>
      </c>
      <c r="O48" s="175" t="s">
        <v>701</v>
      </c>
      <c r="P48" s="179">
        <f t="shared" si="2"/>
        <v>0</v>
      </c>
      <c r="Q48" s="175" t="s">
        <v>702</v>
      </c>
      <c r="R48" s="177" t="s">
        <v>702</v>
      </c>
      <c r="S48" s="177" t="s">
        <v>702</v>
      </c>
      <c r="T48" s="175" t="s">
        <v>702</v>
      </c>
      <c r="U48" s="179">
        <f t="shared" si="3"/>
        <v>0</v>
      </c>
      <c r="V48" s="177" t="s">
        <v>702</v>
      </c>
      <c r="W48" s="177" t="s">
        <v>702</v>
      </c>
      <c r="X48" s="175" t="s">
        <v>702</v>
      </c>
      <c r="Y48" s="175" t="s">
        <v>702</v>
      </c>
      <c r="Z48" s="179">
        <f t="shared" si="4"/>
        <v>0</v>
      </c>
      <c r="AA48" s="177" t="s">
        <v>703</v>
      </c>
      <c r="AB48" s="177" t="s">
        <v>702</v>
      </c>
      <c r="AC48" s="177" t="s">
        <v>702</v>
      </c>
      <c r="AD48" s="175" t="s">
        <v>702</v>
      </c>
      <c r="AE48" s="179">
        <f t="shared" si="5"/>
        <v>0</v>
      </c>
      <c r="AF48" s="175" t="s">
        <v>702</v>
      </c>
      <c r="AG48" s="177" t="s">
        <v>702</v>
      </c>
      <c r="AH48" s="177" t="s">
        <v>702</v>
      </c>
      <c r="AI48" s="175" t="s">
        <v>702</v>
      </c>
      <c r="AJ48" s="179">
        <f t="shared" si="6"/>
        <v>0</v>
      </c>
      <c r="AK48" s="175" t="s">
        <v>702</v>
      </c>
      <c r="AL48" s="177" t="s">
        <v>702</v>
      </c>
      <c r="AM48" s="177" t="s">
        <v>702</v>
      </c>
      <c r="AN48" s="175" t="s">
        <v>702</v>
      </c>
      <c r="AO48" s="179">
        <f t="shared" si="7"/>
        <v>0</v>
      </c>
      <c r="AP48" s="176" t="s">
        <v>702</v>
      </c>
      <c r="AQ48" s="178" t="s">
        <v>702</v>
      </c>
      <c r="AR48" s="178" t="s">
        <v>702</v>
      </c>
      <c r="AS48" s="175" t="s">
        <v>702</v>
      </c>
      <c r="AT48" s="179">
        <f t="shared" si="9"/>
        <v>0</v>
      </c>
      <c r="AU48" s="176">
        <v>62369.1</v>
      </c>
      <c r="AV48" s="176" t="s">
        <v>702</v>
      </c>
      <c r="AW48" s="176" t="s">
        <v>702</v>
      </c>
      <c r="AX48" s="176" t="s">
        <v>702</v>
      </c>
      <c r="AY48" s="179">
        <f t="shared" si="12"/>
        <v>62369.1</v>
      </c>
      <c r="AZ48" s="175" t="s">
        <v>702</v>
      </c>
      <c r="BA48" s="175" t="s">
        <v>702</v>
      </c>
      <c r="BB48" s="175" t="s">
        <v>702</v>
      </c>
      <c r="BC48" s="175" t="s">
        <v>702</v>
      </c>
      <c r="BD48" s="179">
        <f t="shared" si="10"/>
        <v>0</v>
      </c>
    </row>
    <row r="49" spans="2:16" ht="12.75" customHeight="1" x14ac:dyDescent="0.2"/>
    <row r="50" spans="2:16" ht="12.75" customHeight="1" x14ac:dyDescent="0.2">
      <c r="B50" s="81"/>
    </row>
    <row r="51" spans="2:16" ht="12.75" customHeight="1" x14ac:dyDescent="0.2">
      <c r="B51" s="240" t="s">
        <v>704</v>
      </c>
      <c r="C51" s="240"/>
      <c r="D51" s="240"/>
      <c r="E51" s="240"/>
      <c r="F51" s="240"/>
      <c r="G51" s="240"/>
      <c r="H51" s="240"/>
      <c r="I51" s="240"/>
      <c r="J51" s="240"/>
      <c r="K51" s="240"/>
      <c r="L51" s="240"/>
      <c r="M51" s="240"/>
      <c r="N51" s="240"/>
      <c r="O51" s="240"/>
      <c r="P51" s="240"/>
    </row>
    <row r="52" spans="2:16" ht="12.75" customHeight="1" x14ac:dyDescent="0.2">
      <c r="B52" s="1" t="s">
        <v>705</v>
      </c>
    </row>
    <row r="53" spans="2:16" ht="12.75" customHeight="1" x14ac:dyDescent="0.2"/>
    <row r="54" spans="2:16" ht="12.75" customHeight="1" x14ac:dyDescent="0.2"/>
    <row r="55" spans="2:16" ht="12.75" customHeight="1" x14ac:dyDescent="0.2">
      <c r="B55" s="81"/>
    </row>
    <row r="56" spans="2:16" x14ac:dyDescent="0.2">
      <c r="B56" s="240"/>
      <c r="C56" s="240"/>
      <c r="D56" s="240"/>
      <c r="E56" s="240"/>
      <c r="F56" s="240"/>
      <c r="G56" s="240"/>
      <c r="H56" s="240"/>
      <c r="I56" s="240"/>
      <c r="J56" s="240"/>
      <c r="K56" s="240"/>
      <c r="L56" s="240"/>
      <c r="M56" s="240"/>
      <c r="N56" s="240"/>
      <c r="O56" s="240"/>
      <c r="P56" s="240"/>
    </row>
    <row r="58" spans="2:16" x14ac:dyDescent="0.2">
      <c r="B58" s="240"/>
      <c r="C58" s="240"/>
      <c r="D58" s="240"/>
      <c r="E58" s="240"/>
      <c r="F58" s="240"/>
      <c r="G58" s="240"/>
      <c r="H58" s="240"/>
      <c r="I58" s="240"/>
      <c r="J58" s="240"/>
      <c r="K58" s="240"/>
      <c r="L58" s="240"/>
      <c r="M58" s="240"/>
      <c r="N58" s="240"/>
      <c r="O58" s="240"/>
      <c r="P58" s="240"/>
    </row>
    <row r="61" spans="2:16" x14ac:dyDescent="0.2">
      <c r="H61" s="173"/>
      <c r="I61" s="174"/>
      <c r="J61" s="174"/>
      <c r="K61" s="174"/>
      <c r="L61" s="174"/>
    </row>
  </sheetData>
  <mergeCells count="3">
    <mergeCell ref="B51:P51"/>
    <mergeCell ref="B58:P58"/>
    <mergeCell ref="B56:P56"/>
  </mergeCells>
  <phoneticPr fontId="19" type="noConversion"/>
  <pageMargins left="0.35433070866141736" right="0.35433070866141736" top="0.98425196850393704" bottom="0.98425196850393704" header="0.51181102362204722" footer="0.51181102362204722"/>
  <pageSetup scale="53" orientation="landscape" r:id="rId1"/>
  <headerFooter alignWithMargins="0"/>
  <rowBreaks count="1" manualBreakCount="1">
    <brk id="57" max="16383" man="1"/>
  </rowBreaks>
  <colBreaks count="3" manualBreakCount="3">
    <brk id="16" max="1048575" man="1"/>
    <brk id="31" max="1048575" man="1"/>
    <brk id="46"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92D050"/>
  </sheetPr>
  <dimension ref="A1:P52"/>
  <sheetViews>
    <sheetView zoomScale="85" zoomScaleNormal="85" workbookViewId="0">
      <selection activeCell="E47" sqref="B5:E47"/>
    </sheetView>
  </sheetViews>
  <sheetFormatPr defaultColWidth="8.875" defaultRowHeight="12.75" x14ac:dyDescent="0.2"/>
  <cols>
    <col min="1" max="1" width="8.875" style="1" customWidth="1"/>
    <col min="2" max="2" width="23.875" style="1" customWidth="1"/>
    <col min="3" max="3" width="29.875" style="1" customWidth="1"/>
    <col min="4" max="4" width="36.25" style="1" customWidth="1"/>
    <col min="5" max="5" width="27.375" style="1" customWidth="1"/>
    <col min="6" max="6" width="23.375" style="1" bestFit="1" customWidth="1"/>
    <col min="7" max="7" width="9.75" style="1" customWidth="1"/>
    <col min="8" max="10" width="8.875" style="1" customWidth="1"/>
    <col min="11" max="11" width="9.625" style="1" customWidth="1"/>
    <col min="12" max="12" width="9.875" style="1" customWidth="1"/>
    <col min="13" max="13" width="8.875" style="1" customWidth="1"/>
    <col min="14" max="14" width="9.875" style="1" customWidth="1"/>
    <col min="15" max="15" width="8.875" style="1" customWidth="1"/>
    <col min="16" max="16" width="10.375" style="1" customWidth="1"/>
    <col min="17" max="16384" width="8.875" style="1"/>
  </cols>
  <sheetData>
    <row r="1" spans="1:16" x14ac:dyDescent="0.2">
      <c r="A1" s="1" t="s">
        <v>26</v>
      </c>
    </row>
    <row r="2" spans="1:16" ht="12.75" customHeight="1" x14ac:dyDescent="0.2">
      <c r="B2" s="1" t="s">
        <v>101</v>
      </c>
      <c r="F2" s="41"/>
      <c r="G2" s="1" t="s">
        <v>317</v>
      </c>
      <c r="H2" s="1" t="s">
        <v>318</v>
      </c>
      <c r="I2" s="1" t="s">
        <v>319</v>
      </c>
      <c r="J2" s="1" t="s">
        <v>320</v>
      </c>
      <c r="K2" s="1" t="s">
        <v>321</v>
      </c>
      <c r="L2" s="1" t="s">
        <v>322</v>
      </c>
      <c r="M2" s="1" t="s">
        <v>323</v>
      </c>
      <c r="N2" s="1" t="s">
        <v>324</v>
      </c>
      <c r="O2" s="1" t="s">
        <v>325</v>
      </c>
      <c r="P2" s="1" t="s">
        <v>326</v>
      </c>
    </row>
    <row r="3" spans="1:16" ht="25.5" x14ac:dyDescent="0.2">
      <c r="B3" s="3" t="s">
        <v>706</v>
      </c>
      <c r="C3" s="3" t="s">
        <v>707</v>
      </c>
      <c r="D3" s="3" t="s">
        <v>708</v>
      </c>
      <c r="E3" s="3" t="s">
        <v>709</v>
      </c>
      <c r="F3" s="39" t="s">
        <v>710</v>
      </c>
      <c r="G3" s="1" t="s">
        <v>710</v>
      </c>
      <c r="H3" s="1" t="s">
        <v>710</v>
      </c>
      <c r="I3" s="1" t="s">
        <v>710</v>
      </c>
      <c r="J3" s="1" t="s">
        <v>710</v>
      </c>
      <c r="K3" s="1" t="s">
        <v>710</v>
      </c>
      <c r="L3" s="1" t="s">
        <v>710</v>
      </c>
      <c r="M3" s="1" t="s">
        <v>710</v>
      </c>
      <c r="N3" s="1" t="s">
        <v>710</v>
      </c>
      <c r="O3" s="1" t="s">
        <v>710</v>
      </c>
      <c r="P3" s="1" t="s">
        <v>710</v>
      </c>
    </row>
    <row r="4" spans="1:16" ht="12.75" customHeight="1" x14ac:dyDescent="0.2">
      <c r="B4" s="1" t="s">
        <v>145</v>
      </c>
      <c r="C4" s="1" t="s">
        <v>146</v>
      </c>
      <c r="D4" s="1" t="s">
        <v>147</v>
      </c>
      <c r="E4" s="1" t="s">
        <v>148</v>
      </c>
      <c r="F4" s="41" t="s">
        <v>711</v>
      </c>
      <c r="G4" s="1" t="s">
        <v>152</v>
      </c>
      <c r="H4" s="1" t="s">
        <v>395</v>
      </c>
      <c r="I4" s="1" t="s">
        <v>154</v>
      </c>
      <c r="J4" s="1" t="s">
        <v>570</v>
      </c>
      <c r="K4" s="1" t="s">
        <v>712</v>
      </c>
      <c r="L4" s="1" t="s">
        <v>572</v>
      </c>
      <c r="M4" s="1" t="s">
        <v>573</v>
      </c>
      <c r="N4" s="1" t="s">
        <v>713</v>
      </c>
      <c r="O4" s="1" t="s">
        <v>714</v>
      </c>
      <c r="P4" s="1" t="s">
        <v>715</v>
      </c>
    </row>
    <row r="5" spans="1:16" ht="12.75" customHeight="1" x14ac:dyDescent="0.2">
      <c r="A5" s="1">
        <v>1981</v>
      </c>
      <c r="B5" s="126">
        <v>15154</v>
      </c>
      <c r="C5" s="126">
        <v>0</v>
      </c>
      <c r="D5" s="16">
        <v>17109.099999999999</v>
      </c>
      <c r="E5" s="126">
        <v>35912.199999999997</v>
      </c>
      <c r="F5" s="213">
        <f t="shared" ref="F5:F43" si="0">SUM(B5:E5)</f>
        <v>68175.299999999988</v>
      </c>
      <c r="G5" s="4">
        <f>$F5*a12A!C41/100</f>
        <v>2974.4234616609519</v>
      </c>
      <c r="H5" s="4">
        <f>$F5*a12A!D41/100</f>
        <v>25.126180976528527</v>
      </c>
      <c r="I5" s="4">
        <f>$F5*a12A!E41/100</f>
        <v>1760.6135087914208</v>
      </c>
      <c r="J5" s="4">
        <f>$F5*a12A!F41/100</f>
        <v>2454.3713952343446</v>
      </c>
      <c r="K5" s="4">
        <f>$F5*a12A!G41/100</f>
        <v>9659.4573780206247</v>
      </c>
      <c r="L5" s="4">
        <f>$F5*a12A!H41/100</f>
        <v>20530.150655706435</v>
      </c>
      <c r="M5" s="4">
        <f>$F5*a12A!I41/100</f>
        <v>3472.5610811696215</v>
      </c>
      <c r="N5" s="4">
        <f>$F5*a12A!J41/100</f>
        <v>10481.116935314974</v>
      </c>
      <c r="O5" s="4">
        <f>$F5*a12A!K41/100</f>
        <v>3493.8534004248781</v>
      </c>
      <c r="P5" s="4">
        <f>$F5*a12A!L41/100</f>
        <v>10879.947426668192</v>
      </c>
    </row>
    <row r="6" spans="1:16" ht="12.75" customHeight="1" x14ac:dyDescent="0.2">
      <c r="A6" s="1">
        <v>1982</v>
      </c>
      <c r="B6" s="126">
        <v>4609.2</v>
      </c>
      <c r="C6" s="126">
        <v>0</v>
      </c>
      <c r="D6" s="16">
        <v>11097.4</v>
      </c>
      <c r="E6" s="126">
        <v>19696.900000000001</v>
      </c>
      <c r="F6" s="213">
        <f t="shared" si="0"/>
        <v>35403.5</v>
      </c>
      <c r="G6" s="4">
        <f>$F6*a12A!C42/100</f>
        <v>1544.6210141343499</v>
      </c>
      <c r="H6" s="4">
        <f>$F6*a12A!D42/100</f>
        <v>13.048050367252186</v>
      </c>
      <c r="I6" s="4">
        <f>$F6*a12A!E42/100</f>
        <v>914.28831788781395</v>
      </c>
      <c r="J6" s="4">
        <f>$F6*a12A!F42/100</f>
        <v>1274.5574671644881</v>
      </c>
      <c r="K6" s="4">
        <f>$F6*a12A!G42/100</f>
        <v>5016.1656682515986</v>
      </c>
      <c r="L6" s="4">
        <f>$F6*a12A!H42/100</f>
        <v>10661.327324401989</v>
      </c>
      <c r="M6" s="4">
        <f>$F6*a12A!I42/100</f>
        <v>1803.3043673762888</v>
      </c>
      <c r="N6" s="4">
        <f>$F6*a12A!J42/100</f>
        <v>5442.854280354084</v>
      </c>
      <c r="O6" s="4">
        <f>$F6*a12A!K42/100</f>
        <v>1814.3614896002248</v>
      </c>
      <c r="P6" s="4">
        <f>$F6*a12A!L42/100</f>
        <v>5649.9673447721898</v>
      </c>
    </row>
    <row r="7" spans="1:16" ht="12.75" customHeight="1" x14ac:dyDescent="0.2">
      <c r="A7" s="1">
        <v>1983</v>
      </c>
      <c r="B7" s="126">
        <v>3215</v>
      </c>
      <c r="C7" s="126">
        <v>0</v>
      </c>
      <c r="D7" s="16">
        <v>8616.2000000000007</v>
      </c>
      <c r="E7" s="126">
        <v>19443.3</v>
      </c>
      <c r="F7" s="213">
        <f t="shared" si="0"/>
        <v>31274.5</v>
      </c>
      <c r="G7" s="4">
        <f>$F7*a12A!C43/100</f>
        <v>1364.4766733951367</v>
      </c>
      <c r="H7" s="4">
        <f>$F7*a12A!D43/100</f>
        <v>11.526296869253843</v>
      </c>
      <c r="I7" s="4">
        <f>$F7*a12A!E43/100</f>
        <v>807.65771739467675</v>
      </c>
      <c r="J7" s="4">
        <f>$F7*a12A!F43/100</f>
        <v>1125.9097972470458</v>
      </c>
      <c r="K7" s="4">
        <f>$F7*a12A!G43/100</f>
        <v>4431.1458808234956</v>
      </c>
      <c r="L7" s="4">
        <f>$F7*a12A!H43/100</f>
        <v>9417.9299054333605</v>
      </c>
      <c r="M7" s="4">
        <f>$F7*a12A!I43/100</f>
        <v>1592.9905923852091</v>
      </c>
      <c r="N7" s="4">
        <f>$F7*a12A!J43/100</f>
        <v>4808.0711283046539</v>
      </c>
      <c r="O7" s="4">
        <f>$F7*a12A!K43/100</f>
        <v>1602.7581568630849</v>
      </c>
      <c r="P7" s="4">
        <f>$F7*a12A!L43/100</f>
        <v>4991.0292407269853</v>
      </c>
    </row>
    <row r="8" spans="1:16" ht="12.75" customHeight="1" x14ac:dyDescent="0.2">
      <c r="A8" s="1">
        <v>1984</v>
      </c>
      <c r="B8" s="126">
        <v>9843.6</v>
      </c>
      <c r="C8" s="126">
        <v>0</v>
      </c>
      <c r="D8" s="16">
        <v>7224.8</v>
      </c>
      <c r="E8" s="126">
        <v>22504</v>
      </c>
      <c r="F8" s="213">
        <f t="shared" si="0"/>
        <v>39572.400000000001</v>
      </c>
      <c r="G8" s="4">
        <f>$F8*a12A!C44/100</f>
        <v>1726.5061539037142</v>
      </c>
      <c r="H8" s="4">
        <f>$F8*a12A!D44/100</f>
        <v>14.584509112179596</v>
      </c>
      <c r="I8" s="4">
        <f>$F8*a12A!E44/100</f>
        <v>1021.9493279134472</v>
      </c>
      <c r="J8" s="4">
        <f>$F8*a12A!F44/100</f>
        <v>1424.6415725456523</v>
      </c>
      <c r="K8" s="4">
        <f>$F8*a12A!G44/100</f>
        <v>5606.8387105884894</v>
      </c>
      <c r="L8" s="4">
        <f>$F8*a12A!H44/100</f>
        <v>11916.740136205892</v>
      </c>
      <c r="M8" s="4">
        <f>$F8*a12A!I44/100</f>
        <v>2015.65047940349</v>
      </c>
      <c r="N8" s="4">
        <f>$F8*a12A!J44/100</f>
        <v>6083.7715684574678</v>
      </c>
      <c r="O8" s="4">
        <f>$F8*a12A!K44/100</f>
        <v>2028.0096208300292</v>
      </c>
      <c r="P8" s="4">
        <f>$F8*a12A!L44/100</f>
        <v>6315.2730027896387</v>
      </c>
    </row>
    <row r="9" spans="1:16" ht="12.75" customHeight="1" x14ac:dyDescent="0.2">
      <c r="A9" s="1">
        <v>1985</v>
      </c>
      <c r="B9" s="126">
        <v>1138.2</v>
      </c>
      <c r="C9" s="126">
        <v>0</v>
      </c>
      <c r="D9" s="16">
        <v>10872.6</v>
      </c>
      <c r="E9" s="126">
        <v>20061.400000000001</v>
      </c>
      <c r="F9" s="213">
        <f t="shared" si="0"/>
        <v>32072.200000000004</v>
      </c>
      <c r="G9" s="4">
        <f>$F9*a12A!C45/100</f>
        <v>1399.2795652836496</v>
      </c>
      <c r="H9" s="4">
        <f>$F9*a12A!D45/100</f>
        <v>11.82029124206888</v>
      </c>
      <c r="I9" s="4">
        <f>$F9*a12A!E45/100</f>
        <v>828.25816060450381</v>
      </c>
      <c r="J9" s="4">
        <f>$F9*a12A!F45/100</f>
        <v>1154.6277062548309</v>
      </c>
      <c r="K9" s="4">
        <f>$F9*a12A!G45/100</f>
        <v>4544.1684733232287</v>
      </c>
      <c r="L9" s="4">
        <f>$F9*a12A!H45/100</f>
        <v>9658.1474208393392</v>
      </c>
      <c r="M9" s="4">
        <f>$F9*a12A!I45/100</f>
        <v>1633.6220523780366</v>
      </c>
      <c r="N9" s="4">
        <f>$F9*a12A!J45/100</f>
        <v>4930.7077280600024</v>
      </c>
      <c r="O9" s="4">
        <f>$F9*a12A!K45/100</f>
        <v>1643.6387522916191</v>
      </c>
      <c r="P9" s="4">
        <f>$F9*a12A!L45/100</f>
        <v>5118.3324438262489</v>
      </c>
    </row>
    <row r="10" spans="1:16" ht="12.75" customHeight="1" x14ac:dyDescent="0.2">
      <c r="A10" s="1">
        <v>1986</v>
      </c>
      <c r="B10" s="126">
        <v>0</v>
      </c>
      <c r="C10" s="126">
        <v>815.3</v>
      </c>
      <c r="D10" s="16">
        <v>9014.6</v>
      </c>
      <c r="E10" s="126">
        <v>19450.099999999999</v>
      </c>
      <c r="F10" s="213">
        <f t="shared" si="0"/>
        <v>29280</v>
      </c>
      <c r="G10" s="4">
        <f>$F10*a12A!C46/100</f>
        <v>1277.4585364117604</v>
      </c>
      <c r="H10" s="4">
        <f>$F10*a12A!D46/100</f>
        <v>10.791218799077603</v>
      </c>
      <c r="I10" s="4">
        <f>$F10*a12A!E46/100</f>
        <v>756.15015317003099</v>
      </c>
      <c r="J10" s="4">
        <f>$F10*a12A!F46/100</f>
        <v>1054.10602450538</v>
      </c>
      <c r="K10" s="4">
        <f>$F10*a12A!G46/100</f>
        <v>4148.5539781774914</v>
      </c>
      <c r="L10" s="4">
        <f>$F10*a12A!H46/100</f>
        <v>8817.3108325021603</v>
      </c>
      <c r="M10" s="4">
        <f>$F10*a12A!I46/100</f>
        <v>1491.3992084618114</v>
      </c>
      <c r="N10" s="4">
        <f>$F10*a12A!J46/100</f>
        <v>4501.4411944798558</v>
      </c>
      <c r="O10" s="4">
        <f>$F10*a12A!K46/100</f>
        <v>1500.5438562711195</v>
      </c>
      <c r="P10" s="4">
        <f>$F10*a12A!L46/100</f>
        <v>4672.7313360241133</v>
      </c>
    </row>
    <row r="11" spans="1:16" ht="12.75" customHeight="1" x14ac:dyDescent="0.2">
      <c r="A11" s="1">
        <v>1987</v>
      </c>
      <c r="B11" s="126">
        <v>3562.9</v>
      </c>
      <c r="C11" s="126">
        <v>3284.6</v>
      </c>
      <c r="D11" s="16">
        <v>10857</v>
      </c>
      <c r="E11" s="126">
        <v>29107.200000000001</v>
      </c>
      <c r="F11" s="213">
        <f t="shared" si="0"/>
        <v>46811.7</v>
      </c>
      <c r="G11" s="4">
        <f>$F11*a12A!C47/100</f>
        <v>2042.3499238028141</v>
      </c>
      <c r="H11" s="4">
        <f>$F11*a12A!D47/100</f>
        <v>17.252571620791702</v>
      </c>
      <c r="I11" s="4">
        <f>$F11*a12A!E47/100</f>
        <v>1208.902804820681</v>
      </c>
      <c r="J11" s="4">
        <f>$F11*a12A!F47/100</f>
        <v>1685.2628069446205</v>
      </c>
      <c r="K11" s="4">
        <f>$F11*a12A!G47/100</f>
        <v>6632.5431782872693</v>
      </c>
      <c r="L11" s="4">
        <f>$F11*a12A!H47/100</f>
        <v>14096.766034762342</v>
      </c>
      <c r="M11" s="4">
        <f>$F11*a12A!I47/100</f>
        <v>2384.3897652579158</v>
      </c>
      <c r="N11" s="4">
        <f>$F11*a12A!J47/100</f>
        <v>7196.7252309983833</v>
      </c>
      <c r="O11" s="4">
        <f>$F11*a12A!K47/100</f>
        <v>2399.0098646382089</v>
      </c>
      <c r="P11" s="4">
        <f>$F11*a12A!L47/100</f>
        <v>7470.577099814207</v>
      </c>
    </row>
    <row r="12" spans="1:16" ht="12.75" customHeight="1" x14ac:dyDescent="0.2">
      <c r="A12" s="1">
        <v>1988</v>
      </c>
      <c r="B12" s="126">
        <v>11826.9</v>
      </c>
      <c r="C12" s="126">
        <v>1306.5999999999999</v>
      </c>
      <c r="D12" s="16">
        <v>7453.7</v>
      </c>
      <c r="E12" s="126">
        <v>59060.7</v>
      </c>
      <c r="F12" s="213">
        <f t="shared" si="0"/>
        <v>79647.899999999994</v>
      </c>
      <c r="G12" s="4">
        <f>$F12*a12A!C48/100</f>
        <v>3474.962082044749</v>
      </c>
      <c r="H12" s="4">
        <f>$F12*a12A!D48/100</f>
        <v>29.354437014585145</v>
      </c>
      <c r="I12" s="4">
        <f>$F12*a12A!E48/100</f>
        <v>2056.8911128644572</v>
      </c>
      <c r="J12" s="4">
        <f>$F12*a12A!F48/100</f>
        <v>2867.3951922541678</v>
      </c>
      <c r="K12" s="4">
        <f>$F12*a12A!G48/100</f>
        <v>11284.959439838898</v>
      </c>
      <c r="L12" s="4">
        <f>$F12*a12A!H48/100</f>
        <v>23984.982631695657</v>
      </c>
      <c r="M12" s="4">
        <f>$F12*a12A!I48/100</f>
        <v>4056.9267423376195</v>
      </c>
      <c r="N12" s="4">
        <f>$F12*a12A!J48/100</f>
        <v>12244.888596783199</v>
      </c>
      <c r="O12" s="4">
        <f>$F12*a12A!K48/100</f>
        <v>4081.8021519773397</v>
      </c>
      <c r="P12" s="4">
        <f>$F12*a12A!L48/100</f>
        <v>12710.834637244363</v>
      </c>
    </row>
    <row r="13" spans="1:16" ht="12.75" customHeight="1" x14ac:dyDescent="0.2">
      <c r="A13" s="1">
        <v>1989</v>
      </c>
      <c r="B13" s="126">
        <v>13811.1</v>
      </c>
      <c r="C13" s="126">
        <v>632.6</v>
      </c>
      <c r="D13" s="16">
        <v>8879.1</v>
      </c>
      <c r="E13" s="126">
        <v>61981</v>
      </c>
      <c r="F13" s="213">
        <f t="shared" si="0"/>
        <v>85303.8</v>
      </c>
      <c r="G13" s="4">
        <f>$F13*a12A!C49/100</f>
        <v>3721.7236167473202</v>
      </c>
      <c r="H13" s="4">
        <f>$F13*a12A!D49/100</f>
        <v>31.438933408222546</v>
      </c>
      <c r="I13" s="4">
        <f>$F13*a12A!E49/100</f>
        <v>2202.9536009557951</v>
      </c>
      <c r="J13" s="4">
        <f>$F13*a12A!F49/100</f>
        <v>3071.0126193033479</v>
      </c>
      <c r="K13" s="4">
        <f>$F13*a12A!G49/100</f>
        <v>12086.318949578454</v>
      </c>
      <c r="L13" s="4">
        <f>$F13*a12A!H49/100</f>
        <v>25688.18715142069</v>
      </c>
      <c r="M13" s="4">
        <f>$F13*a12A!I49/100</f>
        <v>4345.0143373901865</v>
      </c>
      <c r="N13" s="4">
        <f>$F13*a12A!J49/100</f>
        <v>13114.41391276198</v>
      </c>
      <c r="O13" s="4">
        <f>$F13*a12A!K49/100</f>
        <v>4371.6561819187273</v>
      </c>
      <c r="P13" s="4">
        <f>$F13*a12A!L49/100</f>
        <v>13613.447381896643</v>
      </c>
    </row>
    <row r="14" spans="1:16" ht="12.75" customHeight="1" x14ac:dyDescent="0.2">
      <c r="A14" s="1">
        <v>1990</v>
      </c>
      <c r="B14" s="16">
        <v>9049.7000000000007</v>
      </c>
      <c r="C14" s="16">
        <v>248.7</v>
      </c>
      <c r="D14" s="16">
        <v>5109</v>
      </c>
      <c r="E14" s="16">
        <v>40968.400000000001</v>
      </c>
      <c r="F14" s="213">
        <f t="shared" si="0"/>
        <v>55375.8</v>
      </c>
      <c r="G14" s="4">
        <f>$F14*a12A!C50/100</f>
        <v>2415.9934569887423</v>
      </c>
      <c r="H14" s="4">
        <f>$F14*a12A!D50/100</f>
        <v>20.408892553755521</v>
      </c>
      <c r="I14" s="4">
        <f>$F14*a12A!E50/100</f>
        <v>1430.0689771828213</v>
      </c>
      <c r="J14" s="4">
        <f>$F14*a12A!F50/100</f>
        <v>1993.5780188457998</v>
      </c>
      <c r="K14" s="4">
        <f>$F14*a12A!G50/100</f>
        <v>7845.9527112281812</v>
      </c>
      <c r="L14" s="4">
        <f>$F14*a12A!H50/100</f>
        <v>16675.739111969713</v>
      </c>
      <c r="M14" s="4">
        <f>$F14*a12A!I50/100</f>
        <v>2820.608753003401</v>
      </c>
      <c r="N14" s="4">
        <f>$F14*a12A!J50/100</f>
        <v>8513.3506590600282</v>
      </c>
      <c r="O14" s="4">
        <f>$F14*a12A!K50/100</f>
        <v>2837.9035681727551</v>
      </c>
      <c r="P14" s="4">
        <f>$F14*a12A!L50/100</f>
        <v>8837.303139255604</v>
      </c>
    </row>
    <row r="15" spans="1:16" ht="12.75" customHeight="1" x14ac:dyDescent="0.2">
      <c r="A15" s="1">
        <v>1991</v>
      </c>
      <c r="B15" s="16">
        <v>10385.4</v>
      </c>
      <c r="C15" s="16">
        <v>1342</v>
      </c>
      <c r="D15" s="16">
        <v>5874.3</v>
      </c>
      <c r="E15" s="16">
        <v>25792.400000000001</v>
      </c>
      <c r="F15" s="213">
        <f t="shared" si="0"/>
        <v>43394.100000000006</v>
      </c>
      <c r="G15" s="4">
        <f>$F15*a12A!C51/100</f>
        <v>1893.2432880773765</v>
      </c>
      <c r="H15" s="4">
        <f>$F15*a12A!D51/100</f>
        <v>15.993006410145272</v>
      </c>
      <c r="I15" s="4">
        <f>$F15*a12A!E51/100</f>
        <v>1120.6439672703432</v>
      </c>
      <c r="J15" s="4">
        <f>$F15*a12A!F51/100</f>
        <v>1562.2261693302221</v>
      </c>
      <c r="K15" s="4">
        <f>$F15*a12A!G51/100</f>
        <v>6148.3185172278654</v>
      </c>
      <c r="L15" s="4">
        <f>$F15*a12A!H51/100</f>
        <v>13067.597950706353</v>
      </c>
      <c r="M15" s="4">
        <f>$F15*a12A!I51/100</f>
        <v>2210.3116937128657</v>
      </c>
      <c r="N15" s="4">
        <f>$F15*a12A!J51/100</f>
        <v>6671.3111112492597</v>
      </c>
      <c r="O15" s="4">
        <f>$F15*a12A!K51/100</f>
        <v>2223.8644178078757</v>
      </c>
      <c r="P15" s="4">
        <f>$F15*a12A!L51/100</f>
        <v>6925.1697701012299</v>
      </c>
    </row>
    <row r="16" spans="1:16" ht="12.75" customHeight="1" x14ac:dyDescent="0.2">
      <c r="A16" s="1">
        <v>1992</v>
      </c>
      <c r="B16" s="16">
        <v>11566.5</v>
      </c>
      <c r="C16" s="16">
        <v>1</v>
      </c>
      <c r="D16" s="16">
        <v>3004.4</v>
      </c>
      <c r="E16" s="16">
        <v>25562.5</v>
      </c>
      <c r="F16" s="213">
        <f t="shared" si="0"/>
        <v>40134.400000000001</v>
      </c>
      <c r="G16" s="4">
        <f>$F16*a12A!C52/100</f>
        <v>1751.0256790903059</v>
      </c>
      <c r="H16" s="4">
        <f>$F16*a12A!D52/100</f>
        <v>14.791635647872276</v>
      </c>
      <c r="I16" s="4">
        <f>$F16*a12A!E52/100</f>
        <v>1036.4628656894567</v>
      </c>
      <c r="J16" s="4">
        <f>$F16*a12A!F52/100</f>
        <v>1444.8740720597239</v>
      </c>
      <c r="K16" s="4">
        <f>$F16*a12A!G52/100</f>
        <v>5686.4660103062397</v>
      </c>
      <c r="L16" s="4">
        <f>$F16*a12A!H52/100</f>
        <v>12085.979503960887</v>
      </c>
      <c r="M16" s="4">
        <f>$F16*a12A!I52/100</f>
        <v>2044.2763795112612</v>
      </c>
      <c r="N16" s="4">
        <f>$F16*a12A!J52/100</f>
        <v>6170.1721815482351</v>
      </c>
      <c r="O16" s="4">
        <f>$F16*a12A!K52/100</f>
        <v>2056.8110432079106</v>
      </c>
      <c r="P16" s="4">
        <f>$F16*a12A!L52/100</f>
        <v>6404.9613569851836</v>
      </c>
    </row>
    <row r="17" spans="1:16" ht="12.75" customHeight="1" x14ac:dyDescent="0.2">
      <c r="A17" s="1">
        <v>1993</v>
      </c>
      <c r="B17" s="16">
        <v>10746.4</v>
      </c>
      <c r="C17" s="16">
        <v>1894.7</v>
      </c>
      <c r="D17" s="16">
        <v>2400.1999999999998</v>
      </c>
      <c r="E17" s="16">
        <v>15475.9</v>
      </c>
      <c r="F17" s="213">
        <f t="shared" si="0"/>
        <v>30517.199999999997</v>
      </c>
      <c r="G17" s="4">
        <f>$F17*a12A!C53/100</f>
        <v>1331.4363950609622</v>
      </c>
      <c r="H17" s="4">
        <f>$F17*a12A!D53/100</f>
        <v>11.247192019645185</v>
      </c>
      <c r="I17" s="4">
        <f>$F17*a12A!E53/100</f>
        <v>788.10059611750228</v>
      </c>
      <c r="J17" s="4">
        <f>$F17*a12A!F53/100</f>
        <v>1098.6463241473898</v>
      </c>
      <c r="K17" s="4">
        <f>$F17*a12A!G53/100</f>
        <v>4323.8473860258928</v>
      </c>
      <c r="L17" s="4">
        <f>$F17*a12A!H53/100</f>
        <v>9189.8783516951808</v>
      </c>
      <c r="M17" s="4">
        <f>$F17*a12A!I53/100</f>
        <v>1554.4169373111608</v>
      </c>
      <c r="N17" s="4">
        <f>$F17*a12A!J53/100</f>
        <v>4691.6455334761149</v>
      </c>
      <c r="O17" s="4">
        <f>$F17*a12A!K53/100</f>
        <v>1563.947983968477</v>
      </c>
      <c r="P17" s="4">
        <f>$F17*a12A!L53/100</f>
        <v>4870.1733855093944</v>
      </c>
    </row>
    <row r="18" spans="1:16" ht="12.75" customHeight="1" x14ac:dyDescent="0.2">
      <c r="A18" s="1">
        <v>1994</v>
      </c>
      <c r="B18" s="16">
        <v>16268.8</v>
      </c>
      <c r="C18" s="16">
        <v>2287.4</v>
      </c>
      <c r="D18" s="16">
        <v>4758.6000000000004</v>
      </c>
      <c r="E18" s="16">
        <v>20276</v>
      </c>
      <c r="F18" s="213">
        <f t="shared" si="0"/>
        <v>43590.8</v>
      </c>
      <c r="G18" s="4">
        <f>$F18*a12A!C54/100</f>
        <v>1901.8251218926835</v>
      </c>
      <c r="H18" s="4">
        <f>$F18*a12A!D54/100</f>
        <v>16.065500697637709</v>
      </c>
      <c r="I18" s="4">
        <f>$F18*a12A!E54/100</f>
        <v>1125.7237054919462</v>
      </c>
      <c r="J18" s="4">
        <f>$F18*a12A!F54/100</f>
        <v>1569.3075441601475</v>
      </c>
      <c r="K18" s="4">
        <f>$F18*a12A!G54/100</f>
        <v>6176.1880721290781</v>
      </c>
      <c r="L18" s="4">
        <f>$F18*a12A!H54/100</f>
        <v>13126.831729420601</v>
      </c>
      <c r="M18" s="4">
        <f>$F18*a12A!I54/100</f>
        <v>2220.3307587505851</v>
      </c>
      <c r="N18" s="4">
        <f>$F18*a12A!J54/100</f>
        <v>6701.5513258310293</v>
      </c>
      <c r="O18" s="4">
        <f>$F18*a12A!K54/100</f>
        <v>2233.9449156401342</v>
      </c>
      <c r="P18" s="4">
        <f>$F18*a12A!L54/100</f>
        <v>6956.5606940696689</v>
      </c>
    </row>
    <row r="19" spans="1:16" ht="12.75" customHeight="1" x14ac:dyDescent="0.2">
      <c r="A19" s="1">
        <v>1995</v>
      </c>
      <c r="B19" s="16">
        <v>21056.400000000001</v>
      </c>
      <c r="C19" s="16">
        <v>2716.8</v>
      </c>
      <c r="D19" s="16">
        <v>6434.8</v>
      </c>
      <c r="E19" s="16">
        <v>38233.300000000003</v>
      </c>
      <c r="F19" s="213">
        <f t="shared" si="0"/>
        <v>68441.3</v>
      </c>
      <c r="G19" s="4">
        <f>$F19*a12A!C55/100</f>
        <v>2986.0287885286275</v>
      </c>
      <c r="H19" s="4">
        <f>$F19*a12A!D55/100</f>
        <v>25.224215956055673</v>
      </c>
      <c r="I19" s="4">
        <f>$F19*a12A!E55/100</f>
        <v>1767.482905674728</v>
      </c>
      <c r="J19" s="4">
        <f>$F19*a12A!F55/100</f>
        <v>2463.9476316591549</v>
      </c>
      <c r="K19" s="4">
        <f>$F19*a12A!G55/100</f>
        <v>9697.1457440792055</v>
      </c>
      <c r="L19" s="4">
        <f>$F19*a12A!H55/100</f>
        <v>20610.253274608272</v>
      </c>
      <c r="M19" s="4">
        <f>$F19*a12A!I55/100</f>
        <v>3486.1099947437633</v>
      </c>
      <c r="N19" s="4">
        <f>$F19*a12A!J55/100</f>
        <v>10522.011175674666</v>
      </c>
      <c r="O19" s="4">
        <f>$F19*a12A!K55/100</f>
        <v>3507.4853903759758</v>
      </c>
      <c r="P19" s="4">
        <f>$F19*a12A!L55/100</f>
        <v>10922.397786483169</v>
      </c>
    </row>
    <row r="20" spans="1:16" ht="12.75" customHeight="1" x14ac:dyDescent="0.2">
      <c r="A20" s="1">
        <v>1996</v>
      </c>
      <c r="B20" s="16">
        <v>17136.5</v>
      </c>
      <c r="C20" s="16">
        <v>3812.5</v>
      </c>
      <c r="D20" s="16">
        <v>8623.2999999999993</v>
      </c>
      <c r="E20" s="16">
        <v>29338.6</v>
      </c>
      <c r="F20" s="213">
        <f t="shared" si="0"/>
        <v>58910.899999999994</v>
      </c>
      <c r="G20" s="4">
        <f>$F20*a12A!C56/100</f>
        <v>2570.2265058982093</v>
      </c>
      <c r="H20" s="4">
        <f>$F20*a12A!D56/100</f>
        <v>21.711762689569014</v>
      </c>
      <c r="I20" s="4">
        <f>$F20*a12A!E56/100</f>
        <v>1521.3622287699579</v>
      </c>
      <c r="J20" s="4">
        <f>$F20*a12A!F56/100</f>
        <v>2120.8447608959691</v>
      </c>
      <c r="K20" s="4">
        <f>$F20*a12A!G56/100</f>
        <v>8346.8254287232357</v>
      </c>
      <c r="L20" s="4">
        <f>$F20*a12A!H56/100</f>
        <v>17740.290871668425</v>
      </c>
      <c r="M20" s="4">
        <f>$F20*a12A!I56/100</f>
        <v>3000.671776973119</v>
      </c>
      <c r="N20" s="4">
        <f>$F20*a12A!J56/100</f>
        <v>9056.8289639304421</v>
      </c>
      <c r="O20" s="4">
        <f>$F20*a12A!K56/100</f>
        <v>3019.0706646995318</v>
      </c>
      <c r="P20" s="4">
        <f>$F20*a12A!L56/100</f>
        <v>9401.4620376838411</v>
      </c>
    </row>
    <row r="21" spans="1:16" ht="12.75" customHeight="1" x14ac:dyDescent="0.2">
      <c r="A21" s="1">
        <v>1997</v>
      </c>
      <c r="B21" s="16">
        <v>23625.599999999999</v>
      </c>
      <c r="C21" s="16">
        <v>1310.7</v>
      </c>
      <c r="D21" s="16">
        <v>10979.6</v>
      </c>
      <c r="E21" s="16">
        <v>25669.3</v>
      </c>
      <c r="F21" s="213">
        <f t="shared" si="0"/>
        <v>61585.2</v>
      </c>
      <c r="G21" s="4">
        <f>$F21*a12A!C57/100</f>
        <v>2686.9036699667195</v>
      </c>
      <c r="H21" s="4">
        <f>$F21*a12A!D57/100</f>
        <v>22.697382786371382</v>
      </c>
      <c r="I21" s="4">
        <f>$F21*a12A!E57/100</f>
        <v>1590.4254922475063</v>
      </c>
      <c r="J21" s="4">
        <f>$F21*a12A!F57/100</f>
        <v>2217.1219378541227</v>
      </c>
      <c r="K21" s="4">
        <f>$F21*a12A!G57/100</f>
        <v>8725.7351931986486</v>
      </c>
      <c r="L21" s="4">
        <f>$F21*a12A!H57/100</f>
        <v>18545.623329296861</v>
      </c>
      <c r="M21" s="4">
        <f>$F21*a12A!I57/100</f>
        <v>3136.8892941585505</v>
      </c>
      <c r="N21" s="4">
        <f>$F21*a12A!J57/100</f>
        <v>9467.9698172910121</v>
      </c>
      <c r="O21" s="4">
        <f>$F21*a12A!K57/100</f>
        <v>3156.1234117905788</v>
      </c>
      <c r="P21" s="4">
        <f>$F21*a12A!L57/100</f>
        <v>9828.2477416431757</v>
      </c>
    </row>
    <row r="22" spans="1:16" ht="12.75" customHeight="1" x14ac:dyDescent="0.2">
      <c r="A22" s="1">
        <v>1998</v>
      </c>
      <c r="B22" s="16">
        <v>28956.799999999999</v>
      </c>
      <c r="C22" s="16">
        <v>1180.8</v>
      </c>
      <c r="D22" s="16">
        <v>11273.3</v>
      </c>
      <c r="E22" s="16">
        <v>15471.1</v>
      </c>
      <c r="F22" s="213">
        <f t="shared" si="0"/>
        <v>56881.999999999993</v>
      </c>
      <c r="G22" s="4">
        <f>$F22*a12A!C58/100</f>
        <v>2797.8762273703678</v>
      </c>
      <c r="H22" s="4">
        <f>$F22*a12A!D58/100</f>
        <v>36.576298384494315</v>
      </c>
      <c r="I22" s="4">
        <f>$F22*a12A!E58/100</f>
        <v>1425.5245445410008</v>
      </c>
      <c r="J22" s="4">
        <f>$F22*a12A!F58/100</f>
        <v>1781.4097538965209</v>
      </c>
      <c r="K22" s="4">
        <f>$F22*a12A!G58/100</f>
        <v>8930.017652253402</v>
      </c>
      <c r="L22" s="4">
        <f>$F22*a12A!H58/100</f>
        <v>14454.879751562821</v>
      </c>
      <c r="M22" s="4">
        <f>$F22*a12A!I58/100</f>
        <v>2391.10077819348</v>
      </c>
      <c r="N22" s="4">
        <f>$F22*a12A!J58/100</f>
        <v>11299.94982982168</v>
      </c>
      <c r="O22" s="4">
        <f>$F22*a12A!K58/100</f>
        <v>3779.3017374216251</v>
      </c>
      <c r="P22" s="4">
        <f>$F22*a12A!L58/100</f>
        <v>8375.1503144280014</v>
      </c>
    </row>
    <row r="23" spans="1:16" ht="12.75" customHeight="1" x14ac:dyDescent="0.2">
      <c r="A23" s="1">
        <v>1999</v>
      </c>
      <c r="B23" s="16">
        <v>26044.799999999999</v>
      </c>
      <c r="C23" s="16">
        <v>140</v>
      </c>
      <c r="D23" s="16">
        <v>5009.2</v>
      </c>
      <c r="E23" s="16">
        <v>23365</v>
      </c>
      <c r="F23" s="213">
        <f t="shared" si="0"/>
        <v>54559</v>
      </c>
      <c r="G23" s="4">
        <f>$F23*a12A!C59/100</f>
        <v>1879.1954040513631</v>
      </c>
      <c r="H23" s="4">
        <f>$F23*a12A!D59/100</f>
        <v>63.355891835493487</v>
      </c>
      <c r="I23" s="4">
        <f>$F23*a12A!E59/100</f>
        <v>1189.5699628957066</v>
      </c>
      <c r="J23" s="4">
        <f>$F23*a12A!F59/100</f>
        <v>2152.0551037567348</v>
      </c>
      <c r="K23" s="4">
        <f>$F23*a12A!G59/100</f>
        <v>7717.0163882703237</v>
      </c>
      <c r="L23" s="4">
        <f>$F23*a12A!H59/100</f>
        <v>15040.511731670669</v>
      </c>
      <c r="M23" s="4">
        <f>$F23*a12A!I59/100</f>
        <v>2300.2416832531826</v>
      </c>
      <c r="N23" s="4">
        <f>$F23*a12A!J59/100</f>
        <v>9676.5849521556229</v>
      </c>
      <c r="O23" s="4">
        <f>$F23*a12A!K59/100</f>
        <v>2959.0380753346199</v>
      </c>
      <c r="P23" s="4">
        <f>$F23*a12A!L59/100</f>
        <v>7190.4840240797039</v>
      </c>
    </row>
    <row r="24" spans="1:16" ht="12.75" customHeight="1" x14ac:dyDescent="0.2">
      <c r="A24" s="1">
        <v>2000</v>
      </c>
      <c r="B24" s="16">
        <v>24253.599999999999</v>
      </c>
      <c r="C24" s="16">
        <v>304.7</v>
      </c>
      <c r="D24" s="16">
        <v>7194.3</v>
      </c>
      <c r="E24" s="16">
        <v>39305.300000000003</v>
      </c>
      <c r="F24" s="213">
        <f t="shared" si="0"/>
        <v>71057.899999999994</v>
      </c>
      <c r="G24" s="4">
        <f>$F24*a12A!C60/100</f>
        <v>3266.2492236326175</v>
      </c>
      <c r="H24" s="4">
        <f>$F24*a12A!D60/100</f>
        <v>34.672665173912108</v>
      </c>
      <c r="I24" s="4">
        <f>$F24*a12A!E60/100</f>
        <v>1719.3854535006037</v>
      </c>
      <c r="J24" s="4">
        <f>$F24*a12A!F60/100</f>
        <v>2022.9478684042344</v>
      </c>
      <c r="K24" s="4">
        <f>$F24*a12A!G60/100</f>
        <v>10032.874579471414</v>
      </c>
      <c r="L24" s="4">
        <f>$F24*a12A!H60/100</f>
        <v>21834.475904062827</v>
      </c>
      <c r="M24" s="4">
        <f>$F24*a12A!I60/100</f>
        <v>4459.8410686474272</v>
      </c>
      <c r="N24" s="4">
        <f>$F24*a12A!J60/100</f>
        <v>11144.744440575016</v>
      </c>
      <c r="O24" s="4">
        <f>$F24*a12A!K60/100</f>
        <v>3838.5435802970355</v>
      </c>
      <c r="P24" s="4">
        <f>$F24*a12A!L60/100</f>
        <v>8731.8681102702358</v>
      </c>
    </row>
    <row r="25" spans="1:16" ht="12.75" customHeight="1" x14ac:dyDescent="0.2">
      <c r="A25" s="1">
        <v>2001</v>
      </c>
      <c r="B25" s="16">
        <v>23088.1</v>
      </c>
      <c r="C25" s="16">
        <v>1027.9000000000001</v>
      </c>
      <c r="D25" s="16">
        <v>4245.6000000000004</v>
      </c>
      <c r="E25" s="16">
        <v>24673.1</v>
      </c>
      <c r="F25" s="213">
        <f t="shared" si="0"/>
        <v>53034.7</v>
      </c>
      <c r="G25" s="4">
        <f>$F25*a12A!C61/100</f>
        <v>2341.2380971534863</v>
      </c>
      <c r="H25" s="4">
        <f>$F25*a12A!D61/100</f>
        <v>17.851891735628829</v>
      </c>
      <c r="I25" s="4">
        <f>$F25*a12A!E61/100</f>
        <v>1285.3062017858881</v>
      </c>
      <c r="J25" s="4">
        <f>$F25*a12A!F61/100</f>
        <v>1631.6569040005975</v>
      </c>
      <c r="K25" s="4">
        <f>$F25*a12A!G61/100</f>
        <v>6507.0115373187691</v>
      </c>
      <c r="L25" s="4">
        <f>$F25*a12A!H61/100</f>
        <v>15611.140286880329</v>
      </c>
      <c r="M25" s="4">
        <f>$F25*a12A!I61/100</f>
        <v>2431.3436454903608</v>
      </c>
      <c r="N25" s="4">
        <f>$F25*a12A!J61/100</f>
        <v>8211.9122028404036</v>
      </c>
      <c r="O25" s="4">
        <f>$F25*a12A!K61/100</f>
        <v>3109.7335333518886</v>
      </c>
      <c r="P25" s="4">
        <f>$F25*a12A!L61/100</f>
        <v>8030.5489840781702</v>
      </c>
    </row>
    <row r="26" spans="1:16" ht="12.75" customHeight="1" x14ac:dyDescent="0.2">
      <c r="A26" s="1">
        <v>2002</v>
      </c>
      <c r="B26" s="16">
        <v>24742.799999999999</v>
      </c>
      <c r="C26" s="16">
        <v>1774.2</v>
      </c>
      <c r="D26" s="16">
        <v>4577.6000000000004</v>
      </c>
      <c r="E26" s="16">
        <v>23487.4</v>
      </c>
      <c r="F26" s="213">
        <f t="shared" si="0"/>
        <v>54582</v>
      </c>
      <c r="G26" s="4">
        <f>$F26*a12A!C62/100</f>
        <v>2079.6035090249579</v>
      </c>
      <c r="H26" s="4">
        <f>$F26*a12A!D62/100</f>
        <v>23.278513321355778</v>
      </c>
      <c r="I26" s="4">
        <f>$F26*a12A!E62/100</f>
        <v>1036.9138421743592</v>
      </c>
      <c r="J26" s="4">
        <f>$F26*a12A!F62/100</f>
        <v>1240.1815701898431</v>
      </c>
      <c r="K26" s="4">
        <f>$F26*a12A!G62/100</f>
        <v>6710.7260656815197</v>
      </c>
      <c r="L26" s="4">
        <f>$F26*a12A!H62/100</f>
        <v>15926.376606362706</v>
      </c>
      <c r="M26" s="4">
        <f>$F26*a12A!I62/100</f>
        <v>2475.4195851313334</v>
      </c>
      <c r="N26" s="4">
        <f>$F26*a12A!J62/100</f>
        <v>9520.1610286499545</v>
      </c>
      <c r="O26" s="4">
        <f>$F26*a12A!K62/100</f>
        <v>3111.7740412268472</v>
      </c>
      <c r="P26" s="4">
        <f>$F26*a12A!L62/100</f>
        <v>8357.3304539346464</v>
      </c>
    </row>
    <row r="27" spans="1:16" ht="12.75" customHeight="1" x14ac:dyDescent="0.2">
      <c r="A27" s="1">
        <v>2003</v>
      </c>
      <c r="B27" s="16">
        <v>21986.6</v>
      </c>
      <c r="C27" s="16">
        <v>2394.9</v>
      </c>
      <c r="D27" s="16">
        <v>5587.7</v>
      </c>
      <c r="E27" s="16">
        <v>33526.400000000001</v>
      </c>
      <c r="F27" s="213">
        <f t="shared" si="0"/>
        <v>63495.600000000006</v>
      </c>
      <c r="G27" s="4">
        <f>$F27*a12A!C63/100</f>
        <v>2612.6323896295721</v>
      </c>
      <c r="H27" s="4">
        <f>$F27*a12A!D63/100</f>
        <v>15.706591312983015</v>
      </c>
      <c r="I27" s="4">
        <f>$F27*a12A!E63/100</f>
        <v>1202.2943541383327</v>
      </c>
      <c r="J27" s="4">
        <f>$F27*a12A!F63/100</f>
        <v>1385.0132500949112</v>
      </c>
      <c r="K27" s="4">
        <f>$F27*a12A!G63/100</f>
        <v>8150.629132639031</v>
      </c>
      <c r="L27" s="4">
        <f>$F27*a12A!H63/100</f>
        <v>18403.992410355495</v>
      </c>
      <c r="M27" s="4">
        <f>$F27*a12A!I63/100</f>
        <v>3183.6155436803929</v>
      </c>
      <c r="N27" s="4">
        <f>$F27*a12A!J63/100</f>
        <v>9936.1169248211772</v>
      </c>
      <c r="O27" s="4">
        <f>$F27*a12A!K63/100</f>
        <v>2747.3540858638321</v>
      </c>
      <c r="P27" s="4">
        <f>$F27*a12A!L63/100</f>
        <v>7689.0696810531153</v>
      </c>
    </row>
    <row r="28" spans="1:16" ht="12.75" customHeight="1" x14ac:dyDescent="0.2">
      <c r="A28" s="1">
        <v>2004</v>
      </c>
      <c r="B28" s="16">
        <v>34267.4</v>
      </c>
      <c r="C28" s="16">
        <v>2137.8000000000002</v>
      </c>
      <c r="D28" s="16">
        <v>8421.2000000000007</v>
      </c>
      <c r="E28" s="16">
        <v>57365.4</v>
      </c>
      <c r="F28" s="213">
        <f t="shared" si="0"/>
        <v>102191.80000000002</v>
      </c>
      <c r="G28" s="4">
        <f>$F28*a12A!C64/100</f>
        <v>3098.8098374185647</v>
      </c>
      <c r="H28" s="4">
        <f>$F28*a12A!D64/100</f>
        <v>0.79060145460678355</v>
      </c>
      <c r="I28" s="4">
        <f>$F28*a12A!E64/100</f>
        <v>1578.7757627479243</v>
      </c>
      <c r="J28" s="4">
        <f>$F28*a12A!F64/100</f>
        <v>2345.7856699492418</v>
      </c>
      <c r="K28" s="4">
        <f>$F28*a12A!G64/100</f>
        <v>11330.773551191685</v>
      </c>
      <c r="L28" s="4">
        <f>$F28*a12A!H64/100</f>
        <v>28926.9371339094</v>
      </c>
      <c r="M28" s="4">
        <f>$F28*a12A!I64/100</f>
        <v>5699.4696043039412</v>
      </c>
      <c r="N28" s="4">
        <f>$F28*a12A!J64/100</f>
        <v>16844.420189604847</v>
      </c>
      <c r="O28" s="4">
        <f>$F28*a12A!K64/100</f>
        <v>3950.414100262808</v>
      </c>
      <c r="P28" s="4">
        <f>$F28*a12A!L64/100</f>
        <v>15422.610439654556</v>
      </c>
    </row>
    <row r="29" spans="1:16" ht="12.75" customHeight="1" x14ac:dyDescent="0.2">
      <c r="A29" s="1">
        <v>2005</v>
      </c>
      <c r="B29" s="16">
        <v>39410.9</v>
      </c>
      <c r="C29" s="16">
        <v>1816.9</v>
      </c>
      <c r="D29" s="16">
        <v>29992.1</v>
      </c>
      <c r="E29" s="16">
        <v>63307.199999999997</v>
      </c>
      <c r="F29" s="213">
        <f t="shared" si="0"/>
        <v>134527.09999999998</v>
      </c>
      <c r="G29" s="4">
        <f>$F29*a12A!C65/100</f>
        <v>9340.5824449658903</v>
      </c>
      <c r="H29" s="4">
        <f>$F29*a12A!D65/100</f>
        <v>1.258531526563891</v>
      </c>
      <c r="I29" s="4">
        <f>$F29*a12A!E65/100</f>
        <v>1641.5034926669084</v>
      </c>
      <c r="J29" s="4">
        <f>$F29*a12A!F65/100</f>
        <v>2674.8977128121478</v>
      </c>
      <c r="K29" s="4">
        <f>$F29*a12A!G65/100</f>
        <v>14807.87371585449</v>
      </c>
      <c r="L29" s="4">
        <f>$F29*a12A!H65/100</f>
        <v>32691.294131869799</v>
      </c>
      <c r="M29" s="4">
        <f>$F29*a12A!I65/100</f>
        <v>6171.3368387979453</v>
      </c>
      <c r="N29" s="4">
        <f>$F29*a12A!J65/100</f>
        <v>22828.454006164906</v>
      </c>
      <c r="O29" s="4">
        <f>$F29*a12A!K65/100</f>
        <v>5521.120227162025</v>
      </c>
      <c r="P29" s="4">
        <f>$F29*a12A!L65/100</f>
        <v>28462.118209447501</v>
      </c>
    </row>
    <row r="30" spans="1:16" ht="12.75" customHeight="1" x14ac:dyDescent="0.2">
      <c r="A30" s="1">
        <v>2006</v>
      </c>
      <c r="B30" s="16">
        <v>33624</v>
      </c>
      <c r="C30" s="16">
        <v>6448.8</v>
      </c>
      <c r="D30" s="16">
        <v>26441.7</v>
      </c>
      <c r="E30" s="16">
        <v>119779.3</v>
      </c>
      <c r="F30" s="213">
        <f t="shared" si="0"/>
        <v>186293.8</v>
      </c>
      <c r="G30" s="4">
        <f>$F30*a12A!C66/100</f>
        <v>18244.547272754473</v>
      </c>
      <c r="H30" s="4">
        <f>$F30*a12A!D66/100</f>
        <v>1.2587692300267139</v>
      </c>
      <c r="I30" s="4">
        <f>$F30*a12A!E66/100</f>
        <v>1433.8010914619285</v>
      </c>
      <c r="J30" s="4">
        <f>$F30*a12A!F66/100</f>
        <v>7226.9268243084416</v>
      </c>
      <c r="K30" s="4">
        <f>$F30*a12A!G66/100</f>
        <v>20429.707717619349</v>
      </c>
      <c r="L30" s="4">
        <f>$F30*a12A!H66/100</f>
        <v>52207.148114259231</v>
      </c>
      <c r="M30" s="4">
        <f>$F30*a12A!I66/100</f>
        <v>13872.167396212753</v>
      </c>
      <c r="N30" s="4">
        <f>$F30*a12A!J66/100</f>
        <v>19169.311078802388</v>
      </c>
      <c r="O30" s="4">
        <f>$F30*a12A!K66/100</f>
        <v>6729.3083740525262</v>
      </c>
      <c r="P30" s="4">
        <f>$F30*a12A!L66/100</f>
        <v>36972.893507860928</v>
      </c>
    </row>
    <row r="31" spans="1:16" ht="12.75" customHeight="1" x14ac:dyDescent="0.2">
      <c r="A31" s="1">
        <v>2007</v>
      </c>
      <c r="B31" s="16">
        <v>40404.6</v>
      </c>
      <c r="C31" s="16">
        <v>5600.6</v>
      </c>
      <c r="D31" s="16">
        <v>24224.9</v>
      </c>
      <c r="E31" s="16">
        <v>177283.9</v>
      </c>
      <c r="F31" s="213">
        <f t="shared" si="0"/>
        <v>247514</v>
      </c>
      <c r="G31" s="4">
        <f>$F31*a12A!C67/100</f>
        <v>33861.045805889422</v>
      </c>
      <c r="H31" s="4">
        <f>$F31*a12A!D67/100</f>
        <v>9.453612506621468</v>
      </c>
      <c r="I31" s="4">
        <f>$F31*a12A!E67/100</f>
        <v>1708.2604352974929</v>
      </c>
      <c r="J31" s="4">
        <f>$F31*a12A!F67/100</f>
        <v>8283.2112104076932</v>
      </c>
      <c r="K31" s="4">
        <f>$F31*a12A!G67/100</f>
        <v>29168.790879975255</v>
      </c>
      <c r="L31" s="4">
        <f>$F31*a12A!H67/100</f>
        <v>71077.410571440298</v>
      </c>
      <c r="M31" s="4">
        <f>$F31*a12A!I67/100</f>
        <v>18337.752406365158</v>
      </c>
      <c r="N31" s="4">
        <f>$F31*a12A!J67/100</f>
        <v>32839.373652052302</v>
      </c>
      <c r="O31" s="4">
        <f>$F31*a12A!K67/100</f>
        <v>7093.1262548571558</v>
      </c>
      <c r="P31" s="4">
        <f>$F31*a12A!L67/100</f>
        <v>32382.809285112093</v>
      </c>
    </row>
    <row r="32" spans="1:16" ht="12.75" customHeight="1" x14ac:dyDescent="0.2">
      <c r="A32" s="1">
        <v>2008</v>
      </c>
      <c r="B32" s="16">
        <v>157197.5</v>
      </c>
      <c r="C32" s="16">
        <v>5839.8</v>
      </c>
      <c r="D32" s="16">
        <v>58771.199999999997</v>
      </c>
      <c r="E32" s="16">
        <v>88172.3</v>
      </c>
      <c r="F32" s="213">
        <f t="shared" si="0"/>
        <v>309980.79999999999</v>
      </c>
      <c r="G32" s="4">
        <f>$F32*a12A!C68/100</f>
        <v>29379.150238799499</v>
      </c>
      <c r="H32" s="4">
        <f>$F32*a12A!D68/100</f>
        <v>42.236769798763781</v>
      </c>
      <c r="I32" s="4">
        <f>$F32*a12A!E68/100</f>
        <v>1927.0212048057119</v>
      </c>
      <c r="J32" s="4">
        <f>$F32*a12A!F68/100</f>
        <v>8908.8466224533895</v>
      </c>
      <c r="K32" s="4">
        <f>$F32*a12A!G68/100</f>
        <v>37926.45298421094</v>
      </c>
      <c r="L32" s="4">
        <f>$F32*a12A!H68/100</f>
        <v>71851.256281415102</v>
      </c>
      <c r="M32" s="4">
        <f>$F32*a12A!I68/100</f>
        <v>11932.204632899893</v>
      </c>
      <c r="N32" s="4">
        <f>$F32*a12A!J68/100</f>
        <v>59716.808254902426</v>
      </c>
      <c r="O32" s="4">
        <f>$F32*a12A!K68/100</f>
        <v>15774.326435336603</v>
      </c>
      <c r="P32" s="4">
        <f>$F32*a12A!L68/100</f>
        <v>54379.284581537264</v>
      </c>
    </row>
    <row r="33" spans="1:16" ht="12.75" customHeight="1" x14ac:dyDescent="0.2">
      <c r="A33" s="1">
        <v>2009</v>
      </c>
      <c r="B33" s="16">
        <v>50190.9</v>
      </c>
      <c r="C33" s="16">
        <v>8283.5</v>
      </c>
      <c r="D33" s="16">
        <v>25290.2</v>
      </c>
      <c r="E33" s="16">
        <v>47325</v>
      </c>
      <c r="F33" s="213">
        <f t="shared" si="0"/>
        <v>131089.60000000001</v>
      </c>
      <c r="G33" s="4">
        <f>$F33*a12A!C69/100</f>
        <v>9148.2948562401489</v>
      </c>
      <c r="H33" s="4">
        <f>$F33*a12A!D69/100</f>
        <v>17.106216364011317</v>
      </c>
      <c r="I33" s="4">
        <f>$F33*a12A!E69/100</f>
        <v>890.97070000554322</v>
      </c>
      <c r="J33" s="4">
        <f>$F33*a12A!F69/100</f>
        <v>3223.6518531001852</v>
      </c>
      <c r="K33" s="4">
        <f>$F33*a12A!G69/100</f>
        <v>18816.852621110193</v>
      </c>
      <c r="L33" s="4">
        <f>$F33*a12A!H69/100</f>
        <v>26374.700666080826</v>
      </c>
      <c r="M33" s="4">
        <f>$F33*a12A!I69/100</f>
        <v>4882.2895986617932</v>
      </c>
      <c r="N33" s="4">
        <f>$F33*a12A!J69/100</f>
        <v>27294.488761345743</v>
      </c>
      <c r="O33" s="4">
        <f>$F33*a12A!K69/100</f>
        <v>8020.417680290795</v>
      </c>
      <c r="P33" s="4">
        <f>$F33*a12A!L69/100</f>
        <v>25024.376884259465</v>
      </c>
    </row>
    <row r="34" spans="1:16" ht="12.75" customHeight="1" x14ac:dyDescent="0.2">
      <c r="A34" s="1">
        <v>2010</v>
      </c>
      <c r="B34" s="16">
        <v>78880.899999999994</v>
      </c>
      <c r="C34" s="16">
        <v>15356.6</v>
      </c>
      <c r="D34" s="16">
        <v>91074.4</v>
      </c>
      <c r="E34" s="16">
        <v>73610.100000000006</v>
      </c>
      <c r="F34" s="213">
        <f t="shared" si="0"/>
        <v>258922</v>
      </c>
      <c r="G34" s="4">
        <f>$F34*a12A!C70/100</f>
        <v>24719.251837346172</v>
      </c>
      <c r="H34" s="4">
        <f>$F34*a12A!D70/100</f>
        <v>16.719515143932064</v>
      </c>
      <c r="I34" s="4">
        <f>$F34*a12A!E70/100</f>
        <v>1019.5395946251572</v>
      </c>
      <c r="J34" s="4">
        <f>$F34*a12A!F70/100</f>
        <v>6105.0988789983639</v>
      </c>
      <c r="K34" s="4">
        <f>$F34*a12A!G70/100</f>
        <v>42877.306847205247</v>
      </c>
      <c r="L34" s="4">
        <f>$F34*a12A!H70/100</f>
        <v>49276.210107728672</v>
      </c>
      <c r="M34" s="4">
        <f>$F34*a12A!I70/100</f>
        <v>10663.983412647576</v>
      </c>
      <c r="N34" s="4">
        <f>$F34*a12A!J70/100</f>
        <v>50609.300753443364</v>
      </c>
      <c r="O34" s="4">
        <f>$F34*a12A!K70/100</f>
        <v>11554.969181300954</v>
      </c>
      <c r="P34" s="4">
        <f>$F34*a12A!L70/100</f>
        <v>43304.616757628406</v>
      </c>
    </row>
    <row r="35" spans="1:16" ht="12.75" customHeight="1" x14ac:dyDescent="0.2">
      <c r="A35" s="1">
        <v>2011</v>
      </c>
      <c r="B35" s="16">
        <v>138228.70000000001</v>
      </c>
      <c r="C35" s="16">
        <v>18502</v>
      </c>
      <c r="D35" s="16">
        <v>89648</v>
      </c>
      <c r="E35" s="16">
        <v>102906.5</v>
      </c>
      <c r="F35" s="213">
        <f t="shared" si="0"/>
        <v>349285.2</v>
      </c>
      <c r="G35" s="4">
        <f>$F35*a12A!C71/100</f>
        <v>31215.608591942684</v>
      </c>
      <c r="H35" s="4">
        <f>$F35*a12A!D71/100</f>
        <v>17.123643142369925</v>
      </c>
      <c r="I35" s="4">
        <f>$F35*a12A!E71/100</f>
        <v>978.36444787457674</v>
      </c>
      <c r="J35" s="4">
        <f>$F35*a12A!F71/100</f>
        <v>8018.0969914297957</v>
      </c>
      <c r="K35" s="4">
        <f>$F35*a12A!G71/100</f>
        <v>54102.217437770829</v>
      </c>
      <c r="L35" s="4">
        <f>$F35*a12A!H71/100</f>
        <v>70236.324062025989</v>
      </c>
      <c r="M35" s="4">
        <f>$F35*a12A!I71/100</f>
        <v>11633.317140128582</v>
      </c>
      <c r="N35" s="4">
        <f>$F35*a12A!J71/100</f>
        <v>80196.816749412887</v>
      </c>
      <c r="O35" s="4">
        <f>$F35*a12A!K71/100</f>
        <v>10363.840461994785</v>
      </c>
      <c r="P35" s="4">
        <f>$F35*a12A!L71/100</f>
        <v>64444.06385180886</v>
      </c>
    </row>
    <row r="36" spans="1:16" ht="12.75" customHeight="1" x14ac:dyDescent="0.2">
      <c r="A36" s="1">
        <v>2012</v>
      </c>
      <c r="B36" s="16">
        <v>97852.2</v>
      </c>
      <c r="C36" s="16">
        <v>12001.4</v>
      </c>
      <c r="D36" s="16">
        <v>66411.8</v>
      </c>
      <c r="E36" s="16">
        <v>63440.5</v>
      </c>
      <c r="F36" s="213">
        <f t="shared" si="0"/>
        <v>239705.9</v>
      </c>
      <c r="G36" s="4">
        <f>$F36*a12A!C72/100</f>
        <v>21003.645605440623</v>
      </c>
      <c r="H36" s="4">
        <f>$F36*a12A!D72/100</f>
        <v>17.984451417684554</v>
      </c>
      <c r="I36" s="4">
        <f>$F36*a12A!E72/100</f>
        <v>791.28974749222823</v>
      </c>
      <c r="J36" s="4">
        <f>$F36*a12A!F72/100</f>
        <v>5986.2282434236749</v>
      </c>
      <c r="K36" s="4">
        <f>$F36*a12A!G72/100</f>
        <v>39818.942117781953</v>
      </c>
      <c r="L36" s="4">
        <f>$F36*a12A!H72/100</f>
        <v>49517.49714534753</v>
      </c>
      <c r="M36" s="4">
        <f>$F36*a12A!I72/100</f>
        <v>7901.4330400156559</v>
      </c>
      <c r="N36" s="4">
        <f>$F36*a12A!J72/100</f>
        <v>55678.555844856768</v>
      </c>
      <c r="O36" s="4">
        <f>$F36*a12A!K72/100</f>
        <v>8301.7829457033295</v>
      </c>
      <c r="P36" s="4">
        <f>$F36*a12A!L72/100</f>
        <v>39159.967792142968</v>
      </c>
    </row>
    <row r="37" spans="1:16" ht="12.75" customHeight="1" x14ac:dyDescent="0.2">
      <c r="A37" s="1">
        <v>2013</v>
      </c>
      <c r="B37" s="16">
        <v>67370.399999999994</v>
      </c>
      <c r="C37" s="16">
        <v>0</v>
      </c>
      <c r="D37" s="16">
        <v>68670.399999999994</v>
      </c>
      <c r="E37" s="16">
        <v>48095.5</v>
      </c>
      <c r="F37" s="213">
        <f t="shared" si="0"/>
        <v>184136.3</v>
      </c>
      <c r="G37" s="4">
        <f>$F37*a12A!C73/100</f>
        <v>16325.364716158247</v>
      </c>
      <c r="H37" s="4">
        <f>$F37*a12A!D73/100</f>
        <v>15.603010746010339</v>
      </c>
      <c r="I37" s="4">
        <f>$F37*a12A!E73/100</f>
        <v>561.48081331768844</v>
      </c>
      <c r="J37" s="4">
        <f>$F37*a12A!F73/100</f>
        <v>2289.2902357361918</v>
      </c>
      <c r="K37" s="4">
        <f>$F37*a12A!G73/100</f>
        <v>33635.020545489497</v>
      </c>
      <c r="L37" s="4">
        <f>$F37*a12A!H73/100</f>
        <v>45105.253158962914</v>
      </c>
      <c r="M37" s="4">
        <f>$F37*a12A!I73/100</f>
        <v>5351.8824675931328</v>
      </c>
      <c r="N37" s="4">
        <f>$F37*a12A!J73/100</f>
        <v>38567.335636153563</v>
      </c>
      <c r="O37" s="4">
        <f>$F37*a12A!K73/100</f>
        <v>6421.2007441568803</v>
      </c>
      <c r="P37" s="4">
        <f>$F37*a12A!L73/100</f>
        <v>26231.676413430945</v>
      </c>
    </row>
    <row r="38" spans="1:16" ht="12.75" customHeight="1" x14ac:dyDescent="0.2">
      <c r="A38" s="1">
        <v>2014</v>
      </c>
      <c r="B38" s="16">
        <v>47785.3</v>
      </c>
      <c r="C38" s="16">
        <v>2468.6999999999998</v>
      </c>
      <c r="D38" s="16">
        <v>33479.699999999997</v>
      </c>
      <c r="E38" s="16">
        <v>47563.1</v>
      </c>
      <c r="F38" s="213">
        <f t="shared" si="0"/>
        <v>131296.79999999999</v>
      </c>
      <c r="G38" s="4">
        <f>$F38*a12A!C74/100</f>
        <v>9304.9822659046968</v>
      </c>
      <c r="H38" s="4">
        <f>$F38*a12A!D74/100</f>
        <v>10.098136302244587</v>
      </c>
      <c r="I38" s="4">
        <f>$F38*a12A!E74/100</f>
        <v>432.36553376368107</v>
      </c>
      <c r="J38" s="4">
        <f>$F38*a12A!F74/100</f>
        <v>1406.9363504086377</v>
      </c>
      <c r="K38" s="4">
        <f>$F38*a12A!G74/100</f>
        <v>21989.120942440044</v>
      </c>
      <c r="L38" s="4">
        <f>$F38*a12A!H74/100</f>
        <v>36100.238597732081</v>
      </c>
      <c r="M38" s="4">
        <f>$F38*a12A!I74/100</f>
        <v>4220.2209645892144</v>
      </c>
      <c r="N38" s="4">
        <f>$F38*a12A!J74/100</f>
        <v>26736.26753351196</v>
      </c>
      <c r="O38" s="4">
        <f>$F38*a12A!K74/100</f>
        <v>5564.4121795164865</v>
      </c>
      <c r="P38" s="4">
        <f>$F38*a12A!L74/100</f>
        <v>16927.962577759659</v>
      </c>
    </row>
    <row r="39" spans="1:16" ht="12.75" customHeight="1" x14ac:dyDescent="0.2">
      <c r="A39" s="1">
        <v>2015</v>
      </c>
      <c r="B39" s="16">
        <v>54040.800000000003</v>
      </c>
      <c r="C39" s="16">
        <v>6977</v>
      </c>
      <c r="D39" s="16">
        <v>4228.7</v>
      </c>
      <c r="E39" s="16">
        <v>54591</v>
      </c>
      <c r="F39" s="213">
        <f t="shared" si="0"/>
        <v>119837.5</v>
      </c>
      <c r="G39" s="4">
        <f>$F39*a12A!C75/100</f>
        <v>7535.1055742230246</v>
      </c>
      <c r="H39" s="4">
        <f>$F39*a12A!D75/100</f>
        <v>6.7694853272353877</v>
      </c>
      <c r="I39" s="4">
        <f>$F39*a12A!E75/100</f>
        <v>442.17252934779384</v>
      </c>
      <c r="J39" s="4">
        <f>$F39*a12A!F75/100</f>
        <v>1505.0219305363835</v>
      </c>
      <c r="K39" s="4">
        <f>$F39*a12A!G75/100</f>
        <v>18010.238328316853</v>
      </c>
      <c r="L39" s="4">
        <f>$F39*a12A!H75/100</f>
        <v>31460.220655624038</v>
      </c>
      <c r="M39" s="4">
        <f>$F39*a12A!I75/100</f>
        <v>3458.764749278309</v>
      </c>
      <c r="N39" s="4">
        <f>$F39*a12A!J75/100</f>
        <v>31662.249839109456</v>
      </c>
      <c r="O39" s="4">
        <f>$F39*a12A!K75/100</f>
        <v>4279.3449751365088</v>
      </c>
      <c r="P39" s="4">
        <f>$F39*a12A!L75/100</f>
        <v>14493.845005729403</v>
      </c>
    </row>
    <row r="40" spans="1:16" ht="12.75" customHeight="1" x14ac:dyDescent="0.2">
      <c r="A40" s="1">
        <v>2016</v>
      </c>
      <c r="B40" s="16">
        <v>0</v>
      </c>
      <c r="C40" s="16">
        <v>12087.3</v>
      </c>
      <c r="D40" s="16">
        <v>14615.8</v>
      </c>
      <c r="E40" s="16">
        <v>45912</v>
      </c>
      <c r="F40" s="213">
        <f t="shared" si="0"/>
        <v>72615.100000000006</v>
      </c>
      <c r="G40" s="4">
        <f>$F40*a12A!C76/100</f>
        <v>4948.7707198856524</v>
      </c>
      <c r="H40" s="4">
        <f>$F40*a12A!D76/100</f>
        <v>13.575578416663802</v>
      </c>
      <c r="I40" s="4">
        <f>$F40*a12A!E76/100</f>
        <v>256.67100724770785</v>
      </c>
      <c r="J40" s="4">
        <f>$F40*a12A!F76/100</f>
        <v>660.48898344745135</v>
      </c>
      <c r="K40" s="4">
        <f>$F40*a12A!G76/100</f>
        <v>12901.491662121287</v>
      </c>
      <c r="L40" s="4">
        <f>$F40*a12A!H76/100</f>
        <v>20010.396245397191</v>
      </c>
      <c r="M40" s="4">
        <f>$F40*a12A!I76/100</f>
        <v>2162.7304067632645</v>
      </c>
      <c r="N40" s="4">
        <f>$F40*a12A!J76/100</f>
        <v>13128.976126887957</v>
      </c>
      <c r="O40" s="4">
        <f>$F40*a12A!K76/100</f>
        <v>2839.7846394463691</v>
      </c>
      <c r="P40" s="4">
        <f>$F40*a12A!L76/100</f>
        <v>11642.488334854817</v>
      </c>
    </row>
    <row r="41" spans="1:16" ht="12.75" customHeight="1" x14ac:dyDescent="0.2">
      <c r="A41" s="1">
        <v>2017</v>
      </c>
      <c r="B41" s="120">
        <v>8632.7000000000007</v>
      </c>
      <c r="C41" s="16">
        <v>15666.8</v>
      </c>
      <c r="D41" s="16">
        <v>48627.8</v>
      </c>
      <c r="E41" s="16">
        <v>58006.8</v>
      </c>
      <c r="F41" s="213">
        <f t="shared" si="0"/>
        <v>130934.1</v>
      </c>
      <c r="G41" s="4">
        <f>$F41*a12A!C77/100</f>
        <v>10417.763704929437</v>
      </c>
      <c r="H41" s="4">
        <f>$F41*a12A!D77/100</f>
        <v>19.292146419035522</v>
      </c>
      <c r="I41" s="4">
        <f>$F41*a12A!E77/100</f>
        <v>547.84314995762713</v>
      </c>
      <c r="J41" s="4">
        <f>$F41*a12A!F77/100</f>
        <v>1114.0507162828812</v>
      </c>
      <c r="K41" s="4">
        <f>$F41*a12A!G77/100</f>
        <v>23415.544682825352</v>
      </c>
      <c r="L41" s="4">
        <f>$F41*a12A!H77/100</f>
        <v>29898.2439630511</v>
      </c>
      <c r="M41" s="4">
        <f>$F41*a12A!I77/100</f>
        <v>3865.2759315864982</v>
      </c>
      <c r="N41" s="4">
        <f>$F41*a12A!J77/100</f>
        <v>21695.069302488668</v>
      </c>
      <c r="O41" s="4">
        <f>$F41*a12A!K77/100</f>
        <v>3996.9811283346762</v>
      </c>
      <c r="P41" s="4">
        <f>$F41*a12A!L77/100</f>
        <v>27668.843708413369</v>
      </c>
    </row>
    <row r="42" spans="1:16" ht="12.75" customHeight="1" x14ac:dyDescent="0.2">
      <c r="A42" s="1">
        <v>2018</v>
      </c>
      <c r="B42" s="16">
        <v>43422.9</v>
      </c>
      <c r="C42" s="16">
        <v>19198.599999999999</v>
      </c>
      <c r="D42" s="16">
        <v>55171</v>
      </c>
      <c r="E42" s="16">
        <v>57201.4</v>
      </c>
      <c r="F42" s="213">
        <f t="shared" si="0"/>
        <v>174993.9</v>
      </c>
      <c r="G42" s="4">
        <f>$F42*a12A!C78/100</f>
        <v>10569.55354357682</v>
      </c>
      <c r="H42" s="4">
        <f>$F42*a12A!D78/100</f>
        <v>18.556597357531672</v>
      </c>
      <c r="I42" s="4">
        <f>$F42*a12A!E78/100</f>
        <v>1282.7901428128184</v>
      </c>
      <c r="J42" s="4">
        <f>$F42*a12A!F78/100</f>
        <v>1216.6231555905215</v>
      </c>
      <c r="K42" s="4">
        <f>$F42*a12A!G78/100</f>
        <v>33793.649129015452</v>
      </c>
      <c r="L42" s="4">
        <f>$F42*a12A!H78/100</f>
        <v>40996.863210460142</v>
      </c>
      <c r="M42" s="4">
        <f>$F42*a12A!I78/100</f>
        <v>3793.2293143532552</v>
      </c>
      <c r="N42" s="4">
        <f>$F42*a12A!J78/100</f>
        <v>32706.910406527935</v>
      </c>
      <c r="O42" s="4">
        <f>$F42*a12A!K78/100</f>
        <v>5368.4606229930305</v>
      </c>
      <c r="P42" s="4">
        <f>$F42*a12A!L78/100</f>
        <v>35591.894435337621</v>
      </c>
    </row>
    <row r="43" spans="1:16" ht="12.75" customHeight="1" x14ac:dyDescent="0.2">
      <c r="A43" s="1">
        <v>2019</v>
      </c>
      <c r="B43" s="16">
        <v>57138.5</v>
      </c>
      <c r="C43" s="16">
        <v>17313.599999999999</v>
      </c>
      <c r="D43" s="16">
        <v>75764.5</v>
      </c>
      <c r="E43" s="16">
        <v>59928.2</v>
      </c>
      <c r="F43" s="213">
        <f t="shared" si="0"/>
        <v>210144.8</v>
      </c>
      <c r="G43" s="4">
        <f>$F43*a12A!C79/100</f>
        <v>17145.986657140322</v>
      </c>
      <c r="H43" s="4">
        <f>$F43*a12A!D79/100</f>
        <v>20.767746320707385</v>
      </c>
      <c r="I43" s="4">
        <f>$F43*a12A!E79/100</f>
        <v>1793.5215135232925</v>
      </c>
      <c r="J43" s="4">
        <f>$F43*a12A!F79/100</f>
        <v>1372.8833265630624</v>
      </c>
      <c r="K43" s="4">
        <f>$F43*a12A!G79/100</f>
        <v>44128.680624096742</v>
      </c>
      <c r="L43" s="4">
        <f>$F43*a12A!H79/100</f>
        <v>50392.943211934689</v>
      </c>
      <c r="M43" s="4">
        <f>$F43*a12A!I79/100</f>
        <v>3917.2975467133388</v>
      </c>
      <c r="N43" s="4">
        <f>$F43*a12A!J79/100</f>
        <v>38221.18356499097</v>
      </c>
      <c r="O43" s="4">
        <f>$F43*a12A!K79/100</f>
        <v>6495.1836915524955</v>
      </c>
      <c r="P43" s="4">
        <f>$F43*a12A!L79/100</f>
        <v>34931.403429335543</v>
      </c>
    </row>
    <row r="44" spans="1:16" ht="12.75" customHeight="1" x14ac:dyDescent="0.2">
      <c r="A44" s="1">
        <v>2020</v>
      </c>
      <c r="B44" s="228">
        <v>65973.399999999994</v>
      </c>
      <c r="C44" s="228">
        <v>42326</v>
      </c>
      <c r="D44" s="228">
        <v>120209.9</v>
      </c>
      <c r="E44" s="228">
        <v>48946.3</v>
      </c>
      <c r="F44" s="213">
        <f>SUM(B44:E44)</f>
        <v>277455.59999999998</v>
      </c>
      <c r="G44" s="4">
        <f>$F44*a12A!C80/100</f>
        <v>24494.920071680004</v>
      </c>
      <c r="H44" s="4">
        <f>$F44*a12A!D80/100</f>
        <v>30.194063303208342</v>
      </c>
      <c r="I44" s="4">
        <f>$F44*a12A!E80/100</f>
        <v>2764.8334381067789</v>
      </c>
      <c r="J44" s="4">
        <f>$F44*a12A!F80/100</f>
        <v>1577.8557420076165</v>
      </c>
      <c r="K44" s="4">
        <f>$F44*a12A!G80/100</f>
        <v>70642.024990967126</v>
      </c>
      <c r="L44" s="4">
        <f>$F44*a12A!H80/100</f>
        <v>66025.310443893439</v>
      </c>
      <c r="M44" s="4">
        <f>$F44*a12A!I80/100</f>
        <v>5450.6992012203218</v>
      </c>
      <c r="N44" s="4">
        <f>$F44*a12A!J80/100</f>
        <v>42344.894985519277</v>
      </c>
      <c r="O44" s="4">
        <f>$F44*a12A!K80/100</f>
        <v>6815.3128169109696</v>
      </c>
      <c r="P44" s="4">
        <f>$F44*a12A!L80/100</f>
        <v>35909.838079039429</v>
      </c>
    </row>
    <row r="45" spans="1:16" ht="12.75" customHeight="1" x14ac:dyDescent="0.2">
      <c r="A45" s="1">
        <v>2021</v>
      </c>
      <c r="B45" s="16">
        <v>98199.4</v>
      </c>
      <c r="C45" s="16">
        <v>34741.9</v>
      </c>
      <c r="D45" s="16">
        <v>177801.5</v>
      </c>
      <c r="E45" s="16">
        <v>71042.2</v>
      </c>
      <c r="F45" s="213">
        <f>SUM(B45:E45)</f>
        <v>381785</v>
      </c>
      <c r="G45" s="4">
        <f>$F45*a12A!C81/100</f>
        <v>41012.323426448158</v>
      </c>
      <c r="H45" s="4">
        <f>$F45*a12A!D81/100</f>
        <v>34.882328819193425</v>
      </c>
      <c r="I45" s="4">
        <f>$F45*a12A!E81/100</f>
        <v>2033.7565310922625</v>
      </c>
      <c r="J45" s="4">
        <f>$F45*a12A!F81/100</f>
        <v>1969.5106519412222</v>
      </c>
      <c r="K45" s="4">
        <f>$F45*a12A!G81/100</f>
        <v>90203.029595695698</v>
      </c>
      <c r="L45" s="4">
        <f>$F45*a12A!H81/100</f>
        <v>65037.326717813543</v>
      </c>
      <c r="M45" s="4">
        <f>$F45*a12A!I81/100</f>
        <v>7468.2847075143209</v>
      </c>
      <c r="N45" s="4">
        <f>$F45*a12A!J81/100</f>
        <v>66093.310774062571</v>
      </c>
      <c r="O45" s="4">
        <f>$F45*a12A!K81/100</f>
        <v>6541.9235311085813</v>
      </c>
      <c r="P45" s="4">
        <f>$F45*a12A!L81/100</f>
        <v>75262.911742928918</v>
      </c>
    </row>
    <row r="46" spans="1:16" ht="12.75" customHeight="1" x14ac:dyDescent="0.2">
      <c r="A46" s="1">
        <v>2022</v>
      </c>
      <c r="B46" s="16">
        <v>318380.7</v>
      </c>
      <c r="C46" s="16">
        <v>41253.199999999997</v>
      </c>
      <c r="D46" s="16">
        <v>125334.5</v>
      </c>
      <c r="E46" s="16">
        <v>81567.5</v>
      </c>
      <c r="F46" s="41">
        <f>SUM(B46:E46)</f>
        <v>566535.9</v>
      </c>
      <c r="G46" s="4">
        <f>$F46*a12A!C82/100</f>
        <v>60858.738723349248</v>
      </c>
      <c r="H46" s="4">
        <f>$F46*a12A!D82/100</f>
        <v>51.762357221152442</v>
      </c>
      <c r="I46" s="4">
        <f>$F46*a12A!E82/100</f>
        <v>3017.9186891135928</v>
      </c>
      <c r="J46" s="4">
        <f>$F46*a12A!F82/100</f>
        <v>2922.5833643467063</v>
      </c>
      <c r="K46" s="4">
        <f>$F46*a12A!G82/100</f>
        <v>133853.48967278469</v>
      </c>
      <c r="L46" s="4">
        <f>$F46*a12A!H82/100</f>
        <v>96509.76446342979</v>
      </c>
      <c r="M46" s="4">
        <f>$F46*a12A!I82/100</f>
        <v>11082.288194213661</v>
      </c>
      <c r="N46" s="4">
        <f>$F46*a12A!J82/100</f>
        <v>98076.753417141183</v>
      </c>
      <c r="O46" s="4">
        <f>$F46*a12A!K82/100</f>
        <v>9707.6483765149969</v>
      </c>
      <c r="P46" s="4">
        <f>$F46*a12A!L82/100</f>
        <v>111683.64770983878</v>
      </c>
    </row>
    <row r="47" spans="1:16" ht="12.75" customHeight="1" x14ac:dyDescent="0.2">
      <c r="A47" s="1">
        <v>2023</v>
      </c>
      <c r="B47" s="16">
        <v>140345.79999999999</v>
      </c>
      <c r="C47" s="16">
        <v>52188</v>
      </c>
      <c r="D47" s="16">
        <v>121025.7</v>
      </c>
      <c r="E47" s="16">
        <v>92071.8</v>
      </c>
      <c r="F47" s="41">
        <f>SUM(B47:E47)</f>
        <v>405631.3</v>
      </c>
      <c r="G47" s="4">
        <f>$F47*a12A!C83/100</f>
        <v>43573.954103724922</v>
      </c>
      <c r="H47" s="4">
        <f>$F47*a12A!D83/100</f>
        <v>37.061079890401388</v>
      </c>
      <c r="I47" s="4">
        <f>$F47*a12A!E83/100</f>
        <v>2160.7850114343019</v>
      </c>
      <c r="J47" s="4">
        <f>$F47*a12A!F83/100</f>
        <v>2092.5263331738165</v>
      </c>
      <c r="K47" s="4">
        <f>$F47*a12A!G83/100</f>
        <v>95837.11292701526</v>
      </c>
      <c r="L47" s="4">
        <f>$F47*a12A!H83/100</f>
        <v>69099.55966072905</v>
      </c>
      <c r="M47" s="4">
        <f>$F47*a12A!I83/100</f>
        <v>7934.7539444429558</v>
      </c>
      <c r="N47" s="4">
        <f>$F47*a12A!J83/100</f>
        <v>70221.50050574803</v>
      </c>
      <c r="O47" s="4">
        <f>$F47*a12A!K83/100</f>
        <v>6950.5322273639986</v>
      </c>
      <c r="P47" s="4">
        <f>$F47*a12A!L83/100</f>
        <v>79963.834964887355</v>
      </c>
    </row>
    <row r="48" spans="1:16" ht="12.75" customHeight="1" x14ac:dyDescent="0.2"/>
    <row r="49" spans="2:16" ht="12.75" customHeight="1" x14ac:dyDescent="0.2">
      <c r="B49" s="1" t="s">
        <v>716</v>
      </c>
    </row>
    <row r="50" spans="2:16" ht="12.75" customHeight="1" x14ac:dyDescent="0.2">
      <c r="B50" s="1" t="s">
        <v>717</v>
      </c>
      <c r="C50" s="69"/>
      <c r="D50" s="69"/>
      <c r="E50" s="69"/>
      <c r="F50" s="69"/>
      <c r="G50" s="69"/>
      <c r="H50" s="69"/>
      <c r="I50" s="69"/>
      <c r="J50" s="69"/>
      <c r="K50" s="69"/>
      <c r="L50" s="69"/>
      <c r="M50" s="69"/>
      <c r="N50" s="69"/>
      <c r="O50" s="69"/>
      <c r="P50" s="69"/>
    </row>
    <row r="51" spans="2:16" ht="12.75" customHeight="1" x14ac:dyDescent="0.2"/>
    <row r="52" spans="2:16" x14ac:dyDescent="0.2">
      <c r="B52" s="1" t="s">
        <v>718</v>
      </c>
    </row>
  </sheetData>
  <phoneticPr fontId="19" type="noConversion"/>
  <pageMargins left="0.74803149606299213" right="0.74803149606299213" top="0.98425196850393704" bottom="0.98425196850393704" header="0.51181102362204722" footer="0.51181102362204722"/>
  <pageSetup scale="52"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92D050"/>
    <pageSetUpPr fitToPage="1"/>
  </sheetPr>
  <dimension ref="A1:O87"/>
  <sheetViews>
    <sheetView zoomScale="85" zoomScaleNormal="85" workbookViewId="0">
      <selection activeCell="H26" sqref="H26"/>
    </sheetView>
  </sheetViews>
  <sheetFormatPr defaultColWidth="8.875" defaultRowHeight="12.75" x14ac:dyDescent="0.2"/>
  <cols>
    <col min="1" max="1" width="6.25" style="1" customWidth="1"/>
    <col min="2" max="2" width="13.375" style="1" customWidth="1"/>
    <col min="3" max="3" width="24.25" style="1" bestFit="1" customWidth="1"/>
    <col min="4" max="4" width="18.875" style="1" bestFit="1" customWidth="1"/>
    <col min="5" max="5" width="11.25" style="1" bestFit="1" customWidth="1"/>
    <col min="6" max="6" width="13.875" style="1" bestFit="1" customWidth="1"/>
    <col min="7" max="8" width="12.375" style="1" bestFit="1" customWidth="1"/>
    <col min="9" max="9" width="10.875" style="1" bestFit="1" customWidth="1"/>
    <col min="10" max="10" width="13" style="1" bestFit="1" customWidth="1"/>
    <col min="11" max="11" width="10.875" style="1" bestFit="1" customWidth="1"/>
    <col min="12" max="12" width="15" style="1" bestFit="1" customWidth="1"/>
    <col min="13" max="16384" width="8.875" style="1"/>
  </cols>
  <sheetData>
    <row r="1" spans="1:15" x14ac:dyDescent="0.2">
      <c r="A1" s="1" t="s">
        <v>719</v>
      </c>
    </row>
    <row r="3" spans="1:15" x14ac:dyDescent="0.2">
      <c r="B3" s="237" t="s">
        <v>720</v>
      </c>
      <c r="C3" s="237"/>
      <c r="D3" s="237"/>
      <c r="E3" s="237"/>
      <c r="F3" s="237"/>
      <c r="G3" s="237"/>
      <c r="H3" s="237"/>
      <c r="I3" s="237"/>
      <c r="J3" s="237"/>
      <c r="K3" s="237"/>
      <c r="L3" s="237"/>
    </row>
    <row r="4" spans="1:15" x14ac:dyDescent="0.2">
      <c r="B4" s="1" t="s">
        <v>101</v>
      </c>
      <c r="C4" s="1" t="s">
        <v>376</v>
      </c>
      <c r="D4" s="1" t="s">
        <v>103</v>
      </c>
      <c r="E4" s="1" t="s">
        <v>104</v>
      </c>
      <c r="F4" s="1" t="s">
        <v>105</v>
      </c>
      <c r="G4" s="1" t="s">
        <v>106</v>
      </c>
      <c r="H4" s="1" t="s">
        <v>107</v>
      </c>
      <c r="I4" s="1" t="s">
        <v>108</v>
      </c>
      <c r="J4" s="1" t="s">
        <v>109</v>
      </c>
      <c r="K4" s="1" t="s">
        <v>110</v>
      </c>
      <c r="L4" s="1" t="s">
        <v>111</v>
      </c>
    </row>
    <row r="5" spans="1:15" x14ac:dyDescent="0.2">
      <c r="A5" s="1">
        <v>1997</v>
      </c>
      <c r="B5" s="229">
        <v>8766728</v>
      </c>
      <c r="C5" s="229">
        <v>382484</v>
      </c>
      <c r="D5" s="229">
        <v>3231</v>
      </c>
      <c r="E5" s="229">
        <v>226399</v>
      </c>
      <c r="F5" s="229">
        <v>315610</v>
      </c>
      <c r="G5" s="229">
        <v>1242119</v>
      </c>
      <c r="H5" s="229">
        <v>2639992</v>
      </c>
      <c r="I5" s="229">
        <v>446540</v>
      </c>
      <c r="J5" s="229">
        <v>1347777</v>
      </c>
      <c r="K5" s="229">
        <v>449278</v>
      </c>
      <c r="L5" s="229">
        <v>1399063</v>
      </c>
      <c r="M5" s="16"/>
    </row>
    <row r="6" spans="1:15" x14ac:dyDescent="0.2">
      <c r="A6" s="1">
        <v>1998</v>
      </c>
      <c r="B6" s="229">
        <v>8372982</v>
      </c>
      <c r="C6" s="229">
        <v>411845</v>
      </c>
      <c r="D6" s="229">
        <v>5384</v>
      </c>
      <c r="E6" s="229">
        <v>209836</v>
      </c>
      <c r="F6" s="229">
        <v>262222</v>
      </c>
      <c r="G6" s="229">
        <v>1314491</v>
      </c>
      <c r="H6" s="229">
        <v>2127746</v>
      </c>
      <c r="I6" s="229">
        <v>351968</v>
      </c>
      <c r="J6" s="229">
        <v>1663343</v>
      </c>
      <c r="K6" s="229">
        <v>556310</v>
      </c>
      <c r="L6" s="229">
        <v>1232815</v>
      </c>
    </row>
    <row r="7" spans="1:15" x14ac:dyDescent="0.2">
      <c r="A7" s="1">
        <v>1999</v>
      </c>
      <c r="B7" s="229">
        <v>8323026</v>
      </c>
      <c r="C7" s="229">
        <v>286673</v>
      </c>
      <c r="D7" s="229">
        <v>9665</v>
      </c>
      <c r="E7" s="229">
        <v>181470</v>
      </c>
      <c r="F7" s="229">
        <v>328298</v>
      </c>
      <c r="G7" s="229">
        <v>1177238</v>
      </c>
      <c r="H7" s="229">
        <v>2294444</v>
      </c>
      <c r="I7" s="229">
        <v>350904</v>
      </c>
      <c r="J7" s="229">
        <v>1476172</v>
      </c>
      <c r="K7" s="229">
        <v>451404</v>
      </c>
      <c r="L7" s="229">
        <v>1096915</v>
      </c>
    </row>
    <row r="8" spans="1:15" x14ac:dyDescent="0.2">
      <c r="A8" s="1">
        <v>2000</v>
      </c>
      <c r="B8" s="229">
        <v>9455897</v>
      </c>
      <c r="C8" s="229">
        <v>434650</v>
      </c>
      <c r="D8" s="229">
        <v>4614</v>
      </c>
      <c r="E8" s="229">
        <v>228804</v>
      </c>
      <c r="F8" s="229">
        <v>269200</v>
      </c>
      <c r="G8" s="229">
        <v>1335106</v>
      </c>
      <c r="H8" s="229">
        <v>2905582</v>
      </c>
      <c r="I8" s="229">
        <v>593485</v>
      </c>
      <c r="J8" s="229">
        <v>1483066</v>
      </c>
      <c r="K8" s="229">
        <v>510807</v>
      </c>
      <c r="L8" s="229">
        <v>1161977</v>
      </c>
    </row>
    <row r="9" spans="1:15" x14ac:dyDescent="0.2">
      <c r="A9" s="1">
        <v>2001</v>
      </c>
      <c r="B9" s="229">
        <v>8838180</v>
      </c>
      <c r="C9" s="229">
        <v>390165</v>
      </c>
      <c r="D9" s="229">
        <v>2975</v>
      </c>
      <c r="E9" s="229">
        <v>214195</v>
      </c>
      <c r="F9" s="229">
        <v>271914</v>
      </c>
      <c r="G9" s="229">
        <v>1084387</v>
      </c>
      <c r="H9" s="229">
        <v>2601581</v>
      </c>
      <c r="I9" s="229">
        <v>405181</v>
      </c>
      <c r="J9" s="229">
        <v>1368507</v>
      </c>
      <c r="K9" s="229">
        <v>518234</v>
      </c>
      <c r="L9" s="229">
        <v>1338283</v>
      </c>
      <c r="O9" s="4"/>
    </row>
    <row r="10" spans="1:15" x14ac:dyDescent="0.2">
      <c r="A10" s="1">
        <v>2002</v>
      </c>
      <c r="B10" s="229">
        <v>8722423</v>
      </c>
      <c r="C10" s="229">
        <v>332329</v>
      </c>
      <c r="D10" s="229">
        <v>3720</v>
      </c>
      <c r="E10" s="229">
        <v>165703</v>
      </c>
      <c r="F10" s="229">
        <v>198186</v>
      </c>
      <c r="G10" s="229">
        <v>1072401</v>
      </c>
      <c r="H10" s="229">
        <v>2545099</v>
      </c>
      <c r="I10" s="229">
        <v>395582</v>
      </c>
      <c r="J10" s="229">
        <v>1521360</v>
      </c>
      <c r="K10" s="229">
        <v>497274</v>
      </c>
      <c r="L10" s="229">
        <v>1335535</v>
      </c>
    </row>
    <row r="11" spans="1:15" x14ac:dyDescent="0.2">
      <c r="A11" s="1">
        <v>2003</v>
      </c>
      <c r="B11" s="229">
        <v>9479917</v>
      </c>
      <c r="C11" s="229">
        <v>390067</v>
      </c>
      <c r="D11" s="229">
        <v>2345</v>
      </c>
      <c r="E11" s="229">
        <v>179503</v>
      </c>
      <c r="F11" s="229">
        <v>206783</v>
      </c>
      <c r="G11" s="229">
        <v>1216892</v>
      </c>
      <c r="H11" s="229">
        <v>2747723</v>
      </c>
      <c r="I11" s="229">
        <v>475315</v>
      </c>
      <c r="J11" s="229">
        <v>1483466</v>
      </c>
      <c r="K11" s="229">
        <v>410181</v>
      </c>
      <c r="L11" s="229">
        <v>1147981</v>
      </c>
    </row>
    <row r="12" spans="1:15" x14ac:dyDescent="0.2">
      <c r="A12" s="1">
        <v>2004</v>
      </c>
      <c r="B12" s="229">
        <v>12925830</v>
      </c>
      <c r="C12" s="229">
        <v>391956</v>
      </c>
      <c r="D12" s="229">
        <v>100</v>
      </c>
      <c r="E12" s="229">
        <v>199693</v>
      </c>
      <c r="F12" s="229">
        <v>296709</v>
      </c>
      <c r="G12" s="229">
        <v>1433184</v>
      </c>
      <c r="H12" s="229">
        <v>3658852</v>
      </c>
      <c r="I12" s="229">
        <v>720903</v>
      </c>
      <c r="J12" s="229">
        <v>2130583</v>
      </c>
      <c r="K12" s="229">
        <v>499672</v>
      </c>
      <c r="L12" s="229">
        <v>1950744</v>
      </c>
    </row>
    <row r="13" spans="1:15" x14ac:dyDescent="0.2">
      <c r="A13" s="1">
        <v>2005</v>
      </c>
      <c r="B13" s="229">
        <v>16354494</v>
      </c>
      <c r="C13" s="229">
        <v>1135537</v>
      </c>
      <c r="D13" s="229">
        <v>153</v>
      </c>
      <c r="E13" s="229">
        <v>199558</v>
      </c>
      <c r="F13" s="229">
        <v>325188</v>
      </c>
      <c r="G13" s="229">
        <v>1800197</v>
      </c>
      <c r="H13" s="229">
        <v>3974289</v>
      </c>
      <c r="I13" s="229">
        <v>750251</v>
      </c>
      <c r="J13" s="229">
        <v>2775261</v>
      </c>
      <c r="K13" s="229">
        <v>671204</v>
      </c>
      <c r="L13" s="229">
        <v>3460147</v>
      </c>
    </row>
    <row r="14" spans="1:15" x14ac:dyDescent="0.2">
      <c r="A14" s="1">
        <v>2006</v>
      </c>
      <c r="B14" s="229">
        <v>20719550</v>
      </c>
      <c r="C14" s="229">
        <v>2029154</v>
      </c>
      <c r="D14" s="229">
        <v>140</v>
      </c>
      <c r="E14" s="229">
        <v>159467</v>
      </c>
      <c r="F14" s="229">
        <v>803777</v>
      </c>
      <c r="G14" s="229">
        <v>2272187</v>
      </c>
      <c r="H14" s="229">
        <v>5806466</v>
      </c>
      <c r="I14" s="229">
        <v>1542859</v>
      </c>
      <c r="J14" s="229">
        <v>2132006</v>
      </c>
      <c r="K14" s="229">
        <v>748432</v>
      </c>
      <c r="L14" s="229">
        <v>4112116</v>
      </c>
    </row>
    <row r="15" spans="1:15" x14ac:dyDescent="0.2">
      <c r="A15" s="1">
        <v>2007</v>
      </c>
      <c r="B15" s="229">
        <v>23589936</v>
      </c>
      <c r="C15" s="229">
        <v>3227211</v>
      </c>
      <c r="D15" s="229">
        <v>901</v>
      </c>
      <c r="E15" s="229">
        <v>162810</v>
      </c>
      <c r="F15" s="229">
        <v>789452</v>
      </c>
      <c r="G15" s="229">
        <v>2780004</v>
      </c>
      <c r="H15" s="229">
        <v>6774209</v>
      </c>
      <c r="I15" s="229">
        <v>1747725</v>
      </c>
      <c r="J15" s="229">
        <v>3129838</v>
      </c>
      <c r="K15" s="229">
        <v>676028</v>
      </c>
      <c r="L15" s="229">
        <v>3086324</v>
      </c>
    </row>
    <row r="16" spans="1:15" x14ac:dyDescent="0.2">
      <c r="A16" s="1">
        <v>2008</v>
      </c>
      <c r="B16" s="229">
        <v>25899761</v>
      </c>
      <c r="C16" s="229">
        <v>2454710</v>
      </c>
      <c r="D16" s="229">
        <v>3529</v>
      </c>
      <c r="E16" s="229">
        <v>161008</v>
      </c>
      <c r="F16" s="229">
        <v>744359</v>
      </c>
      <c r="G16" s="229">
        <v>3168861</v>
      </c>
      <c r="H16" s="229">
        <v>6003373</v>
      </c>
      <c r="I16" s="229">
        <v>996969</v>
      </c>
      <c r="J16" s="229">
        <v>4989506</v>
      </c>
      <c r="K16" s="229">
        <v>1317989</v>
      </c>
      <c r="L16" s="229">
        <v>4543541</v>
      </c>
    </row>
    <row r="17" spans="1:13" x14ac:dyDescent="0.2">
      <c r="A17" s="1">
        <v>2009</v>
      </c>
      <c r="B17" s="229">
        <v>17932058</v>
      </c>
      <c r="C17" s="229">
        <v>1251417</v>
      </c>
      <c r="D17" s="229">
        <v>2340</v>
      </c>
      <c r="E17" s="229">
        <v>121878</v>
      </c>
      <c r="F17" s="229">
        <v>440971</v>
      </c>
      <c r="G17" s="229">
        <v>2574002</v>
      </c>
      <c r="H17" s="229">
        <v>3607858</v>
      </c>
      <c r="I17" s="229">
        <v>667860</v>
      </c>
      <c r="J17" s="229">
        <v>3733678</v>
      </c>
      <c r="K17" s="229">
        <v>1097132</v>
      </c>
      <c r="L17" s="229">
        <v>3423144</v>
      </c>
    </row>
    <row r="18" spans="1:13" x14ac:dyDescent="0.2">
      <c r="A18" s="1">
        <v>2010</v>
      </c>
      <c r="B18" s="229">
        <v>25831006</v>
      </c>
      <c r="C18" s="229">
        <v>2466083</v>
      </c>
      <c r="D18" s="229">
        <v>1668</v>
      </c>
      <c r="E18" s="229">
        <v>101713</v>
      </c>
      <c r="F18" s="229">
        <v>609067</v>
      </c>
      <c r="G18" s="229">
        <v>4277597</v>
      </c>
      <c r="H18" s="229">
        <v>4915975</v>
      </c>
      <c r="I18" s="229">
        <v>1063878</v>
      </c>
      <c r="J18" s="229">
        <v>5048969</v>
      </c>
      <c r="K18" s="229">
        <v>1152766</v>
      </c>
      <c r="L18" s="229">
        <v>4320227</v>
      </c>
    </row>
    <row r="19" spans="1:13" x14ac:dyDescent="0.2">
      <c r="A19" s="1">
        <v>2011</v>
      </c>
      <c r="B19" s="229">
        <v>33921595</v>
      </c>
      <c r="C19" s="229">
        <v>3031572</v>
      </c>
      <c r="D19" s="229">
        <v>1663</v>
      </c>
      <c r="E19" s="229">
        <v>95016</v>
      </c>
      <c r="F19" s="229">
        <v>778695</v>
      </c>
      <c r="G19" s="229">
        <v>5254255</v>
      </c>
      <c r="H19" s="229">
        <v>6821154</v>
      </c>
      <c r="I19" s="229">
        <v>1129795</v>
      </c>
      <c r="J19" s="229">
        <v>7788489</v>
      </c>
      <c r="K19" s="229">
        <v>1006507</v>
      </c>
      <c r="L19" s="229">
        <v>6258626</v>
      </c>
    </row>
    <row r="20" spans="1:13" x14ac:dyDescent="0.2">
      <c r="A20" s="1">
        <v>2012</v>
      </c>
      <c r="B20" s="229">
        <v>27536697</v>
      </c>
      <c r="C20" s="229">
        <v>2412836</v>
      </c>
      <c r="D20" s="229">
        <v>2066</v>
      </c>
      <c r="E20" s="229">
        <v>90901</v>
      </c>
      <c r="F20" s="229">
        <v>687680</v>
      </c>
      <c r="G20" s="229">
        <v>4574281</v>
      </c>
      <c r="H20" s="229">
        <v>5688422</v>
      </c>
      <c r="I20" s="229">
        <v>907693</v>
      </c>
      <c r="J20" s="229">
        <v>6396186</v>
      </c>
      <c r="K20" s="229">
        <v>953684</v>
      </c>
      <c r="L20" s="229">
        <v>4498580</v>
      </c>
    </row>
    <row r="21" spans="1:13" x14ac:dyDescent="0.2">
      <c r="A21" s="1">
        <v>2013</v>
      </c>
      <c r="B21" s="229">
        <v>25892121</v>
      </c>
      <c r="C21" s="229">
        <v>2295573</v>
      </c>
      <c r="D21" s="229">
        <v>2194</v>
      </c>
      <c r="E21" s="229">
        <v>78952</v>
      </c>
      <c r="F21" s="229">
        <v>321906</v>
      </c>
      <c r="G21" s="229">
        <v>4729551</v>
      </c>
      <c r="H21" s="229">
        <v>6342425</v>
      </c>
      <c r="I21" s="229">
        <v>752549</v>
      </c>
      <c r="J21" s="229">
        <v>5423103</v>
      </c>
      <c r="K21" s="229">
        <v>902910</v>
      </c>
      <c r="L21" s="229">
        <v>3688538</v>
      </c>
    </row>
    <row r="22" spans="1:13" x14ac:dyDescent="0.2">
      <c r="A22" s="1">
        <v>2014</v>
      </c>
      <c r="B22" s="229">
        <v>24781969</v>
      </c>
      <c r="C22" s="229">
        <v>1756294</v>
      </c>
      <c r="D22" s="229">
        <v>1906</v>
      </c>
      <c r="E22" s="229">
        <v>81608</v>
      </c>
      <c r="F22" s="229">
        <v>265556</v>
      </c>
      <c r="G22" s="229">
        <v>4150396</v>
      </c>
      <c r="H22" s="229">
        <v>6813837</v>
      </c>
      <c r="I22" s="229">
        <v>796557</v>
      </c>
      <c r="J22" s="229">
        <v>5046409</v>
      </c>
      <c r="K22" s="229">
        <v>1050270</v>
      </c>
      <c r="L22" s="229">
        <v>3195114</v>
      </c>
    </row>
    <row r="23" spans="1:13" x14ac:dyDescent="0.2">
      <c r="A23" s="1">
        <v>2015</v>
      </c>
      <c r="B23" s="229">
        <v>23845404</v>
      </c>
      <c r="C23" s="229">
        <v>1499344</v>
      </c>
      <c r="D23" s="229">
        <v>1347</v>
      </c>
      <c r="E23" s="229">
        <v>87984</v>
      </c>
      <c r="F23" s="229">
        <v>299471</v>
      </c>
      <c r="G23" s="229">
        <v>3583698</v>
      </c>
      <c r="H23" s="229">
        <v>6259991</v>
      </c>
      <c r="I23" s="229">
        <v>688229</v>
      </c>
      <c r="J23" s="229">
        <v>6300191</v>
      </c>
      <c r="K23" s="229">
        <v>851509</v>
      </c>
      <c r="L23" s="229">
        <v>2884002</v>
      </c>
      <c r="M23" s="16"/>
    </row>
    <row r="24" spans="1:13" x14ac:dyDescent="0.2">
      <c r="A24" s="1">
        <v>2016</v>
      </c>
      <c r="B24" s="229">
        <v>22904207</v>
      </c>
      <c r="C24" s="229">
        <v>1560938</v>
      </c>
      <c r="D24" s="229">
        <v>4282</v>
      </c>
      <c r="E24" s="229">
        <v>80959</v>
      </c>
      <c r="F24" s="229">
        <v>208331</v>
      </c>
      <c r="G24" s="229">
        <v>4069380</v>
      </c>
      <c r="H24" s="229">
        <v>6311666</v>
      </c>
      <c r="I24" s="229">
        <v>682167</v>
      </c>
      <c r="J24" s="229">
        <v>4141133</v>
      </c>
      <c r="K24" s="229">
        <v>895723</v>
      </c>
      <c r="L24" s="229">
        <v>3672266</v>
      </c>
    </row>
    <row r="25" spans="1:13" x14ac:dyDescent="0.2">
      <c r="A25" s="1">
        <v>2017</v>
      </c>
      <c r="B25" s="229">
        <v>28226767</v>
      </c>
      <c r="C25" s="229">
        <v>2245861</v>
      </c>
      <c r="D25" s="229">
        <v>4159</v>
      </c>
      <c r="E25" s="229">
        <v>118104</v>
      </c>
      <c r="F25" s="229">
        <v>240167</v>
      </c>
      <c r="G25" s="229">
        <v>5047922</v>
      </c>
      <c r="H25" s="229">
        <v>6445462</v>
      </c>
      <c r="I25" s="229">
        <v>833276</v>
      </c>
      <c r="J25" s="229">
        <v>4677022</v>
      </c>
      <c r="K25" s="229">
        <v>861669</v>
      </c>
      <c r="L25" s="229">
        <v>5964848</v>
      </c>
    </row>
    <row r="26" spans="1:13" x14ac:dyDescent="0.2">
      <c r="A26" s="1">
        <v>2018</v>
      </c>
      <c r="B26" s="229">
        <v>29790253</v>
      </c>
      <c r="C26" s="229">
        <v>1799318</v>
      </c>
      <c r="D26" s="229">
        <v>3159</v>
      </c>
      <c r="E26" s="229">
        <v>218377</v>
      </c>
      <c r="F26" s="229">
        <v>207113</v>
      </c>
      <c r="G26" s="229">
        <v>5752894</v>
      </c>
      <c r="H26" s="229">
        <v>6979140</v>
      </c>
      <c r="I26" s="229">
        <v>645744</v>
      </c>
      <c r="J26" s="229">
        <v>5567892</v>
      </c>
      <c r="K26" s="229">
        <v>913905</v>
      </c>
      <c r="L26" s="229">
        <v>6059020</v>
      </c>
    </row>
    <row r="27" spans="1:13" x14ac:dyDescent="0.2">
      <c r="A27" s="1">
        <v>2019</v>
      </c>
      <c r="B27" s="229">
        <v>31064735</v>
      </c>
      <c r="C27" s="229">
        <v>2534612</v>
      </c>
      <c r="D27" s="229">
        <v>3070</v>
      </c>
      <c r="E27" s="229">
        <v>265128</v>
      </c>
      <c r="F27" s="229">
        <v>202947</v>
      </c>
      <c r="G27" s="229">
        <v>6523339</v>
      </c>
      <c r="H27" s="229">
        <v>7449356</v>
      </c>
      <c r="I27" s="229">
        <v>579076</v>
      </c>
      <c r="J27" s="229">
        <v>5650061</v>
      </c>
      <c r="K27" s="229">
        <v>960153</v>
      </c>
      <c r="L27" s="229">
        <v>5163748</v>
      </c>
    </row>
    <row r="28" spans="1:13" x14ac:dyDescent="0.2">
      <c r="A28" s="1">
        <v>2020</v>
      </c>
      <c r="B28" s="230">
        <v>30195310</v>
      </c>
      <c r="C28" s="230">
        <v>2665766</v>
      </c>
      <c r="D28" s="230">
        <v>3286</v>
      </c>
      <c r="E28" s="230">
        <v>300895</v>
      </c>
      <c r="F28" s="230">
        <v>171717</v>
      </c>
      <c r="G28" s="230">
        <v>7687925</v>
      </c>
      <c r="H28" s="230">
        <v>7185491</v>
      </c>
      <c r="I28" s="230">
        <v>593196</v>
      </c>
      <c r="J28" s="230">
        <v>4608367</v>
      </c>
      <c r="K28" s="230">
        <v>741706</v>
      </c>
      <c r="L28" s="230">
        <v>3908044</v>
      </c>
    </row>
    <row r="29" spans="1:13" x14ac:dyDescent="0.2">
      <c r="A29" s="1">
        <v>2021</v>
      </c>
      <c r="B29" s="230">
        <v>41853451</v>
      </c>
      <c r="C29" s="230">
        <v>4496005</v>
      </c>
      <c r="D29" s="230">
        <v>3824</v>
      </c>
      <c r="E29" s="230">
        <v>222952</v>
      </c>
      <c r="F29" s="230">
        <v>215909</v>
      </c>
      <c r="G29" s="230">
        <v>9888571</v>
      </c>
      <c r="H29" s="230">
        <v>7129763</v>
      </c>
      <c r="I29" s="230">
        <v>818716</v>
      </c>
      <c r="J29" s="230">
        <v>7245526</v>
      </c>
      <c r="K29" s="230">
        <v>717163</v>
      </c>
      <c r="L29" s="230">
        <v>8250750</v>
      </c>
    </row>
    <row r="30" spans="1:13" x14ac:dyDescent="0.2">
      <c r="A30" s="1">
        <v>2022</v>
      </c>
      <c r="B30" s="230">
        <v>41853451</v>
      </c>
      <c r="C30" s="230">
        <v>4496005</v>
      </c>
      <c r="D30" s="230">
        <v>3824</v>
      </c>
      <c r="E30" s="230">
        <v>222952</v>
      </c>
      <c r="F30" s="230">
        <v>215909</v>
      </c>
      <c r="G30" s="230">
        <v>9888571</v>
      </c>
      <c r="H30" s="230">
        <v>7129763</v>
      </c>
      <c r="I30" s="230">
        <v>818716</v>
      </c>
      <c r="J30" s="230">
        <v>7245526</v>
      </c>
      <c r="K30" s="230">
        <v>717163</v>
      </c>
      <c r="L30" s="230">
        <v>8250750</v>
      </c>
    </row>
    <row r="31" spans="1:13" x14ac:dyDescent="0.2">
      <c r="A31" s="1">
        <v>2023</v>
      </c>
      <c r="B31" s="230">
        <v>41853451</v>
      </c>
      <c r="C31" s="230">
        <v>4496005</v>
      </c>
      <c r="D31" s="230">
        <v>3824</v>
      </c>
      <c r="E31" s="230">
        <v>222952</v>
      </c>
      <c r="F31" s="230">
        <v>215909</v>
      </c>
      <c r="G31" s="230">
        <v>9888571</v>
      </c>
      <c r="H31" s="230">
        <v>7129763</v>
      </c>
      <c r="I31" s="230">
        <v>818716</v>
      </c>
      <c r="J31" s="230">
        <v>7245526</v>
      </c>
      <c r="K31" s="230">
        <v>717163</v>
      </c>
      <c r="L31" s="230">
        <v>8250750</v>
      </c>
    </row>
    <row r="32" spans="1:13" ht="12.75" customHeight="1" x14ac:dyDescent="0.2">
      <c r="B32" s="94"/>
      <c r="C32" s="94"/>
      <c r="D32" s="94"/>
      <c r="E32" s="94"/>
      <c r="F32" s="94"/>
      <c r="G32" s="94"/>
      <c r="H32" s="94"/>
      <c r="I32" s="94"/>
      <c r="J32" s="94"/>
      <c r="K32" s="94"/>
      <c r="L32" s="94"/>
    </row>
    <row r="33" spans="1:12" ht="12.75" customHeight="1" x14ac:dyDescent="0.2"/>
    <row r="34" spans="1:12" ht="12.75" customHeight="1" x14ac:dyDescent="0.2">
      <c r="A34" s="167"/>
      <c r="B34" s="167" t="s">
        <v>721</v>
      </c>
      <c r="C34" s="160"/>
      <c r="D34" s="160"/>
      <c r="E34" s="160"/>
      <c r="F34" s="160"/>
      <c r="G34" s="160"/>
      <c r="H34" s="160"/>
      <c r="I34" s="160"/>
      <c r="J34" s="160"/>
      <c r="K34" s="160"/>
    </row>
    <row r="35" spans="1:12" ht="12.75" customHeight="1" x14ac:dyDescent="0.2">
      <c r="B35" s="1" t="s">
        <v>722</v>
      </c>
    </row>
    <row r="36" spans="1:12" ht="12.75" customHeight="1" x14ac:dyDescent="0.2">
      <c r="B36" s="1" t="s">
        <v>723</v>
      </c>
    </row>
    <row r="37" spans="1:12" ht="12.75" customHeight="1" x14ac:dyDescent="0.2"/>
    <row r="38" spans="1:12" ht="12.75" customHeight="1" x14ac:dyDescent="0.2"/>
    <row r="39" spans="1:12" ht="12.75" customHeight="1" x14ac:dyDescent="0.2">
      <c r="A39" s="237" t="s">
        <v>724</v>
      </c>
      <c r="B39" s="237"/>
      <c r="C39" s="237"/>
      <c r="D39" s="237"/>
      <c r="E39" s="237"/>
      <c r="F39" s="237"/>
      <c r="G39" s="237"/>
      <c r="H39" s="237"/>
      <c r="I39" s="237"/>
      <c r="J39" s="237"/>
      <c r="K39" s="237"/>
      <c r="L39" s="237"/>
    </row>
    <row r="40" spans="1:12" ht="12.75" customHeight="1" x14ac:dyDescent="0.2">
      <c r="A40" s="22"/>
      <c r="B40" s="1" t="s">
        <v>101</v>
      </c>
      <c r="C40" s="1" t="s">
        <v>376</v>
      </c>
      <c r="D40" s="1" t="s">
        <v>103</v>
      </c>
      <c r="E40" s="1" t="s">
        <v>104</v>
      </c>
      <c r="F40" s="1" t="s">
        <v>105</v>
      </c>
      <c r="G40" s="1" t="s">
        <v>106</v>
      </c>
      <c r="H40" s="1" t="s">
        <v>107</v>
      </c>
      <c r="I40" s="1" t="s">
        <v>108</v>
      </c>
      <c r="J40" s="1" t="s">
        <v>109</v>
      </c>
      <c r="K40" s="1" t="s">
        <v>110</v>
      </c>
      <c r="L40" s="1" t="s">
        <v>111</v>
      </c>
    </row>
    <row r="41" spans="1:12" ht="12.75" customHeight="1" x14ac:dyDescent="0.2">
      <c r="A41" s="1">
        <v>1981</v>
      </c>
      <c r="B41" s="13">
        <f t="shared" ref="B41:B55" si="0">B42</f>
        <v>100</v>
      </c>
      <c r="C41" s="13">
        <f>C42</f>
        <v>4.3629048374718593</v>
      </c>
      <c r="D41" s="13">
        <f t="shared" ref="D41:D55" si="1">D42</f>
        <v>3.6855255461330616E-2</v>
      </c>
      <c r="E41" s="13">
        <f t="shared" ref="E41:E55" si="2">E42</f>
        <v>2.5824800313184118</v>
      </c>
      <c r="F41" s="13">
        <f t="shared" ref="F41:F55" si="3">F42</f>
        <v>3.6000888815074448</v>
      </c>
      <c r="G41" s="13">
        <f t="shared" ref="G41:G55" si="4">G42</f>
        <v>14.168558668638973</v>
      </c>
      <c r="H41" s="13">
        <f t="shared" ref="H41:H55" si="5">H42</f>
        <v>30.11376650444727</v>
      </c>
      <c r="I41" s="13">
        <f t="shared" ref="I41:I55" si="6">I42</f>
        <v>5.0935765316318697</v>
      </c>
      <c r="J41" s="13">
        <f t="shared" ref="J41:J55" si="7">J42</f>
        <v>15.373774571310983</v>
      </c>
      <c r="K41" s="13">
        <f t="shared" ref="K41:K55" si="8">K42</f>
        <v>5.124808252292075</v>
      </c>
      <c r="L41" s="13">
        <f t="shared" ref="L41:L55" si="9">L42</f>
        <v>15.958781885328255</v>
      </c>
    </row>
    <row r="42" spans="1:12" ht="12.75" customHeight="1" x14ac:dyDescent="0.2">
      <c r="A42" s="1">
        <v>1982</v>
      </c>
      <c r="B42" s="13">
        <f t="shared" si="0"/>
        <v>100</v>
      </c>
      <c r="C42" s="13">
        <f>C43</f>
        <v>4.3629048374718593</v>
      </c>
      <c r="D42" s="13">
        <f t="shared" si="1"/>
        <v>3.6855255461330616E-2</v>
      </c>
      <c r="E42" s="13">
        <f t="shared" si="2"/>
        <v>2.5824800313184118</v>
      </c>
      <c r="F42" s="13">
        <f t="shared" si="3"/>
        <v>3.6000888815074448</v>
      </c>
      <c r="G42" s="13">
        <f t="shared" si="4"/>
        <v>14.168558668638973</v>
      </c>
      <c r="H42" s="13">
        <f t="shared" si="5"/>
        <v>30.11376650444727</v>
      </c>
      <c r="I42" s="13">
        <f t="shared" si="6"/>
        <v>5.0935765316318697</v>
      </c>
      <c r="J42" s="13">
        <f t="shared" si="7"/>
        <v>15.373774571310983</v>
      </c>
      <c r="K42" s="13">
        <f t="shared" si="8"/>
        <v>5.124808252292075</v>
      </c>
      <c r="L42" s="13">
        <f t="shared" si="9"/>
        <v>15.958781885328255</v>
      </c>
    </row>
    <row r="43" spans="1:12" ht="12.75" customHeight="1" x14ac:dyDescent="0.2">
      <c r="A43" s="1">
        <v>1983</v>
      </c>
      <c r="B43" s="13">
        <f t="shared" si="0"/>
        <v>100</v>
      </c>
      <c r="C43" s="13">
        <f t="shared" ref="C43:C55" si="10">C44</f>
        <v>4.3629048374718593</v>
      </c>
      <c r="D43" s="13">
        <f>D44</f>
        <v>3.6855255461330616E-2</v>
      </c>
      <c r="E43" s="13">
        <f t="shared" si="2"/>
        <v>2.5824800313184118</v>
      </c>
      <c r="F43" s="13">
        <f t="shared" si="3"/>
        <v>3.6000888815074448</v>
      </c>
      <c r="G43" s="13">
        <f t="shared" si="4"/>
        <v>14.168558668638973</v>
      </c>
      <c r="H43" s="13">
        <f t="shared" si="5"/>
        <v>30.11376650444727</v>
      </c>
      <c r="I43" s="13">
        <f t="shared" si="6"/>
        <v>5.0935765316318697</v>
      </c>
      <c r="J43" s="13">
        <f>J44</f>
        <v>15.373774571310983</v>
      </c>
      <c r="K43" s="13">
        <f t="shared" si="8"/>
        <v>5.124808252292075</v>
      </c>
      <c r="L43" s="13">
        <f t="shared" si="9"/>
        <v>15.958781885328255</v>
      </c>
    </row>
    <row r="44" spans="1:12" ht="12.75" customHeight="1" x14ac:dyDescent="0.2">
      <c r="A44" s="1">
        <v>1984</v>
      </c>
      <c r="B44" s="13">
        <f t="shared" si="0"/>
        <v>100</v>
      </c>
      <c r="C44" s="13">
        <f>C45</f>
        <v>4.3629048374718593</v>
      </c>
      <c r="D44" s="13">
        <f t="shared" si="1"/>
        <v>3.6855255461330616E-2</v>
      </c>
      <c r="E44" s="13">
        <f t="shared" si="2"/>
        <v>2.5824800313184118</v>
      </c>
      <c r="F44" s="13">
        <f t="shared" si="3"/>
        <v>3.6000888815074448</v>
      </c>
      <c r="G44" s="13">
        <f t="shared" si="4"/>
        <v>14.168558668638973</v>
      </c>
      <c r="H44" s="13">
        <f t="shared" si="5"/>
        <v>30.11376650444727</v>
      </c>
      <c r="I44" s="13">
        <f t="shared" si="6"/>
        <v>5.0935765316318697</v>
      </c>
      <c r="J44" s="13">
        <f t="shared" si="7"/>
        <v>15.373774571310983</v>
      </c>
      <c r="K44" s="13">
        <f t="shared" si="8"/>
        <v>5.124808252292075</v>
      </c>
      <c r="L44" s="13">
        <f t="shared" si="9"/>
        <v>15.958781885328255</v>
      </c>
    </row>
    <row r="45" spans="1:12" ht="12.75" customHeight="1" x14ac:dyDescent="0.2">
      <c r="A45" s="1">
        <v>1985</v>
      </c>
      <c r="B45" s="13">
        <f t="shared" si="0"/>
        <v>100</v>
      </c>
      <c r="C45" s="13">
        <f t="shared" si="10"/>
        <v>4.3629048374718593</v>
      </c>
      <c r="D45" s="13">
        <f t="shared" si="1"/>
        <v>3.6855255461330616E-2</v>
      </c>
      <c r="E45" s="13">
        <f t="shared" si="2"/>
        <v>2.5824800313184118</v>
      </c>
      <c r="F45" s="13">
        <f t="shared" si="3"/>
        <v>3.6000888815074448</v>
      </c>
      <c r="G45" s="13">
        <f t="shared" si="4"/>
        <v>14.168558668638973</v>
      </c>
      <c r="H45" s="13">
        <f t="shared" si="5"/>
        <v>30.11376650444727</v>
      </c>
      <c r="I45" s="13">
        <f t="shared" si="6"/>
        <v>5.0935765316318697</v>
      </c>
      <c r="J45" s="13">
        <f t="shared" si="7"/>
        <v>15.373774571310983</v>
      </c>
      <c r="K45" s="13">
        <f t="shared" si="8"/>
        <v>5.124808252292075</v>
      </c>
      <c r="L45" s="13">
        <f t="shared" si="9"/>
        <v>15.958781885328255</v>
      </c>
    </row>
    <row r="46" spans="1:12" ht="12.75" customHeight="1" x14ac:dyDescent="0.2">
      <c r="A46" s="1">
        <v>1986</v>
      </c>
      <c r="B46" s="13">
        <f t="shared" si="0"/>
        <v>100</v>
      </c>
      <c r="C46" s="13">
        <f t="shared" si="10"/>
        <v>4.3629048374718593</v>
      </c>
      <c r="D46" s="13">
        <f t="shared" si="1"/>
        <v>3.6855255461330616E-2</v>
      </c>
      <c r="E46" s="13">
        <f t="shared" si="2"/>
        <v>2.5824800313184118</v>
      </c>
      <c r="F46" s="13">
        <f t="shared" si="3"/>
        <v>3.6000888815074448</v>
      </c>
      <c r="G46" s="13">
        <f t="shared" si="4"/>
        <v>14.168558668638973</v>
      </c>
      <c r="H46" s="13">
        <f t="shared" si="5"/>
        <v>30.11376650444727</v>
      </c>
      <c r="I46" s="13">
        <f t="shared" si="6"/>
        <v>5.0935765316318697</v>
      </c>
      <c r="J46" s="13">
        <f t="shared" si="7"/>
        <v>15.373774571310983</v>
      </c>
      <c r="K46" s="13">
        <f t="shared" si="8"/>
        <v>5.124808252292075</v>
      </c>
      <c r="L46" s="13">
        <f t="shared" si="9"/>
        <v>15.958781885328255</v>
      </c>
    </row>
    <row r="47" spans="1:12" ht="12.75" customHeight="1" x14ac:dyDescent="0.2">
      <c r="A47" s="1">
        <v>1987</v>
      </c>
      <c r="B47" s="13">
        <f t="shared" si="0"/>
        <v>100</v>
      </c>
      <c r="C47" s="13">
        <f>C48</f>
        <v>4.3629048374718593</v>
      </c>
      <c r="D47" s="13">
        <f t="shared" si="1"/>
        <v>3.6855255461330616E-2</v>
      </c>
      <c r="E47" s="13">
        <f t="shared" si="2"/>
        <v>2.5824800313184118</v>
      </c>
      <c r="F47" s="13">
        <f t="shared" si="3"/>
        <v>3.6000888815074448</v>
      </c>
      <c r="G47" s="13">
        <f t="shared" si="4"/>
        <v>14.168558668638973</v>
      </c>
      <c r="H47" s="13">
        <f t="shared" si="5"/>
        <v>30.11376650444727</v>
      </c>
      <c r="I47" s="13">
        <f t="shared" si="6"/>
        <v>5.0935765316318697</v>
      </c>
      <c r="J47" s="13">
        <f>J48</f>
        <v>15.373774571310983</v>
      </c>
      <c r="K47" s="13">
        <f t="shared" si="8"/>
        <v>5.124808252292075</v>
      </c>
      <c r="L47" s="13">
        <f t="shared" si="9"/>
        <v>15.958781885328255</v>
      </c>
    </row>
    <row r="48" spans="1:12" ht="12.75" customHeight="1" x14ac:dyDescent="0.2">
      <c r="A48" s="1">
        <v>1988</v>
      </c>
      <c r="B48" s="13">
        <f t="shared" si="0"/>
        <v>100</v>
      </c>
      <c r="C48" s="13">
        <f t="shared" si="10"/>
        <v>4.3629048374718593</v>
      </c>
      <c r="D48" s="13">
        <f t="shared" si="1"/>
        <v>3.6855255461330616E-2</v>
      </c>
      <c r="E48" s="13">
        <f t="shared" si="2"/>
        <v>2.5824800313184118</v>
      </c>
      <c r="F48" s="13">
        <f t="shared" si="3"/>
        <v>3.6000888815074448</v>
      </c>
      <c r="G48" s="13">
        <f t="shared" si="4"/>
        <v>14.168558668638973</v>
      </c>
      <c r="H48" s="13">
        <f t="shared" si="5"/>
        <v>30.11376650444727</v>
      </c>
      <c r="I48" s="13">
        <f t="shared" si="6"/>
        <v>5.0935765316318697</v>
      </c>
      <c r="J48" s="13">
        <f t="shared" si="7"/>
        <v>15.373774571310983</v>
      </c>
      <c r="K48" s="13">
        <f t="shared" si="8"/>
        <v>5.124808252292075</v>
      </c>
      <c r="L48" s="13">
        <f t="shared" si="9"/>
        <v>15.958781885328255</v>
      </c>
    </row>
    <row r="49" spans="1:12" ht="12.75" customHeight="1" x14ac:dyDescent="0.2">
      <c r="A49" s="1">
        <v>1989</v>
      </c>
      <c r="B49" s="13">
        <f t="shared" si="0"/>
        <v>100</v>
      </c>
      <c r="C49" s="13">
        <f t="shared" si="10"/>
        <v>4.3629048374718593</v>
      </c>
      <c r="D49" s="13">
        <f t="shared" si="1"/>
        <v>3.6855255461330616E-2</v>
      </c>
      <c r="E49" s="13">
        <f t="shared" si="2"/>
        <v>2.5824800313184118</v>
      </c>
      <c r="F49" s="13">
        <f t="shared" si="3"/>
        <v>3.6000888815074448</v>
      </c>
      <c r="G49" s="13">
        <f t="shared" si="4"/>
        <v>14.168558668638973</v>
      </c>
      <c r="H49" s="13">
        <f t="shared" si="5"/>
        <v>30.11376650444727</v>
      </c>
      <c r="I49" s="13">
        <f t="shared" si="6"/>
        <v>5.0935765316318697</v>
      </c>
      <c r="J49" s="13">
        <f t="shared" si="7"/>
        <v>15.373774571310983</v>
      </c>
      <c r="K49" s="13">
        <f t="shared" si="8"/>
        <v>5.124808252292075</v>
      </c>
      <c r="L49" s="13">
        <f t="shared" si="9"/>
        <v>15.958781885328255</v>
      </c>
    </row>
    <row r="50" spans="1:12" ht="12.75" customHeight="1" x14ac:dyDescent="0.2">
      <c r="A50" s="1">
        <v>1990</v>
      </c>
      <c r="B50" s="13">
        <f t="shared" si="0"/>
        <v>100</v>
      </c>
      <c r="C50" s="13">
        <f t="shared" si="10"/>
        <v>4.3629048374718593</v>
      </c>
      <c r="D50" s="13">
        <f t="shared" si="1"/>
        <v>3.6855255461330616E-2</v>
      </c>
      <c r="E50" s="13">
        <f t="shared" si="2"/>
        <v>2.5824800313184118</v>
      </c>
      <c r="F50" s="13">
        <f t="shared" si="3"/>
        <v>3.6000888815074448</v>
      </c>
      <c r="G50" s="13">
        <f t="shared" si="4"/>
        <v>14.168558668638973</v>
      </c>
      <c r="H50" s="13">
        <f t="shared" si="5"/>
        <v>30.11376650444727</v>
      </c>
      <c r="I50" s="13">
        <f t="shared" si="6"/>
        <v>5.0935765316318697</v>
      </c>
      <c r="J50" s="13">
        <f t="shared" si="7"/>
        <v>15.373774571310983</v>
      </c>
      <c r="K50" s="13">
        <f t="shared" si="8"/>
        <v>5.124808252292075</v>
      </c>
      <c r="L50" s="13">
        <f t="shared" si="9"/>
        <v>15.958781885328255</v>
      </c>
    </row>
    <row r="51" spans="1:12" ht="12.75" customHeight="1" x14ac:dyDescent="0.2">
      <c r="A51" s="1">
        <v>1991</v>
      </c>
      <c r="B51" s="13">
        <f t="shared" si="0"/>
        <v>100</v>
      </c>
      <c r="C51" s="13">
        <f t="shared" si="10"/>
        <v>4.3629048374718593</v>
      </c>
      <c r="D51" s="13">
        <f t="shared" si="1"/>
        <v>3.6855255461330616E-2</v>
      </c>
      <c r="E51" s="13">
        <f t="shared" si="2"/>
        <v>2.5824800313184118</v>
      </c>
      <c r="F51" s="13">
        <f t="shared" si="3"/>
        <v>3.6000888815074448</v>
      </c>
      <c r="G51" s="13">
        <f t="shared" si="4"/>
        <v>14.168558668638973</v>
      </c>
      <c r="H51" s="13">
        <f t="shared" si="5"/>
        <v>30.11376650444727</v>
      </c>
      <c r="I51" s="13">
        <f t="shared" si="6"/>
        <v>5.0935765316318697</v>
      </c>
      <c r="J51" s="13">
        <f t="shared" si="7"/>
        <v>15.373774571310983</v>
      </c>
      <c r="K51" s="13">
        <f t="shared" si="8"/>
        <v>5.124808252292075</v>
      </c>
      <c r="L51" s="13">
        <f t="shared" si="9"/>
        <v>15.958781885328255</v>
      </c>
    </row>
    <row r="52" spans="1:12" ht="12.75" customHeight="1" x14ac:dyDescent="0.2">
      <c r="A52" s="1">
        <v>1992</v>
      </c>
      <c r="B52" s="13">
        <f t="shared" si="0"/>
        <v>100</v>
      </c>
      <c r="C52" s="13">
        <f t="shared" si="10"/>
        <v>4.3629048374718593</v>
      </c>
      <c r="D52" s="13">
        <f t="shared" si="1"/>
        <v>3.6855255461330616E-2</v>
      </c>
      <c r="E52" s="13">
        <f t="shared" si="2"/>
        <v>2.5824800313184118</v>
      </c>
      <c r="F52" s="13">
        <f t="shared" si="3"/>
        <v>3.6000888815074448</v>
      </c>
      <c r="G52" s="13">
        <f t="shared" si="4"/>
        <v>14.168558668638973</v>
      </c>
      <c r="H52" s="13">
        <f t="shared" si="5"/>
        <v>30.11376650444727</v>
      </c>
      <c r="I52" s="13">
        <f t="shared" si="6"/>
        <v>5.0935765316318697</v>
      </c>
      <c r="J52" s="13">
        <f t="shared" si="7"/>
        <v>15.373774571310983</v>
      </c>
      <c r="K52" s="13">
        <f t="shared" si="8"/>
        <v>5.124808252292075</v>
      </c>
      <c r="L52" s="13">
        <f t="shared" si="9"/>
        <v>15.958781885328255</v>
      </c>
    </row>
    <row r="53" spans="1:12" ht="12.75" customHeight="1" x14ac:dyDescent="0.2">
      <c r="A53" s="1">
        <v>1993</v>
      </c>
      <c r="B53" s="13">
        <f t="shared" si="0"/>
        <v>100</v>
      </c>
      <c r="C53" s="13">
        <f t="shared" si="10"/>
        <v>4.3629048374718593</v>
      </c>
      <c r="D53" s="13">
        <f t="shared" si="1"/>
        <v>3.6855255461330616E-2</v>
      </c>
      <c r="E53" s="13">
        <f t="shared" si="2"/>
        <v>2.5824800313184118</v>
      </c>
      <c r="F53" s="13">
        <f t="shared" si="3"/>
        <v>3.6000888815074448</v>
      </c>
      <c r="G53" s="13">
        <f t="shared" si="4"/>
        <v>14.168558668638973</v>
      </c>
      <c r="H53" s="13">
        <f t="shared" si="5"/>
        <v>30.11376650444727</v>
      </c>
      <c r="I53" s="13">
        <f t="shared" si="6"/>
        <v>5.0935765316318697</v>
      </c>
      <c r="J53" s="13">
        <f t="shared" si="7"/>
        <v>15.373774571310983</v>
      </c>
      <c r="K53" s="13">
        <f t="shared" si="8"/>
        <v>5.124808252292075</v>
      </c>
      <c r="L53" s="13">
        <f t="shared" si="9"/>
        <v>15.958781885328255</v>
      </c>
    </row>
    <row r="54" spans="1:12" ht="12.75" customHeight="1" x14ac:dyDescent="0.2">
      <c r="A54" s="1">
        <v>1994</v>
      </c>
      <c r="B54" s="13">
        <f t="shared" si="0"/>
        <v>100</v>
      </c>
      <c r="C54" s="13">
        <f t="shared" si="10"/>
        <v>4.3629048374718593</v>
      </c>
      <c r="D54" s="13">
        <f t="shared" si="1"/>
        <v>3.6855255461330616E-2</v>
      </c>
      <c r="E54" s="13">
        <f t="shared" si="2"/>
        <v>2.5824800313184118</v>
      </c>
      <c r="F54" s="13">
        <f t="shared" si="3"/>
        <v>3.6000888815074448</v>
      </c>
      <c r="G54" s="13">
        <f t="shared" si="4"/>
        <v>14.168558668638973</v>
      </c>
      <c r="H54" s="13">
        <f t="shared" si="5"/>
        <v>30.11376650444727</v>
      </c>
      <c r="I54" s="13">
        <f t="shared" si="6"/>
        <v>5.0935765316318697</v>
      </c>
      <c r="J54" s="13">
        <f t="shared" si="7"/>
        <v>15.373774571310983</v>
      </c>
      <c r="K54" s="13">
        <f t="shared" si="8"/>
        <v>5.124808252292075</v>
      </c>
      <c r="L54" s="13">
        <f t="shared" si="9"/>
        <v>15.958781885328255</v>
      </c>
    </row>
    <row r="55" spans="1:12" ht="12.75" customHeight="1" x14ac:dyDescent="0.2">
      <c r="A55" s="1">
        <v>1995</v>
      </c>
      <c r="B55" s="13">
        <f t="shared" si="0"/>
        <v>100</v>
      </c>
      <c r="C55" s="13">
        <f t="shared" si="10"/>
        <v>4.3629048374718593</v>
      </c>
      <c r="D55" s="13">
        <f t="shared" si="1"/>
        <v>3.6855255461330616E-2</v>
      </c>
      <c r="E55" s="13">
        <f t="shared" si="2"/>
        <v>2.5824800313184118</v>
      </c>
      <c r="F55" s="13">
        <f t="shared" si="3"/>
        <v>3.6000888815074448</v>
      </c>
      <c r="G55" s="13">
        <f t="shared" si="4"/>
        <v>14.168558668638973</v>
      </c>
      <c r="H55" s="13">
        <f t="shared" si="5"/>
        <v>30.11376650444727</v>
      </c>
      <c r="I55" s="13">
        <f t="shared" si="6"/>
        <v>5.0935765316318697</v>
      </c>
      <c r="J55" s="13">
        <f t="shared" si="7"/>
        <v>15.373774571310983</v>
      </c>
      <c r="K55" s="13">
        <f t="shared" si="8"/>
        <v>5.124808252292075</v>
      </c>
      <c r="L55" s="13">
        <f t="shared" si="9"/>
        <v>15.958781885328255</v>
      </c>
    </row>
    <row r="56" spans="1:12" ht="12.75" customHeight="1" x14ac:dyDescent="0.2">
      <c r="A56" s="1">
        <v>1996</v>
      </c>
      <c r="B56" s="13">
        <f>B57</f>
        <v>100</v>
      </c>
      <c r="C56" s="13">
        <f t="shared" ref="C56:L56" si="11">C57</f>
        <v>4.3629048374718593</v>
      </c>
      <c r="D56" s="13">
        <f t="shared" si="11"/>
        <v>3.6855255461330616E-2</v>
      </c>
      <c r="E56" s="13">
        <f t="shared" si="11"/>
        <v>2.5824800313184118</v>
      </c>
      <c r="F56" s="13">
        <f t="shared" si="11"/>
        <v>3.6000888815074448</v>
      </c>
      <c r="G56" s="13">
        <f t="shared" si="11"/>
        <v>14.168558668638973</v>
      </c>
      <c r="H56" s="13">
        <f t="shared" si="11"/>
        <v>30.11376650444727</v>
      </c>
      <c r="I56" s="13">
        <f t="shared" si="11"/>
        <v>5.0935765316318697</v>
      </c>
      <c r="J56" s="13">
        <f t="shared" si="11"/>
        <v>15.373774571310983</v>
      </c>
      <c r="K56" s="13">
        <f t="shared" si="11"/>
        <v>5.124808252292075</v>
      </c>
      <c r="L56" s="13">
        <f t="shared" si="11"/>
        <v>15.958781885328255</v>
      </c>
    </row>
    <row r="57" spans="1:12" ht="12.75" customHeight="1" x14ac:dyDescent="0.2">
      <c r="A57" s="1">
        <v>1997</v>
      </c>
      <c r="B57" s="11">
        <f t="shared" ref="B57:L57" si="12">B5/$B5*100</f>
        <v>100</v>
      </c>
      <c r="C57" s="11">
        <f t="shared" si="12"/>
        <v>4.3629048374718593</v>
      </c>
      <c r="D57" s="11">
        <f t="shared" si="12"/>
        <v>3.6855255461330616E-2</v>
      </c>
      <c r="E57" s="11">
        <f t="shared" si="12"/>
        <v>2.5824800313184118</v>
      </c>
      <c r="F57" s="11">
        <f t="shared" si="12"/>
        <v>3.6000888815074448</v>
      </c>
      <c r="G57" s="11">
        <f t="shared" si="12"/>
        <v>14.168558668638973</v>
      </c>
      <c r="H57" s="11">
        <f t="shared" si="12"/>
        <v>30.11376650444727</v>
      </c>
      <c r="I57" s="11">
        <f t="shared" si="12"/>
        <v>5.0935765316318697</v>
      </c>
      <c r="J57" s="11">
        <f t="shared" si="12"/>
        <v>15.373774571310983</v>
      </c>
      <c r="K57" s="11">
        <f t="shared" si="12"/>
        <v>5.124808252292075</v>
      </c>
      <c r="L57" s="11">
        <f t="shared" si="12"/>
        <v>15.958781885328255</v>
      </c>
    </row>
    <row r="58" spans="1:12" ht="12.75" customHeight="1" x14ac:dyDescent="0.2">
      <c r="A58" s="1">
        <v>1998</v>
      </c>
      <c r="B58" s="11">
        <f t="shared" ref="B58:L58" si="13">B6/$B6*100</f>
        <v>100</v>
      </c>
      <c r="C58" s="11">
        <f t="shared" si="13"/>
        <v>4.9187374342856582</v>
      </c>
      <c r="D58" s="11">
        <f t="shared" si="13"/>
        <v>6.4302061081703027E-2</v>
      </c>
      <c r="E58" s="11">
        <f t="shared" si="13"/>
        <v>2.5061083375074733</v>
      </c>
      <c r="F58" s="11">
        <f t="shared" si="13"/>
        <v>3.1317635700160351</v>
      </c>
      <c r="G58" s="11">
        <f t="shared" si="13"/>
        <v>15.699197729076689</v>
      </c>
      <c r="H58" s="11">
        <f t="shared" si="13"/>
        <v>25.41204555318523</v>
      </c>
      <c r="I58" s="11">
        <f t="shared" si="13"/>
        <v>4.203615868277276</v>
      </c>
      <c r="J58" s="11">
        <f t="shared" si="13"/>
        <v>19.865598660071168</v>
      </c>
      <c r="K58" s="11">
        <f t="shared" si="13"/>
        <v>6.6441083953124469</v>
      </c>
      <c r="L58" s="11">
        <f t="shared" si="13"/>
        <v>14.723726863380335</v>
      </c>
    </row>
    <row r="59" spans="1:12" ht="12.75" customHeight="1" x14ac:dyDescent="0.2">
      <c r="A59" s="1">
        <v>1999</v>
      </c>
      <c r="B59" s="11">
        <f t="shared" ref="B59:L59" si="14">B7/$B7*100</f>
        <v>100</v>
      </c>
      <c r="C59" s="11">
        <f t="shared" si="14"/>
        <v>3.4443362305969005</v>
      </c>
      <c r="D59" s="11">
        <f t="shared" si="14"/>
        <v>0.11612363099670721</v>
      </c>
      <c r="E59" s="11">
        <f t="shared" si="14"/>
        <v>2.1803368149997371</v>
      </c>
      <c r="F59" s="11">
        <f t="shared" si="14"/>
        <v>3.9444548172743907</v>
      </c>
      <c r="G59" s="11">
        <f t="shared" si="14"/>
        <v>14.144350864697527</v>
      </c>
      <c r="H59" s="11">
        <f t="shared" si="14"/>
        <v>27.567425597372878</v>
      </c>
      <c r="I59" s="11">
        <f t="shared" si="14"/>
        <v>4.2160627637111796</v>
      </c>
      <c r="J59" s="11">
        <f t="shared" si="14"/>
        <v>17.736001305294494</v>
      </c>
      <c r="K59" s="11">
        <f t="shared" si="14"/>
        <v>5.4235562883018753</v>
      </c>
      <c r="L59" s="11">
        <f t="shared" si="14"/>
        <v>13.179281189317443</v>
      </c>
    </row>
    <row r="60" spans="1:12" ht="12.75" customHeight="1" x14ac:dyDescent="0.2">
      <c r="A60" s="1">
        <v>2000</v>
      </c>
      <c r="B60" s="11">
        <f t="shared" ref="B60:L60" si="15">B8/$B8*100</f>
        <v>100</v>
      </c>
      <c r="C60" s="11">
        <f t="shared" si="15"/>
        <v>4.5966025222144449</v>
      </c>
      <c r="D60" s="11">
        <f t="shared" si="15"/>
        <v>4.8794947745306447E-2</v>
      </c>
      <c r="E60" s="11">
        <f t="shared" si="15"/>
        <v>2.4196964074376019</v>
      </c>
      <c r="F60" s="11">
        <f t="shared" si="15"/>
        <v>2.8469007223746194</v>
      </c>
      <c r="G60" s="11">
        <f t="shared" si="15"/>
        <v>14.119295081154121</v>
      </c>
      <c r="H60" s="11">
        <f t="shared" si="15"/>
        <v>30.727724720351755</v>
      </c>
      <c r="I60" s="11">
        <f t="shared" si="15"/>
        <v>6.2763479762945815</v>
      </c>
      <c r="J60" s="11">
        <f t="shared" si="15"/>
        <v>15.684032937330006</v>
      </c>
      <c r="K60" s="11">
        <f t="shared" si="15"/>
        <v>5.4019941207058411</v>
      </c>
      <c r="L60" s="11">
        <f t="shared" si="15"/>
        <v>12.288384697929768</v>
      </c>
    </row>
    <row r="61" spans="1:12" ht="12.75" customHeight="1" x14ac:dyDescent="0.2">
      <c r="A61" s="1">
        <v>2001</v>
      </c>
      <c r="B61" s="11">
        <f t="shared" ref="B61:L61" si="16">B9/$B9*100</f>
        <v>100</v>
      </c>
      <c r="C61" s="11">
        <f t="shared" si="16"/>
        <v>4.4145400976219085</v>
      </c>
      <c r="D61" s="11">
        <f t="shared" si="16"/>
        <v>3.3660776313675443E-2</v>
      </c>
      <c r="E61" s="11">
        <f t="shared" si="16"/>
        <v>2.4235193218513316</v>
      </c>
      <c r="F61" s="11">
        <f t="shared" si="16"/>
        <v>3.0765836405232752</v>
      </c>
      <c r="G61" s="11">
        <f t="shared" si="16"/>
        <v>12.269347309061368</v>
      </c>
      <c r="H61" s="11">
        <f t="shared" si="16"/>
        <v>29.435709614422876</v>
      </c>
      <c r="I61" s="11">
        <f t="shared" si="16"/>
        <v>4.5844393302693538</v>
      </c>
      <c r="J61" s="11">
        <f t="shared" si="16"/>
        <v>15.484036306117325</v>
      </c>
      <c r="K61" s="11">
        <f t="shared" si="16"/>
        <v>5.8635827738290009</v>
      </c>
      <c r="L61" s="11">
        <f t="shared" si="16"/>
        <v>15.1420654478637</v>
      </c>
    </row>
    <row r="62" spans="1:12" ht="12.75" customHeight="1" x14ac:dyDescent="0.2">
      <c r="A62" s="1">
        <v>2002</v>
      </c>
      <c r="B62" s="11">
        <f t="shared" ref="B62:L62" si="17">B10/$B10*100</f>
        <v>100</v>
      </c>
      <c r="C62" s="11">
        <f>C10/$B10*100</f>
        <v>3.8100536972352752</v>
      </c>
      <c r="D62" s="11">
        <f t="shared" si="17"/>
        <v>4.2648699793623859E-2</v>
      </c>
      <c r="E62" s="11">
        <f t="shared" si="17"/>
        <v>1.8997358876082941</v>
      </c>
      <c r="F62" s="11">
        <f t="shared" si="17"/>
        <v>2.2721438756180481</v>
      </c>
      <c r="G62" s="11">
        <f t="shared" si="17"/>
        <v>12.294760297683338</v>
      </c>
      <c r="H62" s="11">
        <f t="shared" si="17"/>
        <v>29.178807310766746</v>
      </c>
      <c r="I62" s="11">
        <f t="shared" si="17"/>
        <v>4.5352306348820735</v>
      </c>
      <c r="J62" s="11">
        <f t="shared" si="17"/>
        <v>17.441942451082689</v>
      </c>
      <c r="K62" s="11">
        <f t="shared" si="17"/>
        <v>5.7010993390254061</v>
      </c>
      <c r="L62" s="11">
        <f t="shared" si="17"/>
        <v>15.311513784644474</v>
      </c>
    </row>
    <row r="63" spans="1:12" ht="12.75" customHeight="1" x14ac:dyDescent="0.2">
      <c r="A63" s="1">
        <v>2003</v>
      </c>
      <c r="B63" s="11">
        <f t="shared" ref="B63:L63" si="18">B11/$B11*100</f>
        <v>100</v>
      </c>
      <c r="C63" s="11">
        <f>C11/$B11*100</f>
        <v>4.1146668267243269</v>
      </c>
      <c r="D63" s="11">
        <f t="shared" si="18"/>
        <v>2.4736503494703591E-2</v>
      </c>
      <c r="E63" s="11">
        <f t="shared" si="18"/>
        <v>1.8935081393645112</v>
      </c>
      <c r="F63" s="11">
        <f t="shared" si="18"/>
        <v>2.1812743719169694</v>
      </c>
      <c r="G63" s="11">
        <f t="shared" si="18"/>
        <v>12.836525889414432</v>
      </c>
      <c r="H63" s="11">
        <f t="shared" si="18"/>
        <v>28.98467359999038</v>
      </c>
      <c r="I63" s="11">
        <f t="shared" si="18"/>
        <v>5.0139152062196324</v>
      </c>
      <c r="J63" s="11">
        <f t="shared" si="18"/>
        <v>15.648512534445185</v>
      </c>
      <c r="K63" s="11">
        <f t="shared" si="18"/>
        <v>4.3268416801539509</v>
      </c>
      <c r="L63" s="11">
        <f t="shared" si="18"/>
        <v>12.109610242368156</v>
      </c>
    </row>
    <row r="64" spans="1:12" ht="12.75" customHeight="1" x14ac:dyDescent="0.2">
      <c r="A64" s="1">
        <v>2004</v>
      </c>
      <c r="B64" s="11">
        <f t="shared" ref="B64:L64" si="19">B12/$B12*100</f>
        <v>100</v>
      </c>
      <c r="C64" s="11">
        <f t="shared" si="19"/>
        <v>3.0323468589637956</v>
      </c>
      <c r="D64" s="11">
        <f t="shared" si="19"/>
        <v>7.7364470985615626E-4</v>
      </c>
      <c r="E64" s="11">
        <f t="shared" si="19"/>
        <v>1.5449143304530539</v>
      </c>
      <c r="F64" s="11">
        <f t="shared" si="19"/>
        <v>2.2954734821671026</v>
      </c>
      <c r="G64" s="11">
        <f t="shared" si="19"/>
        <v>11.087752198504853</v>
      </c>
      <c r="H64" s="11">
        <f t="shared" si="19"/>
        <v>28.306514939466172</v>
      </c>
      <c r="I64" s="11">
        <f t="shared" si="19"/>
        <v>5.577227922694326</v>
      </c>
      <c r="J64" s="11">
        <f t="shared" si="19"/>
        <v>16.483142668594589</v>
      </c>
      <c r="K64" s="11">
        <f t="shared" si="19"/>
        <v>3.8656859946324529</v>
      </c>
      <c r="L64" s="11">
        <f t="shared" si="19"/>
        <v>15.091827758836377</v>
      </c>
    </row>
    <row r="65" spans="1:12" ht="12.75" customHeight="1" x14ac:dyDescent="0.2">
      <c r="A65" s="1">
        <v>2005</v>
      </c>
      <c r="B65" s="11">
        <f t="shared" ref="B65:L65" si="20">B13/$B13*100</f>
        <v>100</v>
      </c>
      <c r="C65" s="11">
        <f t="shared" si="20"/>
        <v>6.943271983835146</v>
      </c>
      <c r="D65" s="11">
        <f t="shared" si="20"/>
        <v>9.3552267651937139E-4</v>
      </c>
      <c r="E65" s="11">
        <f t="shared" si="20"/>
        <v>1.2202028384369459</v>
      </c>
      <c r="F65" s="11">
        <f t="shared" si="20"/>
        <v>1.9883709028234073</v>
      </c>
      <c r="G65" s="11">
        <f t="shared" si="20"/>
        <v>11.007353697399626</v>
      </c>
      <c r="H65" s="11">
        <f t="shared" si="20"/>
        <v>24.300898578702586</v>
      </c>
      <c r="I65" s="11">
        <f t="shared" si="20"/>
        <v>4.5874302194858485</v>
      </c>
      <c r="J65" s="11">
        <f t="shared" si="20"/>
        <v>16.969409142221092</v>
      </c>
      <c r="K65" s="11">
        <f t="shared" si="20"/>
        <v>4.1040951801993995</v>
      </c>
      <c r="L65" s="11">
        <f t="shared" si="20"/>
        <v>21.157163284905053</v>
      </c>
    </row>
    <row r="66" spans="1:12" ht="12.75" customHeight="1" x14ac:dyDescent="0.2">
      <c r="A66" s="1">
        <v>2006</v>
      </c>
      <c r="B66" s="11">
        <f t="shared" ref="B66:L66" si="21">B14/$B14*100</f>
        <v>100</v>
      </c>
      <c r="C66" s="11">
        <f t="shared" si="21"/>
        <v>9.7934269807983281</v>
      </c>
      <c r="D66" s="11">
        <f t="shared" si="21"/>
        <v>6.7569035041784215E-4</v>
      </c>
      <c r="E66" s="11">
        <f t="shared" si="21"/>
        <v>0.76964509364344302</v>
      </c>
      <c r="F66" s="11">
        <f t="shared" si="21"/>
        <v>3.8793168770557274</v>
      </c>
      <c r="G66" s="11">
        <f t="shared" si="21"/>
        <v>10.966391644606182</v>
      </c>
      <c r="H66" s="11">
        <f t="shared" si="21"/>
        <v>28.02409318735204</v>
      </c>
      <c r="I66" s="11">
        <f t="shared" si="21"/>
        <v>7.4463924168237243</v>
      </c>
      <c r="J66" s="11">
        <f t="shared" si="21"/>
        <v>10.289827723092442</v>
      </c>
      <c r="K66" s="11">
        <f t="shared" si="21"/>
        <v>3.6122020024566175</v>
      </c>
      <c r="L66" s="11">
        <f t="shared" si="21"/>
        <v>19.846550721420108</v>
      </c>
    </row>
    <row r="67" spans="1:12" ht="12.75" customHeight="1" x14ac:dyDescent="0.2">
      <c r="A67" s="1">
        <v>2007</v>
      </c>
      <c r="B67" s="11">
        <f t="shared" ref="B67:L67" si="22">B15/$B15*100</f>
        <v>100</v>
      </c>
      <c r="C67" s="11">
        <f t="shared" si="22"/>
        <v>13.680456784622052</v>
      </c>
      <c r="D67" s="11">
        <f t="shared" si="22"/>
        <v>3.8194253685130812E-3</v>
      </c>
      <c r="E67" s="11">
        <f t="shared" si="22"/>
        <v>0.69016719672321281</v>
      </c>
      <c r="F67" s="11">
        <f t="shared" si="22"/>
        <v>3.3465627036885564</v>
      </c>
      <c r="G67" s="11">
        <f t="shared" si="22"/>
        <v>11.784703443027569</v>
      </c>
      <c r="H67" s="11">
        <f t="shared" si="22"/>
        <v>28.716521316547873</v>
      </c>
      <c r="I67" s="11">
        <f t="shared" si="22"/>
        <v>7.4087738093057993</v>
      </c>
      <c r="J67" s="11">
        <f t="shared" si="22"/>
        <v>13.267683303591838</v>
      </c>
      <c r="K67" s="11">
        <f t="shared" si="22"/>
        <v>2.8657474950334754</v>
      </c>
      <c r="L67" s="11">
        <f t="shared" si="22"/>
        <v>13.083223286404847</v>
      </c>
    </row>
    <row r="68" spans="1:12" ht="12.75" customHeight="1" x14ac:dyDescent="0.2">
      <c r="A68" s="1">
        <v>2008</v>
      </c>
      <c r="B68" s="11">
        <f t="shared" ref="B68:L68" si="23">B16/$B16*100</f>
        <v>100</v>
      </c>
      <c r="C68" s="11">
        <f t="shared" si="23"/>
        <v>9.4777322462550906</v>
      </c>
      <c r="D68" s="11">
        <f t="shared" si="23"/>
        <v>1.3625608359860928E-2</v>
      </c>
      <c r="E68" s="11">
        <f t="shared" si="23"/>
        <v>0.62165824618999377</v>
      </c>
      <c r="F68" s="11">
        <f t="shared" si="23"/>
        <v>2.8739994936632813</v>
      </c>
      <c r="G68" s="11">
        <f t="shared" si="23"/>
        <v>12.235097459007442</v>
      </c>
      <c r="H68" s="11">
        <f t="shared" si="23"/>
        <v>23.179260225605944</v>
      </c>
      <c r="I68" s="11">
        <f t="shared" si="23"/>
        <v>3.8493366792071946</v>
      </c>
      <c r="J68" s="11">
        <f t="shared" si="23"/>
        <v>19.264679701098402</v>
      </c>
      <c r="K68" s="11">
        <f t="shared" si="23"/>
        <v>5.0888075762552401</v>
      </c>
      <c r="L68" s="11">
        <f t="shared" si="23"/>
        <v>17.542791224984665</v>
      </c>
    </row>
    <row r="69" spans="1:12" ht="12.75" customHeight="1" x14ac:dyDescent="0.2">
      <c r="A69" s="1">
        <v>2009</v>
      </c>
      <c r="B69" s="11">
        <f t="shared" ref="B69:L69" si="24">B17/$B17*100</f>
        <v>100</v>
      </c>
      <c r="C69" s="11">
        <f t="shared" si="24"/>
        <v>6.9786579989870656</v>
      </c>
      <c r="D69" s="11">
        <f t="shared" si="24"/>
        <v>1.3049255138478807E-2</v>
      </c>
      <c r="E69" s="11">
        <f t="shared" si="24"/>
        <v>0.67966543494338461</v>
      </c>
      <c r="F69" s="11">
        <f t="shared" si="24"/>
        <v>2.459120977636811</v>
      </c>
      <c r="G69" s="11">
        <f t="shared" si="24"/>
        <v>14.354191805536207</v>
      </c>
      <c r="H69" s="11">
        <f t="shared" si="24"/>
        <v>20.119598096325586</v>
      </c>
      <c r="I69" s="11">
        <f t="shared" si="24"/>
        <v>3.724391255036092</v>
      </c>
      <c r="J69" s="11">
        <f t="shared" si="24"/>
        <v>20.821246507233024</v>
      </c>
      <c r="K69" s="11">
        <f t="shared" si="24"/>
        <v>6.1182715335852693</v>
      </c>
      <c r="L69" s="11">
        <f t="shared" si="24"/>
        <v>19.089521124680726</v>
      </c>
    </row>
    <row r="70" spans="1:12" ht="12.75" customHeight="1" x14ac:dyDescent="0.2">
      <c r="A70" s="1">
        <v>2010</v>
      </c>
      <c r="B70" s="11">
        <f t="shared" ref="B70:L70" si="25">B18/$B18*100</f>
        <v>100</v>
      </c>
      <c r="C70" s="11">
        <f t="shared" si="25"/>
        <v>9.5469878331490463</v>
      </c>
      <c r="D70" s="11">
        <f t="shared" si="25"/>
        <v>6.4573559388279344E-3</v>
      </c>
      <c r="E70" s="11">
        <f t="shared" si="25"/>
        <v>0.39376321619065091</v>
      </c>
      <c r="F70" s="11">
        <f t="shared" si="25"/>
        <v>2.3578911328501881</v>
      </c>
      <c r="G70" s="11">
        <f t="shared" si="25"/>
        <v>16.559931889605846</v>
      </c>
      <c r="H70" s="11">
        <f t="shared" si="25"/>
        <v>19.031295180683244</v>
      </c>
      <c r="I70" s="11">
        <f t="shared" si="25"/>
        <v>4.1186084661201345</v>
      </c>
      <c r="J70" s="11">
        <f t="shared" si="25"/>
        <v>19.546157048625982</v>
      </c>
      <c r="K70" s="11">
        <f t="shared" si="25"/>
        <v>4.4627220480688985</v>
      </c>
      <c r="L70" s="11">
        <f t="shared" si="25"/>
        <v>16.724966112430927</v>
      </c>
    </row>
    <row r="71" spans="1:12" ht="12.75" customHeight="1" x14ac:dyDescent="0.2">
      <c r="A71" s="1">
        <v>2011</v>
      </c>
      <c r="B71" s="11">
        <f t="shared" ref="B71:L71" si="26">B19/$B19*100</f>
        <v>100</v>
      </c>
      <c r="C71" s="11">
        <f t="shared" si="26"/>
        <v>8.9369972137218188</v>
      </c>
      <c r="D71" s="11">
        <f t="shared" si="26"/>
        <v>4.902481737665932E-3</v>
      </c>
      <c r="E71" s="11">
        <f t="shared" si="26"/>
        <v>0.28010475332896345</v>
      </c>
      <c r="F71" s="11">
        <f t="shared" si="26"/>
        <v>2.2955730707827859</v>
      </c>
      <c r="G71" s="11">
        <f t="shared" si="26"/>
        <v>15.489410211990325</v>
      </c>
      <c r="H71" s="11">
        <f t="shared" si="26"/>
        <v>20.108588643900738</v>
      </c>
      <c r="I71" s="11">
        <f t="shared" si="26"/>
        <v>3.3306069481697427</v>
      </c>
      <c r="J71" s="11">
        <f t="shared" si="26"/>
        <v>22.960267640716779</v>
      </c>
      <c r="K71" s="11">
        <f t="shared" si="26"/>
        <v>2.9671570573258714</v>
      </c>
      <c r="L71" s="11">
        <f t="shared" si="26"/>
        <v>18.450270395599027</v>
      </c>
    </row>
    <row r="72" spans="1:12" ht="12.75" customHeight="1" x14ac:dyDescent="0.2">
      <c r="A72" s="1">
        <v>2012</v>
      </c>
      <c r="B72" s="11">
        <f t="shared" ref="B72:L72" si="27">B20/$B20*100</f>
        <v>100</v>
      </c>
      <c r="C72" s="11">
        <f t="shared" si="27"/>
        <v>8.7622564173183157</v>
      </c>
      <c r="D72" s="11">
        <f t="shared" si="27"/>
        <v>7.5027153765028541E-3</v>
      </c>
      <c r="E72" s="11">
        <f t="shared" si="27"/>
        <v>0.3301085820133039</v>
      </c>
      <c r="F72" s="11">
        <f t="shared" si="27"/>
        <v>2.4973220281285005</v>
      </c>
      <c r="G72" s="11">
        <f t="shared" si="27"/>
        <v>16.61158199184165</v>
      </c>
      <c r="H72" s="11">
        <f t="shared" si="27"/>
        <v>20.657604650259977</v>
      </c>
      <c r="I72" s="11">
        <f t="shared" si="27"/>
        <v>3.2963031114443391</v>
      </c>
      <c r="J72" s="11">
        <f t="shared" si="27"/>
        <v>23.227862078011754</v>
      </c>
      <c r="K72" s="11">
        <f t="shared" si="27"/>
        <v>3.4633202377176904</v>
      </c>
      <c r="L72" s="11">
        <f t="shared" si="27"/>
        <v>16.336672477457988</v>
      </c>
    </row>
    <row r="73" spans="1:12" ht="12.75" customHeight="1" x14ac:dyDescent="0.2">
      <c r="A73" s="1">
        <v>2013</v>
      </c>
      <c r="B73" s="11">
        <f t="shared" ref="B73:L73" si="28">B21/$B21*100</f>
        <v>100</v>
      </c>
      <c r="C73" s="11">
        <f t="shared" si="28"/>
        <v>8.8659133023517072</v>
      </c>
      <c r="D73" s="11">
        <f t="shared" si="28"/>
        <v>8.4736202182895716E-3</v>
      </c>
      <c r="E73" s="11">
        <f t="shared" si="28"/>
        <v>0.30492673813782967</v>
      </c>
      <c r="F73" s="11">
        <f t="shared" si="28"/>
        <v>1.2432585186821892</v>
      </c>
      <c r="G73" s="11">
        <f t="shared" si="28"/>
        <v>18.266371457170312</v>
      </c>
      <c r="H73" s="11">
        <f t="shared" si="28"/>
        <v>24.495579176383426</v>
      </c>
      <c r="I73" s="11">
        <f t="shared" si="28"/>
        <v>2.906478770124703</v>
      </c>
      <c r="J73" s="11">
        <f t="shared" si="28"/>
        <v>20.944993266484428</v>
      </c>
      <c r="K73" s="11">
        <f t="shared" si="28"/>
        <v>3.4871998319488777</v>
      </c>
      <c r="L73" s="11">
        <f t="shared" si="28"/>
        <v>14.245793150742653</v>
      </c>
    </row>
    <row r="74" spans="1:12" ht="12.75" customHeight="1" x14ac:dyDescent="0.2">
      <c r="A74" s="1">
        <v>2014</v>
      </c>
      <c r="B74" s="11">
        <f t="shared" ref="B74:L74" si="29">B22/$B22*100</f>
        <v>100</v>
      </c>
      <c r="C74" s="11">
        <f t="shared" si="29"/>
        <v>7.0869832820789984</v>
      </c>
      <c r="D74" s="11">
        <f t="shared" si="29"/>
        <v>7.691075717187767E-3</v>
      </c>
      <c r="E74" s="11">
        <f t="shared" si="29"/>
        <v>0.32930393868219265</v>
      </c>
      <c r="F74" s="11">
        <f t="shared" si="29"/>
        <v>1.0715694140364713</v>
      </c>
      <c r="G74" s="11">
        <f t="shared" si="29"/>
        <v>16.747644224718382</v>
      </c>
      <c r="H74" s="11">
        <f t="shared" si="29"/>
        <v>27.495139712264187</v>
      </c>
      <c r="I74" s="11">
        <f t="shared" si="29"/>
        <v>3.2142603358110895</v>
      </c>
      <c r="J74" s="11">
        <f t="shared" si="29"/>
        <v>20.363228603828855</v>
      </c>
      <c r="K74" s="11">
        <f t="shared" si="29"/>
        <v>4.238040972450575</v>
      </c>
      <c r="L74" s="11">
        <f t="shared" si="29"/>
        <v>12.892898058261634</v>
      </c>
    </row>
    <row r="75" spans="1:12" ht="12.75" customHeight="1" x14ac:dyDescent="0.2">
      <c r="A75" s="1">
        <v>2015</v>
      </c>
      <c r="B75" s="11">
        <f t="shared" ref="B75:L75" si="30">B23/$B23*100</f>
        <v>100</v>
      </c>
      <c r="C75" s="11">
        <f t="shared" si="30"/>
        <v>6.2877693328240527</v>
      </c>
      <c r="D75" s="11">
        <f t="shared" si="30"/>
        <v>5.648887307591853E-3</v>
      </c>
      <c r="E75" s="11">
        <f t="shared" si="30"/>
        <v>0.36897676382417344</v>
      </c>
      <c r="F75" s="11">
        <f t="shared" si="30"/>
        <v>1.2558856205581588</v>
      </c>
      <c r="G75" s="11">
        <f t="shared" si="30"/>
        <v>15.028883553409287</v>
      </c>
      <c r="H75" s="11">
        <f t="shared" si="30"/>
        <v>26.252400672263722</v>
      </c>
      <c r="I75" s="11">
        <f t="shared" si="30"/>
        <v>2.8862123703167284</v>
      </c>
      <c r="J75" s="11">
        <f t="shared" si="30"/>
        <v>26.420986618637286</v>
      </c>
      <c r="K75" s="11">
        <f t="shared" si="30"/>
        <v>3.570956482850951</v>
      </c>
      <c r="L75" s="11">
        <f t="shared" si="30"/>
        <v>12.09458225157351</v>
      </c>
    </row>
    <row r="76" spans="1:12" ht="12.75" customHeight="1" x14ac:dyDescent="0.2">
      <c r="A76" s="1">
        <v>2016</v>
      </c>
      <c r="B76" s="11">
        <f t="shared" ref="B76:L76" si="31">B24/$B24*100</f>
        <v>100</v>
      </c>
      <c r="C76" s="11">
        <f t="shared" si="31"/>
        <v>6.8150711351849029</v>
      </c>
      <c r="D76" s="11">
        <f t="shared" si="31"/>
        <v>1.8695255417487275E-2</v>
      </c>
      <c r="E76" s="11">
        <f t="shared" si="31"/>
        <v>0.35346781488658391</v>
      </c>
      <c r="F76" s="11">
        <f t="shared" si="31"/>
        <v>0.90957525837938846</v>
      </c>
      <c r="G76" s="11">
        <f t="shared" si="31"/>
        <v>17.766954341619424</v>
      </c>
      <c r="H76" s="11">
        <f t="shared" si="31"/>
        <v>27.556797753355966</v>
      </c>
      <c r="I76" s="11">
        <f t="shared" si="31"/>
        <v>2.9783480388559185</v>
      </c>
      <c r="J76" s="11">
        <f t="shared" si="31"/>
        <v>18.080228667161453</v>
      </c>
      <c r="K76" s="11">
        <f t="shared" si="31"/>
        <v>3.9107357002143752</v>
      </c>
      <c r="L76" s="11">
        <f t="shared" si="31"/>
        <v>16.033150591068271</v>
      </c>
    </row>
    <row r="77" spans="1:12" ht="12.75" customHeight="1" x14ac:dyDescent="0.2">
      <c r="A77" s="1">
        <v>2017</v>
      </c>
      <c r="B77" s="11">
        <f t="shared" ref="B77:L77" si="32">B25/$B25*100</f>
        <v>100</v>
      </c>
      <c r="C77" s="11">
        <f t="shared" si="32"/>
        <v>7.9564939194063555</v>
      </c>
      <c r="D77" s="11">
        <f t="shared" si="32"/>
        <v>1.4734241438277363E-2</v>
      </c>
      <c r="E77" s="11">
        <f t="shared" si="32"/>
        <v>0.41841136110274335</v>
      </c>
      <c r="F77" s="11">
        <f t="shared" si="32"/>
        <v>0.85084841632766506</v>
      </c>
      <c r="G77" s="11">
        <f t="shared" si="32"/>
        <v>17.883457924883853</v>
      </c>
      <c r="H77" s="11">
        <f t="shared" si="32"/>
        <v>22.834574005588383</v>
      </c>
      <c r="I77" s="11">
        <f t="shared" si="32"/>
        <v>2.9520773668482829</v>
      </c>
      <c r="J77" s="11">
        <f t="shared" si="32"/>
        <v>16.569456927178379</v>
      </c>
      <c r="K77" s="11">
        <f t="shared" si="32"/>
        <v>3.0526662865782681</v>
      </c>
      <c r="L77" s="11">
        <f t="shared" si="32"/>
        <v>21.131885206690516</v>
      </c>
    </row>
    <row r="78" spans="1:12" ht="12.75" customHeight="1" x14ac:dyDescent="0.2">
      <c r="A78" s="1">
        <v>2018</v>
      </c>
      <c r="B78" s="11">
        <f t="shared" ref="B78:L78" si="33">B26/$B26*100</f>
        <v>100</v>
      </c>
      <c r="C78" s="11">
        <f t="shared" si="33"/>
        <v>6.0399554176327408</v>
      </c>
      <c r="D78" s="11">
        <f t="shared" si="33"/>
        <v>1.0604139548596649E-2</v>
      </c>
      <c r="E78" s="11">
        <f t="shared" si="33"/>
        <v>0.73304849072614453</v>
      </c>
      <c r="F78" s="11">
        <f t="shared" si="33"/>
        <v>0.69523746575767587</v>
      </c>
      <c r="G78" s="11">
        <f t="shared" si="33"/>
        <v>19.311329782932692</v>
      </c>
      <c r="H78" s="11">
        <f t="shared" si="33"/>
        <v>23.427595596452303</v>
      </c>
      <c r="I78" s="11">
        <f t="shared" si="33"/>
        <v>2.1676351657704958</v>
      </c>
      <c r="J78" s="11">
        <f t="shared" si="33"/>
        <v>18.690314580409908</v>
      </c>
      <c r="K78" s="11">
        <f t="shared" si="33"/>
        <v>3.0677987192656606</v>
      </c>
      <c r="L78" s="11">
        <f t="shared" si="33"/>
        <v>20.338934348761654</v>
      </c>
    </row>
    <row r="79" spans="1:12" ht="12.75" customHeight="1" x14ac:dyDescent="0.2">
      <c r="A79" s="1">
        <v>2019</v>
      </c>
      <c r="B79" s="11">
        <f t="shared" ref="B79:L79" si="34">B27/$B27*100</f>
        <v>100</v>
      </c>
      <c r="C79" s="11">
        <f t="shared" si="34"/>
        <v>8.1591296368695883</v>
      </c>
      <c r="D79" s="11">
        <f t="shared" si="34"/>
        <v>9.8825887296318474E-3</v>
      </c>
      <c r="E79" s="11">
        <f t="shared" si="34"/>
        <v>0.85346937612698126</v>
      </c>
      <c r="F79" s="11">
        <f t="shared" si="34"/>
        <v>0.65330349671420018</v>
      </c>
      <c r="G79" s="11">
        <f t="shared" si="34"/>
        <v>20.999178006829929</v>
      </c>
      <c r="H79" s="11">
        <f t="shared" si="34"/>
        <v>23.980104771535956</v>
      </c>
      <c r="I79" s="11">
        <f t="shared" si="34"/>
        <v>1.8640944466450462</v>
      </c>
      <c r="J79" s="11">
        <f t="shared" si="34"/>
        <v>18.188022527795585</v>
      </c>
      <c r="K79" s="11">
        <f t="shared" si="34"/>
        <v>3.0908134255772666</v>
      </c>
      <c r="L79" s="11">
        <f t="shared" si="34"/>
        <v>16.62253999591498</v>
      </c>
    </row>
    <row r="80" spans="1:12" ht="12.75" customHeight="1" x14ac:dyDescent="0.2">
      <c r="A80" s="1">
        <v>2020</v>
      </c>
      <c r="B80" s="11">
        <f t="shared" ref="B80:L80" si="35">B28/$B28*100</f>
        <v>100</v>
      </c>
      <c r="C80" s="11">
        <f t="shared" si="35"/>
        <v>8.8284107697519918</v>
      </c>
      <c r="D80" s="11">
        <f t="shared" si="35"/>
        <v>1.0882484730244531E-2</v>
      </c>
      <c r="E80" s="11">
        <f t="shared" si="35"/>
        <v>0.99649581342268068</v>
      </c>
      <c r="F80" s="11">
        <f t="shared" si="35"/>
        <v>0.56868765381113828</v>
      </c>
      <c r="G80" s="11">
        <f t="shared" si="35"/>
        <v>25.460659287816551</v>
      </c>
      <c r="H80" s="11">
        <f t="shared" si="35"/>
        <v>23.79671213840825</v>
      </c>
      <c r="I80" s="11">
        <f t="shared" si="35"/>
        <v>1.964530253208197</v>
      </c>
      <c r="J80" s="11">
        <f t="shared" si="35"/>
        <v>15.261863514565674</v>
      </c>
      <c r="K80" s="11">
        <f t="shared" si="35"/>
        <v>2.4563616005267042</v>
      </c>
      <c r="L80" s="11">
        <f t="shared" si="35"/>
        <v>12.942552999124699</v>
      </c>
    </row>
    <row r="81" spans="1:12" ht="12.75" customHeight="1" x14ac:dyDescent="0.2">
      <c r="A81" s="1">
        <v>2021</v>
      </c>
      <c r="B81" s="11">
        <f t="shared" ref="B81:L83" si="36">B29/$B29*100</f>
        <v>100</v>
      </c>
      <c r="C81" s="11">
        <f t="shared" si="36"/>
        <v>10.742256355395879</v>
      </c>
      <c r="D81" s="11">
        <f t="shared" si="36"/>
        <v>9.1366420417757187E-3</v>
      </c>
      <c r="E81" s="11">
        <f t="shared" si="36"/>
        <v>0.53269681393775625</v>
      </c>
      <c r="F81" s="11">
        <f t="shared" si="36"/>
        <v>0.51586904984250881</v>
      </c>
      <c r="G81" s="11">
        <f t="shared" si="36"/>
        <v>23.626656258285607</v>
      </c>
      <c r="H81" s="11">
        <f t="shared" si="36"/>
        <v>17.035065997305693</v>
      </c>
      <c r="I81" s="11">
        <f t="shared" si="36"/>
        <v>1.9561493268500127</v>
      </c>
      <c r="J81" s="11">
        <f t="shared" si="36"/>
        <v>17.311657287233018</v>
      </c>
      <c r="K81" s="11">
        <f t="shared" si="36"/>
        <v>1.7135098369785564</v>
      </c>
      <c r="L81" s="11">
        <f t="shared" si="36"/>
        <v>19.71342817107244</v>
      </c>
    </row>
    <row r="82" spans="1:12" ht="12.75" customHeight="1" x14ac:dyDescent="0.2">
      <c r="A82" s="1">
        <v>2022</v>
      </c>
      <c r="B82" s="11">
        <f t="shared" si="36"/>
        <v>100</v>
      </c>
      <c r="C82" s="11">
        <f>C30/$B30*100</f>
        <v>10.742256355395879</v>
      </c>
      <c r="D82" s="11">
        <f t="shared" si="36"/>
        <v>9.1366420417757187E-3</v>
      </c>
      <c r="E82" s="11">
        <f t="shared" si="36"/>
        <v>0.53269681393775625</v>
      </c>
      <c r="F82" s="11">
        <f t="shared" si="36"/>
        <v>0.51586904984250881</v>
      </c>
      <c r="G82" s="11">
        <f t="shared" si="36"/>
        <v>23.626656258285607</v>
      </c>
      <c r="H82" s="11">
        <f t="shared" si="36"/>
        <v>17.035065997305693</v>
      </c>
      <c r="I82" s="11">
        <f t="shared" si="36"/>
        <v>1.9561493268500127</v>
      </c>
      <c r="J82" s="11">
        <f t="shared" si="36"/>
        <v>17.311657287233018</v>
      </c>
      <c r="K82" s="11">
        <f t="shared" si="36"/>
        <v>1.7135098369785564</v>
      </c>
      <c r="L82" s="11">
        <f t="shared" si="36"/>
        <v>19.71342817107244</v>
      </c>
    </row>
    <row r="83" spans="1:12" ht="12.75" customHeight="1" x14ac:dyDescent="0.2">
      <c r="A83" s="1">
        <v>2023</v>
      </c>
      <c r="B83" s="11">
        <f t="shared" si="36"/>
        <v>100</v>
      </c>
      <c r="C83" s="11">
        <f t="shared" si="36"/>
        <v>10.742256355395879</v>
      </c>
      <c r="D83" s="11">
        <f t="shared" si="36"/>
        <v>9.1366420417757187E-3</v>
      </c>
      <c r="E83" s="11">
        <f t="shared" si="36"/>
        <v>0.53269681393775625</v>
      </c>
      <c r="F83" s="11">
        <f t="shared" si="36"/>
        <v>0.51586904984250881</v>
      </c>
      <c r="G83" s="11">
        <f t="shared" si="36"/>
        <v>23.626656258285607</v>
      </c>
      <c r="H83" s="11">
        <f t="shared" si="36"/>
        <v>17.035065997305693</v>
      </c>
      <c r="I83" s="11">
        <f t="shared" si="36"/>
        <v>1.9561493268500127</v>
      </c>
      <c r="J83" s="11">
        <f t="shared" si="36"/>
        <v>17.311657287233018</v>
      </c>
      <c r="K83" s="11">
        <f t="shared" si="36"/>
        <v>1.7135098369785564</v>
      </c>
      <c r="L83" s="11">
        <f t="shared" si="36"/>
        <v>19.71342817107244</v>
      </c>
    </row>
    <row r="84" spans="1:12" ht="12.75" customHeight="1" x14ac:dyDescent="0.2"/>
    <row r="85" spans="1:12" ht="12.75" customHeight="1" x14ac:dyDescent="0.2"/>
    <row r="86" spans="1:12" x14ac:dyDescent="0.2">
      <c r="B86" s="167" t="s">
        <v>725</v>
      </c>
    </row>
    <row r="87" spans="1:12" x14ac:dyDescent="0.2">
      <c r="B87" s="1" t="s">
        <v>726</v>
      </c>
    </row>
  </sheetData>
  <mergeCells count="2">
    <mergeCell ref="A39:L39"/>
    <mergeCell ref="B3:L3"/>
  </mergeCells>
  <phoneticPr fontId="19" type="noConversion"/>
  <pageMargins left="0.75" right="0.75" top="1" bottom="1" header="0.5" footer="0.5"/>
  <pageSetup scale="54" orientation="landscape" horizontalDpi="360" verticalDpi="1200" r:id="rId1"/>
  <headerFooter alignWithMargins="0"/>
  <rowBreaks count="1" manualBreakCount="1">
    <brk id="74" max="1638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92D050"/>
  </sheetPr>
  <dimension ref="A1:AU64"/>
  <sheetViews>
    <sheetView zoomScale="85" zoomScaleNormal="85" workbookViewId="0">
      <pane xSplit="1" ySplit="4" topLeftCell="B5" activePane="bottomRight" state="frozen"/>
      <selection pane="topRight" activeCell="B1" sqref="B1"/>
      <selection pane="bottomLeft" activeCell="A5" sqref="A5"/>
      <selection pane="bottomRight" activeCell="AK33" sqref="AK33"/>
    </sheetView>
  </sheetViews>
  <sheetFormatPr defaultColWidth="8.875" defaultRowHeight="12.75" x14ac:dyDescent="0.2"/>
  <cols>
    <col min="1" max="4" width="8.875" style="1"/>
    <col min="5" max="5" width="8.875" style="11"/>
    <col min="6" max="8" width="8.875" style="1"/>
    <col min="9" max="9" width="9.875" style="11" customWidth="1"/>
    <col min="10" max="12" width="8.875" style="1"/>
    <col min="13" max="13" width="8.875" style="11"/>
    <col min="14" max="16" width="8.875" style="1"/>
    <col min="17" max="17" width="8.875" style="11"/>
    <col min="18" max="20" width="8.875" style="1"/>
    <col min="21" max="21" width="8.875" style="11"/>
    <col min="22" max="24" width="8.875" style="1"/>
    <col min="25" max="25" width="8.875" style="11"/>
    <col min="26" max="28" width="8.875" style="1"/>
    <col min="29" max="29" width="8.875" style="11"/>
    <col min="30" max="32" width="8.875" style="1"/>
    <col min="33" max="33" width="8.875" style="11"/>
    <col min="34" max="36" width="8.875" style="1"/>
    <col min="37" max="37" width="8.875" style="11"/>
    <col min="38" max="40" width="8.875" style="1"/>
    <col min="41" max="41" width="8.875" style="11"/>
    <col min="42" max="44" width="8.875" style="1"/>
    <col min="45" max="45" width="8.875" style="11"/>
    <col min="46" max="16384" width="8.875" style="1"/>
  </cols>
  <sheetData>
    <row r="1" spans="1:47" x14ac:dyDescent="0.2">
      <c r="B1" s="1" t="s">
        <v>727</v>
      </c>
      <c r="T1" s="1" t="s">
        <v>728</v>
      </c>
      <c r="AJ1" s="1" t="s">
        <v>729</v>
      </c>
    </row>
    <row r="3" spans="1:47" x14ac:dyDescent="0.2">
      <c r="B3" s="1" t="s">
        <v>101</v>
      </c>
      <c r="G3" s="41"/>
      <c r="H3" s="1" t="s">
        <v>102</v>
      </c>
      <c r="K3" s="41"/>
      <c r="L3" s="1" t="s">
        <v>103</v>
      </c>
      <c r="O3" s="41"/>
      <c r="P3" s="1" t="s">
        <v>104</v>
      </c>
      <c r="S3" s="41"/>
      <c r="T3" s="1" t="s">
        <v>105</v>
      </c>
      <c r="W3" s="41"/>
      <c r="X3" s="1" t="s">
        <v>106</v>
      </c>
      <c r="AA3" s="41"/>
      <c r="AB3" s="1" t="s">
        <v>107</v>
      </c>
      <c r="AE3" s="41"/>
      <c r="AF3" s="1" t="s">
        <v>108</v>
      </c>
      <c r="AI3" s="41"/>
      <c r="AJ3" s="1" t="s">
        <v>109</v>
      </c>
      <c r="AM3" s="41"/>
      <c r="AN3" s="1" t="s">
        <v>110</v>
      </c>
      <c r="AQ3" s="41"/>
      <c r="AR3" s="1" t="s">
        <v>111</v>
      </c>
      <c r="AU3" s="41"/>
    </row>
    <row r="4" spans="1:47" s="3" customFormat="1" ht="63.75" x14ac:dyDescent="0.2">
      <c r="B4" s="3" t="s">
        <v>730</v>
      </c>
      <c r="C4" s="3" t="s">
        <v>731</v>
      </c>
      <c r="D4" s="3" t="s">
        <v>732</v>
      </c>
      <c r="E4" s="12" t="s">
        <v>733</v>
      </c>
      <c r="F4" s="3" t="s">
        <v>734</v>
      </c>
      <c r="G4" s="39" t="s">
        <v>735</v>
      </c>
      <c r="H4" s="3" t="s">
        <v>736</v>
      </c>
      <c r="I4" s="12" t="s">
        <v>733</v>
      </c>
      <c r="J4" s="3" t="s">
        <v>734</v>
      </c>
      <c r="K4" s="39" t="s">
        <v>735</v>
      </c>
      <c r="L4" s="3" t="s">
        <v>736</v>
      </c>
      <c r="M4" s="12" t="s">
        <v>733</v>
      </c>
      <c r="N4" s="3" t="s">
        <v>734</v>
      </c>
      <c r="O4" s="39" t="s">
        <v>735</v>
      </c>
      <c r="P4" s="3" t="s">
        <v>736</v>
      </c>
      <c r="Q4" s="12" t="s">
        <v>733</v>
      </c>
      <c r="R4" s="3" t="s">
        <v>734</v>
      </c>
      <c r="S4" s="39" t="s">
        <v>735</v>
      </c>
      <c r="T4" s="3" t="s">
        <v>736</v>
      </c>
      <c r="U4" s="12" t="s">
        <v>733</v>
      </c>
      <c r="V4" s="3" t="s">
        <v>734</v>
      </c>
      <c r="W4" s="39" t="s">
        <v>735</v>
      </c>
      <c r="X4" s="3" t="s">
        <v>736</v>
      </c>
      <c r="Y4" s="12" t="s">
        <v>733</v>
      </c>
      <c r="Z4" s="3" t="s">
        <v>734</v>
      </c>
      <c r="AA4" s="39" t="s">
        <v>735</v>
      </c>
      <c r="AB4" s="3" t="s">
        <v>736</v>
      </c>
      <c r="AC4" s="12" t="s">
        <v>733</v>
      </c>
      <c r="AD4" s="3" t="s">
        <v>734</v>
      </c>
      <c r="AE4" s="39" t="s">
        <v>735</v>
      </c>
      <c r="AF4" s="3" t="s">
        <v>736</v>
      </c>
      <c r="AG4" s="12" t="s">
        <v>733</v>
      </c>
      <c r="AH4" s="3" t="s">
        <v>734</v>
      </c>
      <c r="AI4" s="39" t="s">
        <v>735</v>
      </c>
      <c r="AJ4" s="3" t="s">
        <v>736</v>
      </c>
      <c r="AK4" s="12" t="s">
        <v>733</v>
      </c>
      <c r="AL4" s="3" t="s">
        <v>734</v>
      </c>
      <c r="AM4" s="39" t="s">
        <v>735</v>
      </c>
      <c r="AN4" s="3" t="s">
        <v>736</v>
      </c>
      <c r="AO4" s="12" t="s">
        <v>733</v>
      </c>
      <c r="AP4" s="3" t="s">
        <v>734</v>
      </c>
      <c r="AQ4" s="39" t="s">
        <v>735</v>
      </c>
      <c r="AR4" s="3" t="s">
        <v>736</v>
      </c>
      <c r="AS4" s="12" t="s">
        <v>733</v>
      </c>
      <c r="AT4" s="3" t="s">
        <v>734</v>
      </c>
      <c r="AU4" s="39" t="s">
        <v>735</v>
      </c>
    </row>
    <row r="5" spans="1:47" x14ac:dyDescent="0.2">
      <c r="B5" s="1" t="s">
        <v>145</v>
      </c>
      <c r="C5" s="1" t="s">
        <v>146</v>
      </c>
      <c r="D5" s="1" t="s">
        <v>737</v>
      </c>
      <c r="E5" s="11" t="s">
        <v>148</v>
      </c>
      <c r="F5" s="1" t="s">
        <v>738</v>
      </c>
      <c r="G5" s="41" t="s">
        <v>739</v>
      </c>
      <c r="H5" s="1" t="s">
        <v>145</v>
      </c>
      <c r="I5" s="11" t="s">
        <v>146</v>
      </c>
      <c r="J5" s="1" t="s">
        <v>740</v>
      </c>
      <c r="K5" s="41" t="s">
        <v>741</v>
      </c>
      <c r="L5" s="1" t="s">
        <v>145</v>
      </c>
      <c r="M5" s="11" t="s">
        <v>146</v>
      </c>
      <c r="N5" s="1" t="s">
        <v>740</v>
      </c>
      <c r="O5" s="41" t="s">
        <v>741</v>
      </c>
      <c r="P5" s="1" t="s">
        <v>145</v>
      </c>
      <c r="Q5" s="11" t="s">
        <v>146</v>
      </c>
      <c r="R5" s="1" t="s">
        <v>740</v>
      </c>
      <c r="S5" s="41" t="s">
        <v>741</v>
      </c>
      <c r="T5" s="1" t="s">
        <v>145</v>
      </c>
      <c r="U5" s="11" t="s">
        <v>146</v>
      </c>
      <c r="V5" s="1" t="s">
        <v>740</v>
      </c>
      <c r="W5" s="41" t="s">
        <v>741</v>
      </c>
      <c r="X5" s="1" t="s">
        <v>145</v>
      </c>
      <c r="Y5" s="11" t="s">
        <v>146</v>
      </c>
      <c r="Z5" s="1" t="s">
        <v>740</v>
      </c>
      <c r="AA5" s="41" t="s">
        <v>741</v>
      </c>
      <c r="AB5" s="1" t="s">
        <v>145</v>
      </c>
      <c r="AC5" s="11" t="s">
        <v>146</v>
      </c>
      <c r="AD5" s="1" t="s">
        <v>740</v>
      </c>
      <c r="AE5" s="41" t="s">
        <v>741</v>
      </c>
      <c r="AF5" s="1" t="s">
        <v>145</v>
      </c>
      <c r="AG5" s="11" t="s">
        <v>146</v>
      </c>
      <c r="AH5" s="1" t="s">
        <v>740</v>
      </c>
      <c r="AI5" s="41" t="s">
        <v>741</v>
      </c>
      <c r="AJ5" s="1" t="s">
        <v>145</v>
      </c>
      <c r="AK5" s="11" t="s">
        <v>146</v>
      </c>
      <c r="AL5" s="1" t="s">
        <v>740</v>
      </c>
      <c r="AM5" s="41" t="s">
        <v>741</v>
      </c>
      <c r="AN5" s="1" t="s">
        <v>145</v>
      </c>
      <c r="AO5" s="11" t="s">
        <v>146</v>
      </c>
      <c r="AP5" s="1" t="s">
        <v>740</v>
      </c>
      <c r="AQ5" s="41" t="s">
        <v>741</v>
      </c>
      <c r="AR5" s="1" t="s">
        <v>145</v>
      </c>
      <c r="AS5" s="11" t="s">
        <v>146</v>
      </c>
      <c r="AT5" s="1" t="s">
        <v>740</v>
      </c>
      <c r="AU5" s="41" t="s">
        <v>741</v>
      </c>
    </row>
    <row r="6" spans="1:47" ht="12.75" customHeight="1" x14ac:dyDescent="0.2">
      <c r="A6" s="1">
        <v>1981</v>
      </c>
      <c r="B6" s="4">
        <f>'a10'!B4</f>
        <v>69440.2</v>
      </c>
      <c r="C6" s="4">
        <f>'a11'!F6+'a12'!F5</f>
        <v>242360.3</v>
      </c>
      <c r="D6" s="4">
        <f>B6+C6</f>
        <v>311800.5</v>
      </c>
      <c r="E6" s="11">
        <f>'a30-2'!B4</f>
        <v>38.700000000000003</v>
      </c>
      <c r="F6" s="4">
        <f>D6/E6*100</f>
        <v>805686.04651162785</v>
      </c>
      <c r="G6" s="213">
        <f>F6*1000000/'a1'!F6</f>
        <v>32461.273397254899</v>
      </c>
      <c r="H6" s="4">
        <f>'a10'!C4+'a11'!K6+'a12'!G5</f>
        <v>4641.3234616609516</v>
      </c>
      <c r="I6" s="11">
        <f>'a30-2'!C4</f>
        <v>40</v>
      </c>
      <c r="J6" s="4">
        <f>H6/I6*100</f>
        <v>11603.308654152379</v>
      </c>
      <c r="K6" s="213">
        <f>J6*1000000/'a1'!L6</f>
        <v>20169.074076141536</v>
      </c>
      <c r="L6" s="4">
        <f>'a10'!D4+'a11'!P6+'a12'!H5</f>
        <v>25.126180976528527</v>
      </c>
      <c r="M6" s="11">
        <f>'a30-2'!D4</f>
        <v>37.9</v>
      </c>
      <c r="N6" s="4">
        <f t="shared" ref="N6:N26" si="0">L6/M6*100</f>
        <v>66.295992022502716</v>
      </c>
      <c r="O6" s="213">
        <f>N6*1000000/'a1'!R6</f>
        <v>536.58806502984771</v>
      </c>
      <c r="P6" s="4">
        <f>'a10'!E4+'a11'!U6+'a12'!I5</f>
        <v>3867.1135087914208</v>
      </c>
      <c r="Q6" s="11">
        <f>'a30-2'!E4</f>
        <v>36.6</v>
      </c>
      <c r="R6" s="4">
        <f t="shared" ref="R6:R26" si="1">P6/Q6*100</f>
        <v>10565.883903801696</v>
      </c>
      <c r="S6" s="213">
        <f>R6*1000000/'a1'!X6</f>
        <v>12359.62373715063</v>
      </c>
      <c r="T6" s="4">
        <f>'a10'!F4+'a11'!Z6+'a12'!J5</f>
        <v>4939.8713952343442</v>
      </c>
      <c r="U6" s="11">
        <f>'a30-2'!F4</f>
        <v>37.799999999999997</v>
      </c>
      <c r="V6" s="4">
        <f t="shared" ref="V6:V26" si="2">T6/U6*100</f>
        <v>13068.442844535304</v>
      </c>
      <c r="W6" s="213">
        <f>V6*1000000/'a1'!AD6</f>
        <v>18499.065515353512</v>
      </c>
      <c r="X6" s="4">
        <f>'a10'!G4+'a11'!AE6+'a12'!K5</f>
        <v>32722.957378020626</v>
      </c>
      <c r="Y6" s="11">
        <f>'a30-2'!G4</f>
        <v>40.5</v>
      </c>
      <c r="Z6" s="4">
        <f t="shared" ref="Z6:Z26" si="3">X6/Y6*100</f>
        <v>80797.425624742289</v>
      </c>
      <c r="AA6" s="213">
        <f>Z6*1000000/'a1'!AJ6</f>
        <v>12340.747073483746</v>
      </c>
      <c r="AB6" s="4">
        <f>'a10'!H4+'a11'!AJ6+'a12'!L5</f>
        <v>31962.450655706434</v>
      </c>
      <c r="AC6" s="11">
        <f>'a30-2'!H4</f>
        <v>38.1</v>
      </c>
      <c r="AD6" s="4">
        <f>AB6/AC6*100</f>
        <v>83890.94660290402</v>
      </c>
      <c r="AE6" s="213">
        <f>AD6*1000000/'a1'!AP6</f>
        <v>9519.7712151993273</v>
      </c>
      <c r="AF6" s="4">
        <f>'a10'!I4+'a11'!AO6+'a12'!M5</f>
        <v>3887.0610811696215</v>
      </c>
      <c r="AG6" s="11">
        <f>'a30-2'!I4</f>
        <v>37.200000000000003</v>
      </c>
      <c r="AH6" s="4">
        <f t="shared" ref="AH6:AH26" si="4">AF6/AG6*100</f>
        <v>10449.088927875326</v>
      </c>
      <c r="AI6" s="213">
        <f>AH6*1000000/'a1'!AV6</f>
        <v>10090.424779102141</v>
      </c>
      <c r="AJ6" s="4">
        <f>'a10'!J4+'a11'!AT6+'a12'!N5</f>
        <v>18872.416935314977</v>
      </c>
      <c r="AK6" s="11">
        <f>'a30-2'!J4</f>
        <v>36.4</v>
      </c>
      <c r="AL6" s="4">
        <f t="shared" ref="AL6:AL26" si="5">AJ6/AK6*100</f>
        <v>51847.299272843353</v>
      </c>
      <c r="AM6" s="213">
        <f>AL6*1000000/'a1'!BB6</f>
        <v>53135.353373982049</v>
      </c>
      <c r="AN6" s="4">
        <f>'a10'!K4+'a11'!AY6+'a12'!O5</f>
        <v>181179.85340042488</v>
      </c>
      <c r="AO6" s="11">
        <f>'a30-2'!K4</f>
        <v>38.799999999999997</v>
      </c>
      <c r="AP6" s="4">
        <f t="shared" ref="AP6:AP26" si="6">AN6/AO6*100</f>
        <v>466958.38505264145</v>
      </c>
      <c r="AQ6" s="213">
        <f>AP6*1000000/'a1'!BH6</f>
        <v>203813.70075415232</v>
      </c>
      <c r="AR6" s="4">
        <f>'a10'!L4+'a11'!BD6+'a12'!P5</f>
        <v>46986.647426668191</v>
      </c>
      <c r="AS6" s="11">
        <f>'a30-2'!L4</f>
        <v>39.6</v>
      </c>
      <c r="AT6" s="4">
        <f t="shared" ref="AT6:AT26" si="7">AR6/AS6*100</f>
        <v>118653.1500673439</v>
      </c>
      <c r="AU6" s="213">
        <f>AT6*1000000/'a1'!BN6</f>
        <v>41977.964035177734</v>
      </c>
    </row>
    <row r="7" spans="1:47" ht="12.75" customHeight="1" x14ac:dyDescent="0.2">
      <c r="A7" s="1">
        <v>1982</v>
      </c>
      <c r="B7" s="4">
        <f>'a10'!B5</f>
        <v>28351.3</v>
      </c>
      <c r="C7" s="4">
        <f>'a11'!F7+'a12'!F6</f>
        <v>249771.9</v>
      </c>
      <c r="D7" s="4">
        <f t="shared" ref="D7:D32" si="8">B7+C7</f>
        <v>278123.2</v>
      </c>
      <c r="E7" s="11">
        <f>'a30-2'!B5</f>
        <v>42.8</v>
      </c>
      <c r="F7" s="4">
        <f t="shared" ref="F7:F33" si="9">D7/E7*100</f>
        <v>649820.56074766361</v>
      </c>
      <c r="G7" s="213">
        <f>F7*1000000/'a1'!F7</f>
        <v>25871.802417175768</v>
      </c>
      <c r="H7" s="4">
        <f>'a10'!C5+'a11'!K7+'a12'!G6</f>
        <v>3151.6210141343499</v>
      </c>
      <c r="I7" s="11">
        <f>'a30-2'!C5</f>
        <v>44.1</v>
      </c>
      <c r="J7" s="4">
        <f t="shared" ref="J7:J26" si="10">H7/I7*100</f>
        <v>7146.5329118692734</v>
      </c>
      <c r="K7" s="213">
        <f>J7*1000000/'a1'!L7</f>
        <v>12454.853931925642</v>
      </c>
      <c r="L7" s="4">
        <f>'a10'!D5+'a11'!P7+'a12'!H6</f>
        <v>13.048050367252186</v>
      </c>
      <c r="M7" s="11">
        <f>'a30-2'!D5</f>
        <v>41.6</v>
      </c>
      <c r="N7" s="4">
        <f t="shared" si="0"/>
        <v>31.365505690510059</v>
      </c>
      <c r="O7" s="213">
        <f>N7*1000000/'a1'!R7</f>
        <v>253.79086715951433</v>
      </c>
      <c r="P7" s="4">
        <f>'a10'!E5+'a11'!U7+'a12'!I6</f>
        <v>2998.6883178878143</v>
      </c>
      <c r="Q7" s="11">
        <f>'a30-2'!E5</f>
        <v>40.299999999999997</v>
      </c>
      <c r="R7" s="4">
        <f t="shared" si="1"/>
        <v>7440.9139401682733</v>
      </c>
      <c r="S7" s="213">
        <f>R7*1000000/'a1'!X7</f>
        <v>8661.9147699732403</v>
      </c>
      <c r="T7" s="4">
        <f>'a10'!F5+'a11'!Z7+'a12'!J6</f>
        <v>3355.657467164488</v>
      </c>
      <c r="U7" s="11">
        <f>'a30-2'!F5</f>
        <v>41.5</v>
      </c>
      <c r="V7" s="4">
        <f t="shared" si="2"/>
        <v>8085.9216076252724</v>
      </c>
      <c r="W7" s="213">
        <f>V7*1000000/'a1'!AD7</f>
        <v>11429.559121791533</v>
      </c>
      <c r="X7" s="4">
        <f>'a10'!G5+'a11'!AE7+'a12'!K6</f>
        <v>29287.4656682516</v>
      </c>
      <c r="Y7" s="11">
        <f>'a30-2'!G5</f>
        <v>45</v>
      </c>
      <c r="Z7" s="4">
        <f t="shared" si="3"/>
        <v>65083.25704055911</v>
      </c>
      <c r="AA7" s="213">
        <f>Z7*1000000/'a1'!AJ7</f>
        <v>9890.124068734307</v>
      </c>
      <c r="AB7" s="4">
        <f>'a10'!H5+'a11'!AJ7+'a12'!L6</f>
        <v>22106.827324401987</v>
      </c>
      <c r="AC7" s="11">
        <f>'a30-2'!H5</f>
        <v>41.9</v>
      </c>
      <c r="AD7" s="4">
        <f t="shared" ref="AD7:AD26" si="11">AB7/AC7*100</f>
        <v>52760.924401914053</v>
      </c>
      <c r="AE7" s="213">
        <f>AD7*1000000/'a1'!AP7</f>
        <v>5914.7108705362489</v>
      </c>
      <c r="AF7" s="4">
        <f>'a10'!I5+'a11'!AO7+'a12'!M6</f>
        <v>2423.5043673762889</v>
      </c>
      <c r="AG7" s="11">
        <f>'a30-2'!I5</f>
        <v>40.6</v>
      </c>
      <c r="AH7" s="4">
        <f t="shared" si="4"/>
        <v>5969.2225797445535</v>
      </c>
      <c r="AI7" s="213">
        <f>AH7*1000000/'a1'!AV7</f>
        <v>5710.9505519817321</v>
      </c>
      <c r="AJ7" s="4">
        <f>'a10'!J5+'a11'!AT7+'a12'!N6</f>
        <v>20440.054280354081</v>
      </c>
      <c r="AK7" s="11">
        <f>'a30-2'!J5</f>
        <v>40</v>
      </c>
      <c r="AL7" s="4">
        <f t="shared" si="5"/>
        <v>51100.135700885206</v>
      </c>
      <c r="AM7" s="213">
        <f>AL7*1000000/'a1'!BB7</f>
        <v>51795.122656692714</v>
      </c>
      <c r="AN7" s="4">
        <f>'a10'!K5+'a11'!AY7+'a12'!O6</f>
        <v>193927.66148960023</v>
      </c>
      <c r="AO7" s="11">
        <f>'a30-2'!K5</f>
        <v>43.1</v>
      </c>
      <c r="AP7" s="4">
        <f t="shared" si="6"/>
        <v>449948.17050951323</v>
      </c>
      <c r="AQ7" s="213">
        <f>AP7*1000000/'a1'!BH7</f>
        <v>189865.40811186354</v>
      </c>
      <c r="AR7" s="4">
        <f>'a10'!L5+'a11'!BD7+'a12'!P6</f>
        <v>38015.867344772189</v>
      </c>
      <c r="AS7" s="11">
        <f>'a30-2'!L5</f>
        <v>43.9</v>
      </c>
      <c r="AT7" s="4">
        <f t="shared" si="7"/>
        <v>86596.508758023207</v>
      </c>
      <c r="AU7" s="213">
        <f>AT7*1000000/'a1'!BN7</f>
        <v>30104.681869340835</v>
      </c>
    </row>
    <row r="8" spans="1:47" ht="12.75" customHeight="1" x14ac:dyDescent="0.2">
      <c r="A8" s="1">
        <v>1983</v>
      </c>
      <c r="B8" s="4">
        <f>'a10'!B6</f>
        <v>41716.9</v>
      </c>
      <c r="C8" s="4">
        <f>'a11'!F8+'a12'!F7</f>
        <v>279942.5</v>
      </c>
      <c r="D8" s="4">
        <f t="shared" si="8"/>
        <v>321659.40000000002</v>
      </c>
      <c r="E8" s="11">
        <f>'a30-2'!B6</f>
        <v>45.7</v>
      </c>
      <c r="F8" s="4">
        <f t="shared" si="9"/>
        <v>703849.89059080963</v>
      </c>
      <c r="G8" s="213">
        <f>F8*1000000/'a1'!F8</f>
        <v>27747.274957415593</v>
      </c>
      <c r="H8" s="4">
        <f>'a10'!C6+'a11'!K8+'a12'!G7</f>
        <v>2439.7766733951366</v>
      </c>
      <c r="I8" s="11">
        <f>'a30-2'!C6</f>
        <v>47</v>
      </c>
      <c r="J8" s="4">
        <f t="shared" si="10"/>
        <v>5191.0141987130564</v>
      </c>
      <c r="K8" s="213">
        <f>J8*1000000/'a1'!L8</f>
        <v>8962.9434818342579</v>
      </c>
      <c r="L8" s="4">
        <f>'a10'!D6+'a11'!P8+'a12'!H7</f>
        <v>11.526296869253843</v>
      </c>
      <c r="M8" s="11">
        <f>'a30-2'!D6</f>
        <v>44.3</v>
      </c>
      <c r="N8" s="4">
        <f t="shared" si="0"/>
        <v>26.018728824500776</v>
      </c>
      <c r="O8" s="213">
        <f>N8*1000000/'a1'!R8</f>
        <v>207.98011881904986</v>
      </c>
      <c r="P8" s="4">
        <f>'a10'!E6+'a11'!U8+'a12'!I7</f>
        <v>2678.8577173946769</v>
      </c>
      <c r="Q8" s="11">
        <f>'a30-2'!E6</f>
        <v>43.7</v>
      </c>
      <c r="R8" s="4">
        <f t="shared" si="1"/>
        <v>6130.1091931228302</v>
      </c>
      <c r="S8" s="213">
        <f>R8*1000000/'a1'!X8</f>
        <v>7059.9871622499313</v>
      </c>
      <c r="T8" s="4">
        <f>'a10'!F6+'a11'!Z8+'a12'!J7</f>
        <v>2980.9097972470458</v>
      </c>
      <c r="U8" s="11">
        <f>'a30-2'!F6</f>
        <v>44.8</v>
      </c>
      <c r="V8" s="4">
        <f t="shared" si="2"/>
        <v>6653.8165117121562</v>
      </c>
      <c r="W8" s="213">
        <f>V8*1000000/'a1'!AD8</f>
        <v>9308.0939728109934</v>
      </c>
      <c r="X8" s="4">
        <f>'a10'!G6+'a11'!AE8+'a12'!K7</f>
        <v>28009.045880823498</v>
      </c>
      <c r="Y8" s="11">
        <f>'a30-2'!G6</f>
        <v>47.7</v>
      </c>
      <c r="Z8" s="4">
        <f t="shared" si="3"/>
        <v>58719.173754346957</v>
      </c>
      <c r="AA8" s="213">
        <f>Z8*1000000/'a1'!AJ8</f>
        <v>8892.8346482475408</v>
      </c>
      <c r="AB8" s="4">
        <f>'a10'!H6+'a11'!AJ8+'a12'!L7</f>
        <v>20882.329905433362</v>
      </c>
      <c r="AC8" s="11">
        <f>'a30-2'!H6</f>
        <v>44.9</v>
      </c>
      <c r="AD8" s="4">
        <f t="shared" si="11"/>
        <v>46508.529856199028</v>
      </c>
      <c r="AE8" s="213">
        <f>AD8*1000000/'a1'!AP8</f>
        <v>5144.9970215597823</v>
      </c>
      <c r="AF8" s="4">
        <f>'a10'!I6+'a11'!AO8+'a12'!M7</f>
        <v>2525.290592385209</v>
      </c>
      <c r="AG8" s="11">
        <f>'a30-2'!I6</f>
        <v>43.9</v>
      </c>
      <c r="AH8" s="4">
        <f t="shared" si="4"/>
        <v>5752.3703698979707</v>
      </c>
      <c r="AI8" s="213">
        <f>AH8*1000000/'a1'!AV8</f>
        <v>5428.0344551347589</v>
      </c>
      <c r="AJ8" s="4">
        <f>'a10'!J6+'a11'!AT8+'a12'!N7</f>
        <v>31217.671128304653</v>
      </c>
      <c r="AK8" s="11">
        <f>'a30-2'!J6</f>
        <v>43.2</v>
      </c>
      <c r="AL8" s="4">
        <f t="shared" si="5"/>
        <v>72263.127611816322</v>
      </c>
      <c r="AM8" s="213">
        <f>AL8*1000000/'a1'!BB8</f>
        <v>72172.983555355677</v>
      </c>
      <c r="AN8" s="4">
        <f>'a10'!K6+'a11'!AY8+'a12'!O7</f>
        <v>254545.2581568631</v>
      </c>
      <c r="AO8" s="11">
        <f>'a30-2'!K6</f>
        <v>45.8</v>
      </c>
      <c r="AP8" s="4">
        <f t="shared" si="6"/>
        <v>555775.67283157888</v>
      </c>
      <c r="AQ8" s="213">
        <f>AP8*1000000/'a1'!BH8</f>
        <v>232193.63776272969</v>
      </c>
      <c r="AR8" s="4">
        <f>'a10'!L6+'a11'!BD8+'a12'!P7</f>
        <v>34335.529240726988</v>
      </c>
      <c r="AS8" s="11">
        <f>'a30-2'!L6</f>
        <v>46.5</v>
      </c>
      <c r="AT8" s="4">
        <f t="shared" si="7"/>
        <v>73839.847829520411</v>
      </c>
      <c r="AU8" s="213">
        <f>AT8*1000000/'a1'!BN8</f>
        <v>25396.318843295867</v>
      </c>
    </row>
    <row r="9" spans="1:47" ht="12.75" customHeight="1" x14ac:dyDescent="0.2">
      <c r="A9" s="1">
        <v>1984</v>
      </c>
      <c r="B9" s="4">
        <f>'a10'!B7</f>
        <v>58345.9</v>
      </c>
      <c r="C9" s="4">
        <f>'a11'!F9+'a12'!F8</f>
        <v>269439.40000000002</v>
      </c>
      <c r="D9" s="4">
        <f t="shared" si="8"/>
        <v>327785.30000000005</v>
      </c>
      <c r="E9" s="11">
        <f>'a30-2'!B7</f>
        <v>47.8</v>
      </c>
      <c r="F9" s="4">
        <f t="shared" si="9"/>
        <v>685743.30543933064</v>
      </c>
      <c r="G9" s="213">
        <f>F9*1000000/'a1'!F9</f>
        <v>26779.469915547514</v>
      </c>
      <c r="H9" s="4">
        <f>'a10'!C7+'a11'!K9+'a12'!G8</f>
        <v>2432.5061539037142</v>
      </c>
      <c r="I9" s="11">
        <f>'a30-2'!C7</f>
        <v>49.2</v>
      </c>
      <c r="J9" s="4">
        <f t="shared" si="10"/>
        <v>4944.1181989912884</v>
      </c>
      <c r="K9" s="213">
        <f>J9*1000000/'a1'!L9</f>
        <v>8523.3865152893013</v>
      </c>
      <c r="L9" s="4">
        <f>'a10'!D7+'a11'!P9+'a12'!H8</f>
        <v>14.584509112179596</v>
      </c>
      <c r="M9" s="11">
        <f>'a30-2'!D7</f>
        <v>46.5</v>
      </c>
      <c r="N9" s="4">
        <f t="shared" si="0"/>
        <v>31.36453572511741</v>
      </c>
      <c r="O9" s="213">
        <f>N9*1000000/'a1'!R9</f>
        <v>247.81757484507645</v>
      </c>
      <c r="P9" s="4">
        <f>'a10'!E7+'a11'!U9+'a12'!I8</f>
        <v>2876.1493279134475</v>
      </c>
      <c r="Q9" s="11">
        <f>'a30-2'!E7</f>
        <v>46</v>
      </c>
      <c r="R9" s="4">
        <f t="shared" si="1"/>
        <v>6252.4985389422773</v>
      </c>
      <c r="S9" s="213">
        <f>R9*1000000/'a1'!X9</f>
        <v>7125.5899499154693</v>
      </c>
      <c r="T9" s="4">
        <f>'a10'!F7+'a11'!Z9+'a12'!J8</f>
        <v>3164.5415725456523</v>
      </c>
      <c r="U9" s="11">
        <f>'a30-2'!F7</f>
        <v>47.2</v>
      </c>
      <c r="V9" s="4">
        <f t="shared" si="2"/>
        <v>6704.5372299696028</v>
      </c>
      <c r="W9" s="213">
        <f>V9*1000000/'a1'!AD9</f>
        <v>9305.5501687323067</v>
      </c>
      <c r="X9" s="4">
        <f>'a10'!G7+'a11'!AE9+'a12'!K8</f>
        <v>29176.13871058849</v>
      </c>
      <c r="Y9" s="11">
        <f>'a30-2'!G7</f>
        <v>49.9</v>
      </c>
      <c r="Z9" s="4">
        <f t="shared" si="3"/>
        <v>58469.215852882749</v>
      </c>
      <c r="AA9" s="213">
        <f>Z9*1000000/'a1'!AJ9</f>
        <v>8817.2637693942816</v>
      </c>
      <c r="AB9" s="4">
        <f>'a10'!H7+'a11'!AJ9+'a12'!L8</f>
        <v>23760.340136205894</v>
      </c>
      <c r="AC9" s="11">
        <f>'a30-2'!H7</f>
        <v>47.2</v>
      </c>
      <c r="AD9" s="4">
        <f t="shared" si="11"/>
        <v>50339.703678402315</v>
      </c>
      <c r="AE9" s="213">
        <f>AD9*1000000/'a1'!AP9</f>
        <v>5491.1144299136286</v>
      </c>
      <c r="AF9" s="4">
        <f>'a10'!I7+'a11'!AO9+'a12'!M8</f>
        <v>2796.15047940349</v>
      </c>
      <c r="AG9" s="11">
        <f>'a30-2'!I7</f>
        <v>45.7</v>
      </c>
      <c r="AH9" s="4">
        <f t="shared" si="4"/>
        <v>6118.4912021958198</v>
      </c>
      <c r="AI9" s="213">
        <f>AH9*1000000/'a1'!AV9</f>
        <v>5708.5595415193175</v>
      </c>
      <c r="AJ9" s="4">
        <f>'a10'!J7+'a11'!AT9+'a12'!N8</f>
        <v>34714.571568457468</v>
      </c>
      <c r="AK9" s="11">
        <f>'a30-2'!J7</f>
        <v>45.1</v>
      </c>
      <c r="AL9" s="4">
        <f t="shared" si="5"/>
        <v>76972.442502122984</v>
      </c>
      <c r="AM9" s="213">
        <f>AL9*1000000/'a1'!BB9</f>
        <v>75863.69460546413</v>
      </c>
      <c r="AN9" s="4">
        <f>'a10'!K7+'a11'!AY9+'a12'!O8</f>
        <v>227495.20962083002</v>
      </c>
      <c r="AO9" s="11">
        <f>'a30-2'!K7</f>
        <v>46.9</v>
      </c>
      <c r="AP9" s="4">
        <f t="shared" si="6"/>
        <v>485064.41283759067</v>
      </c>
      <c r="AQ9" s="213">
        <f>AP9*1000000/'a1'!BH9</f>
        <v>202624.5851812918</v>
      </c>
      <c r="AR9" s="4">
        <f>'a10'!L7+'a11'!BD9+'a12'!P8</f>
        <v>27856.47300278964</v>
      </c>
      <c r="AS9" s="11">
        <f>'a30-2'!L7</f>
        <v>48.4</v>
      </c>
      <c r="AT9" s="4">
        <f t="shared" si="7"/>
        <v>57554.696286755461</v>
      </c>
      <c r="AU9" s="213">
        <f>AT9*1000000/'a1'!BN9</f>
        <v>19528.728058017292</v>
      </c>
    </row>
    <row r="10" spans="1:47" ht="12.75" customHeight="1" x14ac:dyDescent="0.2">
      <c r="A10" s="1">
        <v>1985</v>
      </c>
      <c r="B10" s="4">
        <f>'a10'!B8</f>
        <v>63873.1</v>
      </c>
      <c r="C10" s="4">
        <f>'a11'!F10+'a12'!F9</f>
        <v>265141.7</v>
      </c>
      <c r="D10" s="4">
        <f t="shared" si="8"/>
        <v>329014.8</v>
      </c>
      <c r="E10" s="11">
        <f>'a30-2'!B8</f>
        <v>49.7</v>
      </c>
      <c r="F10" s="4">
        <f t="shared" si="9"/>
        <v>662001.60965794767</v>
      </c>
      <c r="G10" s="213">
        <f>F10*1000000/'a1'!F10</f>
        <v>25617.159587780956</v>
      </c>
      <c r="H10" s="4">
        <f>'a10'!C8+'a11'!K10+'a12'!G9</f>
        <v>1773.4795652836497</v>
      </c>
      <c r="I10" s="11">
        <f>'a30-2'!C8</f>
        <v>50.9</v>
      </c>
      <c r="J10" s="4">
        <f t="shared" si="10"/>
        <v>3484.2427608716107</v>
      </c>
      <c r="K10" s="213">
        <f>J10*1000000/'a1'!L10</f>
        <v>6014.8336470098147</v>
      </c>
      <c r="L10" s="4">
        <f>'a10'!D8+'a11'!P10+'a12'!H9</f>
        <v>11.82029124206888</v>
      </c>
      <c r="M10" s="11">
        <f>'a30-2'!D8</f>
        <v>48.3</v>
      </c>
      <c r="N10" s="4">
        <f t="shared" si="0"/>
        <v>24.472652675090849</v>
      </c>
      <c r="O10" s="213">
        <f>N10*1000000/'a1'!R10</f>
        <v>191.76339475384424</v>
      </c>
      <c r="P10" s="4">
        <f>'a10'!E8+'a11'!U10+'a12'!I9</f>
        <v>2553.5581606045039</v>
      </c>
      <c r="Q10" s="11">
        <f>'a30-2'!E8</f>
        <v>47.8</v>
      </c>
      <c r="R10" s="4">
        <f t="shared" si="1"/>
        <v>5342.1718841098409</v>
      </c>
      <c r="S10" s="213">
        <f>R10*1000000/'a1'!X10</f>
        <v>6030.5739631515125</v>
      </c>
      <c r="T10" s="4">
        <f>'a10'!F8+'a11'!Z10+'a12'!J9</f>
        <v>2338.6277062548306</v>
      </c>
      <c r="U10" s="11">
        <f>'a30-2'!F8</f>
        <v>49.2</v>
      </c>
      <c r="V10" s="4">
        <f t="shared" si="2"/>
        <v>4753.3083460464031</v>
      </c>
      <c r="W10" s="213">
        <f>V10*1000000/'a1'!AD10</f>
        <v>6571.8149863697299</v>
      </c>
      <c r="X10" s="4">
        <f>'a10'!G8+'a11'!AE10+'a12'!K9</f>
        <v>28312.06847332323</v>
      </c>
      <c r="Y10" s="11">
        <f>'a30-2'!G8</f>
        <v>52.1</v>
      </c>
      <c r="Z10" s="4">
        <f t="shared" si="3"/>
        <v>54341.78209850908</v>
      </c>
      <c r="AA10" s="213">
        <f>Z10*1000000/'a1'!AJ10</f>
        <v>8152.3246712862274</v>
      </c>
      <c r="AB10" s="4">
        <f>'a10'!H8+'a11'!AJ10+'a12'!L9</f>
        <v>21076.047420839339</v>
      </c>
      <c r="AC10" s="11">
        <f>'a30-2'!H8</f>
        <v>49.5</v>
      </c>
      <c r="AD10" s="4">
        <f t="shared" si="11"/>
        <v>42577.873577453211</v>
      </c>
      <c r="AE10" s="213">
        <f>AD10*1000000/'a1'!AP10</f>
        <v>4580.8977757278408</v>
      </c>
      <c r="AF10" s="4">
        <f>'a10'!I8+'a11'!AO10+'a12'!M9</f>
        <v>2499.7220523780366</v>
      </c>
      <c r="AG10" s="11">
        <f>'a30-2'!I8</f>
        <v>47.6</v>
      </c>
      <c r="AH10" s="4">
        <f t="shared" si="4"/>
        <v>5251.5169167605809</v>
      </c>
      <c r="AI10" s="213">
        <f>AH10*1000000/'a1'!AV10</f>
        <v>4851.3082432349165</v>
      </c>
      <c r="AJ10" s="4">
        <f>'a10'!J8+'a11'!AT10+'a12'!N9</f>
        <v>33563.907728060003</v>
      </c>
      <c r="AK10" s="11">
        <f>'a30-2'!J8</f>
        <v>46.7</v>
      </c>
      <c r="AL10" s="4">
        <f t="shared" si="5"/>
        <v>71871.322758158465</v>
      </c>
      <c r="AM10" s="213">
        <f>AL10*1000000/'a1'!BB10</f>
        <v>70123.289399995381</v>
      </c>
      <c r="AN10" s="4">
        <f>'a10'!K8+'a11'!AY10+'a12'!O9</f>
        <v>204714.63875229162</v>
      </c>
      <c r="AO10" s="11">
        <f>'a30-2'!K8</f>
        <v>48.2</v>
      </c>
      <c r="AP10" s="4">
        <f t="shared" si="6"/>
        <v>424719.16753587476</v>
      </c>
      <c r="AQ10" s="213">
        <f>AP10*1000000/'a1'!BH10</f>
        <v>176635.86354523196</v>
      </c>
      <c r="AR10" s="4">
        <f>'a10'!L8+'a11'!BD10+'a12'!P9</f>
        <v>24389.432443826248</v>
      </c>
      <c r="AS10" s="11">
        <f>'a30-2'!L8</f>
        <v>49.7</v>
      </c>
      <c r="AT10" s="4">
        <f t="shared" si="7"/>
        <v>49073.304715948179</v>
      </c>
      <c r="AU10" s="213">
        <f>AT10*1000000/'a1'!BN10</f>
        <v>16494.502163416731</v>
      </c>
    </row>
    <row r="11" spans="1:47" ht="12.75" customHeight="1" x14ac:dyDescent="0.2">
      <c r="A11" s="1">
        <v>1986</v>
      </c>
      <c r="B11" s="4">
        <f>'a10'!B9</f>
        <v>108276.5</v>
      </c>
      <c r="C11" s="4">
        <f>'a11'!F11+'a12'!F10</f>
        <v>76388.7</v>
      </c>
      <c r="D11" s="4">
        <f t="shared" si="8"/>
        <v>184665.2</v>
      </c>
      <c r="E11" s="11">
        <f>'a30-2'!B9</f>
        <v>51.8</v>
      </c>
      <c r="F11" s="4">
        <f t="shared" si="9"/>
        <v>356496.52509652515</v>
      </c>
      <c r="G11" s="213">
        <f>F11*1000000/'a1'!F11</f>
        <v>13658.725209613673</v>
      </c>
      <c r="H11" s="4">
        <f>'a10'!C9+'a11'!K11+'a12'!G10</f>
        <v>1277.4585364117604</v>
      </c>
      <c r="I11" s="11">
        <f>'a30-2'!C9</f>
        <v>52.5</v>
      </c>
      <c r="J11" s="4">
        <f t="shared" si="10"/>
        <v>2433.2543550700198</v>
      </c>
      <c r="K11" s="213">
        <f>J11*1000000/'a1'!L11</f>
        <v>4222.1569011428301</v>
      </c>
      <c r="L11" s="4">
        <f>'a10'!D9+'a11'!P11+'a12'!H10</f>
        <v>10.791218799077603</v>
      </c>
      <c r="M11" s="11">
        <f>'a30-2'!D9</f>
        <v>50.2</v>
      </c>
      <c r="N11" s="4">
        <f t="shared" si="0"/>
        <v>21.496451790991237</v>
      </c>
      <c r="O11" s="213">
        <f>N11*1000000/'a1'!R11</f>
        <v>167.37092241265094</v>
      </c>
      <c r="P11" s="4">
        <f>'a10'!E9+'a11'!U11+'a12'!I10</f>
        <v>2443.0501531700311</v>
      </c>
      <c r="Q11" s="11">
        <f>'a30-2'!E9</f>
        <v>49.6</v>
      </c>
      <c r="R11" s="4">
        <f t="shared" si="1"/>
        <v>4925.5043410686103</v>
      </c>
      <c r="S11" s="213">
        <f>R11*1000000/'a1'!X11</f>
        <v>5539.9576656374575</v>
      </c>
      <c r="T11" s="4">
        <f>'a10'!F9+'a11'!Z11+'a12'!J10</f>
        <v>2586.0060245053801</v>
      </c>
      <c r="U11" s="11">
        <f>'a30-2'!F9</f>
        <v>51</v>
      </c>
      <c r="V11" s="4">
        <f t="shared" si="2"/>
        <v>5070.6000480497651</v>
      </c>
      <c r="W11" s="213">
        <f>V11*1000000/'a1'!AD11</f>
        <v>6993.7478163327642</v>
      </c>
      <c r="X11" s="4">
        <f>'a10'!G9+'a11'!AE11+'a12'!K10</f>
        <v>29061.25397817749</v>
      </c>
      <c r="Y11" s="11">
        <f>'a30-2'!G9</f>
        <v>54.2</v>
      </c>
      <c r="Z11" s="4">
        <f t="shared" si="3"/>
        <v>53618.549775235217</v>
      </c>
      <c r="AA11" s="213">
        <f>Z11*1000000/'a1'!AJ11</f>
        <v>7993.0219083945722</v>
      </c>
      <c r="AB11" s="4">
        <f>'a10'!H9+'a11'!AJ11+'a12'!L10</f>
        <v>21252.81083250216</v>
      </c>
      <c r="AC11" s="11">
        <f>'a30-2'!H9</f>
        <v>51.8</v>
      </c>
      <c r="AD11" s="4">
        <f t="shared" si="11"/>
        <v>41028.592340737763</v>
      </c>
      <c r="AE11" s="213">
        <f>AD11*1000000/'a1'!AP11</f>
        <v>4347.4654657873843</v>
      </c>
      <c r="AF11" s="4">
        <f>'a10'!I9+'a11'!AO11+'a12'!M10</f>
        <v>1723.9992084618116</v>
      </c>
      <c r="AG11" s="11">
        <f>'a30-2'!I9</f>
        <v>49.6</v>
      </c>
      <c r="AH11" s="4">
        <f t="shared" si="4"/>
        <v>3475.8048557697812</v>
      </c>
      <c r="AI11" s="213">
        <f>AH11*1000000/'a1'!AV11</f>
        <v>3184.2778500426743</v>
      </c>
      <c r="AJ11" s="4">
        <f>'a10'!J9+'a11'!AT11+'a12'!N10</f>
        <v>11355.241194479855</v>
      </c>
      <c r="AK11" s="11">
        <f>'a30-2'!J9</f>
        <v>48</v>
      </c>
      <c r="AL11" s="4">
        <f t="shared" si="5"/>
        <v>23656.752488499696</v>
      </c>
      <c r="AM11" s="213">
        <f>AL11*1000000/'a1'!BB11</f>
        <v>22996.365850374492</v>
      </c>
      <c r="AN11" s="4">
        <f>'a10'!K9+'a11'!AY11+'a12'!O10</f>
        <v>69684.143856271126</v>
      </c>
      <c r="AO11" s="11">
        <f>'a30-2'!K9</f>
        <v>49.9</v>
      </c>
      <c r="AP11" s="4">
        <f t="shared" si="6"/>
        <v>139647.58287829885</v>
      </c>
      <c r="AQ11" s="213">
        <f>AP11*1000000/'a1'!BH11</f>
        <v>57398.931690718127</v>
      </c>
      <c r="AR11" s="4">
        <f>'a10'!L9+'a11'!BD11+'a12'!P10</f>
        <v>26100.631336024111</v>
      </c>
      <c r="AS11" s="11">
        <f>'a30-2'!L9</f>
        <v>51.5</v>
      </c>
      <c r="AT11" s="4">
        <f t="shared" si="7"/>
        <v>50680.837545677881</v>
      </c>
      <c r="AU11" s="213">
        <f>AT11*1000000/'a1'!BN11</f>
        <v>16873.246506692383</v>
      </c>
    </row>
    <row r="12" spans="1:47" ht="12.75" customHeight="1" x14ac:dyDescent="0.2">
      <c r="A12" s="1">
        <v>1987</v>
      </c>
      <c r="B12" s="4">
        <f>'a10'!B10</f>
        <v>166671.1</v>
      </c>
      <c r="C12" s="4">
        <f>'a11'!F12+'a12'!F11</f>
        <v>120353.09999999999</v>
      </c>
      <c r="D12" s="4">
        <f t="shared" si="8"/>
        <v>287024.2</v>
      </c>
      <c r="E12" s="11">
        <f>'a30-2'!B10</f>
        <v>54</v>
      </c>
      <c r="F12" s="4">
        <f t="shared" si="9"/>
        <v>531526.29629629629</v>
      </c>
      <c r="G12" s="213">
        <f>F12*1000000/'a1'!F12</f>
        <v>20098.094885474933</v>
      </c>
      <c r="H12" s="4">
        <f>'a10'!C10+'a11'!K12+'a12'!G11</f>
        <v>2042.3499238028141</v>
      </c>
      <c r="I12" s="11">
        <f>'a30-2'!C10</f>
        <v>54.3</v>
      </c>
      <c r="J12" s="4">
        <f t="shared" si="10"/>
        <v>3761.2337454932126</v>
      </c>
      <c r="K12" s="213">
        <f>J12*1000000/'a1'!L12</f>
        <v>6538.5242132758258</v>
      </c>
      <c r="L12" s="4">
        <f>'a10'!D10+'a11'!P12+'a12'!H11</f>
        <v>17.252571620791702</v>
      </c>
      <c r="M12" s="11">
        <f>'a30-2'!D10</f>
        <v>52.5</v>
      </c>
      <c r="N12" s="4">
        <f t="shared" si="0"/>
        <v>32.862041182460381</v>
      </c>
      <c r="O12" s="213">
        <f>N12*1000000/'a1'!R12</f>
        <v>255.45542387310718</v>
      </c>
      <c r="P12" s="4">
        <f>'a10'!E10+'a11'!U12+'a12'!I11</f>
        <v>3498.902804820681</v>
      </c>
      <c r="Q12" s="11">
        <f>'a30-2'!E10</f>
        <v>51.6</v>
      </c>
      <c r="R12" s="4">
        <f t="shared" si="1"/>
        <v>6780.8193891873652</v>
      </c>
      <c r="S12" s="213">
        <f>R12*1000000/'a1'!X12</f>
        <v>7588.1533798870705</v>
      </c>
      <c r="T12" s="4">
        <f>'a10'!F10+'a11'!Z12+'a12'!J11</f>
        <v>5645.76280694462</v>
      </c>
      <c r="U12" s="11">
        <f>'a30-2'!F10</f>
        <v>52.9</v>
      </c>
      <c r="V12" s="4">
        <f t="shared" si="2"/>
        <v>10672.51948382726</v>
      </c>
      <c r="W12" s="213">
        <f>V12*1000000/'a1'!AD12</f>
        <v>14664.727610759557</v>
      </c>
      <c r="X12" s="4">
        <f>'a10'!G10+'a11'!AE12+'a12'!K11</f>
        <v>36205.643178287268</v>
      </c>
      <c r="Y12" s="11">
        <f>'a30-2'!G10</f>
        <v>56.7</v>
      </c>
      <c r="Z12" s="4">
        <f t="shared" si="3"/>
        <v>63854.749873522516</v>
      </c>
      <c r="AA12" s="213">
        <f>Z12*1000000/'a1'!AJ12</f>
        <v>9415.3495309812752</v>
      </c>
      <c r="AB12" s="4">
        <f>'a10'!H10+'a11'!AJ12+'a12'!L11</f>
        <v>30856.766034762342</v>
      </c>
      <c r="AC12" s="11">
        <f>'a30-2'!H10</f>
        <v>54.1</v>
      </c>
      <c r="AD12" s="4">
        <f t="shared" si="11"/>
        <v>57036.536108618006</v>
      </c>
      <c r="AE12" s="213">
        <f>AD12*1000000/'a1'!AP12</f>
        <v>5917.9146704632576</v>
      </c>
      <c r="AF12" s="4">
        <f>'a10'!I10+'a11'!AO12+'a12'!M11</f>
        <v>2866.4897652579157</v>
      </c>
      <c r="AG12" s="11">
        <f>'a30-2'!I10</f>
        <v>51.8</v>
      </c>
      <c r="AH12" s="4">
        <f t="shared" si="4"/>
        <v>5533.7640255944325</v>
      </c>
      <c r="AI12" s="213">
        <f>AH12*1000000/'a1'!AV12</f>
        <v>5038.1464453281651</v>
      </c>
      <c r="AJ12" s="4">
        <f>'a10'!J10+'a11'!AT12+'a12'!N11</f>
        <v>20224.625230998383</v>
      </c>
      <c r="AK12" s="11">
        <f>'a30-2'!J10</f>
        <v>49.9</v>
      </c>
      <c r="AL12" s="4">
        <f t="shared" si="5"/>
        <v>40530.311084165092</v>
      </c>
      <c r="AM12" s="213">
        <f>AL12*1000000/'a1'!BB12</f>
        <v>39243.17421314805</v>
      </c>
      <c r="AN12" s="4">
        <f>'a10'!K10+'a11'!AY12+'a12'!O11</f>
        <v>73571.409864638219</v>
      </c>
      <c r="AO12" s="11">
        <f>'a30-2'!K10</f>
        <v>51.8</v>
      </c>
      <c r="AP12" s="4">
        <f t="shared" si="6"/>
        <v>142029.74877343286</v>
      </c>
      <c r="AQ12" s="213">
        <f>AP12*1000000/'a1'!BH12</f>
        <v>58187.999138601765</v>
      </c>
      <c r="AR12" s="4">
        <f>'a10'!L10+'a11'!BD12+'a12'!P11</f>
        <v>45642.177099814202</v>
      </c>
      <c r="AS12" s="11">
        <f>'a30-2'!L10</f>
        <v>53.4</v>
      </c>
      <c r="AT12" s="4">
        <f t="shared" si="7"/>
        <v>85472.241759951692</v>
      </c>
      <c r="AU12" s="213">
        <f>AT12*1000000/'a1'!BN12</f>
        <v>28036.086045910695</v>
      </c>
    </row>
    <row r="13" spans="1:47" ht="12.75" customHeight="1" x14ac:dyDescent="0.2">
      <c r="A13" s="1">
        <v>1988</v>
      </c>
      <c r="B13" s="4">
        <f>'a10'!B11</f>
        <v>192794.9</v>
      </c>
      <c r="C13" s="4">
        <f>'a11'!F13+'a12'!F12</f>
        <v>82268</v>
      </c>
      <c r="D13" s="4">
        <f t="shared" si="8"/>
        <v>275062.90000000002</v>
      </c>
      <c r="E13" s="11">
        <f>'a30-2'!B11</f>
        <v>56.1</v>
      </c>
      <c r="F13" s="4">
        <f t="shared" si="9"/>
        <v>490308.19964349375</v>
      </c>
      <c r="G13" s="213">
        <f>F13*1000000/'a1'!F13</f>
        <v>18300.717741306446</v>
      </c>
      <c r="H13" s="4">
        <f>'a10'!C11+'a11'!K13+'a12'!G12</f>
        <v>4092.8620820447491</v>
      </c>
      <c r="I13" s="11">
        <f>'a30-2'!C11</f>
        <v>55.8</v>
      </c>
      <c r="J13" s="4">
        <f t="shared" si="10"/>
        <v>7334.8782832343177</v>
      </c>
      <c r="K13" s="213">
        <f>J13*1000000/'a1'!L13</f>
        <v>12756.709398266934</v>
      </c>
      <c r="L13" s="4">
        <f>'a10'!D11+'a11'!P13+'a12'!H12</f>
        <v>29.354437014585145</v>
      </c>
      <c r="M13" s="11">
        <f>'a30-2'!D11</f>
        <v>54.4</v>
      </c>
      <c r="N13" s="4">
        <f t="shared" si="0"/>
        <v>53.960362159163864</v>
      </c>
      <c r="O13" s="213">
        <f>N13*1000000/'a1'!R13</f>
        <v>417.36235997775418</v>
      </c>
      <c r="P13" s="4">
        <f>'a10'!E11+'a11'!U13+'a12'!I12</f>
        <v>5409.7911128644573</v>
      </c>
      <c r="Q13" s="11">
        <f>'a30-2'!E11</f>
        <v>53.3</v>
      </c>
      <c r="R13" s="4">
        <f t="shared" si="1"/>
        <v>10149.701900308552</v>
      </c>
      <c r="S13" s="213">
        <f>R13*1000000/'a1'!X13</f>
        <v>11312.439702712114</v>
      </c>
      <c r="T13" s="4">
        <f>'a10'!F11+'a11'!Z13+'a12'!J12</f>
        <v>9611.1951922541684</v>
      </c>
      <c r="U13" s="11">
        <f>'a30-2'!F11</f>
        <v>54.6</v>
      </c>
      <c r="V13" s="4">
        <f t="shared" si="2"/>
        <v>17602.921597535107</v>
      </c>
      <c r="W13" s="213">
        <f>V13*1000000/'a1'!AD13</f>
        <v>24102.068459784441</v>
      </c>
      <c r="X13" s="4">
        <f>'a10'!G11+'a11'!AE13+'a12'!K12</f>
        <v>48167.059439838893</v>
      </c>
      <c r="Y13" s="11">
        <f>'a30-2'!G11</f>
        <v>58.7</v>
      </c>
      <c r="Z13" s="4">
        <f t="shared" si="3"/>
        <v>82056.31931829454</v>
      </c>
      <c r="AA13" s="213">
        <f>Z13*1000000/'a1'!AJ13</f>
        <v>12001.666694450647</v>
      </c>
      <c r="AB13" s="4">
        <f>'a10'!H11+'a11'!AJ13+'a12'!L12</f>
        <v>46347.682631695658</v>
      </c>
      <c r="AC13" s="11">
        <f>'a30-2'!H11</f>
        <v>56.6</v>
      </c>
      <c r="AD13" s="4">
        <f t="shared" si="11"/>
        <v>81886.365073667243</v>
      </c>
      <c r="AE13" s="213">
        <f>AD13*1000000/'a1'!AP13</f>
        <v>8322.9523117741355</v>
      </c>
      <c r="AF13" s="4">
        <f>'a10'!I11+'a11'!AO13+'a12'!M12</f>
        <v>4540.3267423376192</v>
      </c>
      <c r="AG13" s="11">
        <f>'a30-2'!I11</f>
        <v>54</v>
      </c>
      <c r="AH13" s="4">
        <f t="shared" si="4"/>
        <v>8408.0124858104064</v>
      </c>
      <c r="AI13" s="213">
        <f>AH13*1000000/'a1'!AV13</f>
        <v>7628.7231577953007</v>
      </c>
      <c r="AJ13" s="4">
        <f>'a10'!J11+'a11'!AT13+'a12'!N12</f>
        <v>15727.788596783199</v>
      </c>
      <c r="AK13" s="11">
        <f>'a30-2'!J11</f>
        <v>51.8</v>
      </c>
      <c r="AL13" s="4">
        <f t="shared" si="5"/>
        <v>30362.526248616217</v>
      </c>
      <c r="AM13" s="213">
        <f>AL13*1000000/'a1'!BB13</f>
        <v>29529.068295962672</v>
      </c>
      <c r="AN13" s="4">
        <f>'a10'!K11+'a11'!AY13+'a12'!O12</f>
        <v>31002.902151977338</v>
      </c>
      <c r="AO13" s="11">
        <f>'a30-2'!K11</f>
        <v>53.5</v>
      </c>
      <c r="AP13" s="4">
        <f t="shared" si="6"/>
        <v>57949.349816780072</v>
      </c>
      <c r="AQ13" s="213">
        <f>AP13*1000000/'a1'!BH13</f>
        <v>23589.114861667349</v>
      </c>
      <c r="AR13" s="4">
        <f>'a10'!L11+'a11'!BD13+'a12'!P12</f>
        <v>61936.734637244364</v>
      </c>
      <c r="AS13" s="11">
        <f>'a30-2'!L11</f>
        <v>55.2</v>
      </c>
      <c r="AT13" s="4">
        <f t="shared" si="7"/>
        <v>112204.22941529776</v>
      </c>
      <c r="AU13" s="213">
        <f>AT13*1000000/'a1'!BN13</f>
        <v>36023.383307835742</v>
      </c>
    </row>
    <row r="14" spans="1:47" ht="12.75" customHeight="1" x14ac:dyDescent="0.2">
      <c r="A14" s="1">
        <v>1989</v>
      </c>
      <c r="B14" s="4">
        <f>'a10'!B12</f>
        <v>165056.9</v>
      </c>
      <c r="C14" s="4">
        <f>'a11'!F14+'a12'!F13</f>
        <v>104543.20000000001</v>
      </c>
      <c r="D14" s="4">
        <f t="shared" si="8"/>
        <v>269600.09999999998</v>
      </c>
      <c r="E14" s="11">
        <f>'a30-2'!B12</f>
        <v>58.7</v>
      </c>
      <c r="F14" s="4">
        <f t="shared" si="9"/>
        <v>459284.66780238494</v>
      </c>
      <c r="G14" s="213">
        <f>F14*1000000/'a1'!F14</f>
        <v>16837.935084876215</v>
      </c>
      <c r="H14" s="4">
        <f>'a10'!C12+'a11'!K14+'a12'!G13</f>
        <v>4521.8236167473206</v>
      </c>
      <c r="I14" s="11">
        <f>'a30-2'!C12</f>
        <v>58.2</v>
      </c>
      <c r="J14" s="4">
        <f t="shared" si="10"/>
        <v>7769.4563861637807</v>
      </c>
      <c r="K14" s="213">
        <f>J14*1000000/'a1'!L14</f>
        <v>13475.748695542599</v>
      </c>
      <c r="L14" s="4">
        <f>'a10'!D12+'a11'!P14+'a12'!H13</f>
        <v>31.438933408222546</v>
      </c>
      <c r="M14" s="11">
        <f>'a30-2'!D12</f>
        <v>56.9</v>
      </c>
      <c r="N14" s="4">
        <f t="shared" si="0"/>
        <v>55.252958538176713</v>
      </c>
      <c r="O14" s="213">
        <f>N14*1000000/'a1'!R14</f>
        <v>424.52312692121359</v>
      </c>
      <c r="P14" s="4">
        <f>'a10'!E12+'a11'!U14+'a12'!I13</f>
        <v>6277.6536009557949</v>
      </c>
      <c r="Q14" s="11">
        <f>'a30-2'!E12</f>
        <v>56.2</v>
      </c>
      <c r="R14" s="4">
        <f t="shared" si="1"/>
        <v>11170.202136932019</v>
      </c>
      <c r="S14" s="213">
        <f>R14*1000000/'a1'!X14</f>
        <v>12358.591983470564</v>
      </c>
      <c r="T14" s="4">
        <f>'a10'!F12+'a11'!Z14+'a12'!J13</f>
        <v>11615.012619303348</v>
      </c>
      <c r="U14" s="11">
        <f>'a30-2'!F12</f>
        <v>57.6</v>
      </c>
      <c r="V14" s="4">
        <f t="shared" si="2"/>
        <v>20164.952464068312</v>
      </c>
      <c r="W14" s="213">
        <f>V14*1000000/'a1'!AD14</f>
        <v>27430.495143122247</v>
      </c>
      <c r="X14" s="4">
        <f>'a10'!G12+'a11'!AE14+'a12'!K13</f>
        <v>51644.318949578454</v>
      </c>
      <c r="Y14" s="11">
        <f>'a30-2'!G12</f>
        <v>61.2</v>
      </c>
      <c r="Z14" s="4">
        <f t="shared" si="3"/>
        <v>84386.142074474599</v>
      </c>
      <c r="AA14" s="213">
        <f>Z14*1000000/'a1'!AJ14</f>
        <v>12185.499253511935</v>
      </c>
      <c r="AB14" s="4">
        <f>'a10'!H12+'a11'!AJ14+'a12'!L13</f>
        <v>51592.48715142069</v>
      </c>
      <c r="AC14" s="11">
        <f>'a30-2'!H12</f>
        <v>59.6</v>
      </c>
      <c r="AD14" s="4">
        <f t="shared" si="11"/>
        <v>86564.57575741726</v>
      </c>
      <c r="AE14" s="213">
        <f>AD14*1000000/'a1'!AP14</f>
        <v>8567.9464054007349</v>
      </c>
      <c r="AF14" s="4">
        <f>'a10'!I12+'a11'!AO14+'a12'!M13</f>
        <v>5099.9143373901861</v>
      </c>
      <c r="AG14" s="11">
        <f>'a30-2'!I12</f>
        <v>56.8</v>
      </c>
      <c r="AH14" s="4">
        <f t="shared" si="4"/>
        <v>8978.7224249827213</v>
      </c>
      <c r="AI14" s="213">
        <f>AH14*1000000/'a1'!AV14</f>
        <v>8134.4333216608939</v>
      </c>
      <c r="AJ14" s="4">
        <f>'a10'!J12+'a11'!AT14+'a12'!N13</f>
        <v>19587.31391276198</v>
      </c>
      <c r="AK14" s="11">
        <f>'a30-2'!J12</f>
        <v>54.2</v>
      </c>
      <c r="AL14" s="4">
        <f t="shared" si="5"/>
        <v>36138.955558601432</v>
      </c>
      <c r="AM14" s="213">
        <f>AL14*1000000/'a1'!BB14</f>
        <v>35449.846002165337</v>
      </c>
      <c r="AN14" s="4">
        <f>'a10'!K12+'a11'!AY14+'a12'!O13</f>
        <v>36154.456181918729</v>
      </c>
      <c r="AO14" s="11">
        <f>'a30-2'!K12</f>
        <v>55.7</v>
      </c>
      <c r="AP14" s="4">
        <f t="shared" si="6"/>
        <v>64909.257059100048</v>
      </c>
      <c r="AQ14" s="213">
        <f>AP14*1000000/'a1'!BH14</f>
        <v>25981.110167452211</v>
      </c>
      <c r="AR14" s="4">
        <f>'a10'!L12+'a11'!BD14+'a12'!P13</f>
        <v>76605.547381896642</v>
      </c>
      <c r="AS14" s="11">
        <f>'a30-2'!L12</f>
        <v>57.8</v>
      </c>
      <c r="AT14" s="4">
        <f t="shared" si="7"/>
        <v>132535.54910362742</v>
      </c>
      <c r="AU14" s="213">
        <f>AT14*1000000/'a1'!BN14</f>
        <v>41459.790599325061</v>
      </c>
    </row>
    <row r="15" spans="1:47" ht="12.75" customHeight="1" x14ac:dyDescent="0.2">
      <c r="A15" s="1">
        <v>1990</v>
      </c>
      <c r="B15" s="4">
        <f>'a10'!B13</f>
        <v>91873.600000000006</v>
      </c>
      <c r="C15" s="4">
        <f>'a11'!F15+'a12'!F14</f>
        <v>105244.79999999999</v>
      </c>
      <c r="D15" s="4">
        <f t="shared" si="8"/>
        <v>197118.4</v>
      </c>
      <c r="E15" s="11">
        <f>'a30-2'!B13</f>
        <v>61.4</v>
      </c>
      <c r="F15" s="4">
        <f t="shared" si="9"/>
        <v>321039.73941368074</v>
      </c>
      <c r="G15" s="213">
        <f>F15*1000000/'a1'!F15</f>
        <v>11593.591401468611</v>
      </c>
      <c r="H15" s="4">
        <f>'a10'!C13+'a11'!K15+'a12'!G14</f>
        <v>3250.6934569887426</v>
      </c>
      <c r="I15" s="11">
        <f>'a30-2'!C13</f>
        <v>60.5</v>
      </c>
      <c r="J15" s="4">
        <f t="shared" si="10"/>
        <v>5373.0470363450286</v>
      </c>
      <c r="K15" s="213">
        <f>J15*1000000/'a1'!L15</f>
        <v>9306.1046617495758</v>
      </c>
      <c r="L15" s="4">
        <f>'a10'!D13+'a11'!P15+'a12'!H14</f>
        <v>20.408892553755521</v>
      </c>
      <c r="M15" s="11">
        <f>'a30-2'!D13</f>
        <v>59.7</v>
      </c>
      <c r="N15" s="4">
        <f t="shared" si="0"/>
        <v>34.185749671282281</v>
      </c>
      <c r="O15" s="213">
        <f>N15*1000000/'a1'!R15</f>
        <v>262.15261549708816</v>
      </c>
      <c r="P15" s="4">
        <f>'a10'!E13+'a11'!U15+'a12'!I14</f>
        <v>5728.1689771828214</v>
      </c>
      <c r="Q15" s="11">
        <f>'a30-2'!E13</f>
        <v>59.2</v>
      </c>
      <c r="R15" s="4">
        <f t="shared" si="1"/>
        <v>9675.9611101061164</v>
      </c>
      <c r="S15" s="213">
        <f>R15*1000000/'a1'!X15</f>
        <v>10627.657183204936</v>
      </c>
      <c r="T15" s="4">
        <f>'a10'!F13+'a11'!Z15+'a12'!J14</f>
        <v>11475.378018845799</v>
      </c>
      <c r="U15" s="11">
        <f>'a30-2'!F13</f>
        <v>60</v>
      </c>
      <c r="V15" s="4">
        <f t="shared" si="2"/>
        <v>19125.630031409666</v>
      </c>
      <c r="W15" s="213">
        <f>V15*1000000/'a1'!AD15</f>
        <v>25839.998637327357</v>
      </c>
      <c r="X15" s="4">
        <f>'a10'!G13+'a11'!AE15+'a12'!K14</f>
        <v>46390.052711228178</v>
      </c>
      <c r="Y15" s="11">
        <f>'a30-2'!G13</f>
        <v>64</v>
      </c>
      <c r="Z15" s="4">
        <f t="shared" si="3"/>
        <v>72484.457361294029</v>
      </c>
      <c r="AA15" s="213">
        <f>Z15*1000000/'a1'!AJ15</f>
        <v>10359.382934494086</v>
      </c>
      <c r="AB15" s="4">
        <f>'a10'!H13+'a11'!AJ15+'a12'!L14</f>
        <v>44263.839111969712</v>
      </c>
      <c r="AC15" s="11">
        <f>'a30-2'!H13</f>
        <v>62.2</v>
      </c>
      <c r="AD15" s="4">
        <f t="shared" si="11"/>
        <v>71163.728475835553</v>
      </c>
      <c r="AE15" s="213">
        <f>AD15*1000000/'a1'!AP15</f>
        <v>6911.8968215327868</v>
      </c>
      <c r="AF15" s="4">
        <f>'a10'!I13+'a11'!AO15+'a12'!M14</f>
        <v>3706.2087530034009</v>
      </c>
      <c r="AG15" s="11">
        <f>'a30-2'!I13</f>
        <v>59.1</v>
      </c>
      <c r="AH15" s="4">
        <f t="shared" si="4"/>
        <v>6271.0808003441643</v>
      </c>
      <c r="AI15" s="213">
        <f>AH15*1000000/'a1'!AV15</f>
        <v>5673.0248478581134</v>
      </c>
      <c r="AJ15" s="4">
        <f>'a10'!J13+'a11'!AT15+'a12'!N14</f>
        <v>17782.650659060026</v>
      </c>
      <c r="AK15" s="11">
        <f>'a30-2'!J13</f>
        <v>56.6</v>
      </c>
      <c r="AL15" s="4">
        <f t="shared" si="5"/>
        <v>31418.110705053048</v>
      </c>
      <c r="AM15" s="213">
        <f>AL15*1000000/'a1'!BB15</f>
        <v>31177.204446296513</v>
      </c>
      <c r="AN15" s="4">
        <f>'a10'!K13+'a11'!AY15+'a12'!O14</f>
        <v>49890.703568172758</v>
      </c>
      <c r="AO15" s="11">
        <f>'a30-2'!K13</f>
        <v>58.4</v>
      </c>
      <c r="AP15" s="4">
        <f t="shared" si="6"/>
        <v>85429.286931802664</v>
      </c>
      <c r="AQ15" s="213">
        <f>AP15*1000000/'a1'!BH15</f>
        <v>33530.767446821577</v>
      </c>
      <c r="AR15" s="4">
        <f>'a10'!L13+'a11'!BD15+'a12'!P14</f>
        <v>76396.403139255592</v>
      </c>
      <c r="AS15" s="11">
        <f>'a30-2'!L13</f>
        <v>60.9</v>
      </c>
      <c r="AT15" s="4">
        <f t="shared" si="7"/>
        <v>125445.65375904038</v>
      </c>
      <c r="AU15" s="213">
        <f>AT15*1000000/'a1'!BN15</f>
        <v>38104.928345077176</v>
      </c>
    </row>
    <row r="16" spans="1:47" ht="12.75" customHeight="1" x14ac:dyDescent="0.2">
      <c r="A16" s="1">
        <v>1991</v>
      </c>
      <c r="B16" s="4">
        <f>'a10'!B14</f>
        <v>33560</v>
      </c>
      <c r="C16" s="4">
        <f>'a11'!F16+'a12'!F15</f>
        <v>67907.700000000012</v>
      </c>
      <c r="D16" s="4">
        <f t="shared" si="8"/>
        <v>101467.70000000001</v>
      </c>
      <c r="E16" s="11">
        <f>'a30-2'!B14</f>
        <v>64.3</v>
      </c>
      <c r="F16" s="4">
        <f t="shared" si="9"/>
        <v>157803.57698289273</v>
      </c>
      <c r="G16" s="213">
        <f>F16*1000000/'a1'!F16</f>
        <v>5628.3201871959945</v>
      </c>
      <c r="H16" s="4">
        <f>'a10'!C14+'a11'!K16+'a12'!G15</f>
        <v>2665.2432880773767</v>
      </c>
      <c r="I16" s="11">
        <f>'a30-2'!C14</f>
        <v>62.7</v>
      </c>
      <c r="J16" s="4">
        <f t="shared" si="10"/>
        <v>4250.7867433450983</v>
      </c>
      <c r="K16" s="213">
        <f>J16*1000000/'a1'!L16</f>
        <v>7333.443878216799</v>
      </c>
      <c r="L16" s="4">
        <f>'a10'!D14+'a11'!P16+'a12'!H15</f>
        <v>15.993006410145272</v>
      </c>
      <c r="M16" s="11">
        <f>'a30-2'!D14</f>
        <v>62.5</v>
      </c>
      <c r="N16" s="4">
        <f t="shared" si="0"/>
        <v>25.588810256232435</v>
      </c>
      <c r="O16" s="213">
        <f>N16*1000000/'a1'!R16</f>
        <v>196.27986911177069</v>
      </c>
      <c r="P16" s="4">
        <f>'a10'!E14+'a11'!U16+'a12'!I15</f>
        <v>4934.0439672703433</v>
      </c>
      <c r="Q16" s="11">
        <f>'a30-2'!E14</f>
        <v>61.8</v>
      </c>
      <c r="R16" s="4">
        <f t="shared" si="1"/>
        <v>7983.8899146769309</v>
      </c>
      <c r="S16" s="213">
        <f>R16*1000000/'a1'!X16</f>
        <v>8725.8583784553684</v>
      </c>
      <c r="T16" s="4">
        <f>'a10'!F14+'a11'!Z16+'a12'!J15</f>
        <v>10430.826169330223</v>
      </c>
      <c r="U16" s="11">
        <f>'a30-2'!F14</f>
        <v>62.6</v>
      </c>
      <c r="V16" s="4">
        <f t="shared" si="2"/>
        <v>16662.661612348598</v>
      </c>
      <c r="W16" s="213">
        <f>V16*1000000/'a1'!AD16</f>
        <v>22348.979518069602</v>
      </c>
      <c r="X16" s="4">
        <f>'a10'!G14+'a11'!AE16+'a12'!K15</f>
        <v>40034.918517227867</v>
      </c>
      <c r="Y16" s="11">
        <f>'a30-2'!G14</f>
        <v>67</v>
      </c>
      <c r="Z16" s="4">
        <f t="shared" si="3"/>
        <v>59753.609727205774</v>
      </c>
      <c r="AA16" s="213">
        <f>Z16*1000000/'a1'!AJ16</f>
        <v>8454.8268877540995</v>
      </c>
      <c r="AB16" s="4">
        <f>'a10'!H14+'a11'!AJ16+'a12'!L15</f>
        <v>36961.697950706352</v>
      </c>
      <c r="AC16" s="11">
        <f>'a30-2'!H14</f>
        <v>65</v>
      </c>
      <c r="AD16" s="4">
        <f t="shared" si="11"/>
        <v>56864.150693394389</v>
      </c>
      <c r="AE16" s="213">
        <f>AD16*1000000/'a1'!AP16</f>
        <v>5451.2921182135015</v>
      </c>
      <c r="AF16" s="4">
        <f>'a10'!I14+'a11'!AO16+'a12'!M15</f>
        <v>2841.4116937128656</v>
      </c>
      <c r="AG16" s="11">
        <f>'a30-2'!I14</f>
        <v>61.4</v>
      </c>
      <c r="AH16" s="4">
        <f t="shared" si="4"/>
        <v>4627.7063415518987</v>
      </c>
      <c r="AI16" s="213">
        <f>AH16*1000000/'a1'!AV16</f>
        <v>4170.5926993340854</v>
      </c>
      <c r="AJ16" s="4">
        <f>'a10'!J14+'a11'!AT16+'a12'!N15</f>
        <v>12257.51111124926</v>
      </c>
      <c r="AK16" s="11">
        <f>'a30-2'!J14</f>
        <v>58.7</v>
      </c>
      <c r="AL16" s="4">
        <f t="shared" si="5"/>
        <v>20881.620291736384</v>
      </c>
      <c r="AM16" s="213">
        <f>AL16*1000000/'a1'!BB16</f>
        <v>20825.121736465353</v>
      </c>
      <c r="AN16" s="4">
        <f>'a10'!K14+'a11'!AY16+'a12'!O15</f>
        <v>25287.464417807878</v>
      </c>
      <c r="AO16" s="11">
        <f>'a30-2'!K14</f>
        <v>61.3</v>
      </c>
      <c r="AP16" s="4">
        <f t="shared" si="6"/>
        <v>41251.98110572248</v>
      </c>
      <c r="AQ16" s="213">
        <f>AP16*1000000/'a1'!BH16</f>
        <v>15913.237521234947</v>
      </c>
      <c r="AR16" s="4">
        <f>'a10'!L14+'a11'!BD16+'a12'!P15</f>
        <v>70904.669770101231</v>
      </c>
      <c r="AS16" s="11">
        <f>'a30-2'!L14</f>
        <v>64.099999999999994</v>
      </c>
      <c r="AT16" s="4">
        <f t="shared" si="7"/>
        <v>110615.70946973673</v>
      </c>
      <c r="AU16" s="213">
        <f>AT16*1000000/'a1'!BN16</f>
        <v>32786.808850036097</v>
      </c>
    </row>
    <row r="17" spans="1:47" ht="12.75" customHeight="1" x14ac:dyDescent="0.2">
      <c r="A17" s="1">
        <v>1992</v>
      </c>
      <c r="B17" s="4">
        <f>'a10'!B15</f>
        <v>44975.1</v>
      </c>
      <c r="C17" s="4">
        <f>'a11'!F17+'a12'!F16</f>
        <v>49401.100000000006</v>
      </c>
      <c r="D17" s="4">
        <f t="shared" si="8"/>
        <v>94376.200000000012</v>
      </c>
      <c r="E17" s="11">
        <f>'a30-2'!B15</f>
        <v>65.599999999999994</v>
      </c>
      <c r="F17" s="4">
        <f t="shared" si="9"/>
        <v>143866.1585365854</v>
      </c>
      <c r="G17" s="213">
        <f>F17*1000000/'a1'!F17</f>
        <v>5070.8406413117646</v>
      </c>
      <c r="H17" s="4">
        <f>'a10'!C15+'a11'!K17+'a12'!G16</f>
        <v>2284.9256790903059</v>
      </c>
      <c r="I17" s="11">
        <f>'a30-2'!C15</f>
        <v>63.5</v>
      </c>
      <c r="J17" s="4">
        <f t="shared" si="10"/>
        <v>3598.3081560477258</v>
      </c>
      <c r="K17" s="213">
        <f>J17*1000000/'a1'!L17</f>
        <v>6202.8138781638036</v>
      </c>
      <c r="L17" s="4">
        <f>'a10'!D15+'a11'!P17+'a12'!H16</f>
        <v>14.791635647872276</v>
      </c>
      <c r="M17" s="11">
        <f>'a30-2'!D15</f>
        <v>63.2</v>
      </c>
      <c r="N17" s="4">
        <f t="shared" si="0"/>
        <v>23.404486784608032</v>
      </c>
      <c r="O17" s="213">
        <f>N17*1000000/'a1'!R17</f>
        <v>178.8964570356886</v>
      </c>
      <c r="P17" s="4">
        <f>'a10'!E15+'a11'!U17+'a12'!I16</f>
        <v>4293.0628656894569</v>
      </c>
      <c r="Q17" s="11">
        <f>'a30-2'!E15</f>
        <v>62.8</v>
      </c>
      <c r="R17" s="4">
        <f t="shared" si="1"/>
        <v>6836.087365747544</v>
      </c>
      <c r="S17" s="213">
        <f>R17*1000000/'a1'!X17</f>
        <v>7434.9664808103362</v>
      </c>
      <c r="T17" s="4">
        <f>'a10'!F15+'a11'!Z17+'a12'!J16</f>
        <v>8434.4740720597238</v>
      </c>
      <c r="U17" s="11">
        <f>'a30-2'!F15</f>
        <v>63.6</v>
      </c>
      <c r="V17" s="4">
        <f t="shared" si="2"/>
        <v>13261.751685628496</v>
      </c>
      <c r="W17" s="213">
        <f>V17*1000000/'a1'!AD17</f>
        <v>17726.746990966029</v>
      </c>
      <c r="X17" s="4">
        <f>'a10'!G15+'a11'!AE17+'a12'!K16</f>
        <v>32938.266010306237</v>
      </c>
      <c r="Y17" s="11">
        <f>'a30-2'!G15</f>
        <v>68.2</v>
      </c>
      <c r="Z17" s="4">
        <f t="shared" si="3"/>
        <v>48296.577727721749</v>
      </c>
      <c r="AA17" s="213">
        <f>Z17*1000000/'a1'!AJ17</f>
        <v>6792.7580590915832</v>
      </c>
      <c r="AB17" s="4">
        <f>'a10'!H15+'a11'!AJ17+'a12'!L16</f>
        <v>32550.779503960886</v>
      </c>
      <c r="AC17" s="11">
        <f>'a30-2'!H15</f>
        <v>66.400000000000006</v>
      </c>
      <c r="AD17" s="4">
        <f t="shared" si="11"/>
        <v>49022.258289097714</v>
      </c>
      <c r="AE17" s="213">
        <f>AD17*1000000/'a1'!AP17</f>
        <v>4636.9000874555231</v>
      </c>
      <c r="AF17" s="4">
        <f>'a10'!I15+'a11'!AO17+'a12'!M16</f>
        <v>2494.9763795112613</v>
      </c>
      <c r="AG17" s="11">
        <f>'a30-2'!I15</f>
        <v>62.7</v>
      </c>
      <c r="AH17" s="4">
        <f t="shared" si="4"/>
        <v>3979.2286754565566</v>
      </c>
      <c r="AI17" s="213">
        <f>AH17*1000000/'a1'!AV17</f>
        <v>3576.2272076533127</v>
      </c>
      <c r="AJ17" s="4">
        <f>'a10'!J15+'a11'!AT17+'a12'!N16</f>
        <v>11931.372181548235</v>
      </c>
      <c r="AK17" s="11">
        <f>'a30-2'!J15</f>
        <v>59.5</v>
      </c>
      <c r="AL17" s="4">
        <f t="shared" si="5"/>
        <v>20052.726355543251</v>
      </c>
      <c r="AM17" s="213">
        <f>AL17*1000000/'a1'!BB17</f>
        <v>19972.934482286517</v>
      </c>
      <c r="AN17" s="4">
        <f>'a10'!K15+'a11'!AY17+'a12'!O16</f>
        <v>19879.411043207911</v>
      </c>
      <c r="AO17" s="11">
        <f>'a30-2'!K15</f>
        <v>62.6</v>
      </c>
      <c r="AP17" s="4">
        <f t="shared" si="6"/>
        <v>31756.247672856087</v>
      </c>
      <c r="AQ17" s="213">
        <f>AP17*1000000/'a1'!BH17</f>
        <v>12062.36389221904</v>
      </c>
      <c r="AR17" s="4">
        <f>'a10'!L15+'a11'!BD17+'a12'!P16</f>
        <v>60314.161356985191</v>
      </c>
      <c r="AS17" s="11">
        <f>'a30-2'!L15</f>
        <v>66</v>
      </c>
      <c r="AT17" s="4">
        <f t="shared" si="7"/>
        <v>91385.092965129079</v>
      </c>
      <c r="AU17" s="213">
        <f>AT17*1000000/'a1'!BN17</f>
        <v>26344.857090467853</v>
      </c>
    </row>
    <row r="18" spans="1:47" ht="12.75" customHeight="1" x14ac:dyDescent="0.2">
      <c r="A18" s="1">
        <v>1993</v>
      </c>
      <c r="B18" s="4">
        <f>'a10'!B16</f>
        <v>107764.5</v>
      </c>
      <c r="C18" s="4">
        <f>'a11'!F18+'a12'!F17</f>
        <v>76430.399999999994</v>
      </c>
      <c r="D18" s="4">
        <f t="shared" si="8"/>
        <v>184194.9</v>
      </c>
      <c r="E18" s="11">
        <f>'a30-2'!B16</f>
        <v>66.900000000000006</v>
      </c>
      <c r="F18" s="4">
        <f t="shared" si="9"/>
        <v>275328.69955156947</v>
      </c>
      <c r="G18" s="213">
        <f>F18*1000000/'a1'!F18</f>
        <v>9598.43000805478</v>
      </c>
      <c r="H18" s="4">
        <f>'a10'!C16+'a11'!K18+'a12'!G17</f>
        <v>1519.6363950609623</v>
      </c>
      <c r="I18" s="11">
        <f>'a30-2'!C16</f>
        <v>64.400000000000006</v>
      </c>
      <c r="J18" s="4">
        <f t="shared" si="10"/>
        <v>2359.6838432623636</v>
      </c>
      <c r="K18" s="213">
        <f>J18*1000000/'a1'!L18</f>
        <v>4068.5817597290297</v>
      </c>
      <c r="L18" s="4">
        <f>'a10'!D16+'a11'!P18+'a12'!H17</f>
        <v>11.247192019645185</v>
      </c>
      <c r="M18" s="11">
        <f>'a30-2'!D16</f>
        <v>64.2</v>
      </c>
      <c r="N18" s="4">
        <f t="shared" si="0"/>
        <v>17.518990684805583</v>
      </c>
      <c r="O18" s="213">
        <f>N18*1000000/'a1'!R18</f>
        <v>132.54189976172543</v>
      </c>
      <c r="P18" s="4">
        <f>'a10'!E16+'a11'!U18+'a12'!I17</f>
        <v>3141.7005961175023</v>
      </c>
      <c r="Q18" s="11">
        <f>'a30-2'!E16</f>
        <v>63.6</v>
      </c>
      <c r="R18" s="4">
        <f t="shared" si="1"/>
        <v>4939.7808115055068</v>
      </c>
      <c r="S18" s="213">
        <f>R18*1000000/'a1'!X18</f>
        <v>5346.5170998787853</v>
      </c>
      <c r="T18" s="4">
        <f>'a10'!F16+'a11'!Z18+'a12'!J17</f>
        <v>5855.9463241473895</v>
      </c>
      <c r="U18" s="11">
        <f>'a30-2'!F16</f>
        <v>64.599999999999994</v>
      </c>
      <c r="V18" s="4">
        <f t="shared" si="2"/>
        <v>9064.932390321037</v>
      </c>
      <c r="W18" s="213">
        <f>V18*1000000/'a1'!AD18</f>
        <v>12105.752031646178</v>
      </c>
      <c r="X18" s="4">
        <f>'a10'!G16+'a11'!AE18+'a12'!K17</f>
        <v>26145.647386025892</v>
      </c>
      <c r="Y18" s="11">
        <f>'a30-2'!G16</f>
        <v>69.2</v>
      </c>
      <c r="Z18" s="4">
        <f t="shared" si="3"/>
        <v>37782.727436453599</v>
      </c>
      <c r="AA18" s="213">
        <f>Z18*1000000/'a1'!AJ18</f>
        <v>5279.4707043998515</v>
      </c>
      <c r="AB18" s="4">
        <f>'a10'!H16+'a11'!AJ18+'a12'!L17</f>
        <v>24836.278351695182</v>
      </c>
      <c r="AC18" s="11">
        <f>'a30-2'!H16</f>
        <v>67.8</v>
      </c>
      <c r="AD18" s="4">
        <f t="shared" si="11"/>
        <v>36631.678984801154</v>
      </c>
      <c r="AE18" s="213">
        <f>AD18*1000000/'a1'!AP18</f>
        <v>3426.7117651781177</v>
      </c>
      <c r="AF18" s="4">
        <f>'a10'!I16+'a11'!AO18+'a12'!M17</f>
        <v>1876.1169373111609</v>
      </c>
      <c r="AG18" s="11">
        <f>'a30-2'!I16</f>
        <v>63.8</v>
      </c>
      <c r="AH18" s="4">
        <f t="shared" si="4"/>
        <v>2940.6221587949231</v>
      </c>
      <c r="AI18" s="213">
        <f>AH18*1000000/'a1'!AV18</f>
        <v>2631.1513941211783</v>
      </c>
      <c r="AJ18" s="4">
        <f>'a10'!J16+'a11'!AT18+'a12'!N17</f>
        <v>11572.145533476116</v>
      </c>
      <c r="AK18" s="11">
        <f>'a30-2'!J16</f>
        <v>60.8</v>
      </c>
      <c r="AL18" s="4">
        <f t="shared" si="5"/>
        <v>19033.134101112035</v>
      </c>
      <c r="AM18" s="213">
        <f>AL18*1000000/'a1'!BB18</f>
        <v>18902.705433620056</v>
      </c>
      <c r="AN18" s="4">
        <f>'a10'!K16+'a11'!AY18+'a12'!O17</f>
        <v>42362.947983968479</v>
      </c>
      <c r="AO18" s="11">
        <f>'a30-2'!K16</f>
        <v>63.8</v>
      </c>
      <c r="AP18" s="4">
        <f t="shared" si="6"/>
        <v>66399.604990546213</v>
      </c>
      <c r="AQ18" s="213">
        <f>AP18*1000000/'a1'!BH18</f>
        <v>24894.014225119037</v>
      </c>
      <c r="AR18" s="4">
        <f>'a10'!L16+'a11'!BD18+'a12'!P17</f>
        <v>55880.373385509389</v>
      </c>
      <c r="AS18" s="11">
        <f>'a30-2'!L16</f>
        <v>67.7</v>
      </c>
      <c r="AT18" s="4">
        <f t="shared" si="7"/>
        <v>82541.171913603233</v>
      </c>
      <c r="AU18" s="213">
        <f>AT18*1000000/'a1'!BN18</f>
        <v>23135.214894226214</v>
      </c>
    </row>
    <row r="19" spans="1:47" ht="12.75" customHeight="1" x14ac:dyDescent="0.2">
      <c r="A19" s="1">
        <v>1994</v>
      </c>
      <c r="B19" s="4">
        <f>'a10'!B17</f>
        <v>202811.6</v>
      </c>
      <c r="C19" s="4">
        <f>'a11'!F19+'a12'!F18</f>
        <v>70514.400000000009</v>
      </c>
      <c r="D19" s="4">
        <f t="shared" si="8"/>
        <v>273326</v>
      </c>
      <c r="E19" s="11">
        <f>'a30-2'!B17</f>
        <v>67.8</v>
      </c>
      <c r="F19" s="4">
        <f t="shared" si="9"/>
        <v>403135.69321533921</v>
      </c>
      <c r="G19" s="213">
        <f>F19*1000000/'a1'!F19</f>
        <v>13900.912996897321</v>
      </c>
      <c r="H19" s="4">
        <f>'a10'!C17+'a11'!K19+'a12'!G18</f>
        <v>2324.3251218926835</v>
      </c>
      <c r="I19" s="11">
        <f>'a30-2'!C17</f>
        <v>65.599999999999994</v>
      </c>
      <c r="J19" s="4">
        <f t="shared" si="10"/>
        <v>3543.1785394705544</v>
      </c>
      <c r="K19" s="213">
        <f>J19*1000000/'a1'!L19</f>
        <v>6167.7776221230752</v>
      </c>
      <c r="L19" s="4">
        <f>'a10'!D17+'a11'!P19+'a12'!H18</f>
        <v>16.065500697637709</v>
      </c>
      <c r="M19" s="11">
        <f>'a30-2'!D17</f>
        <v>64.7</v>
      </c>
      <c r="N19" s="4">
        <f t="shared" si="0"/>
        <v>24.830758419841899</v>
      </c>
      <c r="O19" s="213">
        <f>N19*1000000/'a1'!R19</f>
        <v>186.08600627893239</v>
      </c>
      <c r="P19" s="4">
        <f>'a10'!E17+'a11'!U19+'a12'!I18</f>
        <v>3133.5237054919462</v>
      </c>
      <c r="Q19" s="11">
        <f>'a30-2'!E17</f>
        <v>64.8</v>
      </c>
      <c r="R19" s="4">
        <f t="shared" si="1"/>
        <v>4835.6847306974478</v>
      </c>
      <c r="S19" s="213">
        <f>R19*1000000/'a1'!X19</f>
        <v>5217.2144027566383</v>
      </c>
      <c r="T19" s="4">
        <f>'a10'!F17+'a11'!Z19+'a12'!J18</f>
        <v>6336.8075441601477</v>
      </c>
      <c r="U19" s="11">
        <f>'a30-2'!F17</f>
        <v>65.900000000000006</v>
      </c>
      <c r="V19" s="4">
        <f t="shared" si="2"/>
        <v>9615.7929349926362</v>
      </c>
      <c r="W19" s="213">
        <f>V19*1000000/'a1'!AD19</f>
        <v>12817.895499100403</v>
      </c>
      <c r="X19" s="4">
        <f>'a10'!G17+'a11'!AE19+'a12'!K18</f>
        <v>30534.088072129081</v>
      </c>
      <c r="Y19" s="11">
        <f>'a30-2'!G17</f>
        <v>69.599999999999994</v>
      </c>
      <c r="Z19" s="4">
        <f t="shared" si="3"/>
        <v>43870.816195587766</v>
      </c>
      <c r="AA19" s="213">
        <f>Z19*1000000/'a1'!AJ19</f>
        <v>6099.6048463340794</v>
      </c>
      <c r="AB19" s="4">
        <f>'a10'!H17+'a11'!AJ19+'a12'!L18</f>
        <v>27902.031729420603</v>
      </c>
      <c r="AC19" s="11">
        <f>'a30-2'!H17</f>
        <v>68.400000000000006</v>
      </c>
      <c r="AD19" s="4">
        <f t="shared" si="11"/>
        <v>40792.444048860525</v>
      </c>
      <c r="AE19" s="213">
        <f>AD19*1000000/'a1'!AP19</f>
        <v>3770.3940818305368</v>
      </c>
      <c r="AF19" s="4">
        <f>'a10'!I17+'a11'!AO19+'a12'!M18</f>
        <v>2522.7307587505852</v>
      </c>
      <c r="AG19" s="11">
        <f>'a30-2'!I17</f>
        <v>65.099999999999994</v>
      </c>
      <c r="AH19" s="4">
        <f t="shared" si="4"/>
        <v>3875.1624558380727</v>
      </c>
      <c r="AI19" s="213">
        <f>AH19*1000000/'a1'!AV19</f>
        <v>3450.016876185708</v>
      </c>
      <c r="AJ19" s="4">
        <f>'a10'!J17+'a11'!AT19+'a12'!N18</f>
        <v>15968.951325831029</v>
      </c>
      <c r="AK19" s="11">
        <f>'a30-2'!J17</f>
        <v>62.4</v>
      </c>
      <c r="AL19" s="4">
        <f t="shared" si="5"/>
        <v>25591.268150370241</v>
      </c>
      <c r="AM19" s="213">
        <f>AL19*1000000/'a1'!BB19</f>
        <v>25348.555729262549</v>
      </c>
      <c r="AN19" s="4">
        <f>'a10'!K17+'a11'!AY19+'a12'!O18</f>
        <v>33688.54491564013</v>
      </c>
      <c r="AO19" s="11">
        <f>'a30-2'!K17</f>
        <v>65.099999999999994</v>
      </c>
      <c r="AP19" s="4">
        <f t="shared" si="6"/>
        <v>51748.916921106196</v>
      </c>
      <c r="AQ19" s="213">
        <f>AP19*1000000/'a1'!BH19</f>
        <v>19161.964729807383</v>
      </c>
      <c r="AR19" s="4">
        <f>'a10'!L17+'a11'!BD19+'a12'!P18</f>
        <v>61414.160694069673</v>
      </c>
      <c r="AS19" s="11">
        <f>'a30-2'!L17</f>
        <v>69.400000000000006</v>
      </c>
      <c r="AT19" s="4">
        <f t="shared" si="7"/>
        <v>88493.026936699811</v>
      </c>
      <c r="AU19" s="213">
        <f>AT19*1000000/'a1'!BN19</f>
        <v>24072.693548608178</v>
      </c>
    </row>
    <row r="20" spans="1:47" ht="12.75" customHeight="1" x14ac:dyDescent="0.2">
      <c r="A20" s="1">
        <v>1995</v>
      </c>
      <c r="B20" s="4">
        <f>'a10'!B18</f>
        <v>353218.9</v>
      </c>
      <c r="C20" s="4">
        <f>'a11'!F20+'a12'!F19</f>
        <v>104784.3</v>
      </c>
      <c r="D20" s="4">
        <f t="shared" si="8"/>
        <v>458003.20000000001</v>
      </c>
      <c r="E20" s="11">
        <f>'a30-2'!B18</f>
        <v>68.7</v>
      </c>
      <c r="F20" s="4">
        <f t="shared" si="9"/>
        <v>666671.3245997089</v>
      </c>
      <c r="G20" s="213">
        <f>F20*1000000/'a1'!F20</f>
        <v>22751.493034106043</v>
      </c>
      <c r="H20" s="4">
        <f>'a10'!C18+'a11'!K20+'a12'!G19</f>
        <v>4557.3287885286272</v>
      </c>
      <c r="I20" s="11">
        <f>'a30-2'!C18</f>
        <v>66.099999999999994</v>
      </c>
      <c r="J20" s="4">
        <f t="shared" si="10"/>
        <v>6894.5972594986797</v>
      </c>
      <c r="K20" s="213">
        <f>J20*1000000/'a1'!L20</f>
        <v>12151.275490527232</v>
      </c>
      <c r="L20" s="4">
        <f>'a10'!D18+'a11'!P20+'a12'!H19</f>
        <v>25.224215956055673</v>
      </c>
      <c r="M20" s="11">
        <f>'a30-2'!D18</f>
        <v>65.099999999999994</v>
      </c>
      <c r="N20" s="4">
        <f t="shared" si="0"/>
        <v>38.74687550853406</v>
      </c>
      <c r="O20" s="213">
        <f>N20*1000000/'a1'!R20</f>
        <v>288.26303246314814</v>
      </c>
      <c r="P20" s="4">
        <f>'a10'!E18+'a11'!U20+'a12'!I19</f>
        <v>5104.4829056747276</v>
      </c>
      <c r="Q20" s="11">
        <f>'a30-2'!E18</f>
        <v>65.400000000000006</v>
      </c>
      <c r="R20" s="4">
        <f t="shared" si="1"/>
        <v>7805.0197334475952</v>
      </c>
      <c r="S20" s="213">
        <f>R20*1000000/'a1'!X20</f>
        <v>8409.4941747269695</v>
      </c>
      <c r="T20" s="4">
        <f>'a10'!F18+'a11'!Z20+'a12'!J19</f>
        <v>11633.347631659155</v>
      </c>
      <c r="U20" s="11">
        <f>'a30-2'!F18</f>
        <v>66.599999999999994</v>
      </c>
      <c r="V20" s="4">
        <f t="shared" si="2"/>
        <v>17467.488936425158</v>
      </c>
      <c r="W20" s="213">
        <f>V20*1000000/'a1'!AD20</f>
        <v>23260.738746383093</v>
      </c>
      <c r="X20" s="4">
        <f>'a10'!G18+'a11'!AE20+'a12'!K19</f>
        <v>49392.345744079204</v>
      </c>
      <c r="Y20" s="11">
        <f>'a30-2'!G18</f>
        <v>70.2</v>
      </c>
      <c r="Z20" s="4">
        <f t="shared" si="3"/>
        <v>70359.466871907687</v>
      </c>
      <c r="AA20" s="213">
        <f>Z20*1000000/'a1'!AJ20</f>
        <v>9746.1327703048883</v>
      </c>
      <c r="AB20" s="4">
        <f>'a10'!H18+'a11'!AJ20+'a12'!L19</f>
        <v>42599.353274608271</v>
      </c>
      <c r="AC20" s="11">
        <f>'a30-2'!H18</f>
        <v>69.3</v>
      </c>
      <c r="AD20" s="4">
        <f t="shared" si="11"/>
        <v>61470.928246187985</v>
      </c>
      <c r="AE20" s="213">
        <f>AD20*1000000/'a1'!AP20</f>
        <v>5613.722393901654</v>
      </c>
      <c r="AF20" s="4">
        <f>'a10'!I18+'a11'!AO20+'a12'!M19</f>
        <v>4440.8099947437631</v>
      </c>
      <c r="AG20" s="11">
        <f>'a30-2'!I18</f>
        <v>66.2</v>
      </c>
      <c r="AH20" s="4">
        <f t="shared" si="4"/>
        <v>6708.172197498131</v>
      </c>
      <c r="AI20" s="213">
        <f>AH20*1000000/'a1'!AV20</f>
        <v>5940.9043948971621</v>
      </c>
      <c r="AJ20" s="4">
        <f>'a10'!J18+'a11'!AT20+'a12'!N19</f>
        <v>23247.711175674667</v>
      </c>
      <c r="AK20" s="11">
        <f>'a30-2'!J18</f>
        <v>63.4</v>
      </c>
      <c r="AL20" s="4">
        <f t="shared" si="5"/>
        <v>36668.314157215566</v>
      </c>
      <c r="AM20" s="213">
        <f>AL20*1000000/'a1'!BB20</f>
        <v>36155.377812193976</v>
      </c>
      <c r="AN20" s="4">
        <f>'a10'!K18+'a11'!AY20+'a12'!O19</f>
        <v>34145.485390375979</v>
      </c>
      <c r="AO20" s="11">
        <f>'a30-2'!K18</f>
        <v>65.7</v>
      </c>
      <c r="AP20" s="4">
        <f t="shared" si="6"/>
        <v>51971.819467847759</v>
      </c>
      <c r="AQ20" s="213">
        <f>AP20*1000000/'a1'!BH20</f>
        <v>19005.835932333168</v>
      </c>
      <c r="AR20" s="4">
        <f>'a10'!L18+'a11'!BD20+'a12'!P19</f>
        <v>76250.597786483166</v>
      </c>
      <c r="AS20" s="11">
        <f>'a30-2'!L18</f>
        <v>71.099999999999994</v>
      </c>
      <c r="AT20" s="4">
        <f t="shared" si="7"/>
        <v>107244.16003724777</v>
      </c>
      <c r="AU20" s="213">
        <f>AT20*1000000/'a1'!BN20</f>
        <v>28391.074270130375</v>
      </c>
    </row>
    <row r="21" spans="1:47" ht="12.75" customHeight="1" x14ac:dyDescent="0.2">
      <c r="A21" s="1">
        <v>1996</v>
      </c>
      <c r="B21" s="4">
        <f>'a10'!B19</f>
        <v>266353</v>
      </c>
      <c r="C21" s="4">
        <f>'a11'!F21+'a12'!F20</f>
        <v>150597.69999999998</v>
      </c>
      <c r="D21" s="4">
        <f t="shared" si="8"/>
        <v>416950.69999999995</v>
      </c>
      <c r="E21" s="11">
        <f>'a30-2'!B19</f>
        <v>69.599999999999994</v>
      </c>
      <c r="F21" s="4">
        <f t="shared" si="9"/>
        <v>599067.09770114941</v>
      </c>
      <c r="G21" s="213">
        <f>F21*1000000/'a1'!F21</f>
        <v>20231.769239292647</v>
      </c>
      <c r="H21" s="4">
        <f>'a10'!C19+'a11'!K21+'a12'!G20</f>
        <v>5292.3265058982088</v>
      </c>
      <c r="I21" s="11">
        <f>'a30-2'!C19</f>
        <v>66.900000000000006</v>
      </c>
      <c r="J21" s="4">
        <f t="shared" si="10"/>
        <v>7910.8019520152593</v>
      </c>
      <c r="K21" s="213">
        <f>J21*1000000/'a1'!L21</f>
        <v>14134.054350766413</v>
      </c>
      <c r="L21" s="4">
        <f>'a10'!D19+'a11'!P21+'a12'!H20</f>
        <v>21.711762689569014</v>
      </c>
      <c r="M21" s="11">
        <f>'a30-2'!D19</f>
        <v>65.8</v>
      </c>
      <c r="N21" s="4">
        <f t="shared" si="0"/>
        <v>32.996599832171754</v>
      </c>
      <c r="O21" s="213">
        <f>N21*1000000/'a1'!R21</f>
        <v>243.09215491849497</v>
      </c>
      <c r="P21" s="4">
        <f>'a10'!E19+'a11'!U21+'a12'!I20</f>
        <v>5677.3622287699582</v>
      </c>
      <c r="Q21" s="11">
        <f>'a30-2'!E19</f>
        <v>66.400000000000006</v>
      </c>
      <c r="R21" s="4">
        <f t="shared" si="1"/>
        <v>8550.2443204366828</v>
      </c>
      <c r="S21" s="213">
        <f>R21*1000000/'a1'!X21</f>
        <v>9180.7113080976742</v>
      </c>
      <c r="T21" s="4">
        <f>'a10'!F19+'a11'!Z21+'a12'!J20</f>
        <v>14612.544760895969</v>
      </c>
      <c r="U21" s="11">
        <f>'a30-2'!F19</f>
        <v>67.900000000000006</v>
      </c>
      <c r="V21" s="4">
        <f t="shared" si="2"/>
        <v>21520.684478491854</v>
      </c>
      <c r="W21" s="213">
        <f>V21*1000000/'a1'!AD21</f>
        <v>28607.736177122853</v>
      </c>
      <c r="X21" s="4">
        <f>'a10'!G19+'a11'!AE21+'a12'!K20</f>
        <v>61798.125428723237</v>
      </c>
      <c r="Y21" s="11">
        <f>'a30-2'!G19</f>
        <v>70.900000000000006</v>
      </c>
      <c r="Z21" s="4">
        <f t="shared" si="3"/>
        <v>87162.377191429099</v>
      </c>
      <c r="AA21" s="213">
        <f>Z21*1000000/'a1'!AJ21</f>
        <v>12027.544643097466</v>
      </c>
      <c r="AB21" s="4">
        <f>'a10'!H19+'a11'!AJ21+'a12'!L20</f>
        <v>49256.190871668427</v>
      </c>
      <c r="AC21" s="11">
        <f>'a30-2'!H19</f>
        <v>70.2</v>
      </c>
      <c r="AD21" s="4">
        <f t="shared" si="11"/>
        <v>70165.514062205722</v>
      </c>
      <c r="AE21" s="213">
        <f>AD21*1000000/'a1'!AP21</f>
        <v>6330.9688862390767</v>
      </c>
      <c r="AF21" s="4">
        <f>'a10'!I19+'a11'!AO21+'a12'!M20</f>
        <v>4595.1717769731185</v>
      </c>
      <c r="AG21" s="11">
        <f>'a30-2'!I19</f>
        <v>67.3</v>
      </c>
      <c r="AH21" s="4">
        <f t="shared" si="4"/>
        <v>6827.8926849526288</v>
      </c>
      <c r="AI21" s="213">
        <f>AH21*1000000/'a1'!AV21</f>
        <v>6020.0288882632531</v>
      </c>
      <c r="AJ21" s="4">
        <f>'a10'!J19+'a11'!AT21+'a12'!N20</f>
        <v>28067.428963930441</v>
      </c>
      <c r="AK21" s="11">
        <f>'a30-2'!J19</f>
        <v>64.5</v>
      </c>
      <c r="AL21" s="4">
        <f t="shared" si="5"/>
        <v>43515.39374252782</v>
      </c>
      <c r="AM21" s="213">
        <f>AL21*1000000/'a1'!BB21</f>
        <v>42706.322463457611</v>
      </c>
      <c r="AN21" s="4">
        <f>'a10'!K19+'a11'!AY21+'a12'!O20</f>
        <v>71703.770664699536</v>
      </c>
      <c r="AO21" s="11">
        <f>'a30-2'!K19</f>
        <v>66.900000000000006</v>
      </c>
      <c r="AP21" s="4">
        <f t="shared" si="6"/>
        <v>107180.52416248061</v>
      </c>
      <c r="AQ21" s="213">
        <f>AP21*1000000/'a1'!BH21</f>
        <v>38621.76124981419</v>
      </c>
      <c r="AR21" s="4">
        <f>'a10'!L19+'a11'!BD21+'a12'!P20</f>
        <v>87814.462037683843</v>
      </c>
      <c r="AS21" s="11">
        <f>'a30-2'!L19</f>
        <v>72.099999999999994</v>
      </c>
      <c r="AT21" s="4">
        <f t="shared" si="7"/>
        <v>121795.37037126748</v>
      </c>
      <c r="AU21" s="213">
        <f>AT21*1000000/'a1'!BN21</f>
        <v>31436.604276642171</v>
      </c>
    </row>
    <row r="22" spans="1:47" ht="12.75" customHeight="1" x14ac:dyDescent="0.2">
      <c r="A22" s="1">
        <v>1997</v>
      </c>
      <c r="B22" s="4">
        <f>'a10'!B20</f>
        <v>261824.7</v>
      </c>
      <c r="C22" s="4">
        <f>'a11'!F22+'a12'!F21</f>
        <v>157680.9</v>
      </c>
      <c r="D22" s="4">
        <f t="shared" si="8"/>
        <v>419505.6</v>
      </c>
      <c r="E22" s="11">
        <f>'a30-2'!B20</f>
        <v>70.599999999999994</v>
      </c>
      <c r="F22" s="4">
        <f t="shared" si="9"/>
        <v>594200.56657223799</v>
      </c>
      <c r="G22" s="213">
        <f>F22*1000000/'a1'!F22</f>
        <v>19868.976117133556</v>
      </c>
      <c r="H22" s="4">
        <f>'a10'!C20+'a11'!K22+'a12'!G21</f>
        <v>6247.3036699667191</v>
      </c>
      <c r="I22" s="11">
        <f>'a30-2'!C20</f>
        <v>67.7</v>
      </c>
      <c r="J22" s="4">
        <f t="shared" si="10"/>
        <v>9227.92270305276</v>
      </c>
      <c r="K22" s="213">
        <f>J22*1000000/'a1'!L22</f>
        <v>16750.296695932298</v>
      </c>
      <c r="L22" s="4">
        <f>'a10'!D20+'a11'!P22+'a12'!H21</f>
        <v>22.697382786371382</v>
      </c>
      <c r="M22" s="11">
        <f>'a30-2'!D20</f>
        <v>66.7</v>
      </c>
      <c r="N22" s="4">
        <f t="shared" si="0"/>
        <v>34.029059649732204</v>
      </c>
      <c r="O22" s="213">
        <f>N22*1000000/'a1'!R22</f>
        <v>250.03901428951983</v>
      </c>
      <c r="P22" s="4">
        <f>'a10'!E20+'a11'!U22+'a12'!I21</f>
        <v>5904.1254922475064</v>
      </c>
      <c r="Q22" s="11">
        <f>'a30-2'!E20</f>
        <v>67.8</v>
      </c>
      <c r="R22" s="4">
        <f t="shared" si="1"/>
        <v>8708.1496935803934</v>
      </c>
      <c r="S22" s="213">
        <f>R22*1000000/'a1'!X22</f>
        <v>9339.4798526605409</v>
      </c>
      <c r="T22" s="4">
        <f>'a10'!F20+'a11'!Z22+'a12'!J21</f>
        <v>16154.821937854123</v>
      </c>
      <c r="U22" s="11">
        <f>'a30-2'!F20</f>
        <v>68.2</v>
      </c>
      <c r="V22" s="4">
        <f t="shared" si="2"/>
        <v>23687.422196267042</v>
      </c>
      <c r="W22" s="213">
        <f>V22*1000000/'a1'!AD22</f>
        <v>31477.8417807408</v>
      </c>
      <c r="X22" s="4">
        <f>'a10'!G20+'a11'!AE22+'a12'!K21</f>
        <v>75431.235193198649</v>
      </c>
      <c r="Y22" s="11">
        <f>'a30-2'!G20</f>
        <v>71.7</v>
      </c>
      <c r="Z22" s="4">
        <f t="shared" si="3"/>
        <v>105203.95424434957</v>
      </c>
      <c r="AA22" s="213">
        <f>Z22*1000000/'a1'!AJ22</f>
        <v>14461.797922163752</v>
      </c>
      <c r="AB22" s="4">
        <f>'a10'!H20+'a11'!AJ22+'a12'!L21</f>
        <v>57029.923329296864</v>
      </c>
      <c r="AC22" s="11">
        <f>'a30-2'!H20</f>
        <v>71.2</v>
      </c>
      <c r="AD22" s="4">
        <f t="shared" si="11"/>
        <v>80098.206923169739</v>
      </c>
      <c r="AE22" s="213">
        <f>AD22*1000000/'a1'!AP22</f>
        <v>7134.0128868602824</v>
      </c>
      <c r="AF22" s="4">
        <f>'a10'!I20+'a11'!AO22+'a12'!M21</f>
        <v>5011.0892941585498</v>
      </c>
      <c r="AG22" s="11">
        <f>'a30-2'!I20</f>
        <v>68.099999999999994</v>
      </c>
      <c r="AH22" s="4">
        <f t="shared" si="4"/>
        <v>7358.427744726212</v>
      </c>
      <c r="AI22" s="213">
        <f>AH22*1000000/'a1'!AV22</f>
        <v>6476.7594361957563</v>
      </c>
      <c r="AJ22" s="4">
        <f>'a10'!J20+'a11'!AT22+'a12'!N21</f>
        <v>26382.76981729101</v>
      </c>
      <c r="AK22" s="11">
        <f>'a30-2'!J20</f>
        <v>65.8</v>
      </c>
      <c r="AL22" s="4">
        <f t="shared" si="5"/>
        <v>40095.394859104883</v>
      </c>
      <c r="AM22" s="213">
        <f>AL22*1000000/'a1'!BB22</f>
        <v>39390.230944732284</v>
      </c>
      <c r="AN22" s="4">
        <f>'a10'!K20+'a11'!AY22+'a12'!O21</f>
        <v>75439.123411790584</v>
      </c>
      <c r="AO22" s="11">
        <f>'a30-2'!K20</f>
        <v>68.2</v>
      </c>
      <c r="AP22" s="4">
        <f t="shared" si="6"/>
        <v>110614.55045717093</v>
      </c>
      <c r="AQ22" s="213">
        <f>AP22*1000000/'a1'!BH22</f>
        <v>39088.513042810402</v>
      </c>
      <c r="AR22" s="4">
        <f>'a10'!L20+'a11'!BD22+'a12'!P21</f>
        <v>101681.14774164317</v>
      </c>
      <c r="AS22" s="11">
        <f>'a30-2'!L20</f>
        <v>73</v>
      </c>
      <c r="AT22" s="4">
        <f t="shared" si="7"/>
        <v>139289.24348170299</v>
      </c>
      <c r="AU22" s="213">
        <f>AT22*1000000/'a1'!BN22</f>
        <v>35275.75423429189</v>
      </c>
    </row>
    <row r="23" spans="1:47" ht="12.75" customHeight="1" x14ac:dyDescent="0.2">
      <c r="A23" s="1">
        <v>1998</v>
      </c>
      <c r="B23" s="4">
        <f>'a10'!B21</f>
        <v>229973.9</v>
      </c>
      <c r="C23" s="4">
        <f>'a11'!F23+'a12'!F22</f>
        <v>81776</v>
      </c>
      <c r="D23" s="4">
        <f t="shared" si="8"/>
        <v>311749.90000000002</v>
      </c>
      <c r="E23" s="11">
        <f>'a30-2'!B21</f>
        <v>71.599999999999994</v>
      </c>
      <c r="F23" s="4">
        <f t="shared" si="9"/>
        <v>435404.88826815644</v>
      </c>
      <c r="G23" s="213">
        <f>F23*1000000/'a1'!F23</f>
        <v>14438.81248063662</v>
      </c>
      <c r="H23" s="4">
        <f>'a10'!C21+'a11'!K23+'a12'!G22</f>
        <v>5925.1559437607611</v>
      </c>
      <c r="I23" s="11">
        <f>'a30-2'!C21</f>
        <v>68</v>
      </c>
      <c r="J23" s="4">
        <f t="shared" si="10"/>
        <v>8713.4646231775896</v>
      </c>
      <c r="K23" s="213">
        <f>J23*1000000/'a1'!L23</f>
        <v>16140.738368706438</v>
      </c>
      <c r="L23" s="4">
        <f>'a10'!D21+'a11'!P23+'a12'!H22</f>
        <v>36.576298384494315</v>
      </c>
      <c r="M23" s="11">
        <f>'a30-2'!D21</f>
        <v>67.099999999999994</v>
      </c>
      <c r="N23" s="4">
        <f t="shared" si="0"/>
        <v>54.510131720557851</v>
      </c>
      <c r="O23" s="213">
        <f>N23*1000000/'a1'!R23</f>
        <v>401.3882633836842</v>
      </c>
      <c r="P23" s="4">
        <f>'a10'!E21+'a11'!U23+'a12'!I22</f>
        <v>5214.4658187217783</v>
      </c>
      <c r="Q23" s="11">
        <f>'a30-2'!E21</f>
        <v>68.7</v>
      </c>
      <c r="R23" s="4">
        <f t="shared" si="1"/>
        <v>7590.1976982849756</v>
      </c>
      <c r="S23" s="213">
        <f>R23*1000000/'a1'!X23</f>
        <v>8145.4222613045386</v>
      </c>
      <c r="T23" s="4">
        <f>'a10'!F21+'a11'!Z23+'a12'!J22</f>
        <v>14023.597851619923</v>
      </c>
      <c r="U23" s="11">
        <f>'a30-2'!F21</f>
        <v>68.900000000000006</v>
      </c>
      <c r="V23" s="4">
        <f t="shared" si="2"/>
        <v>20353.552759970858</v>
      </c>
      <c r="W23" s="213">
        <f>V23*1000000/'a1'!AD23</f>
        <v>27118.906319495371</v>
      </c>
      <c r="X23" s="4">
        <f>'a10'!G21+'a11'!AE23+'a12'!K22</f>
        <v>67520.838099865854</v>
      </c>
      <c r="Y23" s="11">
        <f>'a30-2'!G21</f>
        <v>72.599999999999994</v>
      </c>
      <c r="Z23" s="4">
        <f t="shared" si="3"/>
        <v>93003.909228465374</v>
      </c>
      <c r="AA23" s="213">
        <f>Z23*1000000/'a1'!AJ23</f>
        <v>12747.359896773392</v>
      </c>
      <c r="AB23" s="4">
        <f>'a10'!H21+'a11'!AJ23+'a12'!L22</f>
        <v>48257.590342924144</v>
      </c>
      <c r="AC23" s="11">
        <f>'a30-2'!H21</f>
        <v>72.400000000000006</v>
      </c>
      <c r="AD23" s="4">
        <f t="shared" si="11"/>
        <v>66654.130307906264</v>
      </c>
      <c r="AE23" s="213">
        <f>AD23*1000000/'a1'!AP23</f>
        <v>5864.3947635921049</v>
      </c>
      <c r="AF23" s="4">
        <f>'a10'!I21+'a11'!AO23+'a12'!M22</f>
        <v>3845.3569025392731</v>
      </c>
      <c r="AG23" s="11">
        <f>'a30-2'!I21</f>
        <v>69</v>
      </c>
      <c r="AH23" s="4">
        <f t="shared" si="4"/>
        <v>5572.9810181728599</v>
      </c>
      <c r="AI23" s="213">
        <f>AH23*1000000/'a1'!AV23</f>
        <v>4899.3713505562337</v>
      </c>
      <c r="AJ23" s="4">
        <f>'a10'!J21+'a11'!AT23+'a12'!N22</f>
        <v>16918.61489709761</v>
      </c>
      <c r="AK23" s="11">
        <f>'a30-2'!J21</f>
        <v>66.8</v>
      </c>
      <c r="AL23" s="4">
        <f t="shared" si="5"/>
        <v>25327.267810026366</v>
      </c>
      <c r="AM23" s="213">
        <f>AL23*1000000/'a1'!BB23</f>
        <v>24895.77425071301</v>
      </c>
      <c r="AN23" s="4">
        <f>'a10'!K21+'a11'!AY23+'a12'!O22</f>
        <v>34702.938962633765</v>
      </c>
      <c r="AO23" s="11">
        <f>'a30-2'!K21</f>
        <v>69</v>
      </c>
      <c r="AP23" s="4">
        <f t="shared" si="6"/>
        <v>50294.114438599659</v>
      </c>
      <c r="AQ23" s="213">
        <f>AP23*1000000/'a1'!BH23</f>
        <v>17348.385458833865</v>
      </c>
      <c r="AR23" s="4">
        <f>'a10'!L21+'a11'!BD23+'a12'!P22</f>
        <v>87194.298798356351</v>
      </c>
      <c r="AS23" s="11">
        <f>'a30-2'!L21</f>
        <v>74</v>
      </c>
      <c r="AT23" s="4">
        <f t="shared" si="7"/>
        <v>117830.13351129237</v>
      </c>
      <c r="AU23" s="213">
        <f>AT23*1000000/'a1'!BN23</f>
        <v>29582.422972005155</v>
      </c>
    </row>
    <row r="24" spans="1:47" ht="12.75" customHeight="1" x14ac:dyDescent="0.2">
      <c r="A24" s="1">
        <v>1999</v>
      </c>
      <c r="B24" s="4">
        <f>'a10'!B22</f>
        <v>292442.5</v>
      </c>
      <c r="C24" s="4">
        <f>'a11'!F24+'a12'!F23</f>
        <v>172412.3</v>
      </c>
      <c r="D24" s="4">
        <f t="shared" si="8"/>
        <v>464854.8</v>
      </c>
      <c r="E24" s="11">
        <f>'a30-2'!B22</f>
        <v>72.8</v>
      </c>
      <c r="F24" s="4">
        <f t="shared" si="9"/>
        <v>638536.81318681315</v>
      </c>
      <c r="G24" s="213">
        <f>F24*1000000/'a1'!F24</f>
        <v>21003.611925719626</v>
      </c>
      <c r="H24" s="4">
        <f>'a10'!C22+'a11'!K24+'a12'!G23</f>
        <v>5855.9488463354564</v>
      </c>
      <c r="I24" s="11">
        <f>'a30-2'!C22</f>
        <v>69</v>
      </c>
      <c r="J24" s="4">
        <f t="shared" si="10"/>
        <v>8486.8823859934146</v>
      </c>
      <c r="K24" s="213">
        <f>J24*1000000/'a1'!L24</f>
        <v>15913.033767137011</v>
      </c>
      <c r="L24" s="4">
        <f>'a10'!D22+'a11'!P24+'a12'!H23</f>
        <v>63.355891835493487</v>
      </c>
      <c r="M24" s="11">
        <f>'a30-2'!D22</f>
        <v>68.3</v>
      </c>
      <c r="N24" s="4">
        <f t="shared" si="0"/>
        <v>92.761188631762053</v>
      </c>
      <c r="O24" s="213">
        <f>N24*1000000/'a1'!R24</f>
        <v>680.66119731849676</v>
      </c>
      <c r="P24" s="4">
        <f>'a10'!E22+'a11'!U24+'a12'!I23</f>
        <v>6007.7143635194825</v>
      </c>
      <c r="Q24" s="11">
        <f>'a30-2'!E22</f>
        <v>70.2</v>
      </c>
      <c r="R24" s="4">
        <f t="shared" si="1"/>
        <v>8557.9976688311726</v>
      </c>
      <c r="S24" s="213">
        <f>R24*1000000/'a1'!X24</f>
        <v>9164.857899504781</v>
      </c>
      <c r="T24" s="4">
        <f>'a10'!F22+'a11'!Z24+'a12'!J23</f>
        <v>17719.630784164277</v>
      </c>
      <c r="U24" s="11">
        <f>'a30-2'!F22</f>
        <v>70.099999999999994</v>
      </c>
      <c r="V24" s="4">
        <f t="shared" si="2"/>
        <v>25277.647338322793</v>
      </c>
      <c r="W24" s="213">
        <f>V24*1000000/'a1'!AD24</f>
        <v>33676.543647454229</v>
      </c>
      <c r="X24" s="4">
        <f>'a10'!G22+'a11'!AE24+'a12'!K23</f>
        <v>82223.062547207956</v>
      </c>
      <c r="Y24" s="11">
        <f>'a30-2'!G22</f>
        <v>73.900000000000006</v>
      </c>
      <c r="Z24" s="4">
        <f t="shared" si="3"/>
        <v>111262.60155237882</v>
      </c>
      <c r="AA24" s="213">
        <f>Z24*1000000/'a1'!AJ24</f>
        <v>15193.063401137313</v>
      </c>
      <c r="AB24" s="4">
        <f>'a10'!H22+'a11'!AJ24+'a12'!L23</f>
        <v>58025.168651930675</v>
      </c>
      <c r="AC24" s="11">
        <f>'a30-2'!H22</f>
        <v>73.599999999999994</v>
      </c>
      <c r="AD24" s="4">
        <f t="shared" si="11"/>
        <v>78838.54436403625</v>
      </c>
      <c r="AE24" s="213">
        <f>AD24*1000000/'a1'!AP24</f>
        <v>6852.6897750779699</v>
      </c>
      <c r="AF24" s="4">
        <f>'a10'!I22+'a11'!AO24+'a12'!M23</f>
        <v>4324.1995793187562</v>
      </c>
      <c r="AG24" s="11">
        <f>'a30-2'!I22</f>
        <v>70.2</v>
      </c>
      <c r="AH24" s="4">
        <f t="shared" si="4"/>
        <v>6159.8284605680283</v>
      </c>
      <c r="AI24" s="213">
        <f>AH24*1000000/'a1'!AV24</f>
        <v>5391.7801602944101</v>
      </c>
      <c r="AJ24" s="4">
        <f>'a10'!J22+'a11'!AT24+'a12'!N23</f>
        <v>27315.849608087625</v>
      </c>
      <c r="AK24" s="11">
        <f>'a30-2'!J22</f>
        <v>68</v>
      </c>
      <c r="AL24" s="4">
        <f t="shared" si="5"/>
        <v>40170.367070717097</v>
      </c>
      <c r="AM24" s="213">
        <f>AL24*1000000/'a1'!BB24</f>
        <v>39595.285149209965</v>
      </c>
      <c r="AN24" s="4">
        <f>'a10'!K22+'a11'!AY24+'a12'!O23</f>
        <v>74430.039037505107</v>
      </c>
      <c r="AO24" s="11">
        <f>'a30-2'!K22</f>
        <v>70.5</v>
      </c>
      <c r="AP24" s="4">
        <f t="shared" si="6"/>
        <v>105574.52345745405</v>
      </c>
      <c r="AQ24" s="213">
        <f>AP24*1000000/'a1'!BH24</f>
        <v>35755.345785288155</v>
      </c>
      <c r="AR24" s="4">
        <f>'a10'!L22+'a11'!BD24+'a12'!P23</f>
        <v>111295.94841143503</v>
      </c>
      <c r="AS24" s="11">
        <f>'a30-2'!L22</f>
        <v>74.900000000000006</v>
      </c>
      <c r="AT24" s="4">
        <f t="shared" si="7"/>
        <v>148592.72151059416</v>
      </c>
      <c r="AU24" s="213">
        <f>AT24*1000000/'a1'!BN24</f>
        <v>37042.839801961709</v>
      </c>
    </row>
    <row r="25" spans="1:47" ht="12.75" customHeight="1" x14ac:dyDescent="0.2">
      <c r="A25" s="1">
        <v>2000</v>
      </c>
      <c r="B25" s="4">
        <f>'a10'!B23</f>
        <v>377418.5</v>
      </c>
      <c r="C25" s="4">
        <f>'a11'!F25+'a12'!F24</f>
        <v>428368.30000000005</v>
      </c>
      <c r="D25" s="4">
        <f t="shared" si="8"/>
        <v>805786.8</v>
      </c>
      <c r="E25" s="11">
        <f>'a30-2'!B23</f>
        <v>74.900000000000006</v>
      </c>
      <c r="F25" s="4">
        <f t="shared" si="9"/>
        <v>1075816.8224299066</v>
      </c>
      <c r="G25" s="213">
        <f>F25*1000000/'a1'!F25</f>
        <v>35059.189480905508</v>
      </c>
      <c r="H25" s="4">
        <f>'a10'!C23+'a11'!K25+'a12'!G24</f>
        <v>20899.141277820021</v>
      </c>
      <c r="I25" s="11">
        <f>'a30-2'!C23</f>
        <v>71.8</v>
      </c>
      <c r="J25" s="4">
        <f t="shared" si="10"/>
        <v>29107.439105598918</v>
      </c>
      <c r="K25" s="213">
        <f>J25*1000000/'a1'!L25</f>
        <v>55131.275698811893</v>
      </c>
      <c r="L25" s="4">
        <f>'a10'!D23+'a11'!P25+'a12'!H24</f>
        <v>34.672665173912108</v>
      </c>
      <c r="M25" s="11">
        <f>'a30-2'!D23</f>
        <v>71.400000000000006</v>
      </c>
      <c r="N25" s="4">
        <f t="shared" si="0"/>
        <v>48.561155705759248</v>
      </c>
      <c r="O25" s="213">
        <f>N25*1000000/'a1'!R25</f>
        <v>355.83758852318641</v>
      </c>
      <c r="P25" s="4">
        <f>'a10'!E23+'a11'!U25+'a12'!I24</f>
        <v>11770.954264350001</v>
      </c>
      <c r="Q25" s="11">
        <f>'a30-2'!E23</f>
        <v>72.900000000000006</v>
      </c>
      <c r="R25" s="4">
        <f t="shared" si="1"/>
        <v>16146.713668518518</v>
      </c>
      <c r="S25" s="213">
        <f>R25*1000000/'a1'!X25</f>
        <v>17291.015803369723</v>
      </c>
      <c r="T25" s="4">
        <f>'a10'!F23+'a11'!Z25+'a12'!J24</f>
        <v>22114.046330275862</v>
      </c>
      <c r="U25" s="11">
        <f>'a30-2'!F23</f>
        <v>72.7</v>
      </c>
      <c r="V25" s="4">
        <f t="shared" si="2"/>
        <v>30418.22053683062</v>
      </c>
      <c r="W25" s="213">
        <f>V25*1000000/'a1'!AD25</f>
        <v>40529.68891688079</v>
      </c>
      <c r="X25" s="4">
        <f>'a10'!G23+'a11'!AE25+'a12'!K24</f>
        <v>106188.39295397924</v>
      </c>
      <c r="Y25" s="11">
        <f>'a30-2'!G23</f>
        <v>76.099999999999994</v>
      </c>
      <c r="Z25" s="4">
        <f t="shared" si="3"/>
        <v>139537.96708801479</v>
      </c>
      <c r="AA25" s="213">
        <f>Z25*1000000/'a1'!AJ25</f>
        <v>18966.820234090836</v>
      </c>
      <c r="AB25" s="4">
        <f>'a10'!H23+'a11'!AJ25+'a12'!L24</f>
        <v>77919.229038812919</v>
      </c>
      <c r="AC25" s="11">
        <f>'a30-2'!H23</f>
        <v>75.7</v>
      </c>
      <c r="AD25" s="4">
        <f t="shared" si="11"/>
        <v>102931.61035510292</v>
      </c>
      <c r="AE25" s="213">
        <f>AD25*1000000/'a1'!AP25</f>
        <v>8810.1562449535122</v>
      </c>
      <c r="AF25" s="4">
        <f>'a10'!I23+'a11'!AO25+'a12'!M24</f>
        <v>7415.4019667597895</v>
      </c>
      <c r="AG25" s="11">
        <f>'a30-2'!I23</f>
        <v>72.400000000000006</v>
      </c>
      <c r="AH25" s="4">
        <f t="shared" si="4"/>
        <v>10242.267909889211</v>
      </c>
      <c r="AI25" s="213">
        <f>AH25*1000000/'a1'!AV25</f>
        <v>8927.1784682028465</v>
      </c>
      <c r="AJ25" s="4">
        <f>'a10'!J23+'a11'!AT25+'a12'!N24</f>
        <v>51780.233298196159</v>
      </c>
      <c r="AK25" s="11">
        <f>'a30-2'!J23</f>
        <v>70</v>
      </c>
      <c r="AL25" s="4">
        <f t="shared" si="5"/>
        <v>73971.76185456595</v>
      </c>
      <c r="AM25" s="213">
        <f>AL25*1000000/'a1'!BB25</f>
        <v>73416.36703792405</v>
      </c>
      <c r="AN25" s="4">
        <f>'a10'!K23+'a11'!AY25+'a12'!O24</f>
        <v>195988.11598526873</v>
      </c>
      <c r="AO25" s="11">
        <f>'a30-2'!K23</f>
        <v>72.8</v>
      </c>
      <c r="AP25" s="4">
        <f t="shared" si="6"/>
        <v>269214.44503470982</v>
      </c>
      <c r="AQ25" s="213">
        <f>AP25*1000000/'a1'!BH25</f>
        <v>89612.750236405787</v>
      </c>
      <c r="AR25" s="4">
        <f>'a10'!L23+'a11'!BD25+'a12'!P24</f>
        <v>166981.0285639631</v>
      </c>
      <c r="AS25" s="11">
        <f>'a30-2'!L23</f>
        <v>76.7</v>
      </c>
      <c r="AT25" s="4">
        <f t="shared" si="7"/>
        <v>217706.68652407185</v>
      </c>
      <c r="AU25" s="213">
        <f>AT25*1000000/'a1'!BN25</f>
        <v>53898.066345336076</v>
      </c>
    </row>
    <row r="26" spans="1:47" ht="12.75" customHeight="1" x14ac:dyDescent="0.2">
      <c r="A26" s="1">
        <v>2001</v>
      </c>
      <c r="B26" s="4">
        <f>'a10'!B24</f>
        <v>318787.59999999998</v>
      </c>
      <c r="C26" s="4">
        <f>'a11'!F26+'a12'!F25</f>
        <v>356951.3</v>
      </c>
      <c r="D26" s="4">
        <f t="shared" si="8"/>
        <v>675738.89999999991</v>
      </c>
      <c r="E26" s="11">
        <f>'a30-2'!B24</f>
        <v>76.5</v>
      </c>
      <c r="F26" s="4">
        <f t="shared" si="9"/>
        <v>883318.82352941157</v>
      </c>
      <c r="G26" s="213">
        <f>F26*1000000/'a1'!F26</f>
        <v>28474.999271600078</v>
      </c>
      <c r="H26" s="4">
        <f>'a10'!C24+'a11'!K26+'a12'!G25</f>
        <v>16625.243049092704</v>
      </c>
      <c r="I26" s="11">
        <f>'a30-2'!C24</f>
        <v>73.099999999999994</v>
      </c>
      <c r="J26" s="4">
        <f t="shared" si="10"/>
        <v>22743.150545954453</v>
      </c>
      <c r="K26" s="213">
        <f>J26*1000000/'a1'!L26</f>
        <v>43565.665176919247</v>
      </c>
      <c r="L26" s="4">
        <f>'a10'!D24+'a11'!P26+'a12'!H25</f>
        <v>17.851891735628829</v>
      </c>
      <c r="M26" s="11">
        <f>'a30-2'!D24</f>
        <v>72.599999999999994</v>
      </c>
      <c r="N26" s="4">
        <f t="shared" si="0"/>
        <v>24.589382555962576</v>
      </c>
      <c r="O26" s="213">
        <f>N26*1000000/'a1'!R26</f>
        <v>179.92187255125654</v>
      </c>
      <c r="P26" s="4">
        <f>'a10'!E24+'a11'!U26+'a12'!I25</f>
        <v>10914.900017419021</v>
      </c>
      <c r="Q26" s="11">
        <f>'a30-2'!E24</f>
        <v>74.5</v>
      </c>
      <c r="R26" s="4">
        <f t="shared" si="1"/>
        <v>14650.872506602713</v>
      </c>
      <c r="S26" s="213">
        <f>R26*1000000/'a1'!X26</f>
        <v>15711.677860725304</v>
      </c>
      <c r="T26" s="4">
        <f>'a10'!F24+'a11'!Z26+'a12'!J25</f>
        <v>18601.659858343712</v>
      </c>
      <c r="U26" s="11">
        <f>'a30-2'!F24</f>
        <v>74</v>
      </c>
      <c r="V26" s="4">
        <f t="shared" si="2"/>
        <v>25137.378186950962</v>
      </c>
      <c r="W26" s="213">
        <f>V26*1000000/'a1'!AD26</f>
        <v>33524.41601144665</v>
      </c>
      <c r="X26" s="4">
        <f>'a10'!G24+'a11'!AE26+'a12'!K25</f>
        <v>87725.041202969107</v>
      </c>
      <c r="Y26" s="11">
        <f>'a30-2'!G24</f>
        <v>77.5</v>
      </c>
      <c r="Z26" s="4">
        <f t="shared" si="3"/>
        <v>113193.6015522182</v>
      </c>
      <c r="AA26" s="213">
        <f>Z26*1000000/'a1'!AJ26</f>
        <v>15304.676485498567</v>
      </c>
      <c r="AB26" s="4">
        <f>'a10'!H24+'a11'!AJ26+'a12'!L25</f>
        <v>63045.231375498013</v>
      </c>
      <c r="AC26" s="11">
        <f>'a30-2'!H24</f>
        <v>77.3</v>
      </c>
      <c r="AD26" s="4">
        <f t="shared" si="11"/>
        <v>81559.160899738694</v>
      </c>
      <c r="AE26" s="213">
        <f>AD26*1000000/'a1'!AP26</f>
        <v>6855.1667147921826</v>
      </c>
      <c r="AF26" s="4">
        <f>'a10'!I24+'a11'!AO26+'a12'!M25</f>
        <v>4795.7253054330631</v>
      </c>
      <c r="AG26" s="11">
        <f>'a30-2'!I24</f>
        <v>74.2</v>
      </c>
      <c r="AH26" s="4">
        <f t="shared" si="4"/>
        <v>6463.2416515270397</v>
      </c>
      <c r="AI26" s="213">
        <f>AH26*1000000/'a1'!AV26</f>
        <v>5613.1278287369933</v>
      </c>
      <c r="AJ26" s="4">
        <f>'a10'!J24+'a11'!AT26+'a12'!N25</f>
        <v>39509.545106229576</v>
      </c>
      <c r="AK26" s="11">
        <f>'a30-2'!J24</f>
        <v>71.900000000000006</v>
      </c>
      <c r="AL26" s="4">
        <f t="shared" si="5"/>
        <v>54950.688603935429</v>
      </c>
      <c r="AM26" s="213">
        <f>AL26*1000000/'a1'!BB26</f>
        <v>54933.823919991984</v>
      </c>
      <c r="AN26" s="4">
        <f>'a10'!K24+'a11'!AY26+'a12'!O25</f>
        <v>179219.3852251136</v>
      </c>
      <c r="AO26" s="11">
        <f>'a30-2'!K24</f>
        <v>74.7</v>
      </c>
      <c r="AP26" s="4">
        <f t="shared" si="6"/>
        <v>239918.85572304364</v>
      </c>
      <c r="AQ26" s="213">
        <f>AP26*1000000/'a1'!BH26</f>
        <v>78441.922465009164</v>
      </c>
      <c r="AR26" s="4">
        <f>'a10'!L24+'a11'!BD26+'a12'!P25</f>
        <v>147487.4916883379</v>
      </c>
      <c r="AS26" s="11">
        <f>'a30-2'!L24</f>
        <v>78.3</v>
      </c>
      <c r="AT26" s="4">
        <f t="shared" si="7"/>
        <v>188362.0583503677</v>
      </c>
      <c r="AU26" s="213">
        <f>AT26*1000000/'a1'!BN26</f>
        <v>46202.321165506233</v>
      </c>
    </row>
    <row r="27" spans="1:47" ht="12.75" customHeight="1" x14ac:dyDescent="0.2">
      <c r="A27" s="1">
        <v>2002</v>
      </c>
      <c r="B27" s="4">
        <f>'a10'!B25</f>
        <v>268900.40000000002</v>
      </c>
      <c r="C27" s="4">
        <f>'a11'!F27+'a12'!F26</f>
        <v>313395.39999999997</v>
      </c>
      <c r="D27" s="4">
        <f t="shared" si="8"/>
        <v>582295.80000000005</v>
      </c>
      <c r="E27" s="11">
        <f>'a30-2'!B25</f>
        <v>78.3</v>
      </c>
      <c r="F27" s="4">
        <f t="shared" si="9"/>
        <v>743672.796934866</v>
      </c>
      <c r="G27" s="213">
        <f>F27*1000000/'a1'!F27</f>
        <v>23714.66174677695</v>
      </c>
      <c r="H27" s="4">
        <f>'a10'!C25+'a11'!K27+'a12'!G26</f>
        <v>24065.521788965696</v>
      </c>
      <c r="I27" s="11">
        <f>'a30-2'!C25</f>
        <v>74.5</v>
      </c>
      <c r="J27" s="4">
        <f t="shared" ref="J27:J37" si="12">H27/I27*100</f>
        <v>32302.71381069221</v>
      </c>
      <c r="K27" s="213">
        <f>J27*1000000/'a1'!L27</f>
        <v>62191.046802420839</v>
      </c>
      <c r="L27" s="4">
        <f>'a10'!D25+'a11'!P27+'a12'!H26</f>
        <v>23.278513321355778</v>
      </c>
      <c r="M27" s="11">
        <f>'a30-2'!D25</f>
        <v>74.7</v>
      </c>
      <c r="N27" s="4">
        <f t="shared" ref="N27:N33" si="13">L27/M27*100</f>
        <v>31.1626684355499</v>
      </c>
      <c r="O27" s="213">
        <f>N27*1000000/'a1'!R27</f>
        <v>227.66082052826448</v>
      </c>
      <c r="P27" s="4">
        <f>'a10'!E25+'a11'!U27+'a12'!I26</f>
        <v>8061.8897308892138</v>
      </c>
      <c r="Q27" s="11">
        <f>'a30-2'!E25</f>
        <v>76.400000000000006</v>
      </c>
      <c r="R27" s="4">
        <f t="shared" ref="R27:R32" si="14">P27/Q27*100</f>
        <v>10552.211689645566</v>
      </c>
      <c r="S27" s="213">
        <f>R27*1000000/'a1'!X27</f>
        <v>11283.712183048217</v>
      </c>
      <c r="T27" s="4">
        <f>'a10'!F25+'a11'!Z27+'a12'!J26</f>
        <v>15554.541923051893</v>
      </c>
      <c r="U27" s="11">
        <f>'a30-2'!F25</f>
        <v>75.7</v>
      </c>
      <c r="V27" s="4">
        <f t="shared" ref="V27:V32" si="15">T27/U27*100</f>
        <v>20547.611523186119</v>
      </c>
      <c r="W27" s="213">
        <f>V27*1000000/'a1'!AD27</f>
        <v>27419.665085152454</v>
      </c>
      <c r="X27" s="4">
        <f>'a10'!G25+'a11'!AE27+'a12'!K26</f>
        <v>75218.913536917054</v>
      </c>
      <c r="Y27" s="11">
        <f>'a30-2'!G25</f>
        <v>79.3</v>
      </c>
      <c r="Z27" s="4">
        <f t="shared" ref="Z27:Z32" si="16">X27/Y27*100</f>
        <v>94853.611017549876</v>
      </c>
      <c r="AA27" s="213">
        <f>Z27*1000000/'a1'!AJ27</f>
        <v>12746.905417470442</v>
      </c>
      <c r="AB27" s="4">
        <f>'a10'!H25+'a11'!AJ27+'a12'!L26</f>
        <v>55450.698275479488</v>
      </c>
      <c r="AC27" s="11">
        <f>'a30-2'!H25</f>
        <v>78.900000000000006</v>
      </c>
      <c r="AD27" s="4">
        <f t="shared" ref="AD27:AD32" si="17">AB27/AC27*100</f>
        <v>70279.718980328878</v>
      </c>
      <c r="AE27" s="213">
        <f>AD27*1000000/'a1'!AP27</f>
        <v>5811.4053321204037</v>
      </c>
      <c r="AF27" s="4">
        <f>'a10'!I25+'a11'!AO27+'a12'!M26</f>
        <v>4525.926386246736</v>
      </c>
      <c r="AG27" s="11">
        <f>'a30-2'!I25</f>
        <v>75.900000000000006</v>
      </c>
      <c r="AH27" s="4">
        <f t="shared" ref="AH27:AH32" si="18">AF27/AG27*100</f>
        <v>5963.0123665964893</v>
      </c>
      <c r="AI27" s="213">
        <f>AH27*1000000/'a1'!AV27</f>
        <v>5155.313875742313</v>
      </c>
      <c r="AJ27" s="4">
        <f>'a10'!J25+'a11'!AT27+'a12'!N26</f>
        <v>40515.550369686156</v>
      </c>
      <c r="AK27" s="11">
        <f>'a30-2'!J25</f>
        <v>73.8</v>
      </c>
      <c r="AL27" s="4">
        <f t="shared" ref="AL27:AL32" si="19">AJ27/AK27*100</f>
        <v>54899.119742122159</v>
      </c>
      <c r="AM27" s="213">
        <f>AL27*1000000/'a1'!BB27</f>
        <v>55072.37744155329</v>
      </c>
      <c r="AN27" s="4">
        <f>'a10'!K25+'a11'!AY27+'a12'!O26</f>
        <v>116189.60980565242</v>
      </c>
      <c r="AO27" s="11">
        <f>'a30-2'!K25</f>
        <v>76.8</v>
      </c>
      <c r="AP27" s="4">
        <f t="shared" ref="AP27:AP32" si="20">AN27/AO27*100</f>
        <v>151288.55443444327</v>
      </c>
      <c r="AQ27" s="213">
        <f>AP27*1000000/'a1'!BH27</f>
        <v>48354.20406073187</v>
      </c>
      <c r="AR27" s="4">
        <f>'a10'!L25+'a11'!BD27+'a12'!P26</f>
        <v>116875.29107571708</v>
      </c>
      <c r="AS27" s="11">
        <f>'a30-2'!L25</f>
        <v>80.3</v>
      </c>
      <c r="AT27" s="4">
        <f t="shared" ref="AT27:AT32" si="21">AR27/AS27*100</f>
        <v>145548.30769080584</v>
      </c>
      <c r="AU27" s="213">
        <f>AT27*1000000/'a1'!BN27</f>
        <v>35495.22392632853</v>
      </c>
    </row>
    <row r="28" spans="1:47" ht="12.75" customHeight="1" x14ac:dyDescent="0.2">
      <c r="A28" s="1">
        <v>2003</v>
      </c>
      <c r="B28" s="4">
        <f>'a10'!B26</f>
        <v>197552.7</v>
      </c>
      <c r="C28" s="4">
        <f>'a11'!F28+'a12'!F27</f>
        <v>453785.5</v>
      </c>
      <c r="D28" s="4">
        <f t="shared" si="8"/>
        <v>651338.19999999995</v>
      </c>
      <c r="E28" s="11">
        <f>'a30-2'!B26</f>
        <v>79.900000000000006</v>
      </c>
      <c r="F28" s="4">
        <f t="shared" si="9"/>
        <v>815191.73967459309</v>
      </c>
      <c r="G28" s="213">
        <f>F28*1000000/'a1'!F28</f>
        <v>25762.589694733073</v>
      </c>
      <c r="H28" s="4">
        <f>'a10'!C26+'a11'!K28+'a12'!G27</f>
        <v>25263.235288515738</v>
      </c>
      <c r="I28" s="11">
        <f>'a30-2'!C26</f>
        <v>76.099999999999994</v>
      </c>
      <c r="J28" s="4">
        <f t="shared" si="12"/>
        <v>33197.418250349197</v>
      </c>
      <c r="K28" s="213">
        <f>J28*1000000/'a1'!L28</f>
        <v>64039.588514318777</v>
      </c>
      <c r="L28" s="4">
        <f>'a10'!D26+'a11'!P28+'a12'!H27</f>
        <v>15.706591312983015</v>
      </c>
      <c r="M28" s="11">
        <f>'a30-2'!D26</f>
        <v>76.400000000000006</v>
      </c>
      <c r="N28" s="4">
        <f t="shared" si="13"/>
        <v>20.558365592909706</v>
      </c>
      <c r="O28" s="213">
        <f>N28*1000000/'a1'!R28</f>
        <v>149.8084659654867</v>
      </c>
      <c r="P28" s="4">
        <f>'a10'!E26+'a11'!U28+'a12'!I27</f>
        <v>7800.7792617119885</v>
      </c>
      <c r="Q28" s="11">
        <f>'a30-2'!E26</f>
        <v>78.2</v>
      </c>
      <c r="R28" s="4">
        <f t="shared" si="14"/>
        <v>9975.4210507825937</v>
      </c>
      <c r="S28" s="213">
        <f>R28*1000000/'a1'!X28</f>
        <v>10638.395201334562</v>
      </c>
      <c r="T28" s="4">
        <f>'a10'!F26+'a11'!Z28+'a12'!J27</f>
        <v>11901.325373397258</v>
      </c>
      <c r="U28" s="11">
        <f>'a30-2'!F26</f>
        <v>77.5</v>
      </c>
      <c r="V28" s="4">
        <f t="shared" si="15"/>
        <v>15356.548868899688</v>
      </c>
      <c r="W28" s="213">
        <f>V28*1000000/'a1'!AD28</f>
        <v>20490.588848399198</v>
      </c>
      <c r="X28" s="4">
        <f>'a10'!G26+'a11'!AE28+'a12'!K27</f>
        <v>58481.448302297213</v>
      </c>
      <c r="Y28" s="11">
        <f>'a30-2'!G26</f>
        <v>80.900000000000006</v>
      </c>
      <c r="Z28" s="4">
        <f t="shared" si="16"/>
        <v>72288.564032505819</v>
      </c>
      <c r="AA28" s="213">
        <f>Z28*1000000/'a1'!AJ28</f>
        <v>9657.1611673822481</v>
      </c>
      <c r="AB28" s="4">
        <f>'a10'!H26+'a11'!AJ28+'a12'!L27</f>
        <v>47719.473356767354</v>
      </c>
      <c r="AC28" s="11">
        <f>'a30-2'!H26</f>
        <v>80.400000000000006</v>
      </c>
      <c r="AD28" s="4">
        <f t="shared" si="17"/>
        <v>59352.578801949436</v>
      </c>
      <c r="AE28" s="213">
        <f>AD28*1000000/'a1'!AP28</f>
        <v>4847.6248855997519</v>
      </c>
      <c r="AF28" s="4">
        <f>'a10'!I26+'a11'!AO28+'a12'!M27</f>
        <v>4959.3721696977245</v>
      </c>
      <c r="AG28" s="11">
        <f>'a30-2'!I26</f>
        <v>77.2</v>
      </c>
      <c r="AH28" s="4">
        <f t="shared" si="18"/>
        <v>6424.0572146343584</v>
      </c>
      <c r="AI28" s="213">
        <f>AH28*1000000/'a1'!AV28</f>
        <v>5520.917865591563</v>
      </c>
      <c r="AJ28" s="4">
        <f>'a10'!J26+'a11'!AT28+'a12'!N27</f>
        <v>49211.288433353417</v>
      </c>
      <c r="AK28" s="11">
        <f>'a30-2'!J26</f>
        <v>75.5</v>
      </c>
      <c r="AL28" s="4">
        <f t="shared" si="19"/>
        <v>65180.514481262799</v>
      </c>
      <c r="AM28" s="213">
        <f>AL28*1000000/'a1'!BB28</f>
        <v>65414.567804868624</v>
      </c>
      <c r="AN28" s="4">
        <f>'a10'!K26+'a11'!AY28+'a12'!O27</f>
        <v>191474.72689969689</v>
      </c>
      <c r="AO28" s="11">
        <f>'a30-2'!K26</f>
        <v>78.7</v>
      </c>
      <c r="AP28" s="4">
        <f t="shared" si="20"/>
        <v>243296.98462477367</v>
      </c>
      <c r="AQ28" s="213">
        <f>AP28*1000000/'a1'!BH28</f>
        <v>76429.388524257971</v>
      </c>
      <c r="AR28" s="4">
        <f>'a10'!L26+'a11'!BD28+'a12'!P27</f>
        <v>109149.47297638774</v>
      </c>
      <c r="AS28" s="11">
        <f>'a30-2'!L26</f>
        <v>81.5</v>
      </c>
      <c r="AT28" s="4">
        <f t="shared" si="21"/>
        <v>133925.73371335919</v>
      </c>
      <c r="AU28" s="213">
        <f>AT28*1000000/'a1'!BN28</f>
        <v>32471.197645007727</v>
      </c>
    </row>
    <row r="29" spans="1:47" ht="12.75" customHeight="1" x14ac:dyDescent="0.2">
      <c r="A29" s="1">
        <v>2004</v>
      </c>
      <c r="B29" s="4">
        <f>'a10'!B27</f>
        <v>297914.09999999998</v>
      </c>
      <c r="C29" s="4">
        <f>'a11'!F29+'a12'!F28</f>
        <v>533639.9</v>
      </c>
      <c r="D29" s="4">
        <f t="shared" si="8"/>
        <v>831554</v>
      </c>
      <c r="E29" s="11">
        <f>'a30-2'!B27</f>
        <v>81.2</v>
      </c>
      <c r="F29" s="4">
        <f t="shared" si="9"/>
        <v>1024081.2807881774</v>
      </c>
      <c r="G29" s="213">
        <f>F29*1000000/'a1'!F29</f>
        <v>32063.855133605251</v>
      </c>
      <c r="H29" s="4">
        <f>'a10'!C27+'a11'!K29+'a12'!G28</f>
        <v>34085.068347826484</v>
      </c>
      <c r="I29" s="11">
        <f>'a30-2'!C27</f>
        <v>77.400000000000006</v>
      </c>
      <c r="J29" s="4">
        <f t="shared" si="12"/>
        <v>44037.556004943777</v>
      </c>
      <c r="K29" s="213">
        <f>J29*1000000/'a1'!L29</f>
        <v>85117.286310594398</v>
      </c>
      <c r="L29" s="4">
        <f>'a10'!D27+'a11'!P29+'a12'!H28</f>
        <v>0.79060145460678355</v>
      </c>
      <c r="M29" s="11">
        <f>'a30-2'!D27</f>
        <v>78</v>
      </c>
      <c r="N29" s="4">
        <f t="shared" si="13"/>
        <v>1.0135916084702352</v>
      </c>
      <c r="O29" s="213">
        <f>N29*1000000/'a1'!R29</f>
        <v>7.3618309471843473</v>
      </c>
      <c r="P29" s="4">
        <f>'a10'!E27+'a11'!U29+'a12'!I28</f>
        <v>8791.2676586996822</v>
      </c>
      <c r="Q29" s="11">
        <f>'a30-2'!E27</f>
        <v>80</v>
      </c>
      <c r="R29" s="4">
        <f t="shared" si="14"/>
        <v>10989.084573374603</v>
      </c>
      <c r="S29" s="213">
        <f>R29*1000000/'a1'!X29</f>
        <v>11695.18113436169</v>
      </c>
      <c r="T29" s="4">
        <f>'a10'!F27+'a11'!Z29+'a12'!J28</f>
        <v>18204.630735254384</v>
      </c>
      <c r="U29" s="11">
        <f>'a30-2'!F27</f>
        <v>79</v>
      </c>
      <c r="V29" s="4">
        <f t="shared" si="15"/>
        <v>23043.836373739727</v>
      </c>
      <c r="W29" s="213">
        <f>V29*1000000/'a1'!AD29</f>
        <v>30748.730189772046</v>
      </c>
      <c r="X29" s="4">
        <f>'a10'!G27+'a11'!AE29+'a12'!K28</f>
        <v>87230.828043949616</v>
      </c>
      <c r="Y29" s="11">
        <f>'a30-2'!G27</f>
        <v>82.1</v>
      </c>
      <c r="Z29" s="4">
        <f t="shared" si="16"/>
        <v>106249.48604622365</v>
      </c>
      <c r="AA29" s="213">
        <f>Z29*1000000/'a1'!AJ29</f>
        <v>14099.890616994777</v>
      </c>
      <c r="AB29" s="4">
        <f>'a10'!H27+'a11'!AJ29+'a12'!L28</f>
        <v>73270.837106410094</v>
      </c>
      <c r="AC29" s="11">
        <f>'a30-2'!H27</f>
        <v>81.7</v>
      </c>
      <c r="AD29" s="4">
        <f t="shared" si="17"/>
        <v>89682.787155948696</v>
      </c>
      <c r="AE29" s="213">
        <f>AD29*1000000/'a1'!AP29</f>
        <v>7238.5299264077712</v>
      </c>
      <c r="AF29" s="4">
        <f>'a10'!I27+'a11'!AO29+'a12'!M28</f>
        <v>8159.6350477475889</v>
      </c>
      <c r="AG29" s="11">
        <f>'a30-2'!I27</f>
        <v>78.900000000000006</v>
      </c>
      <c r="AH29" s="4">
        <f t="shared" si="18"/>
        <v>10341.742772810632</v>
      </c>
      <c r="AI29" s="213">
        <f>AH29*1000000/'a1'!AV29</f>
        <v>8814.7766442759912</v>
      </c>
      <c r="AJ29" s="4">
        <f>'a10'!J27+'a11'!AT29+'a12'!N28</f>
        <v>59419.07302598736</v>
      </c>
      <c r="AK29" s="11">
        <f>'a30-2'!J27</f>
        <v>77.099999999999994</v>
      </c>
      <c r="AL29" s="4">
        <f t="shared" si="19"/>
        <v>77067.539592720306</v>
      </c>
      <c r="AM29" s="213">
        <f>AL29*1000000/'a1'!BB29</f>
        <v>77275.797867974499</v>
      </c>
      <c r="AN29" s="4">
        <f>'a10'!K27+'a11'!AY29+'a12'!O28</f>
        <v>195218.74114022503</v>
      </c>
      <c r="AO29" s="11">
        <f>'a30-2'!K27</f>
        <v>79.900000000000006</v>
      </c>
      <c r="AP29" s="4">
        <f t="shared" si="20"/>
        <v>244328.83747212141</v>
      </c>
      <c r="AQ29" s="213">
        <f>AP29*1000000/'a1'!BH29</f>
        <v>75437.679088420686</v>
      </c>
      <c r="AR29" s="4">
        <f>'a10'!L27+'a11'!BD29+'a12'!P28</f>
        <v>150933.86090445027</v>
      </c>
      <c r="AS29" s="11">
        <f>'a30-2'!L27</f>
        <v>82.8</v>
      </c>
      <c r="AT29" s="4">
        <f t="shared" si="21"/>
        <v>182287.2716237322</v>
      </c>
      <c r="AU29" s="213">
        <f>AT29*1000000/'a1'!BN29</f>
        <v>43865.135159706762</v>
      </c>
    </row>
    <row r="30" spans="1:47" ht="12.75" customHeight="1" x14ac:dyDescent="0.2">
      <c r="A30" s="1">
        <v>2005</v>
      </c>
      <c r="B30" s="4">
        <f>'a10'!B28</f>
        <v>241827.7</v>
      </c>
      <c r="C30" s="4">
        <f>'a11'!F30+'a12'!F29</f>
        <v>729669.1</v>
      </c>
      <c r="D30" s="4">
        <f t="shared" si="8"/>
        <v>971496.8</v>
      </c>
      <c r="E30" s="11">
        <f>'a30-2'!B28</f>
        <v>82.9</v>
      </c>
      <c r="F30" s="4">
        <f t="shared" si="9"/>
        <v>1171889.9879372739</v>
      </c>
      <c r="G30" s="213">
        <f>F30*1000000/'a1'!F30</f>
        <v>36345.865106507539</v>
      </c>
      <c r="H30" s="4">
        <f>'a10'!C28+'a11'!K30+'a12'!G29</f>
        <v>74752.055011075965</v>
      </c>
      <c r="I30" s="11">
        <f>'a30-2'!C28</f>
        <v>79.400000000000006</v>
      </c>
      <c r="J30" s="4">
        <f t="shared" si="12"/>
        <v>94146.165001355112</v>
      </c>
      <c r="K30" s="213">
        <f>J30*1000000/'a1'!L30</f>
        <v>183053.34331697831</v>
      </c>
      <c r="L30" s="4">
        <f>'a10'!D28+'a11'!P30+'a12'!H29</f>
        <v>1.258531526563891</v>
      </c>
      <c r="M30" s="11">
        <f>'a30-2'!D28</f>
        <v>80.3</v>
      </c>
      <c r="N30" s="4">
        <f t="shared" si="13"/>
        <v>1.5672870816486815</v>
      </c>
      <c r="O30" s="213">
        <f>N30*1000000/'a1'!R30</f>
        <v>11.351641461382384</v>
      </c>
      <c r="P30" s="4">
        <f>'a10'!E28+'a11'!U30+'a12'!I29</f>
        <v>9158.2423726885427</v>
      </c>
      <c r="Q30" s="11">
        <f>'a30-2'!E28</f>
        <v>82.1</v>
      </c>
      <c r="R30" s="4">
        <f t="shared" si="14"/>
        <v>11154.984619596276</v>
      </c>
      <c r="S30" s="213">
        <f>R30*1000000/'a1'!X30</f>
        <v>11893.182568436567</v>
      </c>
      <c r="T30" s="4">
        <f>'a10'!F28+'a11'!Z30+'a12'!J29</f>
        <v>15548.098500552953</v>
      </c>
      <c r="U30" s="11">
        <f>'a30-2'!F28</f>
        <v>81.099999999999994</v>
      </c>
      <c r="V30" s="4">
        <f t="shared" si="15"/>
        <v>19171.514797229291</v>
      </c>
      <c r="W30" s="213">
        <f>V30*1000000/'a1'!AD30</f>
        <v>25628.277369398071</v>
      </c>
      <c r="X30" s="4">
        <f>'a10'!G28+'a11'!AE30+'a12'!K29</f>
        <v>76418.705857932757</v>
      </c>
      <c r="Y30" s="11">
        <f>'a30-2'!G28</f>
        <v>83.8</v>
      </c>
      <c r="Z30" s="4">
        <f t="shared" si="16"/>
        <v>91191.773100158418</v>
      </c>
      <c r="AA30" s="213">
        <f>Z30*1000000/'a1'!AJ30</f>
        <v>12028.249031507808</v>
      </c>
      <c r="AB30" s="4">
        <f>'a10'!H28+'a11'!AJ30+'a12'!L29</f>
        <v>69384.435356437229</v>
      </c>
      <c r="AC30" s="11">
        <f>'a30-2'!H28</f>
        <v>83.5</v>
      </c>
      <c r="AD30" s="4">
        <f t="shared" si="17"/>
        <v>83095.132163397881</v>
      </c>
      <c r="AE30" s="213">
        <f>AD30*1000000/'a1'!AP30</f>
        <v>6632.9750462916882</v>
      </c>
      <c r="AF30" s="4">
        <f>'a10'!I28+'a11'!AO30+'a12'!M29</f>
        <v>8671.1843377161149</v>
      </c>
      <c r="AG30" s="11">
        <f>'a30-2'!I28</f>
        <v>81.2</v>
      </c>
      <c r="AH30" s="4">
        <f t="shared" si="18"/>
        <v>10678.798445463195</v>
      </c>
      <c r="AI30" s="213">
        <f>AH30*1000000/'a1'!AV30</f>
        <v>9063.1781772332433</v>
      </c>
      <c r="AJ30" s="4">
        <f>'a10'!J28+'a11'!AT30+'a12'!N29</f>
        <v>79976.932574688049</v>
      </c>
      <c r="AK30" s="11">
        <f>'a30-2'!J28</f>
        <v>78.8</v>
      </c>
      <c r="AL30" s="4">
        <f t="shared" si="19"/>
        <v>101493.56925721833</v>
      </c>
      <c r="AM30" s="213">
        <f>AL30*1000000/'a1'!BB30</f>
        <v>102156.56536644658</v>
      </c>
      <c r="AN30" s="4">
        <f>'a10'!K28+'a11'!AY30+'a12'!O29</f>
        <v>280300.83136511041</v>
      </c>
      <c r="AO30" s="11">
        <f>'a30-2'!K28</f>
        <v>81.599999999999994</v>
      </c>
      <c r="AP30" s="4">
        <f t="shared" si="20"/>
        <v>343505.92079057649</v>
      </c>
      <c r="AQ30" s="213">
        <f>AP30*1000000/'a1'!BH30</f>
        <v>103408.35928248674</v>
      </c>
      <c r="AR30" s="4">
        <f>'a10'!L28+'a11'!BD30+'a12'!P29</f>
        <v>169440.82955337345</v>
      </c>
      <c r="AS30" s="11">
        <f>'a30-2'!L28</f>
        <v>84</v>
      </c>
      <c r="AT30" s="4">
        <f t="shared" si="21"/>
        <v>201715.27327782553</v>
      </c>
      <c r="AU30" s="213">
        <f>AT30*1000000/'a1'!BN30</f>
        <v>48072.35933711056</v>
      </c>
    </row>
    <row r="31" spans="1:47" ht="12.75" customHeight="1" x14ac:dyDescent="0.2">
      <c r="A31" s="1">
        <v>2006</v>
      </c>
      <c r="B31" s="4">
        <f>'a10'!B29</f>
        <v>216645.4</v>
      </c>
      <c r="C31" s="4">
        <f>'a11'!F31+'a12'!F30</f>
        <v>769572.60000000009</v>
      </c>
      <c r="D31" s="4">
        <f t="shared" si="8"/>
        <v>986218.00000000012</v>
      </c>
      <c r="E31" s="11">
        <f>'a30-2'!B29</f>
        <v>84.4</v>
      </c>
      <c r="F31" s="4">
        <f t="shared" si="9"/>
        <v>1168504.739336493</v>
      </c>
      <c r="G31" s="213">
        <f>F31*1000000/'a1'!F31</f>
        <v>35875.404973237943</v>
      </c>
      <c r="H31" s="4">
        <f>'a10'!C29+'a11'!K31+'a12'!G30</f>
        <v>86453.580562050702</v>
      </c>
      <c r="I31" s="11">
        <f>'a30-2'!C29</f>
        <v>81.2</v>
      </c>
      <c r="J31" s="4">
        <f t="shared" si="12"/>
        <v>106469.92680055505</v>
      </c>
      <c r="K31" s="213">
        <f>J31*1000000/'a1'!L31</f>
        <v>208522.10429942253</v>
      </c>
      <c r="L31" s="4">
        <f>'a10'!D29+'a11'!P31+'a12'!H30</f>
        <v>1.2587692300267139</v>
      </c>
      <c r="M31" s="11">
        <f>'a30-2'!D29</f>
        <v>81.900000000000006</v>
      </c>
      <c r="N31" s="4">
        <f t="shared" si="13"/>
        <v>1.5369587668213844</v>
      </c>
      <c r="O31" s="213">
        <f>N31*1000000/'a1'!R31</f>
        <v>11.147964856649315</v>
      </c>
      <c r="P31" s="4">
        <f>'a10'!E29+'a11'!U31+'a12'!I30</f>
        <v>6854.5482996512255</v>
      </c>
      <c r="Q31" s="11">
        <f>'a30-2'!E29</f>
        <v>84</v>
      </c>
      <c r="R31" s="4">
        <f t="shared" si="14"/>
        <v>8160.1765472038396</v>
      </c>
      <c r="S31" s="213">
        <f>R31*1000000/'a1'!X31</f>
        <v>8700.6616488291038</v>
      </c>
      <c r="T31" s="4">
        <f>'a10'!F29+'a11'!Z31+'a12'!J30</f>
        <v>18759.599607204782</v>
      </c>
      <c r="U31" s="11">
        <f>'a30-2'!F29</f>
        <v>82.7</v>
      </c>
      <c r="V31" s="4">
        <f t="shared" si="15"/>
        <v>22683.917300126701</v>
      </c>
      <c r="W31" s="213">
        <f>V31*1000000/'a1'!AD31</f>
        <v>30422.851958470459</v>
      </c>
      <c r="X31" s="4">
        <f>'a10'!G29+'a11'!AE31+'a12'!K30</f>
        <v>75624.804779508471</v>
      </c>
      <c r="Y31" s="11">
        <f>'a30-2'!G29</f>
        <v>85.1</v>
      </c>
      <c r="Z31" s="4">
        <f t="shared" si="16"/>
        <v>88865.810551713847</v>
      </c>
      <c r="AA31" s="213">
        <f>Z31*1000000/'a1'!AJ31</f>
        <v>11643.994144016524</v>
      </c>
      <c r="AB31" s="4">
        <f>'a10'!H29+'a11'!AJ31+'a12'!L30</f>
        <v>84589.769312793986</v>
      </c>
      <c r="AC31" s="11">
        <f>'a30-2'!H29</f>
        <v>84.7</v>
      </c>
      <c r="AD31" s="4">
        <f t="shared" si="17"/>
        <v>99869.857512153467</v>
      </c>
      <c r="AE31" s="213">
        <f>AD31*1000000/'a1'!AP31</f>
        <v>7887.3975848870605</v>
      </c>
      <c r="AF31" s="4">
        <f>'a10'!I29+'a11'!AO31+'a12'!M30</f>
        <v>17146.539514924243</v>
      </c>
      <c r="AG31" s="11">
        <f>'a30-2'!I29</f>
        <v>82.8</v>
      </c>
      <c r="AH31" s="4">
        <f t="shared" si="18"/>
        <v>20708.381056671791</v>
      </c>
      <c r="AI31" s="213">
        <f>AH31*1000000/'a1'!AV31</f>
        <v>17496.688851153969</v>
      </c>
      <c r="AJ31" s="4">
        <f>'a10'!J29+'a11'!AT31+'a12'!N30</f>
        <v>82411.6183324343</v>
      </c>
      <c r="AK31" s="11">
        <f>'a30-2'!J29</f>
        <v>80.400000000000006</v>
      </c>
      <c r="AL31" s="4">
        <f t="shared" si="19"/>
        <v>102502.01285128645</v>
      </c>
      <c r="AM31" s="213">
        <f>AL31*1000000/'a1'!BB31</f>
        <v>103296.04958444207</v>
      </c>
      <c r="AN31" s="4">
        <f>'a10'!K29+'a11'!AY31+'a12'!O30</f>
        <v>202998.95977649849</v>
      </c>
      <c r="AO31" s="11">
        <f>'a30-2'!K29</f>
        <v>83.7</v>
      </c>
      <c r="AP31" s="4">
        <f t="shared" si="20"/>
        <v>242531.6126361989</v>
      </c>
      <c r="AQ31" s="213">
        <f>AP31*1000000/'a1'!BH31</f>
        <v>70885.933135131578</v>
      </c>
      <c r="AR31" s="4">
        <f>'a10'!L29+'a11'!BD31+'a12'!P30</f>
        <v>152591.55395846014</v>
      </c>
      <c r="AS31" s="11">
        <f>'a30-2'!L29</f>
        <v>85.8</v>
      </c>
      <c r="AT31" s="4">
        <f t="shared" si="21"/>
        <v>177845.63398421928</v>
      </c>
      <c r="AU31" s="213">
        <f>AT31*1000000/'a1'!BN31</f>
        <v>41926.995019374888</v>
      </c>
    </row>
    <row r="32" spans="1:47" ht="12.75" customHeight="1" x14ac:dyDescent="0.2">
      <c r="A32" s="1">
        <v>2007</v>
      </c>
      <c r="B32" s="4">
        <f>'a10'!B30</f>
        <v>162238</v>
      </c>
      <c r="C32" s="4">
        <f>'a11'!F32+'a12'!F31</f>
        <v>784636.60000000009</v>
      </c>
      <c r="D32" s="4">
        <f t="shared" si="8"/>
        <v>946874.60000000009</v>
      </c>
      <c r="E32" s="11">
        <f>'a30-2'!B30</f>
        <v>86</v>
      </c>
      <c r="F32" s="4">
        <f t="shared" si="9"/>
        <v>1101016.9767441861</v>
      </c>
      <c r="G32" s="213">
        <f>F32*1000000/'a1'!F32</f>
        <v>33476.870476676711</v>
      </c>
      <c r="H32" s="4">
        <f>'a10'!C30+'a11'!K32+'a12'!G31</f>
        <v>117021.12488372278</v>
      </c>
      <c r="I32" s="11">
        <f>'a30-2'!C30</f>
        <v>82.7</v>
      </c>
      <c r="J32" s="4">
        <f t="shared" si="12"/>
        <v>141500.75560305052</v>
      </c>
      <c r="K32" s="213">
        <f>J32*1000000/'a1'!L32</f>
        <v>277971.88786703494</v>
      </c>
      <c r="L32" s="4">
        <f>'a10'!D30+'a11'!P32+'a12'!H31</f>
        <v>9.453612506621468</v>
      </c>
      <c r="M32" s="11">
        <f>'a30-2'!D30</f>
        <v>83.9</v>
      </c>
      <c r="N32" s="4">
        <f t="shared" si="13"/>
        <v>11.267714549012476</v>
      </c>
      <c r="O32" s="213">
        <f>N32*1000000/'a1'!R32</f>
        <v>81.822644482295829</v>
      </c>
      <c r="P32" s="4">
        <f>'a10'!E30+'a11'!U32+'a12'!I31</f>
        <v>5507.3170379404073</v>
      </c>
      <c r="Q32" s="11">
        <f>'a30-2'!E30</f>
        <v>85.6</v>
      </c>
      <c r="R32" s="4">
        <f t="shared" si="14"/>
        <v>6433.781586378981</v>
      </c>
      <c r="S32" s="213">
        <f>R32*1000000/'a1'!X32</f>
        <v>6879.8430931675948</v>
      </c>
      <c r="T32" s="4">
        <f>'a10'!F30+'a11'!Z32+'a12'!J31</f>
        <v>16919.617831326192</v>
      </c>
      <c r="U32" s="11">
        <f>'a30-2'!F30</f>
        <v>85</v>
      </c>
      <c r="V32" s="4">
        <f t="shared" si="15"/>
        <v>19905.432742736695</v>
      </c>
      <c r="W32" s="213">
        <f>V32*1000000/'a1'!AD32</f>
        <v>26703.289031480748</v>
      </c>
      <c r="X32" s="4">
        <f>'a10'!G30+'a11'!AE32+'a12'!K31</f>
        <v>70502.427122086869</v>
      </c>
      <c r="Y32" s="11">
        <f>'a30-2'!G30</f>
        <v>86.6</v>
      </c>
      <c r="Z32" s="4">
        <f t="shared" si="16"/>
        <v>81411.578662917876</v>
      </c>
      <c r="AA32" s="213">
        <f>Z32*1000000/'a1'!AJ32</f>
        <v>10583.378225640616</v>
      </c>
      <c r="AB32" s="4">
        <f>'a10'!H30+'a11'!AJ32+'a12'!L31</f>
        <v>94981.960814408216</v>
      </c>
      <c r="AC32" s="11">
        <f>'a30-2'!H30</f>
        <v>86.1</v>
      </c>
      <c r="AD32" s="4">
        <f t="shared" si="17"/>
        <v>110315.86621882489</v>
      </c>
      <c r="AE32" s="213">
        <f>AD32*1000000/'a1'!AP32</f>
        <v>8641.9676331476439</v>
      </c>
      <c r="AF32" s="4">
        <f>'a10'!I30+'a11'!AO32+'a12'!M31</f>
        <v>21461.072727939096</v>
      </c>
      <c r="AG32" s="11">
        <f>'a30-2'!I30</f>
        <v>84.7</v>
      </c>
      <c r="AH32" s="4">
        <f t="shared" si="18"/>
        <v>25337.748202997751</v>
      </c>
      <c r="AI32" s="213">
        <f>AH32*1000000/'a1'!AV32</f>
        <v>21302.142512562779</v>
      </c>
      <c r="AJ32" s="4">
        <f>'a10'!J30+'a11'!AT32+'a12'!N31</f>
        <v>95446.819528930995</v>
      </c>
      <c r="AK32" s="11">
        <f>'a30-2'!J30</f>
        <v>82.8</v>
      </c>
      <c r="AL32" s="4">
        <f t="shared" si="19"/>
        <v>115273.93662914372</v>
      </c>
      <c r="AM32" s="213">
        <f>AL32*1000000/'a1'!BB32</f>
        <v>115035.35330638627</v>
      </c>
      <c r="AN32" s="4">
        <f>'a10'!K30+'a11'!AY32+'a12'!O31</f>
        <v>163315.67463719085</v>
      </c>
      <c r="AO32" s="11">
        <f>'a30-2'!K30</f>
        <v>86</v>
      </c>
      <c r="AP32" s="4">
        <f t="shared" si="20"/>
        <v>189901.94725254751</v>
      </c>
      <c r="AQ32" s="213">
        <f>AP32*1000000/'a1'!BH32</f>
        <v>54039.210965194019</v>
      </c>
      <c r="AR32" s="4">
        <f>'a10'!L30+'a11'!BD32+'a12'!P31</f>
        <v>120712.97569928158</v>
      </c>
      <c r="AS32" s="11">
        <f>'a30-2'!L30</f>
        <v>87.1</v>
      </c>
      <c r="AT32" s="4">
        <f t="shared" si="21"/>
        <v>138591.24649745304</v>
      </c>
      <c r="AU32" s="213">
        <f>AT32*1000000/'a1'!BN32</f>
        <v>32298.221014757917</v>
      </c>
    </row>
    <row r="33" spans="1:47" ht="12.75" customHeight="1" x14ac:dyDescent="0.2">
      <c r="A33" s="1">
        <v>2008</v>
      </c>
      <c r="B33" s="4">
        <f>'a10'!B31</f>
        <v>139282.1</v>
      </c>
      <c r="C33" s="4">
        <f>'a11'!F33+'a12'!F32</f>
        <v>1449936.3</v>
      </c>
      <c r="D33" s="4">
        <f t="shared" ref="D33:D39" si="22">B33+C33</f>
        <v>1589218.4000000001</v>
      </c>
      <c r="E33" s="11">
        <f>'a30-2'!B31</f>
        <v>87.8</v>
      </c>
      <c r="F33" s="4">
        <f t="shared" si="9"/>
        <v>1810043.7357630981</v>
      </c>
      <c r="G33" s="213">
        <f>F33*1000000/'a1'!F33</f>
        <v>54441.829701863237</v>
      </c>
      <c r="H33" s="4">
        <f>'a10'!C31+'a11'!K33+'a12'!G32</f>
        <v>133185.16554308514</v>
      </c>
      <c r="I33" s="11">
        <f>'a30-2'!C31</f>
        <v>84.5</v>
      </c>
      <c r="J33" s="4">
        <f t="shared" si="12"/>
        <v>157615.58052436111</v>
      </c>
      <c r="K33" s="213">
        <f>J33*1000000/'a1'!L33</f>
        <v>308102.29025676131</v>
      </c>
      <c r="L33" s="4">
        <f>'a10'!D31+'a11'!P33+'a12'!H32</f>
        <v>42.236769798763781</v>
      </c>
      <c r="M33" s="11">
        <f>'a30-2'!D31</f>
        <v>86.5</v>
      </c>
      <c r="N33" s="4">
        <f t="shared" si="13"/>
        <v>48.828635605507259</v>
      </c>
      <c r="O33" s="213">
        <f>N33*1000000/'a1'!R33</f>
        <v>351.95360689011693</v>
      </c>
      <c r="P33" s="4">
        <f>'a10'!E31+'a11'!U33+'a12'!I32</f>
        <v>7812.6672496593883</v>
      </c>
      <c r="Q33" s="11">
        <f>'a30-2'!E31</f>
        <v>87.9</v>
      </c>
      <c r="R33" s="4">
        <f t="shared" ref="R33:R38" si="23">P33/Q33*100</f>
        <v>8888.1311145157997</v>
      </c>
      <c r="S33" s="213">
        <f>R33*1000000/'a1'!X33</f>
        <v>9496.2216690963869</v>
      </c>
      <c r="T33" s="4">
        <f>'a10'!F31+'a11'!Z33+'a12'!J32</f>
        <v>16323.243068510619</v>
      </c>
      <c r="U33" s="11">
        <f>'a30-2'!F31</f>
        <v>87</v>
      </c>
      <c r="V33" s="4">
        <f t="shared" ref="V33:V38" si="24">T33/U33*100</f>
        <v>18762.348354609905</v>
      </c>
      <c r="W33" s="213">
        <f>V33*1000000/'a1'!AD33</f>
        <v>25121.135872281044</v>
      </c>
      <c r="X33" s="4">
        <f>'a10'!G31+'a11'!AE33+'a12'!K32</f>
        <v>73411.577655603673</v>
      </c>
      <c r="Y33" s="11">
        <f>'a30-2'!G31</f>
        <v>87.9</v>
      </c>
      <c r="Z33" s="4">
        <f t="shared" ref="Z33:Z38" si="25">X33/Y33*100</f>
        <v>83517.153191813049</v>
      </c>
      <c r="AA33" s="213">
        <f>Z33*1000000/'a1'!AJ33</f>
        <v>10760.281713547343</v>
      </c>
      <c r="AB33" s="4">
        <f>'a10'!H31+'a11'!AJ33+'a12'!L32</f>
        <v>92569.333872337593</v>
      </c>
      <c r="AC33" s="11">
        <f>'a30-2'!H31</f>
        <v>87.7</v>
      </c>
      <c r="AD33" s="4">
        <f t="shared" ref="AD33:AD38" si="26">AB33/AC33*100</f>
        <v>105552.26211212952</v>
      </c>
      <c r="AE33" s="213">
        <f>AD33*1000000/'a1'!AP33</f>
        <v>8192.6190634185568</v>
      </c>
      <c r="AF33" s="4">
        <f>'a10'!I31+'a11'!AO33+'a12'!M32</f>
        <v>16595.82797244731</v>
      </c>
      <c r="AG33" s="11">
        <f>'a30-2'!I31</f>
        <v>86.4</v>
      </c>
      <c r="AH33" s="4">
        <f t="shared" ref="AH33:AH38" si="27">AF33/AG33*100</f>
        <v>19208.13422736957</v>
      </c>
      <c r="AI33" s="213">
        <f>AH33*1000000/'a1'!AV33</f>
        <v>16036.619999857712</v>
      </c>
      <c r="AJ33" s="4">
        <f>'a10'!J31+'a11'!AT33+'a12'!N32</f>
        <v>187499.86648619227</v>
      </c>
      <c r="AK33" s="11">
        <f>'a30-2'!J31</f>
        <v>85.1</v>
      </c>
      <c r="AL33" s="4">
        <f t="shared" ref="AL33:AL38" si="28">AJ33/AK33*100</f>
        <v>220328.86778635994</v>
      </c>
      <c r="AM33" s="213">
        <f>AL33*1000000/'a1'!BB33</f>
        <v>216567.52304609536</v>
      </c>
      <c r="AN33" s="4">
        <f>'a10'!K31+'a11'!AY33+'a12'!O32</f>
        <v>298891.79243789479</v>
      </c>
      <c r="AO33" s="11">
        <f>'a30-2'!K31</f>
        <v>88.8</v>
      </c>
      <c r="AP33" s="4">
        <f t="shared" ref="AP33:AP38" si="29">AN33/AO33*100</f>
        <v>336589.85634898063</v>
      </c>
      <c r="AQ33" s="213">
        <f>AP33*1000000/'a1'!BH33</f>
        <v>93604.437403686345</v>
      </c>
      <c r="AR33" s="4">
        <f>'a10'!L31+'a11'!BD33+'a12'!P32</f>
        <v>166467.95604996633</v>
      </c>
      <c r="AS33" s="11">
        <f>'a30-2'!L31</f>
        <v>88.7</v>
      </c>
      <c r="AT33" s="4">
        <f t="shared" ref="AT33:AT38" si="30">AR33/AS33*100</f>
        <v>187675.2604847422</v>
      </c>
      <c r="AU33" s="213">
        <f>AT33*1000000/'a1'!BN33</f>
        <v>43150.304824491039</v>
      </c>
    </row>
    <row r="34" spans="1:47" ht="12.75" customHeight="1" x14ac:dyDescent="0.2">
      <c r="A34" s="1">
        <v>2009</v>
      </c>
      <c r="B34" s="4">
        <f>'a10'!B32</f>
        <v>81615.600000000006</v>
      </c>
      <c r="C34" s="4">
        <f>'a11'!F34+'a12'!F33</f>
        <v>437902.5</v>
      </c>
      <c r="D34" s="4">
        <f t="shared" si="22"/>
        <v>519518.1</v>
      </c>
      <c r="E34" s="11">
        <f>'a30-2'!B32</f>
        <v>88.5</v>
      </c>
      <c r="F34" s="4">
        <f t="shared" ref="F34:F39" si="31">D34/E34*100</f>
        <v>587026.10169491521</v>
      </c>
      <c r="G34" s="213">
        <f>F34*1000000/'a1'!F34</f>
        <v>17455.393912362033</v>
      </c>
      <c r="H34" s="4">
        <f>'a10'!C32+'a11'!K34+'a12'!G33</f>
        <v>58826.037366285993</v>
      </c>
      <c r="I34" s="11">
        <f>'a30-2'!C32</f>
        <v>86.2</v>
      </c>
      <c r="J34" s="4">
        <f t="shared" si="12"/>
        <v>68243.66283791879</v>
      </c>
      <c r="K34" s="213">
        <f>J34*1000000/'a1'!L34</f>
        <v>132065.5083260643</v>
      </c>
      <c r="L34" s="4">
        <f>'a10'!D32+'a11'!P34+'a12'!H33</f>
        <v>17.106216364011317</v>
      </c>
      <c r="M34" s="11">
        <f>'a30-2'!D32</f>
        <v>87</v>
      </c>
      <c r="N34" s="4">
        <f t="shared" ref="N34:N39" si="32">L34/M34*100</f>
        <v>19.662317659783124</v>
      </c>
      <c r="O34" s="213">
        <f>N34*1000000/'a1'!R34</f>
        <v>140.57264561268525</v>
      </c>
      <c r="P34" s="4">
        <f>'a10'!E32+'a11'!U34+'a12'!I33</f>
        <v>2235.6307481980939</v>
      </c>
      <c r="Q34" s="11">
        <f>'a30-2'!E32</f>
        <v>88.6</v>
      </c>
      <c r="R34" s="4">
        <f t="shared" si="23"/>
        <v>2523.2852688466073</v>
      </c>
      <c r="S34" s="213">
        <f>R34*1000000/'a1'!X34</f>
        <v>2689.3069437095742</v>
      </c>
      <c r="T34" s="4">
        <f>'a10'!F32+'a11'!Z34+'a12'!J33</f>
        <v>7568.2906443219454</v>
      </c>
      <c r="U34" s="11">
        <f>'a30-2'!F32</f>
        <v>87.9</v>
      </c>
      <c r="V34" s="4">
        <f t="shared" si="24"/>
        <v>8610.1144986597774</v>
      </c>
      <c r="W34" s="213">
        <f>V34*1000000/'a1'!AD34</f>
        <v>11480.826206683827</v>
      </c>
      <c r="X34" s="4">
        <f>'a10'!G32+'a11'!AE34+'a12'!K33</f>
        <v>39610.190323015326</v>
      </c>
      <c r="Y34" s="11">
        <f>'a30-2'!G32</f>
        <v>88.4</v>
      </c>
      <c r="Z34" s="4">
        <f t="shared" si="25"/>
        <v>44807.907605220957</v>
      </c>
      <c r="AA34" s="213">
        <f>Z34*1000000/'a1'!AJ34</f>
        <v>5712.4417596596795</v>
      </c>
      <c r="AB34" s="4">
        <f>'a10'!H32+'a11'!AJ34+'a12'!L33</f>
        <v>38370.968531870421</v>
      </c>
      <c r="AC34" s="11">
        <f>'a30-2'!H32</f>
        <v>88.4</v>
      </c>
      <c r="AD34" s="4">
        <f t="shared" si="26"/>
        <v>43406.072999853415</v>
      </c>
      <c r="AE34" s="213">
        <f>AD34*1000000/'a1'!AP34</f>
        <v>3339.200708723381</v>
      </c>
      <c r="AF34" s="4">
        <f>'a10'!I32+'a11'!AO34+'a12'!M33</f>
        <v>7408.0453453885157</v>
      </c>
      <c r="AG34" s="11">
        <f>'a30-2'!I32</f>
        <v>87.8</v>
      </c>
      <c r="AH34" s="4">
        <f t="shared" si="27"/>
        <v>8437.4092772078766</v>
      </c>
      <c r="AI34" s="213">
        <f>AH34*1000000/'a1'!AV34</f>
        <v>6981.4028134490163</v>
      </c>
      <c r="AJ34" s="4">
        <f>'a10'!J32+'a11'!AT34+'a12'!N33</f>
        <v>88923.467579310585</v>
      </c>
      <c r="AK34" s="11">
        <f>'a30-2'!J32</f>
        <v>86.6</v>
      </c>
      <c r="AL34" s="4">
        <f t="shared" si="28"/>
        <v>102682.98796687135</v>
      </c>
      <c r="AM34" s="213">
        <f>AL34*1000000/'a1'!BB34</f>
        <v>99230.654274023793</v>
      </c>
      <c r="AN34" s="4">
        <f>'a10'!K32+'a11'!AY34+'a12'!O33</f>
        <v>12055.64469882648</v>
      </c>
      <c r="AO34" s="11">
        <f>'a30-2'!K32</f>
        <v>89.4</v>
      </c>
      <c r="AP34" s="4">
        <f t="shared" si="29"/>
        <v>13485.061184369664</v>
      </c>
      <c r="AQ34" s="213">
        <f>AP34*1000000/'a1'!BH34</f>
        <v>3665.4048736941909</v>
      </c>
      <c r="AR34" s="4">
        <f>'a10'!L32+'a11'!BD34+'a12'!P33</f>
        <v>52996.560227694979</v>
      </c>
      <c r="AS34" s="11">
        <f>'a30-2'!L32</f>
        <v>89.9</v>
      </c>
      <c r="AT34" s="4">
        <f t="shared" si="30"/>
        <v>58950.567550272499</v>
      </c>
      <c r="AU34" s="213">
        <f>AT34*1000000/'a1'!BN34</f>
        <v>13365.920823784558</v>
      </c>
    </row>
    <row r="35" spans="1:47" ht="12.75" customHeight="1" x14ac:dyDescent="0.2">
      <c r="A35" s="1">
        <v>2010</v>
      </c>
      <c r="B35" s="4">
        <f>'a10'!B33</f>
        <v>134563.1</v>
      </c>
      <c r="C35" s="4">
        <f>'a11'!F35+'a12'!F34</f>
        <v>836419.8</v>
      </c>
      <c r="D35" s="4">
        <f t="shared" si="22"/>
        <v>970982.9</v>
      </c>
      <c r="E35" s="11">
        <f>'a30-2'!B33</f>
        <v>89.7</v>
      </c>
      <c r="F35" s="4">
        <f t="shared" si="31"/>
        <v>1082478.1493868451</v>
      </c>
      <c r="G35" s="213">
        <f>F35*1000000/'a1'!F35</f>
        <v>31832.066956696079</v>
      </c>
      <c r="H35" s="4">
        <f>'a10'!C33+'a11'!K35+'a12'!G34</f>
        <v>73402.796237969946</v>
      </c>
      <c r="I35" s="11">
        <f>'a30-2'!C33</f>
        <v>88.1</v>
      </c>
      <c r="J35" s="4">
        <f t="shared" si="12"/>
        <v>83317.589373405164</v>
      </c>
      <c r="K35" s="213">
        <f>J35*1000000/'a1'!L35</f>
        <v>159611.62864013005</v>
      </c>
      <c r="L35" s="4">
        <f>'a10'!D33+'a11'!P35+'a12'!H34</f>
        <v>16.719515143932064</v>
      </c>
      <c r="M35" s="11">
        <f>'a30-2'!D33</f>
        <v>89.1</v>
      </c>
      <c r="N35" s="4">
        <f t="shared" si="32"/>
        <v>18.76488792809435</v>
      </c>
      <c r="O35" s="213">
        <f>N35*1000000/'a1'!R35</f>
        <v>132.47922911026481</v>
      </c>
      <c r="P35" s="4">
        <f>'a10'!E33+'a11'!U35+'a12'!I34</f>
        <v>3296.8376260179184</v>
      </c>
      <c r="Q35" s="11">
        <f>'a30-2'!E33</f>
        <v>90.4</v>
      </c>
      <c r="R35" s="4">
        <f t="shared" si="23"/>
        <v>3646.9442765684939</v>
      </c>
      <c r="S35" s="213">
        <f>R35*1000000/'a1'!X35</f>
        <v>3870.8990096720818</v>
      </c>
      <c r="T35" s="4">
        <f>'a10'!F33+'a11'!Z35+'a12'!J34</f>
        <v>13268.289054982524</v>
      </c>
      <c r="U35" s="11">
        <f>'a30-2'!F33</f>
        <v>89</v>
      </c>
      <c r="V35" s="4">
        <f t="shared" si="24"/>
        <v>14908.189949418567</v>
      </c>
      <c r="W35" s="213">
        <f>V35*1000000/'a1'!AD35</f>
        <v>19797.499116133626</v>
      </c>
      <c r="X35" s="4">
        <f>'a10'!G33+'a11'!AE35+'a12'!K34</f>
        <v>77160.164297438168</v>
      </c>
      <c r="Y35" s="11">
        <f>'a30-2'!G33</f>
        <v>89.4</v>
      </c>
      <c r="Z35" s="4">
        <f t="shared" si="25"/>
        <v>86308.908610109807</v>
      </c>
      <c r="AA35" s="213">
        <f>Z35*1000000/'a1'!AJ35</f>
        <v>10884.562353984393</v>
      </c>
      <c r="AB35" s="4">
        <f>'a10'!H33+'a11'!AJ35+'a12'!L34</f>
        <v>69054.965547265136</v>
      </c>
      <c r="AC35" s="11">
        <f>'a30-2'!H33</f>
        <v>89.8</v>
      </c>
      <c r="AD35" s="4">
        <f t="shared" si="26"/>
        <v>76898.625331030227</v>
      </c>
      <c r="AE35" s="213">
        <f>AD35*1000000/'a1'!AP35</f>
        <v>5853.8222931263117</v>
      </c>
      <c r="AF35" s="4">
        <f>'a10'!I33+'a11'!AO35+'a12'!M34</f>
        <v>13793.390582139225</v>
      </c>
      <c r="AG35" s="11">
        <f>'a30-2'!I33</f>
        <v>89.3</v>
      </c>
      <c r="AH35" s="4">
        <f t="shared" si="27"/>
        <v>15446.126071824441</v>
      </c>
      <c r="AI35" s="213">
        <f>AH35*1000000/'a1'!AV35</f>
        <v>12652.648934719255</v>
      </c>
      <c r="AJ35" s="4">
        <f>'a10'!J33+'a11'!AT35+'a12'!N34</f>
        <v>116594.31751175533</v>
      </c>
      <c r="AK35" s="11">
        <f>'a30-2'!J33</f>
        <v>88.6</v>
      </c>
      <c r="AL35" s="4">
        <f t="shared" si="28"/>
        <v>131596.29515999474</v>
      </c>
      <c r="AM35" s="213">
        <f>AL35*1000000/'a1'!BB35</f>
        <v>125159.82595065629</v>
      </c>
      <c r="AN35" s="4">
        <f>'a10'!K33+'a11'!AY35+'a12'!O34</f>
        <v>32421.719049437917</v>
      </c>
      <c r="AO35" s="11">
        <f>'a30-2'!K33</f>
        <v>90.2</v>
      </c>
      <c r="AP35" s="4">
        <f t="shared" si="29"/>
        <v>35944.256152370195</v>
      </c>
      <c r="AQ35" s="213">
        <f>AP35*1000000/'a1'!BH35</f>
        <v>9631.0971377995338</v>
      </c>
      <c r="AR35" s="4">
        <f>'a10'!L33+'a11'!BD35+'a12'!P34</f>
        <v>89423.541380629991</v>
      </c>
      <c r="AS35" s="11">
        <f>'a30-2'!L33</f>
        <v>90.9</v>
      </c>
      <c r="AT35" s="4">
        <f t="shared" si="30"/>
        <v>98375.733092002192</v>
      </c>
      <c r="AU35" s="213">
        <f>AT35*1000000/'a1'!BN35</f>
        <v>22029.890804663828</v>
      </c>
    </row>
    <row r="36" spans="1:47" ht="12.75" customHeight="1" x14ac:dyDescent="0.2">
      <c r="A36" s="1">
        <v>2011</v>
      </c>
      <c r="B36" s="4">
        <f>'a10'!B34</f>
        <v>127172.8</v>
      </c>
      <c r="C36" s="4">
        <f>'a11'!F36+'a12'!F35</f>
        <v>1118421.8</v>
      </c>
      <c r="D36" s="4">
        <f t="shared" si="22"/>
        <v>1245594.6000000001</v>
      </c>
      <c r="E36" s="11">
        <f>'a30-2'!B34</f>
        <v>92</v>
      </c>
      <c r="F36" s="4">
        <f t="shared" si="31"/>
        <v>1353907.1739130435</v>
      </c>
      <c r="G36" s="213">
        <f>F36*1000000/'a1'!F36</f>
        <v>39427.428301679982</v>
      </c>
      <c r="H36" s="4">
        <f>'a10'!C34+'a11'!K36+'a12'!G35</f>
        <v>94385.956652381603</v>
      </c>
      <c r="I36" s="11">
        <f>'a30-2'!C34</f>
        <v>90.8</v>
      </c>
      <c r="J36" s="4">
        <f t="shared" si="12"/>
        <v>103949.29146738061</v>
      </c>
      <c r="K36" s="213">
        <f>J36*1000000/'a1'!L36</f>
        <v>198015.62318175961</v>
      </c>
      <c r="L36" s="4">
        <f>'a10'!D34+'a11'!P36+'a12'!H35</f>
        <v>17.123643142369925</v>
      </c>
      <c r="M36" s="11">
        <f>'a30-2'!D34</f>
        <v>91.3</v>
      </c>
      <c r="N36" s="4">
        <f t="shared" si="32"/>
        <v>18.755359411139018</v>
      </c>
      <c r="O36" s="213">
        <f>N36*1000000/'a1'!R36</f>
        <v>130.31976133033407</v>
      </c>
      <c r="P36" s="4">
        <f>'a10'!E34+'a11'!U36+'a12'!I35</f>
        <v>3073.6033896550894</v>
      </c>
      <c r="Q36" s="11">
        <f>'a30-2'!E34</f>
        <v>92.7</v>
      </c>
      <c r="R36" s="4">
        <f t="shared" si="23"/>
        <v>3315.6455120335372</v>
      </c>
      <c r="S36" s="213">
        <f>R36*1000000/'a1'!X36</f>
        <v>3511.982917008921</v>
      </c>
      <c r="T36" s="4">
        <f>'a10'!F34+'a11'!Z36+'a12'!J35</f>
        <v>14787.879729880369</v>
      </c>
      <c r="U36" s="11">
        <f>'a30-2'!F34</f>
        <v>92</v>
      </c>
      <c r="V36" s="4">
        <f t="shared" si="24"/>
        <v>16073.782315087357</v>
      </c>
      <c r="W36" s="213">
        <f>V36*1000000/'a1'!AD36</f>
        <v>21273.153846778485</v>
      </c>
      <c r="X36" s="4">
        <f>'a10'!G34+'a11'!AE36+'a12'!K35</f>
        <v>86502.236268690904</v>
      </c>
      <c r="Y36" s="11">
        <f>'a30-2'!G34</f>
        <v>91.6</v>
      </c>
      <c r="Z36" s="4">
        <f t="shared" si="25"/>
        <v>94434.755751845965</v>
      </c>
      <c r="AA36" s="213">
        <f>Z36*1000000/'a1'!AJ36</f>
        <v>11797.360431605235</v>
      </c>
      <c r="AB36" s="4">
        <f>'a10'!H34+'a11'!AJ36+'a12'!L35</f>
        <v>88928.816355686606</v>
      </c>
      <c r="AC36" s="11">
        <f>'a30-2'!H34</f>
        <v>92.3</v>
      </c>
      <c r="AD36" s="4">
        <f t="shared" si="26"/>
        <v>96347.580016995242</v>
      </c>
      <c r="AE36" s="213">
        <f>AD36*1000000/'a1'!AP36</f>
        <v>7264.7469219806335</v>
      </c>
      <c r="AF36" s="4">
        <f>'a10'!I34+'a11'!AO36+'a12'!M35</f>
        <v>15353.55643050111</v>
      </c>
      <c r="AG36" s="11">
        <f>'a30-2'!I34</f>
        <v>91.2</v>
      </c>
      <c r="AH36" s="4">
        <f t="shared" si="27"/>
        <v>16835.0399457249</v>
      </c>
      <c r="AI36" s="213">
        <f>AH36*1000000/'a1'!AV36</f>
        <v>13649.814729217751</v>
      </c>
      <c r="AJ36" s="4">
        <f>'a10'!J34+'a11'!AT36+'a12'!N35</f>
        <v>167425.47473515678</v>
      </c>
      <c r="AK36" s="11">
        <f>'a30-2'!J34</f>
        <v>91.4</v>
      </c>
      <c r="AL36" s="4">
        <f t="shared" si="28"/>
        <v>183178.85638419777</v>
      </c>
      <c r="AM36" s="213">
        <f>AL36*1000000/'a1'!BB36</f>
        <v>171892.24001272241</v>
      </c>
      <c r="AN36" s="4">
        <f>'a10'!K34+'a11'!AY36+'a12'!O35</f>
        <v>67097.900156744741</v>
      </c>
      <c r="AO36" s="11">
        <f>'a30-2'!K34</f>
        <v>92.1</v>
      </c>
      <c r="AP36" s="4">
        <f t="shared" si="29"/>
        <v>72853.311787996456</v>
      </c>
      <c r="AQ36" s="213">
        <f>AP36*1000000/'a1'!BH36</f>
        <v>19234.156775143911</v>
      </c>
      <c r="AR36" s="4">
        <f>'a10'!L34+'a11'!BD36+'a12'!P35</f>
        <v>121457.7047299995</v>
      </c>
      <c r="AS36" s="11">
        <f>'a30-2'!L34</f>
        <v>92.4</v>
      </c>
      <c r="AT36" s="4">
        <f t="shared" si="30"/>
        <v>131447.73239177433</v>
      </c>
      <c r="AU36" s="213">
        <f>AT36*1000000/'a1'!BN36</f>
        <v>29185.838150195275</v>
      </c>
    </row>
    <row r="37" spans="1:47" ht="12.75" customHeight="1" x14ac:dyDescent="0.2">
      <c r="A37" s="1">
        <v>2012</v>
      </c>
      <c r="B37" s="4">
        <f>'a10'!B35</f>
        <v>112867.2</v>
      </c>
      <c r="C37" s="4">
        <f>'a11'!F37+'a12'!F36</f>
        <v>791675.3</v>
      </c>
      <c r="D37" s="4">
        <f t="shared" si="22"/>
        <v>904542.5</v>
      </c>
      <c r="E37" s="11">
        <f>'a30-2'!B35</f>
        <v>93.3</v>
      </c>
      <c r="F37" s="4">
        <f t="shared" si="31"/>
        <v>969498.92818863876</v>
      </c>
      <c r="G37" s="213">
        <f>F37*1000000/'a1'!F37</f>
        <v>27928.669269849255</v>
      </c>
      <c r="H37" s="4">
        <f>'a10'!C35+'a11'!K37+'a12'!G36</f>
        <v>72401.360230951512</v>
      </c>
      <c r="I37" s="11">
        <f>'a30-2'!C35</f>
        <v>92.4</v>
      </c>
      <c r="J37" s="4">
        <f t="shared" si="12"/>
        <v>78356.450466397728</v>
      </c>
      <c r="K37" s="213">
        <f>J37*1000000/'a1'!L37</f>
        <v>148900.11205335587</v>
      </c>
      <c r="L37" s="4">
        <f>'a10'!D35+'a11'!P37+'a12'!H36</f>
        <v>17.984451417684554</v>
      </c>
      <c r="M37" s="11">
        <f>'a30-2'!D35</f>
        <v>93.2</v>
      </c>
      <c r="N37" s="4">
        <f t="shared" si="32"/>
        <v>19.296621692794584</v>
      </c>
      <c r="O37" s="213">
        <f>N37*1000000/'a1'!R37</f>
        <v>133.61923410168322</v>
      </c>
      <c r="P37" s="4">
        <f>'a10'!E35+'a11'!U37+'a12'!I36</f>
        <v>2650.8363855290527</v>
      </c>
      <c r="Q37" s="11">
        <f>'a30-2'!E35</f>
        <v>94.1</v>
      </c>
      <c r="R37" s="4">
        <f t="shared" si="23"/>
        <v>2817.0418549724259</v>
      </c>
      <c r="S37" s="213">
        <f>R37*1000000/'a1'!X37</f>
        <v>2986.802763650001</v>
      </c>
      <c r="T37" s="4">
        <f>'a10'!F35+'a11'!Z37+'a12'!J36</f>
        <v>11994.481755945602</v>
      </c>
      <c r="U37" s="11">
        <f>'a30-2'!F35</f>
        <v>93.8</v>
      </c>
      <c r="V37" s="4">
        <f t="shared" si="24"/>
        <v>12787.293982884437</v>
      </c>
      <c r="W37" s="213">
        <f>V37*1000000/'a1'!AD37</f>
        <v>16867.08847648916</v>
      </c>
      <c r="X37" s="4">
        <f>'a10'!G35+'a11'!AE37+'a12'!K36</f>
        <v>68574.300224179096</v>
      </c>
      <c r="Y37" s="11">
        <f>'a30-2'!G35</f>
        <v>93.3</v>
      </c>
      <c r="Z37" s="4">
        <f t="shared" si="25"/>
        <v>73498.714066644272</v>
      </c>
      <c r="AA37" s="213">
        <f>Z37*1000000/'a1'!AJ37</f>
        <v>9119.227746293469</v>
      </c>
      <c r="AB37" s="4">
        <f>'a10'!H35+'a11'!AJ37+'a12'!L36</f>
        <v>66107.281015853252</v>
      </c>
      <c r="AC37" s="11">
        <f>'a30-2'!H35</f>
        <v>93.4</v>
      </c>
      <c r="AD37" s="4">
        <f t="shared" si="26"/>
        <v>70778.673464510968</v>
      </c>
      <c r="AE37" s="213">
        <f>AD37*1000000/'a1'!AP37</f>
        <v>5285.0022195118781</v>
      </c>
      <c r="AF37" s="4">
        <f>'a10'!I35+'a11'!AO37+'a12'!M36</f>
        <v>10304.697513191793</v>
      </c>
      <c r="AG37" s="11">
        <f>'a30-2'!I35</f>
        <v>92.4</v>
      </c>
      <c r="AH37" s="4">
        <f t="shared" si="27"/>
        <v>11152.270035921852</v>
      </c>
      <c r="AI37" s="213">
        <f>AH37*1000000/'a1'!AV37</f>
        <v>8928.2872513372513</v>
      </c>
      <c r="AJ37" s="4">
        <f>'a10'!J35+'a11'!AT37+'a12'!N36</f>
        <v>146945.07575138201</v>
      </c>
      <c r="AK37" s="11">
        <f>'a30-2'!J35</f>
        <v>92.7</v>
      </c>
      <c r="AL37" s="4">
        <f t="shared" si="28"/>
        <v>158516.80232080043</v>
      </c>
      <c r="AM37" s="213">
        <f>AL37*1000000/'a1'!BB37</f>
        <v>146367.56277284079</v>
      </c>
      <c r="AN37" s="4">
        <f>'a10'!K35+'a11'!AY37+'a12'!O36</f>
        <v>13882.14717688549</v>
      </c>
      <c r="AO37" s="11">
        <f>'a30-2'!K35</f>
        <v>93.5</v>
      </c>
      <c r="AP37" s="4">
        <f t="shared" si="29"/>
        <v>14847.216231963092</v>
      </c>
      <c r="AQ37" s="213">
        <f>AP37*1000000/'a1'!BH37</f>
        <v>3834.5608119024073</v>
      </c>
      <c r="AR37" s="4">
        <f>'a10'!L35+'a11'!BD37+'a12'!P36</f>
        <v>77843.038330866009</v>
      </c>
      <c r="AS37" s="11">
        <f>'a30-2'!L35</f>
        <v>93.5</v>
      </c>
      <c r="AT37" s="4">
        <f t="shared" si="30"/>
        <v>83254.586450124072</v>
      </c>
      <c r="AU37" s="213">
        <f>AT37*1000000/'a1'!BN37</f>
        <v>18214.182268770091</v>
      </c>
    </row>
    <row r="38" spans="1:47" ht="12.75" customHeight="1" x14ac:dyDescent="0.2">
      <c r="A38" s="1">
        <v>2013</v>
      </c>
      <c r="B38" s="4">
        <f>'a10'!B36</f>
        <v>160346.20000000001</v>
      </c>
      <c r="C38" s="4">
        <f>'a11'!F38+'a12'!F37</f>
        <v>724879.89999999991</v>
      </c>
      <c r="D38" s="4">
        <f t="shared" si="22"/>
        <v>885226.09999999986</v>
      </c>
      <c r="E38" s="11">
        <f>'a30-2'!B36</f>
        <v>95</v>
      </c>
      <c r="F38" s="4">
        <f t="shared" si="31"/>
        <v>931816.94736842089</v>
      </c>
      <c r="G38" s="213">
        <f>F38*1000000/'a1'!F38</f>
        <v>26561.875655295633</v>
      </c>
      <c r="H38" s="4">
        <f>'a10'!C36+'a11'!K38+'a12'!G37</f>
        <v>68289.218319198757</v>
      </c>
      <c r="I38" s="11">
        <f>'a30-2'!C36</f>
        <v>94.2</v>
      </c>
      <c r="J38" s="4">
        <f t="shared" ref="J38:J46" si="33">H38/I38*100</f>
        <v>72493.862334605903</v>
      </c>
      <c r="K38" s="213">
        <f>J38*1000000/'a1'!L38</f>
        <v>137569.95281350747</v>
      </c>
      <c r="L38" s="4">
        <f>'a10'!D36+'a11'!P38+'a12'!H37</f>
        <v>15.603010746010339</v>
      </c>
      <c r="M38" s="11">
        <f>'a30-2'!D36</f>
        <v>95.5</v>
      </c>
      <c r="N38" s="4">
        <f t="shared" si="32"/>
        <v>16.338231147654806</v>
      </c>
      <c r="O38" s="213">
        <f>N38*1000000/'a1'!R38</f>
        <v>113.50565608130223</v>
      </c>
      <c r="P38" s="4">
        <f>'a10'!E36+'a11'!U38+'a12'!I37</f>
        <v>3203.2690133614587</v>
      </c>
      <c r="Q38" s="11">
        <f>'a30-2'!E36</f>
        <v>96.2</v>
      </c>
      <c r="R38" s="4">
        <f t="shared" si="23"/>
        <v>3329.8014691907056</v>
      </c>
      <c r="S38" s="213">
        <f>R38*1000000/'a1'!X38</f>
        <v>3543.0656785116807</v>
      </c>
      <c r="T38" s="4">
        <f>'a10'!F36+'a11'!Z38+'a12'!J37</f>
        <v>10824.990770254135</v>
      </c>
      <c r="U38" s="11">
        <f>'a30-2'!F36</f>
        <v>95.2</v>
      </c>
      <c r="V38" s="4">
        <f t="shared" si="24"/>
        <v>11370.78862421653</v>
      </c>
      <c r="W38" s="213">
        <f>V38*1000000/'a1'!AD38</f>
        <v>14995.876913380129</v>
      </c>
      <c r="X38" s="4">
        <f>'a10'!G36+'a11'!AE38+'a12'!K37</f>
        <v>74486.6798583809</v>
      </c>
      <c r="Y38" s="11">
        <f>'a30-2'!G36</f>
        <v>95.2</v>
      </c>
      <c r="Z38" s="4">
        <f t="shared" si="25"/>
        <v>78242.310775610196</v>
      </c>
      <c r="AA38" s="213">
        <f>Z38*1000000/'a1'!AJ38</f>
        <v>9649.0318604249314</v>
      </c>
      <c r="AB38" s="4">
        <f>'a10'!H36+'a11'!AJ38+'a12'!L37</f>
        <v>68673.73720443304</v>
      </c>
      <c r="AC38" s="11">
        <f>'a30-2'!H36</f>
        <v>94.9</v>
      </c>
      <c r="AD38" s="4">
        <f t="shared" si="26"/>
        <v>72364.317391394143</v>
      </c>
      <c r="AE38" s="213">
        <f>AD38*1000000/'a1'!AP38</f>
        <v>5355.5981527540789</v>
      </c>
      <c r="AF38" s="4">
        <f>'a10'!I36+'a11'!AO38+'a12'!M37</f>
        <v>8759.9101401923945</v>
      </c>
      <c r="AG38" s="11">
        <f>'a30-2'!I36</f>
        <v>94.8</v>
      </c>
      <c r="AH38" s="4">
        <f t="shared" si="27"/>
        <v>9240.4115402873358</v>
      </c>
      <c r="AI38" s="213">
        <f>AH38*1000000/'a1'!AV38</f>
        <v>7313.9644910865709</v>
      </c>
      <c r="AJ38" s="4">
        <f>'a10'!J36+'a11'!AT38+'a12'!N37</f>
        <v>133629.73062119508</v>
      </c>
      <c r="AK38" s="11">
        <f>'a30-2'!J36</f>
        <v>94.6</v>
      </c>
      <c r="AL38" s="4">
        <f t="shared" si="28"/>
        <v>141257.64336278551</v>
      </c>
      <c r="AM38" s="213">
        <f>AL38*1000000/'a1'!BB38</f>
        <v>128548.32733575418</v>
      </c>
      <c r="AN38" s="4">
        <f>'a10'!K36+'a11'!AY38+'a12'!O37</f>
        <v>14349.015016912657</v>
      </c>
      <c r="AO38" s="11">
        <f>'a30-2'!K36</f>
        <v>95.1</v>
      </c>
      <c r="AP38" s="4">
        <f t="shared" si="29"/>
        <v>15088.343866364519</v>
      </c>
      <c r="AQ38" s="213">
        <f>AP38*1000000/'a1'!BH38</f>
        <v>3792.4399920283458</v>
      </c>
      <c r="AR38" s="4">
        <f>'a10'!L36+'a11'!BD38+'a12'!P37</f>
        <v>81187.264619891226</v>
      </c>
      <c r="AS38" s="11">
        <f>'a30-2'!L36</f>
        <v>94.7</v>
      </c>
      <c r="AT38" s="4">
        <f t="shared" si="30"/>
        <v>85731.008046347648</v>
      </c>
      <c r="AU38" s="213">
        <f>AT38*1000000/'a1'!BN38</f>
        <v>18496.669332578123</v>
      </c>
    </row>
    <row r="39" spans="1:47" ht="12.75" customHeight="1" x14ac:dyDescent="0.2">
      <c r="A39" s="1">
        <v>2014</v>
      </c>
      <c r="B39" s="4">
        <f>'a10'!B37</f>
        <v>179062.5</v>
      </c>
      <c r="C39" s="4">
        <f>'a11'!F39+'a12'!F38</f>
        <v>905440.8</v>
      </c>
      <c r="D39" s="4">
        <f t="shared" si="22"/>
        <v>1084503.3</v>
      </c>
      <c r="E39" s="11">
        <f>'a30-2'!B37</f>
        <v>96.9</v>
      </c>
      <c r="F39" s="4">
        <f t="shared" si="31"/>
        <v>1119198.4520123838</v>
      </c>
      <c r="G39" s="213">
        <f>F39*1000000/'a1'!F39</f>
        <v>31585.380351562922</v>
      </c>
      <c r="H39" s="4">
        <f>'a10'!C37+'a11'!K39+'a12'!G38</f>
        <v>46140.547817283157</v>
      </c>
      <c r="I39" s="11">
        <f>'a30-2'!C37</f>
        <v>96.1</v>
      </c>
      <c r="J39" s="4">
        <f t="shared" si="33"/>
        <v>48013.057041917964</v>
      </c>
      <c r="K39" s="213">
        <f>J39*1000000/'a1'!L39</f>
        <v>90938.987143053513</v>
      </c>
      <c r="L39" s="4">
        <f>'a10'!D37+'a11'!P39+'a12'!H38</f>
        <v>10.098136302244587</v>
      </c>
      <c r="M39" s="11">
        <f>'a30-2'!D37</f>
        <v>96.9</v>
      </c>
      <c r="N39" s="4">
        <f t="shared" si="32"/>
        <v>10.421193294370058</v>
      </c>
      <c r="O39" s="213">
        <f>N39*1000000/'a1'!R39</f>
        <v>72.321685654395068</v>
      </c>
      <c r="P39" s="4">
        <f>'a10'!E37+'a11'!U39+'a12'!I38</f>
        <v>3382.5146459368261</v>
      </c>
      <c r="Q39" s="11">
        <f>'a30-2'!E37</f>
        <v>97.7</v>
      </c>
      <c r="R39" s="4">
        <f t="shared" ref="R39:R45" si="34">P39/Q39*100</f>
        <v>3462.1439569465979</v>
      </c>
      <c r="S39" s="213">
        <f>R39*1000000/'a1'!X39</f>
        <v>3691.8981634547117</v>
      </c>
      <c r="T39" s="4">
        <f>'a10'!F37+'a11'!Z39+'a12'!J38</f>
        <v>10938.96066381375</v>
      </c>
      <c r="U39" s="11">
        <f>'a30-2'!F37</f>
        <v>96.9</v>
      </c>
      <c r="V39" s="4">
        <f t="shared" ref="V39:V45" si="35">T39/U39*100</f>
        <v>11288.917093719039</v>
      </c>
      <c r="W39" s="213">
        <f>V39*1000000/'a1'!AD39</f>
        <v>14880.133042625375</v>
      </c>
      <c r="X39" s="4">
        <f>'a10'!G37+'a11'!AE39+'a12'!K38</f>
        <v>67609.162114071281</v>
      </c>
      <c r="Y39" s="11">
        <f>'a30-2'!G37</f>
        <v>96.9</v>
      </c>
      <c r="Z39" s="4">
        <f t="shared" ref="Z39:Z45" si="36">X39/Y39*100</f>
        <v>69772.097124944557</v>
      </c>
      <c r="AA39" s="213">
        <f>Z39*1000000/'a1'!AJ39</f>
        <v>8563.5836022729036</v>
      </c>
      <c r="AB39" s="4">
        <f>'a10'!H37+'a11'!AJ39+'a12'!L38</f>
        <v>62419.737746399114</v>
      </c>
      <c r="AC39" s="11">
        <f>'a30-2'!H37</f>
        <v>96.8</v>
      </c>
      <c r="AD39" s="4">
        <f t="shared" ref="AD39:AD45" si="37">AB39/AC39*100</f>
        <v>64483.200151238758</v>
      </c>
      <c r="AE39" s="213">
        <f>AD39*1000000/'a1'!AP39</f>
        <v>4735.2270818076913</v>
      </c>
      <c r="AF39" s="4">
        <f>'a10'!I37+'a11'!AO39+'a12'!M38</f>
        <v>6657.917817865472</v>
      </c>
      <c r="AG39" s="11">
        <f>'a30-2'!I37</f>
        <v>96.7</v>
      </c>
      <c r="AH39" s="4">
        <f t="shared" ref="AH39:AH45" si="38">AF39/AG39*100</f>
        <v>6885.1270091680162</v>
      </c>
      <c r="AI39" s="213">
        <f>AH39*1000000/'a1'!AV39</f>
        <v>5389.8483348674217</v>
      </c>
      <c r="AJ39" s="4">
        <f>'a10'!J37+'a11'!AT39+'a12'!N38</f>
        <v>136884.62409318719</v>
      </c>
      <c r="AK39" s="11">
        <f>'a30-2'!J37</f>
        <v>96.7</v>
      </c>
      <c r="AL39" s="4">
        <f t="shared" ref="AL39:AL45" si="39">AJ39/AK39*100</f>
        <v>141555.97114083474</v>
      </c>
      <c r="AM39" s="213">
        <f>AL39*1000000/'a1'!BB39</f>
        <v>127299.7944591491</v>
      </c>
      <c r="AN39" s="4">
        <f>'a10'!K37+'a11'!AY39+'a12'!O38</f>
        <v>56045.395125013994</v>
      </c>
      <c r="AO39" s="11">
        <f>'a30-2'!K37</f>
        <v>97.6</v>
      </c>
      <c r="AP39" s="4">
        <f t="shared" ref="AP39:AP45" si="40">AN39/AO39*100</f>
        <v>57423.560578907782</v>
      </c>
      <c r="AQ39" s="213">
        <f>AP39*1000000/'a1'!BH39</f>
        <v>14070.019015867309</v>
      </c>
      <c r="AR39" s="4">
        <f>'a10'!L37+'a11'!BD39+'a12'!P38</f>
        <v>92073.304050393839</v>
      </c>
      <c r="AS39" s="11">
        <f>'a30-2'!L37</f>
        <v>96.5</v>
      </c>
      <c r="AT39" s="4">
        <f t="shared" ref="AT39:AT45" si="41">AR39/AS39*100</f>
        <v>95412.750311288954</v>
      </c>
      <c r="AU39" s="213">
        <f>AT39*1000000/'a1'!BN39</f>
        <v>20245.916889371478</v>
      </c>
    </row>
    <row r="40" spans="1:47" ht="12.75" customHeight="1" x14ac:dyDescent="0.2">
      <c r="A40" s="1">
        <v>2015</v>
      </c>
      <c r="B40" s="4">
        <f>'a10'!B38</f>
        <v>175586.1</v>
      </c>
      <c r="C40" s="4">
        <f>'a11'!F40+'a12'!F39</f>
        <v>202687.6</v>
      </c>
      <c r="D40" s="4">
        <f t="shared" ref="D40:D44" si="42">B40+C40</f>
        <v>378273.7</v>
      </c>
      <c r="E40" s="11">
        <f>'a30-2'!B38</f>
        <v>98</v>
      </c>
      <c r="F40" s="4">
        <f t="shared" ref="F40:F44" si="43">D40/E40*100</f>
        <v>385993.57142857142</v>
      </c>
      <c r="G40" s="213">
        <f>F40*1000000/'a1'!F40</f>
        <v>10810.782759880041</v>
      </c>
      <c r="H40" s="4">
        <f>'a10'!C38+'a11'!K40+'a12'!G39</f>
        <v>23407.097608015098</v>
      </c>
      <c r="I40" s="11">
        <f>'a30-2'!C38</f>
        <v>97</v>
      </c>
      <c r="J40" s="4">
        <f t="shared" si="33"/>
        <v>24131.028461871236</v>
      </c>
      <c r="K40" s="213">
        <f>J40*1000000/'a1'!L40</f>
        <v>45672.603022763848</v>
      </c>
      <c r="L40" s="4">
        <f>'a10'!D38+'a11'!P40+'a12'!H39</f>
        <v>6.7694853272353877</v>
      </c>
      <c r="M40" s="11">
        <f>'a30-2'!D38</f>
        <v>97.5</v>
      </c>
      <c r="N40" s="4">
        <f t="shared" ref="N40:N46" si="44">L40/M40*100</f>
        <v>6.9430618740875776</v>
      </c>
      <c r="O40" s="213">
        <f>N40*1000000/'a1'!R40</f>
        <v>48.003691156334369</v>
      </c>
      <c r="P40" s="4">
        <f>'a10'!E38+'a11'!U40+'a12'!I39</f>
        <v>3335.0461183178186</v>
      </c>
      <c r="Q40" s="11">
        <f>'a30-2'!E38</f>
        <v>98</v>
      </c>
      <c r="R40" s="4">
        <f t="shared" si="34"/>
        <v>3403.1082839977744</v>
      </c>
      <c r="S40" s="213">
        <f>R40*1000000/'a1'!X40</f>
        <v>3630.2958271570924</v>
      </c>
      <c r="T40" s="4">
        <f>'a10'!F38+'a11'!Z40+'a12'!J39</f>
        <v>10851.987232014813</v>
      </c>
      <c r="U40" s="11">
        <f>'a30-2'!F38</f>
        <v>97.4</v>
      </c>
      <c r="V40" s="4">
        <f t="shared" si="35"/>
        <v>11141.670669419726</v>
      </c>
      <c r="W40" s="213">
        <f>V40*1000000/'a1'!AD40</f>
        <v>14675.038354086564</v>
      </c>
      <c r="X40" s="4">
        <f>'a10'!G38+'a11'!AE40+'a12'!K39</f>
        <v>62744.591479681098</v>
      </c>
      <c r="Y40" s="11">
        <f>'a30-2'!G38</f>
        <v>98.1</v>
      </c>
      <c r="Z40" s="4">
        <f t="shared" si="36"/>
        <v>63959.828215780944</v>
      </c>
      <c r="AA40" s="213">
        <f>Z40*1000000/'a1'!AJ40</f>
        <v>7823.1211788067394</v>
      </c>
      <c r="AB40" s="4">
        <f>'a10'!H38+'a11'!AJ40+'a12'!L39</f>
        <v>57268.741197154319</v>
      </c>
      <c r="AC40" s="11">
        <f>'a30-2'!H38</f>
        <v>97.9</v>
      </c>
      <c r="AD40" s="4">
        <f t="shared" si="37"/>
        <v>58497.182019565182</v>
      </c>
      <c r="AE40" s="213">
        <f>AD40*1000000/'a1'!AP40</f>
        <v>4266.9729226419759</v>
      </c>
      <c r="AF40" s="4">
        <f>'a10'!I38+'a11'!AO40+'a12'!M39</f>
        <v>5183.9912542642796</v>
      </c>
      <c r="AG40" s="11">
        <f>'a30-2'!I38</f>
        <v>97.8</v>
      </c>
      <c r="AH40" s="4">
        <f t="shared" si="38"/>
        <v>5300.6045544624531</v>
      </c>
      <c r="AI40" s="213">
        <f>AH40*1000000/'a1'!AV40</f>
        <v>4097.5670606034118</v>
      </c>
      <c r="AJ40" s="4">
        <f>'a10'!J38+'a11'!AT40+'a12'!N39</f>
        <v>59364.513608646863</v>
      </c>
      <c r="AK40" s="11">
        <f>'a30-2'!J38</f>
        <v>98.3</v>
      </c>
      <c r="AL40" s="4">
        <f t="shared" si="39"/>
        <v>60391.163386212473</v>
      </c>
      <c r="AM40" s="213">
        <f>AL40*1000000/'a1'!BB40</f>
        <v>53814.494066362327</v>
      </c>
      <c r="AN40" s="4">
        <f>'a10'!K38+'a11'!AY40+'a12'!O39</f>
        <v>12960.64824068021</v>
      </c>
      <c r="AO40" s="11">
        <f>'a30-2'!K38</f>
        <v>98.8</v>
      </c>
      <c r="AP40" s="4">
        <f t="shared" si="40"/>
        <v>13118.065020931386</v>
      </c>
      <c r="AQ40" s="213">
        <f>AP40*1000000/'a1'!BH40</f>
        <v>3160.8675598554428</v>
      </c>
      <c r="AR40" s="4">
        <f>'a10'!L38+'a11'!BD40+'a12'!P39</f>
        <v>74672.616977739672</v>
      </c>
      <c r="AS40" s="11">
        <f>'a30-2'!L38</f>
        <v>97.6</v>
      </c>
      <c r="AT40" s="4">
        <f t="shared" si="41"/>
        <v>76508.828870634912</v>
      </c>
      <c r="AU40" s="213">
        <f>AT40*1000000/'a1'!BN40</f>
        <v>16054.827070778072</v>
      </c>
    </row>
    <row r="41" spans="1:47" ht="12.75" customHeight="1" x14ac:dyDescent="0.2">
      <c r="A41" s="1">
        <v>2016</v>
      </c>
      <c r="B41" s="4">
        <f>'a10'!B39</f>
        <v>184490.2</v>
      </c>
      <c r="C41" s="4">
        <f>'a11'!F41+'a12'!F40</f>
        <v>157142.29999999999</v>
      </c>
      <c r="D41" s="4">
        <f t="shared" si="42"/>
        <v>341632.5</v>
      </c>
      <c r="E41" s="11">
        <f>'a30-2'!B39</f>
        <v>98.8</v>
      </c>
      <c r="F41" s="4">
        <f t="shared" si="43"/>
        <v>345781.88259109313</v>
      </c>
      <c r="G41" s="213">
        <f>F41*1000000/'a1'!F41</f>
        <v>9575.5799889327609</v>
      </c>
      <c r="H41" s="4">
        <f>'a10'!C39+'a11'!K41+'a12'!G40</f>
        <v>23515.744369125008</v>
      </c>
      <c r="I41" s="11">
        <f>'a30-2'!C39</f>
        <v>98.5</v>
      </c>
      <c r="J41" s="4">
        <f t="shared" si="33"/>
        <v>23873.852151395949</v>
      </c>
      <c r="K41" s="213">
        <f>J41*1000000/'a1'!L41</f>
        <v>45080.21766322363</v>
      </c>
      <c r="L41" s="4">
        <f>'a10'!D39+'a11'!P41+'a12'!H40</f>
        <v>13.575578416663802</v>
      </c>
      <c r="M41" s="11">
        <f>'a30-2'!D39</f>
        <v>98.1</v>
      </c>
      <c r="N41" s="4">
        <f t="shared" si="44"/>
        <v>13.838510108729668</v>
      </c>
      <c r="O41" s="213">
        <f>N41*1000000/'a1'!R41</f>
        <v>94.209380484370499</v>
      </c>
      <c r="P41" s="4">
        <f>'a10'!E39+'a11'!U41+'a12'!I40</f>
        <v>3296.2443390991339</v>
      </c>
      <c r="Q41" s="11">
        <f>'a30-2'!E39</f>
        <v>98.7</v>
      </c>
      <c r="R41" s="4">
        <f t="shared" si="34"/>
        <v>3339.6599180335697</v>
      </c>
      <c r="S41" s="213">
        <f>R41*1000000/'a1'!X41</f>
        <v>3541.5870449907634</v>
      </c>
      <c r="T41" s="4">
        <f>'a10'!F39+'a11'!Z41+'a12'!J40</f>
        <v>10481.445755440314</v>
      </c>
      <c r="U41" s="11">
        <f>'a30-2'!F39</f>
        <v>98.3</v>
      </c>
      <c r="V41" s="4">
        <f t="shared" si="35"/>
        <v>10662.711857009475</v>
      </c>
      <c r="W41" s="213">
        <f>V41*1000000/'a1'!AD41</f>
        <v>13968.825550697446</v>
      </c>
      <c r="X41" s="4">
        <f>'a10'!G39+'a11'!AE41+'a12'!K40</f>
        <v>59904.356693953654</v>
      </c>
      <c r="Y41" s="11">
        <f>'a30-2'!G39</f>
        <v>98.7</v>
      </c>
      <c r="Z41" s="4">
        <f t="shared" si="36"/>
        <v>60693.37051059134</v>
      </c>
      <c r="AA41" s="213">
        <f>Z41*1000000/'a1'!AJ41</f>
        <v>7379.1008951925969</v>
      </c>
      <c r="AB41" s="4">
        <f>'a10'!H39+'a11'!AJ41+'a12'!L40</f>
        <v>47127.685805396701</v>
      </c>
      <c r="AC41" s="11">
        <f>'a30-2'!H39</f>
        <v>98.8</v>
      </c>
      <c r="AD41" s="4">
        <f t="shared" si="37"/>
        <v>47700.086847567516</v>
      </c>
      <c r="AE41" s="213">
        <f>AD41*1000000/'a1'!AP41</f>
        <v>3437.4724784756613</v>
      </c>
      <c r="AF41" s="4">
        <f>'a10'!I39+'a11'!AO41+'a12'!M40</f>
        <v>3790.2611541297283</v>
      </c>
      <c r="AG41" s="11">
        <f>'a30-2'!I39</f>
        <v>98.7</v>
      </c>
      <c r="AH41" s="4">
        <f t="shared" si="38"/>
        <v>3840.1835401517005</v>
      </c>
      <c r="AI41" s="213">
        <f>AH41*1000000/'a1'!AV41</f>
        <v>2922.2027639001176</v>
      </c>
      <c r="AJ41" s="4">
        <f>'a10'!J39+'a11'!AT41+'a12'!N40</f>
        <v>25966.362322689958</v>
      </c>
      <c r="AK41" s="11">
        <f>'a30-2'!J39</f>
        <v>98.9</v>
      </c>
      <c r="AL41" s="4">
        <f t="shared" si="39"/>
        <v>26255.169183710776</v>
      </c>
      <c r="AM41" s="213">
        <f>AL41*1000000/'a1'!BB41</f>
        <v>23122.203146211679</v>
      </c>
      <c r="AN41" s="4">
        <f>'a10'!K39+'a11'!AY41+'a12'!O40</f>
        <v>11961.323165108768</v>
      </c>
      <c r="AO41" s="11">
        <f>'a30-2'!K39</f>
        <v>99.2</v>
      </c>
      <c r="AP41" s="4">
        <f t="shared" si="40"/>
        <v>12057.785448698354</v>
      </c>
      <c r="AQ41" s="213">
        <f>AP41*1000000/'a1'!BH41</f>
        <v>2874.0305691645581</v>
      </c>
      <c r="AR41" s="4">
        <f>'a10'!L39+'a11'!BD41+'a12'!P40</f>
        <v>74872.970000946661</v>
      </c>
      <c r="AS41" s="11">
        <f>'a30-2'!L39</f>
        <v>98.5</v>
      </c>
      <c r="AT41" s="4">
        <f t="shared" si="41"/>
        <v>76013.167513651439</v>
      </c>
      <c r="AU41" s="213">
        <f>AT41*1000000/'a1'!BN41</f>
        <v>15636.486586866813</v>
      </c>
    </row>
    <row r="42" spans="1:47" ht="12.75" customHeight="1" x14ac:dyDescent="0.2">
      <c r="A42" s="1">
        <v>2017</v>
      </c>
      <c r="B42" s="4">
        <f>'a10'!B40</f>
        <v>244019.4</v>
      </c>
      <c r="C42" s="4">
        <f>'a11'!F42+'a12'!F41</f>
        <v>515963.4</v>
      </c>
      <c r="D42" s="4">
        <f t="shared" si="42"/>
        <v>759982.8</v>
      </c>
      <c r="E42" s="11">
        <f>'a30-2'!B40</f>
        <v>100</v>
      </c>
      <c r="F42" s="4">
        <f t="shared" si="43"/>
        <v>759982.8</v>
      </c>
      <c r="G42" s="213">
        <f>F42*1000000/'a1'!F42</f>
        <v>20795.765229651326</v>
      </c>
      <c r="H42" s="4">
        <f>'a10'!C40+'a11'!K42+'a12'!G41</f>
        <v>48167.539909428095</v>
      </c>
      <c r="I42" s="11">
        <f>'a30-2'!C40</f>
        <v>100</v>
      </c>
      <c r="J42" s="4">
        <f t="shared" si="33"/>
        <v>48167.539909428095</v>
      </c>
      <c r="K42" s="213">
        <f>J42*1000000/'a1'!L42</f>
        <v>90926.413064148379</v>
      </c>
      <c r="L42" s="4">
        <f>'a10'!D40+'a11'!P42+'a12'!H41</f>
        <v>19.292146419035522</v>
      </c>
      <c r="M42" s="11">
        <f>'a30-2'!D40</f>
        <v>100</v>
      </c>
      <c r="N42" s="4">
        <f t="shared" si="44"/>
        <v>19.292146419035522</v>
      </c>
      <c r="O42" s="213">
        <f>N42*1000000/'a1'!R42</f>
        <v>128.83762801546359</v>
      </c>
      <c r="P42" s="4">
        <f>'a10'!E40+'a11'!U42+'a12'!I41</f>
        <v>4568.1914432240765</v>
      </c>
      <c r="Q42" s="11">
        <f>'a30-2'!E40</f>
        <v>100</v>
      </c>
      <c r="R42" s="4">
        <f t="shared" si="34"/>
        <v>4568.1914432240765</v>
      </c>
      <c r="S42" s="213">
        <f>R42*1000000/'a1'!X42</f>
        <v>4797.719123827088</v>
      </c>
      <c r="T42" s="4">
        <f>'a10'!F40+'a11'!Z42+'a12'!J41</f>
        <v>14103.922150796125</v>
      </c>
      <c r="U42" s="11">
        <f>'a30-2'!F40</f>
        <v>100</v>
      </c>
      <c r="V42" s="4">
        <f t="shared" si="35"/>
        <v>14103.922150796127</v>
      </c>
      <c r="W42" s="213">
        <f>V42*1000000/'a1'!AD42</f>
        <v>18395.692367123032</v>
      </c>
      <c r="X42" s="4">
        <f>'a10'!G40+'a11'!AE42+'a12'!K41</f>
        <v>85584.759759554159</v>
      </c>
      <c r="Y42" s="11">
        <f>'a30-2'!G40</f>
        <v>100</v>
      </c>
      <c r="Z42" s="4">
        <f t="shared" si="36"/>
        <v>85584.759759554159</v>
      </c>
      <c r="AA42" s="213">
        <f>Z42*1000000/'a1'!AJ42</f>
        <v>10320.329624373695</v>
      </c>
      <c r="AB42" s="4">
        <f>'a10'!H40+'a11'!AJ42+'a12'!L41</f>
        <v>65765.432182573568</v>
      </c>
      <c r="AC42" s="11">
        <f>'a30-2'!H40</f>
        <v>100</v>
      </c>
      <c r="AD42" s="4">
        <f t="shared" si="37"/>
        <v>65765.432182573568</v>
      </c>
      <c r="AE42" s="213">
        <f>AD42*1000000/'a1'!AP42</f>
        <v>4671.3383424307922</v>
      </c>
      <c r="AF42" s="4">
        <f>'a10'!I40+'a11'!AO42+'a12'!M41</f>
        <v>6481.3855241497677</v>
      </c>
      <c r="AG42" s="11">
        <f>'a30-2'!I40</f>
        <v>100</v>
      </c>
      <c r="AH42" s="4">
        <f t="shared" si="38"/>
        <v>6481.3855241497677</v>
      </c>
      <c r="AI42" s="213">
        <f>AH42*1000000/'a1'!AV42</f>
        <v>4855.9379802640588</v>
      </c>
      <c r="AJ42" s="4">
        <f>'a10'!J40+'a11'!AT42+'a12'!N41</f>
        <v>42697.448135119819</v>
      </c>
      <c r="AK42" s="11">
        <f>'a30-2'!J40</f>
        <v>100</v>
      </c>
      <c r="AL42" s="4">
        <f t="shared" si="39"/>
        <v>42697.448135119819</v>
      </c>
      <c r="AM42" s="213">
        <f>AL42*1000000/'a1'!BB42</f>
        <v>37215.104949486253</v>
      </c>
      <c r="AN42" s="4">
        <f>'a10'!K40+'a11'!AY42+'a12'!O41</f>
        <v>16061.753989489484</v>
      </c>
      <c r="AO42" s="11">
        <f>'a30-2'!K40</f>
        <v>100</v>
      </c>
      <c r="AP42" s="4">
        <f t="shared" si="40"/>
        <v>16061.753989489484</v>
      </c>
      <c r="AQ42" s="213">
        <f>AP42*1000000/'a1'!BH42</f>
        <v>3790.5543822589057</v>
      </c>
      <c r="AR42" s="4">
        <f>'a10'!L40+'a11'!BD42+'a12'!P41</f>
        <v>111301.81823969327</v>
      </c>
      <c r="AS42" s="11">
        <f>'a30-2'!L40</f>
        <v>100</v>
      </c>
      <c r="AT42" s="4">
        <f t="shared" si="41"/>
        <v>111301.81823969327</v>
      </c>
      <c r="AU42" s="213">
        <f>AT42*1000000/'a1'!BN42</f>
        <v>22557.207475432355</v>
      </c>
    </row>
    <row r="43" spans="1:47" ht="12.75" customHeight="1" x14ac:dyDescent="0.2">
      <c r="A43" s="1">
        <v>2018</v>
      </c>
      <c r="B43" s="4">
        <f>'a10'!B41</f>
        <v>307140.40000000002</v>
      </c>
      <c r="C43" s="4">
        <f>'a11'!F43+'a12'!F42</f>
        <v>586889.80000000005</v>
      </c>
      <c r="D43" s="4">
        <f t="shared" si="42"/>
        <v>894030.20000000007</v>
      </c>
      <c r="E43" s="11">
        <f>'a30-2'!B41</f>
        <v>101.5</v>
      </c>
      <c r="F43" s="4">
        <f t="shared" si="43"/>
        <v>880817.9310344829</v>
      </c>
      <c r="G43" s="213">
        <f>F43*1000000/'a1'!F43</f>
        <v>23759.257668718394</v>
      </c>
      <c r="H43" s="4">
        <f>'a10'!C41+'a11'!K43+'a12'!G42</f>
        <v>80970.175077603213</v>
      </c>
      <c r="I43" s="11">
        <f>'a30-2'!C41</f>
        <v>100.9</v>
      </c>
      <c r="J43" s="4">
        <f t="shared" si="33"/>
        <v>80247.94358533519</v>
      </c>
      <c r="K43" s="213">
        <f>J43*1000000/'a1'!L43</f>
        <v>151869.11401799234</v>
      </c>
      <c r="L43" s="4">
        <f>'a10'!D41+'a11'!P43+'a12'!H42</f>
        <v>18.556597357531672</v>
      </c>
      <c r="M43" s="11">
        <f>'a30-2'!D41</f>
        <v>101.4</v>
      </c>
      <c r="N43" s="4">
        <f t="shared" si="44"/>
        <v>18.300391871333009</v>
      </c>
      <c r="O43" s="213">
        <f>N43*1000000/'a1'!R43</f>
        <v>120.19251322636435</v>
      </c>
      <c r="P43" s="4">
        <f>'a10'!E41+'a11'!U43+'a12'!I42</f>
        <v>6343.0901965510657</v>
      </c>
      <c r="Q43" s="11">
        <f>'a30-2'!E41</f>
        <v>101.8</v>
      </c>
      <c r="R43" s="4">
        <f t="shared" si="34"/>
        <v>6230.9333954332669</v>
      </c>
      <c r="S43" s="213">
        <f>R43*1000000/'a1'!X43</f>
        <v>6476.5770082002873</v>
      </c>
      <c r="T43" s="4">
        <f>'a10'!F41+'a11'!Z43+'a12'!J42</f>
        <v>17566.611346467853</v>
      </c>
      <c r="U43" s="11">
        <f>'a30-2'!F41</f>
        <v>101.4</v>
      </c>
      <c r="V43" s="4">
        <f t="shared" si="35"/>
        <v>17324.074306181312</v>
      </c>
      <c r="W43" s="213">
        <f>V43*1000000/'a1'!AD43</f>
        <v>22484.285216141416</v>
      </c>
      <c r="X43" s="4">
        <f>'a10'!G41+'a11'!AE43+'a12'!K42</f>
        <v>112044.30291454447</v>
      </c>
      <c r="Y43" s="11">
        <f>'a30-2'!G41</f>
        <v>101.3</v>
      </c>
      <c r="Z43" s="4">
        <f t="shared" si="36"/>
        <v>110606.4194615444</v>
      </c>
      <c r="AA43" s="213">
        <f>Z43*1000000/'a1'!AJ43</f>
        <v>13187.917690415075</v>
      </c>
      <c r="AB43" s="4">
        <f>'a10'!H41+'a11'!AJ43+'a12'!L42</f>
        <v>86141.890764086696</v>
      </c>
      <c r="AC43" s="11">
        <f>'a30-2'!H41</f>
        <v>101.6</v>
      </c>
      <c r="AD43" s="4">
        <f t="shared" si="37"/>
        <v>84785.325555203453</v>
      </c>
      <c r="AE43" s="213">
        <f>AD43*1000000/'a1'!AP43</f>
        <v>5917.9750625301422</v>
      </c>
      <c r="AF43" s="4">
        <f>'a10'!I41+'a11'!AO43+'a12'!M42</f>
        <v>11867.907453237785</v>
      </c>
      <c r="AG43" s="11">
        <f>'a30-2'!I41</f>
        <v>101.7</v>
      </c>
      <c r="AH43" s="4">
        <f t="shared" si="38"/>
        <v>11669.525519407851</v>
      </c>
      <c r="AI43" s="213">
        <f>AH43*1000000/'a1'!AV43</f>
        <v>8626.9222069908628</v>
      </c>
      <c r="AJ43" s="4">
        <f>'a10'!J41+'a11'!AT43+'a12'!N42</f>
        <v>73442.417172161586</v>
      </c>
      <c r="AK43" s="11">
        <f>'a30-2'!J41</f>
        <v>101.4</v>
      </c>
      <c r="AL43" s="4">
        <f t="shared" si="39"/>
        <v>72428.419301934497</v>
      </c>
      <c r="AM43" s="213">
        <f>AL43*1000000/'a1'!BB43</f>
        <v>62642.962179824164</v>
      </c>
      <c r="AN43" s="4">
        <f>'a10'!K41+'a11'!AY43+'a12'!O42</f>
        <v>20554.053090166675</v>
      </c>
      <c r="AO43" s="11">
        <f>'a30-2'!K41</f>
        <v>101.2</v>
      </c>
      <c r="AP43" s="4">
        <f t="shared" si="40"/>
        <v>20310.329140480902</v>
      </c>
      <c r="AQ43" s="213">
        <f>AP43*1000000/'a1'!BH43</f>
        <v>4731.5233954969726</v>
      </c>
      <c r="AR43" s="4">
        <f>'a10'!L41+'a11'!BD43+'a12'!P42</f>
        <v>140858.38247164589</v>
      </c>
      <c r="AS43" s="11">
        <f>'a30-2'!L41</f>
        <v>101.7</v>
      </c>
      <c r="AT43" s="4">
        <f t="shared" si="41"/>
        <v>138503.81757290647</v>
      </c>
      <c r="AU43" s="213">
        <f>AT43*1000000/'a1'!BN43</f>
        <v>27585.022278106811</v>
      </c>
    </row>
    <row r="44" spans="1:47" ht="12.75" customHeight="1" x14ac:dyDescent="0.2">
      <c r="A44" s="1">
        <v>2019</v>
      </c>
      <c r="B44" s="4">
        <f>'a10'!B42</f>
        <v>184875.9</v>
      </c>
      <c r="C44" s="4">
        <f>'a11'!F44+'a12'!F43</f>
        <v>664764.69999999995</v>
      </c>
      <c r="D44" s="4">
        <f t="shared" si="42"/>
        <v>849640.6</v>
      </c>
      <c r="E44" s="11">
        <f>'a30-2'!B42</f>
        <v>103.3</v>
      </c>
      <c r="F44" s="4">
        <f t="shared" si="43"/>
        <v>822498.16069699905</v>
      </c>
      <c r="G44" s="213">
        <f>F44*1000000/'a1'!F44</f>
        <v>21864.196340044942</v>
      </c>
      <c r="H44" s="4">
        <f>'a10'!C42+'a11'!K44+'a12'!G43</f>
        <v>90496.605213678355</v>
      </c>
      <c r="I44" s="11">
        <f>'a30-2'!C42</f>
        <v>101.3</v>
      </c>
      <c r="J44" s="4">
        <f t="shared" si="33"/>
        <v>89335.247002643984</v>
      </c>
      <c r="K44" s="213">
        <f>J44*1000000/'a1'!L44</f>
        <v>169310.02022701708</v>
      </c>
      <c r="L44" s="4">
        <f>'a10'!D42+'a11'!P44+'a12'!H43</f>
        <v>20.767746320707385</v>
      </c>
      <c r="M44" s="11">
        <f>'a30-2'!D42</f>
        <v>102.9</v>
      </c>
      <c r="N44" s="4">
        <f t="shared" si="44"/>
        <v>20.182455122164612</v>
      </c>
      <c r="O44" s="213">
        <f>N44*1000000/'a1'!R44</f>
        <v>129.54744224456076</v>
      </c>
      <c r="P44" s="4">
        <f>'a10'!E42+'a11'!U44+'a12'!I43</f>
        <v>4839.4494562651353</v>
      </c>
      <c r="Q44" s="11">
        <f>'a30-2'!E42</f>
        <v>102.9</v>
      </c>
      <c r="R44" s="4">
        <f t="shared" si="34"/>
        <v>4703.0606960788482</v>
      </c>
      <c r="S44" s="213">
        <f>R44*1000000/'a1'!X44</f>
        <v>4819.7023117249018</v>
      </c>
      <c r="T44" s="4">
        <f>'a10'!F42+'a11'!Z44+'a12'!J43</f>
        <v>11214.372045656408</v>
      </c>
      <c r="U44" s="11">
        <f>'a30-2'!F42</f>
        <v>102.8</v>
      </c>
      <c r="V44" s="4">
        <f t="shared" si="35"/>
        <v>10908.922223401176</v>
      </c>
      <c r="W44" s="213">
        <f>V44*1000000/'a1'!AD44</f>
        <v>14032.807627862539</v>
      </c>
      <c r="X44" s="4">
        <f>'a10'!G42+'a11'!AE44+'a12'!K43</f>
        <v>91229.811065380549</v>
      </c>
      <c r="Y44" s="11">
        <f>'a30-2'!G42</f>
        <v>102.9</v>
      </c>
      <c r="Z44" s="4">
        <f t="shared" si="36"/>
        <v>88658.708518348445</v>
      </c>
      <c r="AA44" s="213">
        <f>Z44*1000000/'a1'!AJ44</f>
        <v>10451.109821044647</v>
      </c>
      <c r="AB44" s="4">
        <f>'a10'!H42+'a11'!AJ44+'a12'!L43</f>
        <v>77566.924881234809</v>
      </c>
      <c r="AC44" s="11">
        <f>'a30-2'!H42</f>
        <v>103.5</v>
      </c>
      <c r="AD44" s="4">
        <f t="shared" si="37"/>
        <v>74943.888774139908</v>
      </c>
      <c r="AE44" s="213">
        <f>AD44*1000000/'a1'!AP44</f>
        <v>5142.4540786101343</v>
      </c>
      <c r="AF44" s="4">
        <f>'a10'!I42+'a11'!AO44+'a12'!M43</f>
        <v>10050.932578205784</v>
      </c>
      <c r="AG44" s="11">
        <f>'a30-2'!I42</f>
        <v>103.3</v>
      </c>
      <c r="AH44" s="4">
        <f t="shared" si="38"/>
        <v>9729.8476071692003</v>
      </c>
      <c r="AI44" s="213">
        <f>AH44*1000000/'a1'!AV44</f>
        <v>7101.9074775346298</v>
      </c>
      <c r="AJ44" s="4">
        <f>'a10'!J42+'a11'!AT44+'a12'!N43</f>
        <v>84082.119887117951</v>
      </c>
      <c r="AK44" s="11">
        <f>'a30-2'!J42</f>
        <v>102.9</v>
      </c>
      <c r="AL44" s="4">
        <f t="shared" si="39"/>
        <v>81712.458588064095</v>
      </c>
      <c r="AM44" s="213">
        <f>AL44*1000000/'a1'!BB44</f>
        <v>70186.260353956328</v>
      </c>
      <c r="AN44" s="4">
        <f>'a10'!K42+'a11'!AY44+'a12'!O43</f>
        <v>15635.791942378331</v>
      </c>
      <c r="AO44" s="11">
        <f>'a30-2'!K42</f>
        <v>102.8</v>
      </c>
      <c r="AP44" s="4">
        <f t="shared" si="40"/>
        <v>15209.914340834954</v>
      </c>
      <c r="AQ44" s="213">
        <f>AP44*1000000/'a1'!BH44</f>
        <v>3492.2153331008894</v>
      </c>
      <c r="AR44" s="4">
        <f>'a10'!L42+'a11'!BD44+'a12'!P43</f>
        <v>98294.076381352672</v>
      </c>
      <c r="AS44" s="11">
        <f>'a30-2'!L42</f>
        <v>104.2</v>
      </c>
      <c r="AT44" s="4">
        <f t="shared" si="41"/>
        <v>94332.127045444024</v>
      </c>
      <c r="AU44" s="213">
        <f>AT44*1000000/'a1'!BN44</f>
        <v>18456.607513222214</v>
      </c>
    </row>
    <row r="45" spans="1:47" ht="12.75" customHeight="1" x14ac:dyDescent="0.2">
      <c r="A45" s="1">
        <v>2020</v>
      </c>
      <c r="B45" s="4">
        <f>'a10'!B43</f>
        <v>221297</v>
      </c>
      <c r="C45" s="4">
        <f>'a11'!F45+'a12'!F44</f>
        <v>392869.89999999997</v>
      </c>
      <c r="D45" s="4">
        <f>B45+C45</f>
        <v>614166.89999999991</v>
      </c>
      <c r="E45" s="11">
        <f>'a30-2'!B43</f>
        <v>105</v>
      </c>
      <c r="F45" s="4">
        <f>D45/E45*100</f>
        <v>584920.85714285704</v>
      </c>
      <c r="G45" s="213">
        <f>F45*1000000/'a1'!F45</f>
        <v>15381.062480934948</v>
      </c>
      <c r="H45" s="4">
        <f>'a10'!C43+'a11'!K45+'a12'!G44</f>
        <v>49720.707731705967</v>
      </c>
      <c r="I45" s="11">
        <f>'a30-2'!C43</f>
        <v>103.1</v>
      </c>
      <c r="J45" s="4">
        <f t="shared" si="33"/>
        <v>48225.710700005788</v>
      </c>
      <c r="K45" s="213">
        <f>J45*1000000/'a1'!L45</f>
        <v>91530.034504759664</v>
      </c>
      <c r="L45" s="4">
        <f>'a10'!D43+'a11'!P45+'a12'!H44</f>
        <v>30.194063303208342</v>
      </c>
      <c r="M45" s="11">
        <f>'a30-2'!D43</f>
        <v>104.9</v>
      </c>
      <c r="N45" s="4">
        <f t="shared" si="44"/>
        <v>28.783663778082307</v>
      </c>
      <c r="O45" s="213">
        <f>N45*1000000/'a1'!R45</f>
        <v>180.80985833599661</v>
      </c>
      <c r="P45" s="4">
        <f>'a10'!E43+'a11'!U45+'a12'!I44</f>
        <v>6410.8182092150828</v>
      </c>
      <c r="Q45" s="11">
        <f>'a30-2'!E43</f>
        <v>104.8</v>
      </c>
      <c r="R45" s="4">
        <f t="shared" si="34"/>
        <v>6117.1929477243157</v>
      </c>
      <c r="S45" s="213">
        <f>R45*1000000/'a1'!X45</f>
        <v>6184.1799853253597</v>
      </c>
      <c r="T45" s="4">
        <f>'a10'!F43+'a11'!Z45+'a12'!J44</f>
        <v>13358.146894446631</v>
      </c>
      <c r="U45" s="11">
        <f>'a30-2'!F43</f>
        <v>104.1</v>
      </c>
      <c r="V45" s="4">
        <f t="shared" si="35"/>
        <v>12832.033520121644</v>
      </c>
      <c r="W45" s="213">
        <f>V45*1000000/'a1'!AD45</f>
        <v>16379.256298085402</v>
      </c>
      <c r="X45" s="4">
        <f>'a10'!G43+'a11'!AE45+'a12'!K44</f>
        <v>127022.21766759388</v>
      </c>
      <c r="Y45" s="11">
        <f>'a30-2'!G43</f>
        <v>104.9</v>
      </c>
      <c r="Z45" s="4">
        <f t="shared" si="36"/>
        <v>121088.86336281589</v>
      </c>
      <c r="AA45" s="213">
        <f>Z45*1000000/'a1'!AJ45</f>
        <v>14160.626605459989</v>
      </c>
      <c r="AB45" s="4">
        <f>'a10'!H43+'a11'!AJ45+'a12'!L44</f>
        <v>98552.6470057228</v>
      </c>
      <c r="AC45" s="11">
        <f>'a30-2'!H43</f>
        <v>105</v>
      </c>
      <c r="AD45" s="4">
        <f t="shared" si="37"/>
        <v>93859.66381497409</v>
      </c>
      <c r="AE45" s="213">
        <f>AD45*1000000/'a1'!AP45</f>
        <v>6358.2756759976191</v>
      </c>
      <c r="AF45" s="4">
        <f>'a10'!I43+'a11'!AO45+'a12'!M44</f>
        <v>7472.1673480376394</v>
      </c>
      <c r="AG45" s="11">
        <f>'a30-2'!I43</f>
        <v>105.5</v>
      </c>
      <c r="AH45" s="4">
        <f t="shared" si="38"/>
        <v>7082.6230787086633</v>
      </c>
      <c r="AI45" s="213">
        <f>AH45*1000000/'a1'!AV45</f>
        <v>5131.844692180649</v>
      </c>
      <c r="AJ45" s="4">
        <f>'a10'!J43+'a11'!AT45+'a12'!N44</f>
        <v>47696.493236333656</v>
      </c>
      <c r="AK45" s="11">
        <f>'a30-2'!J43</f>
        <v>104.3</v>
      </c>
      <c r="AL45" s="4">
        <f t="shared" si="39"/>
        <v>45730.098980185678</v>
      </c>
      <c r="AM45" s="213">
        <f>AL45*1000000/'a1'!BB45</f>
        <v>39173.07469867351</v>
      </c>
      <c r="AN45" s="4">
        <f>'a10'!K43+'a11'!AY45+'a12'!O44</f>
        <v>17756.647972455881</v>
      </c>
      <c r="AO45" s="11">
        <f>'a30-2'!K43</f>
        <v>104.4</v>
      </c>
      <c r="AP45" s="4">
        <f t="shared" si="40"/>
        <v>17008.283498520959</v>
      </c>
      <c r="AQ45" s="213">
        <f>AP45*1000000/'a1'!BH45</f>
        <v>3858.9456138965465</v>
      </c>
      <c r="AR45" s="4">
        <f>'a10'!L43+'a11'!BD45+'a12'!P44</f>
        <v>111755.14531628633</v>
      </c>
      <c r="AS45" s="11">
        <f>'a30-2'!L43</f>
        <v>106.2</v>
      </c>
      <c r="AT45" s="4">
        <f t="shared" si="41"/>
        <v>105230.83363115475</v>
      </c>
      <c r="AU45" s="213">
        <f>AT45*1000000/'a1'!BN45</f>
        <v>20330.135295110111</v>
      </c>
    </row>
    <row r="46" spans="1:47" ht="12.75" customHeight="1" x14ac:dyDescent="0.2">
      <c r="A46" s="1">
        <v>2021</v>
      </c>
      <c r="B46" s="4">
        <f>'a10'!B44</f>
        <v>449027.4</v>
      </c>
      <c r="C46" s="4">
        <f>'a11'!F46+'a12'!F45</f>
        <v>1096124.3999999999</v>
      </c>
      <c r="D46" s="4">
        <f>B46+C46</f>
        <v>1545151.7999999998</v>
      </c>
      <c r="E46" s="11">
        <f>'a30-2'!B44</f>
        <v>107.7</v>
      </c>
      <c r="F46" s="4">
        <f>D46/E46*100</f>
        <v>1434681.3370473536</v>
      </c>
      <c r="G46" s="213">
        <f>F46*1000000/'a1'!F46</f>
        <v>37517.950823448366</v>
      </c>
      <c r="H46" s="4">
        <f>'a10'!C44+'a11'!K46+'a12'!G45</f>
        <v>82895.782766762495</v>
      </c>
      <c r="I46" s="11">
        <f>'a30-2'!C44</f>
        <v>105.7</v>
      </c>
      <c r="J46" s="4">
        <f t="shared" si="33"/>
        <v>78425.527688517031</v>
      </c>
      <c r="K46" s="213">
        <f>J46*1000000/'a1'!L46</f>
        <v>148799.23136918474</v>
      </c>
      <c r="L46" s="4">
        <f>'a10'!D44+'a11'!P46+'a12'!H45</f>
        <v>34.882328819193425</v>
      </c>
      <c r="M46" s="11">
        <f>'a30-2'!D44</f>
        <v>110</v>
      </c>
      <c r="N46" s="4">
        <f t="shared" si="44"/>
        <v>31.711208017448566</v>
      </c>
      <c r="O46" s="213">
        <f>N46*1000000/'a1'!R46</f>
        <v>195.58762261506644</v>
      </c>
      <c r="P46" s="4">
        <f>'a10'!E44+'a11'!U46+'a12'!I45</f>
        <v>9431.7197308209397</v>
      </c>
      <c r="Q46" s="11">
        <f>'a30-2'!E44</f>
        <v>108.5</v>
      </c>
      <c r="R46" s="4">
        <f t="shared" ref="R46" si="45">P46/Q46*100</f>
        <v>8692.8292449962591</v>
      </c>
      <c r="S46" s="213">
        <f>R46*1000000/'a1'!X46</f>
        <v>8693.6290588696756</v>
      </c>
      <c r="T46" s="4">
        <f>'a10'!F44+'a11'!Z46+'a12'!J45</f>
        <v>25872.56178875146</v>
      </c>
      <c r="U46" s="11">
        <f>'a30-2'!F44</f>
        <v>107.4</v>
      </c>
      <c r="V46" s="4">
        <f t="shared" ref="V46" si="46">T46/U46*100</f>
        <v>24089.908555634505</v>
      </c>
      <c r="W46" s="213">
        <f>V46*1000000/'a1'!AD46</f>
        <v>30462.629780443785</v>
      </c>
      <c r="X46" s="4">
        <f>'a10'!G44+'a11'!AE46+'a12'!K45</f>
        <v>204602.46261595696</v>
      </c>
      <c r="Y46" s="11">
        <f>'a30-2'!G44</f>
        <v>108.1</v>
      </c>
      <c r="Z46" s="4">
        <f t="shared" ref="Z46" si="47">X46/Y46*100</f>
        <v>189271.47328025621</v>
      </c>
      <c r="AA46" s="213">
        <f>Z46*1000000/'a1'!AJ46</f>
        <v>22080.148352460237</v>
      </c>
      <c r="AB46" s="4">
        <f>'a10'!H44+'a11'!AJ46+'a12'!L45</f>
        <v>131037.61305374751</v>
      </c>
      <c r="AC46" s="11">
        <f>'a30-2'!H44</f>
        <v>107.8</v>
      </c>
      <c r="AD46" s="4">
        <f t="shared" ref="AD46" si="48">AB46/AC46*100</f>
        <v>121556.22732258582</v>
      </c>
      <c r="AE46" s="213">
        <f>AD46*1000000/'a1'!AP46</f>
        <v>8189.7473875394617</v>
      </c>
      <c r="AF46" s="4">
        <f>'a10'!I44+'a11'!AO46+'a12'!M45</f>
        <v>15228.623986619768</v>
      </c>
      <c r="AG46" s="11">
        <f>'a30-2'!I44</f>
        <v>109</v>
      </c>
      <c r="AH46" s="4">
        <f t="shared" ref="AH46" si="49">AF46/AG46*100</f>
        <v>13971.21466662364</v>
      </c>
      <c r="AI46" s="213">
        <f>AH46*1000000/'a1'!AV46</f>
        <v>10037.34016126142</v>
      </c>
      <c r="AJ46" s="4">
        <f>'a10'!J44+'a11'!AT46+'a12'!N45</f>
        <v>112855.95076207745</v>
      </c>
      <c r="AK46" s="11">
        <f>'a30-2'!J44</f>
        <v>107.1</v>
      </c>
      <c r="AL46" s="4">
        <f t="shared" ref="AL46" si="50">AJ46/AK46*100</f>
        <v>105374.37045945608</v>
      </c>
      <c r="AM46" s="213">
        <f>AL46*1000000/'a1'!BB46</f>
        <v>90240.111174302612</v>
      </c>
      <c r="AN46" s="4">
        <f>'a10'!K44+'a11'!AY46+'a12'!O45</f>
        <v>64204.173100343258</v>
      </c>
      <c r="AO46" s="11">
        <f>'a30-2'!K44</f>
        <v>106.3</v>
      </c>
      <c r="AP46" s="4">
        <f t="shared" ref="AP46" si="51">AN46/AO46*100</f>
        <v>60399.033960812099</v>
      </c>
      <c r="AQ46" s="213">
        <f>AP46*1000000/'a1'!BH46</f>
        <v>13629.383154673204</v>
      </c>
      <c r="AR46" s="4">
        <f>'a10'!L44+'a11'!BD46+'a12'!P45</f>
        <v>317635.95081911236</v>
      </c>
      <c r="AS46" s="11">
        <f>'a30-2'!L44</f>
        <v>108.2</v>
      </c>
      <c r="AT46" s="4">
        <f t="shared" ref="AT46" si="52">AR46/AS46*100</f>
        <v>293563.72534113895</v>
      </c>
      <c r="AU46" s="213">
        <f>AT46*1000000/'a1'!BN46</f>
        <v>56166.546993377036</v>
      </c>
    </row>
    <row r="47" spans="1:47" ht="12.75" customHeight="1" x14ac:dyDescent="0.2">
      <c r="A47" s="1">
        <v>2022</v>
      </c>
      <c r="B47" s="4">
        <f>'a10'!B45</f>
        <v>376857.8</v>
      </c>
      <c r="C47" s="4">
        <f>'a11'!F47+'a12'!F46</f>
        <v>2179599.2999999998</v>
      </c>
      <c r="D47" s="4">
        <f>B47+C47</f>
        <v>2556457.0999999996</v>
      </c>
      <c r="E47" s="11">
        <f>'a30-2'!B45</f>
        <v>113.3</v>
      </c>
      <c r="F47" s="4">
        <f>D47/E47*100</f>
        <v>2256361.0767872902</v>
      </c>
      <c r="G47" s="213">
        <f>F47*1000000/'a1'!F47</f>
        <v>57950.608730415712</v>
      </c>
      <c r="H47" s="4">
        <f>'a10'!C45+'a11'!K47+'a12'!G46</f>
        <v>121299.10614823314</v>
      </c>
      <c r="I47" s="11">
        <f>'a30-2'!C45</f>
        <v>110.5</v>
      </c>
      <c r="J47" s="4">
        <f t="shared" ref="J47" si="53">H47/I47*100</f>
        <v>109772.94674048248</v>
      </c>
      <c r="K47" s="213">
        <f>J47*1000000/'a1'!L47</f>
        <v>206608.87233108195</v>
      </c>
      <c r="L47" s="4">
        <f>'a10'!D45+'a11'!P47+'a12'!H46</f>
        <v>51.762357221152442</v>
      </c>
      <c r="M47" s="11">
        <f>'a30-2'!D45</f>
        <v>117.1</v>
      </c>
      <c r="N47" s="4">
        <f t="shared" ref="N47" si="54">L47/M47*100</f>
        <v>44.203550146159223</v>
      </c>
      <c r="O47" s="213">
        <f>N47*1000000/'a1'!R47</f>
        <v>264.35474601950341</v>
      </c>
      <c r="P47" s="4">
        <f>'a10'!E45+'a11'!U47+'a12'!I46</f>
        <v>9226.8496717901726</v>
      </c>
      <c r="Q47" s="11">
        <f>'a30-2'!E45</f>
        <v>114.4</v>
      </c>
      <c r="R47" s="4">
        <f t="shared" ref="R47" si="55">P47/Q47*100</f>
        <v>8065.4280347816184</v>
      </c>
      <c r="S47" s="213">
        <f>R47*1000000/'a1'!X47</f>
        <v>7866.6917998422041</v>
      </c>
      <c r="T47" s="4">
        <f>'a10'!F45+'a11'!Z47+'a12'!J46</f>
        <v>22983.834113645757</v>
      </c>
      <c r="U47" s="11">
        <f>'a30-2'!F45</f>
        <v>114.1</v>
      </c>
      <c r="V47" s="4">
        <f t="shared" ref="V47" si="56">T47/U47*100</f>
        <v>20143.588180232917</v>
      </c>
      <c r="W47" s="213">
        <f>V47*1000000/'a1'!AD47</f>
        <v>24891.244612676353</v>
      </c>
      <c r="X47" s="4">
        <f>'a10'!G45+'a11'!AE47+'a12'!K46</f>
        <v>229866.15760632954</v>
      </c>
      <c r="Y47" s="11">
        <f>'a30-2'!G45</f>
        <v>114.2</v>
      </c>
      <c r="Z47" s="4">
        <f t="shared" ref="Z47" si="57">X47/Y47*100</f>
        <v>201283.85079363355</v>
      </c>
      <c r="AA47" s="213">
        <f>Z47*1000000/'a1'!AJ47</f>
        <v>23207.607586053004</v>
      </c>
      <c r="AB47" s="4">
        <f>'a10'!H45+'a11'!AJ47+'a12'!L46</f>
        <v>151902.20311623835</v>
      </c>
      <c r="AC47" s="11">
        <f>'a30-2'!H45</f>
        <v>113.1</v>
      </c>
      <c r="AD47" s="4">
        <f t="shared" ref="AD47" si="58">AB47/AC47*100</f>
        <v>134307.87189764663</v>
      </c>
      <c r="AE47" s="213">
        <f>AD47*1000000/'a1'!AP47</f>
        <v>8870.209097979463</v>
      </c>
      <c r="AF47" s="4">
        <f>'a10'!I45+'a11'!AO47+'a12'!M46</f>
        <v>22707.153935184626</v>
      </c>
      <c r="AG47" s="11">
        <f>'a30-2'!I45</f>
        <v>114.3</v>
      </c>
      <c r="AH47" s="4">
        <f t="shared" ref="AH47" si="59">AF47/AG47*100</f>
        <v>19866.276408735455</v>
      </c>
      <c r="AI47" s="213">
        <f>AH47*1000000/'a1'!AV47</f>
        <v>14063.94340572309</v>
      </c>
      <c r="AJ47" s="4">
        <f>'a10'!J45+'a11'!AT47+'a12'!N46</f>
        <v>176090.76287152039</v>
      </c>
      <c r="AK47" s="11">
        <f>'a30-2'!J45</f>
        <v>112.1</v>
      </c>
      <c r="AL47" s="4">
        <f t="shared" ref="AL47" si="60">AJ47/AK47*100</f>
        <v>157083.64216906368</v>
      </c>
      <c r="AM47" s="213">
        <f>AL47*1000000/'a1'!BB47</f>
        <v>133296.25837988188</v>
      </c>
      <c r="AN47" s="4">
        <f>'a10'!K45+'a11'!AY47+'a12'!O46</f>
        <v>193211.0987309315</v>
      </c>
      <c r="AO47" s="11">
        <f>'a30-2'!K45</f>
        <v>111</v>
      </c>
      <c r="AP47" s="4">
        <f t="shared" ref="AP47" si="61">AN47/AO47*100</f>
        <v>174064.0529107491</v>
      </c>
      <c r="AQ47" s="213">
        <f>AP47*1000000/'a1'!BH47</f>
        <v>38588.742155290267</v>
      </c>
      <c r="AR47" s="4">
        <f>'a10'!L45+'a11'!BD47+'a12'!P46</f>
        <v>454166.93898018112</v>
      </c>
      <c r="AS47" s="11">
        <f>'a30-2'!L45</f>
        <v>113.8</v>
      </c>
      <c r="AT47" s="4">
        <f t="shared" ref="AT47" si="62">AR47/AS47*100</f>
        <v>399092.21351509762</v>
      </c>
      <c r="AU47" s="213">
        <f>AT47*1000000/'a1'!BN47</f>
        <v>74492.441700285839</v>
      </c>
    </row>
    <row r="48" spans="1:47" ht="12.75" customHeight="1" x14ac:dyDescent="0.2">
      <c r="A48" s="1">
        <v>2023</v>
      </c>
      <c r="B48" s="4">
        <f>'a10'!B46</f>
        <v>266570.2</v>
      </c>
      <c r="C48" s="4">
        <f>'a11'!F48+'a12'!F47</f>
        <v>1444096.3</v>
      </c>
      <c r="D48" s="4">
        <f>B48+C48</f>
        <v>1710666.5</v>
      </c>
      <c r="E48" s="11">
        <f>'a30-2'!B46</f>
        <v>117.4</v>
      </c>
      <c r="F48" s="4">
        <f>D48/E48*100</f>
        <v>1457126.4906303238</v>
      </c>
      <c r="G48" s="213">
        <f>F48*1000000/'a1'!F48</f>
        <v>36352.291398380534</v>
      </c>
      <c r="H48" s="4">
        <f>'a10'!C46+'a11'!K48+'a12'!G47</f>
        <v>47198.885365290385</v>
      </c>
      <c r="I48" s="11">
        <f>'a30-2'!C46</f>
        <v>114.5</v>
      </c>
      <c r="J48" s="4">
        <f t="shared" ref="J48" si="63">H48/I48*100</f>
        <v>41221.733943485051</v>
      </c>
      <c r="K48" s="213">
        <f>J48*1000000/'a1'!L48</f>
        <v>76491.368535730755</v>
      </c>
      <c r="L48" s="4">
        <f>'a10'!D46+'a11'!P48+'a12'!H47</f>
        <v>37.061079890401388</v>
      </c>
      <c r="M48" s="11">
        <f>'a30-2'!D46</f>
        <v>120.4</v>
      </c>
      <c r="N48" s="4">
        <f t="shared" ref="N48" si="64">L48/M48*100</f>
        <v>30.781627815947992</v>
      </c>
      <c r="O48" s="213">
        <f>N48*1000000/'a1'!R48</f>
        <v>177.19818215071982</v>
      </c>
      <c r="P48" s="4">
        <f>'a10'!E46+'a11'!U48+'a12'!I47</f>
        <v>6552.6696263694121</v>
      </c>
      <c r="Q48" s="11">
        <f>'a30-2'!E46</f>
        <v>119.7</v>
      </c>
      <c r="R48" s="4">
        <f t="shared" ref="R48" si="65">P48/Q48*100</f>
        <v>5474.2436310521407</v>
      </c>
      <c r="S48" s="213">
        <f>R48*1000000/'a1'!X48</f>
        <v>5181.5581380653794</v>
      </c>
      <c r="T48" s="4">
        <f>'a10'!F46+'a11'!Z48+'a12'!J47</f>
        <v>16282.843276304086</v>
      </c>
      <c r="U48" s="11">
        <f>'a30-2'!F46</f>
        <v>118.5</v>
      </c>
      <c r="V48" s="4">
        <f t="shared" ref="V48" si="66">T48/U48*100</f>
        <v>13740.796013758722</v>
      </c>
      <c r="W48" s="213">
        <f>V48*1000000/'a1'!AD48</f>
        <v>16511.609144256385</v>
      </c>
      <c r="X48" s="4">
        <f>'a10'!G46+'a11'!AE48+'a12'!K47</f>
        <v>163751.63159580395</v>
      </c>
      <c r="Y48" s="11">
        <f>'a30-2'!G46</f>
        <v>118.5</v>
      </c>
      <c r="Z48" s="4">
        <f t="shared" ref="Z48" si="67">X48/Y48*100</f>
        <v>138187.03088253498</v>
      </c>
      <c r="AA48" s="213">
        <f>Z48*1000000/'a1'!AJ48</f>
        <v>15617.847934626614</v>
      </c>
      <c r="AB48" s="4">
        <f>'a10'!H46+'a11'!AJ48+'a12'!L47</f>
        <v>108281.37691425785</v>
      </c>
      <c r="AC48" s="11">
        <f>'a30-2'!H46</f>
        <v>117.1</v>
      </c>
      <c r="AD48" s="4">
        <f t="shared" ref="AD48" si="68">AB48/AC48*100</f>
        <v>92469.151933610468</v>
      </c>
      <c r="AE48" s="213">
        <f>AD48*1000000/'a1'!AP48</f>
        <v>5918.7049069765553</v>
      </c>
      <c r="AF48" s="4">
        <f>'a10'!I46+'a11'!AO48+'a12'!M47</f>
        <v>9596.4353038410572</v>
      </c>
      <c r="AG48" s="11">
        <f>'a30-2'!I46</f>
        <v>117.8</v>
      </c>
      <c r="AH48" s="4">
        <f t="shared" ref="AH48" si="69">AF48/AG48*100</f>
        <v>8146.3797146358729</v>
      </c>
      <c r="AI48" s="213">
        <f>AH48*1000000/'a1'!AV48</f>
        <v>5599.8755207180047</v>
      </c>
      <c r="AJ48" s="4">
        <f>'a10'!J46+'a11'!AT48+'a12'!N47</f>
        <v>72398.658412087651</v>
      </c>
      <c r="AK48" s="11">
        <f>'a30-2'!J46</f>
        <v>115.5</v>
      </c>
      <c r="AL48" s="4">
        <f t="shared" ref="AL48" si="70">AJ48/AK48*100</f>
        <v>62682.82113600662</v>
      </c>
      <c r="AM48" s="213">
        <f>AL48*1000000/'a1'!BB48</f>
        <v>51833.67096693116</v>
      </c>
      <c r="AN48" s="4">
        <f>'a10'!K46+'a11'!AY48+'a12'!O47</f>
        <v>82499.358571058852</v>
      </c>
      <c r="AO48" s="11">
        <f>'a30-2'!K46</f>
        <v>114.3</v>
      </c>
      <c r="AP48" s="4">
        <f t="shared" ref="AP48" si="71">AN48/AO48*100</f>
        <v>72177.916510112729</v>
      </c>
      <c r="AQ48" s="213">
        <f>AP48*1000000/'a1'!BH48</f>
        <v>15407.77047738842</v>
      </c>
      <c r="AR48" s="4">
        <f>'a10'!L46+'a11'!BD48+'a12'!P47</f>
        <v>171325.66417763924</v>
      </c>
      <c r="AS48" s="11">
        <f>'a30-2'!L46</f>
        <v>118.5</v>
      </c>
      <c r="AT48" s="4">
        <f t="shared" ref="AT48" si="72">AR48/AS48*100</f>
        <v>144578.61955918922</v>
      </c>
      <c r="AU48" s="213">
        <f>AT48*1000000/'a1'!BN48</f>
        <v>26137.075710779452</v>
      </c>
    </row>
    <row r="49" spans="1:47" ht="12.75" customHeight="1" x14ac:dyDescent="0.2">
      <c r="B49" s="4"/>
      <c r="C49" s="4"/>
      <c r="D49" s="4"/>
      <c r="F49" s="4"/>
      <c r="G49" s="4"/>
      <c r="H49" s="4"/>
      <c r="J49" s="4"/>
      <c r="K49" s="4"/>
      <c r="L49" s="4"/>
      <c r="N49" s="4"/>
      <c r="O49" s="4"/>
      <c r="P49" s="4"/>
      <c r="R49" s="4"/>
      <c r="S49" s="4"/>
      <c r="T49" s="4"/>
      <c r="V49" s="4"/>
      <c r="W49" s="4"/>
      <c r="X49" s="4"/>
      <c r="Z49" s="4"/>
      <c r="AA49" s="4"/>
      <c r="AB49" s="4"/>
      <c r="AD49" s="4"/>
      <c r="AE49" s="4"/>
      <c r="AF49" s="4"/>
      <c r="AH49" s="4"/>
      <c r="AI49" s="4"/>
      <c r="AJ49" s="4"/>
      <c r="AL49" s="4"/>
      <c r="AM49" s="4"/>
      <c r="AN49" s="4"/>
      <c r="AP49" s="4"/>
      <c r="AQ49" s="4"/>
      <c r="AR49" s="4"/>
      <c r="AT49" s="4"/>
      <c r="AU49" s="4"/>
    </row>
    <row r="50" spans="1:47" ht="12.75" customHeight="1" x14ac:dyDescent="0.2">
      <c r="B50" s="1" t="s">
        <v>465</v>
      </c>
    </row>
    <row r="51" spans="1:47" s="5" customFormat="1" ht="12.75" customHeight="1" x14ac:dyDescent="0.2">
      <c r="A51" s="1" t="s">
        <v>157</v>
      </c>
      <c r="B51" s="5">
        <f>(POWER(B25/B6, 1/19)-1)*100</f>
        <v>9.3189319743914645</v>
      </c>
      <c r="C51" s="5">
        <f t="shared" ref="C51:F51" si="73">(POWER(C25/C6, 1/19)-1)*100</f>
        <v>3.0430555971281192</v>
      </c>
      <c r="D51" s="5">
        <f t="shared" si="73"/>
        <v>5.1240976848870856</v>
      </c>
      <c r="E51" s="5">
        <f t="shared" si="73"/>
        <v>3.5364339599445183</v>
      </c>
      <c r="F51" s="5">
        <f t="shared" si="73"/>
        <v>1.533434815377932</v>
      </c>
      <c r="G51" s="5">
        <f t="shared" ref="G51:AU51" si="74">(POWER(G25/G6, 1/19)-1)*100</f>
        <v>0.40603245625960849</v>
      </c>
      <c r="H51" s="5">
        <f t="shared" si="74"/>
        <v>8.2415572825977002</v>
      </c>
      <c r="I51" s="5">
        <f t="shared" si="74"/>
        <v>3.1268644477706165</v>
      </c>
      <c r="J51" s="5">
        <f t="shared" si="74"/>
        <v>4.9596124755809434</v>
      </c>
      <c r="K51" s="5">
        <f t="shared" si="74"/>
        <v>5.4350106788641606</v>
      </c>
      <c r="L51" s="5">
        <f t="shared" si="74"/>
        <v>1.7093998469969396</v>
      </c>
      <c r="M51" s="5">
        <f t="shared" si="74"/>
        <v>3.3895843983792417</v>
      </c>
      <c r="N51" s="5">
        <f t="shared" si="74"/>
        <v>-1.6251004017080128</v>
      </c>
      <c r="O51" s="5">
        <f t="shared" si="74"/>
        <v>-2.1386741360911898</v>
      </c>
      <c r="P51" s="5">
        <f t="shared" si="74"/>
        <v>6.033575930658186</v>
      </c>
      <c r="Q51" s="5">
        <f t="shared" si="74"/>
        <v>3.6930891323662784</v>
      </c>
      <c r="R51" s="5">
        <f t="shared" si="74"/>
        <v>2.257129012044623</v>
      </c>
      <c r="S51" s="5">
        <f t="shared" si="74"/>
        <v>1.7828218682969244</v>
      </c>
      <c r="T51" s="5">
        <f t="shared" si="74"/>
        <v>8.2083218203562236</v>
      </c>
      <c r="U51" s="5">
        <f t="shared" si="74"/>
        <v>3.5022071571367386</v>
      </c>
      <c r="V51" s="5">
        <f t="shared" si="74"/>
        <v>4.5468737261560976</v>
      </c>
      <c r="W51" s="5">
        <f t="shared" si="74"/>
        <v>4.2143565890051748</v>
      </c>
      <c r="X51" s="5">
        <f t="shared" si="74"/>
        <v>6.3914070858650529</v>
      </c>
      <c r="Y51" s="5">
        <f t="shared" si="74"/>
        <v>3.375434779818165</v>
      </c>
      <c r="Z51" s="5">
        <f t="shared" si="74"/>
        <v>2.9174941923781894</v>
      </c>
      <c r="AA51" s="5">
        <f t="shared" si="74"/>
        <v>2.2878019329234167</v>
      </c>
      <c r="AB51" s="5">
        <f t="shared" si="74"/>
        <v>4.8017807113311717</v>
      </c>
      <c r="AC51" s="5">
        <f t="shared" si="74"/>
        <v>3.6795743268589698</v>
      </c>
      <c r="AD51" s="5">
        <f t="shared" si="74"/>
        <v>1.0823794288876698</v>
      </c>
      <c r="AE51" s="5">
        <f t="shared" si="74"/>
        <v>-0.40688387924466829</v>
      </c>
      <c r="AF51" s="5">
        <f t="shared" si="74"/>
        <v>3.4579478364952454</v>
      </c>
      <c r="AG51" s="5">
        <f t="shared" si="74"/>
        <v>3.5668631437179465</v>
      </c>
      <c r="AH51" s="5">
        <f t="shared" si="74"/>
        <v>-0.10516424261258761</v>
      </c>
      <c r="AI51" s="5">
        <f t="shared" si="74"/>
        <v>-0.64259253155765084</v>
      </c>
      <c r="AJ51" s="5">
        <f t="shared" si="74"/>
        <v>5.4557685359611474</v>
      </c>
      <c r="AK51" s="5">
        <f t="shared" si="74"/>
        <v>3.5016307358443743</v>
      </c>
      <c r="AL51" s="5">
        <f t="shared" si="74"/>
        <v>1.8880260979695196</v>
      </c>
      <c r="AM51" s="5">
        <f t="shared" si="74"/>
        <v>1.7161618174974524</v>
      </c>
      <c r="AN51" s="5">
        <f t="shared" si="74"/>
        <v>0.41434986281172481</v>
      </c>
      <c r="AO51" s="5">
        <f t="shared" si="74"/>
        <v>3.3675427356277154</v>
      </c>
      <c r="AP51" s="5">
        <f t="shared" si="74"/>
        <v>-2.8569827575074203</v>
      </c>
      <c r="AQ51" s="5">
        <f t="shared" si="74"/>
        <v>-4.2325977852812784</v>
      </c>
      <c r="AR51" s="5">
        <f t="shared" si="74"/>
        <v>6.9015063536655097</v>
      </c>
      <c r="AS51" s="5">
        <f t="shared" si="74"/>
        <v>3.5405662339351052</v>
      </c>
      <c r="AT51" s="5">
        <f t="shared" si="74"/>
        <v>3.2460128836236501</v>
      </c>
      <c r="AU51" s="5">
        <f t="shared" si="74"/>
        <v>1.3242163002772589</v>
      </c>
    </row>
    <row r="52" spans="1:47" ht="12.75" customHeight="1" x14ac:dyDescent="0.2">
      <c r="A52" s="5" t="s">
        <v>158</v>
      </c>
      <c r="B52" s="5">
        <f>(POWER(B33/B25, 1/8)-1)*100</f>
        <v>-11.715590763571349</v>
      </c>
      <c r="C52" s="5">
        <f t="shared" ref="C52:F52" si="75">(POWER(C33/C25, 1/8)-1)*100</f>
        <v>16.463932345239041</v>
      </c>
      <c r="D52" s="5">
        <f t="shared" si="75"/>
        <v>8.8605262644656513</v>
      </c>
      <c r="E52" s="5">
        <f t="shared" si="75"/>
        <v>2.006204233473996</v>
      </c>
      <c r="F52" s="5">
        <f t="shared" si="75"/>
        <v>6.7195148398065507</v>
      </c>
      <c r="G52" s="5">
        <f t="shared" ref="G52:AU52" si="76">(POWER(G33/G25, 1/8)-1)*100</f>
        <v>5.6553164545822154</v>
      </c>
      <c r="H52" s="5">
        <f t="shared" si="76"/>
        <v>26.049441757296066</v>
      </c>
      <c r="I52" s="5">
        <f t="shared" si="76"/>
        <v>2.0567027641914759</v>
      </c>
      <c r="J52" s="5">
        <f t="shared" si="76"/>
        <v>23.50922413057117</v>
      </c>
      <c r="K52" s="5">
        <f t="shared" si="76"/>
        <v>23.99726629452892</v>
      </c>
      <c r="L52" s="5">
        <f t="shared" si="76"/>
        <v>2.4974200282405601</v>
      </c>
      <c r="M52" s="5">
        <f t="shared" si="76"/>
        <v>2.4270670218019763</v>
      </c>
      <c r="N52" s="5">
        <f t="shared" si="76"/>
        <v>6.8685952340707956E-2</v>
      </c>
      <c r="O52" s="5">
        <f t="shared" si="76"/>
        <v>-0.13709402064415732</v>
      </c>
      <c r="P52" s="5">
        <f t="shared" si="76"/>
        <v>-4.9945636604225463</v>
      </c>
      <c r="Q52" s="5">
        <f t="shared" si="76"/>
        <v>2.3664560903571275</v>
      </c>
      <c r="R52" s="5">
        <f t="shared" si="76"/>
        <v>-7.1908514096475251</v>
      </c>
      <c r="S52" s="5">
        <f t="shared" si="76"/>
        <v>-7.2174526335174738</v>
      </c>
      <c r="T52" s="5">
        <f t="shared" si="76"/>
        <v>-3.7241682966467571</v>
      </c>
      <c r="U52" s="5">
        <f t="shared" si="76"/>
        <v>2.2699645056234674</v>
      </c>
      <c r="V52" s="5">
        <f t="shared" si="76"/>
        <v>-5.8610881809200492</v>
      </c>
      <c r="W52" s="5">
        <f t="shared" si="76"/>
        <v>-5.8038288173290375</v>
      </c>
      <c r="X52" s="5">
        <f t="shared" si="76"/>
        <v>-4.5093304157913234</v>
      </c>
      <c r="Y52" s="5">
        <f t="shared" si="76"/>
        <v>1.8182263102178187</v>
      </c>
      <c r="Z52" s="5">
        <f t="shared" si="76"/>
        <v>-6.2145619260057234</v>
      </c>
      <c r="AA52" s="5">
        <f t="shared" si="76"/>
        <v>-6.8401803274154123</v>
      </c>
      <c r="AB52" s="5">
        <f t="shared" si="76"/>
        <v>2.1769209898119035</v>
      </c>
      <c r="AC52" s="5">
        <f t="shared" si="76"/>
        <v>1.8563159838009602</v>
      </c>
      <c r="AD52" s="5">
        <f t="shared" si="76"/>
        <v>0.31476202817106724</v>
      </c>
      <c r="AE52" s="5">
        <f t="shared" si="76"/>
        <v>-0.90428081474250854</v>
      </c>
      <c r="AF52" s="5">
        <f t="shared" si="76"/>
        <v>10.594372372011641</v>
      </c>
      <c r="AG52" s="5">
        <f t="shared" si="76"/>
        <v>2.2343633994985179</v>
      </c>
      <c r="AH52" s="5">
        <f t="shared" si="76"/>
        <v>8.1772984097772792</v>
      </c>
      <c r="AI52" s="5">
        <f t="shared" si="76"/>
        <v>7.5969170238805006</v>
      </c>
      <c r="AJ52" s="5">
        <f t="shared" si="76"/>
        <v>17.450432400647852</v>
      </c>
      <c r="AK52" s="5">
        <f t="shared" si="76"/>
        <v>2.471699721666254</v>
      </c>
      <c r="AL52" s="5">
        <f t="shared" si="76"/>
        <v>14.617433613053009</v>
      </c>
      <c r="AM52" s="5">
        <f t="shared" si="76"/>
        <v>14.478796457253317</v>
      </c>
      <c r="AN52" s="5">
        <f t="shared" si="76"/>
        <v>5.4169705562154169</v>
      </c>
      <c r="AO52" s="5">
        <f t="shared" si="76"/>
        <v>2.514476508747121</v>
      </c>
      <c r="AP52" s="5">
        <f t="shared" si="76"/>
        <v>2.8313016330143714</v>
      </c>
      <c r="AQ52" s="5">
        <f t="shared" si="76"/>
        <v>0.54623870942189789</v>
      </c>
      <c r="AR52" s="5">
        <f t="shared" si="76"/>
        <v>-3.845972495289951E-2</v>
      </c>
      <c r="AS52" s="5">
        <f t="shared" si="76"/>
        <v>1.8335847257587412</v>
      </c>
      <c r="AT52" s="5">
        <f t="shared" si="76"/>
        <v>-1.8383369845548669</v>
      </c>
      <c r="AU52" s="5">
        <f t="shared" si="76"/>
        <v>-2.7417758603757392</v>
      </c>
    </row>
    <row r="53" spans="1:47" ht="12.75" customHeight="1" x14ac:dyDescent="0.2">
      <c r="A53" s="5" t="s">
        <v>159</v>
      </c>
      <c r="B53" s="5">
        <f>(POWER(B44/B33, 1/11)-1)*100</f>
        <v>2.6078184370096791</v>
      </c>
      <c r="C53" s="5">
        <f t="shared" ref="C53:F53" si="77">(POWER(C44/C33, 1/11)-1)*100</f>
        <v>-6.8440024848766097</v>
      </c>
      <c r="D53" s="5">
        <f t="shared" si="77"/>
        <v>-5.5335870540584864</v>
      </c>
      <c r="E53" s="5">
        <f t="shared" si="77"/>
        <v>1.4889383766551356</v>
      </c>
      <c r="F53" s="5">
        <f t="shared" si="77"/>
        <v>-6.9194983640985308</v>
      </c>
      <c r="G53" s="5">
        <f t="shared" ref="G53:AU53" si="78">(POWER(G44/G33, 1/11)-1)*100</f>
        <v>-7.9588806952125672</v>
      </c>
      <c r="H53" s="5">
        <f t="shared" si="78"/>
        <v>-3.451993256869712</v>
      </c>
      <c r="I53" s="5">
        <f t="shared" si="78"/>
        <v>1.6621615969570014</v>
      </c>
      <c r="J53" s="5">
        <f t="shared" si="78"/>
        <v>-5.0305391637273544</v>
      </c>
      <c r="K53" s="5">
        <f t="shared" si="78"/>
        <v>-5.2972650391083231</v>
      </c>
      <c r="L53" s="5">
        <f t="shared" si="78"/>
        <v>-6.24971283358009</v>
      </c>
      <c r="M53" s="5">
        <f t="shared" si="78"/>
        <v>1.5908230544199986</v>
      </c>
      <c r="N53" s="5">
        <f t="shared" si="78"/>
        <v>-7.7177599829072019</v>
      </c>
      <c r="O53" s="5">
        <f t="shared" si="78"/>
        <v>-8.6853810574506483</v>
      </c>
      <c r="P53" s="5">
        <f t="shared" si="78"/>
        <v>-4.2606217420328552</v>
      </c>
      <c r="Q53" s="5">
        <f t="shared" si="78"/>
        <v>1.4426511823219634</v>
      </c>
      <c r="R53" s="5">
        <f t="shared" si="78"/>
        <v>-5.6221646988546929</v>
      </c>
      <c r="S53" s="5">
        <f t="shared" si="78"/>
        <v>-5.9790817708735622</v>
      </c>
      <c r="T53" s="5">
        <f t="shared" si="78"/>
        <v>-3.3550967430214351</v>
      </c>
      <c r="U53" s="5">
        <f t="shared" si="78"/>
        <v>1.5286316228726005</v>
      </c>
      <c r="V53" s="5">
        <f t="shared" si="78"/>
        <v>-4.8101981557622135</v>
      </c>
      <c r="W53" s="5">
        <f t="shared" si="78"/>
        <v>-5.1560631581956118</v>
      </c>
      <c r="X53" s="5">
        <f t="shared" si="78"/>
        <v>1.9950963493474916</v>
      </c>
      <c r="Y53" s="5">
        <f t="shared" si="78"/>
        <v>1.4426511823219634</v>
      </c>
      <c r="Z53" s="5">
        <f t="shared" si="78"/>
        <v>0.54458865239299659</v>
      </c>
      <c r="AA53" s="5">
        <f t="shared" si="78"/>
        <v>-0.26468146479378118</v>
      </c>
      <c r="AB53" s="5">
        <f t="shared" si="78"/>
        <v>-1.5945753923084061</v>
      </c>
      <c r="AC53" s="5">
        <f t="shared" si="78"/>
        <v>1.5173023885242554</v>
      </c>
      <c r="AD53" s="5">
        <f t="shared" si="78"/>
        <v>-3.0653668957070668</v>
      </c>
      <c r="AE53" s="5">
        <f t="shared" si="78"/>
        <v>-4.1452974881816429</v>
      </c>
      <c r="AF53" s="5">
        <f t="shared" si="78"/>
        <v>-4.4566035314808072</v>
      </c>
      <c r="AG53" s="5">
        <f t="shared" si="78"/>
        <v>1.6373481842819393</v>
      </c>
      <c r="AH53" s="5">
        <f t="shared" si="78"/>
        <v>-5.9957799220751067</v>
      </c>
      <c r="AI53" s="5">
        <f t="shared" si="78"/>
        <v>-7.1371484189356682</v>
      </c>
      <c r="AJ53" s="5">
        <f t="shared" si="78"/>
        <v>-7.0313321121398324</v>
      </c>
      <c r="AK53" s="5">
        <f t="shared" si="78"/>
        <v>1.7416345105222497</v>
      </c>
      <c r="AL53" s="5">
        <f t="shared" si="78"/>
        <v>-8.6227891510380239</v>
      </c>
      <c r="AM53" s="5">
        <f t="shared" si="78"/>
        <v>-9.7360293395901021</v>
      </c>
      <c r="AN53" s="5">
        <f t="shared" si="78"/>
        <v>-23.526736051118501</v>
      </c>
      <c r="AO53" s="5">
        <f t="shared" si="78"/>
        <v>1.339793159435243</v>
      </c>
      <c r="AP53" s="5">
        <f t="shared" si="78"/>
        <v>-24.537773795760454</v>
      </c>
      <c r="AQ53" s="5">
        <f t="shared" si="78"/>
        <v>-25.840967968541072</v>
      </c>
      <c r="AR53" s="5">
        <f t="shared" si="78"/>
        <v>-4.6765614742542594</v>
      </c>
      <c r="AS53" s="5">
        <f t="shared" si="78"/>
        <v>1.4748818822292842</v>
      </c>
      <c r="AT53" s="5">
        <f t="shared" si="78"/>
        <v>-6.0620354932985787</v>
      </c>
      <c r="AU53" s="5">
        <f t="shared" si="78"/>
        <v>-7.4300947969633828</v>
      </c>
    </row>
    <row r="54" spans="1:47" ht="12.75" customHeight="1" x14ac:dyDescent="0.2">
      <c r="A54" s="5" t="s">
        <v>160</v>
      </c>
      <c r="B54" s="5">
        <f>(POWER(B48/B44, 1/4)-1)*100</f>
        <v>9.5803855549089878</v>
      </c>
      <c r="C54" s="5">
        <f t="shared" ref="C54:F54" si="79">(POWER(C48/C44, 1/4)-1)*100</f>
        <v>21.403735929286903</v>
      </c>
      <c r="D54" s="5">
        <f t="shared" si="79"/>
        <v>19.119407187363848</v>
      </c>
      <c r="E54" s="5">
        <f t="shared" si="79"/>
        <v>3.2504477925092035</v>
      </c>
      <c r="F54" s="5">
        <f t="shared" si="79"/>
        <v>15.369385541789327</v>
      </c>
      <c r="G54" s="5">
        <f t="shared" ref="G54:AU54" si="80">(POWER(G48/G44, 1/4)-1)*100</f>
        <v>13.553249852819359</v>
      </c>
      <c r="H54" s="5">
        <f t="shared" si="80"/>
        <v>-15.018407803522727</v>
      </c>
      <c r="I54" s="5">
        <f t="shared" si="80"/>
        <v>3.1095782183907072</v>
      </c>
      <c r="J54" s="5">
        <f t="shared" si="80"/>
        <v>-17.581282297089363</v>
      </c>
      <c r="K54" s="5">
        <f t="shared" si="80"/>
        <v>-18.01536974319443</v>
      </c>
      <c r="L54" s="5">
        <f t="shared" si="80"/>
        <v>15.579862872101046</v>
      </c>
      <c r="M54" s="5">
        <f t="shared" si="80"/>
        <v>4.0046550771397182</v>
      </c>
      <c r="N54" s="5">
        <f t="shared" si="80"/>
        <v>11.129509334342824</v>
      </c>
      <c r="O54" s="5">
        <f t="shared" si="80"/>
        <v>8.1452888264182057</v>
      </c>
      <c r="P54" s="5">
        <f t="shared" si="80"/>
        <v>7.8712169963466527</v>
      </c>
      <c r="Q54" s="5">
        <f t="shared" si="80"/>
        <v>3.8531548132867188</v>
      </c>
      <c r="R54" s="5">
        <f t="shared" si="80"/>
        <v>3.8689842309401534</v>
      </c>
      <c r="S54" s="5">
        <f t="shared" si="80"/>
        <v>1.8263179958686315</v>
      </c>
      <c r="T54" s="5">
        <f t="shared" si="80"/>
        <v>9.7713033305484522</v>
      </c>
      <c r="U54" s="5">
        <f t="shared" si="80"/>
        <v>3.6170703403077376</v>
      </c>
      <c r="V54" s="5">
        <f t="shared" si="80"/>
        <v>5.9394006895084672</v>
      </c>
      <c r="W54" s="5">
        <f t="shared" si="80"/>
        <v>4.1504634948482666</v>
      </c>
      <c r="X54" s="5">
        <f t="shared" si="80"/>
        <v>15.747658722720903</v>
      </c>
      <c r="Y54" s="5">
        <f t="shared" si="80"/>
        <v>3.5918869454864888</v>
      </c>
      <c r="Z54" s="5">
        <f t="shared" si="80"/>
        <v>11.73428936923524</v>
      </c>
      <c r="AA54" s="5">
        <f t="shared" si="80"/>
        <v>10.564242455984862</v>
      </c>
      <c r="AB54" s="5">
        <f t="shared" si="80"/>
        <v>8.6974357367861188</v>
      </c>
      <c r="AC54" s="5">
        <f t="shared" si="80"/>
        <v>3.1345401026808828</v>
      </c>
      <c r="AD54" s="5">
        <f t="shared" si="80"/>
        <v>5.3938240560018169</v>
      </c>
      <c r="AE54" s="5">
        <f t="shared" si="80"/>
        <v>3.5771760979394829</v>
      </c>
      <c r="AF54" s="5">
        <f t="shared" si="80"/>
        <v>-1.1501772271536481</v>
      </c>
      <c r="AG54" s="5">
        <f t="shared" si="80"/>
        <v>3.3382832167159648</v>
      </c>
      <c r="AH54" s="5">
        <f t="shared" si="80"/>
        <v>-4.3434633362900321</v>
      </c>
      <c r="AI54" s="5">
        <f t="shared" si="80"/>
        <v>-5.7674723086369113</v>
      </c>
      <c r="AJ54" s="5">
        <f t="shared" si="80"/>
        <v>-3.6710743893672237</v>
      </c>
      <c r="AK54" s="5">
        <f t="shared" si="80"/>
        <v>2.9299240613706035</v>
      </c>
      <c r="AL54" s="5">
        <f t="shared" si="80"/>
        <v>-6.4130995052537614</v>
      </c>
      <c r="AM54" s="5">
        <f t="shared" si="80"/>
        <v>-7.2978159621712617</v>
      </c>
      <c r="AN54" s="5">
        <f t="shared" si="80"/>
        <v>51.559328448330469</v>
      </c>
      <c r="AO54" s="5">
        <f t="shared" si="80"/>
        <v>2.686482847923588</v>
      </c>
      <c r="AP54" s="5">
        <f t="shared" si="80"/>
        <v>47.594234649935842</v>
      </c>
      <c r="AQ54" s="5">
        <f t="shared" si="80"/>
        <v>44.930468590788841</v>
      </c>
      <c r="AR54" s="5">
        <f t="shared" si="80"/>
        <v>14.900989695102851</v>
      </c>
      <c r="AS54" s="5">
        <f t="shared" si="80"/>
        <v>3.2672609151099374</v>
      </c>
      <c r="AT54" s="5">
        <f t="shared" si="80"/>
        <v>11.265650581704056</v>
      </c>
      <c r="AU54" s="5">
        <f t="shared" si="80"/>
        <v>9.0878242215660663</v>
      </c>
    </row>
    <row r="55" spans="1:47" ht="12.75" customHeight="1" x14ac:dyDescent="0.2">
      <c r="A55" s="1" t="s">
        <v>161</v>
      </c>
      <c r="B55" s="5">
        <f>(POWER(B48/B6, 1/42)-1)*100</f>
        <v>3.2546309823654918</v>
      </c>
      <c r="C55" s="5">
        <f t="shared" ref="C55:F55" si="81">(POWER(C48/C6, 1/42)-1)*100</f>
        <v>4.3411424239632845</v>
      </c>
      <c r="D55" s="5">
        <f t="shared" si="81"/>
        <v>4.1362916556662022</v>
      </c>
      <c r="E55" s="5">
        <f t="shared" si="81"/>
        <v>2.6774725549236988</v>
      </c>
      <c r="F55" s="5">
        <f t="shared" si="81"/>
        <v>1.4207781555610088</v>
      </c>
      <c r="G55" s="5">
        <f t="shared" ref="G55:AU55" si="82">(POWER(G48/G6, 1/42)-1)*100</f>
        <v>0.26990990751287747</v>
      </c>
      <c r="H55" s="5">
        <f t="shared" si="82"/>
        <v>5.6776368336755922</v>
      </c>
      <c r="I55" s="5">
        <f t="shared" si="82"/>
        <v>2.5356509153765971</v>
      </c>
      <c r="J55" s="5">
        <f t="shared" si="82"/>
        <v>3.0642863143201859</v>
      </c>
      <c r="K55" s="5">
        <f t="shared" si="82"/>
        <v>3.2247794354885784</v>
      </c>
      <c r="L55" s="5">
        <f t="shared" si="82"/>
        <v>0.92966860664420725</v>
      </c>
      <c r="M55" s="5">
        <f t="shared" si="82"/>
        <v>2.7902868511749723</v>
      </c>
      <c r="N55" s="5">
        <f t="shared" si="82"/>
        <v>-1.8101109565193285</v>
      </c>
      <c r="O55" s="5">
        <f t="shared" si="82"/>
        <v>-2.6035131830886127</v>
      </c>
      <c r="P55" s="5">
        <f t="shared" si="82"/>
        <v>1.2635451132133824</v>
      </c>
      <c r="Q55" s="5">
        <f t="shared" si="82"/>
        <v>2.8614618201972419</v>
      </c>
      <c r="R55" s="5">
        <f t="shared" si="82"/>
        <v>-1.5534649019251168</v>
      </c>
      <c r="S55" s="5">
        <f t="shared" si="82"/>
        <v>-2.0485574484687352</v>
      </c>
      <c r="T55" s="5">
        <f t="shared" si="82"/>
        <v>2.880645616128219</v>
      </c>
      <c r="U55" s="5">
        <f t="shared" si="82"/>
        <v>2.757828447976296</v>
      </c>
      <c r="V55" s="5">
        <f t="shared" si="82"/>
        <v>0.11952098444167891</v>
      </c>
      <c r="W55" s="5">
        <f t="shared" si="82"/>
        <v>-0.27024489382904138</v>
      </c>
      <c r="X55" s="5">
        <f t="shared" si="82"/>
        <v>3.9084311775104741</v>
      </c>
      <c r="Y55" s="5">
        <f t="shared" si="82"/>
        <v>2.5891680223585567</v>
      </c>
      <c r="Z55" s="5">
        <f t="shared" si="82"/>
        <v>1.2859673010160222</v>
      </c>
      <c r="AA55" s="5">
        <f t="shared" si="82"/>
        <v>0.56230790926854457</v>
      </c>
      <c r="AB55" s="5">
        <f t="shared" si="82"/>
        <v>2.9477816712863092</v>
      </c>
      <c r="AC55" s="5">
        <f t="shared" si="82"/>
        <v>2.709421662421696</v>
      </c>
      <c r="AD55" s="5">
        <f t="shared" si="82"/>
        <v>0.23207219455294581</v>
      </c>
      <c r="AE55" s="5">
        <f t="shared" si="82"/>
        <v>-1.1251771307227543</v>
      </c>
      <c r="AF55" s="5">
        <f t="shared" si="82"/>
        <v>2.1750752096336035</v>
      </c>
      <c r="AG55" s="5">
        <f t="shared" si="82"/>
        <v>2.782482646003781</v>
      </c>
      <c r="AH55" s="5">
        <f t="shared" si="82"/>
        <v>-0.59096396655661243</v>
      </c>
      <c r="AI55" s="5">
        <f t="shared" si="82"/>
        <v>-1.3922237675537019</v>
      </c>
      <c r="AJ55" s="5">
        <f t="shared" si="82"/>
        <v>3.2529461296213036</v>
      </c>
      <c r="AK55" s="5">
        <f t="shared" si="82"/>
        <v>2.787431608020996</v>
      </c>
      <c r="AL55" s="5">
        <f t="shared" si="82"/>
        <v>0.45289050841892387</v>
      </c>
      <c r="AM55" s="5">
        <f t="shared" si="82"/>
        <v>-5.9036229934239515E-2</v>
      </c>
      <c r="AN55" s="5">
        <f t="shared" si="82"/>
        <v>-1.8556610902514925</v>
      </c>
      <c r="AO55" s="5">
        <f t="shared" si="82"/>
        <v>2.6057676518943973</v>
      </c>
      <c r="AP55" s="5">
        <f t="shared" si="82"/>
        <v>-4.3481266640701399</v>
      </c>
      <c r="AQ55" s="5">
        <f t="shared" si="82"/>
        <v>-5.9632151482271967</v>
      </c>
      <c r="AR55" s="5">
        <f t="shared" si="82"/>
        <v>3.1281750371430439</v>
      </c>
      <c r="AS55" s="5">
        <f t="shared" si="82"/>
        <v>2.644074891096726</v>
      </c>
      <c r="AT55" s="5">
        <f t="shared" si="82"/>
        <v>0.47162989832576496</v>
      </c>
      <c r="AU55" s="5">
        <f t="shared" si="82"/>
        <v>-1.1217325211214546</v>
      </c>
    </row>
    <row r="56" spans="1:47" ht="12.75" customHeight="1" x14ac:dyDescent="0.2">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row>
    <row r="57" spans="1:47" x14ac:dyDescent="0.2">
      <c r="A57" s="1" t="s">
        <v>675</v>
      </c>
    </row>
    <row r="59" spans="1:47" x14ac:dyDescent="0.2">
      <c r="B59" s="1" t="s">
        <v>685</v>
      </c>
    </row>
    <row r="60" spans="1:47" x14ac:dyDescent="0.2">
      <c r="B60" s="1" t="s">
        <v>742</v>
      </c>
    </row>
    <row r="61" spans="1:47" x14ac:dyDescent="0.2">
      <c r="B61" s="1" t="s">
        <v>743</v>
      </c>
    </row>
    <row r="62" spans="1:47" x14ac:dyDescent="0.2">
      <c r="B62" s="1" t="s">
        <v>744</v>
      </c>
    </row>
    <row r="64" spans="1:47" x14ac:dyDescent="0.2">
      <c r="B64" s="1" t="s">
        <v>527</v>
      </c>
    </row>
  </sheetData>
  <phoneticPr fontId="19" type="noConversion"/>
  <pageMargins left="0.35433070866141736" right="0.35433070866141736" top="0.59055118110236227" bottom="0.59055118110236227" header="0.51181102362204722" footer="0.51181102362204722"/>
  <pageSetup scale="63" orientation="landscape" r:id="rId1"/>
  <headerFooter alignWithMargins="0"/>
  <colBreaks count="2" manualBreakCount="2">
    <brk id="19" max="1048575" man="1"/>
    <brk id="35"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J64"/>
  <sheetViews>
    <sheetView workbookViewId="0"/>
  </sheetViews>
  <sheetFormatPr defaultColWidth="8.875" defaultRowHeight="12.75" x14ac:dyDescent="0.2"/>
  <cols>
    <col min="1" max="1" width="27.25" customWidth="1"/>
    <col min="2" max="10" width="15.375" customWidth="1"/>
    <col min="11" max="13" width="8.875" customWidth="1"/>
    <col min="14" max="14" width="9.375" customWidth="1"/>
  </cols>
  <sheetData>
    <row r="1" spans="1:10" x14ac:dyDescent="0.2">
      <c r="A1" t="s">
        <v>745</v>
      </c>
    </row>
    <row r="3" spans="1:10" ht="87" customHeight="1" x14ac:dyDescent="0.2">
      <c r="B3" t="s">
        <v>746</v>
      </c>
      <c r="C3" t="s">
        <v>747</v>
      </c>
      <c r="D3" t="s">
        <v>748</v>
      </c>
      <c r="E3" t="s">
        <v>749</v>
      </c>
      <c r="F3" t="s">
        <v>750</v>
      </c>
      <c r="G3" t="s">
        <v>751</v>
      </c>
      <c r="H3" t="s">
        <v>752</v>
      </c>
      <c r="I3" t="s">
        <v>753</v>
      </c>
      <c r="J3" t="s">
        <v>754</v>
      </c>
    </row>
    <row r="4" spans="1:10" x14ac:dyDescent="0.2">
      <c r="A4" t="s">
        <v>101</v>
      </c>
      <c r="E4">
        <f>D5*8</f>
        <v>68069.573208520625</v>
      </c>
      <c r="F4">
        <f>D5*10</f>
        <v>85086.966510650789</v>
      </c>
      <c r="G4">
        <f>D5*12</f>
        <v>102104.35981278094</v>
      </c>
      <c r="H4">
        <f>D5*12+(D7+D8)/2</f>
        <v>119470.33216473082</v>
      </c>
      <c r="I4">
        <f>D5*12+D7*2</f>
        <v>131309.6441050088</v>
      </c>
      <c r="J4">
        <f>D5*12+D8*5</f>
        <v>202750.87260171009</v>
      </c>
    </row>
    <row r="5" spans="1:10" x14ac:dyDescent="0.2">
      <c r="A5" t="s">
        <v>755</v>
      </c>
      <c r="B5">
        <v>5020392.87</v>
      </c>
      <c r="C5">
        <v>42717</v>
      </c>
      <c r="D5">
        <f>C5/B5*1000000</f>
        <v>8508.6966510650782</v>
      </c>
    </row>
    <row r="6" spans="1:10" x14ac:dyDescent="0.2">
      <c r="A6" t="s">
        <v>756</v>
      </c>
      <c r="B6">
        <v>231415</v>
      </c>
      <c r="C6">
        <v>5215</v>
      </c>
    </row>
    <row r="7" spans="1:10" x14ac:dyDescent="0.2">
      <c r="A7" t="s">
        <v>757</v>
      </c>
      <c r="B7">
        <v>508715.06047259591</v>
      </c>
      <c r="C7">
        <v>5592.8544146629874</v>
      </c>
      <c r="D7">
        <f>(C7+C6)/(B7+B6)*1000000</f>
        <v>14602.642146113936</v>
      </c>
    </row>
    <row r="8" spans="1:10" x14ac:dyDescent="0.2">
      <c r="A8" t="s">
        <v>758</v>
      </c>
      <c r="B8">
        <v>933870</v>
      </c>
      <c r="C8">
        <v>18798.151779639455</v>
      </c>
      <c r="D8">
        <f>C8/B8*1000000</f>
        <v>20129.302557785832</v>
      </c>
    </row>
    <row r="9" spans="1:10" x14ac:dyDescent="0.2">
      <c r="A9" t="s">
        <v>102</v>
      </c>
      <c r="E9">
        <f>D10*8</f>
        <v>59824.250858764135</v>
      </c>
      <c r="F9">
        <f>D10*10</f>
        <v>74780.313573455176</v>
      </c>
      <c r="G9">
        <f>D10*12</f>
        <v>89736.376288146203</v>
      </c>
      <c r="H9">
        <f>D10*12+(D12+D13)/2</f>
        <v>104727.84081040823</v>
      </c>
      <c r="I9">
        <f>D10*12+D12*2</f>
        <v>113661.06851514283</v>
      </c>
      <c r="J9">
        <f>D10*12+D13*5</f>
        <v>179839.29094327497</v>
      </c>
    </row>
    <row r="10" spans="1:10" x14ac:dyDescent="0.2">
      <c r="A10" t="s">
        <v>755</v>
      </c>
      <c r="B10">
        <v>81766.5</v>
      </c>
      <c r="C10">
        <v>611.4524509803922</v>
      </c>
      <c r="D10">
        <f>C10/B10*1000000</f>
        <v>7478.0313573455169</v>
      </c>
    </row>
    <row r="11" spans="1:10" x14ac:dyDescent="0.2">
      <c r="A11" t="s">
        <v>756</v>
      </c>
      <c r="B11">
        <v>10120</v>
      </c>
      <c r="C11">
        <v>205.88329923273659</v>
      </c>
    </row>
    <row r="12" spans="1:10" x14ac:dyDescent="0.2">
      <c r="A12" t="s">
        <v>757</v>
      </c>
      <c r="B12">
        <v>10245.9358365019</v>
      </c>
      <c r="C12">
        <v>37.741074168797951</v>
      </c>
      <c r="D12">
        <f>(C12+C11)/(B12+B11)*1000000</f>
        <v>11962.346113498314</v>
      </c>
    </row>
    <row r="13" spans="1:10" x14ac:dyDescent="0.2">
      <c r="A13" t="s">
        <v>758</v>
      </c>
      <c r="B13">
        <v>16908</v>
      </c>
      <c r="C13">
        <v>304.69201619778346</v>
      </c>
      <c r="D13">
        <f>C13/B13*1000000</f>
        <v>18020.582931025754</v>
      </c>
    </row>
    <row r="14" spans="1:10" x14ac:dyDescent="0.2">
      <c r="A14" t="s">
        <v>103</v>
      </c>
      <c r="E14">
        <f>D15*8</f>
        <v>53148.719609450127</v>
      </c>
      <c r="F14">
        <f>D15*10</f>
        <v>66435.899511812662</v>
      </c>
      <c r="G14">
        <f>D15*12</f>
        <v>79723.079414175183</v>
      </c>
      <c r="H14">
        <f>D15*12+(D17+D18)/2</f>
        <v>101436.3129148391</v>
      </c>
      <c r="I14">
        <f>D15*12+D17*2</f>
        <v>125384.18377555278</v>
      </c>
      <c r="J14">
        <f>D15*12+D18*5</f>
        <v>182702.65351737043</v>
      </c>
    </row>
    <row r="15" spans="1:10" x14ac:dyDescent="0.2">
      <c r="A15" t="s">
        <v>755</v>
      </c>
      <c r="B15">
        <v>22615</v>
      </c>
      <c r="C15">
        <v>150.24478674596432</v>
      </c>
      <c r="D15">
        <f>C15/B15*1000000</f>
        <v>6643.5899511812659</v>
      </c>
    </row>
    <row r="16" spans="1:10" x14ac:dyDescent="0.2">
      <c r="A16" t="s">
        <v>756</v>
      </c>
      <c r="B16">
        <v>550</v>
      </c>
      <c r="C16">
        <v>35.304978759558196</v>
      </c>
    </row>
    <row r="17" spans="1:10" x14ac:dyDescent="0.2">
      <c r="A17" t="s">
        <v>757</v>
      </c>
      <c r="B17">
        <v>2347.9280042350451</v>
      </c>
      <c r="C17">
        <v>30.856317757009343</v>
      </c>
      <c r="D17">
        <f>(C17+C16)/(B17+B16)*1000000</f>
        <v>22830.552180688799</v>
      </c>
    </row>
    <row r="18" spans="1:10" x14ac:dyDescent="0.2">
      <c r="A18" t="s">
        <v>758</v>
      </c>
      <c r="B18">
        <v>3561</v>
      </c>
      <c r="C18">
        <v>73.342052676295651</v>
      </c>
      <c r="D18">
        <f>C18/B18*1000000</f>
        <v>20595.914820639049</v>
      </c>
    </row>
    <row r="19" spans="1:10" x14ac:dyDescent="0.2">
      <c r="A19" t="s">
        <v>104</v>
      </c>
      <c r="E19">
        <f>D20*8</f>
        <v>54821.081149277219</v>
      </c>
      <c r="F19">
        <f>D20*10</f>
        <v>68526.351436596524</v>
      </c>
      <c r="G19">
        <f>D20*12</f>
        <v>82231.621723915829</v>
      </c>
      <c r="H19">
        <f>D20*12+(D22+D23)/2</f>
        <v>98155.535108374243</v>
      </c>
      <c r="I19">
        <f>D20*12+D22*2</f>
        <v>111034.87634009276</v>
      </c>
      <c r="J19">
        <f>D20*12+D23*5</f>
        <v>169462.61902805761</v>
      </c>
    </row>
    <row r="20" spans="1:10" x14ac:dyDescent="0.2">
      <c r="A20" t="s">
        <v>755</v>
      </c>
      <c r="B20">
        <v>150599</v>
      </c>
      <c r="C20">
        <v>1032</v>
      </c>
      <c r="D20">
        <f>C20/B20*1000000</f>
        <v>6852.6351436596524</v>
      </c>
    </row>
    <row r="21" spans="1:10" x14ac:dyDescent="0.2">
      <c r="A21" t="s">
        <v>756</v>
      </c>
      <c r="B21">
        <v>5535</v>
      </c>
      <c r="C21">
        <v>91</v>
      </c>
    </row>
    <row r="22" spans="1:10" x14ac:dyDescent="0.2">
      <c r="A22" t="s">
        <v>757</v>
      </c>
      <c r="B22">
        <v>8454.8261931187571</v>
      </c>
      <c r="C22">
        <v>110.47626293823038</v>
      </c>
      <c r="D22">
        <f>(C22+C21)/(B22+B21)*1000000</f>
        <v>14401.627308088464</v>
      </c>
    </row>
    <row r="23" spans="1:10" x14ac:dyDescent="0.2">
      <c r="A23" t="s">
        <v>758</v>
      </c>
      <c r="B23">
        <v>41892</v>
      </c>
      <c r="C23">
        <v>730.85618781302162</v>
      </c>
      <c r="D23">
        <f>C23/B23*1000000</f>
        <v>17446.19946082836</v>
      </c>
    </row>
    <row r="24" spans="1:10" x14ac:dyDescent="0.2">
      <c r="A24" t="s">
        <v>105</v>
      </c>
      <c r="E24">
        <f>D25*8</f>
        <v>57313.432835820895</v>
      </c>
      <c r="F24">
        <f>D25*10</f>
        <v>71641.791044776124</v>
      </c>
      <c r="G24">
        <f>D25*12</f>
        <v>85970.149253731346</v>
      </c>
      <c r="H24">
        <f>D25*12+(D27+D28)/2</f>
        <v>108472.38964442715</v>
      </c>
      <c r="I24">
        <f>D25*12+D27*2</f>
        <v>143226.99789749269</v>
      </c>
      <c r="J24">
        <f>D25*12+D28*5</f>
        <v>167850.43155128602</v>
      </c>
    </row>
    <row r="25" spans="1:10" x14ac:dyDescent="0.2">
      <c r="A25" t="s">
        <v>755</v>
      </c>
      <c r="B25">
        <v>120600</v>
      </c>
      <c r="C25">
        <v>864</v>
      </c>
      <c r="D25">
        <f>C25/B25*1000000</f>
        <v>7164.1791044776119</v>
      </c>
    </row>
    <row r="26" spans="1:10" x14ac:dyDescent="0.2">
      <c r="A26" t="s">
        <v>756</v>
      </c>
      <c r="B26">
        <v>4535</v>
      </c>
      <c r="C26">
        <v>171.32466273187185</v>
      </c>
    </row>
    <row r="27" spans="1:10" x14ac:dyDescent="0.2">
      <c r="A27" t="s">
        <v>757</v>
      </c>
      <c r="B27">
        <v>4348.9745795854515</v>
      </c>
      <c r="C27">
        <v>83.009531197301868</v>
      </c>
      <c r="D27">
        <f>(C27+C26)/(B27+B26)*1000000</f>
        <v>28628.42432188067</v>
      </c>
    </row>
    <row r="28" spans="1:10" x14ac:dyDescent="0.2">
      <c r="A28" t="s">
        <v>758</v>
      </c>
      <c r="B28">
        <v>24654</v>
      </c>
      <c r="C28">
        <v>403.73529595278251</v>
      </c>
      <c r="D28">
        <f>C28/B28*1000000</f>
        <v>16376.056459510934</v>
      </c>
    </row>
    <row r="29" spans="1:10" x14ac:dyDescent="0.2">
      <c r="A29" t="s">
        <v>759</v>
      </c>
      <c r="E29">
        <f>D30*8</f>
        <v>68739.986657190879</v>
      </c>
      <c r="F29">
        <f>D30*10</f>
        <v>85924.983321488602</v>
      </c>
      <c r="G29">
        <f>D30*12</f>
        <v>103109.97998578631</v>
      </c>
      <c r="H29">
        <f>D30*12+(D32+D33)/2</f>
        <v>120402.12708289298</v>
      </c>
      <c r="I29">
        <f>D30*12+D32*2</f>
        <v>134772.48543867897</v>
      </c>
      <c r="J29">
        <f>D30*12+D33*5</f>
        <v>196875.18732462137</v>
      </c>
    </row>
    <row r="30" spans="1:10" x14ac:dyDescent="0.2">
      <c r="A30" t="s">
        <v>755</v>
      </c>
      <c r="B30">
        <v>1084434.31</v>
      </c>
      <c r="C30">
        <v>9318</v>
      </c>
      <c r="D30">
        <f>C30/B30*1000000</f>
        <v>8592.4983321488598</v>
      </c>
    </row>
    <row r="31" spans="1:10" x14ac:dyDescent="0.2">
      <c r="A31" t="s">
        <v>756</v>
      </c>
      <c r="B31">
        <v>47325</v>
      </c>
      <c r="C31">
        <v>1297</v>
      </c>
    </row>
    <row r="32" spans="1:10" x14ac:dyDescent="0.2">
      <c r="A32" t="s">
        <v>757</v>
      </c>
      <c r="B32">
        <v>170013.60585707088</v>
      </c>
      <c r="C32">
        <v>2143.7423965367962</v>
      </c>
      <c r="D32">
        <f>(C32+C31)/(B32+B31)*1000000</f>
        <v>15831.252726446324</v>
      </c>
    </row>
    <row r="33" spans="1:10" x14ac:dyDescent="0.2">
      <c r="A33" t="s">
        <v>758</v>
      </c>
      <c r="B33">
        <v>250809</v>
      </c>
      <c r="C33">
        <v>4703.4315774891775</v>
      </c>
      <c r="D33">
        <f>C33/B33*1000000</f>
        <v>18753.041467767012</v>
      </c>
    </row>
    <row r="34" spans="1:10" x14ac:dyDescent="0.2">
      <c r="A34" t="s">
        <v>107</v>
      </c>
      <c r="E34">
        <f>D35*8</f>
        <v>65499.529788187516</v>
      </c>
      <c r="F34">
        <f>D35*10</f>
        <v>81874.412235234398</v>
      </c>
      <c r="G34">
        <f>D35*12</f>
        <v>98249.294682281266</v>
      </c>
      <c r="H34">
        <f>D35*12+(D37+D38)/2</f>
        <v>113985.89309496545</v>
      </c>
      <c r="I34">
        <f>D35*12+D37*2</f>
        <v>123305.68245981121</v>
      </c>
      <c r="J34">
        <f>D35*12+D38*5</f>
        <v>192974.30936529825</v>
      </c>
    </row>
    <row r="35" spans="1:10" x14ac:dyDescent="0.2">
      <c r="A35" t="s">
        <v>755</v>
      </c>
      <c r="B35">
        <v>2049535.06</v>
      </c>
      <c r="C35">
        <v>16780.447839300585</v>
      </c>
      <c r="D35">
        <f>C35/B35*1000000</f>
        <v>8187.4412235234395</v>
      </c>
    </row>
    <row r="36" spans="1:10" x14ac:dyDescent="0.2">
      <c r="A36" t="s">
        <v>756</v>
      </c>
      <c r="B36">
        <v>75410</v>
      </c>
      <c r="C36">
        <v>1067</v>
      </c>
    </row>
    <row r="37" spans="1:10" x14ac:dyDescent="0.2">
      <c r="A37" t="s">
        <v>757</v>
      </c>
      <c r="B37">
        <v>144844.78710407694</v>
      </c>
      <c r="C37">
        <v>1692.3946777685262</v>
      </c>
      <c r="D37">
        <f>(C37+C36)/(B37+B36)*1000000</f>
        <v>12528.19388876497</v>
      </c>
    </row>
    <row r="38" spans="1:10" x14ac:dyDescent="0.2">
      <c r="A38" t="s">
        <v>758</v>
      </c>
      <c r="B38">
        <v>360285</v>
      </c>
      <c r="C38">
        <v>6825.6003830141544</v>
      </c>
      <c r="D38">
        <f>C38/B38*1000000</f>
        <v>18945.002936603396</v>
      </c>
    </row>
    <row r="39" spans="1:10" x14ac:dyDescent="0.2">
      <c r="A39" t="s">
        <v>108</v>
      </c>
      <c r="E39">
        <f>D40*8</f>
        <v>86142.881647604343</v>
      </c>
      <c r="F39">
        <f>D40*10</f>
        <v>107678.60205950543</v>
      </c>
      <c r="G39">
        <f>D40*12</f>
        <v>129214.32247140651</v>
      </c>
      <c r="H39">
        <f>D40*12+(D42+D43)/2</f>
        <v>148107.70577512711</v>
      </c>
      <c r="I39">
        <f>D40*12+D42*2</f>
        <v>166741.4558169076</v>
      </c>
      <c r="J39">
        <f>D40*12+D43*5</f>
        <v>224330.32214485967</v>
      </c>
    </row>
    <row r="40" spans="1:10" x14ac:dyDescent="0.2">
      <c r="A40" t="s">
        <v>755</v>
      </c>
      <c r="B40">
        <v>180723</v>
      </c>
      <c r="C40">
        <v>1946</v>
      </c>
      <c r="D40">
        <f>C40/B40*1000000</f>
        <v>10767.860205950543</v>
      </c>
    </row>
    <row r="41" spans="1:10" x14ac:dyDescent="0.2">
      <c r="A41" t="s">
        <v>756</v>
      </c>
      <c r="B41">
        <v>6120</v>
      </c>
      <c r="C41">
        <v>235</v>
      </c>
    </row>
    <row r="42" spans="1:10" x14ac:dyDescent="0.2">
      <c r="A42" t="s">
        <v>757</v>
      </c>
      <c r="B42">
        <v>13144.113955541288</v>
      </c>
      <c r="C42">
        <v>126.46348659626322</v>
      </c>
      <c r="D42">
        <f>(C42+C41)/(B42+B41)*1000000</f>
        <v>18763.566672750549</v>
      </c>
    </row>
    <row r="43" spans="1:10" x14ac:dyDescent="0.2">
      <c r="A43" t="s">
        <v>758</v>
      </c>
      <c r="B43">
        <v>35166</v>
      </c>
      <c r="C43">
        <v>668.96984890333079</v>
      </c>
      <c r="D43">
        <f>C43/B43*1000000</f>
        <v>19023.19993469063</v>
      </c>
    </row>
    <row r="44" spans="1:10" x14ac:dyDescent="0.2">
      <c r="A44" t="s">
        <v>109</v>
      </c>
      <c r="E44">
        <f>D45*8</f>
        <v>71932.567429245857</v>
      </c>
      <c r="F44">
        <f>D45*10</f>
        <v>89915.709286557321</v>
      </c>
      <c r="G44">
        <f>D45*12</f>
        <v>107898.85114386879</v>
      </c>
      <c r="H44">
        <f>D45*12+(D47+D48)/2</f>
        <v>130558.82539909886</v>
      </c>
      <c r="I44">
        <f>D45*12+D47*2</f>
        <v>152694.58912446746</v>
      </c>
      <c r="J44">
        <f>D45*12+D48*5</f>
        <v>222509.24874467298</v>
      </c>
    </row>
    <row r="45" spans="1:10" x14ac:dyDescent="0.2">
      <c r="A45" t="s">
        <v>755</v>
      </c>
      <c r="B45">
        <v>176699.5</v>
      </c>
      <c r="C45">
        <v>1588.8060873080033</v>
      </c>
      <c r="D45">
        <f>C45/B45*1000000</f>
        <v>8991.5709286557321</v>
      </c>
    </row>
    <row r="46" spans="1:10" x14ac:dyDescent="0.2">
      <c r="A46" t="s">
        <v>756</v>
      </c>
      <c r="B46">
        <v>7115</v>
      </c>
      <c r="C46">
        <v>287</v>
      </c>
    </row>
    <row r="47" spans="1:10" x14ac:dyDescent="0.2">
      <c r="A47" t="s">
        <v>757</v>
      </c>
      <c r="B47">
        <v>9072.1879107854766</v>
      </c>
      <c r="C47">
        <v>75.558514147130168</v>
      </c>
      <c r="D47">
        <f>(C47+C46)/(B47+B46)*1000000</f>
        <v>22397.868990299328</v>
      </c>
    </row>
    <row r="48" spans="1:10" x14ac:dyDescent="0.2">
      <c r="A48" t="s">
        <v>758</v>
      </c>
      <c r="B48">
        <v>34254</v>
      </c>
      <c r="C48">
        <v>785.17291188358934</v>
      </c>
      <c r="D48">
        <f>C48/B48*1000000</f>
        <v>22922.079520160838</v>
      </c>
    </row>
    <row r="49" spans="1:10" x14ac:dyDescent="0.2">
      <c r="A49" t="s">
        <v>110</v>
      </c>
      <c r="E49">
        <f>D50*8</f>
        <v>68552.404653579346</v>
      </c>
      <c r="F49">
        <f>D50*10</f>
        <v>85690.505816974182</v>
      </c>
      <c r="G49">
        <f>D50*12</f>
        <v>102828.60698036902</v>
      </c>
      <c r="H49">
        <f>D50*12+(D52+D53)/2</f>
        <v>119550.56944958855</v>
      </c>
      <c r="I49">
        <f>D50*12+D52*2</f>
        <v>126582.27963003932</v>
      </c>
      <c r="J49">
        <f>D50*12+D53*5</f>
        <v>210664.05004838854</v>
      </c>
    </row>
    <row r="50" spans="1:10" x14ac:dyDescent="0.2">
      <c r="A50" t="s">
        <v>755</v>
      </c>
      <c r="B50">
        <v>533127</v>
      </c>
      <c r="C50">
        <v>4568.392229468599</v>
      </c>
      <c r="D50">
        <f>C50/B50*1000000</f>
        <v>8569.0505816974182</v>
      </c>
    </row>
    <row r="51" spans="1:10" x14ac:dyDescent="0.2">
      <c r="A51" t="s">
        <v>756</v>
      </c>
      <c r="B51">
        <v>52125</v>
      </c>
      <c r="C51">
        <v>773.63256280193218</v>
      </c>
    </row>
    <row r="52" spans="1:10" x14ac:dyDescent="0.2">
      <c r="A52" t="s">
        <v>757</v>
      </c>
      <c r="B52">
        <v>67498.617226447881</v>
      </c>
      <c r="C52">
        <v>647.11755958132039</v>
      </c>
      <c r="D52">
        <f>(C52+C51)/(B52+B51)*1000000</f>
        <v>11876.836324835156</v>
      </c>
    </row>
    <row r="53" spans="1:10" x14ac:dyDescent="0.2">
      <c r="A53" t="s">
        <v>758</v>
      </c>
      <c r="B53">
        <v>83448</v>
      </c>
      <c r="C53">
        <v>1799.7304106280189</v>
      </c>
      <c r="D53">
        <f>C53/B53*1000000</f>
        <v>21567.088613603908</v>
      </c>
    </row>
    <row r="54" spans="1:10" x14ac:dyDescent="0.2">
      <c r="A54" t="s">
        <v>111</v>
      </c>
      <c r="E54">
        <f>D55*8</f>
        <v>73675.675221153724</v>
      </c>
      <c r="F54">
        <f>D55*10</f>
        <v>92094.594026442152</v>
      </c>
      <c r="G54">
        <f>D55*12</f>
        <v>110513.51283173059</v>
      </c>
      <c r="H54">
        <f>D55*12+(D57+D58)/2</f>
        <v>132625.33668577377</v>
      </c>
      <c r="I54">
        <f>D55*12+D57*2</f>
        <v>140787.6581471987</v>
      </c>
      <c r="J54">
        <f>D55*12+D58*5</f>
        <v>255946.3880834922</v>
      </c>
    </row>
    <row r="55" spans="1:10" x14ac:dyDescent="0.2">
      <c r="A55" t="s">
        <v>755</v>
      </c>
      <c r="B55">
        <v>596441</v>
      </c>
      <c r="C55">
        <v>5492.8991755725192</v>
      </c>
      <c r="D55">
        <f>C55/B55*1000000</f>
        <v>9209.4594026442155</v>
      </c>
    </row>
    <row r="56" spans="1:10" x14ac:dyDescent="0.2">
      <c r="A56" t="s">
        <v>756</v>
      </c>
      <c r="B56">
        <v>21730</v>
      </c>
      <c r="C56">
        <v>924</v>
      </c>
    </row>
    <row r="57" spans="1:10" x14ac:dyDescent="0.2">
      <c r="A57" t="s">
        <v>757</v>
      </c>
      <c r="B57">
        <v>77301.069113862468</v>
      </c>
      <c r="C57">
        <v>575.04048854961832</v>
      </c>
      <c r="D57">
        <f>(C57+C56)/(B57+B56)*1000000</f>
        <v>15137.072657734048</v>
      </c>
    </row>
    <row r="58" spans="1:10" x14ac:dyDescent="0.2">
      <c r="A58" t="s">
        <v>758</v>
      </c>
      <c r="B58">
        <v>82893</v>
      </c>
      <c r="C58">
        <v>2411.0734656488548</v>
      </c>
      <c r="D58">
        <f>C58/B58*1000000</f>
        <v>29086.57505035232</v>
      </c>
    </row>
    <row r="59" spans="1:10" x14ac:dyDescent="0.2">
      <c r="B59" t="s">
        <v>760</v>
      </c>
      <c r="C59" t="s">
        <v>761</v>
      </c>
    </row>
    <row r="60" spans="1:10" ht="55.5" customHeight="1" x14ac:dyDescent="0.2">
      <c r="A60" s="234" t="s">
        <v>762</v>
      </c>
      <c r="B60" s="234"/>
      <c r="C60" s="234"/>
      <c r="D60" s="234"/>
      <c r="E60" s="234"/>
      <c r="F60" s="234"/>
      <c r="G60" s="234"/>
      <c r="H60" s="234"/>
      <c r="I60" s="234"/>
      <c r="J60" s="234"/>
    </row>
    <row r="61" spans="1:10" x14ac:dyDescent="0.2">
      <c r="A61" t="s">
        <v>763</v>
      </c>
      <c r="H61" t="s">
        <v>764</v>
      </c>
    </row>
    <row r="62" spans="1:10" x14ac:dyDescent="0.2">
      <c r="A62" t="s">
        <v>765</v>
      </c>
      <c r="F62" t="s">
        <v>766</v>
      </c>
    </row>
    <row r="63" spans="1:10" x14ac:dyDescent="0.2">
      <c r="A63" t="s">
        <v>767</v>
      </c>
      <c r="D63" t="s">
        <v>768</v>
      </c>
    </row>
    <row r="64" spans="1:10" x14ac:dyDescent="0.2">
      <c r="A64" t="s">
        <v>769</v>
      </c>
      <c r="D64" t="s">
        <v>770</v>
      </c>
    </row>
  </sheetData>
  <mergeCells count="1">
    <mergeCell ref="A60:J60"/>
  </mergeCells>
  <pageMargins left="0.70866141732283472" right="0.70866141732283472" top="0.74803149606299213" bottom="0.74803149606299213" header="0.31496062992125984" footer="0.31496062992125984"/>
  <pageSetup scale="5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92D050"/>
    <pageSetUpPr fitToPage="1"/>
  </sheetPr>
  <dimension ref="A1:W175"/>
  <sheetViews>
    <sheetView workbookViewId="0">
      <pane ySplit="3" topLeftCell="A4" activePane="bottomLeft" state="frozen"/>
      <selection pane="bottomLeft" activeCell="D173" sqref="D173"/>
    </sheetView>
  </sheetViews>
  <sheetFormatPr defaultColWidth="9" defaultRowHeight="12.75" x14ac:dyDescent="0.2"/>
  <cols>
    <col min="1" max="1" width="22.375" style="1" customWidth="1"/>
    <col min="2" max="2" width="16.5" style="1" bestFit="1" customWidth="1"/>
    <col min="3" max="3" width="18" style="1" bestFit="1" customWidth="1"/>
    <col min="4" max="4" width="13" style="1" bestFit="1" customWidth="1"/>
    <col min="5" max="5" width="7.625" style="1" bestFit="1" customWidth="1"/>
    <col min="6" max="6" width="9.375" style="1" bestFit="1" customWidth="1"/>
    <col min="7" max="7" width="13.875" style="1" bestFit="1" customWidth="1"/>
    <col min="8" max="8" width="9.375" style="1" bestFit="1" customWidth="1"/>
    <col min="9" max="9" width="9.375" style="1" customWidth="1"/>
    <col min="10" max="10" width="8.25" style="1" bestFit="1" customWidth="1"/>
    <col min="11" max="11" width="8.375" style="1" customWidth="1"/>
    <col min="12" max="16384" width="9" style="1"/>
  </cols>
  <sheetData>
    <row r="1" spans="1:11" x14ac:dyDescent="0.2">
      <c r="A1" s="1" t="s">
        <v>771</v>
      </c>
    </row>
    <row r="2" spans="1:11" x14ac:dyDescent="0.2">
      <c r="E2" s="233" t="s">
        <v>772</v>
      </c>
      <c r="F2" s="233"/>
      <c r="G2" s="233"/>
      <c r="H2" s="233"/>
      <c r="I2" s="233"/>
      <c r="J2" s="233"/>
    </row>
    <row r="3" spans="1:11" ht="25.5" x14ac:dyDescent="0.2">
      <c r="B3" s="20" t="s">
        <v>773</v>
      </c>
      <c r="C3" s="110" t="s">
        <v>774</v>
      </c>
      <c r="D3" s="110" t="s">
        <v>775</v>
      </c>
      <c r="E3" s="110" t="s">
        <v>749</v>
      </c>
      <c r="F3" s="110" t="s">
        <v>750</v>
      </c>
      <c r="G3" s="110" t="s">
        <v>751</v>
      </c>
      <c r="H3" s="110" t="s">
        <v>752</v>
      </c>
      <c r="I3" s="110" t="s">
        <v>753</v>
      </c>
      <c r="J3" s="110" t="s">
        <v>754</v>
      </c>
      <c r="K3" s="3"/>
    </row>
    <row r="4" spans="1:11" x14ac:dyDescent="0.2">
      <c r="A4" s="20" t="s">
        <v>101</v>
      </c>
      <c r="B4" s="4"/>
      <c r="C4" s="4"/>
      <c r="D4" s="4"/>
      <c r="E4" s="4">
        <f>D5*8</f>
        <v>111929.54952372637</v>
      </c>
      <c r="F4" s="4">
        <f>D5*10</f>
        <v>139911.93690465795</v>
      </c>
      <c r="G4" s="4">
        <f>D5*12</f>
        <v>167894.32428558957</v>
      </c>
      <c r="H4" s="4">
        <f>D5*12+(D6+D8)/2</f>
        <v>197588.3613375501</v>
      </c>
      <c r="I4" s="4">
        <f>D5*12+D6*2</f>
        <v>196234.69362458322</v>
      </c>
      <c r="J4" s="4">
        <f>D5*12+D8*5</f>
        <v>393983.77145771094</v>
      </c>
    </row>
    <row r="5" spans="1:11" x14ac:dyDescent="0.2">
      <c r="A5" s="1" t="s">
        <v>755</v>
      </c>
      <c r="B5" s="4">
        <v>4711009</v>
      </c>
      <c r="C5" s="4">
        <f>M83</f>
        <v>65912.639396527578</v>
      </c>
      <c r="D5" s="4">
        <f>C5/B5*1000000</f>
        <v>13991.193690465796</v>
      </c>
      <c r="E5" s="4"/>
      <c r="F5" s="4"/>
      <c r="G5" s="4"/>
      <c r="H5" s="4"/>
      <c r="I5" s="4"/>
      <c r="J5" s="4"/>
    </row>
    <row r="6" spans="1:11" x14ac:dyDescent="0.2">
      <c r="A6" s="1" t="s">
        <v>756</v>
      </c>
      <c r="B6" s="4">
        <v>430452</v>
      </c>
      <c r="C6" s="4">
        <f>O83</f>
        <v>5734.5511772546197</v>
      </c>
      <c r="D6" s="243">
        <f>(C7+C6)/(B7+B6)*1000000</f>
        <v>14170.184669496826</v>
      </c>
      <c r="E6" s="4"/>
      <c r="F6" s="4"/>
      <c r="G6" s="4"/>
      <c r="H6" s="4"/>
      <c r="I6" s="4"/>
      <c r="J6" s="4"/>
    </row>
    <row r="7" spans="1:11" x14ac:dyDescent="0.2">
      <c r="A7" s="1" t="s">
        <v>757</v>
      </c>
      <c r="B7" s="4">
        <v>469389</v>
      </c>
      <c r="C7" s="4">
        <f>P83</f>
        <v>7016.3619659300757</v>
      </c>
      <c r="D7" s="243"/>
      <c r="E7" s="4"/>
      <c r="F7" s="4"/>
      <c r="G7" s="4"/>
      <c r="H7" s="4"/>
      <c r="I7" s="4"/>
      <c r="J7" s="4"/>
    </row>
    <row r="8" spans="1:11" x14ac:dyDescent="0.2">
      <c r="A8" s="1" t="s">
        <v>758</v>
      </c>
      <c r="B8" s="4">
        <v>828216</v>
      </c>
      <c r="C8" s="4">
        <f>Q83</f>
        <v>37450.179515821132</v>
      </c>
      <c r="D8" s="4">
        <f>C8/B8*1000000</f>
        <v>45217.889434424273</v>
      </c>
      <c r="E8" s="4"/>
      <c r="F8" s="4"/>
      <c r="G8" s="4"/>
      <c r="H8" s="4"/>
      <c r="I8" s="4"/>
      <c r="J8" s="4"/>
    </row>
    <row r="9" spans="1:11" x14ac:dyDescent="0.2">
      <c r="A9" s="20" t="s">
        <v>102</v>
      </c>
      <c r="B9" s="4"/>
      <c r="C9" s="4"/>
      <c r="D9" s="4"/>
      <c r="E9" s="4">
        <f>D10*8</f>
        <v>103922.56080169078</v>
      </c>
      <c r="F9" s="4">
        <f>D10*10</f>
        <v>129903.20100211348</v>
      </c>
      <c r="G9" s="4">
        <f>D10*12</f>
        <v>155883.84120253616</v>
      </c>
      <c r="H9" s="4">
        <f>D10*12+(D11+D13)/2</f>
        <v>187472.63991780669</v>
      </c>
      <c r="I9" s="4">
        <f>D10*12+D11*2</f>
        <v>198615.15271085917</v>
      </c>
      <c r="J9" s="4">
        <f>D10*12+D13*5</f>
        <v>364943.54958443408</v>
      </c>
    </row>
    <row r="10" spans="1:11" x14ac:dyDescent="0.2">
      <c r="A10" s="1" t="s">
        <v>755</v>
      </c>
      <c r="B10" s="4">
        <v>67297</v>
      </c>
      <c r="C10" s="4">
        <f>M92</f>
        <v>874.20957178392302</v>
      </c>
      <c r="D10" s="4">
        <f>C10/B10*1000000</f>
        <v>12990.320100211347</v>
      </c>
      <c r="E10" s="4"/>
      <c r="F10" s="4"/>
      <c r="G10" s="4"/>
      <c r="H10" s="4"/>
      <c r="I10" s="4"/>
      <c r="J10" s="4"/>
    </row>
    <row r="11" spans="1:11" x14ac:dyDescent="0.2">
      <c r="A11" s="1" t="s">
        <v>756</v>
      </c>
      <c r="B11" s="4">
        <v>5889</v>
      </c>
      <c r="C11" s="4">
        <f>O92</f>
        <v>194.95973153492318</v>
      </c>
      <c r="D11" s="243">
        <f>(C12+C11)/(B12+B11)*1000000</f>
        <v>21365.6557541615</v>
      </c>
      <c r="E11" s="4"/>
      <c r="F11" s="4"/>
      <c r="G11" s="4"/>
      <c r="H11" s="4"/>
      <c r="I11" s="4"/>
      <c r="J11" s="4"/>
    </row>
    <row r="12" spans="1:11" x14ac:dyDescent="0.2">
      <c r="A12" s="1" t="s">
        <v>757</v>
      </c>
      <c r="B12" s="4">
        <v>5394</v>
      </c>
      <c r="C12" s="4">
        <f>P92</f>
        <v>46.108962339281057</v>
      </c>
      <c r="D12" s="243"/>
      <c r="E12" s="4"/>
      <c r="F12" s="4"/>
      <c r="G12" s="4"/>
      <c r="H12" s="4"/>
      <c r="I12" s="4"/>
      <c r="J12" s="4"/>
    </row>
    <row r="13" spans="1:11" x14ac:dyDescent="0.2">
      <c r="A13" s="1" t="s">
        <v>758</v>
      </c>
      <c r="B13" s="4">
        <v>13968</v>
      </c>
      <c r="C13" s="4">
        <f>Q92</f>
        <v>584.02920133567</v>
      </c>
      <c r="D13" s="4">
        <f>C13/B13*1000000</f>
        <v>41811.941676379582</v>
      </c>
      <c r="E13" s="4"/>
      <c r="F13" s="4"/>
      <c r="G13" s="4"/>
      <c r="H13" s="4"/>
      <c r="I13" s="4"/>
      <c r="J13" s="4"/>
    </row>
    <row r="14" spans="1:11" x14ac:dyDescent="0.2">
      <c r="A14" s="20" t="s">
        <v>103</v>
      </c>
      <c r="B14" s="4"/>
      <c r="C14" s="4"/>
      <c r="D14" s="4"/>
      <c r="E14" s="4">
        <f>D15*8</f>
        <v>86415.513436879774</v>
      </c>
      <c r="F14" s="4">
        <f>D15*10</f>
        <v>108019.39179609972</v>
      </c>
      <c r="G14" s="4">
        <f>D15*12</f>
        <v>129623.27015531965</v>
      </c>
      <c r="H14" s="4">
        <f>D15*12+(D16+D18)/2</f>
        <v>178772.00840023917</v>
      </c>
      <c r="I14" s="4">
        <f>D15*12+D16*2</f>
        <v>216637.82686757523</v>
      </c>
      <c r="J14" s="4">
        <f>D15*12+D18*5</f>
        <v>403574.26082387572</v>
      </c>
    </row>
    <row r="15" spans="1:11" x14ac:dyDescent="0.2">
      <c r="A15" s="1" t="s">
        <v>755</v>
      </c>
      <c r="B15" s="4">
        <v>19955</v>
      </c>
      <c r="C15" s="4">
        <f>M101</f>
        <v>215.55269632911697</v>
      </c>
      <c r="D15" s="4">
        <f>C15/B15*1000000</f>
        <v>10801.939179609972</v>
      </c>
      <c r="E15" s="4"/>
      <c r="F15" s="4"/>
      <c r="G15" s="4"/>
      <c r="H15" s="4"/>
      <c r="I15" s="4"/>
      <c r="J15" s="4"/>
    </row>
    <row r="16" spans="1:11" x14ac:dyDescent="0.2">
      <c r="A16" s="1" t="s">
        <v>756</v>
      </c>
      <c r="B16" s="4">
        <v>636</v>
      </c>
      <c r="C16" s="4">
        <f>O101</f>
        <v>29.900021718240062</v>
      </c>
      <c r="D16" s="243">
        <f>(C17+C16)/(B17+B16)*1000000</f>
        <v>43507.27835612779</v>
      </c>
      <c r="E16" s="4"/>
      <c r="F16" s="4"/>
      <c r="G16" s="4"/>
      <c r="H16" s="4"/>
      <c r="I16" s="4"/>
      <c r="J16" s="4"/>
    </row>
    <row r="17" spans="1:10" x14ac:dyDescent="0.2">
      <c r="A17" s="1" t="s">
        <v>757</v>
      </c>
      <c r="B17" s="4">
        <v>1596</v>
      </c>
      <c r="C17" s="4">
        <f>P101</f>
        <v>67.208223572637152</v>
      </c>
      <c r="D17" s="243"/>
      <c r="E17" s="4"/>
      <c r="F17" s="4"/>
      <c r="G17" s="4"/>
      <c r="H17" s="4"/>
      <c r="I17" s="4"/>
      <c r="J17" s="4"/>
    </row>
    <row r="18" spans="1:10" x14ac:dyDescent="0.2">
      <c r="A18" s="1" t="s">
        <v>758</v>
      </c>
      <c r="B18" s="4">
        <v>3336</v>
      </c>
      <c r="C18" s="4">
        <f>Q101</f>
        <v>182.78010097406062</v>
      </c>
      <c r="D18" s="4">
        <f>C18/B18*1000000</f>
        <v>54790.198133711216</v>
      </c>
      <c r="E18" s="4"/>
      <c r="F18" s="4"/>
      <c r="G18" s="4"/>
      <c r="H18" s="4"/>
      <c r="I18" s="4"/>
      <c r="J18" s="4"/>
    </row>
    <row r="19" spans="1:10" x14ac:dyDescent="0.2">
      <c r="A19" s="20" t="s">
        <v>104</v>
      </c>
      <c r="B19" s="4"/>
      <c r="C19" s="4"/>
      <c r="D19" s="4"/>
      <c r="E19" s="4">
        <f>D20*8</f>
        <v>94133.286206175952</v>
      </c>
      <c r="F19" s="4">
        <f>D20*10</f>
        <v>117666.60775771993</v>
      </c>
      <c r="G19" s="4">
        <f>D20*12</f>
        <v>141199.92930926394</v>
      </c>
      <c r="H19" s="4">
        <f>D20*12+(D21+D23)/2</f>
        <v>168643.93702080759</v>
      </c>
      <c r="I19" s="4">
        <f>D20*12+D21*2</f>
        <v>179957.97456660212</v>
      </c>
      <c r="J19" s="4">
        <f>D20*12+D23*5</f>
        <v>318744.89328135486</v>
      </c>
    </row>
    <row r="20" spans="1:10" x14ac:dyDescent="0.2">
      <c r="A20" s="1" t="s">
        <v>755</v>
      </c>
      <c r="B20" s="4">
        <v>130550</v>
      </c>
      <c r="C20" s="4">
        <f>M110</f>
        <v>1536.1375642770338</v>
      </c>
      <c r="D20" s="4">
        <f>C20/B20*1000000</f>
        <v>11766.660775771994</v>
      </c>
      <c r="E20" s="4"/>
      <c r="F20" s="4"/>
      <c r="G20" s="4"/>
      <c r="H20" s="4"/>
      <c r="I20" s="4"/>
      <c r="J20" s="4"/>
    </row>
    <row r="21" spans="1:10" x14ac:dyDescent="0.2">
      <c r="A21" s="1" t="s">
        <v>756</v>
      </c>
      <c r="B21" s="4">
        <v>5352</v>
      </c>
      <c r="C21" s="4">
        <f>O110</f>
        <v>66.909662877367424</v>
      </c>
      <c r="D21" s="243">
        <f>(C22+C21)/(B22+B21)*1000000</f>
        <v>19379.022628669092</v>
      </c>
      <c r="E21" s="4"/>
      <c r="F21" s="4"/>
      <c r="G21" s="4"/>
      <c r="H21" s="4"/>
      <c r="I21" s="4"/>
      <c r="J21" s="4"/>
    </row>
    <row r="22" spans="1:10" x14ac:dyDescent="0.2">
      <c r="A22" s="1" t="s">
        <v>757</v>
      </c>
      <c r="B22" s="4">
        <v>7311</v>
      </c>
      <c r="C22" s="4">
        <f>P110</f>
        <v>178.48690066946929</v>
      </c>
      <c r="D22" s="243"/>
      <c r="E22" s="4"/>
      <c r="F22" s="4"/>
      <c r="G22" s="4"/>
      <c r="H22" s="4"/>
      <c r="I22" s="4"/>
      <c r="J22" s="4"/>
    </row>
    <row r="23" spans="1:10" x14ac:dyDescent="0.2">
      <c r="A23" s="1" t="s">
        <v>758</v>
      </c>
      <c r="B23" s="4">
        <v>33126</v>
      </c>
      <c r="C23" s="4">
        <f>Q110</f>
        <v>1176.2708953078966</v>
      </c>
      <c r="D23" s="4">
        <f>C23/B23*1000000</f>
        <v>35508.992794418184</v>
      </c>
      <c r="E23" s="4"/>
      <c r="F23" s="4"/>
      <c r="G23" s="4"/>
      <c r="H23" s="4"/>
      <c r="I23" s="4"/>
      <c r="J23" s="4"/>
    </row>
    <row r="24" spans="1:10" x14ac:dyDescent="0.2">
      <c r="A24" s="20" t="s">
        <v>105</v>
      </c>
      <c r="B24" s="4"/>
      <c r="C24" s="4"/>
      <c r="D24" s="4"/>
      <c r="E24" s="4">
        <f>D25*8</f>
        <v>111263.97800802899</v>
      </c>
      <c r="F24" s="4">
        <f>D25*10</f>
        <v>139079.97251003626</v>
      </c>
      <c r="G24" s="4">
        <f>D25*12</f>
        <v>166895.96701204349</v>
      </c>
      <c r="H24" s="4">
        <f>D25*12+(D26+D28)/2</f>
        <v>196509.43048056489</v>
      </c>
      <c r="I24" s="4">
        <f>D25*12+D26*2</f>
        <v>209447.07341712096</v>
      </c>
      <c r="J24" s="4">
        <f>D25*12+D28*5</f>
        <v>356652.83568456362</v>
      </c>
    </row>
    <row r="25" spans="1:10" x14ac:dyDescent="0.2">
      <c r="A25" s="1" t="s">
        <v>755</v>
      </c>
      <c r="B25" s="4">
        <v>106394</v>
      </c>
      <c r="C25" s="4">
        <f>M119</f>
        <v>1479.7274595232795</v>
      </c>
      <c r="D25" s="4">
        <f>C25/B25*1000000</f>
        <v>13907.997251003624</v>
      </c>
      <c r="E25" s="4"/>
      <c r="F25" s="4"/>
      <c r="G25" s="4"/>
      <c r="H25" s="4"/>
      <c r="I25" s="4"/>
      <c r="J25" s="4"/>
    </row>
    <row r="26" spans="1:10" x14ac:dyDescent="0.2">
      <c r="A26" s="1" t="s">
        <v>756</v>
      </c>
      <c r="B26" s="4">
        <v>4227</v>
      </c>
      <c r="C26" s="4">
        <f>O119</f>
        <v>139.04765682340729</v>
      </c>
      <c r="D26" s="243">
        <f>(C27+C26)/(B27+B26)*1000000</f>
        <v>21275.55320253874</v>
      </c>
      <c r="E26" s="4"/>
      <c r="F26" s="4"/>
      <c r="G26" s="4"/>
      <c r="H26" s="4"/>
      <c r="I26" s="4"/>
      <c r="J26" s="4"/>
    </row>
    <row r="27" spans="1:10" x14ac:dyDescent="0.2">
      <c r="A27" s="1" t="s">
        <v>757</v>
      </c>
      <c r="B27" s="4">
        <v>5955</v>
      </c>
      <c r="C27" s="4">
        <f>P119</f>
        <v>77.580025884842172</v>
      </c>
      <c r="D27" s="243"/>
      <c r="E27" s="4"/>
      <c r="F27" s="4"/>
      <c r="G27" s="4"/>
      <c r="H27" s="4"/>
      <c r="I27" s="4"/>
      <c r="J27" s="4"/>
    </row>
    <row r="28" spans="1:10" x14ac:dyDescent="0.2">
      <c r="A28" s="1" t="s">
        <v>758</v>
      </c>
      <c r="B28" s="4">
        <v>18666</v>
      </c>
      <c r="C28" s="4">
        <f>Q119</f>
        <v>708.40034212825219</v>
      </c>
      <c r="D28" s="4">
        <f>C28/B28*1000000</f>
        <v>37951.373734504028</v>
      </c>
      <c r="E28" s="4"/>
      <c r="F28" s="4"/>
      <c r="G28" s="4"/>
      <c r="H28" s="4"/>
      <c r="I28" s="4"/>
      <c r="J28" s="4"/>
    </row>
    <row r="29" spans="1:10" x14ac:dyDescent="0.2">
      <c r="A29" s="20" t="s">
        <v>759</v>
      </c>
      <c r="B29" s="4"/>
      <c r="C29" s="4"/>
      <c r="D29" s="4"/>
      <c r="E29" s="4">
        <f>D30*8</f>
        <v>103315.12062040762</v>
      </c>
      <c r="F29" s="4">
        <f>D30*10</f>
        <v>129143.90077550952</v>
      </c>
      <c r="G29" s="4">
        <f>D30*12</f>
        <v>154972.68093061142</v>
      </c>
      <c r="H29" s="4">
        <f>D30*12+(D31+D33)/2</f>
        <v>188985.55330307694</v>
      </c>
      <c r="I29" s="4">
        <f>D30*12+D31*2</f>
        <v>186821.48868955998</v>
      </c>
      <c r="J29" s="4">
        <f>D30*12+D33*5</f>
        <v>415479.3852578951</v>
      </c>
    </row>
    <row r="30" spans="1:10" x14ac:dyDescent="0.2">
      <c r="A30" s="1" t="s">
        <v>755</v>
      </c>
      <c r="B30" s="4">
        <v>990124</v>
      </c>
      <c r="C30" s="4">
        <f>M128</f>
        <v>12786.847561145058</v>
      </c>
      <c r="D30" s="4">
        <f>C30/B30*1000000</f>
        <v>12914.390077550952</v>
      </c>
      <c r="E30" s="4"/>
      <c r="F30" s="4"/>
      <c r="G30" s="4"/>
      <c r="H30" s="4"/>
      <c r="I30" s="4"/>
      <c r="J30" s="4"/>
    </row>
    <row r="31" spans="1:10" x14ac:dyDescent="0.2">
      <c r="A31" s="1" t="s">
        <v>756</v>
      </c>
      <c r="B31" s="4">
        <v>65355</v>
      </c>
      <c r="C31" s="4">
        <f>O128</f>
        <v>1575.4277995800817</v>
      </c>
      <c r="D31" s="243">
        <f>(C32+C31)/(B32+B31)*1000000</f>
        <v>15924.403879474288</v>
      </c>
      <c r="E31" s="4"/>
      <c r="F31" s="4"/>
      <c r="G31" s="4"/>
      <c r="H31" s="4"/>
      <c r="I31" s="4"/>
      <c r="J31" s="4"/>
    </row>
    <row r="32" spans="1:10" x14ac:dyDescent="0.2">
      <c r="A32" s="1" t="s">
        <v>757</v>
      </c>
      <c r="B32" s="4">
        <v>177330</v>
      </c>
      <c r="C32" s="4">
        <f>P128</f>
        <v>2289.1861559101358</v>
      </c>
      <c r="D32" s="243"/>
      <c r="E32" s="4"/>
      <c r="F32" s="4"/>
      <c r="G32" s="4"/>
      <c r="H32" s="4"/>
      <c r="I32" s="4"/>
      <c r="J32" s="4"/>
    </row>
    <row r="33" spans="1:10" x14ac:dyDescent="0.2">
      <c r="A33" s="1" t="s">
        <v>758</v>
      </c>
      <c r="B33" s="4">
        <v>172425</v>
      </c>
      <c r="C33" s="4">
        <f>Q128</f>
        <v>8983.5736987263772</v>
      </c>
      <c r="D33" s="4">
        <f>C33/B33*1000000</f>
        <v>52101.340865456732</v>
      </c>
      <c r="E33" s="4"/>
      <c r="F33" s="4"/>
      <c r="G33" s="4"/>
      <c r="H33" s="4"/>
      <c r="I33" s="4"/>
      <c r="J33" s="4"/>
    </row>
    <row r="34" spans="1:10" x14ac:dyDescent="0.2">
      <c r="A34" s="20" t="s">
        <v>107</v>
      </c>
      <c r="B34" s="4"/>
      <c r="C34" s="4"/>
      <c r="D34" s="4"/>
      <c r="E34" s="4">
        <f>D35*8</f>
        <v>113414.50301246493</v>
      </c>
      <c r="F34" s="4">
        <f>D35*10</f>
        <v>141768.12876558118</v>
      </c>
      <c r="G34" s="4">
        <f>D35*12</f>
        <v>170121.75451869739</v>
      </c>
      <c r="H34" s="4">
        <f>D35*12+(D36+D38)/2</f>
        <v>196783.2863718156</v>
      </c>
      <c r="I34" s="4">
        <f>D35*12+D36*2</f>
        <v>196950.50822859418</v>
      </c>
      <c r="J34" s="4">
        <f>D35*12+D38*5</f>
        <v>369665.18877513765</v>
      </c>
    </row>
    <row r="35" spans="1:10" x14ac:dyDescent="0.2">
      <c r="A35" s="1" t="s">
        <v>755</v>
      </c>
      <c r="B35" s="4">
        <v>1948463</v>
      </c>
      <c r="C35" s="4">
        <f>M137</f>
        <v>27622.995347897056</v>
      </c>
      <c r="D35" s="4">
        <f>C35/B35*1000000</f>
        <v>14176.812876558117</v>
      </c>
      <c r="E35" s="4"/>
      <c r="F35" s="4"/>
      <c r="G35" s="4"/>
      <c r="H35" s="4"/>
      <c r="I35" s="4"/>
      <c r="J35" s="4"/>
    </row>
    <row r="36" spans="1:10" x14ac:dyDescent="0.2">
      <c r="A36" s="1" t="s">
        <v>756</v>
      </c>
      <c r="B36" s="4">
        <v>102189</v>
      </c>
      <c r="C36" s="4">
        <f>O137</f>
        <v>1198.4285791630671</v>
      </c>
      <c r="D36" s="243">
        <f>(C37+C36)/(B37+B36)*1000000</f>
        <v>13414.376854948394</v>
      </c>
      <c r="E36" s="4"/>
      <c r="F36" s="4"/>
      <c r="G36" s="4"/>
      <c r="H36" s="4"/>
      <c r="I36" s="4"/>
      <c r="J36" s="4"/>
    </row>
    <row r="37" spans="1:10" x14ac:dyDescent="0.2">
      <c r="A37" s="1" t="s">
        <v>757</v>
      </c>
      <c r="B37" s="4">
        <v>160341</v>
      </c>
      <c r="C37" s="4">
        <f>P137</f>
        <v>2323.2477765665349</v>
      </c>
      <c r="D37" s="243"/>
      <c r="E37" s="4"/>
      <c r="F37" s="4"/>
      <c r="G37" s="4"/>
      <c r="H37" s="4"/>
      <c r="I37" s="4"/>
      <c r="J37" s="4"/>
    </row>
    <row r="38" spans="1:10" x14ac:dyDescent="0.2">
      <c r="A38" s="1" t="s">
        <v>758</v>
      </c>
      <c r="B38" s="4">
        <v>365775</v>
      </c>
      <c r="C38" s="4">
        <f>Q137</f>
        <v>14597.599933029886</v>
      </c>
      <c r="D38" s="4">
        <f>C38/B38*1000000</f>
        <v>39908.686851288046</v>
      </c>
      <c r="E38" s="4"/>
      <c r="F38" s="4"/>
      <c r="G38" s="4"/>
      <c r="H38" s="4"/>
      <c r="I38" s="4"/>
      <c r="J38" s="4"/>
    </row>
    <row r="39" spans="1:10" x14ac:dyDescent="0.2">
      <c r="A39" s="20" t="s">
        <v>108</v>
      </c>
      <c r="B39" s="4"/>
      <c r="C39" s="4"/>
      <c r="D39" s="4"/>
      <c r="E39" s="4">
        <f>D40*8</f>
        <v>135552.50794424018</v>
      </c>
      <c r="F39" s="4">
        <f>D40*10</f>
        <v>169440.63493030024</v>
      </c>
      <c r="G39" s="4">
        <f>D40*12</f>
        <v>203328.76191636026</v>
      </c>
      <c r="H39" s="4">
        <f>D40*12+(D41+D43)/2</f>
        <v>241597.73259096712</v>
      </c>
      <c r="I39" s="4">
        <f>D40*12+D41*2</f>
        <v>277766.84998318955</v>
      </c>
      <c r="J39" s="4">
        <f>D40*12+D43*5</f>
        <v>399923.2484953556</v>
      </c>
    </row>
    <row r="40" spans="1:10" x14ac:dyDescent="0.2">
      <c r="A40" s="1" t="s">
        <v>755</v>
      </c>
      <c r="B40" s="4">
        <v>171518</v>
      </c>
      <c r="C40" s="4">
        <f>M146</f>
        <v>2906.2118821975232</v>
      </c>
      <c r="D40" s="4">
        <f>C40/B40*1000000</f>
        <v>16944.063493030022</v>
      </c>
      <c r="E40" s="4"/>
      <c r="F40" s="4"/>
      <c r="G40" s="4"/>
      <c r="H40" s="4"/>
      <c r="I40" s="4"/>
      <c r="J40" s="4"/>
    </row>
    <row r="41" spans="1:10" x14ac:dyDescent="0.2">
      <c r="A41" s="1" t="s">
        <v>756</v>
      </c>
      <c r="B41" s="4">
        <v>6705</v>
      </c>
      <c r="C41" s="4">
        <f>O146</f>
        <v>297.72310758387431</v>
      </c>
      <c r="D41" s="243">
        <f>(C42+C41)/(B42+B41)*1000000</f>
        <v>37219.044033414641</v>
      </c>
      <c r="E41" s="4"/>
      <c r="F41" s="4"/>
      <c r="G41" s="4"/>
      <c r="H41" s="4"/>
      <c r="I41" s="4"/>
      <c r="J41" s="4"/>
    </row>
    <row r="42" spans="1:10" x14ac:dyDescent="0.2">
      <c r="A42" s="1" t="s">
        <v>757</v>
      </c>
      <c r="B42" s="4">
        <v>5139</v>
      </c>
      <c r="C42" s="4">
        <f>P146</f>
        <v>143.09924994788867</v>
      </c>
      <c r="D42" s="243"/>
      <c r="E42" s="4"/>
      <c r="F42" s="4"/>
      <c r="G42" s="4"/>
      <c r="H42" s="4"/>
      <c r="I42" s="4"/>
      <c r="J42" s="4"/>
    </row>
    <row r="43" spans="1:10" x14ac:dyDescent="0.2">
      <c r="A43" s="1" t="s">
        <v>758</v>
      </c>
      <c r="B43" s="4">
        <v>29145</v>
      </c>
      <c r="C43" s="4">
        <f>Q146</f>
        <v>1145.949262268964</v>
      </c>
      <c r="D43" s="4">
        <f>C43/B43*1000000</f>
        <v>39318.897315799069</v>
      </c>
      <c r="E43" s="4"/>
      <c r="F43" s="4"/>
      <c r="G43" s="4"/>
      <c r="H43" s="4"/>
      <c r="I43" s="4"/>
      <c r="J43" s="4"/>
    </row>
    <row r="44" spans="1:10" x14ac:dyDescent="0.2">
      <c r="A44" s="20" t="s">
        <v>109</v>
      </c>
      <c r="B44" s="4"/>
      <c r="C44" s="4"/>
      <c r="D44" s="4"/>
      <c r="E44" s="4">
        <f>D45*8</f>
        <v>130048.46761209444</v>
      </c>
      <c r="F44" s="4">
        <f>D45*10</f>
        <v>162560.58451511804</v>
      </c>
      <c r="G44" s="4">
        <f>D45*12</f>
        <v>195072.70141814166</v>
      </c>
      <c r="H44" s="4">
        <f>D45*12+(D46+D48)/2</f>
        <v>248789.38339480537</v>
      </c>
      <c r="I44" s="4">
        <f>D45*12+D46*2</f>
        <v>268958.61191201216</v>
      </c>
      <c r="J44" s="4">
        <f>D45*12+D48*5</f>
        <v>547524.74495010241</v>
      </c>
    </row>
    <row r="45" spans="1:10" x14ac:dyDescent="0.2">
      <c r="A45" s="1" t="s">
        <v>755</v>
      </c>
      <c r="B45" s="4">
        <v>160860</v>
      </c>
      <c r="C45" s="4">
        <f>M155</f>
        <v>2614.949562510189</v>
      </c>
      <c r="D45" s="4">
        <f>C45/B45*1000000</f>
        <v>16256.058451511804</v>
      </c>
      <c r="E45" s="4"/>
      <c r="F45" s="4"/>
      <c r="G45" s="4"/>
      <c r="H45" s="4"/>
      <c r="I45" s="4"/>
      <c r="J45" s="4"/>
    </row>
    <row r="46" spans="1:10" x14ac:dyDescent="0.2">
      <c r="A46" s="1" t="s">
        <v>756</v>
      </c>
      <c r="B46" s="4">
        <v>7227</v>
      </c>
      <c r="C46" s="4">
        <f>O155</f>
        <v>405.63533173576235</v>
      </c>
      <c r="D46" s="243">
        <f>(C47+C46)/(B47+B46)*1000000</f>
        <v>36942.955246935257</v>
      </c>
      <c r="E46" s="4"/>
      <c r="F46" s="4"/>
      <c r="G46" s="4"/>
      <c r="H46" s="4"/>
      <c r="I46" s="4"/>
      <c r="J46" s="4"/>
    </row>
    <row r="47" spans="1:10" x14ac:dyDescent="0.2">
      <c r="A47" s="1" t="s">
        <v>757</v>
      </c>
      <c r="B47" s="4">
        <v>6597</v>
      </c>
      <c r="C47" s="4">
        <f>P155</f>
        <v>105.06408159787061</v>
      </c>
      <c r="D47" s="243"/>
      <c r="E47" s="4"/>
      <c r="F47" s="4"/>
      <c r="G47" s="4"/>
      <c r="H47" s="4"/>
      <c r="I47" s="4"/>
      <c r="J47" s="4"/>
    </row>
    <row r="48" spans="1:10" x14ac:dyDescent="0.2">
      <c r="A48" s="1" t="s">
        <v>758</v>
      </c>
      <c r="B48" s="4">
        <v>17493</v>
      </c>
      <c r="C48" s="4">
        <f>Q155</f>
        <v>1233.0887195009175</v>
      </c>
      <c r="D48" s="4">
        <f>C48/B48*1000000</f>
        <v>70490.408706392132</v>
      </c>
      <c r="E48" s="4"/>
      <c r="F48" s="4"/>
      <c r="G48" s="4"/>
      <c r="H48" s="4"/>
      <c r="I48" s="4"/>
      <c r="J48" s="4"/>
    </row>
    <row r="49" spans="1:21" x14ac:dyDescent="0.2">
      <c r="A49" s="20" t="s">
        <v>110</v>
      </c>
      <c r="B49" s="4"/>
      <c r="C49" s="4"/>
      <c r="D49" s="4"/>
      <c r="E49" s="4">
        <f>D50*8</f>
        <v>112810.24441905892</v>
      </c>
      <c r="F49" s="4">
        <f>D50*10</f>
        <v>141012.80552382366</v>
      </c>
      <c r="G49" s="4">
        <f>D50*12</f>
        <v>169215.36662858838</v>
      </c>
      <c r="H49" s="4">
        <f>D50*12+(D51+D53)/2</f>
        <v>205320.46686138239</v>
      </c>
      <c r="I49" s="4">
        <f>D50*12+D51*2</f>
        <v>208506.6920539079</v>
      </c>
      <c r="J49" s="4">
        <f>D50*12+D53*5</f>
        <v>432038.05539322959</v>
      </c>
    </row>
    <row r="50" spans="1:21" x14ac:dyDescent="0.2">
      <c r="A50" s="1" t="s">
        <v>755</v>
      </c>
      <c r="B50" s="4">
        <v>545819</v>
      </c>
      <c r="C50" s="4">
        <f>M164</f>
        <v>7696.74684982079</v>
      </c>
      <c r="D50" s="4">
        <f>C50/B50*1000000</f>
        <v>14101.280552382364</v>
      </c>
      <c r="E50" s="4"/>
      <c r="F50" s="4"/>
      <c r="G50" s="4"/>
      <c r="H50" s="4"/>
      <c r="I50" s="4"/>
      <c r="J50" s="4"/>
    </row>
    <row r="51" spans="1:21" x14ac:dyDescent="0.2">
      <c r="A51" s="1" t="s">
        <v>756</v>
      </c>
      <c r="B51" s="4">
        <v>60957</v>
      </c>
      <c r="C51" s="4">
        <f>O164</f>
        <v>965.12068689312025</v>
      </c>
      <c r="D51" s="243">
        <f>(C52+C51)/(B52+B51)*1000000</f>
        <v>19645.662712659756</v>
      </c>
      <c r="E51" s="4"/>
      <c r="F51" s="4"/>
      <c r="G51" s="4"/>
      <c r="H51" s="4"/>
      <c r="I51" s="4"/>
      <c r="J51" s="4"/>
    </row>
    <row r="52" spans="1:21" x14ac:dyDescent="0.2">
      <c r="A52" s="1" t="s">
        <v>757</v>
      </c>
      <c r="B52" s="4">
        <v>42285</v>
      </c>
      <c r="C52" s="4">
        <f>P164</f>
        <v>1063.136822887298</v>
      </c>
      <c r="D52" s="243"/>
      <c r="E52" s="4"/>
      <c r="F52" s="4"/>
      <c r="G52" s="4"/>
      <c r="H52" s="4"/>
      <c r="I52" s="4"/>
      <c r="J52" s="4"/>
    </row>
    <row r="53" spans="1:21" x14ac:dyDescent="0.2">
      <c r="A53" s="1" t="s">
        <v>758</v>
      </c>
      <c r="B53" s="4">
        <v>68787</v>
      </c>
      <c r="C53" s="4">
        <f>Q164</f>
        <v>3615.7568584106748</v>
      </c>
      <c r="D53" s="4">
        <f>C53/B53*1000000</f>
        <v>52564.537752928241</v>
      </c>
      <c r="E53" s="4"/>
      <c r="F53" s="4"/>
      <c r="G53" s="4"/>
      <c r="H53" s="4"/>
      <c r="I53" s="4"/>
      <c r="J53" s="4"/>
    </row>
    <row r="54" spans="1:21" x14ac:dyDescent="0.2">
      <c r="A54" s="20" t="s">
        <v>111</v>
      </c>
      <c r="B54" s="4"/>
      <c r="C54" s="4"/>
      <c r="D54" s="4"/>
      <c r="E54" s="4">
        <f>D55*8</f>
        <v>112227.02864638493</v>
      </c>
      <c r="F54" s="4">
        <f>D55*10</f>
        <v>140283.78580798116</v>
      </c>
      <c r="G54" s="4">
        <f>D55*12</f>
        <v>168340.54296957739</v>
      </c>
      <c r="H54" s="4">
        <f>D55*12+(D56+D58)/2</f>
        <v>201117.39613755565</v>
      </c>
      <c r="I54" s="4">
        <f>D55*12+D56*2</f>
        <v>202323.81615207164</v>
      </c>
      <c r="J54" s="4">
        <f>D55*12+D58*5</f>
        <v>411150.89169312431</v>
      </c>
    </row>
    <row r="55" spans="1:21" x14ac:dyDescent="0.2">
      <c r="A55" s="1" t="s">
        <v>755</v>
      </c>
      <c r="B55" s="4">
        <v>547995</v>
      </c>
      <c r="C55" s="4">
        <f>M173</f>
        <v>7687.4813203844642</v>
      </c>
      <c r="D55" s="4">
        <f>C55/B55*1000000</f>
        <v>14028.378580798117</v>
      </c>
      <c r="E55" s="4"/>
      <c r="F55" s="4"/>
      <c r="G55" s="4"/>
      <c r="H55" s="4"/>
      <c r="I55" s="4"/>
      <c r="J55" s="4"/>
    </row>
    <row r="56" spans="1:21" x14ac:dyDescent="0.2">
      <c r="A56" s="1" t="s">
        <v>756</v>
      </c>
      <c r="B56" s="4">
        <v>30996</v>
      </c>
      <c r="C56" s="4">
        <f>O173</f>
        <v>816.75554710931533</v>
      </c>
      <c r="D56" s="243">
        <f>(C57+C56)/(B57+B56)*1000000</f>
        <v>16991.636591247123</v>
      </c>
      <c r="E56" s="4"/>
      <c r="F56" s="4"/>
      <c r="G56" s="4"/>
      <c r="H56" s="4"/>
      <c r="I56" s="4"/>
      <c r="J56" s="4"/>
    </row>
    <row r="57" spans="1:21" x14ac:dyDescent="0.2">
      <c r="A57" s="1" t="s">
        <v>757</v>
      </c>
      <c r="B57" s="4">
        <v>56790</v>
      </c>
      <c r="C57" s="4">
        <f>P173</f>
        <v>674.87226268990457</v>
      </c>
      <c r="D57" s="243"/>
      <c r="E57" s="4"/>
      <c r="F57" s="4"/>
      <c r="G57" s="4"/>
      <c r="H57" s="4"/>
      <c r="I57" s="4"/>
      <c r="J57" s="4"/>
    </row>
    <row r="58" spans="1:21" x14ac:dyDescent="0.2">
      <c r="A58" s="1" t="s">
        <v>758</v>
      </c>
      <c r="B58" s="4">
        <v>105492</v>
      </c>
      <c r="C58" s="4">
        <f>Q173</f>
        <v>5122.9098615088824</v>
      </c>
      <c r="D58" s="4">
        <f>C58/B58*1000000</f>
        <v>48562.069744709384</v>
      </c>
      <c r="E58" s="4"/>
      <c r="F58" s="4"/>
      <c r="G58" s="4"/>
      <c r="H58" s="4"/>
      <c r="I58" s="4"/>
      <c r="J58" s="4"/>
    </row>
    <row r="60" spans="1:21" x14ac:dyDescent="0.2">
      <c r="A60" s="1" t="s">
        <v>776</v>
      </c>
      <c r="U60" s="11"/>
    </row>
    <row r="61" spans="1:21" x14ac:dyDescent="0.2">
      <c r="A61" s="1" t="s">
        <v>777</v>
      </c>
      <c r="U61" s="11"/>
    </row>
    <row r="62" spans="1:21" x14ac:dyDescent="0.2">
      <c r="A62" s="1" t="s">
        <v>778</v>
      </c>
      <c r="U62" s="11"/>
    </row>
    <row r="63" spans="1:21" x14ac:dyDescent="0.2">
      <c r="A63" s="1" t="s">
        <v>779</v>
      </c>
      <c r="U63" s="11"/>
    </row>
    <row r="64" spans="1:21" x14ac:dyDescent="0.2">
      <c r="A64" s="1" t="s">
        <v>780</v>
      </c>
      <c r="U64" s="11"/>
    </row>
    <row r="65" spans="1:23" x14ac:dyDescent="0.2">
      <c r="U65" s="11"/>
    </row>
    <row r="66" spans="1:23" x14ac:dyDescent="0.2">
      <c r="A66" s="1" t="s">
        <v>781</v>
      </c>
      <c r="U66" s="11"/>
    </row>
    <row r="67" spans="1:23" x14ac:dyDescent="0.2">
      <c r="U67" s="11"/>
    </row>
    <row r="68" spans="1:23" x14ac:dyDescent="0.2">
      <c r="A68" s="1" t="s">
        <v>782</v>
      </c>
      <c r="U68" s="11"/>
    </row>
    <row r="69" spans="1:23" x14ac:dyDescent="0.2">
      <c r="U69" s="11"/>
    </row>
    <row r="70" spans="1:23" x14ac:dyDescent="0.2">
      <c r="U70" s="11"/>
    </row>
    <row r="71" spans="1:23" x14ac:dyDescent="0.2">
      <c r="U71" s="11"/>
    </row>
    <row r="72" spans="1:23" x14ac:dyDescent="0.2">
      <c r="U72" s="11"/>
    </row>
    <row r="73" spans="1:23" ht="51" x14ac:dyDescent="0.2">
      <c r="A73" s="4"/>
      <c r="B73" s="207" t="s">
        <v>783</v>
      </c>
      <c r="C73" s="206"/>
      <c r="D73" s="34" t="s">
        <v>756</v>
      </c>
      <c r="E73" s="34" t="s">
        <v>784</v>
      </c>
      <c r="F73" s="34" t="s">
        <v>758</v>
      </c>
      <c r="G73" s="34" t="s">
        <v>785</v>
      </c>
      <c r="H73" s="242" t="s">
        <v>786</v>
      </c>
      <c r="I73" s="242"/>
      <c r="J73" s="4"/>
      <c r="K73" s="4"/>
      <c r="L73" s="14"/>
      <c r="M73" s="205" t="s">
        <v>787</v>
      </c>
      <c r="N73" s="205"/>
      <c r="O73" s="205" t="s">
        <v>788</v>
      </c>
      <c r="P73" s="205" t="s">
        <v>784</v>
      </c>
      <c r="Q73" s="205" t="s">
        <v>758</v>
      </c>
      <c r="R73" s="205" t="s">
        <v>785</v>
      </c>
      <c r="S73" s="205" t="s">
        <v>786</v>
      </c>
      <c r="T73" s="14"/>
      <c r="U73" s="11"/>
    </row>
    <row r="74" spans="1:23" ht="12.75" customHeight="1" x14ac:dyDescent="0.2">
      <c r="A74" s="4"/>
      <c r="B74" s="241" t="s">
        <v>789</v>
      </c>
      <c r="C74" s="241"/>
      <c r="D74" s="241"/>
      <c r="E74" s="241"/>
      <c r="F74" s="241"/>
      <c r="G74" s="241"/>
      <c r="H74" s="241"/>
      <c r="I74" s="4"/>
      <c r="J74" s="4"/>
      <c r="K74" s="4"/>
      <c r="L74" s="14"/>
      <c r="M74" s="241" t="s">
        <v>790</v>
      </c>
      <c r="N74" s="241"/>
      <c r="O74" s="241"/>
      <c r="P74" s="241"/>
      <c r="Q74" s="241"/>
      <c r="R74" s="241"/>
      <c r="S74" s="241"/>
      <c r="T74" s="14"/>
      <c r="U74" s="11"/>
    </row>
    <row r="75" spans="1:23" ht="15.75" customHeight="1" x14ac:dyDescent="0.2">
      <c r="A75" s="34" t="s">
        <v>101</v>
      </c>
      <c r="B75" s="4"/>
      <c r="C75" s="4"/>
      <c r="D75" s="4"/>
      <c r="E75" s="4"/>
      <c r="F75" s="4"/>
      <c r="G75" s="4"/>
      <c r="H75" s="4"/>
      <c r="I75" s="4"/>
      <c r="J75" s="4"/>
      <c r="K75" s="4"/>
    </row>
    <row r="76" spans="1:23" x14ac:dyDescent="0.2">
      <c r="A76" s="4" t="s">
        <v>791</v>
      </c>
      <c r="B76" s="4">
        <v>30682.899000000001</v>
      </c>
      <c r="C76" s="4"/>
      <c r="D76" s="4">
        <v>3925.99</v>
      </c>
      <c r="E76" s="4">
        <v>3566.6390000000001</v>
      </c>
      <c r="F76" s="4">
        <v>10410.445</v>
      </c>
      <c r="G76" s="4">
        <v>17903.074000000001</v>
      </c>
      <c r="H76" s="4">
        <v>48585.972999999998</v>
      </c>
      <c r="I76" s="4"/>
      <c r="J76" s="4"/>
      <c r="K76" s="4"/>
      <c r="L76" s="205" t="s">
        <v>101</v>
      </c>
      <c r="M76" s="14"/>
      <c r="N76" s="14"/>
      <c r="O76" s="14"/>
      <c r="P76" s="14"/>
      <c r="Q76" s="14"/>
      <c r="R76" s="14"/>
      <c r="S76" s="14"/>
      <c r="T76" s="14"/>
      <c r="U76" s="11"/>
    </row>
    <row r="77" spans="1:23" x14ac:dyDescent="0.2">
      <c r="A77" s="4" t="s">
        <v>792</v>
      </c>
      <c r="B77" s="4">
        <v>36425.267</v>
      </c>
      <c r="C77" s="4"/>
      <c r="D77" s="4">
        <v>6081.5259999999998</v>
      </c>
      <c r="E77" s="4">
        <v>4531.8149999999996</v>
      </c>
      <c r="F77" s="4">
        <v>11801.984</v>
      </c>
      <c r="G77" s="4">
        <v>22415.325000000001</v>
      </c>
      <c r="H77" s="4">
        <v>58840.591999999997</v>
      </c>
      <c r="I77" s="4"/>
      <c r="J77" s="4"/>
      <c r="K77" s="4"/>
      <c r="L77" s="4"/>
      <c r="M77" s="4"/>
      <c r="N77" s="4"/>
      <c r="O77" s="4"/>
      <c r="P77" s="4"/>
      <c r="Q77" s="4"/>
      <c r="R77" s="4"/>
      <c r="S77" s="4"/>
      <c r="T77" s="4"/>
      <c r="U77" s="30" t="s">
        <v>793</v>
      </c>
    </row>
    <row r="78" spans="1:23" x14ac:dyDescent="0.2">
      <c r="A78" s="4" t="s">
        <v>794</v>
      </c>
      <c r="B78" s="4">
        <v>40285.311000000002</v>
      </c>
      <c r="C78" s="4"/>
      <c r="D78" s="4">
        <v>5675.9179999999997</v>
      </c>
      <c r="E78" s="4">
        <v>5530.0510000000004</v>
      </c>
      <c r="F78" s="4">
        <v>16174.964</v>
      </c>
      <c r="G78" s="4">
        <v>27380.933000000001</v>
      </c>
      <c r="H78" s="4">
        <v>67666.244000000006</v>
      </c>
      <c r="I78" s="4"/>
      <c r="J78" s="4"/>
      <c r="K78" s="4"/>
      <c r="L78" s="4" t="s">
        <v>794</v>
      </c>
      <c r="M78" s="4">
        <f>B78*$U78</f>
        <v>52660.537254901967</v>
      </c>
      <c r="N78" s="4"/>
      <c r="O78" s="4">
        <f t="shared" ref="O78:S82" si="0">D78*$U78</f>
        <v>7419.5006535947705</v>
      </c>
      <c r="P78" s="4">
        <f t="shared" si="0"/>
        <v>7228.8248366013077</v>
      </c>
      <c r="Q78" s="4">
        <f t="shared" si="0"/>
        <v>21143.743790849672</v>
      </c>
      <c r="R78" s="4">
        <f t="shared" si="0"/>
        <v>35792.069281045755</v>
      </c>
      <c r="S78" s="4">
        <f t="shared" si="0"/>
        <v>88452.606535947722</v>
      </c>
      <c r="T78" s="4"/>
      <c r="U78" s="5">
        <f>100/'a30-2'!B$24</f>
        <v>1.3071895424836601</v>
      </c>
      <c r="W78" s="87"/>
    </row>
    <row r="79" spans="1:23" x14ac:dyDescent="0.2">
      <c r="A79" s="4" t="s">
        <v>795</v>
      </c>
      <c r="B79" s="4">
        <v>42294.686000000002</v>
      </c>
      <c r="C79" s="4"/>
      <c r="D79" s="4">
        <v>5631.6080000000002</v>
      </c>
      <c r="E79" s="4">
        <v>5823.6940000000004</v>
      </c>
      <c r="F79" s="4">
        <v>17465.517</v>
      </c>
      <c r="G79" s="4">
        <v>28920.819</v>
      </c>
      <c r="H79" s="4">
        <v>71215.505000000005</v>
      </c>
      <c r="I79" s="4"/>
      <c r="J79" s="4"/>
      <c r="K79" s="4"/>
      <c r="L79" s="4" t="s">
        <v>795</v>
      </c>
      <c r="M79" s="4">
        <f>B79*$U79</f>
        <v>54016.201787994898</v>
      </c>
      <c r="N79" s="4"/>
      <c r="O79" s="4">
        <f t="shared" si="0"/>
        <v>7192.3473818646235</v>
      </c>
      <c r="P79" s="4">
        <f t="shared" si="0"/>
        <v>7437.6679438058754</v>
      </c>
      <c r="Q79" s="4">
        <f t="shared" si="0"/>
        <v>22305.896551724138</v>
      </c>
      <c r="R79" s="4">
        <f t="shared" si="0"/>
        <v>36935.911877394639</v>
      </c>
      <c r="S79" s="4">
        <f t="shared" si="0"/>
        <v>90952.113665389537</v>
      </c>
      <c r="T79" s="4"/>
      <c r="U79" s="5">
        <f>100/'a30-2'!B$25</f>
        <v>1.277139208173691</v>
      </c>
    </row>
    <row r="80" spans="1:23" x14ac:dyDescent="0.2">
      <c r="A80" s="4" t="s">
        <v>796</v>
      </c>
      <c r="B80" s="4">
        <v>43695.97</v>
      </c>
      <c r="C80" s="4"/>
      <c r="D80" s="4">
        <v>5365.8119999999999</v>
      </c>
      <c r="E80" s="4">
        <v>5720.3829999999998</v>
      </c>
      <c r="F80" s="4">
        <v>19230.708999999999</v>
      </c>
      <c r="G80" s="4">
        <v>30316.903999999999</v>
      </c>
      <c r="H80" s="4">
        <v>74012.873999999996</v>
      </c>
      <c r="I80" s="4"/>
      <c r="J80" s="4"/>
      <c r="K80" s="4"/>
      <c r="L80" s="4" t="s">
        <v>796</v>
      </c>
      <c r="M80" s="4">
        <f>B80*$U80</f>
        <v>54688.322903629538</v>
      </c>
      <c r="N80" s="4"/>
      <c r="O80" s="4">
        <f t="shared" si="0"/>
        <v>6715.6595744680853</v>
      </c>
      <c r="P80" s="4">
        <f t="shared" si="0"/>
        <v>7159.4280350438048</v>
      </c>
      <c r="Q80" s="4">
        <f t="shared" si="0"/>
        <v>24068.471839799749</v>
      </c>
      <c r="R80" s="4">
        <f t="shared" si="0"/>
        <v>37943.559449311637</v>
      </c>
      <c r="S80" s="4">
        <f t="shared" si="0"/>
        <v>92631.882352941175</v>
      </c>
      <c r="T80" s="4"/>
      <c r="U80" s="5">
        <f>100/'a30-2'!B$26</f>
        <v>1.2515644555694618</v>
      </c>
    </row>
    <row r="81" spans="1:21" x14ac:dyDescent="0.2">
      <c r="A81" s="4" t="s">
        <v>797</v>
      </c>
      <c r="B81" s="4">
        <v>45722.317999866515</v>
      </c>
      <c r="C81" s="4" t="s">
        <v>798</v>
      </c>
      <c r="D81" s="4">
        <v>5395.4279999999999</v>
      </c>
      <c r="E81" s="4">
        <v>5801.1729999999998</v>
      </c>
      <c r="F81" s="4">
        <v>21231.527999999998</v>
      </c>
      <c r="G81" s="4">
        <v>32428.129000000001</v>
      </c>
      <c r="H81" s="4">
        <v>78150.446999866501</v>
      </c>
      <c r="I81" s="4" t="s">
        <v>798</v>
      </c>
      <c r="J81" s="4"/>
      <c r="K81" s="4"/>
      <c r="L81" s="4" t="s">
        <v>797</v>
      </c>
      <c r="M81" s="4">
        <f>B81*$U81</f>
        <v>56308.27339885039</v>
      </c>
      <c r="N81" s="4"/>
      <c r="O81" s="4">
        <f t="shared" si="0"/>
        <v>6644.615763546798</v>
      </c>
      <c r="P81" s="4">
        <f t="shared" si="0"/>
        <v>7144.3017241379312</v>
      </c>
      <c r="Q81" s="4">
        <f t="shared" si="0"/>
        <v>26147.201970443348</v>
      </c>
      <c r="R81" s="4">
        <f t="shared" si="0"/>
        <v>39936.11945812808</v>
      </c>
      <c r="S81" s="4">
        <f t="shared" si="0"/>
        <v>96244.392856978448</v>
      </c>
      <c r="T81" s="4" t="s">
        <v>798</v>
      </c>
      <c r="U81" s="5">
        <f>100/'a30-2'!B$27</f>
        <v>1.2315270935960592</v>
      </c>
    </row>
    <row r="82" spans="1:21" x14ac:dyDescent="0.2">
      <c r="A82" s="4" t="s">
        <v>799</v>
      </c>
      <c r="B82" s="4">
        <v>48235.388338508332</v>
      </c>
      <c r="C82" s="4" t="s">
        <v>798</v>
      </c>
      <c r="D82" s="4">
        <v>5485.3819999999996</v>
      </c>
      <c r="E82" s="4">
        <v>5913.7659999999996</v>
      </c>
      <c r="F82" s="4">
        <v>22598.495999999999</v>
      </c>
      <c r="G82" s="4">
        <v>33997.644</v>
      </c>
      <c r="H82" s="4">
        <v>82233.032338508332</v>
      </c>
      <c r="I82" s="4" t="s">
        <v>798</v>
      </c>
      <c r="J82" s="4"/>
      <c r="K82" s="4"/>
      <c r="L82" s="4" t="s">
        <v>799</v>
      </c>
      <c r="M82" s="4">
        <f>B82*$U82</f>
        <v>58185.028152603532</v>
      </c>
      <c r="N82" s="4"/>
      <c r="O82" s="4">
        <f t="shared" si="0"/>
        <v>6616.866103739444</v>
      </c>
      <c r="P82" s="4">
        <f t="shared" si="0"/>
        <v>7133.6139927623635</v>
      </c>
      <c r="Q82" s="4">
        <f t="shared" si="0"/>
        <v>27259.94692400482</v>
      </c>
      <c r="R82" s="4">
        <f t="shared" si="0"/>
        <v>41010.427020506628</v>
      </c>
      <c r="S82" s="4">
        <f t="shared" si="0"/>
        <v>99195.455173110167</v>
      </c>
      <c r="T82" s="4" t="s">
        <v>798</v>
      </c>
      <c r="U82" s="5">
        <f>100/'a30-2'!B$28</f>
        <v>1.2062726176115801</v>
      </c>
    </row>
    <row r="83" spans="1:21" x14ac:dyDescent="0.2">
      <c r="A83" s="4" t="s">
        <v>800</v>
      </c>
      <c r="B83" s="4">
        <v>60521</v>
      </c>
      <c r="C83" s="17"/>
      <c r="D83" s="17">
        <f>D82*POWER(D82/D78, 1/4)^5</f>
        <v>5256.1812501814666</v>
      </c>
      <c r="E83" s="17">
        <f>E82*POWER(E82/E78, 1/4)^5</f>
        <v>6431.0647982504843</v>
      </c>
      <c r="F83" s="17">
        <f>F82*POWER(F82/F78, 1/4)^5</f>
        <v>34326.12689337397</v>
      </c>
      <c r="G83" s="17">
        <f>G82*POWER(G82/G78, 1/4)^5</f>
        <v>44560.447765237004</v>
      </c>
      <c r="H83" s="17">
        <f>H82*POWER(H82/H78, 1/4)^5</f>
        <v>104927.44515722427</v>
      </c>
      <c r="I83" s="4"/>
      <c r="J83" s="4"/>
      <c r="K83" s="4"/>
      <c r="L83" s="17" t="s">
        <v>800</v>
      </c>
      <c r="M83" s="17">
        <f>M82*POWER(M82/M78, 1/4)^5</f>
        <v>65912.639396527578</v>
      </c>
      <c r="N83" s="17"/>
      <c r="O83" s="17">
        <f>O82*POWER(O82/O78, 1/4)^5</f>
        <v>5734.5511772546197</v>
      </c>
      <c r="P83" s="17">
        <f>P82*POWER(P82/P78, 1/4)^5</f>
        <v>7016.3619659300757</v>
      </c>
      <c r="Q83" s="17">
        <f>Q82*POWER(Q82/Q78, 1/4)^5</f>
        <v>37450.179515821132</v>
      </c>
      <c r="R83" s="17">
        <f>R82*POWER(R82/R78, 1/4)^5</f>
        <v>48615.935415528213</v>
      </c>
      <c r="S83" s="17">
        <f>S82*POWER(S82/S78, 1/4)^5</f>
        <v>114476.98918904406</v>
      </c>
      <c r="T83" s="17"/>
      <c r="U83" s="5">
        <f>100/'a30-2'!B$33</f>
        <v>1.1148272017837235</v>
      </c>
    </row>
    <row r="84" spans="1:21" x14ac:dyDescent="0.2">
      <c r="A84" s="34" t="s">
        <v>376</v>
      </c>
      <c r="B84" s="34"/>
      <c r="C84" s="34"/>
      <c r="D84" s="34"/>
      <c r="E84" s="34"/>
      <c r="F84" s="34"/>
      <c r="G84" s="34"/>
      <c r="H84" s="34"/>
      <c r="I84" s="34"/>
      <c r="J84" s="4"/>
      <c r="K84" s="4"/>
    </row>
    <row r="85" spans="1:21" x14ac:dyDescent="0.2">
      <c r="A85" s="4" t="s">
        <v>791</v>
      </c>
      <c r="B85" s="4">
        <v>602.98500000000001</v>
      </c>
      <c r="C85" s="4"/>
      <c r="D85" s="4">
        <v>178.166</v>
      </c>
      <c r="E85" s="4">
        <v>43.676000000000002</v>
      </c>
      <c r="F85" s="4">
        <v>213.33</v>
      </c>
      <c r="G85" s="4">
        <v>435.17200000000003</v>
      </c>
      <c r="H85" s="4">
        <v>1038.1569999999999</v>
      </c>
      <c r="I85" s="4"/>
      <c r="J85" s="4"/>
      <c r="K85" s="4"/>
      <c r="L85" s="34" t="s">
        <v>376</v>
      </c>
      <c r="M85" s="34"/>
      <c r="N85" s="34"/>
      <c r="O85" s="34"/>
      <c r="P85" s="34"/>
      <c r="Q85" s="34"/>
      <c r="R85" s="34"/>
      <c r="S85" s="34"/>
      <c r="T85" s="34"/>
      <c r="U85" s="5"/>
    </row>
    <row r="86" spans="1:21" x14ac:dyDescent="0.2">
      <c r="A86" s="4" t="s">
        <v>792</v>
      </c>
      <c r="B86" s="4">
        <v>584.60799999999995</v>
      </c>
      <c r="C86" s="4"/>
      <c r="D86" s="4">
        <v>495.53699999999998</v>
      </c>
      <c r="E86" s="4">
        <v>40.762999999999998</v>
      </c>
      <c r="F86" s="4">
        <v>239.875</v>
      </c>
      <c r="G86" s="4">
        <v>776.17499999999995</v>
      </c>
      <c r="H86" s="4">
        <v>1360.7829999999999</v>
      </c>
      <c r="I86" s="4"/>
      <c r="J86" s="4"/>
      <c r="K86" s="4"/>
      <c r="L86" s="4"/>
      <c r="M86" s="4"/>
      <c r="N86" s="4"/>
      <c r="O86" s="4"/>
      <c r="P86" s="4"/>
      <c r="Q86" s="4"/>
      <c r="R86" s="4"/>
      <c r="S86" s="4"/>
      <c r="T86" s="4"/>
      <c r="U86" s="5"/>
    </row>
    <row r="87" spans="1:21" x14ac:dyDescent="0.2">
      <c r="A87" s="4" t="s">
        <v>794</v>
      </c>
      <c r="B87" s="4">
        <v>577.31899999999996</v>
      </c>
      <c r="C87" s="4"/>
      <c r="D87" s="4">
        <v>197.68100000000001</v>
      </c>
      <c r="E87" s="4">
        <v>33.728000000000002</v>
      </c>
      <c r="F87" s="4">
        <v>281.93</v>
      </c>
      <c r="G87" s="4">
        <v>513.33900000000006</v>
      </c>
      <c r="H87" s="4">
        <v>1090.6579999999999</v>
      </c>
      <c r="I87" s="4"/>
      <c r="J87" s="4"/>
      <c r="K87" s="4"/>
      <c r="L87" s="4" t="s">
        <v>794</v>
      </c>
      <c r="M87" s="4">
        <f>B87*$U87</f>
        <v>789.76607387140905</v>
      </c>
      <c r="N87" s="4"/>
      <c r="O87" s="4">
        <f t="shared" ref="O87:S91" si="1">D87*$U87</f>
        <v>270.42544459644324</v>
      </c>
      <c r="P87" s="4">
        <f t="shared" si="1"/>
        <v>46.139534883720934</v>
      </c>
      <c r="Q87" s="4">
        <f t="shared" si="1"/>
        <v>385.67715458276336</v>
      </c>
      <c r="R87" s="4">
        <f t="shared" si="1"/>
        <v>702.24213406292768</v>
      </c>
      <c r="S87" s="4">
        <f t="shared" si="1"/>
        <v>1492.0082079343365</v>
      </c>
      <c r="T87" s="4"/>
      <c r="U87" s="5">
        <f>100/'a30-2'!C24</f>
        <v>1.3679890560875514</v>
      </c>
    </row>
    <row r="88" spans="1:21" x14ac:dyDescent="0.2">
      <c r="A88" s="4" t="s">
        <v>795</v>
      </c>
      <c r="B88" s="4">
        <v>608.37599999999998</v>
      </c>
      <c r="C88" s="4"/>
      <c r="D88" s="4">
        <v>200.87899999999999</v>
      </c>
      <c r="E88" s="4">
        <v>42.170999999999999</v>
      </c>
      <c r="F88" s="4">
        <v>308.36599999999999</v>
      </c>
      <c r="G88" s="4">
        <v>551.41600000000005</v>
      </c>
      <c r="H88" s="4">
        <v>1159.7919999999999</v>
      </c>
      <c r="I88" s="4"/>
      <c r="J88" s="4"/>
      <c r="K88" s="4"/>
      <c r="L88" s="4" t="s">
        <v>795</v>
      </c>
      <c r="M88" s="4">
        <f>B88*$U88</f>
        <v>816.6120805369128</v>
      </c>
      <c r="N88" s="4"/>
      <c r="O88" s="4">
        <f t="shared" si="1"/>
        <v>269.63624161073824</v>
      </c>
      <c r="P88" s="4">
        <f t="shared" si="1"/>
        <v>56.605369127516781</v>
      </c>
      <c r="Q88" s="4">
        <f t="shared" si="1"/>
        <v>413.91409395973153</v>
      </c>
      <c r="R88" s="4">
        <f t="shared" si="1"/>
        <v>740.15570469798672</v>
      </c>
      <c r="S88" s="4">
        <f t="shared" si="1"/>
        <v>1556.7677852348993</v>
      </c>
      <c r="T88" s="4"/>
      <c r="U88" s="5">
        <f>100/'a30-2'!C25</f>
        <v>1.3422818791946309</v>
      </c>
    </row>
    <row r="89" spans="1:21" x14ac:dyDescent="0.2">
      <c r="A89" s="4" t="s">
        <v>796</v>
      </c>
      <c r="B89" s="4">
        <v>626.40499999999997</v>
      </c>
      <c r="C89" s="4"/>
      <c r="D89" s="4">
        <v>210.91800000000001</v>
      </c>
      <c r="E89" s="4">
        <v>38.664000000000001</v>
      </c>
      <c r="F89" s="4">
        <v>312.14299999999997</v>
      </c>
      <c r="G89" s="4">
        <v>561.72500000000002</v>
      </c>
      <c r="H89" s="4">
        <v>1188.1300000000001</v>
      </c>
      <c r="I89" s="4"/>
      <c r="J89" s="4"/>
      <c r="K89" s="4"/>
      <c r="L89" s="4" t="s">
        <v>796</v>
      </c>
      <c r="M89" s="4">
        <f>B89*$U89</f>
        <v>823.13403416557162</v>
      </c>
      <c r="N89" s="4"/>
      <c r="O89" s="4">
        <f t="shared" si="1"/>
        <v>277.15900131406045</v>
      </c>
      <c r="P89" s="4">
        <f t="shared" si="1"/>
        <v>50.806833114323261</v>
      </c>
      <c r="Q89" s="4">
        <f t="shared" si="1"/>
        <v>410.17477003942179</v>
      </c>
      <c r="R89" s="4">
        <f t="shared" si="1"/>
        <v>738.14060446780559</v>
      </c>
      <c r="S89" s="4">
        <f t="shared" si="1"/>
        <v>1561.2746386333772</v>
      </c>
      <c r="T89" s="4"/>
      <c r="U89" s="5">
        <f>100/'a30-2'!C26</f>
        <v>1.3140604467805519</v>
      </c>
    </row>
    <row r="90" spans="1:21" x14ac:dyDescent="0.2">
      <c r="A90" s="4" t="s">
        <v>797</v>
      </c>
      <c r="B90" s="4">
        <v>645.69153028553671</v>
      </c>
      <c r="C90" s="4" t="s">
        <v>798</v>
      </c>
      <c r="D90" s="4">
        <v>208.18600000000001</v>
      </c>
      <c r="E90" s="4">
        <v>40.805</v>
      </c>
      <c r="F90" s="4">
        <v>357.82400000000001</v>
      </c>
      <c r="G90" s="4">
        <v>606.81500000000005</v>
      </c>
      <c r="H90" s="4">
        <v>1252.5065302855369</v>
      </c>
      <c r="I90" s="4" t="s">
        <v>798</v>
      </c>
      <c r="J90" s="4"/>
      <c r="K90" s="4"/>
      <c r="L90" s="4" t="s">
        <v>797</v>
      </c>
      <c r="M90" s="4">
        <f>B90*$U90</f>
        <v>834.22678331464692</v>
      </c>
      <c r="N90" s="4"/>
      <c r="O90" s="4">
        <f t="shared" si="1"/>
        <v>268.97416020671835</v>
      </c>
      <c r="P90" s="4">
        <f t="shared" si="1"/>
        <v>52.719638242894057</v>
      </c>
      <c r="Q90" s="4">
        <f t="shared" si="1"/>
        <v>462.30490956072356</v>
      </c>
      <c r="R90" s="4">
        <f t="shared" si="1"/>
        <v>783.99870801033603</v>
      </c>
      <c r="S90" s="4">
        <f t="shared" si="1"/>
        <v>1618.2254913249831</v>
      </c>
      <c r="T90" s="4" t="s">
        <v>798</v>
      </c>
      <c r="U90" s="5">
        <f>100/'a30-2'!C27</f>
        <v>1.2919896640826873</v>
      </c>
    </row>
    <row r="91" spans="1:21" x14ac:dyDescent="0.2">
      <c r="A91" s="4" t="s">
        <v>799</v>
      </c>
      <c r="B91" s="4">
        <v>656.03433368454273</v>
      </c>
      <c r="C91" s="4" t="s">
        <v>798</v>
      </c>
      <c r="D91" s="4">
        <v>185.65700000000001</v>
      </c>
      <c r="E91" s="4">
        <v>36.624000000000002</v>
      </c>
      <c r="F91" s="4">
        <v>368.24599999999998</v>
      </c>
      <c r="G91" s="4">
        <v>590.52700000000004</v>
      </c>
      <c r="H91" s="4">
        <v>1246.5613336845427</v>
      </c>
      <c r="I91" s="4" t="s">
        <v>798</v>
      </c>
      <c r="J91" s="4"/>
      <c r="K91" s="4"/>
      <c r="L91" s="4" t="s">
        <v>799</v>
      </c>
      <c r="M91" s="4">
        <f>B91*$U91</f>
        <v>826.23971496793786</v>
      </c>
      <c r="N91" s="4"/>
      <c r="O91" s="4">
        <f t="shared" si="1"/>
        <v>233.82493702770782</v>
      </c>
      <c r="P91" s="4">
        <f t="shared" si="1"/>
        <v>46.125944584382871</v>
      </c>
      <c r="Q91" s="4">
        <f t="shared" si="1"/>
        <v>463.78589420654907</v>
      </c>
      <c r="R91" s="4">
        <f t="shared" si="1"/>
        <v>743.73677581863979</v>
      </c>
      <c r="S91" s="4">
        <f t="shared" si="1"/>
        <v>1569.9764907865776</v>
      </c>
      <c r="T91" s="4" t="s">
        <v>798</v>
      </c>
      <c r="U91" s="5">
        <f>100/'a30-2'!C28</f>
        <v>1.2594458438287153</v>
      </c>
    </row>
    <row r="92" spans="1:21" x14ac:dyDescent="0.2">
      <c r="A92" s="4" t="s">
        <v>800</v>
      </c>
      <c r="B92" s="17">
        <f>B91*POWER(B91/B87, 1/4)^5</f>
        <v>769.68844470226156</v>
      </c>
      <c r="C92" s="17"/>
      <c r="D92" s="17">
        <f>D91*POWER(D91/D87, 1/4)^5</f>
        <v>171.65020538321795</v>
      </c>
      <c r="E92" s="17">
        <f>E91*POWER(E91/E87, 1/4)^5</f>
        <v>40.596141537704732</v>
      </c>
      <c r="F92" s="17">
        <f>F91*POWER(F91/F87, 1/4)^5</f>
        <v>514.20224868901676</v>
      </c>
      <c r="G92" s="17">
        <f>G91*POWER(G91/G87, 1/4)^5</f>
        <v>703.53244838037574</v>
      </c>
      <c r="H92" s="17">
        <f>H91*POWER(H91/H87, 1/4)^5</f>
        <v>1473.1432482429273</v>
      </c>
      <c r="I92" s="17"/>
      <c r="J92" s="4"/>
      <c r="K92" s="4"/>
      <c r="L92" s="17" t="s">
        <v>800</v>
      </c>
      <c r="M92" s="17">
        <f>M91*POWER(M91/M87, 1/4)^5</f>
        <v>874.20957178392302</v>
      </c>
      <c r="N92" s="17"/>
      <c r="O92" s="17">
        <f>O91*POWER(O91/O87, 1/4)^5</f>
        <v>194.95973153492318</v>
      </c>
      <c r="P92" s="17">
        <f>P91*POWER(P91/P87, 1/4)^5</f>
        <v>46.108962339281057</v>
      </c>
      <c r="Q92" s="17">
        <f>Q91*POWER(Q91/Q87, 1/4)^5</f>
        <v>584.02920133567</v>
      </c>
      <c r="R92" s="17">
        <f>R91*POWER(R91/R87, 1/4)^5</f>
        <v>799.06981151655032</v>
      </c>
      <c r="S92" s="17">
        <f>S91*POWER(S91/S87, 1/4)^5</f>
        <v>1673.1911945501547</v>
      </c>
      <c r="T92" s="17"/>
      <c r="U92" s="5">
        <f>100/'a30-2'!C33</f>
        <v>1.1350737797956867</v>
      </c>
    </row>
    <row r="93" spans="1:21" x14ac:dyDescent="0.2">
      <c r="A93" s="34" t="s">
        <v>103</v>
      </c>
      <c r="B93" s="34"/>
      <c r="C93" s="34"/>
      <c r="D93" s="34"/>
      <c r="E93" s="34"/>
      <c r="F93" s="34"/>
      <c r="G93" s="34"/>
      <c r="H93" s="34"/>
      <c r="I93" s="34"/>
      <c r="J93" s="4"/>
      <c r="K93" s="4"/>
    </row>
    <row r="94" spans="1:21" x14ac:dyDescent="0.2">
      <c r="A94" s="4" t="s">
        <v>791</v>
      </c>
      <c r="B94" s="4">
        <v>112.944</v>
      </c>
      <c r="C94" s="4"/>
      <c r="D94" s="4">
        <v>27.702999999999999</v>
      </c>
      <c r="E94" s="4">
        <v>11.521000000000001</v>
      </c>
      <c r="F94" s="4">
        <v>41.58</v>
      </c>
      <c r="G94" s="4">
        <v>80.804000000000002</v>
      </c>
      <c r="H94" s="4">
        <v>193.74799999999999</v>
      </c>
      <c r="I94" s="4"/>
      <c r="J94" s="4"/>
      <c r="K94" s="4"/>
      <c r="L94" s="34" t="s">
        <v>103</v>
      </c>
      <c r="M94" s="34"/>
      <c r="N94" s="34"/>
      <c r="O94" s="34"/>
      <c r="P94" s="34"/>
      <c r="Q94" s="34"/>
      <c r="R94" s="34"/>
      <c r="S94" s="34"/>
      <c r="T94" s="34"/>
      <c r="U94" s="5"/>
    </row>
    <row r="95" spans="1:21" x14ac:dyDescent="0.2">
      <c r="A95" s="4" t="s">
        <v>792</v>
      </c>
      <c r="B95" s="4">
        <v>120.901</v>
      </c>
      <c r="C95" s="4"/>
      <c r="D95" s="4">
        <v>53.081000000000003</v>
      </c>
      <c r="E95" s="4">
        <v>12.952999999999999</v>
      </c>
      <c r="F95" s="4">
        <v>41.811999999999998</v>
      </c>
      <c r="G95" s="4">
        <v>107.846</v>
      </c>
      <c r="H95" s="4">
        <v>228.74700000000001</v>
      </c>
      <c r="I95" s="4"/>
      <c r="J95" s="4"/>
      <c r="K95" s="4"/>
      <c r="L95" s="4"/>
      <c r="M95" s="4"/>
      <c r="N95" s="4"/>
      <c r="O95" s="4"/>
      <c r="P95" s="4"/>
      <c r="Q95" s="4"/>
      <c r="R95" s="4"/>
      <c r="S95" s="4"/>
      <c r="T95" s="4"/>
      <c r="U95" s="5"/>
    </row>
    <row r="96" spans="1:21" x14ac:dyDescent="0.2">
      <c r="A96" s="4" t="s">
        <v>794</v>
      </c>
      <c r="B96" s="4">
        <v>150.27699999999999</v>
      </c>
      <c r="C96" s="4"/>
      <c r="D96" s="4">
        <v>33.590000000000003</v>
      </c>
      <c r="E96" s="4">
        <v>22.350999999999999</v>
      </c>
      <c r="F96" s="4">
        <v>60.84</v>
      </c>
      <c r="G96" s="4">
        <v>116.78100000000001</v>
      </c>
      <c r="H96" s="4">
        <v>267.05799999999999</v>
      </c>
      <c r="I96" s="4"/>
      <c r="J96" s="4"/>
      <c r="K96" s="4"/>
      <c r="L96" s="4" t="s">
        <v>794</v>
      </c>
      <c r="M96" s="4">
        <f>B96*$U96</f>
        <v>206.9931129476584</v>
      </c>
      <c r="N96" s="4"/>
      <c r="O96" s="4">
        <f t="shared" ref="O96:S100" si="2">D96*$U96</f>
        <v>46.267217630854006</v>
      </c>
      <c r="P96" s="4">
        <f t="shared" si="2"/>
        <v>30.78650137741047</v>
      </c>
      <c r="Q96" s="4">
        <f t="shared" si="2"/>
        <v>83.801652892562004</v>
      </c>
      <c r="R96" s="4">
        <f t="shared" si="2"/>
        <v>160.85537190082647</v>
      </c>
      <c r="S96" s="4">
        <f t="shared" si="2"/>
        <v>367.84848484848487</v>
      </c>
      <c r="T96" s="4"/>
      <c r="U96" s="5">
        <f>100/'a30-2'!D24</f>
        <v>1.3774104683195594</v>
      </c>
    </row>
    <row r="97" spans="1:23" x14ac:dyDescent="0.2">
      <c r="A97" s="4" t="s">
        <v>795</v>
      </c>
      <c r="B97" s="4">
        <v>156.399</v>
      </c>
      <c r="C97" s="4"/>
      <c r="D97" s="4">
        <v>31.805</v>
      </c>
      <c r="E97" s="4">
        <v>25.449000000000002</v>
      </c>
      <c r="F97" s="4">
        <v>66.197000000000003</v>
      </c>
      <c r="G97" s="4">
        <v>123.45099999999999</v>
      </c>
      <c r="H97" s="4">
        <v>279.85000000000002</v>
      </c>
      <c r="I97" s="4"/>
      <c r="J97" s="4"/>
      <c r="K97" s="4"/>
      <c r="L97" s="4" t="s">
        <v>795</v>
      </c>
      <c r="M97" s="4">
        <f>B97*$U97</f>
        <v>209.36947791164658</v>
      </c>
      <c r="N97" s="4"/>
      <c r="O97" s="4">
        <f t="shared" si="2"/>
        <v>42.576974564926374</v>
      </c>
      <c r="P97" s="4">
        <f t="shared" si="2"/>
        <v>34.068273092369481</v>
      </c>
      <c r="Q97" s="4">
        <f t="shared" si="2"/>
        <v>88.617135207496659</v>
      </c>
      <c r="R97" s="4">
        <f t="shared" si="2"/>
        <v>165.2623828647925</v>
      </c>
      <c r="S97" s="4">
        <f t="shared" si="2"/>
        <v>374.63186077643911</v>
      </c>
      <c r="T97" s="4"/>
      <c r="U97" s="5">
        <f>100/'a30-2'!D25</f>
        <v>1.3386880856760375</v>
      </c>
    </row>
    <row r="98" spans="1:23" x14ac:dyDescent="0.2">
      <c r="A98" s="4" t="s">
        <v>796</v>
      </c>
      <c r="B98" s="4">
        <v>154.309</v>
      </c>
      <c r="C98" s="4"/>
      <c r="D98" s="4">
        <v>36.26</v>
      </c>
      <c r="E98" s="4">
        <v>31.690999999999999</v>
      </c>
      <c r="F98" s="4">
        <v>75.325999999999993</v>
      </c>
      <c r="G98" s="4">
        <v>143.27699999999999</v>
      </c>
      <c r="H98" s="4">
        <v>297.58600000000001</v>
      </c>
      <c r="I98" s="4"/>
      <c r="J98" s="4"/>
      <c r="K98" s="4"/>
      <c r="L98" s="4" t="s">
        <v>796</v>
      </c>
      <c r="M98" s="4">
        <f>B98*$U98</f>
        <v>201.97513089005236</v>
      </c>
      <c r="N98" s="4"/>
      <c r="O98" s="4">
        <f t="shared" si="2"/>
        <v>47.460732984293188</v>
      </c>
      <c r="P98" s="4">
        <f t="shared" si="2"/>
        <v>41.480366492146594</v>
      </c>
      <c r="Q98" s="4">
        <f t="shared" si="2"/>
        <v>98.594240837696319</v>
      </c>
      <c r="R98" s="4">
        <f t="shared" si="2"/>
        <v>187.53534031413611</v>
      </c>
      <c r="S98" s="4">
        <f t="shared" si="2"/>
        <v>389.51047120418849</v>
      </c>
      <c r="T98" s="4"/>
      <c r="U98" s="5">
        <f>100/'a30-2'!D26</f>
        <v>1.3089005235602094</v>
      </c>
    </row>
    <row r="99" spans="1:23" x14ac:dyDescent="0.2">
      <c r="A99" s="4" t="s">
        <v>797</v>
      </c>
      <c r="B99" s="4">
        <v>164.55640753215798</v>
      </c>
      <c r="C99" s="4" t="s">
        <v>798</v>
      </c>
      <c r="D99" s="4">
        <v>37.363999999999997</v>
      </c>
      <c r="E99" s="4">
        <v>41.454000000000001</v>
      </c>
      <c r="F99" s="4">
        <v>82.771000000000001</v>
      </c>
      <c r="G99" s="4">
        <v>161.589</v>
      </c>
      <c r="H99" s="4">
        <v>326.14540753215795</v>
      </c>
      <c r="I99" s="4" t="s">
        <v>798</v>
      </c>
      <c r="J99" s="4"/>
      <c r="K99" s="4"/>
      <c r="L99" s="4" t="s">
        <v>797</v>
      </c>
      <c r="M99" s="4">
        <f>B99*$U99</f>
        <v>210.96975324635639</v>
      </c>
      <c r="N99" s="4"/>
      <c r="O99" s="4">
        <f t="shared" si="2"/>
        <v>47.902564102564106</v>
      </c>
      <c r="P99" s="4">
        <f t="shared" si="2"/>
        <v>53.146153846153851</v>
      </c>
      <c r="Q99" s="4">
        <f t="shared" si="2"/>
        <v>106.11666666666667</v>
      </c>
      <c r="R99" s="4">
        <f t="shared" si="2"/>
        <v>207.16538461538462</v>
      </c>
      <c r="S99" s="4">
        <f t="shared" si="2"/>
        <v>418.13513786174099</v>
      </c>
      <c r="T99" s="4" t="s">
        <v>798</v>
      </c>
      <c r="U99" s="5">
        <f>100/'a30-2'!D27</f>
        <v>1.2820512820512822</v>
      </c>
    </row>
    <row r="100" spans="1:23" x14ac:dyDescent="0.2">
      <c r="A100" s="4" t="s">
        <v>799</v>
      </c>
      <c r="B100" s="4">
        <v>169.23593325633092</v>
      </c>
      <c r="C100" s="4" t="s">
        <v>798</v>
      </c>
      <c r="D100" s="4">
        <v>30.6</v>
      </c>
      <c r="E100" s="4">
        <v>34.975999999999999</v>
      </c>
      <c r="F100" s="4">
        <v>95.168000000000006</v>
      </c>
      <c r="G100" s="4">
        <v>160.744</v>
      </c>
      <c r="H100" s="4">
        <v>329.97993325633092</v>
      </c>
      <c r="I100" s="4" t="s">
        <v>798</v>
      </c>
      <c r="J100" s="4"/>
      <c r="K100" s="4"/>
      <c r="L100" s="4" t="s">
        <v>799</v>
      </c>
      <c r="M100" s="4">
        <f>B100*$U100</f>
        <v>210.75458686965248</v>
      </c>
      <c r="N100" s="4"/>
      <c r="O100" s="4">
        <f t="shared" si="2"/>
        <v>38.10709838107099</v>
      </c>
      <c r="P100" s="4">
        <f t="shared" si="2"/>
        <v>43.556662515566629</v>
      </c>
      <c r="Q100" s="4">
        <f t="shared" si="2"/>
        <v>118.51556662515569</v>
      </c>
      <c r="R100" s="4">
        <f t="shared" si="2"/>
        <v>200.17932752179328</v>
      </c>
      <c r="S100" s="4">
        <f t="shared" si="2"/>
        <v>410.93391439144574</v>
      </c>
      <c r="T100" s="4" t="s">
        <v>798</v>
      </c>
      <c r="U100" s="5">
        <f>100/'a30-2'!D28</f>
        <v>1.2453300124533002</v>
      </c>
    </row>
    <row r="101" spans="1:23" x14ac:dyDescent="0.2">
      <c r="A101" s="4" t="s">
        <v>800</v>
      </c>
      <c r="B101" s="17">
        <f>B100*POWER(B100/B96, 1/4)^5</f>
        <v>196.33270979226816</v>
      </c>
      <c r="C101" s="17"/>
      <c r="D101" s="17">
        <f>D100*POWER(D100/D96, 1/4)^5</f>
        <v>27.233954326540129</v>
      </c>
      <c r="E101" s="17">
        <f>E100*POWER(E100/E96, 1/4)^5</f>
        <v>61.215530490017095</v>
      </c>
      <c r="F101" s="17">
        <f>F100*POWER(F100/F96, 1/4)^5</f>
        <v>166.48231792725804</v>
      </c>
      <c r="G101" s="17">
        <f>G100*POWER(G100/G96, 1/4)^5</f>
        <v>239.65582981918263</v>
      </c>
      <c r="H101" s="17">
        <f>H100*POWER(H100/H96, 1/4)^5</f>
        <v>429.87278693371684</v>
      </c>
      <c r="I101" s="4"/>
      <c r="J101" s="4"/>
      <c r="K101" s="4"/>
      <c r="L101" s="17" t="s">
        <v>800</v>
      </c>
      <c r="M101" s="17">
        <f>M100*POWER(M100/M96, 1/4)^5</f>
        <v>215.55269632911697</v>
      </c>
      <c r="N101" s="17"/>
      <c r="O101" s="17">
        <f>O100*POWER(O100/O96, 1/4)^5</f>
        <v>29.900021718240062</v>
      </c>
      <c r="P101" s="17">
        <f>P100*POWER(P100/P96, 1/4)^5</f>
        <v>67.208223572637152</v>
      </c>
      <c r="Q101" s="17">
        <f>Q100*POWER(Q100/Q96, 1/4)^5</f>
        <v>182.78010097406062</v>
      </c>
      <c r="R101" s="17">
        <f>R100*POWER(R100/R96, 1/4)^5</f>
        <v>263.11693228894217</v>
      </c>
      <c r="S101" s="17">
        <f>S100*POWER(S100/S96, 1/4)^5</f>
        <v>471.95517445928726</v>
      </c>
      <c r="T101" s="17"/>
      <c r="U101" s="5">
        <f>100/'a30-2'!D33</f>
        <v>1.122334455667789</v>
      </c>
    </row>
    <row r="102" spans="1:23" x14ac:dyDescent="0.2">
      <c r="A102" s="34" t="s">
        <v>104</v>
      </c>
      <c r="B102" s="34"/>
      <c r="C102" s="34"/>
      <c r="D102" s="34"/>
      <c r="E102" s="34"/>
      <c r="F102" s="34"/>
      <c r="G102" s="34"/>
      <c r="H102" s="34"/>
      <c r="I102" s="34"/>
      <c r="J102" s="4"/>
      <c r="K102" s="4"/>
    </row>
    <row r="103" spans="1:23" x14ac:dyDescent="0.2">
      <c r="A103" s="4" t="s">
        <v>791</v>
      </c>
      <c r="B103" s="4">
        <v>868.59699999999998</v>
      </c>
      <c r="C103" s="4"/>
      <c r="D103" s="4">
        <v>151.33699999999999</v>
      </c>
      <c r="E103" s="4">
        <v>39.985999999999997</v>
      </c>
      <c r="F103" s="4">
        <v>413.16199999999998</v>
      </c>
      <c r="G103" s="4">
        <v>604.48500000000001</v>
      </c>
      <c r="H103" s="4">
        <v>1473.0820000000001</v>
      </c>
      <c r="I103" s="4"/>
      <c r="J103" s="4"/>
      <c r="K103" s="4"/>
      <c r="L103" s="34" t="s">
        <v>104</v>
      </c>
      <c r="M103" s="34"/>
      <c r="N103" s="34"/>
      <c r="O103" s="34"/>
      <c r="P103" s="34"/>
      <c r="Q103" s="34"/>
      <c r="R103" s="34"/>
      <c r="S103" s="34"/>
      <c r="T103" s="34"/>
      <c r="U103" s="5"/>
    </row>
    <row r="104" spans="1:23" x14ac:dyDescent="0.2">
      <c r="A104" s="4" t="s">
        <v>792</v>
      </c>
      <c r="B104" s="4">
        <v>922.04399999999998</v>
      </c>
      <c r="C104" s="4"/>
      <c r="D104" s="4">
        <v>216.16300000000001</v>
      </c>
      <c r="E104" s="4">
        <v>48.228000000000002</v>
      </c>
      <c r="F104" s="4">
        <v>441.375</v>
      </c>
      <c r="G104" s="4">
        <v>705.76599999999996</v>
      </c>
      <c r="H104" s="4">
        <v>1627.81</v>
      </c>
      <c r="I104" s="4"/>
      <c r="J104" s="4"/>
      <c r="K104" s="4"/>
      <c r="L104" s="4"/>
      <c r="M104" s="4"/>
      <c r="N104" s="4"/>
      <c r="O104" s="4"/>
      <c r="P104" s="4"/>
      <c r="Q104" s="4"/>
      <c r="R104" s="4"/>
      <c r="S104" s="4"/>
      <c r="T104" s="4"/>
      <c r="U104" s="5"/>
    </row>
    <row r="105" spans="1:23" x14ac:dyDescent="0.2">
      <c r="A105" s="4" t="s">
        <v>794</v>
      </c>
      <c r="B105" s="4">
        <v>996.43899999999996</v>
      </c>
      <c r="C105" s="4"/>
      <c r="D105" s="4">
        <v>139.268</v>
      </c>
      <c r="E105" s="4">
        <v>103.77800000000001</v>
      </c>
      <c r="F105" s="4">
        <v>649.10799999999995</v>
      </c>
      <c r="G105" s="4">
        <v>892.154</v>
      </c>
      <c r="H105" s="4">
        <v>1888.5930000000001</v>
      </c>
      <c r="I105" s="4"/>
      <c r="J105" s="4"/>
      <c r="K105" s="4"/>
      <c r="L105" s="4" t="s">
        <v>794</v>
      </c>
      <c r="M105" s="4">
        <f>B105*$U105</f>
        <v>1337.5020134228189</v>
      </c>
      <c r="N105" s="4"/>
      <c r="O105" s="4">
        <f t="shared" ref="O105:S109" si="3">D105*$U105</f>
        <v>186.93691275167785</v>
      </c>
      <c r="P105" s="4">
        <f t="shared" si="3"/>
        <v>139.29932885906041</v>
      </c>
      <c r="Q105" s="4">
        <f t="shared" si="3"/>
        <v>871.2859060402684</v>
      </c>
      <c r="R105" s="4">
        <f t="shared" si="3"/>
        <v>1197.5221476510067</v>
      </c>
      <c r="S105" s="4">
        <f t="shared" si="3"/>
        <v>2535.0241610738258</v>
      </c>
      <c r="T105" s="4"/>
      <c r="U105" s="5">
        <f>100/'a30-2'!E24</f>
        <v>1.3422818791946309</v>
      </c>
    </row>
    <row r="106" spans="1:23" x14ac:dyDescent="0.2">
      <c r="A106" s="4" t="s">
        <v>795</v>
      </c>
      <c r="B106" s="4">
        <v>1006.261</v>
      </c>
      <c r="C106" s="4"/>
      <c r="D106" s="4">
        <v>123.553</v>
      </c>
      <c r="E106" s="4">
        <v>110.438</v>
      </c>
      <c r="F106" s="4">
        <v>680.97199999999998</v>
      </c>
      <c r="G106" s="4">
        <v>914.96299999999997</v>
      </c>
      <c r="H106" s="4">
        <v>1921.2239999999999</v>
      </c>
      <c r="I106" s="4"/>
      <c r="J106" s="4"/>
      <c r="K106" s="4"/>
      <c r="L106" s="4" t="s">
        <v>795</v>
      </c>
      <c r="M106" s="4">
        <f>B106*$U106</f>
        <v>1317.0955497382197</v>
      </c>
      <c r="N106" s="4"/>
      <c r="O106" s="4">
        <f t="shared" si="3"/>
        <v>161.71858638743456</v>
      </c>
      <c r="P106" s="4">
        <f t="shared" si="3"/>
        <v>144.5523560209424</v>
      </c>
      <c r="Q106" s="4">
        <f t="shared" si="3"/>
        <v>891.32460732984282</v>
      </c>
      <c r="R106" s="4">
        <f t="shared" si="3"/>
        <v>1197.5955497382197</v>
      </c>
      <c r="S106" s="4">
        <f t="shared" si="3"/>
        <v>2514.6910994764394</v>
      </c>
      <c r="T106" s="4"/>
      <c r="U106" s="5">
        <f>100/'a30-2'!E25</f>
        <v>1.3089005235602094</v>
      </c>
    </row>
    <row r="107" spans="1:23" x14ac:dyDescent="0.2">
      <c r="A107" s="4" t="s">
        <v>796</v>
      </c>
      <c r="B107" s="4">
        <v>1063.4259999999999</v>
      </c>
      <c r="C107" s="4"/>
      <c r="D107" s="4">
        <v>93.831999999999994</v>
      </c>
      <c r="E107" s="4">
        <v>113.801</v>
      </c>
      <c r="F107" s="4">
        <v>752.851</v>
      </c>
      <c r="G107" s="4">
        <v>960.48400000000004</v>
      </c>
      <c r="H107" s="4">
        <v>2023.91</v>
      </c>
      <c r="I107" s="4"/>
      <c r="J107" s="4"/>
      <c r="K107" s="4"/>
      <c r="L107" s="4" t="s">
        <v>796</v>
      </c>
      <c r="M107" s="4">
        <f>B107*$U107</f>
        <v>1359.8797953964195</v>
      </c>
      <c r="N107" s="4"/>
      <c r="O107" s="4">
        <f t="shared" si="3"/>
        <v>119.98976982097186</v>
      </c>
      <c r="P107" s="4">
        <f t="shared" si="3"/>
        <v>145.52557544757033</v>
      </c>
      <c r="Q107" s="4">
        <f t="shared" si="3"/>
        <v>962.72506393861897</v>
      </c>
      <c r="R107" s="4">
        <f t="shared" si="3"/>
        <v>1228.2404092071613</v>
      </c>
      <c r="S107" s="4">
        <f t="shared" si="3"/>
        <v>2588.1202046035805</v>
      </c>
      <c r="T107" s="4"/>
      <c r="U107" s="5">
        <f>100/'a30-2'!E26</f>
        <v>1.2787723785166241</v>
      </c>
    </row>
    <row r="108" spans="1:23" x14ac:dyDescent="0.2">
      <c r="A108" s="4" t="s">
        <v>797</v>
      </c>
      <c r="B108" s="4">
        <v>1105.1464467474671</v>
      </c>
      <c r="C108" s="4" t="s">
        <v>798</v>
      </c>
      <c r="D108" s="4">
        <v>101.517</v>
      </c>
      <c r="E108" s="4">
        <v>124.78100000000001</v>
      </c>
      <c r="F108" s="4">
        <v>773.53300000000002</v>
      </c>
      <c r="G108" s="4">
        <v>999.83100000000002</v>
      </c>
      <c r="H108" s="4">
        <v>2104.9774467474667</v>
      </c>
      <c r="I108" s="4" t="s">
        <v>798</v>
      </c>
      <c r="J108" s="4"/>
      <c r="K108" s="4"/>
      <c r="L108" s="4" t="s">
        <v>797</v>
      </c>
      <c r="M108" s="4">
        <f>B108*$U108</f>
        <v>1381.4330584343338</v>
      </c>
      <c r="N108" s="4"/>
      <c r="O108" s="4">
        <f t="shared" si="3"/>
        <v>126.89624999999999</v>
      </c>
      <c r="P108" s="4">
        <f t="shared" si="3"/>
        <v>155.97624999999999</v>
      </c>
      <c r="Q108" s="4">
        <f t="shared" si="3"/>
        <v>966.91624999999999</v>
      </c>
      <c r="R108" s="4">
        <f t="shared" si="3"/>
        <v>1249.7887499999999</v>
      </c>
      <c r="S108" s="4">
        <f t="shared" si="3"/>
        <v>2631.2218084343335</v>
      </c>
      <c r="T108" s="4" t="s">
        <v>798</v>
      </c>
      <c r="U108" s="5">
        <f>100/'a30-2'!E27</f>
        <v>1.25</v>
      </c>
    </row>
    <row r="109" spans="1:23" x14ac:dyDescent="0.2">
      <c r="A109" s="4" t="s">
        <v>799</v>
      </c>
      <c r="B109" s="4">
        <v>1167.789493913966</v>
      </c>
      <c r="C109" s="4" t="s">
        <v>798</v>
      </c>
      <c r="D109" s="4">
        <v>97.212999999999994</v>
      </c>
      <c r="E109" s="4">
        <v>127.685</v>
      </c>
      <c r="F109" s="4">
        <v>817.40200000000004</v>
      </c>
      <c r="G109" s="4">
        <v>1042.3</v>
      </c>
      <c r="H109" s="4">
        <v>2210.0894939139662</v>
      </c>
      <c r="I109" s="4" t="s">
        <v>798</v>
      </c>
      <c r="J109" s="4"/>
      <c r="K109" s="4"/>
      <c r="L109" s="4" t="s">
        <v>799</v>
      </c>
      <c r="M109" s="4">
        <f>B109*$U109</f>
        <v>1422.3988963629306</v>
      </c>
      <c r="N109" s="4"/>
      <c r="O109" s="4">
        <f t="shared" si="3"/>
        <v>118.4080389768575</v>
      </c>
      <c r="P109" s="4">
        <f t="shared" si="3"/>
        <v>155.5237515225335</v>
      </c>
      <c r="Q109" s="4">
        <f t="shared" si="3"/>
        <v>995.61753958587099</v>
      </c>
      <c r="R109" s="4">
        <f t="shared" si="3"/>
        <v>1269.549330085262</v>
      </c>
      <c r="S109" s="4">
        <f t="shared" si="3"/>
        <v>2691.9482264481931</v>
      </c>
      <c r="T109" s="4" t="s">
        <v>798</v>
      </c>
      <c r="U109" s="5">
        <f>100/'a30-2'!E28</f>
        <v>1.2180267965895251</v>
      </c>
    </row>
    <row r="110" spans="1:23" x14ac:dyDescent="0.2">
      <c r="A110" s="17" t="s">
        <v>800</v>
      </c>
      <c r="B110" s="17">
        <f>B109*POWER(B109/B105, 1/4)^5</f>
        <v>1423.9897787256004</v>
      </c>
      <c r="C110" s="17"/>
      <c r="D110" s="17">
        <f>D109*POWER(D109/D105, 1/4)^5</f>
        <v>62.024833095067777</v>
      </c>
      <c r="E110" s="17">
        <f>E109*POWER(E109/E105, 1/4)^5</f>
        <v>165.45622482017419</v>
      </c>
      <c r="F110" s="17">
        <f>F109*POWER(F109/F105, 1/4)^5</f>
        <v>1090.3956591408357</v>
      </c>
      <c r="G110" s="17">
        <f>G109*POWER(G109/G105, 1/4)^5</f>
        <v>1266.0004971580463</v>
      </c>
      <c r="H110" s="17">
        <f>H109*POWER(H109/H105, 1/4)^5</f>
        <v>2689.981019314263</v>
      </c>
      <c r="I110" s="4"/>
      <c r="J110" s="4"/>
      <c r="K110" s="4"/>
      <c r="L110" s="17" t="s">
        <v>800</v>
      </c>
      <c r="M110" s="17">
        <f>M109*POWER(M109/M105, 1/4)^5</f>
        <v>1536.1375642770338</v>
      </c>
      <c r="N110" s="17"/>
      <c r="O110" s="17">
        <f>O109*POWER(O109/O105, 1/4)^5</f>
        <v>66.909662877367424</v>
      </c>
      <c r="P110" s="17">
        <f>P109*POWER(P109/P105, 1/4)^5</f>
        <v>178.48690066946929</v>
      </c>
      <c r="Q110" s="17">
        <f>Q109*POWER(Q109/Q105, 1/4)^5</f>
        <v>1176.2708953078966</v>
      </c>
      <c r="R110" s="17">
        <f>R109*POWER(R109/R105, 1/4)^5</f>
        <v>1365.7056736870204</v>
      </c>
      <c r="S110" s="17">
        <f>S109*POWER(S109/S105, 1/4)^5</f>
        <v>2901.8332523839881</v>
      </c>
      <c r="T110" s="17"/>
      <c r="U110" s="5">
        <f>100/'a30-2'!E33</f>
        <v>1.1061946902654867</v>
      </c>
      <c r="V110" s="2"/>
      <c r="W110" s="2"/>
    </row>
    <row r="111" spans="1:23" x14ac:dyDescent="0.2">
      <c r="A111" s="34" t="s">
        <v>105</v>
      </c>
      <c r="B111" s="34"/>
      <c r="C111" s="34"/>
      <c r="D111" s="34"/>
      <c r="E111" s="34"/>
      <c r="F111" s="34"/>
      <c r="G111" s="34"/>
      <c r="H111" s="34"/>
      <c r="I111" s="34"/>
      <c r="J111" s="4"/>
      <c r="K111" s="4"/>
    </row>
    <row r="112" spans="1:23" x14ac:dyDescent="0.2">
      <c r="A112" s="4" t="s">
        <v>791</v>
      </c>
      <c r="B112" s="4">
        <v>728.64200000000005</v>
      </c>
      <c r="C112" s="4"/>
      <c r="D112" s="4">
        <v>144.267</v>
      </c>
      <c r="E112" s="4">
        <v>78.542000000000002</v>
      </c>
      <c r="F112" s="4">
        <v>253.346</v>
      </c>
      <c r="G112" s="4">
        <v>476.15499999999997</v>
      </c>
      <c r="H112" s="4">
        <v>1204.797</v>
      </c>
      <c r="I112" s="4"/>
      <c r="J112" s="4"/>
      <c r="K112" s="4"/>
      <c r="L112" s="34" t="s">
        <v>105</v>
      </c>
      <c r="M112" s="34"/>
      <c r="N112" s="34"/>
      <c r="O112" s="34"/>
      <c r="P112" s="34"/>
      <c r="Q112" s="34"/>
      <c r="R112" s="34"/>
      <c r="S112" s="34"/>
      <c r="T112" s="34"/>
      <c r="U112" s="5"/>
    </row>
    <row r="113" spans="1:22" x14ac:dyDescent="0.2">
      <c r="A113" s="4" t="s">
        <v>792</v>
      </c>
      <c r="B113" s="4">
        <v>819.65499999999997</v>
      </c>
      <c r="C113" s="4"/>
      <c r="D113" s="4">
        <v>179.79900000000001</v>
      </c>
      <c r="E113" s="4">
        <v>58.508000000000003</v>
      </c>
      <c r="F113" s="4">
        <v>302.71600000000001</v>
      </c>
      <c r="G113" s="4">
        <v>541.02300000000002</v>
      </c>
      <c r="H113" s="4">
        <v>1360.6780000000001</v>
      </c>
      <c r="I113" s="4"/>
      <c r="J113" s="4"/>
      <c r="K113" s="4"/>
      <c r="L113" s="4"/>
      <c r="M113" s="4"/>
      <c r="N113" s="4"/>
      <c r="O113" s="4"/>
      <c r="P113" s="4"/>
      <c r="Q113" s="4"/>
      <c r="R113" s="4"/>
      <c r="S113" s="4"/>
      <c r="T113" s="4"/>
      <c r="U113" s="5"/>
    </row>
    <row r="114" spans="1:22" x14ac:dyDescent="0.2">
      <c r="A114" s="4" t="s">
        <v>794</v>
      </c>
      <c r="B114" s="4">
        <v>843.56500000000005</v>
      </c>
      <c r="C114" s="4"/>
      <c r="D114" s="4">
        <v>281.28399999999999</v>
      </c>
      <c r="E114" s="4">
        <v>74.676000000000002</v>
      </c>
      <c r="F114" s="4">
        <v>367.90800000000002</v>
      </c>
      <c r="G114" s="4">
        <v>723.86800000000005</v>
      </c>
      <c r="H114" s="4">
        <v>1567.433</v>
      </c>
      <c r="I114" s="4"/>
      <c r="J114" s="4"/>
      <c r="K114" s="4"/>
      <c r="L114" s="4" t="s">
        <v>794</v>
      </c>
      <c r="M114" s="4">
        <f>B114*$U114</f>
        <v>1139.9527027027027</v>
      </c>
      <c r="N114" s="4"/>
      <c r="O114" s="4">
        <f t="shared" ref="O114:S118" si="4">D114*$U114</f>
        <v>380.11351351351351</v>
      </c>
      <c r="P114" s="4">
        <f t="shared" si="4"/>
        <v>100.91351351351351</v>
      </c>
      <c r="Q114" s="4">
        <f t="shared" si="4"/>
        <v>497.17297297297296</v>
      </c>
      <c r="R114" s="4">
        <f t="shared" si="4"/>
        <v>978.2</v>
      </c>
      <c r="S114" s="4">
        <f t="shared" si="4"/>
        <v>2118.1527027027028</v>
      </c>
      <c r="T114" s="4"/>
      <c r="U114" s="5">
        <f>100/'a30-2'!F24</f>
        <v>1.3513513513513513</v>
      </c>
    </row>
    <row r="115" spans="1:22" x14ac:dyDescent="0.2">
      <c r="A115" s="4" t="s">
        <v>795</v>
      </c>
      <c r="B115" s="4">
        <v>864.44100000000003</v>
      </c>
      <c r="C115" s="4"/>
      <c r="D115" s="4">
        <v>273.18799999999999</v>
      </c>
      <c r="E115" s="4">
        <v>84.775000000000006</v>
      </c>
      <c r="F115" s="4">
        <v>380.73099999999999</v>
      </c>
      <c r="G115" s="4">
        <v>738.69399999999996</v>
      </c>
      <c r="H115" s="4">
        <v>1603.135</v>
      </c>
      <c r="I115" s="4"/>
      <c r="J115" s="4"/>
      <c r="K115" s="4"/>
      <c r="L115" s="4" t="s">
        <v>795</v>
      </c>
      <c r="M115" s="4">
        <f>B115*$U115</f>
        <v>1141.9299867899604</v>
      </c>
      <c r="N115" s="4"/>
      <c r="O115" s="4">
        <f t="shared" si="4"/>
        <v>360.88243064729193</v>
      </c>
      <c r="P115" s="4">
        <f t="shared" si="4"/>
        <v>111.9881109643329</v>
      </c>
      <c r="Q115" s="4">
        <f t="shared" si="4"/>
        <v>502.9471598414795</v>
      </c>
      <c r="R115" s="4">
        <f t="shared" si="4"/>
        <v>975.81770145310429</v>
      </c>
      <c r="S115" s="4">
        <f t="shared" si="4"/>
        <v>2117.7476882430647</v>
      </c>
      <c r="T115" s="4"/>
      <c r="U115" s="5">
        <f>100/'a30-2'!F25</f>
        <v>1.321003963011889</v>
      </c>
    </row>
    <row r="116" spans="1:22" x14ac:dyDescent="0.2">
      <c r="A116" s="4" t="s">
        <v>796</v>
      </c>
      <c r="B116" s="4">
        <v>893.47799999999995</v>
      </c>
      <c r="C116" s="4"/>
      <c r="D116" s="4">
        <v>177.15</v>
      </c>
      <c r="E116" s="4">
        <v>85.831999999999994</v>
      </c>
      <c r="F116" s="4">
        <v>417.46300000000002</v>
      </c>
      <c r="G116" s="4">
        <v>680.44500000000005</v>
      </c>
      <c r="H116" s="4">
        <v>1573.923</v>
      </c>
      <c r="I116" s="4"/>
      <c r="J116" s="4"/>
      <c r="K116" s="4"/>
      <c r="L116" s="4" t="s">
        <v>796</v>
      </c>
      <c r="M116" s="4">
        <f>B116*$U116</f>
        <v>1152.8748387096773</v>
      </c>
      <c r="N116" s="4"/>
      <c r="O116" s="4">
        <f t="shared" si="4"/>
        <v>228.58064516129033</v>
      </c>
      <c r="P116" s="4">
        <f t="shared" si="4"/>
        <v>110.75096774193547</v>
      </c>
      <c r="Q116" s="4">
        <f t="shared" si="4"/>
        <v>538.66193548387093</v>
      </c>
      <c r="R116" s="4">
        <f t="shared" si="4"/>
        <v>877.99354838709678</v>
      </c>
      <c r="S116" s="4">
        <f t="shared" si="4"/>
        <v>2030.8683870967741</v>
      </c>
      <c r="T116" s="4"/>
      <c r="U116" s="5">
        <f>100/'a30-2'!F26</f>
        <v>1.2903225806451613</v>
      </c>
    </row>
    <row r="117" spans="1:22" x14ac:dyDescent="0.2">
      <c r="A117" s="4" t="s">
        <v>797</v>
      </c>
      <c r="B117" s="4">
        <v>1006.4742380519999</v>
      </c>
      <c r="C117" s="4" t="s">
        <v>798</v>
      </c>
      <c r="D117" s="4">
        <v>191.614</v>
      </c>
      <c r="E117" s="4">
        <v>85.233999999999995</v>
      </c>
      <c r="F117" s="4">
        <v>454.40100000000001</v>
      </c>
      <c r="G117" s="4">
        <v>731.24900000000002</v>
      </c>
      <c r="H117" s="4">
        <v>1737.7232380519997</v>
      </c>
      <c r="I117" s="4" t="s">
        <v>798</v>
      </c>
      <c r="J117" s="4"/>
      <c r="K117" s="4"/>
      <c r="L117" s="4" t="s">
        <v>797</v>
      </c>
      <c r="M117" s="4">
        <f>B117*$U117</f>
        <v>1274.0180228506329</v>
      </c>
      <c r="N117" s="4"/>
      <c r="O117" s="4">
        <f t="shared" si="4"/>
        <v>242.54936708860762</v>
      </c>
      <c r="P117" s="4">
        <f t="shared" si="4"/>
        <v>107.89113924050633</v>
      </c>
      <c r="Q117" s="4">
        <f t="shared" si="4"/>
        <v>575.19113924050635</v>
      </c>
      <c r="R117" s="4">
        <f t="shared" si="4"/>
        <v>925.63164556962033</v>
      </c>
      <c r="S117" s="4">
        <f t="shared" si="4"/>
        <v>2199.649668420253</v>
      </c>
      <c r="T117" s="4" t="s">
        <v>798</v>
      </c>
      <c r="U117" s="5">
        <f>100/'a30-2'!F27</f>
        <v>1.2658227848101267</v>
      </c>
    </row>
    <row r="118" spans="1:22" x14ac:dyDescent="0.2">
      <c r="A118" s="4" t="s">
        <v>799</v>
      </c>
      <c r="B118" s="4">
        <v>1038.152074026</v>
      </c>
      <c r="C118" s="4" t="s">
        <v>798</v>
      </c>
      <c r="D118" s="4">
        <v>197.16200000000001</v>
      </c>
      <c r="E118" s="4">
        <v>72.813999999999993</v>
      </c>
      <c r="F118" s="4">
        <v>471.923</v>
      </c>
      <c r="G118" s="4">
        <v>741.899</v>
      </c>
      <c r="H118" s="4">
        <v>1780.0510740259999</v>
      </c>
      <c r="I118" s="4" t="s">
        <v>798</v>
      </c>
      <c r="J118" s="4"/>
      <c r="K118" s="4"/>
      <c r="L118" s="4" t="s">
        <v>799</v>
      </c>
      <c r="M118" s="4">
        <f>B118*$U118</f>
        <v>1280.088870562269</v>
      </c>
      <c r="N118" s="4"/>
      <c r="O118" s="4">
        <f t="shared" si="4"/>
        <v>243.10974106041925</v>
      </c>
      <c r="P118" s="4">
        <f t="shared" si="4"/>
        <v>89.782983970406903</v>
      </c>
      <c r="Q118" s="4">
        <f t="shared" si="4"/>
        <v>581.90258939580769</v>
      </c>
      <c r="R118" s="4">
        <f t="shared" si="4"/>
        <v>914.79531442663381</v>
      </c>
      <c r="S118" s="4">
        <f t="shared" si="4"/>
        <v>2194.8841849889027</v>
      </c>
      <c r="T118" s="4" t="s">
        <v>798</v>
      </c>
      <c r="U118" s="5">
        <f>100/'a30-2'!F28</f>
        <v>1.2330456226880395</v>
      </c>
    </row>
    <row r="119" spans="1:22" x14ac:dyDescent="0.2">
      <c r="A119" s="17" t="s">
        <v>800</v>
      </c>
      <c r="B119" s="17">
        <f>B118*POWER(B118/B114, 1/4)^5</f>
        <v>1345.6713478115869</v>
      </c>
      <c r="C119" s="17"/>
      <c r="D119" s="17">
        <f>D118*POWER(D118/D114, 1/4)^5</f>
        <v>126.4506153233644</v>
      </c>
      <c r="E119" s="17">
        <f>E118*POWER(E118/E114, 1/4)^5</f>
        <v>70.551652822166858</v>
      </c>
      <c r="F119" s="17">
        <f>F118*POWER(F118/F114, 1/4)^5</f>
        <v>644.22271618114667</v>
      </c>
      <c r="G119" s="17">
        <f>G118*POWER(G118/G114, 1/4)^5</f>
        <v>765.07065595143536</v>
      </c>
      <c r="H119" s="17">
        <f>H118*POWER(H118/H114, 1/4)^5</f>
        <v>2086.828745281271</v>
      </c>
      <c r="I119" s="17"/>
      <c r="J119" s="4"/>
      <c r="K119" s="4"/>
      <c r="L119" s="17" t="s">
        <v>800</v>
      </c>
      <c r="M119" s="17">
        <f>M118*POWER(M118/M114, 1/4)^5</f>
        <v>1479.7274595232795</v>
      </c>
      <c r="N119" s="17"/>
      <c r="O119" s="17">
        <f>O118*POWER(O118/O114, 1/4)^5</f>
        <v>139.04765682340729</v>
      </c>
      <c r="P119" s="17">
        <f>P118*POWER(P118/P114, 1/4)^5</f>
        <v>77.580025884842172</v>
      </c>
      <c r="Q119" s="17">
        <f>Q118*POWER(Q118/Q114, 1/4)^5</f>
        <v>708.40034212825219</v>
      </c>
      <c r="R119" s="17">
        <f>R118*POWER(R118/R114, 1/4)^5</f>
        <v>841.28718347753295</v>
      </c>
      <c r="S119" s="17">
        <f>S118*POWER(S118/S114, 1/4)^5</f>
        <v>2294.7191398085433</v>
      </c>
      <c r="T119" s="17"/>
      <c r="U119" s="5">
        <f>100/'a30-2'!F33</f>
        <v>1.1235955056179776</v>
      </c>
      <c r="V119" s="2"/>
    </row>
    <row r="120" spans="1:22" x14ac:dyDescent="0.2">
      <c r="A120" s="34" t="s">
        <v>106</v>
      </c>
      <c r="B120" s="34"/>
      <c r="C120" s="34"/>
      <c r="D120" s="34"/>
      <c r="E120" s="34"/>
      <c r="F120" s="34"/>
      <c r="G120" s="34"/>
      <c r="H120" s="34"/>
      <c r="I120" s="34"/>
      <c r="J120" s="4"/>
      <c r="K120" s="4"/>
    </row>
    <row r="121" spans="1:22" x14ac:dyDescent="0.2">
      <c r="A121" s="4" t="s">
        <v>791</v>
      </c>
      <c r="B121" s="4">
        <v>7021.3789999999999</v>
      </c>
      <c r="C121" s="4"/>
      <c r="D121" s="4">
        <v>799.21</v>
      </c>
      <c r="E121" s="4">
        <v>1493.6220000000001</v>
      </c>
      <c r="F121" s="4">
        <v>2643.598</v>
      </c>
      <c r="G121" s="4">
        <v>4936.43</v>
      </c>
      <c r="H121" s="4">
        <v>11957.808999999999</v>
      </c>
      <c r="I121" s="4"/>
      <c r="J121" s="4"/>
      <c r="K121" s="4"/>
      <c r="L121" s="34" t="s">
        <v>106</v>
      </c>
      <c r="M121" s="34"/>
      <c r="N121" s="34"/>
      <c r="O121" s="34"/>
      <c r="P121" s="34"/>
      <c r="Q121" s="34"/>
      <c r="R121" s="34"/>
      <c r="S121" s="34"/>
      <c r="T121" s="34"/>
      <c r="U121" s="5"/>
    </row>
    <row r="122" spans="1:22" x14ac:dyDescent="0.2">
      <c r="A122" s="4" t="s">
        <v>792</v>
      </c>
      <c r="B122" s="4">
        <v>8141.4009999999998</v>
      </c>
      <c r="C122" s="4"/>
      <c r="D122" s="4">
        <v>1132.107</v>
      </c>
      <c r="E122" s="4">
        <v>1916.0250000000001</v>
      </c>
      <c r="F122" s="4">
        <v>3220.8580000000002</v>
      </c>
      <c r="G122" s="4">
        <v>6268.99</v>
      </c>
      <c r="H122" s="4">
        <v>14410.391</v>
      </c>
      <c r="I122" s="4"/>
      <c r="J122" s="4"/>
      <c r="K122" s="4"/>
      <c r="L122" s="4"/>
      <c r="M122" s="4"/>
      <c r="N122" s="4"/>
      <c r="O122" s="4"/>
      <c r="P122" s="4"/>
      <c r="Q122" s="4"/>
      <c r="R122" s="4"/>
      <c r="S122" s="4"/>
      <c r="T122" s="4"/>
      <c r="U122" s="5"/>
    </row>
    <row r="123" spans="1:22" x14ac:dyDescent="0.2">
      <c r="A123" s="4" t="s">
        <v>794</v>
      </c>
      <c r="B123" s="4">
        <v>8860.0580000000009</v>
      </c>
      <c r="C123" s="4"/>
      <c r="D123" s="4">
        <v>1257.05</v>
      </c>
      <c r="E123" s="4">
        <v>2150.2489999999998</v>
      </c>
      <c r="F123" s="4">
        <v>3793.8850000000002</v>
      </c>
      <c r="G123" s="4">
        <v>7201.1840000000002</v>
      </c>
      <c r="H123" s="4">
        <v>16061.242</v>
      </c>
      <c r="I123" s="4"/>
      <c r="J123" s="4"/>
      <c r="K123" s="4"/>
      <c r="L123" s="4" t="s">
        <v>794</v>
      </c>
      <c r="M123" s="4">
        <f>B123*$U123</f>
        <v>11432.332903225808</v>
      </c>
      <c r="N123" s="4"/>
      <c r="O123" s="4">
        <f t="shared" ref="O123:S127" si="5">D123*$U123</f>
        <v>1622</v>
      </c>
      <c r="P123" s="4">
        <f t="shared" si="5"/>
        <v>2774.514838709677</v>
      </c>
      <c r="Q123" s="4">
        <f t="shared" si="5"/>
        <v>4895.3354838709674</v>
      </c>
      <c r="R123" s="4">
        <f t="shared" si="5"/>
        <v>9291.8503225806453</v>
      </c>
      <c r="S123" s="4">
        <f t="shared" si="5"/>
        <v>20724.18322580645</v>
      </c>
      <c r="T123" s="4"/>
      <c r="U123" s="5">
        <f>100/'a30-2'!G24</f>
        <v>1.2903225806451613</v>
      </c>
    </row>
    <row r="124" spans="1:22" x14ac:dyDescent="0.2">
      <c r="A124" s="4" t="s">
        <v>795</v>
      </c>
      <c r="B124" s="4">
        <v>9628.4809999999998</v>
      </c>
      <c r="C124" s="4"/>
      <c r="D124" s="4">
        <v>1239.923</v>
      </c>
      <c r="E124" s="4">
        <v>2226.5160000000001</v>
      </c>
      <c r="F124" s="4">
        <v>4230.8680000000004</v>
      </c>
      <c r="G124" s="4">
        <v>7697.3069999999998</v>
      </c>
      <c r="H124" s="4">
        <v>17325.788</v>
      </c>
      <c r="I124" s="4"/>
      <c r="J124" s="4"/>
      <c r="K124" s="4"/>
      <c r="L124" s="4" t="s">
        <v>795</v>
      </c>
      <c r="M124" s="4">
        <f>B124*$U124</f>
        <v>12141.842370744011</v>
      </c>
      <c r="N124" s="4"/>
      <c r="O124" s="4">
        <f t="shared" si="5"/>
        <v>1563.5851197982347</v>
      </c>
      <c r="P124" s="4">
        <f t="shared" si="5"/>
        <v>2807.7124842370745</v>
      </c>
      <c r="Q124" s="4">
        <f t="shared" si="5"/>
        <v>5335.2686002522078</v>
      </c>
      <c r="R124" s="4">
        <f t="shared" si="5"/>
        <v>9706.5662042875156</v>
      </c>
      <c r="S124" s="4">
        <f t="shared" si="5"/>
        <v>21848.408575031528</v>
      </c>
      <c r="T124" s="4"/>
      <c r="U124" s="5">
        <f>100/'a30-2'!G25</f>
        <v>1.2610340479192939</v>
      </c>
    </row>
    <row r="125" spans="1:22" x14ac:dyDescent="0.2">
      <c r="A125" s="4" t="s">
        <v>796</v>
      </c>
      <c r="B125" s="4">
        <v>9507.2160000000003</v>
      </c>
      <c r="C125" s="4"/>
      <c r="D125" s="4">
        <v>1322.884</v>
      </c>
      <c r="E125" s="4">
        <v>2187.299</v>
      </c>
      <c r="F125" s="4">
        <v>4798.9960000000001</v>
      </c>
      <c r="G125" s="4">
        <v>8309.1790000000001</v>
      </c>
      <c r="H125" s="4">
        <v>17816.395</v>
      </c>
      <c r="I125" s="4"/>
      <c r="J125" s="4"/>
      <c r="K125" s="4"/>
      <c r="L125" s="4" t="s">
        <v>796</v>
      </c>
      <c r="M125" s="4">
        <f>B125*$U125</f>
        <v>11751.812113720642</v>
      </c>
      <c r="N125" s="4"/>
      <c r="O125" s="4">
        <f t="shared" si="5"/>
        <v>1635.2088998763904</v>
      </c>
      <c r="P125" s="4">
        <f t="shared" si="5"/>
        <v>2703.7070457354757</v>
      </c>
      <c r="Q125" s="4">
        <f t="shared" si="5"/>
        <v>5932.0098887515442</v>
      </c>
      <c r="R125" s="4">
        <f t="shared" si="5"/>
        <v>10270.92583436341</v>
      </c>
      <c r="S125" s="4">
        <f t="shared" si="5"/>
        <v>22022.737948084054</v>
      </c>
      <c r="T125" s="4"/>
      <c r="U125" s="5">
        <f>100/'a30-2'!G26</f>
        <v>1.2360939431396785</v>
      </c>
    </row>
    <row r="126" spans="1:22" x14ac:dyDescent="0.2">
      <c r="A126" s="4" t="s">
        <v>797</v>
      </c>
      <c r="B126" s="4">
        <v>9702.17111492</v>
      </c>
      <c r="C126" s="4" t="s">
        <v>798</v>
      </c>
      <c r="D126" s="4">
        <v>1293.1969999999999</v>
      </c>
      <c r="E126" s="4">
        <v>2192.444</v>
      </c>
      <c r="F126" s="4">
        <v>5172.4690000000001</v>
      </c>
      <c r="G126" s="4">
        <v>8658.11</v>
      </c>
      <c r="H126" s="4">
        <v>18360.281114919999</v>
      </c>
      <c r="I126" s="4" t="s">
        <v>798</v>
      </c>
      <c r="J126" s="4"/>
      <c r="K126" s="4"/>
      <c r="L126" s="4" t="s">
        <v>797</v>
      </c>
      <c r="M126" s="4">
        <f>B126*$U126</f>
        <v>11817.504403069428</v>
      </c>
      <c r="N126" s="4"/>
      <c r="O126" s="4">
        <f t="shared" si="5"/>
        <v>1575.1485992691839</v>
      </c>
      <c r="P126" s="4">
        <f t="shared" si="5"/>
        <v>2670.4555420219244</v>
      </c>
      <c r="Q126" s="4">
        <f t="shared" si="5"/>
        <v>6300.2058465286245</v>
      </c>
      <c r="R126" s="4">
        <f t="shared" si="5"/>
        <v>10545.809987819734</v>
      </c>
      <c r="S126" s="4">
        <f t="shared" si="5"/>
        <v>22363.314390889162</v>
      </c>
      <c r="T126" s="4" t="s">
        <v>798</v>
      </c>
      <c r="U126" s="5">
        <f>100/'a30-2'!G27</f>
        <v>1.2180267965895251</v>
      </c>
    </row>
    <row r="127" spans="1:22" x14ac:dyDescent="0.2">
      <c r="A127" s="4" t="s">
        <v>799</v>
      </c>
      <c r="B127" s="4">
        <v>10069.12201135</v>
      </c>
      <c r="C127" s="4" t="s">
        <v>798</v>
      </c>
      <c r="D127" s="4">
        <v>1341.75</v>
      </c>
      <c r="E127" s="4">
        <v>2134.6039999999998</v>
      </c>
      <c r="F127" s="4">
        <v>5372.9359999999997</v>
      </c>
      <c r="G127" s="4">
        <v>8849.2900000000009</v>
      </c>
      <c r="H127" s="4">
        <v>18918.412011349999</v>
      </c>
      <c r="I127" s="4" t="s">
        <v>798</v>
      </c>
      <c r="J127" s="4"/>
      <c r="K127" s="4"/>
      <c r="L127" s="4" t="s">
        <v>799</v>
      </c>
      <c r="M127" s="4">
        <f>B127*$U127</f>
        <v>12015.658724761339</v>
      </c>
      <c r="N127" s="4"/>
      <c r="O127" s="4">
        <f t="shared" si="5"/>
        <v>1601.1336515513128</v>
      </c>
      <c r="P127" s="4">
        <f t="shared" si="5"/>
        <v>2547.2601431980906</v>
      </c>
      <c r="Q127" s="4">
        <f t="shared" si="5"/>
        <v>6411.6181384248212</v>
      </c>
      <c r="R127" s="4">
        <f t="shared" si="5"/>
        <v>10560.011933174226</v>
      </c>
      <c r="S127" s="4">
        <f t="shared" si="5"/>
        <v>22575.670657935563</v>
      </c>
      <c r="T127" s="4" t="s">
        <v>798</v>
      </c>
      <c r="U127" s="5">
        <f>100/'a30-2'!G28</f>
        <v>1.1933174224343677</v>
      </c>
    </row>
    <row r="128" spans="1:22" x14ac:dyDescent="0.2">
      <c r="A128" s="17" t="s">
        <v>800</v>
      </c>
      <c r="B128" s="17">
        <f>B127*POWER(B127/B123, 1/4)^5</f>
        <v>11815.045583973722</v>
      </c>
      <c r="C128" s="17"/>
      <c r="D128" s="17">
        <f>D127*POWER(D127/D123, 1/4)^5</f>
        <v>1455.6950942982262</v>
      </c>
      <c r="E128" s="17">
        <f>E127*POWER(E127/E123, 1/4)^5</f>
        <v>2115.2077283275148</v>
      </c>
      <c r="F128" s="17">
        <f>F127*POWER(F127/F123, 1/4)^5</f>
        <v>8300.8209998504608</v>
      </c>
      <c r="G128" s="17">
        <f>G127*POWER(G127/G123, 1/4)^5</f>
        <v>11449.567380170911</v>
      </c>
      <c r="H128" s="17">
        <f>H127*POWER(H127/H123, 1/4)^5</f>
        <v>23214.889535698207</v>
      </c>
      <c r="I128" s="4"/>
      <c r="J128" s="4"/>
      <c r="K128" s="4"/>
      <c r="L128" s="17" t="s">
        <v>800</v>
      </c>
      <c r="M128" s="17">
        <f>M127*POWER(M127/M123, 1/4)^5</f>
        <v>12786.847561145058</v>
      </c>
      <c r="N128" s="17"/>
      <c r="O128" s="17">
        <f>O127*POWER(O127/O123, 1/4)^5</f>
        <v>1575.4277995800817</v>
      </c>
      <c r="P128" s="17">
        <f>P127*POWER(P127/P123, 1/4)^5</f>
        <v>2289.1861559101358</v>
      </c>
      <c r="Q128" s="17">
        <f>Q127*POWER(Q127/Q123, 1/4)^5</f>
        <v>8983.5736987263772</v>
      </c>
      <c r="R128" s="17">
        <f>R127*POWER(R127/R123, 1/4)^5</f>
        <v>12391.308327230741</v>
      </c>
      <c r="S128" s="17">
        <f>S127*POWER(S127/S123, 1/4)^5</f>
        <v>25124.342647009704</v>
      </c>
      <c r="T128" s="17"/>
      <c r="U128" s="5">
        <f>100/'a30-2'!G33</f>
        <v>1.1185682326621924</v>
      </c>
    </row>
    <row r="129" spans="1:22" x14ac:dyDescent="0.2">
      <c r="A129" s="34" t="s">
        <v>107</v>
      </c>
      <c r="B129" s="34"/>
      <c r="C129" s="34"/>
      <c r="D129" s="34"/>
      <c r="E129" s="34"/>
      <c r="F129" s="34"/>
      <c r="G129" s="34"/>
      <c r="H129" s="34"/>
      <c r="I129" s="34"/>
      <c r="J129" s="4"/>
      <c r="K129" s="4"/>
    </row>
    <row r="130" spans="1:22" x14ac:dyDescent="0.2">
      <c r="A130" s="4" t="s">
        <v>791</v>
      </c>
      <c r="B130" s="4">
        <v>12633.152</v>
      </c>
      <c r="C130" s="4"/>
      <c r="D130" s="4">
        <v>953.74699999999996</v>
      </c>
      <c r="E130" s="4">
        <v>1045.384</v>
      </c>
      <c r="F130" s="4">
        <v>3816.183</v>
      </c>
      <c r="G130" s="4">
        <v>5815.3140000000003</v>
      </c>
      <c r="H130" s="4">
        <v>18448.466</v>
      </c>
      <c r="I130" s="4"/>
      <c r="J130" s="4"/>
      <c r="K130" s="4"/>
      <c r="L130" s="34" t="s">
        <v>107</v>
      </c>
      <c r="M130" s="34"/>
      <c r="N130" s="34"/>
      <c r="O130" s="34"/>
      <c r="P130" s="34"/>
      <c r="Q130" s="34"/>
      <c r="R130" s="34"/>
      <c r="S130" s="34"/>
      <c r="T130" s="34"/>
      <c r="U130" s="5"/>
    </row>
    <row r="131" spans="1:22" x14ac:dyDescent="0.2">
      <c r="A131" s="4" t="s">
        <v>792</v>
      </c>
      <c r="B131" s="4">
        <v>14971.529</v>
      </c>
      <c r="C131" s="4"/>
      <c r="D131" s="4">
        <v>1816.425</v>
      </c>
      <c r="E131" s="4">
        <v>1309.4590000000001</v>
      </c>
      <c r="F131" s="4">
        <v>4094.9720000000002</v>
      </c>
      <c r="G131" s="4">
        <v>7220.8559999999998</v>
      </c>
      <c r="H131" s="4">
        <v>22192.384999999998</v>
      </c>
      <c r="I131" s="4"/>
      <c r="J131" s="4"/>
      <c r="K131" s="4"/>
      <c r="L131" s="4"/>
      <c r="M131" s="4"/>
      <c r="N131" s="4"/>
      <c r="O131" s="4"/>
      <c r="P131" s="4"/>
      <c r="Q131" s="4"/>
      <c r="R131" s="4"/>
      <c r="S131" s="4"/>
      <c r="T131" s="4"/>
      <c r="U131" s="5"/>
    </row>
    <row r="132" spans="1:22" x14ac:dyDescent="0.2">
      <c r="A132" s="4" t="s">
        <v>794</v>
      </c>
      <c r="B132" s="4">
        <v>15842.477999999999</v>
      </c>
      <c r="C132" s="4"/>
      <c r="D132" s="4">
        <v>1255.076</v>
      </c>
      <c r="E132" s="4">
        <v>1706.39</v>
      </c>
      <c r="F132" s="4">
        <v>5921.5630000000001</v>
      </c>
      <c r="G132" s="4">
        <v>8883.0290000000005</v>
      </c>
      <c r="H132" s="4">
        <v>24725.507000000001</v>
      </c>
      <c r="I132" s="4"/>
      <c r="J132" s="4"/>
      <c r="K132" s="4"/>
      <c r="L132" s="4" t="s">
        <v>794</v>
      </c>
      <c r="M132" s="4">
        <f>B132*$U132</f>
        <v>20494.796895213454</v>
      </c>
      <c r="N132" s="4"/>
      <c r="O132" s="4">
        <f t="shared" ref="O132:S136" si="6">D132*$U132</f>
        <v>1623.6429495472189</v>
      </c>
      <c r="P132" s="4">
        <f t="shared" si="6"/>
        <v>2207.4902975420446</v>
      </c>
      <c r="Q132" s="4">
        <f t="shared" si="6"/>
        <v>7660.4954721862878</v>
      </c>
      <c r="R132" s="4">
        <f t="shared" si="6"/>
        <v>11491.628719275552</v>
      </c>
      <c r="S132" s="4">
        <f t="shared" si="6"/>
        <v>31986.42561448901</v>
      </c>
      <c r="T132" s="4"/>
      <c r="U132" s="5">
        <f>100/'a30-2'!H24</f>
        <v>1.29366106080207</v>
      </c>
    </row>
    <row r="133" spans="1:22" x14ac:dyDescent="0.2">
      <c r="A133" s="4" t="s">
        <v>795</v>
      </c>
      <c r="B133" s="4">
        <v>16390.755000000001</v>
      </c>
      <c r="C133" s="4"/>
      <c r="D133" s="4">
        <v>1166.0719999999999</v>
      </c>
      <c r="E133" s="4">
        <v>1807.866</v>
      </c>
      <c r="F133" s="4">
        <v>6405.7929999999997</v>
      </c>
      <c r="G133" s="4">
        <v>9379.7309999999998</v>
      </c>
      <c r="H133" s="4">
        <v>25770.486000000001</v>
      </c>
      <c r="I133" s="4"/>
      <c r="J133" s="4"/>
      <c r="K133" s="4"/>
      <c r="L133" s="4" t="s">
        <v>795</v>
      </c>
      <c r="M133" s="4">
        <f>B133*$U133</f>
        <v>20774.087452471482</v>
      </c>
      <c r="N133" s="4"/>
      <c r="O133" s="4">
        <f t="shared" si="6"/>
        <v>1477.9112801013939</v>
      </c>
      <c r="P133" s="4">
        <f t="shared" si="6"/>
        <v>2291.3384030418247</v>
      </c>
      <c r="Q133" s="4">
        <f t="shared" si="6"/>
        <v>8118.875792141951</v>
      </c>
      <c r="R133" s="4">
        <f t="shared" si="6"/>
        <v>11888.125475285169</v>
      </c>
      <c r="S133" s="4">
        <f t="shared" si="6"/>
        <v>32662.212927756653</v>
      </c>
      <c r="T133" s="4"/>
      <c r="U133" s="5">
        <f>100/'a30-2'!H25</f>
        <v>1.2674271229404308</v>
      </c>
    </row>
    <row r="134" spans="1:22" x14ac:dyDescent="0.2">
      <c r="A134" s="4" t="s">
        <v>796</v>
      </c>
      <c r="B134" s="4">
        <v>17122.615000000002</v>
      </c>
      <c r="C134" s="4"/>
      <c r="D134" s="4">
        <v>1088.885</v>
      </c>
      <c r="E134" s="4">
        <v>1726.904</v>
      </c>
      <c r="F134" s="4">
        <v>6964.78</v>
      </c>
      <c r="G134" s="4">
        <v>9780.5689999999995</v>
      </c>
      <c r="H134" s="4">
        <v>26903.184000000001</v>
      </c>
      <c r="I134" s="4"/>
      <c r="J134" s="4"/>
      <c r="K134" s="4"/>
      <c r="L134" s="4" t="s">
        <v>796</v>
      </c>
      <c r="M134" s="4">
        <f>B134*$U134</f>
        <v>21296.784825870647</v>
      </c>
      <c r="N134" s="4"/>
      <c r="O134" s="4">
        <f t="shared" si="6"/>
        <v>1354.3345771144277</v>
      </c>
      <c r="P134" s="4">
        <f t="shared" si="6"/>
        <v>2147.8905472636816</v>
      </c>
      <c r="Q134" s="4">
        <f t="shared" si="6"/>
        <v>8662.6616915422874</v>
      </c>
      <c r="R134" s="4">
        <f t="shared" si="6"/>
        <v>12164.886815920396</v>
      </c>
      <c r="S134" s="4">
        <f t="shared" si="6"/>
        <v>33461.671641791043</v>
      </c>
      <c r="T134" s="4"/>
      <c r="U134" s="5">
        <f>100/'a30-2'!H26</f>
        <v>1.2437810945273631</v>
      </c>
    </row>
    <row r="135" spans="1:22" x14ac:dyDescent="0.2">
      <c r="A135" s="4" t="s">
        <v>797</v>
      </c>
      <c r="B135" s="4">
        <v>17987.567387359002</v>
      </c>
      <c r="C135" s="4" t="s">
        <v>798</v>
      </c>
      <c r="D135" s="4">
        <v>1153.5139999999999</v>
      </c>
      <c r="E135" s="4">
        <v>1773.7670000000001</v>
      </c>
      <c r="F135" s="4">
        <v>7878.8779999999997</v>
      </c>
      <c r="G135" s="4">
        <v>10806.159</v>
      </c>
      <c r="H135" s="4">
        <v>28793.726387359002</v>
      </c>
      <c r="I135" s="4" t="s">
        <v>798</v>
      </c>
      <c r="J135" s="4"/>
      <c r="K135" s="4"/>
      <c r="L135" s="4" t="s">
        <v>797</v>
      </c>
      <c r="M135" s="4">
        <f>B135*$U135</f>
        <v>22016.606349276622</v>
      </c>
      <c r="N135" s="4"/>
      <c r="O135" s="4">
        <f t="shared" si="6"/>
        <v>1411.8898408812729</v>
      </c>
      <c r="P135" s="4">
        <f t="shared" si="6"/>
        <v>2171.0734394124847</v>
      </c>
      <c r="Q135" s="4">
        <f t="shared" si="6"/>
        <v>9643.6695226438187</v>
      </c>
      <c r="R135" s="4">
        <f t="shared" si="6"/>
        <v>13226.632802937576</v>
      </c>
      <c r="S135" s="4">
        <f t="shared" si="6"/>
        <v>35243.239152214199</v>
      </c>
      <c r="T135" s="4" t="s">
        <v>798</v>
      </c>
      <c r="U135" s="5">
        <f>100/'a30-2'!H27</f>
        <v>1.2239902080783354</v>
      </c>
    </row>
    <row r="136" spans="1:22" x14ac:dyDescent="0.2">
      <c r="A136" s="4" t="s">
        <v>799</v>
      </c>
      <c r="B136" s="4">
        <v>19540.791984052001</v>
      </c>
      <c r="C136" s="4" t="s">
        <v>798</v>
      </c>
      <c r="D136" s="4">
        <v>1184.58</v>
      </c>
      <c r="E136" s="4">
        <v>1885.604</v>
      </c>
      <c r="F136" s="4">
        <v>8519.1980000000003</v>
      </c>
      <c r="G136" s="4">
        <v>11589.382</v>
      </c>
      <c r="H136" s="4">
        <v>31130.173984052002</v>
      </c>
      <c r="I136" s="4" t="s">
        <v>798</v>
      </c>
      <c r="J136" s="4"/>
      <c r="K136" s="4"/>
      <c r="L136" s="4" t="s">
        <v>799</v>
      </c>
      <c r="M136" s="4">
        <f>B136*$U136</f>
        <v>23402.146088685029</v>
      </c>
      <c r="N136" s="4"/>
      <c r="O136" s="4">
        <f t="shared" si="6"/>
        <v>1418.6586826347302</v>
      </c>
      <c r="P136" s="4">
        <f t="shared" si="6"/>
        <v>2258.2083832335329</v>
      </c>
      <c r="Q136" s="4">
        <f t="shared" si="6"/>
        <v>10202.632335329341</v>
      </c>
      <c r="R136" s="4">
        <f t="shared" si="6"/>
        <v>13879.499401197603</v>
      </c>
      <c r="S136" s="4">
        <f t="shared" si="6"/>
        <v>37281.645489882634</v>
      </c>
      <c r="T136" s="4" t="s">
        <v>798</v>
      </c>
      <c r="U136" s="5">
        <f>100/'a30-2'!H28</f>
        <v>1.1976047904191616</v>
      </c>
    </row>
    <row r="137" spans="1:22" x14ac:dyDescent="0.2">
      <c r="A137" s="17" t="s">
        <v>800</v>
      </c>
      <c r="B137" s="17">
        <f>B136*POWER(B136/B132, 1/4)^5</f>
        <v>25400.424381319608</v>
      </c>
      <c r="C137" s="17"/>
      <c r="D137" s="17">
        <f>D136*POWER(D136/D132, 1/4)^5</f>
        <v>1102.0019414281669</v>
      </c>
      <c r="E137" s="17">
        <f>E136*POWER(E136/E132, 1/4)^5</f>
        <v>2136.317177935583</v>
      </c>
      <c r="F137" s="17">
        <f>F136*POWER(F136/F132, 1/4)^5</f>
        <v>13423.063957323866</v>
      </c>
      <c r="G137" s="17">
        <f>G136*POWER(G136/G132, 1/4)^5</f>
        <v>16159.736522681838</v>
      </c>
      <c r="H137" s="17">
        <f>H136*POWER(H136/H132, 1/4)^5</f>
        <v>41517.096719735491</v>
      </c>
      <c r="I137" s="17"/>
      <c r="J137" s="4"/>
      <c r="K137" s="4"/>
      <c r="L137" s="17" t="s">
        <v>800</v>
      </c>
      <c r="M137" s="17">
        <f>M136*POWER(M136/M132, 1/4)^5</f>
        <v>27622.995347897056</v>
      </c>
      <c r="N137" s="17"/>
      <c r="O137" s="17">
        <f>O136*POWER(O136/O132, 1/4)^5</f>
        <v>1198.4285791630671</v>
      </c>
      <c r="P137" s="17">
        <f>P136*POWER(P136/P132, 1/4)^5</f>
        <v>2323.2477765665349</v>
      </c>
      <c r="Q137" s="17">
        <f>Q136*POWER(Q136/Q132, 1/4)^5</f>
        <v>14597.599933029886</v>
      </c>
      <c r="R137" s="17">
        <f>R136*POWER(R136/R132, 1/4)^5</f>
        <v>17573.734993088037</v>
      </c>
      <c r="S137" s="17">
        <f>S136*POWER(S136/S132, 1/4)^5</f>
        <v>45149.897983234623</v>
      </c>
      <c r="T137" s="17"/>
      <c r="U137" s="5">
        <f>100/'a30-2'!H33</f>
        <v>1.1135857461024499</v>
      </c>
      <c r="V137" s="2"/>
    </row>
    <row r="138" spans="1:22" x14ac:dyDescent="0.2">
      <c r="A138" s="34" t="s">
        <v>108</v>
      </c>
      <c r="B138" s="34"/>
      <c r="C138" s="34"/>
      <c r="D138" s="34"/>
      <c r="E138" s="34"/>
      <c r="F138" s="34"/>
      <c r="G138" s="34"/>
      <c r="H138" s="34"/>
      <c r="I138" s="34"/>
      <c r="J138" s="4"/>
      <c r="K138" s="4"/>
    </row>
    <row r="139" spans="1:22" x14ac:dyDescent="0.2">
      <c r="A139" s="4" t="s">
        <v>791</v>
      </c>
      <c r="B139" s="4">
        <v>1331.444</v>
      </c>
      <c r="C139" s="4"/>
      <c r="D139" s="4">
        <v>154.49600000000001</v>
      </c>
      <c r="E139" s="4">
        <v>60.116999999999997</v>
      </c>
      <c r="F139" s="4">
        <v>411.07400000000001</v>
      </c>
      <c r="G139" s="4">
        <v>625.68700000000001</v>
      </c>
      <c r="H139" s="4">
        <v>1957.1310000000001</v>
      </c>
      <c r="I139" s="4"/>
      <c r="J139" s="4"/>
      <c r="K139" s="4"/>
      <c r="L139" s="34" t="s">
        <v>108</v>
      </c>
      <c r="M139" s="34"/>
      <c r="N139" s="34"/>
      <c r="O139" s="34"/>
      <c r="P139" s="34"/>
      <c r="Q139" s="34"/>
      <c r="R139" s="34"/>
      <c r="S139" s="34"/>
      <c r="T139" s="34"/>
      <c r="U139" s="5"/>
    </row>
    <row r="140" spans="1:22" x14ac:dyDescent="0.2">
      <c r="A140" s="4" t="s">
        <v>792</v>
      </c>
      <c r="B140" s="4">
        <v>1552.395</v>
      </c>
      <c r="C140" s="4"/>
      <c r="D140" s="4">
        <v>169.34100000000001</v>
      </c>
      <c r="E140" s="4">
        <v>66.432000000000002</v>
      </c>
      <c r="F140" s="4">
        <v>459.65</v>
      </c>
      <c r="G140" s="4">
        <v>695.423</v>
      </c>
      <c r="H140" s="4">
        <v>2247.8180000000002</v>
      </c>
      <c r="I140" s="4"/>
      <c r="J140" s="4"/>
      <c r="K140" s="4"/>
      <c r="L140" s="4"/>
      <c r="M140" s="4"/>
      <c r="N140" s="4"/>
      <c r="O140" s="4"/>
      <c r="P140" s="4"/>
      <c r="Q140" s="4"/>
      <c r="R140" s="4"/>
      <c r="S140" s="4"/>
      <c r="T140" s="4"/>
      <c r="U140" s="5"/>
    </row>
    <row r="141" spans="1:22" x14ac:dyDescent="0.2">
      <c r="A141" s="4" t="s">
        <v>794</v>
      </c>
      <c r="B141" s="4">
        <v>1821.56</v>
      </c>
      <c r="C141" s="4"/>
      <c r="D141" s="4">
        <v>231.78700000000001</v>
      </c>
      <c r="E141" s="4">
        <v>115.63500000000001</v>
      </c>
      <c r="F141" s="4">
        <v>590.226</v>
      </c>
      <c r="G141" s="4">
        <v>937.64800000000002</v>
      </c>
      <c r="H141" s="4">
        <v>2759.2080000000001</v>
      </c>
      <c r="I141" s="4"/>
      <c r="J141" s="4"/>
      <c r="K141" s="4"/>
      <c r="L141" s="4" t="s">
        <v>794</v>
      </c>
      <c r="M141" s="4">
        <f>B141*$U141</f>
        <v>2454.9326145552559</v>
      </c>
      <c r="N141" s="4"/>
      <c r="O141" s="4">
        <f t="shared" ref="O141:S145" si="7">D141*$U141</f>
        <v>312.38140161725067</v>
      </c>
      <c r="P141" s="4">
        <f t="shared" si="7"/>
        <v>155.8423180592992</v>
      </c>
      <c r="Q141" s="4">
        <f t="shared" si="7"/>
        <v>795.45283018867917</v>
      </c>
      <c r="R141" s="4">
        <f t="shared" si="7"/>
        <v>1263.6765498652292</v>
      </c>
      <c r="S141" s="4">
        <f t="shared" si="7"/>
        <v>3718.6091644204853</v>
      </c>
      <c r="T141" s="4"/>
      <c r="U141" s="5">
        <f>100/'a30-2'!I24</f>
        <v>1.3477088948787062</v>
      </c>
    </row>
    <row r="142" spans="1:22" x14ac:dyDescent="0.2">
      <c r="A142" s="4" t="s">
        <v>795</v>
      </c>
      <c r="B142" s="4">
        <v>1853.923</v>
      </c>
      <c r="C142" s="4"/>
      <c r="D142" s="4">
        <v>245.83799999999999</v>
      </c>
      <c r="E142" s="4">
        <v>117.321</v>
      </c>
      <c r="F142" s="4">
        <v>627.65499999999997</v>
      </c>
      <c r="G142" s="4">
        <v>990.81399999999996</v>
      </c>
      <c r="H142" s="4">
        <v>2844.7370000000001</v>
      </c>
      <c r="I142" s="4"/>
      <c r="J142" s="4"/>
      <c r="K142" s="4"/>
      <c r="L142" s="4" t="s">
        <v>795</v>
      </c>
      <c r="M142" s="4">
        <f>B142*$U142</f>
        <v>2442.5862977602105</v>
      </c>
      <c r="N142" s="4"/>
      <c r="O142" s="4">
        <f t="shared" si="7"/>
        <v>323.89723320158095</v>
      </c>
      <c r="P142" s="4">
        <f t="shared" si="7"/>
        <v>154.57312252964425</v>
      </c>
      <c r="Q142" s="4">
        <f t="shared" si="7"/>
        <v>826.94993412384702</v>
      </c>
      <c r="R142" s="4">
        <f t="shared" si="7"/>
        <v>1305.4202898550723</v>
      </c>
      <c r="S142" s="4">
        <f t="shared" si="7"/>
        <v>3748.0065876152826</v>
      </c>
      <c r="T142" s="4"/>
      <c r="U142" s="5">
        <f>100/'a30-2'!I25</f>
        <v>1.3175230566534912</v>
      </c>
    </row>
    <row r="143" spans="1:22" x14ac:dyDescent="0.2">
      <c r="A143" s="4" t="s">
        <v>796</v>
      </c>
      <c r="B143" s="4">
        <v>1976.9179999999999</v>
      </c>
      <c r="C143" s="4"/>
      <c r="D143" s="4">
        <v>238.55500000000001</v>
      </c>
      <c r="E143" s="4">
        <v>128.446</v>
      </c>
      <c r="F143" s="4">
        <v>679.45699999999999</v>
      </c>
      <c r="G143" s="4">
        <v>1046.4580000000001</v>
      </c>
      <c r="H143" s="4">
        <v>3023.3760000000002</v>
      </c>
      <c r="I143" s="4"/>
      <c r="J143" s="4"/>
      <c r="K143" s="4"/>
      <c r="L143" s="4" t="s">
        <v>796</v>
      </c>
      <c r="M143" s="4">
        <f>B143*$U143</f>
        <v>2560.7746113989633</v>
      </c>
      <c r="N143" s="4"/>
      <c r="O143" s="4">
        <f t="shared" si="7"/>
        <v>309.00906735751295</v>
      </c>
      <c r="P143" s="4">
        <f t="shared" si="7"/>
        <v>166.38082901554404</v>
      </c>
      <c r="Q143" s="4">
        <f t="shared" si="7"/>
        <v>880.12564766839375</v>
      </c>
      <c r="R143" s="4">
        <f t="shared" si="7"/>
        <v>1355.5155440414508</v>
      </c>
      <c r="S143" s="4">
        <f t="shared" si="7"/>
        <v>3916.2901554404148</v>
      </c>
      <c r="T143" s="4"/>
      <c r="U143" s="5">
        <f>100/'a30-2'!I26</f>
        <v>1.2953367875647668</v>
      </c>
    </row>
    <row r="144" spans="1:22" x14ac:dyDescent="0.2">
      <c r="A144" s="4" t="s">
        <v>797</v>
      </c>
      <c r="B144" s="4">
        <v>2081.1768691008829</v>
      </c>
      <c r="C144" s="4" t="s">
        <v>798</v>
      </c>
      <c r="D144" s="4">
        <v>260.45299999999997</v>
      </c>
      <c r="E144" s="4">
        <v>144.899</v>
      </c>
      <c r="F144" s="4">
        <v>714.11900000000003</v>
      </c>
      <c r="G144" s="4">
        <v>1119.471</v>
      </c>
      <c r="H144" s="4">
        <v>3200.6478691008829</v>
      </c>
      <c r="I144" s="4" t="s">
        <v>798</v>
      </c>
      <c r="J144" s="4"/>
      <c r="K144" s="4"/>
      <c r="L144" s="4" t="s">
        <v>797</v>
      </c>
      <c r="M144" s="4">
        <f>B144*$U144</f>
        <v>2637.7400115347054</v>
      </c>
      <c r="N144" s="4"/>
      <c r="O144" s="4">
        <f t="shared" si="7"/>
        <v>330.10519645120399</v>
      </c>
      <c r="P144" s="4">
        <f t="shared" si="7"/>
        <v>183.6489226869455</v>
      </c>
      <c r="Q144" s="4">
        <f t="shared" si="7"/>
        <v>905.09378960709751</v>
      </c>
      <c r="R144" s="4">
        <f t="shared" si="7"/>
        <v>1418.847908745247</v>
      </c>
      <c r="S144" s="4">
        <f t="shared" si="7"/>
        <v>4056.5879202799524</v>
      </c>
      <c r="T144" s="4" t="s">
        <v>798</v>
      </c>
      <c r="U144" s="5">
        <f>100/'a30-2'!I27</f>
        <v>1.2674271229404308</v>
      </c>
    </row>
    <row r="145" spans="1:22" x14ac:dyDescent="0.2">
      <c r="A145" s="4" t="s">
        <v>799</v>
      </c>
      <c r="B145" s="4">
        <v>2148.6610703677466</v>
      </c>
      <c r="C145" s="4" t="s">
        <v>798</v>
      </c>
      <c r="D145" s="4">
        <v>248.29300000000001</v>
      </c>
      <c r="E145" s="4">
        <v>121.836</v>
      </c>
      <c r="F145" s="4">
        <v>759.69200000000001</v>
      </c>
      <c r="G145" s="4">
        <v>1129.8209999999999</v>
      </c>
      <c r="H145" s="4">
        <v>3278.4820703677465</v>
      </c>
      <c r="I145" s="4" t="s">
        <v>798</v>
      </c>
      <c r="J145" s="4"/>
      <c r="K145" s="4"/>
      <c r="L145" s="4" t="s">
        <v>799</v>
      </c>
      <c r="M145" s="4">
        <f>B145*$U145</f>
        <v>2646.1343231129886</v>
      </c>
      <c r="N145" s="4"/>
      <c r="O145" s="4">
        <f t="shared" si="7"/>
        <v>305.77955665024632</v>
      </c>
      <c r="P145" s="4">
        <f t="shared" si="7"/>
        <v>150.04433497536945</v>
      </c>
      <c r="Q145" s="4">
        <f t="shared" si="7"/>
        <v>935.58128078817742</v>
      </c>
      <c r="R145" s="4">
        <f t="shared" si="7"/>
        <v>1391.405172413793</v>
      </c>
      <c r="S145" s="4">
        <f t="shared" si="7"/>
        <v>4037.5394955267816</v>
      </c>
      <c r="T145" s="4" t="s">
        <v>798</v>
      </c>
      <c r="U145" s="5">
        <f>100/'a30-2'!I28</f>
        <v>1.2315270935960592</v>
      </c>
    </row>
    <row r="146" spans="1:22" x14ac:dyDescent="0.2">
      <c r="A146" s="17" t="s">
        <v>800</v>
      </c>
      <c r="B146" s="17">
        <f>B145*POWER(B145/B141, 1/4)^5</f>
        <v>2641.3348302268332</v>
      </c>
      <c r="C146" s="17"/>
      <c r="D146" s="17">
        <f>D145*POWER(D145/D141, 1/4)^5</f>
        <v>270.58812147930325</v>
      </c>
      <c r="E146" s="17">
        <f>E145*POWER(E145/E141, 1/4)^5</f>
        <v>130.05694298548201</v>
      </c>
      <c r="F146" s="17">
        <f>F145*POWER(F145/F141, 1/4)^5</f>
        <v>1041.5055139802903</v>
      </c>
      <c r="G146" s="17">
        <f>G145*POWER(G145/G141, 1/4)^5</f>
        <v>1426.3362064915607</v>
      </c>
      <c r="H146" s="17">
        <f>H145*POWER(H145/H141, 1/4)^5</f>
        <v>4067.0852745483744</v>
      </c>
      <c r="I146" s="17"/>
      <c r="J146" s="4"/>
      <c r="K146" s="4"/>
      <c r="L146" s="17" t="s">
        <v>800</v>
      </c>
      <c r="M146" s="17">
        <f>M145*POWER(M145/M141, 1/4)^5</f>
        <v>2906.2118821975232</v>
      </c>
      <c r="N146" s="17"/>
      <c r="O146" s="17">
        <f>O145*POWER(O145/O141, 1/4)^5</f>
        <v>297.72310758387431</v>
      </c>
      <c r="P146" s="17">
        <f>P145*POWER(P145/P141, 1/4)^5</f>
        <v>143.09924994788867</v>
      </c>
      <c r="Q146" s="17">
        <f>Q145*POWER(Q145/Q141, 1/4)^5</f>
        <v>1145.949262268964</v>
      </c>
      <c r="R146" s="17">
        <f>R145*POWER(R145/R141, 1/4)^5</f>
        <v>1569.3713587074185</v>
      </c>
      <c r="S146" s="17">
        <f>S145*POWER(S145/S141, 1/4)^5</f>
        <v>4474.9387376185059</v>
      </c>
      <c r="T146" s="17"/>
      <c r="U146" s="5">
        <f>100/'a30-2'!I29</f>
        <v>1.2077294685990339</v>
      </c>
      <c r="V146" s="2"/>
    </row>
    <row r="147" spans="1:22" x14ac:dyDescent="0.2">
      <c r="A147" s="34" t="s">
        <v>109</v>
      </c>
      <c r="B147" s="34"/>
      <c r="C147" s="34"/>
      <c r="D147" s="34"/>
      <c r="E147" s="34"/>
      <c r="F147" s="34"/>
      <c r="G147" s="34"/>
      <c r="H147" s="34"/>
      <c r="I147" s="34"/>
      <c r="J147" s="4"/>
      <c r="K147" s="4"/>
    </row>
    <row r="148" spans="1:22" x14ac:dyDescent="0.2">
      <c r="A148" s="4" t="s">
        <v>791</v>
      </c>
      <c r="B148" s="4">
        <v>1088.136</v>
      </c>
      <c r="C148" s="4"/>
      <c r="D148" s="4">
        <v>181.97900000000001</v>
      </c>
      <c r="E148" s="4">
        <v>49.536999999999999</v>
      </c>
      <c r="F148" s="4">
        <v>434.315</v>
      </c>
      <c r="G148" s="4">
        <v>665.83100000000002</v>
      </c>
      <c r="H148" s="4">
        <v>1753.9670000000001</v>
      </c>
      <c r="I148" s="4"/>
      <c r="J148" s="4"/>
      <c r="K148" s="4"/>
      <c r="L148" s="34" t="s">
        <v>109</v>
      </c>
      <c r="M148" s="34"/>
      <c r="N148" s="34"/>
      <c r="O148" s="34"/>
      <c r="P148" s="34"/>
      <c r="Q148" s="34"/>
      <c r="R148" s="34"/>
      <c r="S148" s="34"/>
      <c r="T148" s="34"/>
      <c r="U148" s="5"/>
    </row>
    <row r="149" spans="1:22" x14ac:dyDescent="0.2">
      <c r="A149" s="4" t="s">
        <v>792</v>
      </c>
      <c r="B149" s="4">
        <v>1271.038</v>
      </c>
      <c r="C149" s="4"/>
      <c r="D149" s="4">
        <v>224.81399999999999</v>
      </c>
      <c r="E149" s="4">
        <v>54.466999999999999</v>
      </c>
      <c r="F149" s="4">
        <v>494.83300000000003</v>
      </c>
      <c r="G149" s="4">
        <v>774.11400000000003</v>
      </c>
      <c r="H149" s="4">
        <v>2045.152</v>
      </c>
      <c r="I149" s="4"/>
      <c r="J149" s="4"/>
      <c r="K149" s="4"/>
      <c r="L149" s="4"/>
      <c r="M149" s="4"/>
      <c r="N149" s="4"/>
      <c r="O149" s="4"/>
      <c r="P149" s="4"/>
      <c r="Q149" s="4"/>
      <c r="R149" s="4"/>
      <c r="S149" s="4"/>
      <c r="T149" s="4"/>
      <c r="U149" s="5"/>
    </row>
    <row r="150" spans="1:22" x14ac:dyDescent="0.2">
      <c r="A150" s="4" t="s">
        <v>794</v>
      </c>
      <c r="B150" s="4">
        <v>1453.2080000000001</v>
      </c>
      <c r="C150" s="4"/>
      <c r="D150" s="4">
        <v>319.99200000000002</v>
      </c>
      <c r="E150" s="4">
        <v>70.126000000000005</v>
      </c>
      <c r="F150" s="4">
        <v>657.38599999999997</v>
      </c>
      <c r="G150" s="4">
        <v>1047.5039999999999</v>
      </c>
      <c r="H150" s="4">
        <v>2500.712</v>
      </c>
      <c r="I150" s="4"/>
      <c r="J150" s="4"/>
      <c r="K150" s="4"/>
      <c r="L150" s="4" t="s">
        <v>794</v>
      </c>
      <c r="M150" s="4">
        <f>B150*$U150</f>
        <v>2021.1515994436718</v>
      </c>
      <c r="N150" s="4"/>
      <c r="O150" s="4">
        <f t="shared" ref="O150:S154" si="8">D150*$U150</f>
        <v>445.05146036161335</v>
      </c>
      <c r="P150" s="4">
        <f t="shared" si="8"/>
        <v>97.532684283727406</v>
      </c>
      <c r="Q150" s="4">
        <f t="shared" si="8"/>
        <v>914.30598052851178</v>
      </c>
      <c r="R150" s="4">
        <f t="shared" si="8"/>
        <v>1456.8901251738523</v>
      </c>
      <c r="S150" s="4">
        <f t="shared" si="8"/>
        <v>3478.0417246175243</v>
      </c>
      <c r="T150" s="4"/>
      <c r="U150" s="5">
        <f>100/'a30-2'!J24</f>
        <v>1.3908205841446453</v>
      </c>
    </row>
    <row r="151" spans="1:22" x14ac:dyDescent="0.2">
      <c r="A151" s="4" t="s">
        <v>795</v>
      </c>
      <c r="B151" s="4">
        <v>1490.336</v>
      </c>
      <c r="C151" s="4"/>
      <c r="D151" s="4">
        <v>327.327</v>
      </c>
      <c r="E151" s="4">
        <v>74.102000000000004</v>
      </c>
      <c r="F151" s="4">
        <v>723.36199999999997</v>
      </c>
      <c r="G151" s="4">
        <v>1124.7909999999999</v>
      </c>
      <c r="H151" s="4">
        <v>2615.127</v>
      </c>
      <c r="I151" s="4"/>
      <c r="J151" s="4"/>
      <c r="K151" s="4"/>
      <c r="L151" s="4" t="s">
        <v>795</v>
      </c>
      <c r="M151" s="4">
        <f>B151*$U151</f>
        <v>2019.4254742547425</v>
      </c>
      <c r="N151" s="4"/>
      <c r="O151" s="4">
        <f t="shared" si="8"/>
        <v>443.53252032520328</v>
      </c>
      <c r="P151" s="4">
        <f t="shared" si="8"/>
        <v>100.40921409214093</v>
      </c>
      <c r="Q151" s="4">
        <f t="shared" si="8"/>
        <v>980.16531165311653</v>
      </c>
      <c r="R151" s="4">
        <f t="shared" si="8"/>
        <v>1524.1070460704607</v>
      </c>
      <c r="S151" s="4">
        <f t="shared" si="8"/>
        <v>3543.5325203252032</v>
      </c>
      <c r="T151" s="4"/>
      <c r="U151" s="5">
        <f>100/'a30-2'!J25</f>
        <v>1.3550135501355014</v>
      </c>
    </row>
    <row r="152" spans="1:22" x14ac:dyDescent="0.2">
      <c r="A152" s="4" t="s">
        <v>796</v>
      </c>
      <c r="B152" s="4">
        <v>1633.71</v>
      </c>
      <c r="C152" s="4"/>
      <c r="D152" s="4">
        <v>320.69799999999998</v>
      </c>
      <c r="E152" s="4">
        <v>77.694000000000003</v>
      </c>
      <c r="F152" s="4">
        <v>807.36400000000003</v>
      </c>
      <c r="G152" s="4">
        <v>1205.7560000000001</v>
      </c>
      <c r="H152" s="4">
        <v>2839.4659999999999</v>
      </c>
      <c r="I152" s="4"/>
      <c r="J152" s="4"/>
      <c r="K152" s="4"/>
      <c r="L152" s="4" t="s">
        <v>796</v>
      </c>
      <c r="M152" s="4">
        <f>B152*$U152</f>
        <v>2163.8543046357618</v>
      </c>
      <c r="N152" s="4"/>
      <c r="O152" s="4">
        <f t="shared" si="8"/>
        <v>424.76556291390727</v>
      </c>
      <c r="P152" s="4">
        <f t="shared" si="8"/>
        <v>102.90596026490067</v>
      </c>
      <c r="Q152" s="4">
        <f t="shared" si="8"/>
        <v>1069.3562913907285</v>
      </c>
      <c r="R152" s="4">
        <f t="shared" si="8"/>
        <v>1597.0278145695368</v>
      </c>
      <c r="S152" s="4">
        <f t="shared" si="8"/>
        <v>3760.8821192052983</v>
      </c>
      <c r="T152" s="4"/>
      <c r="U152" s="5">
        <f>100/'a30-2'!J26</f>
        <v>1.3245033112582782</v>
      </c>
    </row>
    <row r="153" spans="1:22" x14ac:dyDescent="0.2">
      <c r="A153" s="4" t="s">
        <v>797</v>
      </c>
      <c r="B153" s="4">
        <v>1715.3226596415395</v>
      </c>
      <c r="C153" s="4" t="s">
        <v>798</v>
      </c>
      <c r="D153" s="4">
        <v>338.03300000000002</v>
      </c>
      <c r="E153" s="4">
        <v>80.652000000000001</v>
      </c>
      <c r="F153" s="4">
        <v>868.53399999999999</v>
      </c>
      <c r="G153" s="4">
        <v>1287.2190000000001</v>
      </c>
      <c r="H153" s="4">
        <v>3002.5416596415398</v>
      </c>
      <c r="I153" s="4" t="s">
        <v>798</v>
      </c>
      <c r="J153" s="4"/>
      <c r="K153" s="4"/>
      <c r="L153" s="4" t="s">
        <v>797</v>
      </c>
      <c r="M153" s="4">
        <f>B153*$U153</f>
        <v>2224.8024119864326</v>
      </c>
      <c r="N153" s="4"/>
      <c r="O153" s="4">
        <f t="shared" si="8"/>
        <v>438.43450064850845</v>
      </c>
      <c r="P153" s="4">
        <f t="shared" si="8"/>
        <v>104.6070038910506</v>
      </c>
      <c r="Q153" s="4">
        <f t="shared" si="8"/>
        <v>1126.503242542153</v>
      </c>
      <c r="R153" s="4">
        <f t="shared" si="8"/>
        <v>1669.5447470817121</v>
      </c>
      <c r="S153" s="4">
        <f t="shared" si="8"/>
        <v>3894.3471590681452</v>
      </c>
      <c r="T153" s="4" t="s">
        <v>798</v>
      </c>
      <c r="U153" s="5">
        <f>100/'a30-2'!J27</f>
        <v>1.2970168612191959</v>
      </c>
    </row>
    <row r="154" spans="1:22" x14ac:dyDescent="0.2">
      <c r="A154" s="4" t="s">
        <v>799</v>
      </c>
      <c r="B154" s="4">
        <v>1785.8403452048146</v>
      </c>
      <c r="C154" s="4" t="s">
        <v>798</v>
      </c>
      <c r="D154" s="4">
        <v>336.54</v>
      </c>
      <c r="E154" s="4">
        <v>79.438999999999993</v>
      </c>
      <c r="F154" s="4">
        <v>822.91</v>
      </c>
      <c r="G154" s="4">
        <v>1238.8889999999999</v>
      </c>
      <c r="H154" s="4">
        <v>3024.7293452048143</v>
      </c>
      <c r="I154" s="4" t="s">
        <v>798</v>
      </c>
      <c r="J154" s="4"/>
      <c r="K154" s="4"/>
      <c r="L154" s="4" t="s">
        <v>799</v>
      </c>
      <c r="M154" s="4">
        <f>B154*$U154</f>
        <v>2266.2948543208308</v>
      </c>
      <c r="N154" s="4"/>
      <c r="O154" s="4">
        <f t="shared" si="8"/>
        <v>427.08121827411173</v>
      </c>
      <c r="P154" s="4">
        <f t="shared" si="8"/>
        <v>100.81091370558374</v>
      </c>
      <c r="Q154" s="4">
        <f t="shared" si="8"/>
        <v>1044.3020304568527</v>
      </c>
      <c r="R154" s="4">
        <f t="shared" si="8"/>
        <v>1572.1941624365481</v>
      </c>
      <c r="S154" s="4">
        <f t="shared" si="8"/>
        <v>3838.4890167573785</v>
      </c>
      <c r="T154" s="4" t="s">
        <v>798</v>
      </c>
      <c r="U154" s="5">
        <f>100/'a30-2'!J28</f>
        <v>1.2690355329949239</v>
      </c>
    </row>
    <row r="155" spans="1:22" x14ac:dyDescent="0.2">
      <c r="A155" s="17" t="s">
        <v>800</v>
      </c>
      <c r="B155" s="17">
        <f>B154*POWER(B154/B150, 1/4)^5</f>
        <v>2310.6607800969373</v>
      </c>
      <c r="C155" s="17"/>
      <c r="D155" s="17">
        <f>D154*POWER(D154/D150, 1/4)^5</f>
        <v>358.43354896822547</v>
      </c>
      <c r="E155" s="17">
        <f>E154*POWER(E154/E150, 1/4)^5</f>
        <v>92.838292648391331</v>
      </c>
      <c r="F155" s="17">
        <f>F154*POWER(F154/F150, 1/4)^5</f>
        <v>1089.600267393158</v>
      </c>
      <c r="G155" s="17">
        <f>G154*POWER(G154/G150, 1/4)^5</f>
        <v>1528.0173322839071</v>
      </c>
      <c r="H155" s="17">
        <f>H154*POWER(H154/H150, 1/4)^5</f>
        <v>3836.763870316553</v>
      </c>
      <c r="I155" s="17"/>
      <c r="J155" s="4"/>
      <c r="K155" s="4"/>
      <c r="L155" s="17" t="s">
        <v>800</v>
      </c>
      <c r="M155" s="17">
        <f>M154*POWER(M154/M150, 1/4)^5</f>
        <v>2614.949562510189</v>
      </c>
      <c r="N155" s="17"/>
      <c r="O155" s="17">
        <f>O154*POWER(O154/O150, 1/4)^5</f>
        <v>405.63533173576235</v>
      </c>
      <c r="P155" s="17">
        <f>P154*POWER(P154/P150, 1/4)^5</f>
        <v>105.06408159787061</v>
      </c>
      <c r="Q155" s="17">
        <f>Q154*POWER(Q154/Q150, 1/4)^5</f>
        <v>1233.0887195009175</v>
      </c>
      <c r="R155" s="17">
        <f>R154*POWER(R154/R150, 1/4)^5</f>
        <v>1729.2405224431782</v>
      </c>
      <c r="S155" s="17">
        <f>S154*POWER(S154/S150, 1/4)^5</f>
        <v>4342.023758120944</v>
      </c>
      <c r="T155" s="17"/>
      <c r="U155" s="5">
        <f>100/'a30-2'!J29</f>
        <v>1.2437810945273631</v>
      </c>
    </row>
    <row r="156" spans="1:22" x14ac:dyDescent="0.2">
      <c r="A156" s="34" t="s">
        <v>110</v>
      </c>
      <c r="B156" s="34"/>
      <c r="C156" s="34"/>
      <c r="D156" s="34"/>
      <c r="E156" s="34"/>
      <c r="F156" s="34"/>
      <c r="G156" s="34"/>
      <c r="H156" s="34"/>
      <c r="I156" s="34"/>
      <c r="J156" s="4"/>
      <c r="K156" s="4"/>
    </row>
    <row r="157" spans="1:22" x14ac:dyDescent="0.2">
      <c r="A157" s="4" t="s">
        <v>791</v>
      </c>
      <c r="B157" s="4">
        <v>2748.04</v>
      </c>
      <c r="C157" s="4"/>
      <c r="D157" s="4">
        <v>523.30399999999997</v>
      </c>
      <c r="E157" s="4">
        <v>318.185</v>
      </c>
      <c r="F157" s="4">
        <v>970.72900000000004</v>
      </c>
      <c r="G157" s="4">
        <v>1812.2180000000001</v>
      </c>
      <c r="H157" s="4">
        <v>4560.2579999999998</v>
      </c>
      <c r="I157" s="4"/>
      <c r="J157" s="4"/>
      <c r="K157" s="4"/>
      <c r="L157" s="34" t="s">
        <v>110</v>
      </c>
      <c r="M157" s="34"/>
      <c r="N157" s="34"/>
      <c r="O157" s="34"/>
      <c r="P157" s="34"/>
      <c r="Q157" s="34"/>
      <c r="R157" s="34"/>
      <c r="S157" s="34"/>
      <c r="T157" s="34"/>
      <c r="U157" s="5"/>
    </row>
    <row r="158" spans="1:22" x14ac:dyDescent="0.2">
      <c r="A158" s="4" t="s">
        <v>792</v>
      </c>
      <c r="B158" s="4">
        <v>3197.26</v>
      </c>
      <c r="C158" s="4"/>
      <c r="D158" s="4">
        <v>650.375</v>
      </c>
      <c r="E158" s="4">
        <v>321.38400000000001</v>
      </c>
      <c r="F158" s="4">
        <v>1006.739</v>
      </c>
      <c r="G158" s="4">
        <v>1978.498</v>
      </c>
      <c r="H158" s="4">
        <v>5175.7579999999998</v>
      </c>
      <c r="I158" s="4"/>
      <c r="J158" s="4"/>
      <c r="K158" s="4"/>
      <c r="L158" s="4"/>
      <c r="M158" s="4"/>
      <c r="N158" s="4"/>
      <c r="O158" s="4"/>
      <c r="P158" s="4"/>
      <c r="Q158" s="4"/>
      <c r="R158" s="4"/>
      <c r="S158" s="4"/>
      <c r="T158" s="4"/>
      <c r="U158" s="5"/>
    </row>
    <row r="159" spans="1:22" x14ac:dyDescent="0.2">
      <c r="A159" s="4" t="s">
        <v>794</v>
      </c>
      <c r="B159" s="4">
        <v>4139.4440000000004</v>
      </c>
      <c r="C159" s="4"/>
      <c r="D159" s="4">
        <v>839.42899999999997</v>
      </c>
      <c r="E159" s="4">
        <v>664.93700000000001</v>
      </c>
      <c r="F159" s="4">
        <v>1650.0509999999999</v>
      </c>
      <c r="G159" s="4">
        <v>3154.4169999999999</v>
      </c>
      <c r="H159" s="4">
        <v>7293.8609999999999</v>
      </c>
      <c r="I159" s="4"/>
      <c r="J159" s="4"/>
      <c r="K159" s="4"/>
      <c r="L159" s="4" t="s">
        <v>794</v>
      </c>
      <c r="M159" s="4">
        <f>B159*$U159</f>
        <v>5541.4243641231596</v>
      </c>
      <c r="N159" s="4"/>
      <c r="O159" s="4">
        <f t="shared" ref="O159:S163" si="9">D159*$U159</f>
        <v>1123.7336010709505</v>
      </c>
      <c r="P159" s="4">
        <f t="shared" si="9"/>
        <v>890.14323962516733</v>
      </c>
      <c r="Q159" s="4">
        <f t="shared" si="9"/>
        <v>2208.9036144578313</v>
      </c>
      <c r="R159" s="4">
        <f t="shared" si="9"/>
        <v>4222.7804551539493</v>
      </c>
      <c r="S159" s="4">
        <f t="shared" si="9"/>
        <v>9764.204819277109</v>
      </c>
      <c r="T159" s="4"/>
      <c r="U159" s="5">
        <f>100/'a30-2'!K24</f>
        <v>1.3386880856760375</v>
      </c>
    </row>
    <row r="160" spans="1:22" x14ac:dyDescent="0.2">
      <c r="A160" s="4" t="s">
        <v>795</v>
      </c>
      <c r="B160" s="4">
        <v>4401.0259999999998</v>
      </c>
      <c r="C160" s="4"/>
      <c r="D160" s="4">
        <v>852.98599999999999</v>
      </c>
      <c r="E160" s="4">
        <v>671.47199999999998</v>
      </c>
      <c r="F160" s="4">
        <v>1755.8869999999999</v>
      </c>
      <c r="G160" s="4">
        <v>3280.3449999999998</v>
      </c>
      <c r="H160" s="4">
        <v>7681.3710000000001</v>
      </c>
      <c r="I160" s="4"/>
      <c r="J160" s="4"/>
      <c r="K160" s="4"/>
      <c r="L160" s="4" t="s">
        <v>795</v>
      </c>
      <c r="M160" s="4">
        <f>B160*$U160</f>
        <v>5730.502604166667</v>
      </c>
      <c r="N160" s="4"/>
      <c r="O160" s="4">
        <f t="shared" si="9"/>
        <v>1110.6588541666667</v>
      </c>
      <c r="P160" s="4">
        <f t="shared" si="9"/>
        <v>874.31250000000011</v>
      </c>
      <c r="Q160" s="4">
        <f t="shared" si="9"/>
        <v>2286.311197916667</v>
      </c>
      <c r="R160" s="4">
        <f t="shared" si="9"/>
        <v>4271.2825520833339</v>
      </c>
      <c r="S160" s="4">
        <f t="shared" si="9"/>
        <v>10001.785156250002</v>
      </c>
      <c r="T160" s="4"/>
      <c r="U160" s="5">
        <f>100/'a30-2'!K25</f>
        <v>1.3020833333333335</v>
      </c>
    </row>
    <row r="161" spans="1:22" x14ac:dyDescent="0.2">
      <c r="A161" s="4" t="s">
        <v>796</v>
      </c>
      <c r="B161" s="4">
        <v>4724.3490000000002</v>
      </c>
      <c r="C161" s="4"/>
      <c r="D161" s="4">
        <v>800.09100000000001</v>
      </c>
      <c r="E161" s="4">
        <v>669.20899999999995</v>
      </c>
      <c r="F161" s="4">
        <v>1861.17</v>
      </c>
      <c r="G161" s="4">
        <v>3330.47</v>
      </c>
      <c r="H161" s="4">
        <v>8054.8190000000004</v>
      </c>
      <c r="I161" s="4"/>
      <c r="J161" s="4"/>
      <c r="K161" s="4"/>
      <c r="L161" s="4" t="s">
        <v>796</v>
      </c>
      <c r="M161" s="4">
        <f>B161*$U161</f>
        <v>6002.9847522236341</v>
      </c>
      <c r="N161" s="4"/>
      <c r="O161" s="4">
        <f t="shared" si="9"/>
        <v>1016.6340533672173</v>
      </c>
      <c r="P161" s="4">
        <f t="shared" si="9"/>
        <v>850.32909783989828</v>
      </c>
      <c r="Q161" s="4">
        <f t="shared" si="9"/>
        <v>2364.8919949174078</v>
      </c>
      <c r="R161" s="4">
        <f t="shared" si="9"/>
        <v>4231.8551461245233</v>
      </c>
      <c r="S161" s="4">
        <f t="shared" si="9"/>
        <v>10234.839898348158</v>
      </c>
      <c r="T161" s="4"/>
      <c r="U161" s="5">
        <f>100/'a30-2'!K26</f>
        <v>1.2706480304955527</v>
      </c>
    </row>
    <row r="162" spans="1:22" x14ac:dyDescent="0.2">
      <c r="A162" s="4" t="s">
        <v>797</v>
      </c>
      <c r="B162" s="4">
        <v>5144.41390168</v>
      </c>
      <c r="C162" s="4" t="s">
        <v>798</v>
      </c>
      <c r="D162" s="4">
        <v>820.97400000000005</v>
      </c>
      <c r="E162" s="4">
        <v>713.93200000000002</v>
      </c>
      <c r="F162" s="4">
        <v>2026.2739999999999</v>
      </c>
      <c r="G162" s="4">
        <v>3561.18</v>
      </c>
      <c r="H162" s="4">
        <v>8705.5939016800003</v>
      </c>
      <c r="I162" s="4" t="s">
        <v>798</v>
      </c>
      <c r="J162" s="4"/>
      <c r="K162" s="4"/>
      <c r="L162" s="4" t="s">
        <v>797</v>
      </c>
      <c r="M162" s="4">
        <f>B162*$U162</f>
        <v>6438.5655840801001</v>
      </c>
      <c r="N162" s="4"/>
      <c r="O162" s="4">
        <f t="shared" si="9"/>
        <v>1027.5018773466834</v>
      </c>
      <c r="P162" s="4">
        <f t="shared" si="9"/>
        <v>893.531914893617</v>
      </c>
      <c r="Q162" s="4">
        <f t="shared" si="9"/>
        <v>2536.0125156445556</v>
      </c>
      <c r="R162" s="4">
        <f t="shared" si="9"/>
        <v>4457.0463078848561</v>
      </c>
      <c r="S162" s="4">
        <f t="shared" si="9"/>
        <v>10895.611891964956</v>
      </c>
      <c r="T162" s="4" t="s">
        <v>798</v>
      </c>
      <c r="U162" s="5">
        <f>100/'a30-2'!K27</f>
        <v>1.2515644555694618</v>
      </c>
    </row>
    <row r="163" spans="1:22" x14ac:dyDescent="0.2">
      <c r="A163" s="4" t="s">
        <v>799</v>
      </c>
      <c r="B163" s="4">
        <v>5232.7197590050009</v>
      </c>
      <c r="C163" s="4" t="s">
        <v>798</v>
      </c>
      <c r="D163" s="4">
        <v>857.00599999999997</v>
      </c>
      <c r="E163" s="4">
        <v>786.01300000000003</v>
      </c>
      <c r="F163" s="4">
        <v>2243.8200000000002</v>
      </c>
      <c r="G163" s="4">
        <v>3886.8389999999999</v>
      </c>
      <c r="H163" s="4">
        <v>9119.558759005</v>
      </c>
      <c r="I163" s="4" t="s">
        <v>798</v>
      </c>
      <c r="J163" s="4"/>
      <c r="K163" s="4"/>
      <c r="L163" s="4" t="s">
        <v>799</v>
      </c>
      <c r="M163" s="4">
        <f>B163*$U163</f>
        <v>6412.6467634865212</v>
      </c>
      <c r="N163" s="4"/>
      <c r="O163" s="4">
        <f t="shared" si="9"/>
        <v>1050.2524509803923</v>
      </c>
      <c r="P163" s="4">
        <f t="shared" si="9"/>
        <v>963.25122549019613</v>
      </c>
      <c r="Q163" s="4">
        <f t="shared" si="9"/>
        <v>2749.7794117647063</v>
      </c>
      <c r="R163" s="4">
        <f t="shared" si="9"/>
        <v>4763.2830882352946</v>
      </c>
      <c r="S163" s="4">
        <f t="shared" si="9"/>
        <v>11175.929851721814</v>
      </c>
      <c r="T163" s="4" t="s">
        <v>798</v>
      </c>
      <c r="U163" s="5">
        <f>100/'a30-2'!K28</f>
        <v>1.2254901960784315</v>
      </c>
    </row>
    <row r="164" spans="1:22" x14ac:dyDescent="0.2">
      <c r="A164" s="17" t="s">
        <v>800</v>
      </c>
      <c r="B164" s="17">
        <f>B163*POWER(B163/B159, 1/4)^5</f>
        <v>7013.8957664477157</v>
      </c>
      <c r="C164" s="17"/>
      <c r="D164" s="17">
        <f>D163*POWER(D163/D159, 1/4)^5</f>
        <v>879.4957183850189</v>
      </c>
      <c r="E164" s="17">
        <f>E163*POWER(E163/E159, 1/4)^5</f>
        <v>968.81591751682788</v>
      </c>
      <c r="F164" s="17">
        <f>F163*POWER(F163/F159, 1/4)^5</f>
        <v>3294.9689286326734</v>
      </c>
      <c r="G164" s="17">
        <f>G163*POWER(G163/G159, 1/4)^5</f>
        <v>5045.9548547102777</v>
      </c>
      <c r="H164" s="17">
        <f>H163*POWER(H163/H159, 1/4)^5</f>
        <v>12057.138648096961</v>
      </c>
      <c r="I164" s="17"/>
      <c r="J164" s="4"/>
      <c r="K164" s="4"/>
      <c r="L164" s="17" t="s">
        <v>800</v>
      </c>
      <c r="M164" s="17">
        <f>M163*POWER(M163/M159, 1/4)^5</f>
        <v>7696.74684982079</v>
      </c>
      <c r="N164" s="17"/>
      <c r="O164" s="17">
        <f>O163*POWER(O163/O159, 1/4)^5</f>
        <v>965.12068689312025</v>
      </c>
      <c r="P164" s="17">
        <f>P163*POWER(P163/P159, 1/4)^5</f>
        <v>1063.136822887298</v>
      </c>
      <c r="Q164" s="17">
        <f>Q163*POWER(Q163/Q159, 1/4)^5</f>
        <v>3615.7568584106748</v>
      </c>
      <c r="R164" s="17">
        <f>R163*POWER(R163/R159, 1/4)^5</f>
        <v>5537.2133298751651</v>
      </c>
      <c r="S164" s="17">
        <f>S163*POWER(S163/S159, 1/4)^5</f>
        <v>13230.984177370086</v>
      </c>
      <c r="T164" s="17"/>
      <c r="U164" s="5">
        <f>100/'a30-2'!K29</f>
        <v>1.1947431302270011</v>
      </c>
    </row>
    <row r="165" spans="1:22" x14ac:dyDescent="0.2">
      <c r="A165" s="34" t="s">
        <v>801</v>
      </c>
      <c r="B165" s="34"/>
      <c r="C165" s="34"/>
      <c r="D165" s="34"/>
      <c r="E165" s="34"/>
      <c r="F165" s="34"/>
      <c r="G165" s="34"/>
      <c r="H165" s="34"/>
      <c r="I165" s="34"/>
      <c r="J165" s="4"/>
      <c r="K165" s="4"/>
    </row>
    <row r="166" spans="1:22" x14ac:dyDescent="0.2">
      <c r="A166" s="4" t="s">
        <v>791</v>
      </c>
      <c r="B166" s="4">
        <v>3285.6860000000001</v>
      </c>
      <c r="C166" s="4"/>
      <c r="D166" s="4">
        <v>552.447</v>
      </c>
      <c r="E166" s="4">
        <v>384.87900000000002</v>
      </c>
      <c r="F166" s="4">
        <v>1053.2070000000001</v>
      </c>
      <c r="G166" s="4">
        <v>1990.5329999999999</v>
      </c>
      <c r="H166" s="4">
        <v>5276.2190000000001</v>
      </c>
      <c r="I166" s="4"/>
      <c r="J166" s="4"/>
      <c r="K166" s="4"/>
      <c r="L166" s="34" t="s">
        <v>801</v>
      </c>
      <c r="M166" s="34"/>
      <c r="N166" s="34"/>
      <c r="O166" s="34"/>
      <c r="P166" s="34"/>
      <c r="Q166" s="34"/>
      <c r="R166" s="34"/>
      <c r="S166" s="34"/>
      <c r="T166" s="34"/>
      <c r="U166" s="5"/>
    </row>
    <row r="167" spans="1:22" x14ac:dyDescent="0.2">
      <c r="A167" s="4" t="s">
        <v>792</v>
      </c>
      <c r="B167" s="4">
        <v>4534.9589999999998</v>
      </c>
      <c r="C167" s="4"/>
      <c r="D167" s="4">
        <v>871.04300000000001</v>
      </c>
      <c r="E167" s="4">
        <v>654.625</v>
      </c>
      <c r="F167" s="4">
        <v>1363.5830000000001</v>
      </c>
      <c r="G167" s="4">
        <v>2889.2510000000002</v>
      </c>
      <c r="H167" s="4">
        <v>7424.21</v>
      </c>
      <c r="I167" s="4"/>
      <c r="J167" s="4"/>
      <c r="K167" s="4"/>
      <c r="L167" s="4"/>
      <c r="M167" s="4"/>
      <c r="N167" s="4"/>
      <c r="O167" s="4"/>
      <c r="P167" s="4"/>
      <c r="Q167" s="4"/>
      <c r="R167" s="4"/>
      <c r="S167" s="4"/>
      <c r="T167" s="4"/>
      <c r="U167" s="5"/>
    </row>
    <row r="168" spans="1:22" x14ac:dyDescent="0.2">
      <c r="A168" s="4" t="s">
        <v>794</v>
      </c>
      <c r="B168" s="4">
        <v>5294.0630000000001</v>
      </c>
      <c r="C168" s="4"/>
      <c r="D168" s="4">
        <v>1008.288</v>
      </c>
      <c r="E168" s="4">
        <v>521.34100000000001</v>
      </c>
      <c r="F168" s="4">
        <v>2111.8310000000001</v>
      </c>
      <c r="G168" s="4">
        <v>3641.46</v>
      </c>
      <c r="H168" s="4">
        <v>8935.5229999999992</v>
      </c>
      <c r="I168" s="4"/>
      <c r="J168" s="4"/>
      <c r="K168" s="4"/>
      <c r="L168" s="4" t="s">
        <v>794</v>
      </c>
      <c r="M168" s="4">
        <f>B168*$U168</f>
        <v>6761.2554278416355</v>
      </c>
      <c r="N168" s="4"/>
      <c r="O168" s="4">
        <f t="shared" ref="O168:S172" si="10">D168*$U168</f>
        <v>1287.7241379310346</v>
      </c>
      <c r="P168" s="4">
        <f t="shared" si="10"/>
        <v>665.82503192848026</v>
      </c>
      <c r="Q168" s="4">
        <f t="shared" si="10"/>
        <v>2697.1021711366543</v>
      </c>
      <c r="R168" s="4">
        <f t="shared" si="10"/>
        <v>4650.651340996169</v>
      </c>
      <c r="S168" s="4">
        <f t="shared" si="10"/>
        <v>11411.906768837804</v>
      </c>
      <c r="T168" s="4"/>
      <c r="U168" s="5">
        <f>100/'a30-2'!L24</f>
        <v>1.277139208173691</v>
      </c>
    </row>
    <row r="169" spans="1:22" x14ac:dyDescent="0.2">
      <c r="A169" s="4" t="s">
        <v>795</v>
      </c>
      <c r="B169" s="4">
        <v>5552.1270000000004</v>
      </c>
      <c r="C169" s="4"/>
      <c r="D169" s="4">
        <v>1043.277</v>
      </c>
      <c r="E169" s="4">
        <v>597.75699999999995</v>
      </c>
      <c r="F169" s="4">
        <v>2184.9850000000001</v>
      </c>
      <c r="G169" s="4">
        <v>3826.0189999999998</v>
      </c>
      <c r="H169" s="4">
        <v>9378.1460000000006</v>
      </c>
      <c r="I169" s="4"/>
      <c r="J169" s="4"/>
      <c r="K169" s="4"/>
      <c r="L169" s="4" t="s">
        <v>795</v>
      </c>
      <c r="M169" s="4">
        <f>B169*$U169</f>
        <v>6914.2303860523052</v>
      </c>
      <c r="N169" s="4"/>
      <c r="O169" s="4">
        <f t="shared" si="10"/>
        <v>1299.2241594022416</v>
      </c>
      <c r="P169" s="4">
        <f t="shared" si="10"/>
        <v>744.4047322540473</v>
      </c>
      <c r="Q169" s="4">
        <f t="shared" si="10"/>
        <v>2721.0273972602745</v>
      </c>
      <c r="R169" s="4">
        <f t="shared" si="10"/>
        <v>4764.6562889165625</v>
      </c>
      <c r="S169" s="4">
        <f t="shared" si="10"/>
        <v>11678.886674968868</v>
      </c>
      <c r="T169" s="4"/>
      <c r="U169" s="5">
        <f>100/'a30-2'!L25</f>
        <v>1.2453300124533002</v>
      </c>
    </row>
    <row r="170" spans="1:22" x14ac:dyDescent="0.2">
      <c r="A170" s="4" t="s">
        <v>796</v>
      </c>
      <c r="B170" s="4">
        <v>5621.6390000000001</v>
      </c>
      <c r="C170" s="4"/>
      <c r="D170" s="4">
        <v>945.22699999999998</v>
      </c>
      <c r="E170" s="4">
        <v>588.51800000000003</v>
      </c>
      <c r="F170" s="4">
        <v>2467.5830000000001</v>
      </c>
      <c r="G170" s="4">
        <v>4001.328</v>
      </c>
      <c r="H170" s="4">
        <v>9622.9670000000006</v>
      </c>
      <c r="I170" s="4"/>
      <c r="J170" s="4"/>
      <c r="K170" s="4"/>
      <c r="L170" s="4" t="s">
        <v>796</v>
      </c>
      <c r="M170" s="4">
        <f>B170*$U170</f>
        <v>6897.7165644171782</v>
      </c>
      <c r="N170" s="4"/>
      <c r="O170" s="4">
        <f t="shared" si="10"/>
        <v>1159.7877300613497</v>
      </c>
      <c r="P170" s="4">
        <f t="shared" si="10"/>
        <v>722.1079754601227</v>
      </c>
      <c r="Q170" s="4">
        <f t="shared" si="10"/>
        <v>3027.7092024539879</v>
      </c>
      <c r="R170" s="4">
        <f t="shared" si="10"/>
        <v>4909.6049079754603</v>
      </c>
      <c r="S170" s="4">
        <f t="shared" si="10"/>
        <v>11807.321472392639</v>
      </c>
      <c r="T170" s="4"/>
      <c r="U170" s="5">
        <f>100/'a30-2'!L26</f>
        <v>1.2269938650306749</v>
      </c>
    </row>
    <row r="171" spans="1:22" x14ac:dyDescent="0.2">
      <c r="A171" s="4" t="s">
        <v>797</v>
      </c>
      <c r="B171" s="4">
        <v>5760.5659019254535</v>
      </c>
      <c r="C171" s="4" t="s">
        <v>798</v>
      </c>
      <c r="D171" s="4">
        <v>861.28899999999999</v>
      </c>
      <c r="E171" s="4">
        <v>530.38599999999997</v>
      </c>
      <c r="F171" s="4">
        <v>2805.0259999999998</v>
      </c>
      <c r="G171" s="4">
        <v>4196.701</v>
      </c>
      <c r="H171" s="4">
        <v>9957.2669019254536</v>
      </c>
      <c r="I171" s="4" t="s">
        <v>798</v>
      </c>
      <c r="J171" s="4"/>
      <c r="K171" s="4"/>
      <c r="L171" s="4" t="s">
        <v>797</v>
      </c>
      <c r="M171" s="4">
        <f>B171*$U171</f>
        <v>6957.2051955621419</v>
      </c>
      <c r="N171" s="4"/>
      <c r="O171" s="4">
        <f t="shared" si="10"/>
        <v>1040.2041062801932</v>
      </c>
      <c r="P171" s="4">
        <f t="shared" si="10"/>
        <v>640.56280193236717</v>
      </c>
      <c r="Q171" s="4">
        <f t="shared" si="10"/>
        <v>3387.7125603864733</v>
      </c>
      <c r="R171" s="4">
        <f t="shared" si="10"/>
        <v>5068.4794685990337</v>
      </c>
      <c r="S171" s="4">
        <f t="shared" si="10"/>
        <v>12025.684664161176</v>
      </c>
      <c r="T171" s="4" t="s">
        <v>798</v>
      </c>
      <c r="U171" s="5">
        <f>100/'a30-2'!L27</f>
        <v>1.2077294685990339</v>
      </c>
    </row>
    <row r="172" spans="1:22" x14ac:dyDescent="0.2">
      <c r="A172" s="4" t="s">
        <v>799</v>
      </c>
      <c r="B172" s="4">
        <v>6012.9473097640175</v>
      </c>
      <c r="C172" s="4" t="s">
        <v>798</v>
      </c>
      <c r="D172" s="4">
        <v>883.53099999999995</v>
      </c>
      <c r="E172" s="4">
        <v>562.65800000000002</v>
      </c>
      <c r="F172" s="4">
        <v>3013.058</v>
      </c>
      <c r="G172" s="4">
        <v>4459.2470000000003</v>
      </c>
      <c r="H172" s="4">
        <v>10472.194309764016</v>
      </c>
      <c r="I172" s="4" t="s">
        <v>798</v>
      </c>
      <c r="J172" s="4"/>
      <c r="K172" s="4"/>
      <c r="L172" s="4" t="s">
        <v>799</v>
      </c>
      <c r="M172" s="4">
        <f>B172*$U172</f>
        <v>7158.2706068619254</v>
      </c>
      <c r="N172" s="4"/>
      <c r="O172" s="4">
        <f t="shared" si="10"/>
        <v>1051.8226190476189</v>
      </c>
      <c r="P172" s="4">
        <f t="shared" si="10"/>
        <v>669.83095238095234</v>
      </c>
      <c r="Q172" s="4">
        <f t="shared" si="10"/>
        <v>3586.9738095238095</v>
      </c>
      <c r="R172" s="4">
        <f t="shared" si="10"/>
        <v>5308.6273809523809</v>
      </c>
      <c r="S172" s="4">
        <f t="shared" si="10"/>
        <v>12466.897987814305</v>
      </c>
      <c r="T172" s="4" t="s">
        <v>798</v>
      </c>
      <c r="U172" s="5">
        <f>100/'a30-2'!L28</f>
        <v>1.1904761904761905</v>
      </c>
    </row>
    <row r="173" spans="1:22" x14ac:dyDescent="0.2">
      <c r="A173" s="17" t="s">
        <v>800</v>
      </c>
      <c r="B173" s="17">
        <f>B172*POWER(B172/B168, 1/4)^5</f>
        <v>7050.3433017649877</v>
      </c>
      <c r="C173" s="17"/>
      <c r="D173" s="17">
        <f>D172*POWER(D172/D168, 1/4)^5</f>
        <v>749.06289339166449</v>
      </c>
      <c r="E173" s="17">
        <f>E172*POWER(E172/E168, 1/4)^5</f>
        <v>618.93888758936077</v>
      </c>
      <c r="F173" s="17">
        <f>F172*POWER(F172/F168, 1/4)^5</f>
        <v>4698.3233808792675</v>
      </c>
      <c r="G173" s="17">
        <f>G172*POWER(G172/G168, 1/4)^5</f>
        <v>5744.3912251511492</v>
      </c>
      <c r="H173" s="17">
        <f>H172*POWER(H172/H168, 1/4)^5</f>
        <v>12769.82175924993</v>
      </c>
      <c r="I173" s="4"/>
      <c r="J173" s="4"/>
      <c r="K173" s="4"/>
      <c r="L173" s="17" t="s">
        <v>800</v>
      </c>
      <c r="M173" s="17">
        <f>M172*POWER(M172/M168, 1/4)^5</f>
        <v>7687.4813203844642</v>
      </c>
      <c r="N173" s="17"/>
      <c r="O173" s="17">
        <f>O172*POWER(O172/O168, 1/4)^5</f>
        <v>816.75554710931533</v>
      </c>
      <c r="P173" s="17">
        <f>P172*POWER(P172/P168, 1/4)^5</f>
        <v>674.87226268990457</v>
      </c>
      <c r="Q173" s="17">
        <f>Q172*POWER(Q172/Q168, 1/4)^5</f>
        <v>5122.9098615088824</v>
      </c>
      <c r="R173" s="17">
        <f>R172*POWER(R172/R168, 1/4)^5</f>
        <v>6263.5106334857273</v>
      </c>
      <c r="S173" s="17">
        <f>S172*POWER(S172/S168, 1/4)^5</f>
        <v>13923.827824709973</v>
      </c>
      <c r="T173" s="17"/>
      <c r="U173" s="5">
        <f>100/'a30-2'!L29</f>
        <v>1.1655011655011656</v>
      </c>
      <c r="V173" s="2"/>
    </row>
    <row r="174" spans="1:22" x14ac:dyDescent="0.2">
      <c r="A174" s="2"/>
      <c r="B174" s="2"/>
      <c r="C174" s="2"/>
      <c r="D174" s="2"/>
      <c r="E174" s="2"/>
      <c r="F174" s="2"/>
      <c r="G174" s="2"/>
      <c r="H174" s="2"/>
    </row>
    <row r="175" spans="1:22" x14ac:dyDescent="0.2">
      <c r="B175" s="20" t="s">
        <v>802</v>
      </c>
      <c r="L175" s="1" t="s">
        <v>803</v>
      </c>
    </row>
  </sheetData>
  <mergeCells count="15">
    <mergeCell ref="E2:J2"/>
    <mergeCell ref="B74:H74"/>
    <mergeCell ref="M74:S74"/>
    <mergeCell ref="H73:I73"/>
    <mergeCell ref="D36:D37"/>
    <mergeCell ref="D31:D32"/>
    <mergeCell ref="D56:D57"/>
    <mergeCell ref="D51:D52"/>
    <mergeCell ref="D46:D47"/>
    <mergeCell ref="D41:D42"/>
    <mergeCell ref="D6:D7"/>
    <mergeCell ref="D26:D27"/>
    <mergeCell ref="D21:D22"/>
    <mergeCell ref="D16:D17"/>
    <mergeCell ref="D11:D12"/>
  </mergeCells>
  <pageMargins left="0.70866141732283472" right="0.70866141732283472" top="0.74803149606299213" bottom="0.74803149606299213" header="0.31496062992125984" footer="0.31496062992125984"/>
  <pageSetup scale="80" orientation="portrait" horizontalDpi="300" verticalDpi="3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J64"/>
  <sheetViews>
    <sheetView workbookViewId="0"/>
  </sheetViews>
  <sheetFormatPr defaultColWidth="8.875" defaultRowHeight="12.75" x14ac:dyDescent="0.2"/>
  <cols>
    <col min="1" max="1" width="27.25" customWidth="1"/>
    <col min="2" max="10" width="15.375" customWidth="1"/>
    <col min="11" max="13" width="8.875" customWidth="1"/>
    <col min="14" max="14" width="9.375" customWidth="1"/>
  </cols>
  <sheetData>
    <row r="1" spans="1:10" x14ac:dyDescent="0.2">
      <c r="A1" t="s">
        <v>804</v>
      </c>
    </row>
    <row r="3" spans="1:10" ht="87" customHeight="1" x14ac:dyDescent="0.2">
      <c r="B3" t="s">
        <v>746</v>
      </c>
      <c r="C3" t="s">
        <v>747</v>
      </c>
      <c r="D3" t="s">
        <v>748</v>
      </c>
      <c r="E3" t="s">
        <v>749</v>
      </c>
      <c r="F3" t="s">
        <v>750</v>
      </c>
      <c r="G3" t="s">
        <v>751</v>
      </c>
      <c r="H3" t="s">
        <v>752</v>
      </c>
      <c r="I3" t="s">
        <v>753</v>
      </c>
      <c r="J3" t="s">
        <v>754</v>
      </c>
    </row>
    <row r="4" spans="1:10" x14ac:dyDescent="0.2">
      <c r="A4" t="s">
        <v>101</v>
      </c>
      <c r="E4">
        <f>D5*8</f>
        <v>70736.026345721359</v>
      </c>
      <c r="F4">
        <f>D5*10</f>
        <v>88420.032932151691</v>
      </c>
      <c r="G4">
        <f>D5*12</f>
        <v>106104.03951858204</v>
      </c>
      <c r="H4">
        <f>D5*12+(D7+D8)/2</f>
        <v>121984.49559854035</v>
      </c>
      <c r="I4">
        <f>D5*12+D7*2</f>
        <v>130919.06213836186</v>
      </c>
      <c r="J4">
        <f>D5*12+D8*5</f>
        <v>202871.04376871564</v>
      </c>
    </row>
    <row r="5" spans="1:10" x14ac:dyDescent="0.2">
      <c r="A5" t="s">
        <v>755</v>
      </c>
      <c r="B5">
        <v>4831145</v>
      </c>
      <c r="C5">
        <v>42717</v>
      </c>
      <c r="D5">
        <f>C5/B5*1000000</f>
        <v>8842.0032932151698</v>
      </c>
    </row>
    <row r="6" spans="1:10" x14ac:dyDescent="0.2">
      <c r="A6" t="s">
        <v>756</v>
      </c>
      <c r="B6">
        <v>358555</v>
      </c>
      <c r="C6">
        <v>5215</v>
      </c>
    </row>
    <row r="7" spans="1:10" x14ac:dyDescent="0.2">
      <c r="A7" t="s">
        <v>757</v>
      </c>
      <c r="B7">
        <v>512518.50900000002</v>
      </c>
      <c r="C7">
        <v>5592.8544146629874</v>
      </c>
      <c r="D7">
        <f>(C7+C6)/(B7+B6)*1000000</f>
        <v>12407.511309889906</v>
      </c>
    </row>
    <row r="8" spans="1:10" x14ac:dyDescent="0.2">
      <c r="A8" t="s">
        <v>758</v>
      </c>
      <c r="B8">
        <v>971310</v>
      </c>
      <c r="C8">
        <v>18798.151779639455</v>
      </c>
      <c r="D8">
        <f>C8/B8*1000000</f>
        <v>19353.400850026723</v>
      </c>
    </row>
    <row r="9" spans="1:10" x14ac:dyDescent="0.2">
      <c r="A9" t="s">
        <v>102</v>
      </c>
      <c r="E9">
        <f>D10*8</f>
        <v>67991.098865009917</v>
      </c>
      <c r="F9">
        <f>D10*10</f>
        <v>84988.873581262393</v>
      </c>
      <c r="G9">
        <f>D10*12</f>
        <v>101986.64829751488</v>
      </c>
      <c r="H9">
        <f>D10*12+(D12+D13)/2</f>
        <v>124262.59900925501</v>
      </c>
      <c r="I9">
        <f>D10*12+D12*2</f>
        <v>148009.21873757776</v>
      </c>
      <c r="J9">
        <f>D10*12+D13*5</f>
        <v>209689.72931475894</v>
      </c>
    </row>
    <row r="10" spans="1:10" x14ac:dyDescent="0.2">
      <c r="A10" t="s">
        <v>755</v>
      </c>
      <c r="B10">
        <v>71945</v>
      </c>
      <c r="C10">
        <v>611.4524509803922</v>
      </c>
      <c r="D10">
        <f>C10/B10*1000000</f>
        <v>8498.8873581262396</v>
      </c>
    </row>
    <row r="11" spans="1:10" x14ac:dyDescent="0.2">
      <c r="A11" t="s">
        <v>756</v>
      </c>
      <c r="B11">
        <v>5740</v>
      </c>
      <c r="C11">
        <v>205.88329923273659</v>
      </c>
    </row>
    <row r="12" spans="1:10" x14ac:dyDescent="0.2">
      <c r="A12" t="s">
        <v>757</v>
      </c>
      <c r="B12">
        <v>4847.1693420000001</v>
      </c>
      <c r="C12">
        <v>37.741074168797951</v>
      </c>
      <c r="D12">
        <f>(C12+C11)/(B12+B11)*1000000</f>
        <v>23011.285220031434</v>
      </c>
    </row>
    <row r="13" spans="1:10" x14ac:dyDescent="0.2">
      <c r="A13" t="s">
        <v>758</v>
      </c>
      <c r="B13">
        <v>14145</v>
      </c>
      <c r="C13">
        <v>304.69201619778346</v>
      </c>
      <c r="D13">
        <f>C13/B13*1000000</f>
        <v>21540.616203448812</v>
      </c>
    </row>
    <row r="14" spans="1:10" x14ac:dyDescent="0.2">
      <c r="A14" t="s">
        <v>103</v>
      </c>
      <c r="E14">
        <f>D15*8</f>
        <v>56258.286635512028</v>
      </c>
      <c r="F14">
        <f>D15*10</f>
        <v>70322.85829439004</v>
      </c>
      <c r="G14">
        <f>D15*12</f>
        <v>84387.429953268045</v>
      </c>
      <c r="H14">
        <f>D15*12+(D17+D18)/2</f>
        <v>108687.9531358508</v>
      </c>
      <c r="I14">
        <f>D15*12+D17*2</f>
        <v>142473.76125624139</v>
      </c>
      <c r="J14">
        <f>D15*12+D18*5</f>
        <v>182176.83352166225</v>
      </c>
    </row>
    <row r="15" spans="1:10" x14ac:dyDescent="0.2">
      <c r="A15" t="s">
        <v>755</v>
      </c>
      <c r="B15">
        <v>21365</v>
      </c>
      <c r="C15">
        <v>150.24478674596432</v>
      </c>
      <c r="D15">
        <f>C15/B15*1000000</f>
        <v>7032.2858294390035</v>
      </c>
    </row>
    <row r="16" spans="1:10" x14ac:dyDescent="0.2">
      <c r="A16" t="s">
        <v>756</v>
      </c>
      <c r="B16">
        <v>860</v>
      </c>
      <c r="C16">
        <v>35.304978759558196</v>
      </c>
    </row>
    <row r="17" spans="1:10" x14ac:dyDescent="0.2">
      <c r="A17" t="s">
        <v>757</v>
      </c>
      <c r="B17">
        <v>1418.033232</v>
      </c>
      <c r="C17">
        <v>30.856317757009343</v>
      </c>
      <c r="D17">
        <f>(C17+C16)/(B17+B16)*1000000</f>
        <v>29043.165651486666</v>
      </c>
    </row>
    <row r="18" spans="1:10" x14ac:dyDescent="0.2">
      <c r="A18" t="s">
        <v>758</v>
      </c>
      <c r="B18">
        <v>3750</v>
      </c>
      <c r="C18">
        <v>73.342052676295651</v>
      </c>
      <c r="D18">
        <f>C18/B18*1000000</f>
        <v>19557.880713678842</v>
      </c>
    </row>
    <row r="19" spans="1:10" x14ac:dyDescent="0.2">
      <c r="A19" t="s">
        <v>104</v>
      </c>
      <c r="E19">
        <f>D20*8</f>
        <v>59540.894700023797</v>
      </c>
      <c r="F19">
        <f>D20*10</f>
        <v>74426.11837502975</v>
      </c>
      <c r="G19">
        <f>D20*12</f>
        <v>89311.342050035688</v>
      </c>
      <c r="H19">
        <f>D20*12+(D22+D23)/2</f>
        <v>105687.57413556459</v>
      </c>
      <c r="I19">
        <f>D20*12+D22*2</f>
        <v>118617.3507382126</v>
      </c>
      <c r="J19">
        <f>D20*12+D23*5</f>
        <v>179808.64118488235</v>
      </c>
    </row>
    <row r="20" spans="1:10" x14ac:dyDescent="0.2">
      <c r="A20" t="s">
        <v>755</v>
      </c>
      <c r="B20">
        <v>138661</v>
      </c>
      <c r="C20">
        <v>1032</v>
      </c>
      <c r="D20">
        <f>C20/B20*1000000</f>
        <v>7442.6118375029746</v>
      </c>
    </row>
    <row r="21" spans="1:10" x14ac:dyDescent="0.2">
      <c r="A21" t="s">
        <v>756</v>
      </c>
      <c r="B21">
        <v>5295</v>
      </c>
      <c r="C21">
        <v>91</v>
      </c>
    </row>
    <row r="22" spans="1:10" x14ac:dyDescent="0.2">
      <c r="A22" t="s">
        <v>757</v>
      </c>
      <c r="B22">
        <v>8454.8261931187571</v>
      </c>
      <c r="C22">
        <v>110.47626293823038</v>
      </c>
      <c r="D22">
        <f>(C22+C21)/(B22+B21)*1000000</f>
        <v>14653.004344088455</v>
      </c>
    </row>
    <row r="23" spans="1:10" x14ac:dyDescent="0.2">
      <c r="A23" t="s">
        <v>758</v>
      </c>
      <c r="B23">
        <v>40380</v>
      </c>
      <c r="C23">
        <v>730.85618781302162</v>
      </c>
      <c r="D23">
        <f>C23/B23*1000000</f>
        <v>18099.459826969331</v>
      </c>
    </row>
    <row r="24" spans="1:10" x14ac:dyDescent="0.2">
      <c r="A24" t="s">
        <v>105</v>
      </c>
      <c r="E24">
        <f>D25*8</f>
        <v>61707.12328033353</v>
      </c>
      <c r="F24">
        <f>D25*10</f>
        <v>77133.904100416912</v>
      </c>
      <c r="G24">
        <f>D25*12</f>
        <v>92560.684920500295</v>
      </c>
      <c r="H24">
        <f>D25*12+(D27+D28)/2</f>
        <v>115845.07630416703</v>
      </c>
      <c r="I24">
        <f>D25*12+D27*2</f>
        <v>149753.15644227708</v>
      </c>
      <c r="J24">
        <f>D25*12+D28*5</f>
        <v>182423.41995272576</v>
      </c>
    </row>
    <row r="25" spans="1:10" x14ac:dyDescent="0.2">
      <c r="A25" t="s">
        <v>755</v>
      </c>
      <c r="B25">
        <v>112013</v>
      </c>
      <c r="C25">
        <v>864</v>
      </c>
      <c r="D25">
        <f>C25/B25*1000000</f>
        <v>7713.3904100416912</v>
      </c>
    </row>
    <row r="26" spans="1:10" x14ac:dyDescent="0.2">
      <c r="A26" t="s">
        <v>756</v>
      </c>
      <c r="B26">
        <v>4545</v>
      </c>
      <c r="C26">
        <v>171.32466273187185</v>
      </c>
    </row>
    <row r="27" spans="1:10" x14ac:dyDescent="0.2">
      <c r="A27" t="s">
        <v>757</v>
      </c>
      <c r="B27">
        <v>4348.9745795854515</v>
      </c>
      <c r="C27">
        <v>83.009531197301868</v>
      </c>
      <c r="D27">
        <f>(C27+C26)/(B27+B26)*1000000</f>
        <v>28596.235760888387</v>
      </c>
    </row>
    <row r="28" spans="1:10" x14ac:dyDescent="0.2">
      <c r="A28" t="s">
        <v>758</v>
      </c>
      <c r="B28">
        <v>22464</v>
      </c>
      <c r="C28">
        <v>403.73529595278251</v>
      </c>
      <c r="D28">
        <f>C28/B28*1000000</f>
        <v>17972.547006445089</v>
      </c>
    </row>
    <row r="29" spans="1:10" x14ac:dyDescent="0.2">
      <c r="A29" t="s">
        <v>759</v>
      </c>
      <c r="E29">
        <f>D30*8</f>
        <v>72037.108620023195</v>
      </c>
      <c r="F29">
        <f>D30*10</f>
        <v>90046.38577502899</v>
      </c>
      <c r="G29">
        <f>D30*12</f>
        <v>108055.6629300348</v>
      </c>
      <c r="H29">
        <f>D30*12+(D32+D33)/2</f>
        <v>124882.88516876557</v>
      </c>
      <c r="I29">
        <f>D30*12+D32*2</f>
        <v>136723.30757944501</v>
      </c>
      <c r="J29">
        <f>D30*12+D33*5</f>
        <v>204658.77369381694</v>
      </c>
    </row>
    <row r="30" spans="1:10" x14ac:dyDescent="0.2">
      <c r="A30" t="s">
        <v>755</v>
      </c>
      <c r="B30">
        <v>1034800</v>
      </c>
      <c r="C30">
        <v>9318</v>
      </c>
      <c r="D30">
        <f>C30/B30*1000000</f>
        <v>9004.6385775028994</v>
      </c>
    </row>
    <row r="31" spans="1:10" x14ac:dyDescent="0.2">
      <c r="A31" t="s">
        <v>756</v>
      </c>
      <c r="B31">
        <v>70030</v>
      </c>
      <c r="C31">
        <v>1297</v>
      </c>
    </row>
    <row r="32" spans="1:10" x14ac:dyDescent="0.2">
      <c r="A32" t="s">
        <v>757</v>
      </c>
      <c r="B32">
        <v>170013.60585707088</v>
      </c>
      <c r="C32">
        <v>2143.7423965367962</v>
      </c>
      <c r="D32">
        <f>(C32+C31)/(B32+B31)*1000000</f>
        <v>14333.822324705106</v>
      </c>
    </row>
    <row r="33" spans="1:10" x14ac:dyDescent="0.2">
      <c r="A33" t="s">
        <v>758</v>
      </c>
      <c r="B33">
        <v>243441</v>
      </c>
      <c r="C33">
        <v>4703.4315774891775</v>
      </c>
      <c r="D33">
        <f>C33/B33*1000000</f>
        <v>19320.622152756427</v>
      </c>
    </row>
    <row r="34" spans="1:10" x14ac:dyDescent="0.2">
      <c r="A34" t="s">
        <v>107</v>
      </c>
      <c r="E34">
        <f>D35*8</f>
        <v>67419.888393735237</v>
      </c>
      <c r="F34">
        <f>D35*10</f>
        <v>84274.860492169042</v>
      </c>
      <c r="G34">
        <f>D35*12</f>
        <v>101129.83259060286</v>
      </c>
      <c r="H34">
        <f>D35*12+(D37+D38)/2</f>
        <v>114593.75413935819</v>
      </c>
      <c r="I34">
        <f>D35*12+D37*2</f>
        <v>121952.71933629588</v>
      </c>
      <c r="J34">
        <f>D35*12+D38*5</f>
        <v>183711.83121392358</v>
      </c>
    </row>
    <row r="35" spans="1:10" x14ac:dyDescent="0.2">
      <c r="A35" t="s">
        <v>755</v>
      </c>
      <c r="B35">
        <v>1991157</v>
      </c>
      <c r="C35">
        <v>16780.447839300585</v>
      </c>
      <c r="D35">
        <f>C35/B35*1000000</f>
        <v>8427.4860492169046</v>
      </c>
    </row>
    <row r="36" spans="1:10" x14ac:dyDescent="0.2">
      <c r="A36" t="s">
        <v>756</v>
      </c>
      <c r="B36">
        <v>120190</v>
      </c>
      <c r="C36">
        <v>1067</v>
      </c>
    </row>
    <row r="37" spans="1:10" x14ac:dyDescent="0.2">
      <c r="A37" t="s">
        <v>757</v>
      </c>
      <c r="B37">
        <v>144844.78710407694</v>
      </c>
      <c r="C37">
        <v>1692.3946777685262</v>
      </c>
      <c r="D37">
        <f>(C37+C36)/(B37+B36)*1000000</f>
        <v>10411.443372846505</v>
      </c>
    </row>
    <row r="38" spans="1:10" x14ac:dyDescent="0.2">
      <c r="A38" t="s">
        <v>758</v>
      </c>
      <c r="B38">
        <v>413262</v>
      </c>
      <c r="C38">
        <v>6825.6003830141544</v>
      </c>
      <c r="D38">
        <f>C38/B38*1000000</f>
        <v>16516.399724664145</v>
      </c>
    </row>
    <row r="39" spans="1:10" x14ac:dyDescent="0.2">
      <c r="A39" t="s">
        <v>108</v>
      </c>
      <c r="E39">
        <f>D40*8</f>
        <v>89416.278495407998</v>
      </c>
      <c r="F39">
        <f>D40*10</f>
        <v>111770.34811926</v>
      </c>
      <c r="G39">
        <f>D40*12</f>
        <v>134124.41774311199</v>
      </c>
      <c r="H39">
        <f>D40*12+(D42+D43)/2</f>
        <v>151361.19901492703</v>
      </c>
      <c r="I39">
        <f>D40*12+D42*2</f>
        <v>168089.98354973149</v>
      </c>
      <c r="J39">
        <f>D40*12+D43*5</f>
        <v>221578.31594471354</v>
      </c>
    </row>
    <row r="40" spans="1:10" x14ac:dyDescent="0.2">
      <c r="A40" t="s">
        <v>755</v>
      </c>
      <c r="B40">
        <v>174107</v>
      </c>
      <c r="C40">
        <v>1946</v>
      </c>
      <c r="D40">
        <f>C40/B40*1000000</f>
        <v>11177.034811926</v>
      </c>
    </row>
    <row r="41" spans="1:10" x14ac:dyDescent="0.2">
      <c r="A41" t="s">
        <v>756</v>
      </c>
      <c r="B41">
        <v>8140</v>
      </c>
      <c r="C41">
        <v>235</v>
      </c>
    </row>
    <row r="42" spans="1:10" x14ac:dyDescent="0.2">
      <c r="A42" t="s">
        <v>757</v>
      </c>
      <c r="B42">
        <v>13144.113955541288</v>
      </c>
      <c r="C42">
        <v>126.46348659626322</v>
      </c>
      <c r="D42">
        <f>(C42+C41)/(B42+B41)*1000000</f>
        <v>16982.782903309759</v>
      </c>
    </row>
    <row r="43" spans="1:10" x14ac:dyDescent="0.2">
      <c r="A43" t="s">
        <v>758</v>
      </c>
      <c r="B43">
        <v>38247</v>
      </c>
      <c r="C43">
        <v>668.96984890333079</v>
      </c>
      <c r="D43">
        <f>C43/B43*1000000</f>
        <v>17490.77964032031</v>
      </c>
    </row>
    <row r="44" spans="1:10" x14ac:dyDescent="0.2">
      <c r="A44" t="s">
        <v>109</v>
      </c>
      <c r="E44">
        <f>D45*8</f>
        <v>79778.365187883828</v>
      </c>
      <c r="F44">
        <f>D45*10</f>
        <v>99722.956484854789</v>
      </c>
      <c r="G44">
        <f>D45*12</f>
        <v>119667.54778182574</v>
      </c>
      <c r="H44">
        <f>D45*12+(D47+D48)/2</f>
        <v>152966.17341287318</v>
      </c>
      <c r="I44">
        <f>D45*12+D47*2</f>
        <v>164441.67734615179</v>
      </c>
      <c r="J44">
        <f>D45*12+D48*5</f>
        <v>340718.48018148483</v>
      </c>
    </row>
    <row r="45" spans="1:10" x14ac:dyDescent="0.2">
      <c r="A45" t="s">
        <v>755</v>
      </c>
      <c r="B45">
        <v>159322</v>
      </c>
      <c r="C45">
        <v>1588.8060873080033</v>
      </c>
      <c r="D45">
        <f>C45/B45*1000000</f>
        <v>9972.2956484854785</v>
      </c>
    </row>
    <row r="46" spans="1:10" x14ac:dyDescent="0.2">
      <c r="A46" t="s">
        <v>756</v>
      </c>
      <c r="B46">
        <v>7115</v>
      </c>
      <c r="C46">
        <v>287</v>
      </c>
    </row>
    <row r="47" spans="1:10" x14ac:dyDescent="0.2">
      <c r="A47" t="s">
        <v>757</v>
      </c>
      <c r="B47">
        <v>9080</v>
      </c>
      <c r="C47">
        <v>75.558514147130168</v>
      </c>
      <c r="D47">
        <f>(C47+C46)/(B47+B46)*1000000</f>
        <v>22387.064782163023</v>
      </c>
    </row>
    <row r="48" spans="1:10" x14ac:dyDescent="0.2">
      <c r="A48" t="s">
        <v>758</v>
      </c>
      <c r="B48">
        <v>17760</v>
      </c>
      <c r="C48">
        <v>785.17291188358934</v>
      </c>
      <c r="D48">
        <f>C48/B48*1000000</f>
        <v>44210.186479931828</v>
      </c>
    </row>
    <row r="49" spans="1:10" x14ac:dyDescent="0.2">
      <c r="A49" t="s">
        <v>110</v>
      </c>
      <c r="E49">
        <f>D50*8</f>
        <v>67569.771179834323</v>
      </c>
      <c r="F49">
        <f>D50*10</f>
        <v>84462.213974792903</v>
      </c>
      <c r="G49">
        <f>D50*12</f>
        <v>101354.65676975148</v>
      </c>
      <c r="H49">
        <f>D50*12+(D52+D53)/2</f>
        <v>117706.75436307421</v>
      </c>
      <c r="I49">
        <f>D50*12+D52*2</f>
        <v>121286.02505487909</v>
      </c>
      <c r="J49">
        <f>D50*12+D53*5</f>
        <v>215047.21199015976</v>
      </c>
    </row>
    <row r="50" spans="1:10" x14ac:dyDescent="0.2">
      <c r="A50" t="s">
        <v>755</v>
      </c>
      <c r="B50">
        <v>540880</v>
      </c>
      <c r="C50">
        <v>4568.392229468599</v>
      </c>
      <c r="D50">
        <f>C50/B50*1000000</f>
        <v>8446.2213974792903</v>
      </c>
    </row>
    <row r="51" spans="1:10" x14ac:dyDescent="0.2">
      <c r="A51" t="s">
        <v>756</v>
      </c>
      <c r="B51">
        <v>85205</v>
      </c>
      <c r="C51">
        <v>773.63256280193218</v>
      </c>
    </row>
    <row r="52" spans="1:10" x14ac:dyDescent="0.2">
      <c r="A52" t="s">
        <v>757</v>
      </c>
      <c r="B52">
        <v>57359.233630000002</v>
      </c>
      <c r="C52">
        <v>647.11755958132039</v>
      </c>
      <c r="D52">
        <f>(C52+C51)/(B52+B51)*1000000</f>
        <v>9965.6841425638049</v>
      </c>
    </row>
    <row r="53" spans="1:10" x14ac:dyDescent="0.2">
      <c r="A53" t="s">
        <v>758</v>
      </c>
      <c r="B53">
        <v>79149</v>
      </c>
      <c r="C53">
        <v>1799.7304106280189</v>
      </c>
      <c r="D53">
        <f>C53/B53*1000000</f>
        <v>22738.511044081653</v>
      </c>
    </row>
    <row r="54" spans="1:10" x14ac:dyDescent="0.2">
      <c r="A54" t="s">
        <v>111</v>
      </c>
      <c r="E54">
        <f>D55*8</f>
        <v>77922.443906798042</v>
      </c>
      <c r="F54">
        <f>D55*10</f>
        <v>97403.054883497549</v>
      </c>
      <c r="G54">
        <f>D55*12</f>
        <v>116883.66586019707</v>
      </c>
      <c r="H54">
        <f>D55*12+(D57+D58)/2</f>
        <v>135068.62126457374</v>
      </c>
      <c r="I54">
        <f>D55*12+D57*2</f>
        <v>140771.33690077852</v>
      </c>
      <c r="J54">
        <f>D55*12+D58*5</f>
        <v>239014.04230251006</v>
      </c>
    </row>
    <row r="55" spans="1:10" x14ac:dyDescent="0.2">
      <c r="A55" t="s">
        <v>755</v>
      </c>
      <c r="B55">
        <v>563935</v>
      </c>
      <c r="C55">
        <v>5492.8991755725192</v>
      </c>
      <c r="D55">
        <f>C55/B55*1000000</f>
        <v>9740.3054883497553</v>
      </c>
    </row>
    <row r="56" spans="1:10" x14ac:dyDescent="0.2">
      <c r="A56" t="s">
        <v>756</v>
      </c>
      <c r="B56">
        <v>48415</v>
      </c>
      <c r="C56">
        <v>924</v>
      </c>
    </row>
    <row r="57" spans="1:10" x14ac:dyDescent="0.2">
      <c r="A57" t="s">
        <v>757</v>
      </c>
      <c r="B57">
        <v>77092.462490000005</v>
      </c>
      <c r="C57">
        <v>575.04048854961832</v>
      </c>
      <c r="D57">
        <f>(C57+C56)/(B57+B56)*1000000</f>
        <v>11943.835520290728</v>
      </c>
    </row>
    <row r="58" spans="1:10" x14ac:dyDescent="0.2">
      <c r="A58" t="s">
        <v>758</v>
      </c>
      <c r="B58">
        <v>98709</v>
      </c>
      <c r="C58">
        <v>2411.0734656488548</v>
      </c>
      <c r="D58">
        <f>C58/B58*1000000</f>
        <v>24426.075288462598</v>
      </c>
    </row>
    <row r="60" spans="1:10" ht="55.5" customHeight="1" x14ac:dyDescent="0.2">
      <c r="A60" s="234" t="s">
        <v>805</v>
      </c>
      <c r="B60" s="234"/>
      <c r="C60" s="234"/>
      <c r="D60" s="234"/>
      <c r="E60" s="234"/>
      <c r="F60" s="234"/>
      <c r="G60" s="234"/>
      <c r="H60" s="234"/>
      <c r="I60" s="234"/>
      <c r="J60" s="234"/>
    </row>
    <row r="61" spans="1:10" x14ac:dyDescent="0.2">
      <c r="A61" t="s">
        <v>806</v>
      </c>
    </row>
    <row r="62" spans="1:10" x14ac:dyDescent="0.2">
      <c r="A62" t="s">
        <v>765</v>
      </c>
    </row>
    <row r="63" spans="1:10" x14ac:dyDescent="0.2">
      <c r="A63" t="s">
        <v>767</v>
      </c>
    </row>
    <row r="64" spans="1:10" x14ac:dyDescent="0.2">
      <c r="A64" t="s">
        <v>769</v>
      </c>
    </row>
  </sheetData>
  <mergeCells count="1">
    <mergeCell ref="A60:J60"/>
  </mergeCells>
  <pageMargins left="0.70866141732283472" right="0.70866141732283472" top="0.74803149606299213" bottom="0.74803149606299213" header="0.31496062992125984" footer="0.31496062992125984"/>
  <pageSetup scale="5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AS30"/>
  <sheetViews>
    <sheetView workbookViewId="0"/>
  </sheetViews>
  <sheetFormatPr defaultColWidth="9" defaultRowHeight="12.75" x14ac:dyDescent="0.2"/>
  <cols>
    <col min="2" max="2" width="15.875" customWidth="1"/>
    <col min="3" max="3" width="12.375" bestFit="1" customWidth="1"/>
    <col min="4" max="4" width="7.625" bestFit="1" customWidth="1"/>
    <col min="5" max="5" width="8.625" bestFit="1" customWidth="1"/>
    <col min="6" max="6" width="16" bestFit="1" customWidth="1"/>
    <col min="7" max="7" width="12.375" bestFit="1" customWidth="1"/>
    <col min="8" max="8" width="6" bestFit="1" customWidth="1"/>
    <col min="9" max="9" width="8.375" bestFit="1" customWidth="1"/>
    <col min="10" max="10" width="16" bestFit="1" customWidth="1"/>
    <col min="11" max="11" width="12.375" bestFit="1" customWidth="1"/>
    <col min="12" max="12" width="6" bestFit="1" customWidth="1"/>
    <col min="13" max="13" width="8.375" bestFit="1" customWidth="1"/>
    <col min="14" max="14" width="16" bestFit="1" customWidth="1"/>
    <col min="15" max="15" width="12.375" bestFit="1" customWidth="1"/>
    <col min="16" max="16" width="5.875" bestFit="1" customWidth="1"/>
    <col min="17" max="17" width="8.25" bestFit="1" customWidth="1"/>
    <col min="18" max="18" width="15.875" bestFit="1" customWidth="1"/>
    <col min="19" max="19" width="12.25" bestFit="1" customWidth="1"/>
    <col min="20" max="20" width="5.875" bestFit="1" customWidth="1"/>
    <col min="21" max="21" width="8.25" bestFit="1" customWidth="1"/>
    <col min="22" max="22" width="15.875" bestFit="1" customWidth="1"/>
    <col min="23" max="23" width="12.25" bestFit="1" customWidth="1"/>
    <col min="24" max="24" width="5.875" bestFit="1" customWidth="1"/>
    <col min="25" max="25" width="8.25" bestFit="1" customWidth="1"/>
    <col min="26" max="26" width="15.875" bestFit="1" customWidth="1"/>
    <col min="27" max="27" width="12.25" bestFit="1" customWidth="1"/>
    <col min="28" max="28" width="5.875" bestFit="1" customWidth="1"/>
    <col min="29" max="29" width="8.25" bestFit="1" customWidth="1"/>
    <col min="30" max="30" width="15.875" bestFit="1" customWidth="1"/>
    <col min="31" max="31" width="12.25" bestFit="1" customWidth="1"/>
    <col min="32" max="32" width="5.875" bestFit="1" customWidth="1"/>
    <col min="33" max="33" width="8.25" bestFit="1" customWidth="1"/>
    <col min="34" max="34" width="15.875" bestFit="1" customWidth="1"/>
    <col min="35" max="35" width="12.25" bestFit="1" customWidth="1"/>
    <col min="36" max="36" width="5.875" bestFit="1" customWidth="1"/>
    <col min="37" max="37" width="8.25" bestFit="1" customWidth="1"/>
    <col min="38" max="38" width="15.875" bestFit="1" customWidth="1"/>
    <col min="39" max="39" width="12.25" bestFit="1" customWidth="1"/>
    <col min="40" max="40" width="5.875" bestFit="1" customWidth="1"/>
    <col min="41" max="41" width="8.25" bestFit="1" customWidth="1"/>
    <col min="42" max="42" width="15.875" bestFit="1" customWidth="1"/>
    <col min="43" max="43" width="12.25" bestFit="1" customWidth="1"/>
    <col min="44" max="44" width="5.875" bestFit="1" customWidth="1"/>
    <col min="45" max="45" width="8.25" bestFit="1" customWidth="1"/>
  </cols>
  <sheetData>
    <row r="1" spans="1:45" x14ac:dyDescent="0.2">
      <c r="B1" t="s">
        <v>807</v>
      </c>
    </row>
    <row r="2" spans="1:45" x14ac:dyDescent="0.2">
      <c r="B2" t="s">
        <v>808</v>
      </c>
    </row>
    <row r="3" spans="1:45" x14ac:dyDescent="0.2">
      <c r="B3" t="s">
        <v>789</v>
      </c>
    </row>
    <row r="4" spans="1:45" x14ac:dyDescent="0.2">
      <c r="B4" t="s">
        <v>101</v>
      </c>
      <c r="F4" t="s">
        <v>102</v>
      </c>
      <c r="J4" t="s">
        <v>103</v>
      </c>
      <c r="N4" t="s">
        <v>104</v>
      </c>
      <c r="R4" t="s">
        <v>105</v>
      </c>
      <c r="V4" t="s">
        <v>106</v>
      </c>
      <c r="Z4" t="s">
        <v>107</v>
      </c>
      <c r="AD4" t="s">
        <v>108</v>
      </c>
      <c r="AH4" t="s">
        <v>109</v>
      </c>
      <c r="AL4" t="s">
        <v>110</v>
      </c>
      <c r="AP4" t="s">
        <v>111</v>
      </c>
    </row>
    <row r="5" spans="1:45" x14ac:dyDescent="0.2">
      <c r="A5" t="s">
        <v>809</v>
      </c>
      <c r="B5" t="s">
        <v>755</v>
      </c>
      <c r="C5" t="s">
        <v>756</v>
      </c>
      <c r="D5" t="s">
        <v>784</v>
      </c>
      <c r="E5" t="s">
        <v>810</v>
      </c>
      <c r="F5" t="s">
        <v>755</v>
      </c>
      <c r="G5" t="s">
        <v>756</v>
      </c>
      <c r="H5" t="s">
        <v>784</v>
      </c>
      <c r="I5" t="s">
        <v>810</v>
      </c>
      <c r="J5" t="s">
        <v>755</v>
      </c>
      <c r="K5" t="s">
        <v>756</v>
      </c>
      <c r="L5" t="s">
        <v>784</v>
      </c>
      <c r="M5" t="s">
        <v>810</v>
      </c>
      <c r="N5" t="s">
        <v>755</v>
      </c>
      <c r="O5" t="s">
        <v>756</v>
      </c>
      <c r="P5" t="s">
        <v>784</v>
      </c>
      <c r="Q5" t="s">
        <v>810</v>
      </c>
      <c r="R5" t="s">
        <v>755</v>
      </c>
      <c r="S5" t="s">
        <v>756</v>
      </c>
      <c r="T5" t="s">
        <v>784</v>
      </c>
      <c r="U5" t="s">
        <v>810</v>
      </c>
      <c r="V5" t="s">
        <v>755</v>
      </c>
      <c r="W5" t="s">
        <v>756</v>
      </c>
      <c r="X5" t="s">
        <v>784</v>
      </c>
      <c r="Y5" t="s">
        <v>810</v>
      </c>
      <c r="Z5" t="s">
        <v>755</v>
      </c>
      <c r="AA5" t="s">
        <v>756</v>
      </c>
      <c r="AB5" t="s">
        <v>784</v>
      </c>
      <c r="AC5" t="s">
        <v>810</v>
      </c>
      <c r="AD5" t="s">
        <v>755</v>
      </c>
      <c r="AE5" t="s">
        <v>756</v>
      </c>
      <c r="AF5" t="s">
        <v>784</v>
      </c>
      <c r="AG5" t="s">
        <v>810</v>
      </c>
      <c r="AH5" t="s">
        <v>755</v>
      </c>
      <c r="AI5" t="s">
        <v>756</v>
      </c>
      <c r="AJ5" t="s">
        <v>784</v>
      </c>
      <c r="AK5" t="s">
        <v>810</v>
      </c>
      <c r="AL5" t="s">
        <v>755</v>
      </c>
      <c r="AM5" t="s">
        <v>756</v>
      </c>
      <c r="AN5" t="s">
        <v>784</v>
      </c>
      <c r="AO5" t="s">
        <v>810</v>
      </c>
      <c r="AP5" t="s">
        <v>755</v>
      </c>
      <c r="AQ5" t="s">
        <v>756</v>
      </c>
      <c r="AR5" t="s">
        <v>784</v>
      </c>
      <c r="AS5" t="s">
        <v>810</v>
      </c>
    </row>
    <row r="6" spans="1:45" x14ac:dyDescent="0.2">
      <c r="A6" t="s">
        <v>811</v>
      </c>
      <c r="B6">
        <v>30683</v>
      </c>
      <c r="C6">
        <v>3926</v>
      </c>
      <c r="D6">
        <v>3567</v>
      </c>
      <c r="E6">
        <v>10410</v>
      </c>
      <c r="F6">
        <v>603</v>
      </c>
      <c r="G6">
        <v>178</v>
      </c>
      <c r="H6">
        <v>44</v>
      </c>
      <c r="I6">
        <v>213</v>
      </c>
      <c r="J6">
        <v>113</v>
      </c>
      <c r="K6">
        <v>28</v>
      </c>
      <c r="L6">
        <v>12</v>
      </c>
      <c r="M6">
        <v>42</v>
      </c>
      <c r="N6">
        <v>869</v>
      </c>
      <c r="O6">
        <v>151</v>
      </c>
      <c r="P6">
        <v>40</v>
      </c>
      <c r="Q6">
        <v>413</v>
      </c>
      <c r="R6">
        <v>729</v>
      </c>
      <c r="S6">
        <v>144</v>
      </c>
      <c r="T6">
        <v>79</v>
      </c>
      <c r="U6">
        <v>253</v>
      </c>
      <c r="V6">
        <v>7021</v>
      </c>
      <c r="W6">
        <v>799</v>
      </c>
      <c r="X6">
        <v>1494</v>
      </c>
      <c r="Y6">
        <v>2644</v>
      </c>
      <c r="Z6">
        <v>12633</v>
      </c>
      <c r="AA6">
        <v>954</v>
      </c>
      <c r="AB6">
        <v>1045</v>
      </c>
      <c r="AC6">
        <v>3816</v>
      </c>
      <c r="AD6">
        <v>1331</v>
      </c>
      <c r="AE6">
        <v>154</v>
      </c>
      <c r="AF6">
        <v>60</v>
      </c>
      <c r="AG6">
        <v>411</v>
      </c>
      <c r="AH6">
        <v>1088</v>
      </c>
      <c r="AI6">
        <v>182</v>
      </c>
      <c r="AJ6">
        <v>50</v>
      </c>
      <c r="AK6">
        <v>434</v>
      </c>
      <c r="AL6">
        <v>2748</v>
      </c>
      <c r="AM6">
        <v>523</v>
      </c>
      <c r="AN6">
        <v>318</v>
      </c>
      <c r="AO6">
        <v>971</v>
      </c>
      <c r="AP6">
        <v>3286</v>
      </c>
      <c r="AQ6">
        <v>552</v>
      </c>
      <c r="AR6">
        <v>385</v>
      </c>
      <c r="AS6">
        <v>1053</v>
      </c>
    </row>
    <row r="7" spans="1:45" x14ac:dyDescent="0.2">
      <c r="A7" t="s">
        <v>812</v>
      </c>
      <c r="B7">
        <f>B6*(POWER(B$11/B$6,1/5))</f>
        <v>31753.980090047069</v>
      </c>
      <c r="C7">
        <f t="shared" ref="C7:AS10" si="0">C6*(POWER(C$11/C$6,1/5))</f>
        <v>4285.1844410163403</v>
      </c>
      <c r="D7">
        <f t="shared" si="0"/>
        <v>3741.9714332419462</v>
      </c>
      <c r="E7">
        <f t="shared" si="0"/>
        <v>10674.602349926447</v>
      </c>
      <c r="F7">
        <f t="shared" si="0"/>
        <v>599.35622858245688</v>
      </c>
      <c r="G7">
        <f t="shared" si="0"/>
        <v>218.49038862429614</v>
      </c>
      <c r="H7">
        <f t="shared" si="0"/>
        <v>43.382933241193626</v>
      </c>
      <c r="I7">
        <f t="shared" si="0"/>
        <v>218.14533549377683</v>
      </c>
      <c r="J7">
        <f t="shared" si="0"/>
        <v>114.55652440277953</v>
      </c>
      <c r="K7">
        <f t="shared" si="0"/>
        <v>31.811313305807886</v>
      </c>
      <c r="L7">
        <f t="shared" si="0"/>
        <v>12.193648376899148</v>
      </c>
      <c r="M7">
        <f t="shared" si="0"/>
        <v>42</v>
      </c>
      <c r="N7">
        <f t="shared" si="0"/>
        <v>879.35048077705778</v>
      </c>
      <c r="O7">
        <f t="shared" si="0"/>
        <v>162.20801438766102</v>
      </c>
      <c r="P7">
        <f t="shared" si="0"/>
        <v>41.485491573465929</v>
      </c>
      <c r="Q7">
        <f t="shared" si="0"/>
        <v>418.4540342872404</v>
      </c>
      <c r="R7">
        <f t="shared" si="0"/>
        <v>746.35387698435829</v>
      </c>
      <c r="S7">
        <f t="shared" si="0"/>
        <v>150.57209557314334</v>
      </c>
      <c r="T7">
        <f t="shared" si="0"/>
        <v>74.519867728710139</v>
      </c>
      <c r="U7">
        <f t="shared" si="0"/>
        <v>262.29193838874818</v>
      </c>
      <c r="V7">
        <f t="shared" si="0"/>
        <v>7231.9385850795752</v>
      </c>
      <c r="W7">
        <f t="shared" si="0"/>
        <v>856.65648879424043</v>
      </c>
      <c r="X7">
        <f t="shared" si="0"/>
        <v>1570.2166528384641</v>
      </c>
      <c r="Y7">
        <f t="shared" si="0"/>
        <v>2750.4724905387029</v>
      </c>
      <c r="Z7">
        <f t="shared" si="0"/>
        <v>13069.565830315143</v>
      </c>
      <c r="AA7">
        <f t="shared" si="0"/>
        <v>1085.0802745421436</v>
      </c>
      <c r="AB7">
        <f t="shared" si="0"/>
        <v>1093.1530269127236</v>
      </c>
      <c r="AC7">
        <f t="shared" si="0"/>
        <v>3870.2362292546932</v>
      </c>
      <c r="AD7">
        <f t="shared" si="0"/>
        <v>1372.5266562415734</v>
      </c>
      <c r="AE7">
        <f t="shared" si="0"/>
        <v>156.88951396661773</v>
      </c>
      <c r="AF7">
        <f t="shared" si="0"/>
        <v>61.154692589487397</v>
      </c>
      <c r="AG7">
        <f t="shared" si="0"/>
        <v>420.36352368087961</v>
      </c>
      <c r="AH7">
        <f t="shared" si="0"/>
        <v>1122.3601188984937</v>
      </c>
      <c r="AI7">
        <f t="shared" si="0"/>
        <v>189.88629204752567</v>
      </c>
      <c r="AJ7">
        <f t="shared" si="0"/>
        <v>50.775563919874081</v>
      </c>
      <c r="AK7">
        <f t="shared" si="0"/>
        <v>445.56680010710591</v>
      </c>
      <c r="AL7">
        <f t="shared" si="0"/>
        <v>2832.447768002135</v>
      </c>
      <c r="AM7">
        <f t="shared" si="0"/>
        <v>546.24065779560408</v>
      </c>
      <c r="AN7">
        <f t="shared" si="0"/>
        <v>318.59774858097398</v>
      </c>
      <c r="AO7">
        <f t="shared" si="0"/>
        <v>978.0955387790201</v>
      </c>
      <c r="AP7">
        <f t="shared" si="0"/>
        <v>3504.6891620598558</v>
      </c>
      <c r="AQ7">
        <f t="shared" si="0"/>
        <v>604.72078094090455</v>
      </c>
      <c r="AR7">
        <f t="shared" si="0"/>
        <v>428.17060011293916</v>
      </c>
      <c r="AS7">
        <f t="shared" si="0"/>
        <v>1108.9336727351172</v>
      </c>
    </row>
    <row r="8" spans="1:45" x14ac:dyDescent="0.2">
      <c r="A8" t="s">
        <v>813</v>
      </c>
      <c r="B8">
        <f>B7*(POWER(B$11/B$6,1/5))</f>
        <v>32862.342390219528</v>
      </c>
      <c r="C8">
        <f t="shared" si="0"/>
        <v>4677.2301817444031</v>
      </c>
      <c r="D8">
        <f t="shared" si="0"/>
        <v>3925.525709895931</v>
      </c>
      <c r="E8">
        <f t="shared" si="0"/>
        <v>10945.930387037006</v>
      </c>
      <c r="F8">
        <f t="shared" si="0"/>
        <v>595.7344755233604</v>
      </c>
      <c r="G8">
        <f t="shared" si="0"/>
        <v>268.19129169211215</v>
      </c>
      <c r="H8">
        <f t="shared" si="0"/>
        <v>42.774520377496884</v>
      </c>
      <c r="I8">
        <f t="shared" si="0"/>
        <v>223.41496430841525</v>
      </c>
      <c r="J8">
        <f t="shared" si="0"/>
        <v>116.13448923225329</v>
      </c>
      <c r="K8">
        <f t="shared" si="0"/>
        <v>36.141416222866781</v>
      </c>
      <c r="L8">
        <f t="shared" si="0"/>
        <v>12.390421728287935</v>
      </c>
      <c r="M8">
        <f t="shared" si="0"/>
        <v>42</v>
      </c>
      <c r="N8">
        <f t="shared" si="0"/>
        <v>889.8242440078742</v>
      </c>
      <c r="O8">
        <f t="shared" si="0"/>
        <v>174.24794656680561</v>
      </c>
      <c r="P8">
        <f t="shared" si="0"/>
        <v>43.026150277302811</v>
      </c>
      <c r="Q8">
        <f t="shared" si="0"/>
        <v>423.98009397401205</v>
      </c>
      <c r="R8">
        <f t="shared" si="0"/>
        <v>764.12086377171829</v>
      </c>
      <c r="S8">
        <f t="shared" si="0"/>
        <v>157.44413864783203</v>
      </c>
      <c r="T8">
        <f t="shared" si="0"/>
        <v>70.293806155752591</v>
      </c>
      <c r="U8">
        <f t="shared" si="0"/>
        <v>271.92514207006667</v>
      </c>
      <c r="V8">
        <f t="shared" si="0"/>
        <v>7449.2145988267721</v>
      </c>
      <c r="W8">
        <f t="shared" si="0"/>
        <v>918.47351663739244</v>
      </c>
      <c r="X8">
        <f t="shared" si="0"/>
        <v>1650.3215106099262</v>
      </c>
      <c r="Y8">
        <f t="shared" si="0"/>
        <v>2861.2325723185231</v>
      </c>
      <c r="Z8">
        <f t="shared" si="0"/>
        <v>13521.218316547229</v>
      </c>
      <c r="AA8">
        <f t="shared" si="0"/>
        <v>1234.1710714889452</v>
      </c>
      <c r="AB8">
        <f t="shared" si="0"/>
        <v>1143.5249188980381</v>
      </c>
      <c r="AC8">
        <f t="shared" si="0"/>
        <v>3925.2433098101637</v>
      </c>
      <c r="AD8">
        <f t="shared" si="0"/>
        <v>1415.3489271928431</v>
      </c>
      <c r="AE8">
        <f t="shared" si="0"/>
        <v>159.83324410832168</v>
      </c>
      <c r="AF8">
        <f t="shared" si="0"/>
        <v>62.331607095245076</v>
      </c>
      <c r="AG8">
        <f t="shared" si="0"/>
        <v>429.94036993042687</v>
      </c>
      <c r="AH8">
        <f t="shared" si="0"/>
        <v>1157.8053644244862</v>
      </c>
      <c r="AI8">
        <f t="shared" si="0"/>
        <v>198.11430718438578</v>
      </c>
      <c r="AJ8">
        <f t="shared" si="0"/>
        <v>51.563157827624366</v>
      </c>
      <c r="AK8">
        <f t="shared" si="0"/>
        <v>457.44187409604996</v>
      </c>
      <c r="AL8">
        <f t="shared" si="0"/>
        <v>2919.4906690175681</v>
      </c>
      <c r="AM8">
        <f t="shared" si="0"/>
        <v>570.51406544736949</v>
      </c>
      <c r="AN8">
        <f t="shared" si="0"/>
        <v>319.19662075743872</v>
      </c>
      <c r="AO8">
        <f t="shared" si="0"/>
        <v>985.24292788817877</v>
      </c>
      <c r="AP8">
        <f t="shared" si="0"/>
        <v>3737.9324779853359</v>
      </c>
      <c r="AQ8">
        <f t="shared" si="0"/>
        <v>662.47685308293012</v>
      </c>
      <c r="AR8">
        <f t="shared" si="0"/>
        <v>476.1819813014921</v>
      </c>
      <c r="AS8">
        <f t="shared" si="0"/>
        <v>1167.8384525411168</v>
      </c>
    </row>
    <row r="9" spans="1:45" x14ac:dyDescent="0.2">
      <c r="A9" t="s">
        <v>814</v>
      </c>
      <c r="B9">
        <f>B8*(POWER(B$11/B$6,1/5))</f>
        <v>34009.391714348036</v>
      </c>
      <c r="C9">
        <f t="shared" si="0"/>
        <v>5105.1436581414027</v>
      </c>
      <c r="D9">
        <f t="shared" si="0"/>
        <v>4118.0838426934079</v>
      </c>
      <c r="E9">
        <f t="shared" si="0"/>
        <v>11224.15506547517</v>
      </c>
      <c r="F9">
        <f t="shared" si="0"/>
        <v>592.13460777152454</v>
      </c>
      <c r="G9">
        <f t="shared" si="0"/>
        <v>329.19786262618851</v>
      </c>
      <c r="H9">
        <f t="shared" si="0"/>
        <v>42.174640044568719</v>
      </c>
      <c r="I9">
        <f t="shared" si="0"/>
        <v>228.81188893610056</v>
      </c>
      <c r="J9">
        <f t="shared" si="0"/>
        <v>117.73418982069876</v>
      </c>
      <c r="K9">
        <f t="shared" si="0"/>
        <v>41.060925527900821</v>
      </c>
      <c r="L9">
        <f t="shared" si="0"/>
        <v>12.590370483019509</v>
      </c>
      <c r="M9">
        <f t="shared" si="0"/>
        <v>42</v>
      </c>
      <c r="N9">
        <f t="shared" si="0"/>
        <v>900.42275808447198</v>
      </c>
      <c r="O9">
        <f t="shared" si="0"/>
        <v>187.18154585250858</v>
      </c>
      <c r="P9">
        <f t="shared" si="0"/>
        <v>44.624024869193114</v>
      </c>
      <c r="Q9">
        <f t="shared" si="0"/>
        <v>429.5791302201178</v>
      </c>
      <c r="R9">
        <f t="shared" si="0"/>
        <v>782.31079445906528</v>
      </c>
      <c r="S9">
        <f t="shared" si="0"/>
        <v>164.62981869383748</v>
      </c>
      <c r="T9">
        <f t="shared" si="0"/>
        <v>66.307406795876872</v>
      </c>
      <c r="U9">
        <f t="shared" si="0"/>
        <v>281.91214470432226</v>
      </c>
      <c r="V9">
        <f t="shared" si="0"/>
        <v>7673.0184426425585</v>
      </c>
      <c r="W9">
        <f t="shared" si="0"/>
        <v>984.75131140561575</v>
      </c>
      <c r="X9">
        <f t="shared" si="0"/>
        <v>1734.5129307210416</v>
      </c>
      <c r="Y9">
        <f t="shared" si="0"/>
        <v>2976.4529043855478</v>
      </c>
      <c r="Z9">
        <f t="shared" si="0"/>
        <v>13988.478816922101</v>
      </c>
      <c r="AA9">
        <f t="shared" si="0"/>
        <v>1403.7470493534552</v>
      </c>
      <c r="AB9">
        <f t="shared" si="0"/>
        <v>1196.2179200416433</v>
      </c>
      <c r="AC9">
        <f t="shared" si="0"/>
        <v>3981.0321976590408</v>
      </c>
      <c r="AD9">
        <f t="shared" si="0"/>
        <v>1459.5072355034492</v>
      </c>
      <c r="AE9">
        <f t="shared" si="0"/>
        <v>162.83220768741788</v>
      </c>
      <c r="AF9">
        <f t="shared" si="0"/>
        <v>63.531171175307065</v>
      </c>
      <c r="AG9">
        <f t="shared" si="0"/>
        <v>439.73539872655755</v>
      </c>
      <c r="AH9">
        <f t="shared" si="0"/>
        <v>1194.3700059529231</v>
      </c>
      <c r="AI9">
        <f t="shared" si="0"/>
        <v>206.69885270773347</v>
      </c>
      <c r="AJ9">
        <f t="shared" si="0"/>
        <v>52.362968323741931</v>
      </c>
      <c r="AK9">
        <f t="shared" si="0"/>
        <v>469.6334379630751</v>
      </c>
      <c r="AL9">
        <f t="shared" si="0"/>
        <v>3009.2084531156738</v>
      </c>
      <c r="AM9">
        <f t="shared" si="0"/>
        <v>595.86611547154007</v>
      </c>
      <c r="AN9">
        <f t="shared" si="0"/>
        <v>319.79661864143071</v>
      </c>
      <c r="AO9">
        <f t="shared" si="0"/>
        <v>992.44254622142887</v>
      </c>
      <c r="AP9">
        <f t="shared" si="0"/>
        <v>3986.6985526800813</v>
      </c>
      <c r="AQ9">
        <f t="shared" si="0"/>
        <v>725.74913034706947</v>
      </c>
      <c r="AR9">
        <f t="shared" si="0"/>
        <v>529.57694726448892</v>
      </c>
      <c r="AS9">
        <f t="shared" si="0"/>
        <v>1229.8721598648781</v>
      </c>
    </row>
    <row r="10" spans="1:45" x14ac:dyDescent="0.2">
      <c r="A10" t="s">
        <v>815</v>
      </c>
      <c r="B10">
        <f>B9*(POWER(B$11/B$6,1/5))</f>
        <v>35196.478420363695</v>
      </c>
      <c r="C10">
        <f t="shared" si="0"/>
        <v>5572.2063609324459</v>
      </c>
      <c r="D10">
        <f t="shared" si="0"/>
        <v>4320.0874962304324</v>
      </c>
      <c r="E10">
        <f t="shared" si="0"/>
        <v>11509.451684712785</v>
      </c>
      <c r="F10">
        <f t="shared" si="0"/>
        <v>588.55649307975682</v>
      </c>
      <c r="G10">
        <f t="shared" si="0"/>
        <v>404.0818479746269</v>
      </c>
      <c r="H10">
        <f t="shared" si="0"/>
        <v>41.583172580111274</v>
      </c>
      <c r="I10">
        <f t="shared" si="0"/>
        <v>234.33918439873455</v>
      </c>
      <c r="J10">
        <f t="shared" si="0"/>
        <v>119.35592556846332</v>
      </c>
      <c r="K10">
        <f t="shared" si="0"/>
        <v>46.650070235517788</v>
      </c>
      <c r="L10">
        <f t="shared" si="0"/>
        <v>12.793545883735815</v>
      </c>
      <c r="M10">
        <f t="shared" si="0"/>
        <v>42</v>
      </c>
      <c r="N10">
        <f t="shared" si="0"/>
        <v>911.1475088885901</v>
      </c>
      <c r="O10">
        <f t="shared" si="0"/>
        <v>201.0751449188632</v>
      </c>
      <c r="P10">
        <f t="shared" si="0"/>
        <v>46.28124019212612</v>
      </c>
      <c r="Q10">
        <f t="shared" si="0"/>
        <v>435.25210674627624</v>
      </c>
      <c r="R10">
        <f t="shared" si="0"/>
        <v>800.93373724449486</v>
      </c>
      <c r="S10">
        <f t="shared" si="0"/>
        <v>172.14344996220663</v>
      </c>
      <c r="T10">
        <f t="shared" si="0"/>
        <v>62.547078276740763</v>
      </c>
      <c r="U10">
        <f t="shared" si="0"/>
        <v>292.26594027599191</v>
      </c>
      <c r="V10">
        <f t="shared" si="0"/>
        <v>7903.5462383384011</v>
      </c>
      <c r="W10">
        <f t="shared" si="0"/>
        <v>1055.8117656624011</v>
      </c>
      <c r="X10">
        <f t="shared" si="0"/>
        <v>1822.9993898138077</v>
      </c>
      <c r="Y10">
        <f t="shared" si="0"/>
        <v>3096.3130986749143</v>
      </c>
      <c r="Z10">
        <f t="shared" si="0"/>
        <v>14471.886706540987</v>
      </c>
      <c r="AA10">
        <f t="shared" si="0"/>
        <v>1596.6228864781669</v>
      </c>
      <c r="AB10">
        <f t="shared" si="0"/>
        <v>1251.3389857806362</v>
      </c>
      <c r="AC10">
        <f t="shared" si="0"/>
        <v>4037.6140045098141</v>
      </c>
      <c r="AD10">
        <f t="shared" si="0"/>
        <v>1505.0432649931868</v>
      </c>
      <c r="AE10">
        <f t="shared" si="0"/>
        <v>165.88744105318403</v>
      </c>
      <c r="AF10">
        <f t="shared" si="0"/>
        <v>64.753820717933436</v>
      </c>
      <c r="AG10">
        <f t="shared" si="0"/>
        <v>449.75358076864313</v>
      </c>
      <c r="AH10">
        <f t="shared" si="0"/>
        <v>1232.0893951195933</v>
      </c>
      <c r="AI10">
        <f t="shared" si="0"/>
        <v>215.65537753378663</v>
      </c>
      <c r="AJ10">
        <f t="shared" si="0"/>
        <v>53.175184903130003</v>
      </c>
      <c r="AK10">
        <f t="shared" si="0"/>
        <v>482.14992667397792</v>
      </c>
      <c r="AL10">
        <f t="shared" si="0"/>
        <v>3101.683321135607</v>
      </c>
      <c r="AM10">
        <f t="shared" si="0"/>
        <v>622.344739719475</v>
      </c>
      <c r="AN10">
        <f t="shared" si="0"/>
        <v>320.39774434895651</v>
      </c>
      <c r="AO10">
        <f t="shared" si="0"/>
        <v>999.69477544147378</v>
      </c>
      <c r="AP10">
        <f t="shared" si="0"/>
        <v>4252.0204534320128</v>
      </c>
      <c r="AQ10">
        <f t="shared" si="0"/>
        <v>795.06445809902561</v>
      </c>
      <c r="AR10">
        <f t="shared" si="0"/>
        <v>588.95916705510274</v>
      </c>
      <c r="AS10">
        <f t="shared" si="0"/>
        <v>1295.2009983225362</v>
      </c>
    </row>
    <row r="11" spans="1:45" x14ac:dyDescent="0.2">
      <c r="A11" t="s">
        <v>816</v>
      </c>
      <c r="B11">
        <v>36425</v>
      </c>
      <c r="C11">
        <v>6082</v>
      </c>
      <c r="D11">
        <v>4532</v>
      </c>
      <c r="E11">
        <v>11802</v>
      </c>
      <c r="F11">
        <v>585</v>
      </c>
      <c r="G11">
        <v>496</v>
      </c>
      <c r="H11">
        <v>41</v>
      </c>
      <c r="I11">
        <v>240</v>
      </c>
      <c r="J11">
        <v>121</v>
      </c>
      <c r="K11">
        <v>53</v>
      </c>
      <c r="L11">
        <v>13</v>
      </c>
      <c r="M11">
        <v>42</v>
      </c>
      <c r="N11">
        <v>922</v>
      </c>
      <c r="O11">
        <v>216</v>
      </c>
      <c r="P11">
        <v>48</v>
      </c>
      <c r="Q11">
        <v>441</v>
      </c>
      <c r="R11">
        <v>820</v>
      </c>
      <c r="S11">
        <v>180</v>
      </c>
      <c r="T11">
        <v>59</v>
      </c>
      <c r="U11">
        <v>303</v>
      </c>
      <c r="V11">
        <v>8141</v>
      </c>
      <c r="W11">
        <v>1132</v>
      </c>
      <c r="X11">
        <v>1916</v>
      </c>
      <c r="Y11">
        <v>3221</v>
      </c>
      <c r="Z11">
        <v>14972</v>
      </c>
      <c r="AA11">
        <v>1816</v>
      </c>
      <c r="AB11">
        <v>1309</v>
      </c>
      <c r="AC11">
        <v>4095</v>
      </c>
      <c r="AD11">
        <v>1552</v>
      </c>
      <c r="AE11">
        <v>169</v>
      </c>
      <c r="AF11">
        <v>66</v>
      </c>
      <c r="AG11">
        <v>460</v>
      </c>
      <c r="AH11">
        <v>1271</v>
      </c>
      <c r="AI11">
        <v>225</v>
      </c>
      <c r="AJ11">
        <v>54</v>
      </c>
      <c r="AK11">
        <v>495</v>
      </c>
      <c r="AL11">
        <v>3197</v>
      </c>
      <c r="AM11">
        <v>650</v>
      </c>
      <c r="AN11">
        <v>321</v>
      </c>
      <c r="AO11">
        <v>1007</v>
      </c>
      <c r="AP11">
        <v>4535</v>
      </c>
      <c r="AQ11">
        <v>871</v>
      </c>
      <c r="AR11">
        <v>655</v>
      </c>
      <c r="AS11">
        <v>1364</v>
      </c>
    </row>
    <row r="12" spans="1:45" x14ac:dyDescent="0.2">
      <c r="A12" t="s">
        <v>817</v>
      </c>
      <c r="B12">
        <f>B11*POWER(B$16/B$11, 1/5)</f>
        <v>37166.213893152686</v>
      </c>
      <c r="C12">
        <f t="shared" ref="C12:AS15" si="1">C11*POWER(C$16/C$11, 1/5)</f>
        <v>5998.5407017052612</v>
      </c>
      <c r="D12">
        <f t="shared" si="1"/>
        <v>4716.0342145359018</v>
      </c>
      <c r="E12">
        <f t="shared" si="1"/>
        <v>12569.94409358138</v>
      </c>
      <c r="F12">
        <f t="shared" si="1"/>
        <v>583.39117535618504</v>
      </c>
      <c r="G12">
        <f t="shared" si="1"/>
        <v>412.77974578440489</v>
      </c>
      <c r="H12">
        <f t="shared" si="1"/>
        <v>39.493249488887869</v>
      </c>
      <c r="I12">
        <f t="shared" si="1"/>
        <v>247.86705970469907</v>
      </c>
      <c r="J12">
        <f t="shared" si="1"/>
        <v>126.31256317304064</v>
      </c>
      <c r="K12">
        <f t="shared" si="1"/>
        <v>48.497179216374626</v>
      </c>
      <c r="L12">
        <f t="shared" si="1"/>
        <v>14.44239497405407</v>
      </c>
      <c r="M12">
        <f t="shared" si="1"/>
        <v>45.254878091440688</v>
      </c>
      <c r="N12">
        <f t="shared" si="1"/>
        <v>936.34652816640482</v>
      </c>
      <c r="O12">
        <f t="shared" si="1"/>
        <v>197.77252621927141</v>
      </c>
      <c r="P12">
        <f t="shared" si="1"/>
        <v>56.027295327825271</v>
      </c>
      <c r="Q12">
        <f t="shared" si="1"/>
        <v>476.43077939610959</v>
      </c>
      <c r="R12">
        <f t="shared" si="1"/>
        <v>824.74477194045619</v>
      </c>
      <c r="S12">
        <f t="shared" si="1"/>
        <v>196.77017327675435</v>
      </c>
      <c r="T12">
        <f t="shared" si="1"/>
        <v>61.900457946639648</v>
      </c>
      <c r="U12">
        <f t="shared" si="1"/>
        <v>315.00951100651247</v>
      </c>
      <c r="V12">
        <f t="shared" si="1"/>
        <v>8279.9735255678588</v>
      </c>
      <c r="W12">
        <f t="shared" si="1"/>
        <v>1155.963701587538</v>
      </c>
      <c r="X12">
        <f t="shared" si="1"/>
        <v>1960.6681579564879</v>
      </c>
      <c r="Y12">
        <f t="shared" si="1"/>
        <v>3328.2201465698568</v>
      </c>
      <c r="Z12">
        <f t="shared" si="1"/>
        <v>15142.09116360983</v>
      </c>
      <c r="AA12">
        <f t="shared" si="1"/>
        <v>1686.6362125367928</v>
      </c>
      <c r="AB12">
        <f t="shared" si="1"/>
        <v>1380.217477792698</v>
      </c>
      <c r="AC12">
        <f t="shared" si="1"/>
        <v>4408.56050370501</v>
      </c>
      <c r="AD12">
        <f t="shared" si="1"/>
        <v>1602.592286407548</v>
      </c>
      <c r="AE12">
        <f t="shared" si="1"/>
        <v>180.05573579599917</v>
      </c>
      <c r="AF12">
        <f t="shared" si="1"/>
        <v>73.879976100664194</v>
      </c>
      <c r="AG12">
        <f t="shared" si="1"/>
        <v>483.47794520238062</v>
      </c>
      <c r="AH12">
        <f t="shared" si="1"/>
        <v>1305.4780175578385</v>
      </c>
      <c r="AI12">
        <f t="shared" si="1"/>
        <v>241.42153679994766</v>
      </c>
      <c r="AJ12">
        <f t="shared" si="1"/>
        <v>56.876729503486885</v>
      </c>
      <c r="AK12">
        <f t="shared" si="1"/>
        <v>523.83828158189817</v>
      </c>
      <c r="AL12">
        <f t="shared" si="1"/>
        <v>3366.457951372357</v>
      </c>
      <c r="AM12">
        <f t="shared" si="1"/>
        <v>684.04248728363723</v>
      </c>
      <c r="AN12">
        <f t="shared" si="1"/>
        <v>371.33711160091991</v>
      </c>
      <c r="AO12">
        <f t="shared" si="1"/>
        <v>1111.5278924971635</v>
      </c>
      <c r="AP12">
        <f t="shared" si="1"/>
        <v>4677.5519600567095</v>
      </c>
      <c r="AQ12">
        <f t="shared" si="1"/>
        <v>896.82277851632193</v>
      </c>
      <c r="AR12">
        <f t="shared" si="1"/>
        <v>625.69197473226313</v>
      </c>
      <c r="AS12">
        <f t="shared" si="1"/>
        <v>1488.6420383035036</v>
      </c>
    </row>
    <row r="13" spans="1:45" x14ac:dyDescent="0.2">
      <c r="A13" t="s">
        <v>818</v>
      </c>
      <c r="B13">
        <f>B12*POWER(B$16/B$11, 1/5)</f>
        <v>37922.510779727541</v>
      </c>
      <c r="C13">
        <f t="shared" si="1"/>
        <v>5916.2266606403564</v>
      </c>
      <c r="D13">
        <f t="shared" si="1"/>
        <v>4907.5416400426438</v>
      </c>
      <c r="E13">
        <f t="shared" si="1"/>
        <v>13387.857525483938</v>
      </c>
      <c r="F13">
        <f t="shared" si="1"/>
        <v>581.78677518542065</v>
      </c>
      <c r="G13">
        <f t="shared" si="1"/>
        <v>343.52241639080228</v>
      </c>
      <c r="H13">
        <f t="shared" si="1"/>
        <v>38.041872077842484</v>
      </c>
      <c r="I13">
        <f t="shared" si="1"/>
        <v>255.99199702772023</v>
      </c>
      <c r="J13">
        <f t="shared" si="1"/>
        <v>131.85837698630897</v>
      </c>
      <c r="K13">
        <f t="shared" si="1"/>
        <v>44.376913055569041</v>
      </c>
      <c r="L13">
        <f t="shared" si="1"/>
        <v>16.044828660506326</v>
      </c>
      <c r="M13">
        <f t="shared" si="1"/>
        <v>48.761999787408534</v>
      </c>
      <c r="N13">
        <f t="shared" si="1"/>
        <v>950.91629155019518</v>
      </c>
      <c r="O13">
        <f t="shared" si="1"/>
        <v>181.08320429237222</v>
      </c>
      <c r="P13">
        <f t="shared" si="1"/>
        <v>65.397037953153159</v>
      </c>
      <c r="Q13">
        <f t="shared" si="1"/>
        <v>514.70813504758382</v>
      </c>
      <c r="R13">
        <f t="shared" si="1"/>
        <v>829.51699858916481</v>
      </c>
      <c r="S13">
        <f t="shared" si="1"/>
        <v>215.10278384091072</v>
      </c>
      <c r="T13">
        <f t="shared" si="1"/>
        <v>64.943503288198372</v>
      </c>
      <c r="U13">
        <f t="shared" si="1"/>
        <v>327.49502318337323</v>
      </c>
      <c r="V13">
        <f t="shared" si="1"/>
        <v>8421.3194428331444</v>
      </c>
      <c r="W13">
        <f t="shared" si="1"/>
        <v>1180.4346991059742</v>
      </c>
      <c r="X13">
        <f t="shared" si="1"/>
        <v>2006.3776751693567</v>
      </c>
      <c r="Y13">
        <f t="shared" si="1"/>
        <v>3439.0094206872022</v>
      </c>
      <c r="Z13">
        <f t="shared" si="1"/>
        <v>15314.114667851381</v>
      </c>
      <c r="AA13">
        <f t="shared" si="1"/>
        <v>1566.4877276654499</v>
      </c>
      <c r="AB13">
        <f t="shared" si="1"/>
        <v>1455.3096149766513</v>
      </c>
      <c r="AC13">
        <f t="shared" si="1"/>
        <v>4746.1308216917632</v>
      </c>
      <c r="AD13">
        <f t="shared" si="1"/>
        <v>1654.8337863743379</v>
      </c>
      <c r="AE13">
        <f t="shared" si="1"/>
        <v>191.83472185229977</v>
      </c>
      <c r="AF13">
        <f t="shared" si="1"/>
        <v>82.700770736889581</v>
      </c>
      <c r="AG13">
        <f t="shared" si="1"/>
        <v>508.15418151546993</v>
      </c>
      <c r="AH13">
        <f t="shared" si="1"/>
        <v>1340.8913094624265</v>
      </c>
      <c r="AI13">
        <f t="shared" si="1"/>
        <v>259.04159302599322</v>
      </c>
      <c r="AJ13">
        <f t="shared" si="1"/>
        <v>59.906710352089178</v>
      </c>
      <c r="AK13">
        <f t="shared" si="1"/>
        <v>554.35665707207284</v>
      </c>
      <c r="AL13">
        <f t="shared" si="1"/>
        <v>3544.8980726800646</v>
      </c>
      <c r="AM13">
        <f t="shared" si="1"/>
        <v>719.86788370643842</v>
      </c>
      <c r="AN13">
        <f t="shared" si="1"/>
        <v>429.5677584178008</v>
      </c>
      <c r="AO13">
        <f t="shared" si="1"/>
        <v>1226.905914398397</v>
      </c>
      <c r="AP13">
        <f t="shared" si="1"/>
        <v>4824.5848597641379</v>
      </c>
      <c r="AQ13">
        <f t="shared" si="1"/>
        <v>923.41113210761864</v>
      </c>
      <c r="AR13">
        <f t="shared" si="1"/>
        <v>597.69533930436489</v>
      </c>
      <c r="AS13">
        <f t="shared" si="1"/>
        <v>1624.6738403258137</v>
      </c>
    </row>
    <row r="14" spans="1:45" x14ac:dyDescent="0.2">
      <c r="A14" t="s">
        <v>819</v>
      </c>
      <c r="B14">
        <f>B13*POWER(B$16/B$11, 1/5)</f>
        <v>38694.197584207061</v>
      </c>
      <c r="C14">
        <f t="shared" si="1"/>
        <v>5835.042161191217</v>
      </c>
      <c r="D14">
        <f t="shared" si="1"/>
        <v>5106.8257466241712</v>
      </c>
      <c r="E14">
        <f t="shared" si="1"/>
        <v>14258.991749548031</v>
      </c>
      <c r="F14">
        <f t="shared" si="1"/>
        <v>580.1867873198413</v>
      </c>
      <c r="G14">
        <f t="shared" si="1"/>
        <v>285.88527360693519</v>
      </c>
      <c r="H14">
        <f t="shared" si="1"/>
        <v>36.643832804746111</v>
      </c>
      <c r="I14">
        <f t="shared" si="1"/>
        <v>264.38326504664616</v>
      </c>
      <c r="J14">
        <f t="shared" si="1"/>
        <v>137.64768242130381</v>
      </c>
      <c r="K14">
        <f t="shared" si="1"/>
        <v>40.606700104252958</v>
      </c>
      <c r="L14">
        <f t="shared" si="1"/>
        <v>17.825057908158097</v>
      </c>
      <c r="M14">
        <f t="shared" si="1"/>
        <v>52.54091323509595</v>
      </c>
      <c r="N14">
        <f t="shared" si="1"/>
        <v>965.712763741755</v>
      </c>
      <c r="O14">
        <f t="shared" si="1"/>
        <v>165.80223504066143</v>
      </c>
      <c r="P14">
        <f t="shared" si="1"/>
        <v>76.333732478464796</v>
      </c>
      <c r="Q14">
        <f t="shared" si="1"/>
        <v>556.06076630893062</v>
      </c>
      <c r="R14">
        <f t="shared" si="1"/>
        <v>834.31683880750302</v>
      </c>
      <c r="S14">
        <f t="shared" si="1"/>
        <v>235.14340027049019</v>
      </c>
      <c r="T14">
        <f t="shared" si="1"/>
        <v>68.136145664382667</v>
      </c>
      <c r="U14">
        <f t="shared" si="1"/>
        <v>340.47540300350119</v>
      </c>
      <c r="V14">
        <f t="shared" si="1"/>
        <v>8565.0782504616509</v>
      </c>
      <c r="W14">
        <f t="shared" si="1"/>
        <v>1205.4237316792523</v>
      </c>
      <c r="X14">
        <f t="shared" si="1"/>
        <v>2053.1528290915048</v>
      </c>
      <c r="Y14">
        <f t="shared" si="1"/>
        <v>3553.4866309142121</v>
      </c>
      <c r="Z14">
        <f t="shared" si="1"/>
        <v>15488.092465307245</v>
      </c>
      <c r="AA14">
        <f t="shared" si="1"/>
        <v>1454.8980880919721</v>
      </c>
      <c r="AB14">
        <f t="shared" si="1"/>
        <v>1534.4872163411276</v>
      </c>
      <c r="AC14">
        <f t="shared" si="1"/>
        <v>5109.5494226928722</v>
      </c>
      <c r="AD14">
        <f t="shared" si="1"/>
        <v>1708.7782611663081</v>
      </c>
      <c r="AE14">
        <f t="shared" si="1"/>
        <v>204.38427215583832</v>
      </c>
      <c r="AF14">
        <f t="shared" si="1"/>
        <v>92.574711599210772</v>
      </c>
      <c r="AG14">
        <f t="shared" si="1"/>
        <v>534.08986853281942</v>
      </c>
      <c r="AH14">
        <f t="shared" si="1"/>
        <v>1377.265246607036</v>
      </c>
      <c r="AI14">
        <f t="shared" si="1"/>
        <v>277.94764214863062</v>
      </c>
      <c r="AJ14">
        <f t="shared" si="1"/>
        <v>63.098106669250257</v>
      </c>
      <c r="AK14">
        <f t="shared" si="1"/>
        <v>586.65300732145511</v>
      </c>
      <c r="AL14">
        <f t="shared" si="1"/>
        <v>3732.7964665556292</v>
      </c>
      <c r="AM14">
        <f t="shared" si="1"/>
        <v>757.56956567101577</v>
      </c>
      <c r="AN14">
        <f t="shared" si="1"/>
        <v>496.92975279672248</v>
      </c>
      <c r="AO14">
        <f t="shared" si="1"/>
        <v>1354.2603230621207</v>
      </c>
      <c r="AP14">
        <f t="shared" si="1"/>
        <v>4976.2395517639843</v>
      </c>
      <c r="AQ14">
        <f t="shared" si="1"/>
        <v>950.78775799042137</v>
      </c>
      <c r="AR14">
        <f t="shared" si="1"/>
        <v>570.95141547727951</v>
      </c>
      <c r="AS14">
        <f t="shared" si="1"/>
        <v>1773.1362003233139</v>
      </c>
    </row>
    <row r="15" spans="1:45" x14ac:dyDescent="0.2">
      <c r="A15" t="s">
        <v>820</v>
      </c>
      <c r="B15">
        <f>B14*POWER(B$16/B$11, 1/5)</f>
        <v>39481.587476693247</v>
      </c>
      <c r="C15">
        <f t="shared" si="1"/>
        <v>5754.9717033988409</v>
      </c>
      <c r="D15">
        <f t="shared" si="1"/>
        <v>5314.2023276152795</v>
      </c>
      <c r="E15">
        <f t="shared" si="1"/>
        <v>15186.80978839662</v>
      </c>
      <c r="F15">
        <f t="shared" si="1"/>
        <v>578.59119962504474</v>
      </c>
      <c r="G15">
        <f t="shared" si="1"/>
        <v>237.91865032858013</v>
      </c>
      <c r="H15">
        <f t="shared" si="1"/>
        <v>35.297171492364193</v>
      </c>
      <c r="I15">
        <f t="shared" si="1"/>
        <v>273.04959392600136</v>
      </c>
      <c r="J15">
        <f t="shared" si="1"/>
        <v>143.69117009474027</v>
      </c>
      <c r="K15">
        <f t="shared" si="1"/>
        <v>37.156800232859133</v>
      </c>
      <c r="L15">
        <f t="shared" si="1"/>
        <v>19.802809749615786</v>
      </c>
      <c r="M15">
        <f t="shared" si="1"/>
        <v>56.612681506362613</v>
      </c>
      <c r="N15">
        <f t="shared" si="1"/>
        <v>980.73947238131871</v>
      </c>
      <c r="O15">
        <f t="shared" si="1"/>
        <v>151.81077257774544</v>
      </c>
      <c r="P15">
        <f t="shared" si="1"/>
        <v>89.099428605128224</v>
      </c>
      <c r="Q15">
        <f t="shared" si="1"/>
        <v>600.73574667610376</v>
      </c>
      <c r="R15">
        <f t="shared" si="1"/>
        <v>839.1444523760689</v>
      </c>
      <c r="S15">
        <f t="shared" si="1"/>
        <v>257.05115342283085</v>
      </c>
      <c r="T15">
        <f t="shared" si="1"/>
        <v>71.4857393109192</v>
      </c>
      <c r="U15">
        <f t="shared" si="1"/>
        <v>353.97026471906986</v>
      </c>
      <c r="V15">
        <f t="shared" si="1"/>
        <v>8711.2911384645049</v>
      </c>
      <c r="W15">
        <f t="shared" si="1"/>
        <v>1230.9417657715653</v>
      </c>
      <c r="X15">
        <f t="shared" si="1"/>
        <v>2101.0184631617917</v>
      </c>
      <c r="Y15">
        <f t="shared" si="1"/>
        <v>3671.7745406939848</v>
      </c>
      <c r="Z15">
        <f t="shared" si="1"/>
        <v>15664.046757954904</v>
      </c>
      <c r="AA15">
        <f t="shared" si="1"/>
        <v>1351.2575996291105</v>
      </c>
      <c r="AB15">
        <f t="shared" si="1"/>
        <v>1617.9725557245906</v>
      </c>
      <c r="AC15">
        <f t="shared" si="1"/>
        <v>5500.7955498443298</v>
      </c>
      <c r="AD15">
        <f t="shared" si="1"/>
        <v>1764.4812245657397</v>
      </c>
      <c r="AE15">
        <f t="shared" si="1"/>
        <v>217.75479590620839</v>
      </c>
      <c r="AF15">
        <f t="shared" si="1"/>
        <v>103.62753758296321</v>
      </c>
      <c r="AG15">
        <f t="shared" si="1"/>
        <v>561.34928737316773</v>
      </c>
      <c r="AH15">
        <f t="shared" si="1"/>
        <v>1414.6258881131873</v>
      </c>
      <c r="AI15">
        <f t="shared" si="1"/>
        <v>298.23354185530803</v>
      </c>
      <c r="AJ15">
        <f t="shared" si="1"/>
        <v>66.459517503872391</v>
      </c>
      <c r="AK15">
        <f t="shared" si="1"/>
        <v>620.83091563661378</v>
      </c>
      <c r="AL15">
        <f t="shared" si="1"/>
        <v>3930.6544715955069</v>
      </c>
      <c r="AM15">
        <f t="shared" si="1"/>
        <v>797.24579998767138</v>
      </c>
      <c r="AN15">
        <f t="shared" si="1"/>
        <v>574.85501268565133</v>
      </c>
      <c r="AO15">
        <f t="shared" si="1"/>
        <v>1494.8342828061238</v>
      </c>
      <c r="AP15">
        <f t="shared" si="1"/>
        <v>5132.6613162216863</v>
      </c>
      <c r="AQ15">
        <f t="shared" si="1"/>
        <v>978.97602629193341</v>
      </c>
      <c r="AR15">
        <f t="shared" si="1"/>
        <v>545.40415057428982</v>
      </c>
      <c r="AS15">
        <f t="shared" si="1"/>
        <v>1935.1650201165889</v>
      </c>
    </row>
    <row r="16" spans="1:45" x14ac:dyDescent="0.2">
      <c r="A16" t="s">
        <v>821</v>
      </c>
      <c r="B16">
        <v>40285</v>
      </c>
      <c r="C16">
        <v>5676</v>
      </c>
      <c r="D16">
        <v>5530</v>
      </c>
      <c r="E16">
        <v>16175</v>
      </c>
      <c r="F16">
        <v>577</v>
      </c>
      <c r="G16">
        <v>198</v>
      </c>
      <c r="H16">
        <v>34</v>
      </c>
      <c r="I16">
        <v>282</v>
      </c>
      <c r="J16">
        <v>150</v>
      </c>
      <c r="K16">
        <v>34</v>
      </c>
      <c r="L16">
        <v>22</v>
      </c>
      <c r="M16">
        <v>61</v>
      </c>
      <c r="N16">
        <v>996</v>
      </c>
      <c r="O16">
        <v>139</v>
      </c>
      <c r="P16">
        <v>104</v>
      </c>
      <c r="Q16">
        <v>649</v>
      </c>
      <c r="R16">
        <v>844</v>
      </c>
      <c r="S16">
        <v>281</v>
      </c>
      <c r="T16">
        <v>75</v>
      </c>
      <c r="U16">
        <v>368</v>
      </c>
      <c r="V16">
        <v>8860</v>
      </c>
      <c r="W16">
        <v>1257</v>
      </c>
      <c r="X16">
        <v>2150</v>
      </c>
      <c r="Y16">
        <v>3794</v>
      </c>
      <c r="Z16">
        <v>15842</v>
      </c>
      <c r="AA16">
        <v>1255</v>
      </c>
      <c r="AB16">
        <v>1706</v>
      </c>
      <c r="AC16">
        <v>5922</v>
      </c>
      <c r="AD16">
        <v>1822</v>
      </c>
      <c r="AE16">
        <v>232</v>
      </c>
      <c r="AF16">
        <v>116</v>
      </c>
      <c r="AG16">
        <v>590</v>
      </c>
      <c r="AH16">
        <v>1453</v>
      </c>
      <c r="AI16">
        <v>320</v>
      </c>
      <c r="AJ16">
        <v>70</v>
      </c>
      <c r="AK16">
        <v>657</v>
      </c>
      <c r="AL16">
        <v>4139</v>
      </c>
      <c r="AM16">
        <v>839</v>
      </c>
      <c r="AN16">
        <v>665</v>
      </c>
      <c r="AO16">
        <v>1650</v>
      </c>
      <c r="AP16">
        <v>5294</v>
      </c>
      <c r="AQ16">
        <v>1008</v>
      </c>
      <c r="AR16">
        <v>521</v>
      </c>
      <c r="AS16">
        <v>2112</v>
      </c>
    </row>
    <row r="17" spans="1:45" x14ac:dyDescent="0.2">
      <c r="A17" t="s">
        <v>822</v>
      </c>
      <c r="B17">
        <v>42295</v>
      </c>
      <c r="C17">
        <v>5632</v>
      </c>
      <c r="D17">
        <v>5824</v>
      </c>
      <c r="E17">
        <v>17466</v>
      </c>
      <c r="F17">
        <v>608</v>
      </c>
      <c r="G17">
        <v>201</v>
      </c>
      <c r="H17">
        <v>42</v>
      </c>
      <c r="I17">
        <v>308</v>
      </c>
      <c r="J17">
        <v>156</v>
      </c>
      <c r="K17">
        <v>32</v>
      </c>
      <c r="L17">
        <v>25</v>
      </c>
      <c r="M17">
        <v>66</v>
      </c>
      <c r="N17">
        <v>1006</v>
      </c>
      <c r="O17">
        <v>124</v>
      </c>
      <c r="P17">
        <v>110</v>
      </c>
      <c r="Q17">
        <v>681</v>
      </c>
      <c r="R17">
        <v>864</v>
      </c>
      <c r="S17">
        <v>273</v>
      </c>
      <c r="T17">
        <v>85</v>
      </c>
      <c r="U17">
        <v>381</v>
      </c>
      <c r="V17">
        <v>9628</v>
      </c>
      <c r="W17">
        <v>1240</v>
      </c>
      <c r="X17">
        <v>2227</v>
      </c>
      <c r="Y17">
        <v>4231</v>
      </c>
      <c r="Z17">
        <v>16391</v>
      </c>
      <c r="AA17">
        <v>1166</v>
      </c>
      <c r="AB17">
        <v>1808</v>
      </c>
      <c r="AC17">
        <v>6406</v>
      </c>
      <c r="AD17">
        <v>1854</v>
      </c>
      <c r="AE17">
        <v>246</v>
      </c>
      <c r="AF17">
        <v>117</v>
      </c>
      <c r="AG17">
        <v>628</v>
      </c>
      <c r="AH17">
        <v>1490</v>
      </c>
      <c r="AI17">
        <v>327</v>
      </c>
      <c r="AJ17">
        <v>74</v>
      </c>
      <c r="AK17">
        <v>723</v>
      </c>
      <c r="AL17">
        <v>4401</v>
      </c>
      <c r="AM17">
        <v>853</v>
      </c>
      <c r="AN17">
        <v>671</v>
      </c>
      <c r="AO17">
        <v>1756</v>
      </c>
      <c r="AP17">
        <v>5552</v>
      </c>
      <c r="AQ17">
        <v>1043</v>
      </c>
      <c r="AR17">
        <v>598</v>
      </c>
      <c r="AS17">
        <v>2185</v>
      </c>
    </row>
    <row r="18" spans="1:45" x14ac:dyDescent="0.2">
      <c r="A18" t="s">
        <v>823</v>
      </c>
      <c r="B18">
        <v>43696</v>
      </c>
      <c r="C18">
        <v>5366</v>
      </c>
      <c r="D18">
        <v>5720</v>
      </c>
      <c r="E18">
        <v>19231</v>
      </c>
      <c r="F18">
        <v>626</v>
      </c>
      <c r="G18">
        <v>211</v>
      </c>
      <c r="H18">
        <v>39</v>
      </c>
      <c r="I18">
        <v>312</v>
      </c>
      <c r="J18">
        <v>154</v>
      </c>
      <c r="K18">
        <v>36</v>
      </c>
      <c r="L18">
        <v>32</v>
      </c>
      <c r="M18">
        <v>75</v>
      </c>
      <c r="N18">
        <v>1063</v>
      </c>
      <c r="O18">
        <v>94</v>
      </c>
      <c r="P18">
        <v>114</v>
      </c>
      <c r="Q18">
        <v>753</v>
      </c>
      <c r="R18">
        <v>893</v>
      </c>
      <c r="S18">
        <v>177</v>
      </c>
      <c r="T18">
        <v>86</v>
      </c>
      <c r="U18">
        <v>417</v>
      </c>
      <c r="V18">
        <v>9507</v>
      </c>
      <c r="W18">
        <v>1323</v>
      </c>
      <c r="X18">
        <v>2187</v>
      </c>
      <c r="Y18">
        <v>4799</v>
      </c>
      <c r="Z18">
        <v>17123</v>
      </c>
      <c r="AA18">
        <v>1089</v>
      </c>
      <c r="AB18">
        <v>1727</v>
      </c>
      <c r="AC18">
        <v>6965</v>
      </c>
      <c r="AD18">
        <v>2977</v>
      </c>
      <c r="AE18">
        <v>239</v>
      </c>
      <c r="AF18">
        <v>128</v>
      </c>
      <c r="AG18">
        <v>679</v>
      </c>
      <c r="AH18">
        <v>1634</v>
      </c>
      <c r="AI18">
        <v>321</v>
      </c>
      <c r="AJ18">
        <v>78</v>
      </c>
      <c r="AK18">
        <v>807</v>
      </c>
      <c r="AL18">
        <v>4724</v>
      </c>
      <c r="AM18">
        <v>800</v>
      </c>
      <c r="AN18">
        <v>669</v>
      </c>
      <c r="AO18">
        <v>1861</v>
      </c>
      <c r="AP18">
        <v>5622</v>
      </c>
      <c r="AQ18">
        <v>945</v>
      </c>
      <c r="AR18">
        <v>589</v>
      </c>
      <c r="AS18">
        <v>2468</v>
      </c>
    </row>
    <row r="19" spans="1:45" x14ac:dyDescent="0.2">
      <c r="A19" t="s">
        <v>824</v>
      </c>
      <c r="B19">
        <v>45722</v>
      </c>
      <c r="C19">
        <v>5395</v>
      </c>
      <c r="D19">
        <v>5801</v>
      </c>
      <c r="E19">
        <v>21232</v>
      </c>
      <c r="F19">
        <v>646</v>
      </c>
      <c r="G19">
        <v>208</v>
      </c>
      <c r="H19">
        <v>41</v>
      </c>
      <c r="I19">
        <v>358</v>
      </c>
      <c r="J19">
        <v>165</v>
      </c>
      <c r="K19">
        <v>37</v>
      </c>
      <c r="L19">
        <v>41</v>
      </c>
      <c r="M19">
        <v>83</v>
      </c>
      <c r="N19">
        <v>1105</v>
      </c>
      <c r="O19">
        <v>102</v>
      </c>
      <c r="P19">
        <v>125</v>
      </c>
      <c r="Q19">
        <v>774</v>
      </c>
      <c r="R19">
        <v>1006</v>
      </c>
      <c r="S19">
        <v>192</v>
      </c>
      <c r="T19">
        <v>85</v>
      </c>
      <c r="U19">
        <v>454</v>
      </c>
      <c r="V19">
        <v>9702</v>
      </c>
      <c r="W19">
        <v>1293</v>
      </c>
      <c r="X19">
        <v>2192</v>
      </c>
      <c r="Y19">
        <v>5172</v>
      </c>
      <c r="Z19">
        <v>17988</v>
      </c>
      <c r="AA19">
        <v>1154</v>
      </c>
      <c r="AB19">
        <v>1774</v>
      </c>
      <c r="AC19">
        <v>7879</v>
      </c>
      <c r="AD19">
        <v>2081</v>
      </c>
      <c r="AE19">
        <v>260</v>
      </c>
      <c r="AF19">
        <v>145</v>
      </c>
      <c r="AG19">
        <v>714</v>
      </c>
      <c r="AH19">
        <v>1715</v>
      </c>
      <c r="AI19">
        <v>338</v>
      </c>
      <c r="AJ19">
        <v>81</v>
      </c>
      <c r="AK19">
        <v>869</v>
      </c>
      <c r="AL19">
        <v>5144</v>
      </c>
      <c r="AM19">
        <v>821</v>
      </c>
      <c r="AN19">
        <v>714</v>
      </c>
      <c r="AO19">
        <v>2026</v>
      </c>
      <c r="AP19">
        <v>5761</v>
      </c>
      <c r="AQ19">
        <v>861</v>
      </c>
      <c r="AR19">
        <v>530</v>
      </c>
      <c r="AS19">
        <v>2805</v>
      </c>
    </row>
    <row r="20" spans="1:45" x14ac:dyDescent="0.2">
      <c r="A20" t="s">
        <v>825</v>
      </c>
      <c r="B20">
        <v>48235</v>
      </c>
      <c r="C20">
        <v>5485</v>
      </c>
      <c r="D20">
        <v>5914</v>
      </c>
      <c r="E20">
        <v>22598</v>
      </c>
      <c r="F20">
        <v>656</v>
      </c>
      <c r="G20">
        <v>186</v>
      </c>
      <c r="H20">
        <v>37</v>
      </c>
      <c r="I20">
        <v>368</v>
      </c>
      <c r="J20">
        <v>169</v>
      </c>
      <c r="K20">
        <v>31</v>
      </c>
      <c r="L20">
        <v>35</v>
      </c>
      <c r="M20">
        <v>95</v>
      </c>
      <c r="N20">
        <v>1168</v>
      </c>
      <c r="O20">
        <v>97</v>
      </c>
      <c r="P20">
        <v>128</v>
      </c>
      <c r="Q20">
        <v>817</v>
      </c>
      <c r="R20">
        <v>1038</v>
      </c>
      <c r="S20">
        <v>197</v>
      </c>
      <c r="T20">
        <v>73</v>
      </c>
      <c r="U20">
        <v>472</v>
      </c>
      <c r="V20">
        <v>10069</v>
      </c>
      <c r="W20">
        <v>1342</v>
      </c>
      <c r="X20">
        <v>2135</v>
      </c>
      <c r="Y20">
        <v>5373</v>
      </c>
      <c r="Z20">
        <v>19541</v>
      </c>
      <c r="AA20">
        <v>1185</v>
      </c>
      <c r="AB20">
        <v>1886</v>
      </c>
      <c r="AC20">
        <v>8519</v>
      </c>
      <c r="AD20">
        <v>2149</v>
      </c>
      <c r="AE20">
        <v>248</v>
      </c>
      <c r="AF20">
        <v>122</v>
      </c>
      <c r="AG20">
        <v>760</v>
      </c>
      <c r="AH20">
        <v>1786</v>
      </c>
      <c r="AI20">
        <v>337</v>
      </c>
      <c r="AJ20">
        <v>79</v>
      </c>
      <c r="AK20">
        <v>823</v>
      </c>
      <c r="AL20">
        <v>5233</v>
      </c>
      <c r="AM20">
        <v>857</v>
      </c>
      <c r="AN20">
        <v>786</v>
      </c>
      <c r="AO20">
        <v>2244</v>
      </c>
      <c r="AP20">
        <v>6013</v>
      </c>
      <c r="AQ20">
        <v>884</v>
      </c>
      <c r="AR20">
        <v>563</v>
      </c>
      <c r="AS20">
        <v>3013</v>
      </c>
    </row>
    <row r="21" spans="1:45" x14ac:dyDescent="0.2">
      <c r="A21" t="s">
        <v>826</v>
      </c>
      <c r="B21">
        <f>B20*POWER(B$20/B$16, 1/4)</f>
        <v>50456.487211013526</v>
      </c>
      <c r="C21">
        <f t="shared" ref="C21:AS25" si="2">C20*POWER(C$20/C$16, 1/4)</f>
        <v>5438.262831005155</v>
      </c>
      <c r="D21">
        <f t="shared" si="2"/>
        <v>6014.0961546331582</v>
      </c>
      <c r="E21">
        <f t="shared" si="2"/>
        <v>24568.375039489045</v>
      </c>
      <c r="F21">
        <f t="shared" si="2"/>
        <v>677.38542194622823</v>
      </c>
      <c r="G21">
        <f t="shared" si="2"/>
        <v>183.11540536141234</v>
      </c>
      <c r="H21">
        <f t="shared" si="2"/>
        <v>37.790481534201071</v>
      </c>
      <c r="I21">
        <f t="shared" si="2"/>
        <v>393.32132748268003</v>
      </c>
      <c r="J21">
        <f t="shared" si="2"/>
        <v>174.11475096108262</v>
      </c>
      <c r="K21">
        <f t="shared" si="2"/>
        <v>30.292309682782097</v>
      </c>
      <c r="L21">
        <f t="shared" si="2"/>
        <v>39.307858610243365</v>
      </c>
      <c r="M21">
        <f t="shared" si="2"/>
        <v>106.12606166132726</v>
      </c>
      <c r="N21">
        <f t="shared" si="2"/>
        <v>1215.454536389014</v>
      </c>
      <c r="O21">
        <f t="shared" si="2"/>
        <v>88.656578723571641</v>
      </c>
      <c r="P21">
        <f t="shared" si="2"/>
        <v>134.81993928906923</v>
      </c>
      <c r="Q21">
        <f t="shared" si="2"/>
        <v>865.39901483629421</v>
      </c>
      <c r="R21">
        <f t="shared" si="2"/>
        <v>1093.1029849415515</v>
      </c>
      <c r="S21">
        <f t="shared" si="2"/>
        <v>180.26283739779211</v>
      </c>
      <c r="T21">
        <f t="shared" si="2"/>
        <v>72.508389546704578</v>
      </c>
      <c r="U21">
        <f t="shared" si="2"/>
        <v>502.30273587667944</v>
      </c>
      <c r="V21">
        <f t="shared" si="2"/>
        <v>10396.196883738279</v>
      </c>
      <c r="W21">
        <f t="shared" si="2"/>
        <v>1364.1333461975155</v>
      </c>
      <c r="X21">
        <f t="shared" si="2"/>
        <v>2131.2663803520595</v>
      </c>
      <c r="Y21">
        <f t="shared" si="2"/>
        <v>5861.3373648300876</v>
      </c>
      <c r="Z21">
        <f t="shared" si="2"/>
        <v>20593.538627019192</v>
      </c>
      <c r="AA21">
        <f t="shared" si="2"/>
        <v>1168.1187807558003</v>
      </c>
      <c r="AB21">
        <f t="shared" si="2"/>
        <v>1933.892609829149</v>
      </c>
      <c r="AC21">
        <f t="shared" si="2"/>
        <v>9329.7213314931469</v>
      </c>
      <c r="AD21">
        <f t="shared" si="2"/>
        <v>2239.5379502185037</v>
      </c>
      <c r="AE21">
        <f t="shared" si="2"/>
        <v>252.16952757156304</v>
      </c>
      <c r="AF21">
        <f t="shared" si="2"/>
        <v>123.54787813411811</v>
      </c>
      <c r="AG21">
        <f t="shared" si="2"/>
        <v>809.66242972566033</v>
      </c>
      <c r="AH21">
        <f t="shared" si="2"/>
        <v>1880.5522936571599</v>
      </c>
      <c r="AI21">
        <f t="shared" si="2"/>
        <v>341.38928144811445</v>
      </c>
      <c r="AJ21">
        <f t="shared" si="2"/>
        <v>81.42529752009527</v>
      </c>
      <c r="AK21">
        <f t="shared" si="2"/>
        <v>870.67976550722994</v>
      </c>
      <c r="AL21">
        <f t="shared" si="2"/>
        <v>5548.9979174727623</v>
      </c>
      <c r="AM21">
        <f t="shared" si="2"/>
        <v>861.56001905880066</v>
      </c>
      <c r="AN21">
        <f t="shared" si="2"/>
        <v>819.54493621057122</v>
      </c>
      <c r="AO21">
        <f t="shared" si="2"/>
        <v>2423.3022172548649</v>
      </c>
      <c r="AP21">
        <f t="shared" si="2"/>
        <v>6207.5184718117271</v>
      </c>
      <c r="AQ21">
        <f t="shared" si="2"/>
        <v>855.46096682686323</v>
      </c>
      <c r="AR21">
        <f t="shared" si="2"/>
        <v>574.01872901673596</v>
      </c>
      <c r="AS21">
        <f t="shared" si="2"/>
        <v>3292.8764500443963</v>
      </c>
    </row>
    <row r="22" spans="1:45" x14ac:dyDescent="0.2">
      <c r="A22" t="s">
        <v>827</v>
      </c>
      <c r="B22">
        <f>B21*POWER(B$20/B$16, 1/4)</f>
        <v>52780.286134034854</v>
      </c>
      <c r="C22">
        <f t="shared" si="2"/>
        <v>5391.9239050304832</v>
      </c>
      <c r="D22">
        <f t="shared" si="2"/>
        <v>6115.8864655348898</v>
      </c>
      <c r="E22">
        <f t="shared" si="2"/>
        <v>26710.551910832302</v>
      </c>
      <c r="F22">
        <f t="shared" si="2"/>
        <v>699.46800284339884</v>
      </c>
      <c r="G22">
        <f t="shared" si="2"/>
        <v>180.27554667029227</v>
      </c>
      <c r="H22">
        <f t="shared" si="2"/>
        <v>38.597851205048435</v>
      </c>
      <c r="I22">
        <f t="shared" si="2"/>
        <v>420.38496373026533</v>
      </c>
      <c r="J22">
        <f t="shared" si="2"/>
        <v>179.3842988298214</v>
      </c>
      <c r="K22">
        <f t="shared" si="2"/>
        <v>29.600775029599163</v>
      </c>
      <c r="L22">
        <f t="shared" si="2"/>
        <v>44.145935672082381</v>
      </c>
      <c r="M22">
        <f t="shared" si="2"/>
        <v>118.5551680394088</v>
      </c>
      <c r="N22">
        <f t="shared" si="2"/>
        <v>1264.8370976272543</v>
      </c>
      <c r="O22">
        <f t="shared" si="2"/>
        <v>81.030813927513975</v>
      </c>
      <c r="P22">
        <f t="shared" si="2"/>
        <v>142.00325023365869</v>
      </c>
      <c r="Q22">
        <f t="shared" si="2"/>
        <v>916.66518345119778</v>
      </c>
      <c r="R22">
        <f t="shared" si="2"/>
        <v>1151.1311519153467</v>
      </c>
      <c r="S22">
        <f t="shared" si="2"/>
        <v>164.9476677497606</v>
      </c>
      <c r="T22">
        <f t="shared" si="2"/>
        <v>72.02008978981722</v>
      </c>
      <c r="U22">
        <f t="shared" si="2"/>
        <v>534.55092896016356</v>
      </c>
      <c r="V22">
        <f t="shared" si="2"/>
        <v>10734.026183876204</v>
      </c>
      <c r="W22">
        <f t="shared" si="2"/>
        <v>1386.6317333889945</v>
      </c>
      <c r="X22">
        <f t="shared" si="2"/>
        <v>2127.5392899386275</v>
      </c>
      <c r="Y22">
        <f t="shared" si="2"/>
        <v>6394.0583853253893</v>
      </c>
      <c r="Z22">
        <f t="shared" si="2"/>
        <v>21702.77023604378</v>
      </c>
      <c r="AA22">
        <f t="shared" si="2"/>
        <v>1151.4780472189177</v>
      </c>
      <c r="AB22">
        <f t="shared" si="2"/>
        <v>1983.0013925513242</v>
      </c>
      <c r="AC22">
        <f t="shared" si="2"/>
        <v>10217.595976443041</v>
      </c>
      <c r="AD22">
        <f t="shared" si="2"/>
        <v>2333.8902887244753</v>
      </c>
      <c r="AE22">
        <f t="shared" si="2"/>
        <v>256.40915578897295</v>
      </c>
      <c r="AF22">
        <f t="shared" si="2"/>
        <v>125.11539501182705</v>
      </c>
      <c r="AG22">
        <f t="shared" si="2"/>
        <v>862.57006593323661</v>
      </c>
      <c r="AH22">
        <f t="shared" si="2"/>
        <v>1980.1102626983231</v>
      </c>
      <c r="AI22">
        <f t="shared" si="2"/>
        <v>345.83573141738844</v>
      </c>
      <c r="AJ22">
        <f t="shared" si="2"/>
        <v>83.92505159792448</v>
      </c>
      <c r="AK22">
        <f t="shared" si="2"/>
        <v>921.12181538727214</v>
      </c>
      <c r="AL22">
        <f t="shared" si="2"/>
        <v>5884.0775631792576</v>
      </c>
      <c r="AM22">
        <f t="shared" si="2"/>
        <v>866.14430156429512</v>
      </c>
      <c r="AN22">
        <f t="shared" si="2"/>
        <v>854.52150441270896</v>
      </c>
      <c r="AO22">
        <f t="shared" si="2"/>
        <v>2616.9312104065707</v>
      </c>
      <c r="AP22">
        <f t="shared" si="2"/>
        <v>6408.3295489578904</v>
      </c>
      <c r="AQ22">
        <f t="shared" si="2"/>
        <v>827.84328706374617</v>
      </c>
      <c r="AR22">
        <f t="shared" si="2"/>
        <v>585.2531105896785</v>
      </c>
      <c r="AS22">
        <f t="shared" si="2"/>
        <v>3598.7505195011568</v>
      </c>
    </row>
    <row r="23" spans="1:45" x14ac:dyDescent="0.2">
      <c r="A23" t="s">
        <v>828</v>
      </c>
      <c r="B23">
        <f>B22*POWER(B$20/B$16, 1/4)</f>
        <v>55211.108786473807</v>
      </c>
      <c r="C23">
        <f t="shared" si="2"/>
        <v>5345.9798286846753</v>
      </c>
      <c r="D23">
        <f t="shared" si="2"/>
        <v>6219.3996067883591</v>
      </c>
      <c r="E23">
        <f t="shared" si="2"/>
        <v>29039.510437077122</v>
      </c>
      <c r="F23">
        <f t="shared" si="2"/>
        <v>722.27046988408722</v>
      </c>
      <c r="G23">
        <f t="shared" si="2"/>
        <v>177.47973013591817</v>
      </c>
      <c r="H23">
        <f t="shared" si="2"/>
        <v>39.422469816870908</v>
      </c>
      <c r="I23">
        <f t="shared" si="2"/>
        <v>449.31079344604962</v>
      </c>
      <c r="J23">
        <f t="shared" si="2"/>
        <v>184.81332850344839</v>
      </c>
      <c r="K23">
        <f t="shared" si="2"/>
        <v>28.925027227321976</v>
      </c>
      <c r="L23">
        <f t="shared" si="2"/>
        <v>49.579491360431803</v>
      </c>
      <c r="M23">
        <f t="shared" si="2"/>
        <v>132.43992709072961</v>
      </c>
      <c r="N23">
        <f t="shared" si="2"/>
        <v>1316.2260172124661</v>
      </c>
      <c r="O23">
        <f t="shared" si="2"/>
        <v>74.060976639172452</v>
      </c>
      <c r="P23">
        <f t="shared" si="2"/>
        <v>149.5692935574404</v>
      </c>
      <c r="Q23">
        <f t="shared" si="2"/>
        <v>970.96835580587208</v>
      </c>
      <c r="R23">
        <f t="shared" si="2"/>
        <v>1212.2397863370636</v>
      </c>
      <c r="S23">
        <f t="shared" si="2"/>
        <v>150.93367822700574</v>
      </c>
      <c r="T23">
        <f t="shared" si="2"/>
        <v>71.535078433817915</v>
      </c>
      <c r="U23">
        <f t="shared" si="2"/>
        <v>568.8694789875226</v>
      </c>
      <c r="V23">
        <f t="shared" si="2"/>
        <v>11082.833405778019</v>
      </c>
      <c r="W23">
        <f t="shared" si="2"/>
        <v>1409.5011821248809</v>
      </c>
      <c r="X23">
        <f t="shared" si="2"/>
        <v>2123.8187173415872</v>
      </c>
      <c r="Y23">
        <f t="shared" si="2"/>
        <v>6975.1969713033395</v>
      </c>
      <c r="Z23">
        <f t="shared" si="2"/>
        <v>22871.748486223325</v>
      </c>
      <c r="AA23">
        <f t="shared" si="2"/>
        <v>1135.074373488972</v>
      </c>
      <c r="AB23">
        <f t="shared" si="2"/>
        <v>2033.3572313552054</v>
      </c>
      <c r="AC23">
        <f t="shared" si="2"/>
        <v>11189.966326798825</v>
      </c>
      <c r="AD23">
        <f t="shared" si="2"/>
        <v>2432.2177167263303</v>
      </c>
      <c r="AE23">
        <f t="shared" si="2"/>
        <v>260.72006322713156</v>
      </c>
      <c r="AF23">
        <f t="shared" si="2"/>
        <v>126.70279980019063</v>
      </c>
      <c r="AG23">
        <f t="shared" si="2"/>
        <v>918.93496762122015</v>
      </c>
      <c r="AH23">
        <f t="shared" si="2"/>
        <v>2084.9389116525267</v>
      </c>
      <c r="AI23">
        <f t="shared" si="2"/>
        <v>350.34009450345798</v>
      </c>
      <c r="AJ23">
        <f t="shared" si="2"/>
        <v>86.501548047472767</v>
      </c>
      <c r="AK23">
        <f t="shared" si="2"/>
        <v>974.48618010326129</v>
      </c>
      <c r="AL23">
        <f t="shared" si="2"/>
        <v>6239.391198992912</v>
      </c>
      <c r="AM23">
        <f t="shared" si="2"/>
        <v>870.75297662007665</v>
      </c>
      <c r="AN23">
        <f t="shared" si="2"/>
        <v>890.9908038479324</v>
      </c>
      <c r="AO23">
        <f t="shared" si="2"/>
        <v>2826.0317310970145</v>
      </c>
      <c r="AP23">
        <f t="shared" si="2"/>
        <v>6615.6367950462354</v>
      </c>
      <c r="AQ23">
        <f t="shared" si="2"/>
        <v>801.11721576095113</v>
      </c>
      <c r="AR23">
        <f t="shared" si="2"/>
        <v>596.70736535307014</v>
      </c>
      <c r="AS23">
        <f t="shared" si="2"/>
        <v>3933.0371175739779</v>
      </c>
    </row>
    <row r="24" spans="1:45" x14ac:dyDescent="0.2">
      <c r="A24" t="s">
        <v>829</v>
      </c>
      <c r="B24">
        <f>B23*POWER(B$20/B$16, 1/4)</f>
        <v>57753.88420007447</v>
      </c>
      <c r="C24">
        <f t="shared" si="2"/>
        <v>5300.4272374911898</v>
      </c>
      <c r="D24">
        <f t="shared" si="2"/>
        <v>6324.6647377938525</v>
      </c>
      <c r="E24">
        <f t="shared" si="2"/>
        <v>31571.536568778971</v>
      </c>
      <c r="F24">
        <f t="shared" si="2"/>
        <v>745.81629116117824</v>
      </c>
      <c r="G24">
        <f t="shared" si="2"/>
        <v>174.72727272727272</v>
      </c>
      <c r="H24">
        <f t="shared" si="2"/>
        <v>40.264705882352949</v>
      </c>
      <c r="I24">
        <f t="shared" si="2"/>
        <v>480.22695035461004</v>
      </c>
      <c r="J24">
        <f t="shared" si="2"/>
        <v>190.40666666666667</v>
      </c>
      <c r="K24">
        <f t="shared" si="2"/>
        <v>28.264705882352946</v>
      </c>
      <c r="L24">
        <f t="shared" si="2"/>
        <v>55.681818181818166</v>
      </c>
      <c r="M24">
        <f t="shared" si="2"/>
        <v>147.95081967213113</v>
      </c>
      <c r="N24">
        <f t="shared" si="2"/>
        <v>1369.7028112449798</v>
      </c>
      <c r="O24">
        <f t="shared" si="2"/>
        <v>67.690647482014356</v>
      </c>
      <c r="P24">
        <f t="shared" si="2"/>
        <v>157.53846153846163</v>
      </c>
      <c r="Q24">
        <f t="shared" si="2"/>
        <v>1028.4884437596306</v>
      </c>
      <c r="R24">
        <f t="shared" si="2"/>
        <v>1276.5924170616115</v>
      </c>
      <c r="S24">
        <f t="shared" si="2"/>
        <v>138.11032028469751</v>
      </c>
      <c r="T24">
        <f t="shared" si="2"/>
        <v>71.053333333333356</v>
      </c>
      <c r="U24">
        <f t="shared" si="2"/>
        <v>605.39130434782589</v>
      </c>
      <c r="V24">
        <f t="shared" si="2"/>
        <v>11442.975282167041</v>
      </c>
      <c r="W24">
        <f t="shared" si="2"/>
        <v>1432.7478122513915</v>
      </c>
      <c r="X24">
        <f t="shared" si="2"/>
        <v>2120.1046511627906</v>
      </c>
      <c r="Y24">
        <f t="shared" si="2"/>
        <v>7609.1536636794945</v>
      </c>
      <c r="Z24">
        <f t="shared" si="2"/>
        <v>24103.691516222698</v>
      </c>
      <c r="AA24">
        <f t="shared" si="2"/>
        <v>1118.9043824701196</v>
      </c>
      <c r="AB24">
        <f t="shared" si="2"/>
        <v>2084.9917936694014</v>
      </c>
      <c r="AC24">
        <f t="shared" si="2"/>
        <v>12254.873522458623</v>
      </c>
      <c r="AD24">
        <f t="shared" si="2"/>
        <v>2534.6877058177829</v>
      </c>
      <c r="AE24">
        <f t="shared" si="2"/>
        <v>265.10344827586215</v>
      </c>
      <c r="AF24">
        <f t="shared" si="2"/>
        <v>128.31034482758619</v>
      </c>
      <c r="AG24">
        <f t="shared" si="2"/>
        <v>978.983050847458</v>
      </c>
      <c r="AH24">
        <f t="shared" si="2"/>
        <v>2195.3172746042674</v>
      </c>
      <c r="AI24">
        <f t="shared" si="2"/>
        <v>354.9031250000001</v>
      </c>
      <c r="AJ24">
        <f t="shared" si="2"/>
        <v>89.157142857142873</v>
      </c>
      <c r="AK24">
        <f t="shared" si="2"/>
        <v>1030.9421613394213</v>
      </c>
      <c r="AL24">
        <f t="shared" si="2"/>
        <v>6616.1606668277382</v>
      </c>
      <c r="AM24">
        <f t="shared" si="2"/>
        <v>875.38617401668682</v>
      </c>
      <c r="AN24">
        <f t="shared" si="2"/>
        <v>929.01654135338333</v>
      </c>
      <c r="AO24">
        <f t="shared" si="2"/>
        <v>3051.8399999999997</v>
      </c>
      <c r="AP24">
        <f t="shared" si="2"/>
        <v>6829.6503588968626</v>
      </c>
      <c r="AQ24">
        <f t="shared" si="2"/>
        <v>775.25396825396842</v>
      </c>
      <c r="AR24">
        <f t="shared" si="2"/>
        <v>608.38579654510568</v>
      </c>
      <c r="AS24">
        <f t="shared" si="2"/>
        <v>4298.3754734848471</v>
      </c>
    </row>
    <row r="25" spans="1:45" x14ac:dyDescent="0.2">
      <c r="A25" t="s">
        <v>830</v>
      </c>
      <c r="B25">
        <f>B24*POWER(B$20/B$16, 1/4)</f>
        <v>60413.768415619641</v>
      </c>
      <c r="C25">
        <f t="shared" si="2"/>
        <v>5255.2627956418728</v>
      </c>
      <c r="D25">
        <f t="shared" si="2"/>
        <v>6431.7115114829112</v>
      </c>
      <c r="E25">
        <f t="shared" si="2"/>
        <v>34324.33626846203</v>
      </c>
      <c r="F25">
        <f t="shared" si="2"/>
        <v>770.12969982101481</v>
      </c>
      <c r="G25">
        <f t="shared" si="2"/>
        <v>172.01750200617522</v>
      </c>
      <c r="H25">
        <f t="shared" si="2"/>
        <v>41.124935787218824</v>
      </c>
      <c r="I25">
        <f t="shared" si="2"/>
        <v>513.27038480009321</v>
      </c>
      <c r="J25">
        <f t="shared" si="2"/>
        <v>196.16928608281972</v>
      </c>
      <c r="K25">
        <f t="shared" si="2"/>
        <v>27.619458828418974</v>
      </c>
      <c r="L25">
        <f t="shared" si="2"/>
        <v>62.535229607205331</v>
      </c>
      <c r="M25">
        <f t="shared" si="2"/>
        <v>165.27829275124736</v>
      </c>
      <c r="N25">
        <f t="shared" si="2"/>
        <v>1425.3523077333014</v>
      </c>
      <c r="O25">
        <f t="shared" si="2"/>
        <v>61.868259972564353</v>
      </c>
      <c r="P25">
        <f t="shared" si="2"/>
        <v>165.93223297116222</v>
      </c>
      <c r="Q25">
        <f t="shared" si="2"/>
        <v>1089.4160171359827</v>
      </c>
      <c r="R25">
        <f t="shared" si="2"/>
        <v>1344.3612539920978</v>
      </c>
      <c r="S25">
        <f t="shared" si="2"/>
        <v>126.3764376062813</v>
      </c>
      <c r="T25">
        <f t="shared" si="2"/>
        <v>70.574832492125807</v>
      </c>
      <c r="U25">
        <f t="shared" si="2"/>
        <v>644.25785688530607</v>
      </c>
      <c r="V25">
        <f t="shared" si="2"/>
        <v>11814.820137963963</v>
      </c>
      <c r="W25">
        <f t="shared" si="2"/>
        <v>1456.3778445481821</v>
      </c>
      <c r="X25">
        <f t="shared" si="2"/>
        <v>2116.3970800240218</v>
      </c>
      <c r="Y25">
        <f t="shared" si="2"/>
        <v>8300.7289565714455</v>
      </c>
      <c r="Z25">
        <f t="shared" si="2"/>
        <v>25401.990803596895</v>
      </c>
      <c r="AA25">
        <f t="shared" si="2"/>
        <v>1102.9647451757955</v>
      </c>
      <c r="AB25">
        <f t="shared" si="2"/>
        <v>2137.9375510772416</v>
      </c>
      <c r="AC25">
        <f t="shared" si="2"/>
        <v>13421.123948495455</v>
      </c>
      <c r="AD25">
        <f t="shared" si="2"/>
        <v>2641.4747832160069</v>
      </c>
      <c r="AE25">
        <f t="shared" si="2"/>
        <v>269.56052947305022</v>
      </c>
      <c r="AF25">
        <f t="shared" si="2"/>
        <v>129.93828562381387</v>
      </c>
      <c r="AG25">
        <f t="shared" si="2"/>
        <v>1042.9549942228848</v>
      </c>
      <c r="AH25">
        <f t="shared" si="2"/>
        <v>2311.5391579295856</v>
      </c>
      <c r="AI25">
        <f t="shared" si="2"/>
        <v>359.52558702504564</v>
      </c>
      <c r="AJ25">
        <f t="shared" si="2"/>
        <v>91.89426434410754</v>
      </c>
      <c r="AK25">
        <f t="shared" si="2"/>
        <v>1090.6688691209285</v>
      </c>
      <c r="AL25">
        <f t="shared" si="2"/>
        <v>7015.681590271799</v>
      </c>
      <c r="AM25">
        <f t="shared" si="2"/>
        <v>880.04402423527097</v>
      </c>
      <c r="AN25">
        <f t="shared" si="2"/>
        <v>968.66514264888553</v>
      </c>
      <c r="AO25">
        <f t="shared" si="2"/>
        <v>3295.6910154666157</v>
      </c>
      <c r="AP25">
        <f t="shared" si="2"/>
        <v>7050.587187571572</v>
      </c>
      <c r="AQ25">
        <f t="shared" si="2"/>
        <v>750.22568916165403</v>
      </c>
      <c r="AR25">
        <f t="shared" si="2"/>
        <v>620.29279162461125</v>
      </c>
      <c r="AS25">
        <f t="shared" si="2"/>
        <v>4697.6499734771605</v>
      </c>
    </row>
    <row r="28" spans="1:45" x14ac:dyDescent="0.2">
      <c r="A28" t="s">
        <v>397</v>
      </c>
    </row>
    <row r="29" spans="1:45" x14ac:dyDescent="0.2">
      <c r="A29" t="s">
        <v>831</v>
      </c>
    </row>
    <row r="30" spans="1:45" x14ac:dyDescent="0.2">
      <c r="B30" t="s">
        <v>832</v>
      </c>
    </row>
  </sheetData>
  <pageMargins left="0.70866141732283472" right="0.70866141732283472" top="0.74803149606299213" bottom="0.74803149606299213" header="0.31496062992125984" footer="0.31496062992125984"/>
  <pageSetup scale="67" orientation="landscape" r:id="rId1"/>
  <colBreaks count="3" manualBreakCount="3">
    <brk id="13" max="1048575" man="1"/>
    <brk id="25" max="1048575" man="1"/>
    <brk id="37"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O48"/>
  <sheetViews>
    <sheetView workbookViewId="0"/>
  </sheetViews>
  <sheetFormatPr defaultColWidth="9" defaultRowHeight="12.75" x14ac:dyDescent="0.2"/>
  <cols>
    <col min="1" max="1" width="21" customWidth="1"/>
  </cols>
  <sheetData>
    <row r="1" spans="1:15" x14ac:dyDescent="0.2">
      <c r="A1" t="s">
        <v>833</v>
      </c>
    </row>
    <row r="2" spans="1:15" x14ac:dyDescent="0.2">
      <c r="A2" t="s">
        <v>834</v>
      </c>
    </row>
    <row r="3" spans="1:15" x14ac:dyDescent="0.2">
      <c r="A3" t="s">
        <v>809</v>
      </c>
    </row>
    <row r="4" spans="1:15" x14ac:dyDescent="0.2">
      <c r="B4" t="s">
        <v>835</v>
      </c>
      <c r="C4" t="s">
        <v>836</v>
      </c>
      <c r="D4" t="s">
        <v>837</v>
      </c>
      <c r="E4" t="s">
        <v>820</v>
      </c>
      <c r="F4" t="s">
        <v>794</v>
      </c>
      <c r="G4" t="s">
        <v>822</v>
      </c>
      <c r="H4" t="s">
        <v>823</v>
      </c>
      <c r="I4" t="s">
        <v>824</v>
      </c>
      <c r="J4" t="s">
        <v>799</v>
      </c>
      <c r="K4" t="s">
        <v>826</v>
      </c>
      <c r="L4" t="s">
        <v>838</v>
      </c>
      <c r="M4" t="s">
        <v>839</v>
      </c>
      <c r="N4" t="s">
        <v>840</v>
      </c>
      <c r="O4" t="s">
        <v>830</v>
      </c>
    </row>
    <row r="5" spans="1:15" x14ac:dyDescent="0.2">
      <c r="A5" t="s">
        <v>841</v>
      </c>
      <c r="B5">
        <v>1997</v>
      </c>
      <c r="C5">
        <f>B5+1</f>
        <v>1998</v>
      </c>
      <c r="D5">
        <f t="shared" ref="D5:O5" si="0">C5+1</f>
        <v>1999</v>
      </c>
      <c r="E5">
        <f t="shared" si="0"/>
        <v>2000</v>
      </c>
      <c r="F5">
        <f t="shared" si="0"/>
        <v>2001</v>
      </c>
      <c r="G5">
        <f t="shared" si="0"/>
        <v>2002</v>
      </c>
      <c r="H5">
        <f t="shared" si="0"/>
        <v>2003</v>
      </c>
      <c r="I5">
        <f t="shared" si="0"/>
        <v>2004</v>
      </c>
      <c r="J5">
        <f t="shared" si="0"/>
        <v>2005</v>
      </c>
      <c r="K5">
        <f t="shared" si="0"/>
        <v>2006</v>
      </c>
      <c r="L5">
        <f t="shared" si="0"/>
        <v>2007</v>
      </c>
      <c r="M5">
        <f t="shared" si="0"/>
        <v>2008</v>
      </c>
      <c r="N5">
        <f t="shared" si="0"/>
        <v>2009</v>
      </c>
      <c r="O5">
        <f t="shared" si="0"/>
        <v>2010</v>
      </c>
    </row>
    <row r="6" spans="1:15" x14ac:dyDescent="0.2">
      <c r="A6" t="s">
        <v>101</v>
      </c>
      <c r="B6">
        <f t="shared" ref="B6:O6" si="1">B18+B30</f>
        <v>829770</v>
      </c>
      <c r="C6">
        <f t="shared" si="1"/>
        <v>822771</v>
      </c>
      <c r="D6">
        <f t="shared" si="1"/>
        <v>826362</v>
      </c>
      <c r="E6">
        <f t="shared" si="1"/>
        <v>845904.41605826898</v>
      </c>
      <c r="F6">
        <f t="shared" si="1"/>
        <v>865999.90416525421</v>
      </c>
      <c r="G6">
        <f t="shared" si="1"/>
        <v>886665</v>
      </c>
      <c r="H6">
        <f t="shared" si="1"/>
        <v>936393</v>
      </c>
      <c r="I6">
        <f t="shared" si="1"/>
        <v>993714</v>
      </c>
      <c r="J6">
        <f t="shared" si="1"/>
        <v>1015303.6508547051</v>
      </c>
      <c r="K6">
        <f t="shared" si="1"/>
        <v>1037367.1536937219</v>
      </c>
      <c r="L6">
        <f t="shared" si="1"/>
        <v>1059915</v>
      </c>
      <c r="M6">
        <f t="shared" si="1"/>
        <v>1066350</v>
      </c>
      <c r="N6">
        <f t="shared" si="1"/>
        <v>1112370</v>
      </c>
      <c r="O6">
        <f t="shared" si="1"/>
        <v>1137752.1253984971</v>
      </c>
    </row>
    <row r="7" spans="1:15" x14ac:dyDescent="0.2">
      <c r="A7" t="s">
        <v>842</v>
      </c>
      <c r="B7">
        <f t="shared" ref="B7:O7" si="2">B19+B31</f>
        <v>16056</v>
      </c>
      <c r="C7">
        <f t="shared" si="2"/>
        <v>15798</v>
      </c>
      <c r="D7">
        <f t="shared" si="2"/>
        <v>15711</v>
      </c>
      <c r="E7">
        <f t="shared" si="2"/>
        <v>15896.622684671496</v>
      </c>
      <c r="F7">
        <f t="shared" si="2"/>
        <v>16084.611655816387</v>
      </c>
      <c r="G7">
        <f t="shared" si="2"/>
        <v>16275</v>
      </c>
      <c r="H7">
        <f t="shared" si="2"/>
        <v>16905</v>
      </c>
      <c r="I7">
        <f t="shared" si="2"/>
        <v>17550</v>
      </c>
      <c r="J7">
        <f t="shared" si="2"/>
        <v>17636.040504730594</v>
      </c>
      <c r="K7">
        <f t="shared" si="2"/>
        <v>17723.035547139647</v>
      </c>
      <c r="L7">
        <f t="shared" si="2"/>
        <v>17811</v>
      </c>
      <c r="M7">
        <f t="shared" si="2"/>
        <v>17298</v>
      </c>
      <c r="N7">
        <f t="shared" si="2"/>
        <v>17319</v>
      </c>
      <c r="O7">
        <f t="shared" si="2"/>
        <v>17276.998122554294</v>
      </c>
    </row>
    <row r="8" spans="1:15" x14ac:dyDescent="0.2">
      <c r="A8" t="s">
        <v>843</v>
      </c>
      <c r="B8">
        <f t="shared" ref="B8:O8" si="3">B20+B32</f>
        <v>2736</v>
      </c>
      <c r="C8">
        <f t="shared" si="3"/>
        <v>2934</v>
      </c>
      <c r="D8">
        <f t="shared" si="3"/>
        <v>2889</v>
      </c>
      <c r="E8">
        <f t="shared" si="3"/>
        <v>3035.6194884489128</v>
      </c>
      <c r="F8">
        <f t="shared" si="3"/>
        <v>3191.3795468900307</v>
      </c>
      <c r="G8">
        <f t="shared" si="3"/>
        <v>3357</v>
      </c>
      <c r="H8">
        <f t="shared" si="3"/>
        <v>3561</v>
      </c>
      <c r="I8">
        <f t="shared" si="3"/>
        <v>3858</v>
      </c>
      <c r="J8">
        <f t="shared" si="3"/>
        <v>3904.4385032009832</v>
      </c>
      <c r="K8">
        <f t="shared" si="3"/>
        <v>3951.4362571638694</v>
      </c>
      <c r="L8">
        <f t="shared" si="3"/>
        <v>3999</v>
      </c>
      <c r="M8">
        <f t="shared" si="3"/>
        <v>3837</v>
      </c>
      <c r="N8">
        <f t="shared" si="3"/>
        <v>4092</v>
      </c>
      <c r="O8">
        <f t="shared" si="3"/>
        <v>4143.2487789070346</v>
      </c>
    </row>
    <row r="9" spans="1:15" x14ac:dyDescent="0.2">
      <c r="A9" t="s">
        <v>844</v>
      </c>
      <c r="B9">
        <f t="shared" ref="B9:O9" si="4">B21+B33</f>
        <v>36834</v>
      </c>
      <c r="C9">
        <f t="shared" si="4"/>
        <v>37083</v>
      </c>
      <c r="D9">
        <f t="shared" si="4"/>
        <v>37242</v>
      </c>
      <c r="E9">
        <f t="shared" si="4"/>
        <v>38319.381588642922</v>
      </c>
      <c r="F9">
        <f t="shared" si="4"/>
        <v>39429.045638631949</v>
      </c>
      <c r="G9">
        <f t="shared" si="4"/>
        <v>40572</v>
      </c>
      <c r="H9">
        <f t="shared" si="4"/>
        <v>41895</v>
      </c>
      <c r="I9">
        <f t="shared" si="4"/>
        <v>44778</v>
      </c>
      <c r="J9">
        <f t="shared" si="4"/>
        <v>43989.727696388116</v>
      </c>
      <c r="K9">
        <f t="shared" si="4"/>
        <v>43216.84026875667</v>
      </c>
      <c r="L9">
        <f t="shared" si="4"/>
        <v>42459</v>
      </c>
      <c r="M9">
        <f t="shared" si="4"/>
        <v>41445</v>
      </c>
      <c r="N9">
        <f t="shared" si="4"/>
        <v>40896</v>
      </c>
      <c r="O9">
        <f t="shared" si="4"/>
        <v>40160.972097878956</v>
      </c>
    </row>
    <row r="10" spans="1:15" x14ac:dyDescent="0.2">
      <c r="A10" t="s">
        <v>845</v>
      </c>
      <c r="B10">
        <f t="shared" ref="B10:O10" si="5">B22+B34</f>
        <v>23631</v>
      </c>
      <c r="C10">
        <f t="shared" si="5"/>
        <v>22686</v>
      </c>
      <c r="D10">
        <f t="shared" si="5"/>
        <v>22764</v>
      </c>
      <c r="E10">
        <f t="shared" si="5"/>
        <v>23267.776141615956</v>
      </c>
      <c r="F10">
        <f t="shared" si="5"/>
        <v>23783.669081801876</v>
      </c>
      <c r="G10">
        <f t="shared" si="5"/>
        <v>24312</v>
      </c>
      <c r="H10">
        <f t="shared" si="5"/>
        <v>24654</v>
      </c>
      <c r="I10">
        <f t="shared" si="5"/>
        <v>25554</v>
      </c>
      <c r="J10">
        <f t="shared" si="5"/>
        <v>24939.322364004533</v>
      </c>
      <c r="K10">
        <f t="shared" si="5"/>
        <v>24339.441173686228</v>
      </c>
      <c r="L10">
        <f t="shared" si="5"/>
        <v>23754</v>
      </c>
      <c r="M10">
        <f t="shared" si="5"/>
        <v>23682</v>
      </c>
      <c r="N10">
        <f t="shared" si="5"/>
        <v>23025</v>
      </c>
      <c r="O10">
        <f t="shared" si="5"/>
        <v>22554.759798092706</v>
      </c>
    </row>
    <row r="11" spans="1:15" x14ac:dyDescent="0.2">
      <c r="A11" t="s">
        <v>846</v>
      </c>
      <c r="B11">
        <f t="shared" ref="B11:O11" si="6">B23+B35</f>
        <v>235692</v>
      </c>
      <c r="C11">
        <f t="shared" si="6"/>
        <v>232092</v>
      </c>
      <c r="D11">
        <f t="shared" si="6"/>
        <v>232275</v>
      </c>
      <c r="E11">
        <f t="shared" si="6"/>
        <v>234989.93945519894</v>
      </c>
      <c r="F11">
        <f t="shared" si="6"/>
        <v>237787.30175401905</v>
      </c>
      <c r="G11">
        <f t="shared" si="6"/>
        <v>240669</v>
      </c>
      <c r="H11">
        <f t="shared" si="6"/>
        <v>250809</v>
      </c>
      <c r="I11">
        <f t="shared" si="6"/>
        <v>260061</v>
      </c>
      <c r="J11">
        <f t="shared" si="6"/>
        <v>262231.79930479493</v>
      </c>
      <c r="K11">
        <f t="shared" si="6"/>
        <v>264448.56480836112</v>
      </c>
      <c r="L11">
        <f t="shared" si="6"/>
        <v>266712</v>
      </c>
      <c r="M11">
        <f t="shared" si="6"/>
        <v>268014</v>
      </c>
      <c r="N11">
        <f t="shared" si="6"/>
        <v>269100</v>
      </c>
      <c r="O11">
        <f t="shared" si="6"/>
        <v>270993.68139018194</v>
      </c>
    </row>
    <row r="12" spans="1:15" x14ac:dyDescent="0.2">
      <c r="A12" t="s">
        <v>847</v>
      </c>
      <c r="B12">
        <f t="shared" ref="B12:O12" si="7">B24+B36</f>
        <v>306831</v>
      </c>
      <c r="C12">
        <f t="shared" si="7"/>
        <v>303408</v>
      </c>
      <c r="D12">
        <f t="shared" si="7"/>
        <v>302940</v>
      </c>
      <c r="E12">
        <f t="shared" si="7"/>
        <v>313495.53324520489</v>
      </c>
      <c r="F12">
        <f t="shared" si="7"/>
        <v>324419.2477938892</v>
      </c>
      <c r="G12">
        <f t="shared" si="7"/>
        <v>335724</v>
      </c>
      <c r="H12">
        <f t="shared" si="7"/>
        <v>362736</v>
      </c>
      <c r="I12">
        <f t="shared" si="7"/>
        <v>397776</v>
      </c>
      <c r="J12">
        <f t="shared" si="7"/>
        <v>411735.29813891661</v>
      </c>
      <c r="K12">
        <f t="shared" si="7"/>
        <v>426255.53555506893</v>
      </c>
      <c r="L12">
        <f t="shared" si="7"/>
        <v>441360</v>
      </c>
      <c r="M12">
        <f t="shared" si="7"/>
        <v>446313</v>
      </c>
      <c r="N12">
        <f t="shared" si="7"/>
        <v>448467</v>
      </c>
      <c r="O12">
        <f t="shared" si="7"/>
        <v>459508.12166422594</v>
      </c>
    </row>
    <row r="13" spans="1:15" x14ac:dyDescent="0.2">
      <c r="A13" t="s">
        <v>848</v>
      </c>
      <c r="B13">
        <f t="shared" ref="B13:O13" si="8">B25+B37</f>
        <v>32055</v>
      </c>
      <c r="C13">
        <f t="shared" si="8"/>
        <v>30819</v>
      </c>
      <c r="D13">
        <f t="shared" si="8"/>
        <v>30735</v>
      </c>
      <c r="E13">
        <f t="shared" si="8"/>
        <v>31791.824116476077</v>
      </c>
      <c r="F13">
        <f t="shared" si="8"/>
        <v>32925.393803256367</v>
      </c>
      <c r="G13">
        <f t="shared" si="8"/>
        <v>34140</v>
      </c>
      <c r="H13">
        <f t="shared" si="8"/>
        <v>35172</v>
      </c>
      <c r="I13">
        <f t="shared" si="8"/>
        <v>38046</v>
      </c>
      <c r="J13">
        <f t="shared" si="8"/>
        <v>38724.700970966354</v>
      </c>
      <c r="K13">
        <f t="shared" si="8"/>
        <v>39415.626807939065</v>
      </c>
      <c r="L13">
        <f t="shared" si="8"/>
        <v>40119</v>
      </c>
      <c r="M13">
        <f t="shared" si="8"/>
        <v>40299</v>
      </c>
      <c r="N13">
        <f t="shared" si="8"/>
        <v>39309</v>
      </c>
      <c r="O13">
        <f t="shared" si="8"/>
        <v>39568.798366172734</v>
      </c>
    </row>
    <row r="14" spans="1:15" x14ac:dyDescent="0.2">
      <c r="A14" t="s">
        <v>109</v>
      </c>
      <c r="B14">
        <f t="shared" ref="B14:O14" si="9">B26+B38</f>
        <v>31320</v>
      </c>
      <c r="C14">
        <f t="shared" si="9"/>
        <v>31227</v>
      </c>
      <c r="D14">
        <f t="shared" si="9"/>
        <v>31278</v>
      </c>
      <c r="E14">
        <f t="shared" si="9"/>
        <v>31547.666044722013</v>
      </c>
      <c r="F14">
        <f t="shared" si="9"/>
        <v>31819.659343023362</v>
      </c>
      <c r="G14">
        <f t="shared" si="9"/>
        <v>32094</v>
      </c>
      <c r="H14">
        <f t="shared" si="9"/>
        <v>34254</v>
      </c>
      <c r="I14">
        <f t="shared" si="9"/>
        <v>34557</v>
      </c>
      <c r="J14">
        <f t="shared" si="9"/>
        <v>29083.822980336998</v>
      </c>
      <c r="K14">
        <f t="shared" si="9"/>
        <v>24477.604533503698</v>
      </c>
      <c r="L14">
        <f t="shared" si="9"/>
        <v>20601</v>
      </c>
      <c r="M14">
        <f t="shared" si="9"/>
        <v>20604</v>
      </c>
      <c r="N14">
        <f t="shared" si="9"/>
        <v>19647</v>
      </c>
      <c r="O14">
        <f t="shared" si="9"/>
        <v>17754.842311677261</v>
      </c>
    </row>
    <row r="15" spans="1:15" x14ac:dyDescent="0.2">
      <c r="A15" t="s">
        <v>849</v>
      </c>
      <c r="B15">
        <f t="shared" ref="B15:O15" si="10">B27+B39</f>
        <v>70035</v>
      </c>
      <c r="C15">
        <f t="shared" si="10"/>
        <v>71418</v>
      </c>
      <c r="D15">
        <f t="shared" si="10"/>
        <v>73770</v>
      </c>
      <c r="E15">
        <f t="shared" si="10"/>
        <v>75461.181053699707</v>
      </c>
      <c r="F15">
        <f t="shared" si="10"/>
        <v>77247.120378829859</v>
      </c>
      <c r="G15">
        <f t="shared" si="10"/>
        <v>79131</v>
      </c>
      <c r="H15">
        <f t="shared" si="10"/>
        <v>83448</v>
      </c>
      <c r="I15">
        <f t="shared" si="10"/>
        <v>86097</v>
      </c>
      <c r="J15">
        <f t="shared" si="10"/>
        <v>88625.632182064364</v>
      </c>
      <c r="K15">
        <f t="shared" si="10"/>
        <v>91300.948005764571</v>
      </c>
      <c r="L15">
        <f t="shared" si="10"/>
        <v>94134</v>
      </c>
      <c r="M15">
        <f t="shared" si="10"/>
        <v>94662</v>
      </c>
      <c r="N15">
        <f t="shared" si="10"/>
        <v>93774</v>
      </c>
      <c r="O15">
        <f t="shared" si="10"/>
        <v>95417.757606131243</v>
      </c>
    </row>
    <row r="16" spans="1:15" x14ac:dyDescent="0.2">
      <c r="A16" t="s">
        <v>801</v>
      </c>
      <c r="B16">
        <f t="shared" ref="B16:O16" si="11">B28+B40</f>
        <v>74580</v>
      </c>
      <c r="C16">
        <f t="shared" si="11"/>
        <v>75303</v>
      </c>
      <c r="D16">
        <f t="shared" si="11"/>
        <v>76752</v>
      </c>
      <c r="E16">
        <f t="shared" si="11"/>
        <v>77911.371954560833</v>
      </c>
      <c r="F16">
        <f t="shared" si="11"/>
        <v>79122.979398251817</v>
      </c>
      <c r="G16">
        <f t="shared" si="11"/>
        <v>80388</v>
      </c>
      <c r="H16">
        <f t="shared" si="11"/>
        <v>82962</v>
      </c>
      <c r="I16">
        <f t="shared" si="11"/>
        <v>85437</v>
      </c>
      <c r="J16">
        <f t="shared" si="11"/>
        <v>92496.21096051934</v>
      </c>
      <c r="K16">
        <f t="shared" si="11"/>
        <v>100304.31509877442</v>
      </c>
      <c r="L16">
        <f t="shared" si="11"/>
        <v>108960</v>
      </c>
      <c r="M16">
        <f t="shared" si="11"/>
        <v>110187</v>
      </c>
      <c r="N16">
        <f t="shared" si="11"/>
        <v>156738</v>
      </c>
      <c r="O16">
        <f t="shared" si="11"/>
        <v>178056.64893004386</v>
      </c>
    </row>
    <row r="17" spans="1:15" x14ac:dyDescent="0.2">
      <c r="A17" t="s">
        <v>850</v>
      </c>
    </row>
    <row r="18" spans="1:15" x14ac:dyDescent="0.2">
      <c r="A18" t="s">
        <v>101</v>
      </c>
      <c r="B18">
        <v>573636</v>
      </c>
      <c r="C18">
        <v>573099</v>
      </c>
      <c r="D18">
        <v>580377</v>
      </c>
      <c r="E18">
        <f t="shared" ref="E18:F28" si="12">D18*POWER($G18/$D18, 1/3)</f>
        <v>598065.42471535655</v>
      </c>
      <c r="F18">
        <f t="shared" si="12"/>
        <v>616292.94792860467</v>
      </c>
      <c r="G18">
        <v>635076</v>
      </c>
      <c r="H18">
        <v>677478</v>
      </c>
      <c r="I18">
        <v>738153</v>
      </c>
      <c r="J18">
        <f t="shared" ref="J18:K28" si="13">I18*(POWER($L18/$I18,1/3))</f>
        <v>755143.90048519347</v>
      </c>
      <c r="K18">
        <f t="shared" si="13"/>
        <v>772525.89969828993</v>
      </c>
      <c r="L18">
        <v>790308</v>
      </c>
      <c r="M18">
        <v>796440</v>
      </c>
      <c r="N18">
        <v>828216</v>
      </c>
      <c r="O18">
        <f>N18*POWER(N18/I18, 1/5)</f>
        <v>847506.54664414481</v>
      </c>
    </row>
    <row r="19" spans="1:15" x14ac:dyDescent="0.2">
      <c r="A19" t="s">
        <v>842</v>
      </c>
      <c r="B19">
        <v>13194</v>
      </c>
      <c r="C19">
        <v>13116</v>
      </c>
      <c r="D19">
        <v>13116</v>
      </c>
      <c r="E19">
        <f t="shared" si="12"/>
        <v>13251.593402891423</v>
      </c>
      <c r="F19">
        <f t="shared" si="12"/>
        <v>13388.588572396729</v>
      </c>
      <c r="G19">
        <v>13527</v>
      </c>
      <c r="H19">
        <v>13953</v>
      </c>
      <c r="I19">
        <v>14445</v>
      </c>
      <c r="J19">
        <f t="shared" si="13"/>
        <v>14478.920284781194</v>
      </c>
      <c r="K19">
        <f t="shared" si="13"/>
        <v>14512.920222433253</v>
      </c>
      <c r="L19">
        <v>14547</v>
      </c>
      <c r="M19">
        <v>14112</v>
      </c>
      <c r="N19">
        <v>13968</v>
      </c>
      <c r="O19">
        <f t="shared" ref="O19:O28" si="14">N19*POWER(N19/I19, 1/5)</f>
        <v>13874.507064701669</v>
      </c>
    </row>
    <row r="20" spans="1:15" x14ac:dyDescent="0.2">
      <c r="A20" t="s">
        <v>843</v>
      </c>
      <c r="B20">
        <v>2313</v>
      </c>
      <c r="C20">
        <v>2451</v>
      </c>
      <c r="D20">
        <v>2472</v>
      </c>
      <c r="E20">
        <f t="shared" si="12"/>
        <v>2572.8312405707561</v>
      </c>
      <c r="F20">
        <f t="shared" si="12"/>
        <v>2677.7753205731619</v>
      </c>
      <c r="G20">
        <v>2787</v>
      </c>
      <c r="H20">
        <v>2952</v>
      </c>
      <c r="I20">
        <v>3252</v>
      </c>
      <c r="J20">
        <f t="shared" si="13"/>
        <v>3291.5178396857896</v>
      </c>
      <c r="K20">
        <f t="shared" si="13"/>
        <v>3331.5158945171611</v>
      </c>
      <c r="L20">
        <v>3372</v>
      </c>
      <c r="M20">
        <v>3177</v>
      </c>
      <c r="N20">
        <v>3336</v>
      </c>
      <c r="O20">
        <f t="shared" si="14"/>
        <v>3353.0585961136198</v>
      </c>
    </row>
    <row r="21" spans="1:15" x14ac:dyDescent="0.2">
      <c r="A21" t="s">
        <v>844</v>
      </c>
      <c r="B21">
        <v>29940</v>
      </c>
      <c r="C21">
        <v>30078</v>
      </c>
      <c r="D21">
        <v>30027</v>
      </c>
      <c r="E21">
        <f t="shared" si="12"/>
        <v>30815.132532361433</v>
      </c>
      <c r="F21">
        <f t="shared" si="12"/>
        <v>31623.951543177805</v>
      </c>
      <c r="G21">
        <v>32454</v>
      </c>
      <c r="H21">
        <v>33903</v>
      </c>
      <c r="I21">
        <v>36240</v>
      </c>
      <c r="J21">
        <f t="shared" si="13"/>
        <v>35704.114862181057</v>
      </c>
      <c r="K21">
        <f t="shared" si="13"/>
        <v>35176.153920855912</v>
      </c>
      <c r="L21">
        <v>34656</v>
      </c>
      <c r="M21">
        <v>33702</v>
      </c>
      <c r="N21">
        <v>33126</v>
      </c>
      <c r="O21">
        <f t="shared" si="14"/>
        <v>32536.074904337751</v>
      </c>
    </row>
    <row r="22" spans="1:15" x14ac:dyDescent="0.2">
      <c r="A22" t="s">
        <v>845</v>
      </c>
      <c r="B22">
        <v>18933</v>
      </c>
      <c r="C22">
        <v>18504</v>
      </c>
      <c r="D22">
        <v>18528</v>
      </c>
      <c r="E22">
        <f t="shared" si="12"/>
        <v>18880.260271237243</v>
      </c>
      <c r="F22">
        <f t="shared" si="12"/>
        <v>19239.217827593882</v>
      </c>
      <c r="G22">
        <v>19605</v>
      </c>
      <c r="H22">
        <v>19887</v>
      </c>
      <c r="I22">
        <v>21123</v>
      </c>
      <c r="J22">
        <f t="shared" si="13"/>
        <v>20608.573431702829</v>
      </c>
      <c r="K22">
        <f t="shared" si="13"/>
        <v>20106.675135628826</v>
      </c>
      <c r="L22">
        <v>19617</v>
      </c>
      <c r="M22">
        <v>19317</v>
      </c>
      <c r="N22">
        <v>18666</v>
      </c>
      <c r="O22">
        <f t="shared" si="14"/>
        <v>18210.018792579067</v>
      </c>
    </row>
    <row r="23" spans="1:15" x14ac:dyDescent="0.2">
      <c r="A23" t="s">
        <v>846</v>
      </c>
      <c r="B23">
        <v>132054</v>
      </c>
      <c r="C23">
        <v>131073</v>
      </c>
      <c r="D23">
        <v>134160</v>
      </c>
      <c r="E23">
        <f t="shared" si="12"/>
        <v>137422.99511170434</v>
      </c>
      <c r="F23">
        <f t="shared" si="12"/>
        <v>140765.35171043169</v>
      </c>
      <c r="G23">
        <v>144189</v>
      </c>
      <c r="H23">
        <v>153330</v>
      </c>
      <c r="I23">
        <v>161775</v>
      </c>
      <c r="J23">
        <f t="shared" si="13"/>
        <v>164430.18257108625</v>
      </c>
      <c r="K23">
        <f t="shared" si="13"/>
        <v>167128.94415305674</v>
      </c>
      <c r="L23">
        <v>169872</v>
      </c>
      <c r="M23">
        <v>170760</v>
      </c>
      <c r="N23">
        <v>172425</v>
      </c>
      <c r="O23">
        <f t="shared" si="14"/>
        <v>174637.69874030451</v>
      </c>
    </row>
    <row r="24" spans="1:15" x14ac:dyDescent="0.2">
      <c r="A24" t="s">
        <v>847</v>
      </c>
      <c r="B24">
        <v>226998</v>
      </c>
      <c r="C24">
        <v>227154</v>
      </c>
      <c r="D24">
        <v>229983</v>
      </c>
      <c r="E24">
        <f t="shared" si="12"/>
        <v>237849.8374000176</v>
      </c>
      <c r="F24">
        <f t="shared" si="12"/>
        <v>245985.76917082918</v>
      </c>
      <c r="G24">
        <v>254400</v>
      </c>
      <c r="H24">
        <v>277443</v>
      </c>
      <c r="I24">
        <v>316062</v>
      </c>
      <c r="J24">
        <f t="shared" si="13"/>
        <v>329301.65454324876</v>
      </c>
      <c r="K24">
        <f t="shared" si="13"/>
        <v>343095.91056476627</v>
      </c>
      <c r="L24">
        <v>357468</v>
      </c>
      <c r="M24">
        <v>360036</v>
      </c>
      <c r="N24">
        <v>365775</v>
      </c>
      <c r="O24">
        <f t="shared" si="14"/>
        <v>376619.12149152724</v>
      </c>
    </row>
    <row r="25" spans="1:15" x14ac:dyDescent="0.2">
      <c r="A25" t="s">
        <v>848</v>
      </c>
      <c r="B25">
        <v>22026</v>
      </c>
      <c r="C25">
        <v>21024</v>
      </c>
      <c r="D25">
        <v>20883</v>
      </c>
      <c r="E25">
        <f t="shared" si="12"/>
        <v>22121.140598941671</v>
      </c>
      <c r="F25">
        <f t="shared" si="12"/>
        <v>23432.689814592992</v>
      </c>
      <c r="G25">
        <v>24822</v>
      </c>
      <c r="H25">
        <v>25233</v>
      </c>
      <c r="I25">
        <v>27846</v>
      </c>
      <c r="J25">
        <f t="shared" si="13"/>
        <v>28313.120183029376</v>
      </c>
      <c r="K25">
        <f t="shared" si="13"/>
        <v>28788.076366396086</v>
      </c>
      <c r="L25">
        <v>29271</v>
      </c>
      <c r="M25">
        <v>30813</v>
      </c>
      <c r="N25">
        <v>29145</v>
      </c>
      <c r="O25">
        <f t="shared" si="14"/>
        <v>29411.983104740902</v>
      </c>
    </row>
    <row r="26" spans="1:15" x14ac:dyDescent="0.2">
      <c r="A26" t="s">
        <v>109</v>
      </c>
      <c r="B26">
        <v>23571</v>
      </c>
      <c r="C26">
        <v>23862</v>
      </c>
      <c r="D26">
        <v>23655</v>
      </c>
      <c r="E26">
        <f t="shared" si="12"/>
        <v>23855.29917573103</v>
      </c>
      <c r="F26">
        <f t="shared" si="12"/>
        <v>24057.294388654984</v>
      </c>
      <c r="G26">
        <v>24261</v>
      </c>
      <c r="H26">
        <v>25923</v>
      </c>
      <c r="I26">
        <v>26478</v>
      </c>
      <c r="J26">
        <f t="shared" si="13"/>
        <v>22258.223008735917</v>
      </c>
      <c r="K26">
        <f t="shared" si="13"/>
        <v>18710.948391367212</v>
      </c>
      <c r="L26">
        <v>15729</v>
      </c>
      <c r="M26">
        <v>15735</v>
      </c>
      <c r="N26">
        <v>17493</v>
      </c>
      <c r="O26">
        <f t="shared" si="14"/>
        <v>16101.269522109269</v>
      </c>
    </row>
    <row r="27" spans="1:15" x14ac:dyDescent="0.2">
      <c r="A27" t="s">
        <v>849</v>
      </c>
      <c r="B27">
        <v>53046</v>
      </c>
      <c r="C27">
        <v>52824</v>
      </c>
      <c r="D27">
        <v>53508</v>
      </c>
      <c r="E27">
        <f t="shared" si="12"/>
        <v>55641.778639388896</v>
      </c>
      <c r="F27">
        <f t="shared" si="12"/>
        <v>57860.647569611167</v>
      </c>
      <c r="G27">
        <v>60168</v>
      </c>
      <c r="H27">
        <v>62889</v>
      </c>
      <c r="I27">
        <v>65004</v>
      </c>
      <c r="J27">
        <f t="shared" si="13"/>
        <v>65839.222443448598</v>
      </c>
      <c r="K27">
        <f t="shared" si="13"/>
        <v>66685.176480799724</v>
      </c>
      <c r="L27">
        <v>67542</v>
      </c>
      <c r="M27">
        <v>68433</v>
      </c>
      <c r="N27">
        <v>68787</v>
      </c>
      <c r="O27">
        <f t="shared" si="14"/>
        <v>69569.619250558055</v>
      </c>
    </row>
    <row r="28" spans="1:15" x14ac:dyDescent="0.2">
      <c r="A28" t="s">
        <v>801</v>
      </c>
      <c r="B28">
        <v>51567</v>
      </c>
      <c r="C28">
        <v>53013</v>
      </c>
      <c r="D28">
        <v>54039</v>
      </c>
      <c r="E28">
        <f t="shared" si="12"/>
        <v>55600.44767919086</v>
      </c>
      <c r="F28">
        <f t="shared" si="12"/>
        <v>57207.013122493758</v>
      </c>
      <c r="G28">
        <v>58860</v>
      </c>
      <c r="H28">
        <v>61965</v>
      </c>
      <c r="I28">
        <v>65931</v>
      </c>
      <c r="J28">
        <f t="shared" si="13"/>
        <v>69799.568180251983</v>
      </c>
      <c r="K28">
        <f t="shared" si="13"/>
        <v>73895.12851541226</v>
      </c>
      <c r="L28">
        <v>78231</v>
      </c>
      <c r="M28">
        <v>80349</v>
      </c>
      <c r="N28">
        <v>105492</v>
      </c>
      <c r="O28">
        <f t="shared" si="14"/>
        <v>115889.87615070782</v>
      </c>
    </row>
    <row r="29" spans="1:15" x14ac:dyDescent="0.2">
      <c r="A29" t="s">
        <v>851</v>
      </c>
    </row>
    <row r="30" spans="1:15" x14ac:dyDescent="0.2">
      <c r="A30" t="s">
        <v>101</v>
      </c>
      <c r="B30">
        <v>256134</v>
      </c>
      <c r="C30">
        <v>249672</v>
      </c>
      <c r="D30">
        <v>245985</v>
      </c>
      <c r="E30">
        <f t="shared" ref="E30:F40" si="15">D30*POWER($G30/$D30, 1/3)</f>
        <v>247838.99134291243</v>
      </c>
      <c r="F30">
        <f t="shared" si="15"/>
        <v>249706.95623664948</v>
      </c>
      <c r="G30">
        <v>251589</v>
      </c>
      <c r="H30">
        <v>258915</v>
      </c>
      <c r="I30">
        <v>255561</v>
      </c>
      <c r="J30">
        <f t="shared" ref="J30:K40" si="16">I30*(POWER($L30/$I30,1/3))</f>
        <v>260159.7503695116</v>
      </c>
      <c r="K30">
        <f t="shared" si="16"/>
        <v>264841.25399543199</v>
      </c>
      <c r="L30">
        <v>269607</v>
      </c>
      <c r="M30">
        <v>269910</v>
      </c>
      <c r="N30">
        <v>284154</v>
      </c>
      <c r="O30">
        <f>N30*POWER(N30/I30, 1/5)</f>
        <v>290245.57875435217</v>
      </c>
    </row>
    <row r="31" spans="1:15" x14ac:dyDescent="0.2">
      <c r="A31" t="s">
        <v>842</v>
      </c>
      <c r="B31">
        <v>2862</v>
      </c>
      <c r="C31">
        <v>2682</v>
      </c>
      <c r="D31">
        <v>2595</v>
      </c>
      <c r="E31">
        <f t="shared" si="15"/>
        <v>2645.0292817800737</v>
      </c>
      <c r="F31">
        <f t="shared" si="15"/>
        <v>2696.0230834196577</v>
      </c>
      <c r="G31">
        <v>2748</v>
      </c>
      <c r="H31">
        <v>2952</v>
      </c>
      <c r="I31">
        <v>3105</v>
      </c>
      <c r="J31">
        <f t="shared" si="16"/>
        <v>3157.1202199494014</v>
      </c>
      <c r="K31">
        <f t="shared" si="16"/>
        <v>3210.1153247063953</v>
      </c>
      <c r="L31">
        <v>3264</v>
      </c>
      <c r="M31">
        <v>3186</v>
      </c>
      <c r="N31">
        <v>3351</v>
      </c>
      <c r="O31">
        <f t="shared" ref="O31:O40" si="17">N31*POWER(N31/I31, 1/5)</f>
        <v>3402.4910578526255</v>
      </c>
    </row>
    <row r="32" spans="1:15" x14ac:dyDescent="0.2">
      <c r="A32" t="s">
        <v>843</v>
      </c>
      <c r="B32">
        <v>423</v>
      </c>
      <c r="C32">
        <v>483</v>
      </c>
      <c r="D32">
        <v>417</v>
      </c>
      <c r="E32">
        <f t="shared" si="15"/>
        <v>462.78824787815677</v>
      </c>
      <c r="F32">
        <f t="shared" si="15"/>
        <v>513.60422631686879</v>
      </c>
      <c r="G32">
        <v>570</v>
      </c>
      <c r="H32">
        <v>609</v>
      </c>
      <c r="I32">
        <v>606</v>
      </c>
      <c r="J32">
        <f t="shared" si="16"/>
        <v>612.92066351519372</v>
      </c>
      <c r="K32">
        <f t="shared" si="16"/>
        <v>619.92036264670844</v>
      </c>
      <c r="L32">
        <v>627</v>
      </c>
      <c r="M32">
        <v>660</v>
      </c>
      <c r="N32">
        <v>756</v>
      </c>
      <c r="O32">
        <f t="shared" si="17"/>
        <v>790.19018279341458</v>
      </c>
    </row>
    <row r="33" spans="1:15" x14ac:dyDescent="0.2">
      <c r="A33" t="s">
        <v>844</v>
      </c>
      <c r="B33">
        <v>6894</v>
      </c>
      <c r="C33">
        <v>7005</v>
      </c>
      <c r="D33">
        <v>7215</v>
      </c>
      <c r="E33">
        <f t="shared" si="15"/>
        <v>7504.249056281491</v>
      </c>
      <c r="F33">
        <f t="shared" si="15"/>
        <v>7805.0940954541438</v>
      </c>
      <c r="G33">
        <v>8118</v>
      </c>
      <c r="H33">
        <v>7992</v>
      </c>
      <c r="I33">
        <v>8538</v>
      </c>
      <c r="J33">
        <f t="shared" si="16"/>
        <v>8285.6128342070569</v>
      </c>
      <c r="K33">
        <f t="shared" si="16"/>
        <v>8040.6863479007607</v>
      </c>
      <c r="L33">
        <v>7803</v>
      </c>
      <c r="M33">
        <v>7743</v>
      </c>
      <c r="N33">
        <v>7770</v>
      </c>
      <c r="O33">
        <f t="shared" si="17"/>
        <v>7624.8971935412055</v>
      </c>
    </row>
    <row r="34" spans="1:15" x14ac:dyDescent="0.2">
      <c r="A34" t="s">
        <v>845</v>
      </c>
      <c r="B34">
        <v>4698</v>
      </c>
      <c r="C34">
        <v>4182</v>
      </c>
      <c r="D34">
        <v>4236</v>
      </c>
      <c r="E34">
        <f t="shared" si="15"/>
        <v>4387.515870378711</v>
      </c>
      <c r="F34">
        <f t="shared" si="15"/>
        <v>4544.4512542079929</v>
      </c>
      <c r="G34">
        <v>4707</v>
      </c>
      <c r="H34">
        <v>4767</v>
      </c>
      <c r="I34">
        <v>4431</v>
      </c>
      <c r="J34">
        <f t="shared" si="16"/>
        <v>4330.7489323017035</v>
      </c>
      <c r="K34">
        <f t="shared" si="16"/>
        <v>4232.7660380574007</v>
      </c>
      <c r="L34">
        <v>4137</v>
      </c>
      <c r="M34">
        <v>4365</v>
      </c>
      <c r="N34">
        <v>4359</v>
      </c>
      <c r="O34">
        <f t="shared" si="17"/>
        <v>4344.7410055136388</v>
      </c>
    </row>
    <row r="35" spans="1:15" x14ac:dyDescent="0.2">
      <c r="A35" t="s">
        <v>846</v>
      </c>
      <c r="B35">
        <v>103638</v>
      </c>
      <c r="C35">
        <v>101019</v>
      </c>
      <c r="D35">
        <v>98115</v>
      </c>
      <c r="E35">
        <f t="shared" si="15"/>
        <v>97566.944343494601</v>
      </c>
      <c r="F35">
        <f t="shared" si="15"/>
        <v>97021.950043587349</v>
      </c>
      <c r="G35">
        <v>96480</v>
      </c>
      <c r="H35">
        <v>97479</v>
      </c>
      <c r="I35">
        <v>98286</v>
      </c>
      <c r="J35">
        <f t="shared" si="16"/>
        <v>97801.616733708681</v>
      </c>
      <c r="K35">
        <f t="shared" si="16"/>
        <v>97319.620655304388</v>
      </c>
      <c r="L35">
        <v>96840</v>
      </c>
      <c r="M35">
        <v>97254</v>
      </c>
      <c r="N35">
        <v>96675</v>
      </c>
      <c r="O35">
        <f t="shared" si="17"/>
        <v>96355.982649877435</v>
      </c>
    </row>
    <row r="36" spans="1:15" x14ac:dyDescent="0.2">
      <c r="A36" t="s">
        <v>847</v>
      </c>
      <c r="B36">
        <v>79833</v>
      </c>
      <c r="C36">
        <v>76254</v>
      </c>
      <c r="D36">
        <v>72957</v>
      </c>
      <c r="E36">
        <f t="shared" si="15"/>
        <v>75645.695845187307</v>
      </c>
      <c r="F36">
        <f t="shared" si="15"/>
        <v>78433.47862306</v>
      </c>
      <c r="G36">
        <v>81324</v>
      </c>
      <c r="H36">
        <v>85293</v>
      </c>
      <c r="I36">
        <v>81714</v>
      </c>
      <c r="J36">
        <f t="shared" si="16"/>
        <v>82433.643595667847</v>
      </c>
      <c r="K36">
        <f t="shared" si="16"/>
        <v>83159.624990302647</v>
      </c>
      <c r="L36">
        <v>83892</v>
      </c>
      <c r="M36">
        <v>86277</v>
      </c>
      <c r="N36">
        <v>82692</v>
      </c>
      <c r="O36">
        <f t="shared" si="17"/>
        <v>82889.000172698696</v>
      </c>
    </row>
    <row r="37" spans="1:15" x14ac:dyDescent="0.2">
      <c r="A37" t="s">
        <v>848</v>
      </c>
      <c r="B37">
        <v>10029</v>
      </c>
      <c r="C37">
        <v>9795</v>
      </c>
      <c r="D37">
        <v>9852</v>
      </c>
      <c r="E37">
        <f t="shared" si="15"/>
        <v>9670.683517534404</v>
      </c>
      <c r="F37">
        <f t="shared" si="15"/>
        <v>9492.7039886633775</v>
      </c>
      <c r="G37">
        <v>9318</v>
      </c>
      <c r="H37">
        <v>9939</v>
      </c>
      <c r="I37">
        <v>10200</v>
      </c>
      <c r="J37">
        <f t="shared" si="16"/>
        <v>10411.580787936977</v>
      </c>
      <c r="K37">
        <f t="shared" si="16"/>
        <v>10627.550441542977</v>
      </c>
      <c r="L37">
        <v>10848</v>
      </c>
      <c r="M37">
        <v>9486</v>
      </c>
      <c r="N37">
        <v>10164</v>
      </c>
      <c r="O37">
        <f t="shared" si="17"/>
        <v>10156.815261431833</v>
      </c>
    </row>
    <row r="38" spans="1:15" x14ac:dyDescent="0.2">
      <c r="A38" t="s">
        <v>852</v>
      </c>
      <c r="B38">
        <v>7749</v>
      </c>
      <c r="C38">
        <v>7365</v>
      </c>
      <c r="D38">
        <v>7623</v>
      </c>
      <c r="E38">
        <f t="shared" si="15"/>
        <v>7692.3668689909828</v>
      </c>
      <c r="F38">
        <f t="shared" si="15"/>
        <v>7762.3649543683769</v>
      </c>
      <c r="G38">
        <v>7833</v>
      </c>
      <c r="H38">
        <v>8331</v>
      </c>
      <c r="I38">
        <v>8079</v>
      </c>
      <c r="J38">
        <f t="shared" si="16"/>
        <v>6825.5999716010811</v>
      </c>
      <c r="K38">
        <f t="shared" si="16"/>
        <v>5766.6561421364868</v>
      </c>
      <c r="L38">
        <v>4872</v>
      </c>
      <c r="M38">
        <v>4869</v>
      </c>
      <c r="N38">
        <v>2154</v>
      </c>
      <c r="O38">
        <f t="shared" si="17"/>
        <v>1653.5727895679915</v>
      </c>
    </row>
    <row r="39" spans="1:15" x14ac:dyDescent="0.2">
      <c r="A39" t="s">
        <v>849</v>
      </c>
      <c r="B39">
        <v>16989</v>
      </c>
      <c r="C39">
        <v>18594</v>
      </c>
      <c r="D39">
        <v>20262</v>
      </c>
      <c r="E39">
        <f t="shared" si="15"/>
        <v>19819.402414310811</v>
      </c>
      <c r="F39">
        <f t="shared" si="15"/>
        <v>19386.472809218696</v>
      </c>
      <c r="G39">
        <v>18963</v>
      </c>
      <c r="H39">
        <v>20559</v>
      </c>
      <c r="I39">
        <v>21093</v>
      </c>
      <c r="J39">
        <f t="shared" si="16"/>
        <v>22786.40973861577</v>
      </c>
      <c r="K39">
        <f t="shared" si="16"/>
        <v>24615.77152496485</v>
      </c>
      <c r="L39">
        <v>26592</v>
      </c>
      <c r="M39">
        <v>26229</v>
      </c>
      <c r="N39">
        <v>24987</v>
      </c>
      <c r="O39">
        <f t="shared" si="17"/>
        <v>25848.138355573188</v>
      </c>
    </row>
    <row r="40" spans="1:15" x14ac:dyDescent="0.2">
      <c r="A40" t="s">
        <v>801</v>
      </c>
      <c r="B40">
        <v>23013</v>
      </c>
      <c r="C40">
        <v>22290</v>
      </c>
      <c r="D40">
        <v>22713</v>
      </c>
      <c r="E40">
        <f t="shared" si="15"/>
        <v>22310.924275369965</v>
      </c>
      <c r="F40">
        <f t="shared" si="15"/>
        <v>21915.966275758059</v>
      </c>
      <c r="G40">
        <v>21528</v>
      </c>
      <c r="H40">
        <v>20997</v>
      </c>
      <c r="I40">
        <v>19506</v>
      </c>
      <c r="J40">
        <f t="shared" si="16"/>
        <v>22696.642780267353</v>
      </c>
      <c r="K40">
        <f t="shared" si="16"/>
        <v>26409.186583362156</v>
      </c>
      <c r="L40">
        <v>30729</v>
      </c>
      <c r="M40">
        <v>29838</v>
      </c>
      <c r="N40">
        <v>51246</v>
      </c>
      <c r="O40">
        <f t="shared" si="17"/>
        <v>62166.772779336046</v>
      </c>
    </row>
    <row r="42" spans="1:15" x14ac:dyDescent="0.2">
      <c r="A42" t="s">
        <v>397</v>
      </c>
    </row>
    <row r="43" spans="1:15" x14ac:dyDescent="0.2">
      <c r="A43" t="s">
        <v>853</v>
      </c>
    </row>
    <row r="44" spans="1:15" x14ac:dyDescent="0.2">
      <c r="B44" t="s">
        <v>854</v>
      </c>
    </row>
    <row r="45" spans="1:15" x14ac:dyDescent="0.2">
      <c r="A45" t="s">
        <v>855</v>
      </c>
    </row>
    <row r="46" spans="1:15" x14ac:dyDescent="0.2">
      <c r="B46" t="s">
        <v>856</v>
      </c>
    </row>
    <row r="47" spans="1:15" x14ac:dyDescent="0.2">
      <c r="A47" t="s">
        <v>857</v>
      </c>
    </row>
    <row r="48" spans="1:15" x14ac:dyDescent="0.2">
      <c r="B48" t="s">
        <v>858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16"/>
  <sheetViews>
    <sheetView workbookViewId="0"/>
  </sheetViews>
  <sheetFormatPr defaultColWidth="9" defaultRowHeight="12.75" x14ac:dyDescent="0.2"/>
  <cols>
    <col min="1" max="1" width="3.375" customWidth="1"/>
    <col min="2" max="6" width="15" bestFit="1" customWidth="1"/>
    <col min="8" max="8" width="15" bestFit="1" customWidth="1"/>
    <col min="11" max="11" width="15" bestFit="1" customWidth="1"/>
    <col min="14" max="14" width="15" bestFit="1" customWidth="1"/>
    <col min="17" max="17" width="15" bestFit="1" customWidth="1"/>
    <col min="20" max="20" width="15" bestFit="1" customWidth="1"/>
  </cols>
  <sheetData>
    <row r="1" spans="1:22" x14ac:dyDescent="0.2">
      <c r="A1" s="1" t="s">
        <v>122</v>
      </c>
      <c r="B1" s="22"/>
      <c r="C1" s="22"/>
      <c r="D1" s="22"/>
      <c r="E1" s="22"/>
      <c r="F1" s="22"/>
      <c r="G1" s="1"/>
      <c r="H1" s="1"/>
      <c r="I1" s="1"/>
      <c r="J1" s="22"/>
      <c r="K1" s="1"/>
      <c r="L1" s="1"/>
      <c r="M1" s="22"/>
      <c r="N1" s="1"/>
      <c r="O1" s="1"/>
      <c r="P1" s="22"/>
      <c r="Q1" s="1"/>
      <c r="R1" s="1"/>
      <c r="S1" s="22"/>
      <c r="T1" s="1"/>
      <c r="U1" s="1"/>
      <c r="V1" s="22"/>
    </row>
    <row r="2" spans="1:22" x14ac:dyDescent="0.2">
      <c r="A2" s="1"/>
      <c r="B2" s="22"/>
      <c r="C2" s="22"/>
      <c r="D2" s="22"/>
      <c r="E2" s="22"/>
      <c r="F2" s="22"/>
      <c r="G2" s="1"/>
      <c r="H2" s="1"/>
      <c r="I2" s="1"/>
      <c r="J2" s="22"/>
      <c r="K2" s="1"/>
      <c r="L2" s="1"/>
      <c r="M2" s="22"/>
      <c r="N2" s="1"/>
      <c r="O2" s="1"/>
      <c r="P2" s="22"/>
      <c r="Q2" s="1"/>
      <c r="R2" s="1"/>
      <c r="S2" s="22"/>
      <c r="T2" s="1"/>
      <c r="U2" s="1"/>
      <c r="V2" s="22"/>
    </row>
    <row r="3" spans="1:22" x14ac:dyDescent="0.2">
      <c r="A3" s="1"/>
      <c r="B3" s="21" t="s">
        <v>96</v>
      </c>
      <c r="C3" s="21" t="s">
        <v>97</v>
      </c>
      <c r="D3" s="21" t="s">
        <v>98</v>
      </c>
      <c r="E3" s="21" t="s">
        <v>99</v>
      </c>
      <c r="F3" s="21" t="s">
        <v>100</v>
      </c>
      <c r="G3" s="1"/>
      <c r="H3" s="233" t="s">
        <v>97</v>
      </c>
      <c r="I3" s="233"/>
      <c r="J3" s="233"/>
      <c r="K3" s="233" t="s">
        <v>98</v>
      </c>
      <c r="L3" s="233"/>
      <c r="M3" s="233"/>
      <c r="N3" s="233" t="s">
        <v>99</v>
      </c>
      <c r="O3" s="233"/>
      <c r="P3" s="233"/>
      <c r="Q3" s="233" t="s">
        <v>100</v>
      </c>
      <c r="R3" s="233"/>
      <c r="S3" s="233"/>
      <c r="T3" s="233" t="s">
        <v>96</v>
      </c>
      <c r="U3" s="233"/>
      <c r="V3" s="233"/>
    </row>
    <row r="4" spans="1:22" x14ac:dyDescent="0.2">
      <c r="A4" s="1">
        <v>1</v>
      </c>
      <c r="B4" s="22" t="e">
        <f>INDEX($T$4:$T$33,MATCH(A4,$V$4:$V$33,0))</f>
        <v>#N/A</v>
      </c>
      <c r="C4" s="22" t="e">
        <f t="shared" ref="C4:C14" si="0">INDEX($H$4:$H$33,MATCH(A4,$J$4:$J$33,0))</f>
        <v>#N/A</v>
      </c>
      <c r="D4" s="22" t="e">
        <f t="shared" ref="D4:D14" si="1">INDEX($K$4:$K$33,MATCH(A4,$M$4:$M$33,0))</f>
        <v>#N/A</v>
      </c>
      <c r="E4" s="22" t="e">
        <f t="shared" ref="E4:E14" si="2">INDEX($N$4:$N$33,MATCH(A4,$P$4:$P$33,0))</f>
        <v>#N/A</v>
      </c>
      <c r="F4" s="22" t="e">
        <f t="shared" ref="F4:F14" si="3">INDEX($Q$4:$Q$33,MATCH(A4,$S$4:$S$33,0))</f>
        <v>#N/A</v>
      </c>
      <c r="G4" s="1"/>
      <c r="H4" s="24" t="s">
        <v>101</v>
      </c>
      <c r="I4" s="6" t="e">
        <f>'9'!#REF!</f>
        <v>#REF!</v>
      </c>
      <c r="J4" s="22" t="e">
        <f t="shared" ref="J4:J14" si="4">RANK(I4,$I$4:$I$33)</f>
        <v>#REF!</v>
      </c>
      <c r="K4" s="24" t="s">
        <v>101</v>
      </c>
      <c r="L4" s="6" t="e">
        <f>'9'!#REF!</f>
        <v>#REF!</v>
      </c>
      <c r="M4" s="22" t="e">
        <f t="shared" ref="M4:M14" si="5">RANK(L4,$L$4:$L$33)</f>
        <v>#REF!</v>
      </c>
      <c r="N4" s="24" t="s">
        <v>101</v>
      </c>
      <c r="O4" s="6" t="e">
        <f>'9'!#REF!</f>
        <v>#REF!</v>
      </c>
      <c r="P4" s="22" t="e">
        <f t="shared" ref="P4:P14" si="6">RANK(O4,$O$4:$O$33)</f>
        <v>#REF!</v>
      </c>
      <c r="Q4" s="24" t="s">
        <v>101</v>
      </c>
      <c r="R4" s="6" t="e">
        <f>'9'!#REF!</f>
        <v>#REF!</v>
      </c>
      <c r="S4" s="22" t="e">
        <f t="shared" ref="S4:S14" si="7">RANK(R4,R$4:R$33,0)</f>
        <v>#REF!</v>
      </c>
      <c r="T4" s="24" t="s">
        <v>101</v>
      </c>
      <c r="U4" s="6" t="e">
        <f>'9'!#REF!</f>
        <v>#REF!</v>
      </c>
      <c r="V4" s="22" t="e">
        <f t="shared" ref="V4:V14" si="8">RANK(U4,U$4:U$33,0)</f>
        <v>#REF!</v>
      </c>
    </row>
    <row r="5" spans="1:22" x14ac:dyDescent="0.2">
      <c r="A5" s="1">
        <f>A4+1</f>
        <v>2</v>
      </c>
      <c r="B5" s="22" t="e">
        <f t="shared" ref="B5:B14" si="9">INDEX($T$4:$T$33,MATCH(A5,$V$4:$V$33,0))</f>
        <v>#N/A</v>
      </c>
      <c r="C5" s="22" t="e">
        <f t="shared" si="0"/>
        <v>#N/A</v>
      </c>
      <c r="D5" s="22" t="e">
        <f t="shared" si="1"/>
        <v>#N/A</v>
      </c>
      <c r="E5" s="22" t="e">
        <f t="shared" si="2"/>
        <v>#N/A</v>
      </c>
      <c r="F5" s="22" t="e">
        <f t="shared" si="3"/>
        <v>#N/A</v>
      </c>
      <c r="G5" s="1"/>
      <c r="H5" s="24" t="s">
        <v>102</v>
      </c>
      <c r="I5" s="6" t="e">
        <f>'9'!#REF!</f>
        <v>#REF!</v>
      </c>
      <c r="J5" s="22" t="e">
        <f t="shared" si="4"/>
        <v>#REF!</v>
      </c>
      <c r="K5" s="24" t="s">
        <v>102</v>
      </c>
      <c r="L5" s="6" t="e">
        <f>'9'!#REF!</f>
        <v>#REF!</v>
      </c>
      <c r="M5" s="22" t="e">
        <f t="shared" si="5"/>
        <v>#REF!</v>
      </c>
      <c r="N5" s="24" t="s">
        <v>102</v>
      </c>
      <c r="O5" s="6" t="e">
        <f>'9'!#REF!</f>
        <v>#REF!</v>
      </c>
      <c r="P5" s="22" t="e">
        <f t="shared" si="6"/>
        <v>#REF!</v>
      </c>
      <c r="Q5" s="24" t="s">
        <v>102</v>
      </c>
      <c r="R5" s="6" t="e">
        <f>'9'!#REF!</f>
        <v>#REF!</v>
      </c>
      <c r="S5" s="22" t="e">
        <f t="shared" si="7"/>
        <v>#REF!</v>
      </c>
      <c r="T5" s="24" t="s">
        <v>102</v>
      </c>
      <c r="U5" s="6" t="e">
        <f>'9'!#REF!</f>
        <v>#REF!</v>
      </c>
      <c r="V5" s="22" t="e">
        <f t="shared" si="8"/>
        <v>#REF!</v>
      </c>
    </row>
    <row r="6" spans="1:22" x14ac:dyDescent="0.2">
      <c r="A6" s="1">
        <f t="shared" ref="A6:A14" si="10">A5+1</f>
        <v>3</v>
      </c>
      <c r="B6" s="22" t="e">
        <f t="shared" si="9"/>
        <v>#N/A</v>
      </c>
      <c r="C6" s="22" t="e">
        <f t="shared" si="0"/>
        <v>#N/A</v>
      </c>
      <c r="D6" s="22" t="e">
        <f t="shared" si="1"/>
        <v>#N/A</v>
      </c>
      <c r="E6" s="22" t="e">
        <f t="shared" si="2"/>
        <v>#N/A</v>
      </c>
      <c r="F6" s="22" t="e">
        <f t="shared" si="3"/>
        <v>#N/A</v>
      </c>
      <c r="G6" s="1"/>
      <c r="H6" s="24" t="s">
        <v>103</v>
      </c>
      <c r="I6" s="6" t="e">
        <f>'9'!#REF!</f>
        <v>#REF!</v>
      </c>
      <c r="J6" s="22" t="e">
        <f t="shared" si="4"/>
        <v>#REF!</v>
      </c>
      <c r="K6" s="24" t="s">
        <v>103</v>
      </c>
      <c r="L6" s="6" t="e">
        <f>'9'!#REF!</f>
        <v>#REF!</v>
      </c>
      <c r="M6" s="22" t="e">
        <f t="shared" si="5"/>
        <v>#REF!</v>
      </c>
      <c r="N6" s="24" t="s">
        <v>103</v>
      </c>
      <c r="O6" s="6" t="e">
        <f>'9'!#REF!</f>
        <v>#REF!</v>
      </c>
      <c r="P6" s="22" t="e">
        <f t="shared" si="6"/>
        <v>#REF!</v>
      </c>
      <c r="Q6" s="24" t="s">
        <v>103</v>
      </c>
      <c r="R6" s="6" t="e">
        <f>'9'!#REF!</f>
        <v>#REF!</v>
      </c>
      <c r="S6" s="22" t="e">
        <f t="shared" si="7"/>
        <v>#REF!</v>
      </c>
      <c r="T6" s="24" t="s">
        <v>103</v>
      </c>
      <c r="U6" s="6" t="e">
        <f>'9'!#REF!</f>
        <v>#REF!</v>
      </c>
      <c r="V6" s="22" t="e">
        <f t="shared" si="8"/>
        <v>#REF!</v>
      </c>
    </row>
    <row r="7" spans="1:22" x14ac:dyDescent="0.2">
      <c r="A7" s="1">
        <f t="shared" si="10"/>
        <v>4</v>
      </c>
      <c r="B7" s="22" t="e">
        <f t="shared" si="9"/>
        <v>#N/A</v>
      </c>
      <c r="C7" s="22" t="e">
        <f t="shared" si="0"/>
        <v>#N/A</v>
      </c>
      <c r="D7" s="22" t="e">
        <f t="shared" si="1"/>
        <v>#N/A</v>
      </c>
      <c r="E7" s="22" t="e">
        <f t="shared" si="2"/>
        <v>#N/A</v>
      </c>
      <c r="F7" s="22" t="e">
        <f t="shared" si="3"/>
        <v>#N/A</v>
      </c>
      <c r="G7" s="1"/>
      <c r="H7" s="24" t="s">
        <v>104</v>
      </c>
      <c r="I7" s="6" t="e">
        <f>'9'!#REF!</f>
        <v>#REF!</v>
      </c>
      <c r="J7" s="22" t="e">
        <f t="shared" si="4"/>
        <v>#REF!</v>
      </c>
      <c r="K7" s="24" t="s">
        <v>104</v>
      </c>
      <c r="L7" s="6" t="e">
        <f>'9'!#REF!</f>
        <v>#REF!</v>
      </c>
      <c r="M7" s="22" t="e">
        <f t="shared" si="5"/>
        <v>#REF!</v>
      </c>
      <c r="N7" s="24" t="s">
        <v>104</v>
      </c>
      <c r="O7" s="6" t="e">
        <f>'9'!#REF!</f>
        <v>#REF!</v>
      </c>
      <c r="P7" s="22" t="e">
        <f t="shared" si="6"/>
        <v>#REF!</v>
      </c>
      <c r="Q7" s="24" t="s">
        <v>104</v>
      </c>
      <c r="R7" s="6" t="e">
        <f>'9'!#REF!</f>
        <v>#REF!</v>
      </c>
      <c r="S7" s="22" t="e">
        <f t="shared" si="7"/>
        <v>#REF!</v>
      </c>
      <c r="T7" s="24" t="s">
        <v>104</v>
      </c>
      <c r="U7" s="6" t="e">
        <f>'9'!#REF!</f>
        <v>#REF!</v>
      </c>
      <c r="V7" s="22" t="e">
        <f t="shared" si="8"/>
        <v>#REF!</v>
      </c>
    </row>
    <row r="8" spans="1:22" x14ac:dyDescent="0.2">
      <c r="A8" s="1">
        <f t="shared" si="10"/>
        <v>5</v>
      </c>
      <c r="B8" s="22" t="e">
        <f t="shared" si="9"/>
        <v>#N/A</v>
      </c>
      <c r="C8" s="22" t="e">
        <f t="shared" si="0"/>
        <v>#N/A</v>
      </c>
      <c r="D8" s="22" t="e">
        <f t="shared" si="1"/>
        <v>#N/A</v>
      </c>
      <c r="E8" s="22" t="e">
        <f t="shared" si="2"/>
        <v>#N/A</v>
      </c>
      <c r="F8" s="22" t="e">
        <f t="shared" si="3"/>
        <v>#N/A</v>
      </c>
      <c r="G8" s="1"/>
      <c r="H8" s="24" t="s">
        <v>105</v>
      </c>
      <c r="I8" s="6" t="e">
        <f>'9'!#REF!</f>
        <v>#REF!</v>
      </c>
      <c r="J8" s="22" t="e">
        <f t="shared" si="4"/>
        <v>#REF!</v>
      </c>
      <c r="K8" s="24" t="s">
        <v>105</v>
      </c>
      <c r="L8" s="6" t="e">
        <f>'9'!#REF!</f>
        <v>#REF!</v>
      </c>
      <c r="M8" s="22" t="e">
        <f t="shared" si="5"/>
        <v>#REF!</v>
      </c>
      <c r="N8" s="24" t="s">
        <v>105</v>
      </c>
      <c r="O8" s="6" t="e">
        <f>'9'!#REF!</f>
        <v>#REF!</v>
      </c>
      <c r="P8" s="22" t="e">
        <f t="shared" si="6"/>
        <v>#REF!</v>
      </c>
      <c r="Q8" s="24" t="s">
        <v>105</v>
      </c>
      <c r="R8" s="6" t="e">
        <f>'9'!#REF!</f>
        <v>#REF!</v>
      </c>
      <c r="S8" s="22" t="e">
        <f t="shared" si="7"/>
        <v>#REF!</v>
      </c>
      <c r="T8" s="24" t="s">
        <v>105</v>
      </c>
      <c r="U8" s="6" t="e">
        <f>'9'!#REF!</f>
        <v>#REF!</v>
      </c>
      <c r="V8" s="22" t="e">
        <f t="shared" si="8"/>
        <v>#REF!</v>
      </c>
    </row>
    <row r="9" spans="1:22" x14ac:dyDescent="0.2">
      <c r="A9" s="1">
        <f t="shared" si="10"/>
        <v>6</v>
      </c>
      <c r="B9" s="22" t="e">
        <f t="shared" si="9"/>
        <v>#N/A</v>
      </c>
      <c r="C9" s="22" t="e">
        <f t="shared" si="0"/>
        <v>#N/A</v>
      </c>
      <c r="D9" s="22" t="e">
        <f t="shared" si="1"/>
        <v>#N/A</v>
      </c>
      <c r="E9" s="22" t="e">
        <f t="shared" si="2"/>
        <v>#N/A</v>
      </c>
      <c r="F9" s="22" t="e">
        <f t="shared" si="3"/>
        <v>#N/A</v>
      </c>
      <c r="G9" s="1"/>
      <c r="H9" s="24" t="s">
        <v>106</v>
      </c>
      <c r="I9" s="6" t="e">
        <f>'9'!#REF!</f>
        <v>#REF!</v>
      </c>
      <c r="J9" s="22" t="e">
        <f t="shared" si="4"/>
        <v>#REF!</v>
      </c>
      <c r="K9" s="24" t="s">
        <v>106</v>
      </c>
      <c r="L9" s="6" t="e">
        <f>'9'!#REF!</f>
        <v>#REF!</v>
      </c>
      <c r="M9" s="22" t="e">
        <f t="shared" si="5"/>
        <v>#REF!</v>
      </c>
      <c r="N9" s="24" t="s">
        <v>106</v>
      </c>
      <c r="O9" s="6" t="e">
        <f>'9'!#REF!</f>
        <v>#REF!</v>
      </c>
      <c r="P9" s="22" t="e">
        <f t="shared" si="6"/>
        <v>#REF!</v>
      </c>
      <c r="Q9" s="24" t="s">
        <v>106</v>
      </c>
      <c r="R9" s="6" t="e">
        <f>'9'!#REF!</f>
        <v>#REF!</v>
      </c>
      <c r="S9" s="22" t="e">
        <f t="shared" si="7"/>
        <v>#REF!</v>
      </c>
      <c r="T9" s="24" t="s">
        <v>106</v>
      </c>
      <c r="U9" s="6" t="e">
        <f>'9'!#REF!</f>
        <v>#REF!</v>
      </c>
      <c r="V9" s="22" t="e">
        <f t="shared" si="8"/>
        <v>#REF!</v>
      </c>
    </row>
    <row r="10" spans="1:22" x14ac:dyDescent="0.2">
      <c r="A10" s="1">
        <f t="shared" si="10"/>
        <v>7</v>
      </c>
      <c r="B10" s="22" t="e">
        <f t="shared" si="9"/>
        <v>#N/A</v>
      </c>
      <c r="C10" s="22" t="e">
        <f t="shared" si="0"/>
        <v>#N/A</v>
      </c>
      <c r="D10" s="22" t="e">
        <f t="shared" si="1"/>
        <v>#N/A</v>
      </c>
      <c r="E10" s="22" t="e">
        <f t="shared" si="2"/>
        <v>#N/A</v>
      </c>
      <c r="F10" s="22" t="e">
        <f t="shared" si="3"/>
        <v>#N/A</v>
      </c>
      <c r="G10" s="1"/>
      <c r="H10" s="24" t="s">
        <v>107</v>
      </c>
      <c r="I10" s="6" t="e">
        <f>'9'!#REF!</f>
        <v>#REF!</v>
      </c>
      <c r="J10" s="22" t="e">
        <f t="shared" si="4"/>
        <v>#REF!</v>
      </c>
      <c r="K10" s="24" t="s">
        <v>107</v>
      </c>
      <c r="L10" s="6" t="e">
        <f>'9'!#REF!</f>
        <v>#REF!</v>
      </c>
      <c r="M10" s="22" t="e">
        <f t="shared" si="5"/>
        <v>#REF!</v>
      </c>
      <c r="N10" s="24" t="s">
        <v>107</v>
      </c>
      <c r="O10" s="6" t="e">
        <f>'9'!#REF!</f>
        <v>#REF!</v>
      </c>
      <c r="P10" s="22" t="e">
        <f t="shared" si="6"/>
        <v>#REF!</v>
      </c>
      <c r="Q10" s="24" t="s">
        <v>107</v>
      </c>
      <c r="R10" s="6" t="e">
        <f>'9'!#REF!</f>
        <v>#REF!</v>
      </c>
      <c r="S10" s="22" t="e">
        <f t="shared" si="7"/>
        <v>#REF!</v>
      </c>
      <c r="T10" s="24" t="s">
        <v>107</v>
      </c>
      <c r="U10" s="6" t="e">
        <f>'9'!#REF!</f>
        <v>#REF!</v>
      </c>
      <c r="V10" s="22" t="e">
        <f t="shared" si="8"/>
        <v>#REF!</v>
      </c>
    </row>
    <row r="11" spans="1:22" x14ac:dyDescent="0.2">
      <c r="A11" s="1">
        <f t="shared" si="10"/>
        <v>8</v>
      </c>
      <c r="B11" s="22" t="e">
        <f t="shared" si="9"/>
        <v>#N/A</v>
      </c>
      <c r="C11" s="22" t="e">
        <f t="shared" si="0"/>
        <v>#N/A</v>
      </c>
      <c r="D11" s="22" t="e">
        <f t="shared" si="1"/>
        <v>#N/A</v>
      </c>
      <c r="E11" s="22" t="e">
        <f t="shared" si="2"/>
        <v>#N/A</v>
      </c>
      <c r="F11" s="22" t="e">
        <f t="shared" si="3"/>
        <v>#N/A</v>
      </c>
      <c r="G11" s="1"/>
      <c r="H11" s="24" t="s">
        <v>108</v>
      </c>
      <c r="I11" s="6" t="e">
        <f>'9'!#REF!</f>
        <v>#REF!</v>
      </c>
      <c r="J11" s="22" t="e">
        <f t="shared" si="4"/>
        <v>#REF!</v>
      </c>
      <c r="K11" s="24" t="s">
        <v>108</v>
      </c>
      <c r="L11" s="6" t="e">
        <f>'9'!#REF!</f>
        <v>#REF!</v>
      </c>
      <c r="M11" s="22" t="e">
        <f t="shared" si="5"/>
        <v>#REF!</v>
      </c>
      <c r="N11" s="24" t="s">
        <v>108</v>
      </c>
      <c r="O11" s="6" t="e">
        <f>'9'!#REF!</f>
        <v>#REF!</v>
      </c>
      <c r="P11" s="22" t="e">
        <f t="shared" si="6"/>
        <v>#REF!</v>
      </c>
      <c r="Q11" s="24" t="s">
        <v>108</v>
      </c>
      <c r="R11" s="6" t="e">
        <f>'9'!#REF!</f>
        <v>#REF!</v>
      </c>
      <c r="S11" s="22" t="e">
        <f t="shared" si="7"/>
        <v>#REF!</v>
      </c>
      <c r="T11" s="24" t="s">
        <v>108</v>
      </c>
      <c r="U11" s="6" t="e">
        <f>'9'!#REF!</f>
        <v>#REF!</v>
      </c>
      <c r="V11" s="22" t="e">
        <f t="shared" si="8"/>
        <v>#REF!</v>
      </c>
    </row>
    <row r="12" spans="1:22" x14ac:dyDescent="0.2">
      <c r="A12" s="1">
        <f t="shared" si="10"/>
        <v>9</v>
      </c>
      <c r="B12" s="22" t="e">
        <f t="shared" si="9"/>
        <v>#N/A</v>
      </c>
      <c r="C12" s="22" t="e">
        <f t="shared" si="0"/>
        <v>#N/A</v>
      </c>
      <c r="D12" s="22" t="e">
        <f t="shared" si="1"/>
        <v>#N/A</v>
      </c>
      <c r="E12" s="22" t="e">
        <f t="shared" si="2"/>
        <v>#N/A</v>
      </c>
      <c r="F12" s="22" t="e">
        <f t="shared" si="3"/>
        <v>#N/A</v>
      </c>
      <c r="G12" s="1"/>
      <c r="H12" s="24" t="s">
        <v>109</v>
      </c>
      <c r="I12" s="6" t="e">
        <f>'9'!#REF!</f>
        <v>#REF!</v>
      </c>
      <c r="J12" s="22" t="e">
        <f t="shared" si="4"/>
        <v>#REF!</v>
      </c>
      <c r="K12" s="24" t="s">
        <v>109</v>
      </c>
      <c r="L12" s="6" t="e">
        <f>'9'!#REF!</f>
        <v>#REF!</v>
      </c>
      <c r="M12" s="22" t="e">
        <f t="shared" si="5"/>
        <v>#REF!</v>
      </c>
      <c r="N12" s="24" t="s">
        <v>109</v>
      </c>
      <c r="O12" s="6" t="e">
        <f>'9'!#REF!</f>
        <v>#REF!</v>
      </c>
      <c r="P12" s="22" t="e">
        <f t="shared" si="6"/>
        <v>#REF!</v>
      </c>
      <c r="Q12" s="24" t="s">
        <v>109</v>
      </c>
      <c r="R12" s="6" t="e">
        <f>'9'!#REF!</f>
        <v>#REF!</v>
      </c>
      <c r="S12" s="22" t="e">
        <f t="shared" si="7"/>
        <v>#REF!</v>
      </c>
      <c r="T12" s="24" t="s">
        <v>109</v>
      </c>
      <c r="U12" s="6" t="e">
        <f>'9'!#REF!</f>
        <v>#REF!</v>
      </c>
      <c r="V12" s="22" t="e">
        <f t="shared" si="8"/>
        <v>#REF!</v>
      </c>
    </row>
    <row r="13" spans="1:22" x14ac:dyDescent="0.2">
      <c r="A13" s="1">
        <f t="shared" si="10"/>
        <v>10</v>
      </c>
      <c r="B13" s="22" t="e">
        <f t="shared" si="9"/>
        <v>#N/A</v>
      </c>
      <c r="C13" s="22" t="e">
        <f t="shared" si="0"/>
        <v>#N/A</v>
      </c>
      <c r="D13" s="22" t="e">
        <f t="shared" si="1"/>
        <v>#N/A</v>
      </c>
      <c r="E13" s="22" t="e">
        <f t="shared" si="2"/>
        <v>#N/A</v>
      </c>
      <c r="F13" s="22" t="e">
        <f t="shared" si="3"/>
        <v>#N/A</v>
      </c>
      <c r="G13" s="1"/>
      <c r="H13" s="24" t="s">
        <v>110</v>
      </c>
      <c r="I13" s="6" t="e">
        <f>'9'!#REF!</f>
        <v>#REF!</v>
      </c>
      <c r="J13" s="22" t="e">
        <f t="shared" si="4"/>
        <v>#REF!</v>
      </c>
      <c r="K13" s="24" t="s">
        <v>110</v>
      </c>
      <c r="L13" s="6" t="e">
        <f>'9'!#REF!</f>
        <v>#REF!</v>
      </c>
      <c r="M13" s="22" t="e">
        <f t="shared" si="5"/>
        <v>#REF!</v>
      </c>
      <c r="N13" s="24" t="s">
        <v>110</v>
      </c>
      <c r="O13" s="6" t="e">
        <f>'9'!#REF!</f>
        <v>#REF!</v>
      </c>
      <c r="P13" s="22" t="e">
        <f t="shared" si="6"/>
        <v>#REF!</v>
      </c>
      <c r="Q13" s="24" t="s">
        <v>110</v>
      </c>
      <c r="R13" s="6" t="e">
        <f>'9'!#REF!</f>
        <v>#REF!</v>
      </c>
      <c r="S13" s="22" t="e">
        <f t="shared" si="7"/>
        <v>#REF!</v>
      </c>
      <c r="T13" s="24" t="s">
        <v>110</v>
      </c>
      <c r="U13" s="6" t="e">
        <f>'9'!#REF!</f>
        <v>#REF!</v>
      </c>
      <c r="V13" s="22" t="e">
        <f t="shared" si="8"/>
        <v>#REF!</v>
      </c>
    </row>
    <row r="14" spans="1:22" x14ac:dyDescent="0.2">
      <c r="A14" s="1">
        <f t="shared" si="10"/>
        <v>11</v>
      </c>
      <c r="B14" s="22" t="e">
        <f t="shared" si="9"/>
        <v>#N/A</v>
      </c>
      <c r="C14" s="22" t="e">
        <f t="shared" si="0"/>
        <v>#N/A</v>
      </c>
      <c r="D14" s="22" t="e">
        <f t="shared" si="1"/>
        <v>#N/A</v>
      </c>
      <c r="E14" s="22" t="e">
        <f t="shared" si="2"/>
        <v>#N/A</v>
      </c>
      <c r="F14" s="22" t="e">
        <f t="shared" si="3"/>
        <v>#N/A</v>
      </c>
      <c r="G14" s="1"/>
      <c r="H14" s="24" t="s">
        <v>111</v>
      </c>
      <c r="I14" s="6" t="e">
        <f>'9'!#REF!</f>
        <v>#REF!</v>
      </c>
      <c r="J14" s="22" t="e">
        <f t="shared" si="4"/>
        <v>#REF!</v>
      </c>
      <c r="K14" s="24" t="s">
        <v>111</v>
      </c>
      <c r="L14" s="6" t="e">
        <f>'9'!#REF!</f>
        <v>#REF!</v>
      </c>
      <c r="M14" s="22" t="e">
        <f t="shared" si="5"/>
        <v>#REF!</v>
      </c>
      <c r="N14" s="24" t="s">
        <v>111</v>
      </c>
      <c r="O14" s="6" t="e">
        <f>'9'!#REF!</f>
        <v>#REF!</v>
      </c>
      <c r="P14" s="22" t="e">
        <f t="shared" si="6"/>
        <v>#REF!</v>
      </c>
      <c r="Q14" s="24" t="s">
        <v>111</v>
      </c>
      <c r="R14" s="6" t="e">
        <f>'9'!#REF!</f>
        <v>#REF!</v>
      </c>
      <c r="S14" s="22" t="e">
        <f t="shared" si="7"/>
        <v>#REF!</v>
      </c>
      <c r="T14" s="24" t="s">
        <v>111</v>
      </c>
      <c r="U14" s="6" t="e">
        <f>'9'!#REF!</f>
        <v>#REF!</v>
      </c>
      <c r="V14" s="22" t="e">
        <f t="shared" si="8"/>
        <v>#REF!</v>
      </c>
    </row>
    <row r="16" spans="1:22" x14ac:dyDescent="0.2">
      <c r="A16" s="1" t="s">
        <v>123</v>
      </c>
      <c r="B16" s="22"/>
      <c r="C16" s="22"/>
      <c r="D16" s="22"/>
      <c r="E16" s="22"/>
      <c r="F16" s="22"/>
      <c r="G16" s="1"/>
      <c r="H16" s="1"/>
      <c r="I16" s="1"/>
      <c r="J16" s="22"/>
      <c r="K16" s="1"/>
      <c r="L16" s="1"/>
      <c r="M16" s="22"/>
      <c r="N16" s="1"/>
      <c r="O16" s="1"/>
      <c r="P16" s="22"/>
      <c r="Q16" s="1"/>
      <c r="R16" s="1"/>
      <c r="S16" s="22"/>
      <c r="T16" s="1"/>
      <c r="U16" s="1"/>
      <c r="V16" s="22"/>
    </row>
  </sheetData>
  <mergeCells count="5">
    <mergeCell ref="H3:J3"/>
    <mergeCell ref="K3:M3"/>
    <mergeCell ref="N3:P3"/>
    <mergeCell ref="Q3:S3"/>
    <mergeCell ref="T3:V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L25"/>
  <sheetViews>
    <sheetView workbookViewId="0"/>
  </sheetViews>
  <sheetFormatPr defaultColWidth="9" defaultRowHeight="12.75" x14ac:dyDescent="0.2"/>
  <cols>
    <col min="3" max="3" width="10.875" bestFit="1" customWidth="1"/>
    <col min="5" max="5" width="9.375" bestFit="1" customWidth="1"/>
    <col min="6" max="6" width="11.625" bestFit="1" customWidth="1"/>
    <col min="10" max="10" width="10.875" bestFit="1" customWidth="1"/>
    <col min="12" max="12" width="11.875" bestFit="1" customWidth="1"/>
  </cols>
  <sheetData>
    <row r="1" spans="1:12" x14ac:dyDescent="0.2">
      <c r="A1" t="s">
        <v>859</v>
      </c>
    </row>
    <row r="2" spans="1:12" x14ac:dyDescent="0.2">
      <c r="A2" t="s">
        <v>860</v>
      </c>
    </row>
    <row r="4" spans="1:12" x14ac:dyDescent="0.2">
      <c r="B4" t="s">
        <v>101</v>
      </c>
      <c r="C4" t="s">
        <v>102</v>
      </c>
      <c r="D4" t="s">
        <v>318</v>
      </c>
      <c r="E4" t="s">
        <v>844</v>
      </c>
      <c r="F4" t="s">
        <v>845</v>
      </c>
      <c r="G4" t="s">
        <v>106</v>
      </c>
      <c r="H4" t="s">
        <v>107</v>
      </c>
      <c r="I4" t="s">
        <v>848</v>
      </c>
      <c r="J4" t="s">
        <v>861</v>
      </c>
      <c r="K4" t="s">
        <v>849</v>
      </c>
      <c r="L4" t="s">
        <v>111</v>
      </c>
    </row>
    <row r="5" spans="1:12" x14ac:dyDescent="0.2">
      <c r="A5">
        <v>1995</v>
      </c>
      <c r="B5">
        <v>163374</v>
      </c>
      <c r="C5">
        <v>1956</v>
      </c>
      <c r="D5">
        <v>411</v>
      </c>
      <c r="E5">
        <v>4110</v>
      </c>
      <c r="F5">
        <v>4725</v>
      </c>
      <c r="G5">
        <v>33147</v>
      </c>
      <c r="H5">
        <v>61869</v>
      </c>
      <c r="I5">
        <v>3234</v>
      </c>
      <c r="J5">
        <v>4593</v>
      </c>
      <c r="K5">
        <v>29337</v>
      </c>
      <c r="L5">
        <v>19197</v>
      </c>
    </row>
    <row r="6" spans="1:12" x14ac:dyDescent="0.2">
      <c r="A6">
        <v>1996</v>
      </c>
      <c r="B6">
        <f>B5*(POWER(B$10/B$5,1/5))</f>
        <v>169960.9940247724</v>
      </c>
      <c r="C6">
        <f t="shared" ref="C6:L9" si="0">C5*(POWER(C$10/C$5,1/5))</f>
        <v>2579.5705002833975</v>
      </c>
      <c r="D6">
        <f t="shared" si="0"/>
        <v>417.39769989873213</v>
      </c>
      <c r="E6">
        <f t="shared" si="0"/>
        <v>4243.8000865889235</v>
      </c>
      <c r="F6">
        <f t="shared" si="0"/>
        <v>4643.0030337870985</v>
      </c>
      <c r="G6">
        <f t="shared" si="0"/>
        <v>33916.80414255373</v>
      </c>
      <c r="H6">
        <f t="shared" si="0"/>
        <v>62801.654031318467</v>
      </c>
      <c r="I6">
        <f t="shared" si="0"/>
        <v>3575.6009771669133</v>
      </c>
      <c r="J6">
        <f t="shared" si="0"/>
        <v>4992.4215507597637</v>
      </c>
      <c r="K6">
        <f t="shared" si="0"/>
        <v>31731.202198778497</v>
      </c>
      <c r="L6">
        <f t="shared" si="0"/>
        <v>19599.743060755492</v>
      </c>
    </row>
    <row r="7" spans="1:12" x14ac:dyDescent="0.2">
      <c r="A7">
        <v>1997</v>
      </c>
      <c r="B7">
        <f>B6*(POWER(B$10/B$5,1/5))</f>
        <v>176813.56574417421</v>
      </c>
      <c r="C7">
        <f t="shared" si="0"/>
        <v>3401.9345429101927</v>
      </c>
      <c r="D7">
        <f t="shared" si="0"/>
        <v>423.89498754440888</v>
      </c>
      <c r="E7">
        <f t="shared" si="0"/>
        <v>4381.9560036331277</v>
      </c>
      <c r="F7">
        <f t="shared" si="0"/>
        <v>4562.4290310595134</v>
      </c>
      <c r="G7">
        <f t="shared" si="0"/>
        <v>34704.486175049024</v>
      </c>
      <c r="H7">
        <f t="shared" si="0"/>
        <v>63748.367503425281</v>
      </c>
      <c r="I7">
        <f t="shared" si="0"/>
        <v>3953.284585008344</v>
      </c>
      <c r="J7">
        <f t="shared" si="0"/>
        <v>5426.5780406032054</v>
      </c>
      <c r="K7">
        <f t="shared" si="0"/>
        <v>34320.796024807081</v>
      </c>
      <c r="L7">
        <f t="shared" si="0"/>
        <v>20010.935461146695</v>
      </c>
    </row>
    <row r="8" spans="1:12" x14ac:dyDescent="0.2">
      <c r="A8">
        <v>1998</v>
      </c>
      <c r="B8">
        <f>B7*(POWER(B$10/B$5,1/5))</f>
        <v>183942.42285152039</v>
      </c>
      <c r="C8">
        <f t="shared" si="0"/>
        <v>4486.4672754530757</v>
      </c>
      <c r="D8">
        <f t="shared" si="0"/>
        <v>430.49341313780525</v>
      </c>
      <c r="E8">
        <f t="shared" si="0"/>
        <v>4524.6095541720488</v>
      </c>
      <c r="F8">
        <f t="shared" si="0"/>
        <v>4483.2532979148473</v>
      </c>
      <c r="G8">
        <f t="shared" si="0"/>
        <v>35510.461292638895</v>
      </c>
      <c r="H8">
        <f t="shared" si="0"/>
        <v>64709.352357585529</v>
      </c>
      <c r="I8">
        <f t="shared" si="0"/>
        <v>4370.8621599179751</v>
      </c>
      <c r="J8">
        <f t="shared" si="0"/>
        <v>5898.4901277568324</v>
      </c>
      <c r="K8">
        <f t="shared" si="0"/>
        <v>37121.727452915664</v>
      </c>
      <c r="L8">
        <f t="shared" si="0"/>
        <v>20430.754463918111</v>
      </c>
    </row>
    <row r="9" spans="1:12" x14ac:dyDescent="0.2">
      <c r="A9">
        <v>1999</v>
      </c>
      <c r="B9">
        <f>B8*(POWER(B$10/B$5,1/5))</f>
        <v>191358.70475821989</v>
      </c>
      <c r="C9">
        <f t="shared" si="0"/>
        <v>5916.7477680192133</v>
      </c>
      <c r="D9">
        <f t="shared" si="0"/>
        <v>437.19455101040035</v>
      </c>
      <c r="E9">
        <f t="shared" si="0"/>
        <v>4671.9071576098322</v>
      </c>
      <c r="F9">
        <f t="shared" si="0"/>
        <v>4405.4515689851114</v>
      </c>
      <c r="G9">
        <f t="shared" si="0"/>
        <v>36335.154332946237</v>
      </c>
      <c r="H9">
        <f t="shared" si="0"/>
        <v>65684.823730006436</v>
      </c>
      <c r="I9">
        <f t="shared" si="0"/>
        <v>4832.5476221597391</v>
      </c>
      <c r="J9">
        <f t="shared" si="0"/>
        <v>6411.4411562719179</v>
      </c>
      <c r="K9">
        <f t="shared" si="0"/>
        <v>40151.243814173693</v>
      </c>
      <c r="L9">
        <f t="shared" si="0"/>
        <v>20859.38105069429</v>
      </c>
    </row>
    <row r="10" spans="1:12" x14ac:dyDescent="0.2">
      <c r="A10">
        <v>2000</v>
      </c>
      <c r="B10">
        <v>199074</v>
      </c>
      <c r="C10">
        <v>7803</v>
      </c>
      <c r="D10">
        <v>444</v>
      </c>
      <c r="E10">
        <v>4824</v>
      </c>
      <c r="F10">
        <v>4329</v>
      </c>
      <c r="G10">
        <v>37179</v>
      </c>
      <c r="H10">
        <v>66675</v>
      </c>
      <c r="I10">
        <v>5343</v>
      </c>
      <c r="J10">
        <v>6969</v>
      </c>
      <c r="K10">
        <v>43428</v>
      </c>
      <c r="L10">
        <v>21297</v>
      </c>
    </row>
    <row r="11" spans="1:12" x14ac:dyDescent="0.2">
      <c r="A11">
        <v>2001</v>
      </c>
      <c r="B11">
        <f>B10*(POWER(B$13/B$10,1/3))</f>
        <v>215005.37634072121</v>
      </c>
      <c r="C11">
        <f t="shared" ref="C11:L12" si="1">C10*(POWER(C$13/C$10,1/3))</f>
        <v>8652.7657644671763</v>
      </c>
      <c r="D11">
        <f t="shared" si="1"/>
        <v>509.26861715019385</v>
      </c>
      <c r="E11">
        <f t="shared" si="1"/>
        <v>5139.8662695402109</v>
      </c>
      <c r="F11">
        <f t="shared" si="1"/>
        <v>4393.3713985871473</v>
      </c>
      <c r="G11">
        <f t="shared" si="1"/>
        <v>41980.798506375191</v>
      </c>
      <c r="H11">
        <f t="shared" si="1"/>
        <v>72415.000598413855</v>
      </c>
      <c r="I11">
        <f t="shared" si="1"/>
        <v>5672.8804634885537</v>
      </c>
      <c r="J11">
        <f t="shared" si="1"/>
        <v>6932.4755771393875</v>
      </c>
      <c r="K11">
        <f t="shared" si="1"/>
        <v>46732.509941145203</v>
      </c>
      <c r="L11">
        <f t="shared" si="1"/>
        <v>21512.4791354589</v>
      </c>
    </row>
    <row r="12" spans="1:12" x14ac:dyDescent="0.2">
      <c r="A12">
        <v>2002</v>
      </c>
      <c r="B12">
        <f>B11*(POWER(B$13/B$10,1/3))</f>
        <v>232211.69944550851</v>
      </c>
      <c r="C12">
        <f t="shared" si="1"/>
        <v>9595.0730968518819</v>
      </c>
      <c r="D12">
        <f t="shared" si="1"/>
        <v>584.13181174340252</v>
      </c>
      <c r="E12">
        <f t="shared" si="1"/>
        <v>5476.4148567075463</v>
      </c>
      <c r="F12">
        <f t="shared" si="1"/>
        <v>4458.6999875083366</v>
      </c>
      <c r="G12">
        <f t="shared" si="1"/>
        <v>47402.766164578752</v>
      </c>
      <c r="H12">
        <f t="shared" si="1"/>
        <v>78649.153530832817</v>
      </c>
      <c r="I12">
        <f t="shared" si="1"/>
        <v>6023.1279717443585</v>
      </c>
      <c r="J12">
        <f t="shared" si="1"/>
        <v>6896.1425782227125</v>
      </c>
      <c r="K12">
        <f t="shared" si="1"/>
        <v>50288.46563045121</v>
      </c>
      <c r="L12">
        <f t="shared" si="1"/>
        <v>21730.138449244234</v>
      </c>
    </row>
    <row r="13" spans="1:12" x14ac:dyDescent="0.2">
      <c r="A13">
        <v>2003</v>
      </c>
      <c r="B13">
        <v>250795</v>
      </c>
      <c r="C13">
        <v>10640</v>
      </c>
      <c r="D13">
        <v>670</v>
      </c>
      <c r="E13">
        <v>5835</v>
      </c>
      <c r="F13">
        <v>4525</v>
      </c>
      <c r="G13">
        <v>53525</v>
      </c>
      <c r="H13">
        <v>85420</v>
      </c>
      <c r="I13">
        <v>6395</v>
      </c>
      <c r="J13">
        <v>6860</v>
      </c>
      <c r="K13">
        <v>54115</v>
      </c>
      <c r="L13">
        <v>21950</v>
      </c>
    </row>
    <row r="14" spans="1:12" x14ac:dyDescent="0.2">
      <c r="A14">
        <v>2004</v>
      </c>
      <c r="B14">
        <v>267775</v>
      </c>
      <c r="C14">
        <v>10180</v>
      </c>
      <c r="D14">
        <v>715</v>
      </c>
      <c r="E14">
        <v>5535</v>
      </c>
      <c r="F14">
        <v>4385</v>
      </c>
      <c r="G14">
        <v>60225</v>
      </c>
      <c r="H14">
        <v>92895</v>
      </c>
      <c r="I14">
        <v>6340</v>
      </c>
      <c r="J14">
        <v>6765</v>
      </c>
      <c r="K14">
        <v>54170</v>
      </c>
      <c r="L14">
        <v>25720</v>
      </c>
    </row>
    <row r="15" spans="1:12" x14ac:dyDescent="0.2">
      <c r="A15">
        <v>2005</v>
      </c>
      <c r="B15">
        <v>293838</v>
      </c>
      <c r="C15">
        <v>9309</v>
      </c>
      <c r="D15">
        <v>636</v>
      </c>
      <c r="E15">
        <v>5352</v>
      </c>
      <c r="F15">
        <v>4227</v>
      </c>
      <c r="G15">
        <v>65358</v>
      </c>
      <c r="H15">
        <v>102189</v>
      </c>
      <c r="I15">
        <v>6705</v>
      </c>
      <c r="J15">
        <v>7227</v>
      </c>
      <c r="K15">
        <v>60957</v>
      </c>
      <c r="L15">
        <v>30996</v>
      </c>
    </row>
    <row r="16" spans="1:12" x14ac:dyDescent="0.2">
      <c r="A16">
        <v>2006</v>
      </c>
      <c r="B16">
        <v>328167</v>
      </c>
      <c r="C16">
        <v>7806</v>
      </c>
      <c r="D16">
        <v>612</v>
      </c>
      <c r="E16">
        <v>5400</v>
      </c>
      <c r="F16">
        <v>4386</v>
      </c>
      <c r="G16">
        <v>67959</v>
      </c>
      <c r="H16">
        <v>112185</v>
      </c>
      <c r="I16">
        <v>7251</v>
      </c>
      <c r="J16">
        <v>7917</v>
      </c>
      <c r="K16">
        <v>73494</v>
      </c>
      <c r="L16">
        <v>40197</v>
      </c>
    </row>
    <row r="17" spans="1:12" x14ac:dyDescent="0.2">
      <c r="A17">
        <v>2007</v>
      </c>
      <c r="B17">
        <v>358557</v>
      </c>
      <c r="C17">
        <v>5739</v>
      </c>
      <c r="D17">
        <v>864</v>
      </c>
      <c r="E17">
        <v>5292</v>
      </c>
      <c r="F17">
        <v>4548</v>
      </c>
      <c r="G17">
        <v>70029</v>
      </c>
      <c r="H17">
        <v>120192</v>
      </c>
      <c r="I17">
        <v>8139</v>
      </c>
      <c r="J17">
        <v>9081</v>
      </c>
      <c r="K17">
        <v>85209</v>
      </c>
      <c r="L17">
        <v>48417</v>
      </c>
    </row>
    <row r="18" spans="1:12" x14ac:dyDescent="0.2">
      <c r="A18">
        <v>2008</v>
      </c>
      <c r="B18">
        <v>390705</v>
      </c>
      <c r="C18">
        <v>5910</v>
      </c>
      <c r="D18">
        <v>741</v>
      </c>
      <c r="E18">
        <v>5778</v>
      </c>
      <c r="F18">
        <v>4953</v>
      </c>
      <c r="G18">
        <v>73134</v>
      </c>
      <c r="H18">
        <v>132627</v>
      </c>
      <c r="I18">
        <v>9273</v>
      </c>
      <c r="J18">
        <v>10599</v>
      </c>
      <c r="K18">
        <v>93399</v>
      </c>
      <c r="L18">
        <v>53103</v>
      </c>
    </row>
    <row r="19" spans="1:12" x14ac:dyDescent="0.2">
      <c r="A19">
        <v>2009</v>
      </c>
      <c r="B19">
        <v>409038</v>
      </c>
      <c r="C19">
        <v>6966</v>
      </c>
      <c r="D19">
        <v>864</v>
      </c>
      <c r="E19">
        <v>6249</v>
      </c>
      <c r="F19">
        <v>5163</v>
      </c>
      <c r="G19">
        <v>79890</v>
      </c>
      <c r="H19">
        <v>146859</v>
      </c>
      <c r="I19">
        <v>9852</v>
      </c>
      <c r="J19">
        <v>11427</v>
      </c>
      <c r="K19">
        <v>88224</v>
      </c>
      <c r="L19">
        <v>52320</v>
      </c>
    </row>
    <row r="21" spans="1:12" x14ac:dyDescent="0.2">
      <c r="A21" t="s">
        <v>397</v>
      </c>
    </row>
    <row r="22" spans="1:12" x14ac:dyDescent="0.2">
      <c r="A22" t="s">
        <v>862</v>
      </c>
    </row>
    <row r="23" spans="1:12" x14ac:dyDescent="0.2">
      <c r="B23" t="s">
        <v>863</v>
      </c>
    </row>
    <row r="24" spans="1:12" x14ac:dyDescent="0.2">
      <c r="A24" t="s">
        <v>864</v>
      </c>
    </row>
    <row r="25" spans="1:12" x14ac:dyDescent="0.2">
      <c r="B25" t="s">
        <v>865</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K51"/>
  <sheetViews>
    <sheetView workbookViewId="0"/>
  </sheetViews>
  <sheetFormatPr defaultColWidth="9" defaultRowHeight="12.75" x14ac:dyDescent="0.2"/>
  <cols>
    <col min="1" max="1" width="20.25" customWidth="1"/>
    <col min="3" max="3" width="10" bestFit="1" customWidth="1"/>
  </cols>
  <sheetData>
    <row r="1" spans="1:11" x14ac:dyDescent="0.2">
      <c r="A1" t="s">
        <v>866</v>
      </c>
    </row>
    <row r="2" spans="1:11" x14ac:dyDescent="0.2">
      <c r="A2" t="s">
        <v>867</v>
      </c>
    </row>
    <row r="3" spans="1:11" x14ac:dyDescent="0.2">
      <c r="A3" t="s">
        <v>809</v>
      </c>
    </row>
    <row r="4" spans="1:11" x14ac:dyDescent="0.2">
      <c r="B4" t="s">
        <v>821</v>
      </c>
      <c r="C4" t="s">
        <v>822</v>
      </c>
      <c r="D4" t="s">
        <v>823</v>
      </c>
      <c r="E4" t="s">
        <v>824</v>
      </c>
      <c r="F4" t="s">
        <v>799</v>
      </c>
      <c r="G4" t="s">
        <v>868</v>
      </c>
      <c r="H4" t="s">
        <v>838</v>
      </c>
      <c r="I4" t="s">
        <v>839</v>
      </c>
      <c r="J4" t="s">
        <v>840</v>
      </c>
      <c r="K4" t="s">
        <v>830</v>
      </c>
    </row>
    <row r="5" spans="1:11" x14ac:dyDescent="0.2">
      <c r="A5" t="s">
        <v>869</v>
      </c>
      <c r="B5">
        <v>2001</v>
      </c>
      <c r="C5">
        <f>B5+1</f>
        <v>2002</v>
      </c>
      <c r="D5">
        <f t="shared" ref="D5:K5" si="0">C5+1</f>
        <v>2003</v>
      </c>
      <c r="E5">
        <f t="shared" si="0"/>
        <v>2004</v>
      </c>
      <c r="F5">
        <f t="shared" si="0"/>
        <v>2005</v>
      </c>
      <c r="G5">
        <f t="shared" si="0"/>
        <v>2006</v>
      </c>
      <c r="H5">
        <f t="shared" si="0"/>
        <v>2007</v>
      </c>
      <c r="I5">
        <f t="shared" si="0"/>
        <v>2008</v>
      </c>
      <c r="J5">
        <f t="shared" si="0"/>
        <v>2009</v>
      </c>
      <c r="K5">
        <f t="shared" si="0"/>
        <v>2010</v>
      </c>
    </row>
    <row r="6" spans="1:11" x14ac:dyDescent="0.2">
      <c r="A6" t="s">
        <v>579</v>
      </c>
      <c r="B6">
        <f t="shared" ref="B6:K6" si="1">B18+B30</f>
        <v>537666</v>
      </c>
      <c r="C6">
        <f t="shared" si="1"/>
        <v>560694</v>
      </c>
      <c r="D6">
        <f t="shared" si="1"/>
        <v>573840</v>
      </c>
      <c r="E6">
        <f t="shared" si="1"/>
        <v>608292</v>
      </c>
      <c r="F6">
        <f t="shared" si="1"/>
        <v>610659.32788198302</v>
      </c>
      <c r="G6">
        <f t="shared" si="1"/>
        <v>613500</v>
      </c>
      <c r="H6">
        <f t="shared" si="1"/>
        <v>609051</v>
      </c>
      <c r="I6">
        <f t="shared" si="1"/>
        <v>626514</v>
      </c>
      <c r="J6">
        <f t="shared" si="1"/>
        <v>605313</v>
      </c>
      <c r="K6">
        <f t="shared" si="1"/>
        <v>604872.63991510216</v>
      </c>
    </row>
    <row r="7" spans="1:11" x14ac:dyDescent="0.2">
      <c r="A7" t="s">
        <v>842</v>
      </c>
      <c r="B7">
        <f t="shared" ref="B7:K7" si="2">B19+B31</f>
        <v>4260</v>
      </c>
      <c r="C7">
        <f t="shared" si="2"/>
        <v>6330</v>
      </c>
      <c r="D7">
        <f t="shared" si="2"/>
        <v>7860</v>
      </c>
      <c r="E7">
        <f t="shared" si="2"/>
        <v>7779</v>
      </c>
      <c r="F7">
        <f t="shared" si="2"/>
        <v>7834.9046053681195</v>
      </c>
      <c r="G7">
        <f t="shared" si="2"/>
        <v>8163</v>
      </c>
      <c r="H7">
        <f t="shared" si="2"/>
        <v>8973</v>
      </c>
      <c r="I7">
        <f t="shared" si="2"/>
        <v>8973</v>
      </c>
      <c r="J7">
        <f t="shared" si="2"/>
        <v>8973</v>
      </c>
      <c r="K7">
        <f t="shared" si="2"/>
        <v>9329.3215329165869</v>
      </c>
    </row>
    <row r="8" spans="1:11" x14ac:dyDescent="0.2">
      <c r="A8" t="s">
        <v>843</v>
      </c>
      <c r="B8">
        <f t="shared" ref="B8:K8" si="3">B20+B32</f>
        <v>1368</v>
      </c>
      <c r="C8">
        <f t="shared" si="3"/>
        <v>1554</v>
      </c>
      <c r="D8">
        <f t="shared" si="3"/>
        <v>1803</v>
      </c>
      <c r="E8">
        <f t="shared" si="3"/>
        <v>1794</v>
      </c>
      <c r="F8">
        <f t="shared" si="3"/>
        <v>1701.3172887589319</v>
      </c>
      <c r="G8">
        <f t="shared" si="3"/>
        <v>1620</v>
      </c>
      <c r="H8">
        <f t="shared" si="3"/>
        <v>1557</v>
      </c>
      <c r="I8">
        <f t="shared" si="3"/>
        <v>1839</v>
      </c>
      <c r="J8">
        <f t="shared" si="3"/>
        <v>2508</v>
      </c>
      <c r="K8">
        <f t="shared" si="3"/>
        <v>2683.0241311721161</v>
      </c>
    </row>
    <row r="9" spans="1:11" x14ac:dyDescent="0.2">
      <c r="A9" t="s">
        <v>844</v>
      </c>
      <c r="B9">
        <f t="shared" ref="B9:K9" si="4">B21+B33</f>
        <v>6921</v>
      </c>
      <c r="C9">
        <f t="shared" si="4"/>
        <v>10353</v>
      </c>
      <c r="D9">
        <f t="shared" si="4"/>
        <v>7950</v>
      </c>
      <c r="E9">
        <f t="shared" si="4"/>
        <v>7662</v>
      </c>
      <c r="F9">
        <f t="shared" si="4"/>
        <v>7835.3192767389992</v>
      </c>
      <c r="G9">
        <f t="shared" si="4"/>
        <v>8016</v>
      </c>
      <c r="H9">
        <f t="shared" si="4"/>
        <v>8550</v>
      </c>
      <c r="I9">
        <f t="shared" si="4"/>
        <v>8880</v>
      </c>
      <c r="J9">
        <f t="shared" si="4"/>
        <v>9420</v>
      </c>
      <c r="K9">
        <f t="shared" si="4"/>
        <v>9819.2922920283836</v>
      </c>
    </row>
    <row r="10" spans="1:11" x14ac:dyDescent="0.2">
      <c r="A10" t="s">
        <v>845</v>
      </c>
      <c r="B10">
        <f t="shared" ref="B10:K10" si="5">B22+B34</f>
        <v>5277</v>
      </c>
      <c r="C10">
        <f t="shared" si="5"/>
        <v>6684</v>
      </c>
      <c r="D10">
        <f t="shared" si="5"/>
        <v>6270</v>
      </c>
      <c r="E10">
        <f t="shared" si="5"/>
        <v>6504</v>
      </c>
      <c r="F10">
        <f t="shared" si="5"/>
        <v>8154.5413246241496</v>
      </c>
      <c r="G10">
        <f t="shared" si="5"/>
        <v>10491</v>
      </c>
      <c r="H10">
        <f t="shared" si="5"/>
        <v>6972</v>
      </c>
      <c r="I10">
        <f t="shared" si="5"/>
        <v>6990</v>
      </c>
      <c r="J10">
        <f t="shared" si="5"/>
        <v>7092</v>
      </c>
      <c r="K10">
        <f t="shared" si="5"/>
        <v>7225.4852337834691</v>
      </c>
    </row>
    <row r="11" spans="1:11" x14ac:dyDescent="0.2">
      <c r="A11" t="s">
        <v>846</v>
      </c>
      <c r="B11">
        <f t="shared" ref="B11:K11" si="6">B23+B35</f>
        <v>203850</v>
      </c>
      <c r="C11">
        <f t="shared" si="6"/>
        <v>199176</v>
      </c>
      <c r="D11">
        <f t="shared" si="6"/>
        <v>195507</v>
      </c>
      <c r="E11">
        <f t="shared" si="6"/>
        <v>190812</v>
      </c>
      <c r="F11">
        <f t="shared" si="6"/>
        <v>188002.87521464878</v>
      </c>
      <c r="G11">
        <f t="shared" si="6"/>
        <v>185394</v>
      </c>
      <c r="H11">
        <f t="shared" si="6"/>
        <v>188064</v>
      </c>
      <c r="I11">
        <f t="shared" si="6"/>
        <v>195627</v>
      </c>
      <c r="J11">
        <f t="shared" si="6"/>
        <v>202296</v>
      </c>
      <c r="K11">
        <f t="shared" si="6"/>
        <v>204805.13100323008</v>
      </c>
    </row>
    <row r="12" spans="1:11" x14ac:dyDescent="0.2">
      <c r="A12" t="s">
        <v>847</v>
      </c>
      <c r="B12">
        <f t="shared" ref="B12:K12" si="7">B24+B36</f>
        <v>147693</v>
      </c>
      <c r="C12">
        <f t="shared" si="7"/>
        <v>157167</v>
      </c>
      <c r="D12">
        <f t="shared" si="7"/>
        <v>170190</v>
      </c>
      <c r="E12">
        <f t="shared" si="7"/>
        <v>207834</v>
      </c>
      <c r="F12">
        <f t="shared" si="7"/>
        <v>212607.93906785638</v>
      </c>
      <c r="G12">
        <f t="shared" si="7"/>
        <v>218919</v>
      </c>
      <c r="H12">
        <f t="shared" si="7"/>
        <v>215496</v>
      </c>
      <c r="I12">
        <f t="shared" si="7"/>
        <v>215211</v>
      </c>
      <c r="J12">
        <f t="shared" si="7"/>
        <v>216540</v>
      </c>
      <c r="K12">
        <f t="shared" si="7"/>
        <v>218792.69847331673</v>
      </c>
    </row>
    <row r="13" spans="1:11" x14ac:dyDescent="0.2">
      <c r="A13" t="s">
        <v>848</v>
      </c>
      <c r="B13">
        <f t="shared" ref="B13:K13" si="8">B25+B37</f>
        <v>8049</v>
      </c>
      <c r="C13">
        <f t="shared" si="8"/>
        <v>8262</v>
      </c>
      <c r="D13">
        <f t="shared" si="8"/>
        <v>8463</v>
      </c>
      <c r="E13">
        <f t="shared" si="8"/>
        <v>8841</v>
      </c>
      <c r="F13">
        <f t="shared" si="8"/>
        <v>8854.9418919934869</v>
      </c>
      <c r="G13">
        <f t="shared" si="8"/>
        <v>8928</v>
      </c>
      <c r="H13">
        <f t="shared" si="8"/>
        <v>9051</v>
      </c>
      <c r="I13">
        <f t="shared" si="8"/>
        <v>8943</v>
      </c>
      <c r="J13">
        <f t="shared" si="8"/>
        <v>8868</v>
      </c>
      <c r="K13">
        <f t="shared" si="8"/>
        <v>8907.1594372403961</v>
      </c>
    </row>
    <row r="14" spans="1:11" x14ac:dyDescent="0.2">
      <c r="A14" t="s">
        <v>861</v>
      </c>
      <c r="B14">
        <f t="shared" ref="B14:K14" si="9">B26+B38</f>
        <v>4320</v>
      </c>
      <c r="C14">
        <f t="shared" si="9"/>
        <v>4137</v>
      </c>
      <c r="D14">
        <f t="shared" si="9"/>
        <v>3849</v>
      </c>
      <c r="E14">
        <f t="shared" si="9"/>
        <v>4020</v>
      </c>
      <c r="F14">
        <f t="shared" si="9"/>
        <v>5928.7807907014057</v>
      </c>
      <c r="G14">
        <f t="shared" si="9"/>
        <v>9618</v>
      </c>
      <c r="H14">
        <f t="shared" si="9"/>
        <v>7341</v>
      </c>
      <c r="I14">
        <f t="shared" si="9"/>
        <v>14940</v>
      </c>
      <c r="J14">
        <f t="shared" si="9"/>
        <v>15657</v>
      </c>
      <c r="K14">
        <f t="shared" si="9"/>
        <v>27525.320533593054</v>
      </c>
    </row>
    <row r="15" spans="1:11" x14ac:dyDescent="0.2">
      <c r="A15" t="s">
        <v>849</v>
      </c>
      <c r="B15">
        <f t="shared" ref="B15:K15" si="10">B27+B39</f>
        <v>46902</v>
      </c>
      <c r="C15">
        <f t="shared" si="10"/>
        <v>49443</v>
      </c>
      <c r="D15">
        <f t="shared" si="10"/>
        <v>53070</v>
      </c>
      <c r="E15">
        <f t="shared" si="10"/>
        <v>54246</v>
      </c>
      <c r="F15">
        <f t="shared" si="10"/>
        <v>57231.946569206964</v>
      </c>
      <c r="G15">
        <f t="shared" si="10"/>
        <v>60480</v>
      </c>
      <c r="H15">
        <f t="shared" si="10"/>
        <v>60507</v>
      </c>
      <c r="I15">
        <f t="shared" si="10"/>
        <v>60063</v>
      </c>
      <c r="J15">
        <f t="shared" si="10"/>
        <v>62064</v>
      </c>
      <c r="K15">
        <f t="shared" si="10"/>
        <v>63773.797399674397</v>
      </c>
    </row>
    <row r="16" spans="1:11" x14ac:dyDescent="0.2">
      <c r="A16" t="s">
        <v>801</v>
      </c>
      <c r="B16">
        <f t="shared" ref="B16:K16" si="11">B28+B40</f>
        <v>107598</v>
      </c>
      <c r="C16">
        <f t="shared" si="11"/>
        <v>116022</v>
      </c>
      <c r="D16">
        <f t="shared" si="11"/>
        <v>117399</v>
      </c>
      <c r="E16">
        <f t="shared" si="11"/>
        <v>117381</v>
      </c>
      <c r="F16">
        <f t="shared" si="11"/>
        <v>108639.02440894896</v>
      </c>
      <c r="G16">
        <f t="shared" si="11"/>
        <v>100551</v>
      </c>
      <c r="H16">
        <f t="shared" si="11"/>
        <v>101508</v>
      </c>
      <c r="I16">
        <f t="shared" si="11"/>
        <v>104043</v>
      </c>
      <c r="J16">
        <f t="shared" si="11"/>
        <v>70998</v>
      </c>
      <c r="K16">
        <f t="shared" si="11"/>
        <v>64395.051002669978</v>
      </c>
    </row>
    <row r="17" spans="1:11" x14ac:dyDescent="0.2">
      <c r="A17" t="s">
        <v>850</v>
      </c>
      <c r="D17" t="s">
        <v>675</v>
      </c>
      <c r="E17" t="s">
        <v>675</v>
      </c>
    </row>
    <row r="18" spans="1:11" x14ac:dyDescent="0.2">
      <c r="A18" t="s">
        <v>579</v>
      </c>
      <c r="B18">
        <v>432438</v>
      </c>
      <c r="C18">
        <v>447876</v>
      </c>
      <c r="D18">
        <v>458424</v>
      </c>
      <c r="E18">
        <v>471876</v>
      </c>
      <c r="F18">
        <f>E18*(POWER($G18/$E18,1/2))</f>
        <v>466704.15786020167</v>
      </c>
      <c r="G18">
        <v>461589</v>
      </c>
      <c r="H18">
        <v>460962</v>
      </c>
      <c r="I18">
        <v>469389</v>
      </c>
      <c r="J18">
        <v>457854</v>
      </c>
      <c r="K18">
        <f>J18*(POWER($J18/$E18,1/5))</f>
        <v>455100.0019740999</v>
      </c>
    </row>
    <row r="19" spans="1:11" x14ac:dyDescent="0.2">
      <c r="A19" t="s">
        <v>842</v>
      </c>
      <c r="B19">
        <v>3690</v>
      </c>
      <c r="C19">
        <v>5157</v>
      </c>
      <c r="D19">
        <v>5751</v>
      </c>
      <c r="E19">
        <v>5724</v>
      </c>
      <c r="F19">
        <f t="shared" ref="F19:F28" si="12">E19*(POWER($G19/$E19,1/2))</f>
        <v>5124.0597186215537</v>
      </c>
      <c r="G19">
        <v>4587</v>
      </c>
      <c r="H19">
        <v>5394</v>
      </c>
      <c r="I19">
        <v>5394</v>
      </c>
      <c r="J19">
        <v>5394</v>
      </c>
      <c r="K19">
        <f t="shared" ref="K19:K28" si="13">J19*(POWER($J19/$E19,1/5))</f>
        <v>5330.3190587891258</v>
      </c>
    </row>
    <row r="20" spans="1:11" x14ac:dyDescent="0.2">
      <c r="A20" t="s">
        <v>843</v>
      </c>
      <c r="B20">
        <v>1362</v>
      </c>
      <c r="C20">
        <v>1542</v>
      </c>
      <c r="D20">
        <v>1752</v>
      </c>
      <c r="E20">
        <v>1581</v>
      </c>
      <c r="F20">
        <f t="shared" si="12"/>
        <v>1464.1844146144979</v>
      </c>
      <c r="G20">
        <v>1356</v>
      </c>
      <c r="H20">
        <v>1374</v>
      </c>
      <c r="I20">
        <v>1596</v>
      </c>
      <c r="J20">
        <v>2259</v>
      </c>
      <c r="K20">
        <f t="shared" si="13"/>
        <v>2426.1246093910399</v>
      </c>
    </row>
    <row r="21" spans="1:11" x14ac:dyDescent="0.2">
      <c r="A21" t="s">
        <v>844</v>
      </c>
      <c r="B21">
        <v>6726</v>
      </c>
      <c r="C21">
        <v>6612</v>
      </c>
      <c r="D21">
        <v>6300</v>
      </c>
      <c r="E21">
        <v>6132</v>
      </c>
      <c r="F21">
        <f t="shared" si="12"/>
        <v>6335.6193067450004</v>
      </c>
      <c r="G21">
        <v>6546</v>
      </c>
      <c r="H21">
        <v>7038</v>
      </c>
      <c r="I21">
        <v>7311</v>
      </c>
      <c r="J21">
        <v>7692</v>
      </c>
      <c r="K21">
        <f t="shared" si="13"/>
        <v>8048.7178147201976</v>
      </c>
    </row>
    <row r="22" spans="1:11" x14ac:dyDescent="0.2">
      <c r="A22" t="s">
        <v>845</v>
      </c>
      <c r="B22">
        <v>5103</v>
      </c>
      <c r="C22">
        <v>6537</v>
      </c>
      <c r="D22">
        <v>5859</v>
      </c>
      <c r="E22">
        <v>5766</v>
      </c>
      <c r="F22">
        <f t="shared" si="12"/>
        <v>6811.2580335794055</v>
      </c>
      <c r="G22">
        <v>8046</v>
      </c>
      <c r="H22">
        <v>5940</v>
      </c>
      <c r="I22">
        <v>5955</v>
      </c>
      <c r="J22">
        <v>6042</v>
      </c>
      <c r="K22">
        <f t="shared" si="13"/>
        <v>6098.7655369893009</v>
      </c>
    </row>
    <row r="23" spans="1:11" x14ac:dyDescent="0.2">
      <c r="A23" t="s">
        <v>846</v>
      </c>
      <c r="B23">
        <v>174192</v>
      </c>
      <c r="C23">
        <v>172791</v>
      </c>
      <c r="D23">
        <v>171771</v>
      </c>
      <c r="E23">
        <v>169194</v>
      </c>
      <c r="F23">
        <f t="shared" si="12"/>
        <v>168448.35696438243</v>
      </c>
      <c r="G23">
        <v>167706</v>
      </c>
      <c r="H23">
        <v>170196</v>
      </c>
      <c r="I23">
        <v>177330</v>
      </c>
      <c r="J23">
        <v>183939</v>
      </c>
      <c r="K23">
        <f t="shared" si="13"/>
        <v>187038.75099807206</v>
      </c>
    </row>
    <row r="24" spans="1:11" x14ac:dyDescent="0.2">
      <c r="A24" t="s">
        <v>847</v>
      </c>
      <c r="B24">
        <v>136506</v>
      </c>
      <c r="C24">
        <v>144849</v>
      </c>
      <c r="D24">
        <v>153537</v>
      </c>
      <c r="E24">
        <v>166503</v>
      </c>
      <c r="F24">
        <f t="shared" si="12"/>
        <v>163452.55695155094</v>
      </c>
      <c r="G24">
        <v>160458</v>
      </c>
      <c r="H24">
        <v>159981</v>
      </c>
      <c r="I24">
        <v>160341</v>
      </c>
      <c r="J24">
        <v>161631</v>
      </c>
      <c r="K24">
        <f t="shared" si="13"/>
        <v>160673.842266049</v>
      </c>
    </row>
    <row r="25" spans="1:11" x14ac:dyDescent="0.2">
      <c r="A25" t="s">
        <v>848</v>
      </c>
      <c r="B25">
        <v>5742</v>
      </c>
      <c r="C25">
        <v>5505</v>
      </c>
      <c r="D25">
        <v>5631</v>
      </c>
      <c r="E25">
        <v>5880</v>
      </c>
      <c r="F25">
        <f t="shared" si="12"/>
        <v>5548.1348217216209</v>
      </c>
      <c r="G25">
        <v>5235</v>
      </c>
      <c r="H25">
        <v>5136</v>
      </c>
      <c r="I25">
        <v>5139</v>
      </c>
      <c r="J25">
        <v>5142</v>
      </c>
      <c r="K25">
        <f t="shared" si="13"/>
        <v>5005.909818827362</v>
      </c>
    </row>
    <row r="26" spans="1:11" x14ac:dyDescent="0.2">
      <c r="A26" t="s">
        <v>861</v>
      </c>
      <c r="B26">
        <v>4035</v>
      </c>
      <c r="C26">
        <v>3867</v>
      </c>
      <c r="D26">
        <v>3660</v>
      </c>
      <c r="E26">
        <v>3840</v>
      </c>
      <c r="F26">
        <f t="shared" si="12"/>
        <v>5275.6345589890889</v>
      </c>
      <c r="G26">
        <v>7248</v>
      </c>
      <c r="H26">
        <v>5856</v>
      </c>
      <c r="I26">
        <v>6597</v>
      </c>
      <c r="J26">
        <v>6339</v>
      </c>
      <c r="K26">
        <f t="shared" si="13"/>
        <v>7007.4282112330302</v>
      </c>
    </row>
    <row r="27" spans="1:11" x14ac:dyDescent="0.2">
      <c r="A27" t="s">
        <v>849</v>
      </c>
      <c r="B27">
        <v>34509</v>
      </c>
      <c r="C27">
        <v>36009</v>
      </c>
      <c r="D27">
        <v>38241</v>
      </c>
      <c r="E27">
        <v>39468</v>
      </c>
      <c r="F27">
        <f t="shared" si="12"/>
        <v>40615.323807646782</v>
      </c>
      <c r="G27">
        <v>41796</v>
      </c>
      <c r="H27">
        <v>41652</v>
      </c>
      <c r="I27">
        <v>42285</v>
      </c>
      <c r="J27">
        <v>43890</v>
      </c>
      <c r="K27">
        <f t="shared" si="13"/>
        <v>44832.160986916671</v>
      </c>
    </row>
    <row r="28" spans="1:11" x14ac:dyDescent="0.2">
      <c r="A28" t="s">
        <v>801</v>
      </c>
      <c r="B28">
        <v>60063</v>
      </c>
      <c r="C28">
        <v>64059</v>
      </c>
      <c r="D28">
        <v>65103</v>
      </c>
      <c r="E28">
        <v>66930</v>
      </c>
      <c r="F28">
        <f t="shared" si="12"/>
        <v>62233.739322010857</v>
      </c>
      <c r="G28">
        <v>57867</v>
      </c>
      <c r="H28">
        <v>57720</v>
      </c>
      <c r="I28">
        <v>56790</v>
      </c>
      <c r="J28">
        <v>34953</v>
      </c>
      <c r="K28">
        <f t="shared" si="13"/>
        <v>30694.261118396684</v>
      </c>
    </row>
    <row r="29" spans="1:11" x14ac:dyDescent="0.2">
      <c r="A29" t="s">
        <v>851</v>
      </c>
      <c r="D29" t="s">
        <v>675</v>
      </c>
      <c r="E29" t="s">
        <v>675</v>
      </c>
    </row>
    <row r="30" spans="1:11" x14ac:dyDescent="0.2">
      <c r="A30" t="s">
        <v>579</v>
      </c>
      <c r="B30">
        <v>105228</v>
      </c>
      <c r="C30">
        <v>112818</v>
      </c>
      <c r="D30">
        <v>115416</v>
      </c>
      <c r="E30">
        <v>136416</v>
      </c>
      <c r="F30">
        <f>E30*(POWER($G30/$E30,1/2))</f>
        <v>143955.17002178141</v>
      </c>
      <c r="G30">
        <v>151911</v>
      </c>
      <c r="H30">
        <v>148089</v>
      </c>
      <c r="I30">
        <v>157125</v>
      </c>
      <c r="J30">
        <v>147459</v>
      </c>
      <c r="K30">
        <f>J30*(POWER($J30/$E30,1/5))</f>
        <v>149772.63794100229</v>
      </c>
    </row>
    <row r="31" spans="1:11" x14ac:dyDescent="0.2">
      <c r="A31" t="s">
        <v>842</v>
      </c>
      <c r="B31">
        <v>570</v>
      </c>
      <c r="C31">
        <v>1173</v>
      </c>
      <c r="D31">
        <v>2109</v>
      </c>
      <c r="E31">
        <v>2055</v>
      </c>
      <c r="F31">
        <f t="shared" ref="F31:F40" si="14">E31*(POWER($G31/$E31,1/2))</f>
        <v>2710.8448867465654</v>
      </c>
      <c r="G31">
        <v>3576</v>
      </c>
      <c r="H31">
        <v>3579</v>
      </c>
      <c r="I31">
        <v>3579</v>
      </c>
      <c r="J31">
        <v>3579</v>
      </c>
      <c r="K31">
        <f t="shared" ref="K31:K40" si="15">J31*(POWER($J31/$E31,1/5))</f>
        <v>3999.0024741274615</v>
      </c>
    </row>
    <row r="32" spans="1:11" x14ac:dyDescent="0.2">
      <c r="A32" t="s">
        <v>843</v>
      </c>
      <c r="B32">
        <v>6</v>
      </c>
      <c r="C32">
        <v>12</v>
      </c>
      <c r="D32">
        <v>51</v>
      </c>
      <c r="E32">
        <v>213</v>
      </c>
      <c r="F32">
        <f t="shared" si="14"/>
        <v>237.13287414443406</v>
      </c>
      <c r="G32">
        <v>264</v>
      </c>
      <c r="H32">
        <v>183</v>
      </c>
      <c r="I32">
        <v>243</v>
      </c>
      <c r="J32">
        <v>249</v>
      </c>
      <c r="K32">
        <f t="shared" si="15"/>
        <v>256.8995217810762</v>
      </c>
    </row>
    <row r="33" spans="1:11" x14ac:dyDescent="0.2">
      <c r="A33" t="s">
        <v>844</v>
      </c>
      <c r="B33">
        <v>195</v>
      </c>
      <c r="C33">
        <v>3741</v>
      </c>
      <c r="D33">
        <v>1650</v>
      </c>
      <c r="E33">
        <v>1530</v>
      </c>
      <c r="F33">
        <f t="shared" si="14"/>
        <v>1499.6999699939986</v>
      </c>
      <c r="G33">
        <v>1470</v>
      </c>
      <c r="H33">
        <v>1512</v>
      </c>
      <c r="I33">
        <v>1569</v>
      </c>
      <c r="J33">
        <v>1728</v>
      </c>
      <c r="K33">
        <f t="shared" si="15"/>
        <v>1770.5744773081867</v>
      </c>
    </row>
    <row r="34" spans="1:11" x14ac:dyDescent="0.2">
      <c r="A34" t="s">
        <v>845</v>
      </c>
      <c r="B34">
        <v>174</v>
      </c>
      <c r="C34">
        <v>147</v>
      </c>
      <c r="D34">
        <v>411</v>
      </c>
      <c r="E34">
        <v>738</v>
      </c>
      <c r="F34">
        <f t="shared" si="14"/>
        <v>1343.2832910447446</v>
      </c>
      <c r="G34">
        <v>2445</v>
      </c>
      <c r="H34">
        <v>1032</v>
      </c>
      <c r="I34">
        <v>1035</v>
      </c>
      <c r="J34">
        <v>1050</v>
      </c>
      <c r="K34">
        <f t="shared" si="15"/>
        <v>1126.7196967941686</v>
      </c>
    </row>
    <row r="35" spans="1:11" x14ac:dyDescent="0.2">
      <c r="A35" t="s">
        <v>846</v>
      </c>
      <c r="B35">
        <v>29658</v>
      </c>
      <c r="C35">
        <v>26385</v>
      </c>
      <c r="D35">
        <v>23736</v>
      </c>
      <c r="E35">
        <v>21618</v>
      </c>
      <c r="F35">
        <f t="shared" si="14"/>
        <v>19554.518250266359</v>
      </c>
      <c r="G35">
        <v>17688</v>
      </c>
      <c r="H35">
        <v>17868</v>
      </c>
      <c r="I35">
        <v>18297</v>
      </c>
      <c r="J35">
        <v>18357</v>
      </c>
      <c r="K35">
        <f t="shared" si="15"/>
        <v>17766.380005158007</v>
      </c>
    </row>
    <row r="36" spans="1:11" x14ac:dyDescent="0.2">
      <c r="A36" t="s">
        <v>847</v>
      </c>
      <c r="B36">
        <v>11187</v>
      </c>
      <c r="C36">
        <v>12318</v>
      </c>
      <c r="D36">
        <v>16653</v>
      </c>
      <c r="E36">
        <v>41331</v>
      </c>
      <c r="F36">
        <f t="shared" si="14"/>
        <v>49155.382116305438</v>
      </c>
      <c r="G36">
        <v>58461</v>
      </c>
      <c r="H36">
        <v>55515</v>
      </c>
      <c r="I36">
        <v>54870</v>
      </c>
      <c r="J36">
        <v>54909</v>
      </c>
      <c r="K36">
        <f t="shared" si="15"/>
        <v>58118.856207267723</v>
      </c>
    </row>
    <row r="37" spans="1:11" x14ac:dyDescent="0.2">
      <c r="A37" t="s">
        <v>848</v>
      </c>
      <c r="B37">
        <v>2307</v>
      </c>
      <c r="C37">
        <v>2757</v>
      </c>
      <c r="D37">
        <v>2832</v>
      </c>
      <c r="E37">
        <v>2961</v>
      </c>
      <c r="F37">
        <f t="shared" si="14"/>
        <v>3306.8070702718655</v>
      </c>
      <c r="G37">
        <v>3693</v>
      </c>
      <c r="H37">
        <v>3915</v>
      </c>
      <c r="I37">
        <v>3804</v>
      </c>
      <c r="J37">
        <v>3726</v>
      </c>
      <c r="K37">
        <f t="shared" si="15"/>
        <v>3901.2496184130332</v>
      </c>
    </row>
    <row r="38" spans="1:11" x14ac:dyDescent="0.2">
      <c r="A38" t="s">
        <v>861</v>
      </c>
      <c r="B38">
        <v>285</v>
      </c>
      <c r="C38">
        <v>270</v>
      </c>
      <c r="D38">
        <v>189</v>
      </c>
      <c r="E38">
        <v>180</v>
      </c>
      <c r="F38">
        <f t="shared" si="14"/>
        <v>653.14623171231722</v>
      </c>
      <c r="G38">
        <v>2370</v>
      </c>
      <c r="H38">
        <v>1485</v>
      </c>
      <c r="I38">
        <v>8343</v>
      </c>
      <c r="J38">
        <v>9318</v>
      </c>
      <c r="K38">
        <f t="shared" si="15"/>
        <v>20517.892322360025</v>
      </c>
    </row>
    <row r="39" spans="1:11" x14ac:dyDescent="0.2">
      <c r="A39" t="s">
        <v>849</v>
      </c>
      <c r="B39">
        <v>12393</v>
      </c>
      <c r="C39">
        <v>13434</v>
      </c>
      <c r="D39">
        <v>14829</v>
      </c>
      <c r="E39">
        <v>14778</v>
      </c>
      <c r="F39">
        <f t="shared" si="14"/>
        <v>16616.622761560182</v>
      </c>
      <c r="G39">
        <v>18684</v>
      </c>
      <c r="H39">
        <v>18855</v>
      </c>
      <c r="I39">
        <v>17778</v>
      </c>
      <c r="J39">
        <v>18174</v>
      </c>
      <c r="K39">
        <f t="shared" si="15"/>
        <v>18941.636412757722</v>
      </c>
    </row>
    <row r="40" spans="1:11" x14ac:dyDescent="0.2">
      <c r="A40" t="s">
        <v>801</v>
      </c>
      <c r="B40">
        <v>47535</v>
      </c>
      <c r="C40">
        <v>51963</v>
      </c>
      <c r="D40">
        <v>52296</v>
      </c>
      <c r="E40">
        <v>50451</v>
      </c>
      <c r="F40">
        <f t="shared" si="14"/>
        <v>46405.285086938107</v>
      </c>
      <c r="G40">
        <v>42684</v>
      </c>
      <c r="H40">
        <v>43788</v>
      </c>
      <c r="I40">
        <v>47253</v>
      </c>
      <c r="J40">
        <v>36045</v>
      </c>
      <c r="K40">
        <f t="shared" si="15"/>
        <v>33700.789884273298</v>
      </c>
    </row>
    <row r="43" spans="1:11" x14ac:dyDescent="0.2">
      <c r="A43" t="s">
        <v>397</v>
      </c>
    </row>
    <row r="44" spans="1:11" x14ac:dyDescent="0.2">
      <c r="A44" t="s">
        <v>870</v>
      </c>
    </row>
    <row r="45" spans="1:11" x14ac:dyDescent="0.2">
      <c r="B45" t="s">
        <v>871</v>
      </c>
    </row>
    <row r="46" spans="1:11" x14ac:dyDescent="0.2">
      <c r="A46" t="s">
        <v>872</v>
      </c>
    </row>
    <row r="47" spans="1:11" x14ac:dyDescent="0.2">
      <c r="B47" t="s">
        <v>873</v>
      </c>
    </row>
    <row r="48" spans="1:11" x14ac:dyDescent="0.2">
      <c r="A48" t="s">
        <v>874</v>
      </c>
    </row>
    <row r="49" spans="1:2" x14ac:dyDescent="0.2">
      <c r="B49" t="s">
        <v>873</v>
      </c>
    </row>
    <row r="50" spans="1:2" x14ac:dyDescent="0.2">
      <c r="A50" t="s">
        <v>875</v>
      </c>
    </row>
    <row r="51" spans="1:2" x14ac:dyDescent="0.2">
      <c r="B51" t="s">
        <v>876</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M17"/>
  <sheetViews>
    <sheetView workbookViewId="0"/>
  </sheetViews>
  <sheetFormatPr defaultColWidth="9" defaultRowHeight="12.75" x14ac:dyDescent="0.2"/>
  <cols>
    <col min="1" max="1" width="16.875" customWidth="1"/>
    <col min="2" max="2" width="4.375" bestFit="1" customWidth="1"/>
    <col min="4" max="4" width="10.875" bestFit="1" customWidth="1"/>
    <col min="5" max="5" width="15.375" bestFit="1" customWidth="1"/>
    <col min="7" max="7" width="11.625" bestFit="1" customWidth="1"/>
    <col min="8" max="9" width="6.875" bestFit="1" customWidth="1"/>
    <col min="10" max="10" width="7.375" bestFit="1" customWidth="1"/>
    <col min="11" max="11" width="10.375" bestFit="1" customWidth="1"/>
    <col min="12" max="12" width="6.25" bestFit="1" customWidth="1"/>
    <col min="13" max="13" width="11.875" bestFit="1" customWidth="1"/>
  </cols>
  <sheetData>
    <row r="1" spans="1:13" x14ac:dyDescent="0.2">
      <c r="A1" t="s">
        <v>877</v>
      </c>
    </row>
    <row r="2" spans="1:13" x14ac:dyDescent="0.2">
      <c r="A2" t="s">
        <v>878</v>
      </c>
    </row>
    <row r="4" spans="1:13" x14ac:dyDescent="0.2">
      <c r="C4" t="s">
        <v>101</v>
      </c>
      <c r="D4" t="s">
        <v>102</v>
      </c>
      <c r="E4" t="s">
        <v>843</v>
      </c>
      <c r="F4" t="s">
        <v>104</v>
      </c>
      <c r="G4" t="s">
        <v>845</v>
      </c>
      <c r="H4" t="s">
        <v>106</v>
      </c>
      <c r="I4" t="s">
        <v>107</v>
      </c>
      <c r="J4" t="s">
        <v>108</v>
      </c>
      <c r="K4" t="s">
        <v>109</v>
      </c>
      <c r="L4" t="s">
        <v>849</v>
      </c>
      <c r="M4" t="s">
        <v>111</v>
      </c>
    </row>
    <row r="5" spans="1:13" x14ac:dyDescent="0.2">
      <c r="A5" t="s">
        <v>822</v>
      </c>
      <c r="B5">
        <v>2002</v>
      </c>
      <c r="C5">
        <v>5035949</v>
      </c>
      <c r="D5">
        <v>84236</v>
      </c>
      <c r="E5">
        <v>22843</v>
      </c>
      <c r="F5">
        <v>153450</v>
      </c>
      <c r="G5">
        <v>122792</v>
      </c>
      <c r="H5">
        <v>1088869</v>
      </c>
      <c r="I5">
        <v>2046333</v>
      </c>
      <c r="J5">
        <v>182448</v>
      </c>
      <c r="K5">
        <v>177051</v>
      </c>
      <c r="L5">
        <v>529758</v>
      </c>
      <c r="M5">
        <v>605049</v>
      </c>
    </row>
    <row r="6" spans="1:13" x14ac:dyDescent="0.2">
      <c r="A6" t="s">
        <v>823</v>
      </c>
      <c r="B6">
        <f>B5+1</f>
        <v>2003</v>
      </c>
      <c r="C6">
        <v>5024286</v>
      </c>
      <c r="D6">
        <v>81707</v>
      </c>
      <c r="E6">
        <v>23242</v>
      </c>
      <c r="F6">
        <v>150599</v>
      </c>
      <c r="G6">
        <v>120600</v>
      </c>
      <c r="H6">
        <v>1083082</v>
      </c>
      <c r="I6">
        <v>2049535</v>
      </c>
      <c r="J6">
        <v>180723</v>
      </c>
      <c r="K6">
        <v>178510</v>
      </c>
      <c r="L6">
        <v>536035</v>
      </c>
      <c r="M6">
        <v>596858</v>
      </c>
    </row>
    <row r="7" spans="1:13" x14ac:dyDescent="0.2">
      <c r="A7" t="s">
        <v>824</v>
      </c>
      <c r="B7">
        <f t="shared" ref="B7:B13" si="0">B6+1</f>
        <v>2004</v>
      </c>
      <c r="C7">
        <v>4962541</v>
      </c>
      <c r="D7">
        <v>78967</v>
      </c>
      <c r="E7">
        <v>22905</v>
      </c>
      <c r="F7">
        <v>148514</v>
      </c>
      <c r="G7">
        <v>118869</v>
      </c>
      <c r="H7">
        <v>1074865</v>
      </c>
      <c r="I7">
        <v>2015627</v>
      </c>
      <c r="J7">
        <v>180132</v>
      </c>
      <c r="K7">
        <v>175897</v>
      </c>
      <c r="L7">
        <v>533834</v>
      </c>
      <c r="M7">
        <v>589462</v>
      </c>
    </row>
    <row r="8" spans="1:13" x14ac:dyDescent="0.2">
      <c r="A8" t="s">
        <v>825</v>
      </c>
      <c r="B8">
        <f t="shared" si="0"/>
        <v>2005</v>
      </c>
      <c r="C8">
        <v>4926117</v>
      </c>
      <c r="D8">
        <v>76903</v>
      </c>
      <c r="E8">
        <v>22393</v>
      </c>
      <c r="F8">
        <v>145396</v>
      </c>
      <c r="G8">
        <v>117145</v>
      </c>
      <c r="H8">
        <v>1065328</v>
      </c>
      <c r="I8">
        <v>2012093</v>
      </c>
      <c r="J8">
        <v>178256</v>
      </c>
      <c r="K8">
        <v>172452</v>
      </c>
      <c r="L8">
        <v>532063</v>
      </c>
      <c r="M8">
        <v>580593</v>
      </c>
    </row>
    <row r="9" spans="1:13" x14ac:dyDescent="0.2">
      <c r="A9" t="s">
        <v>868</v>
      </c>
      <c r="B9">
        <f t="shared" si="0"/>
        <v>2006</v>
      </c>
      <c r="C9">
        <v>4887480</v>
      </c>
      <c r="D9">
        <v>74328</v>
      </c>
      <c r="E9">
        <v>21948</v>
      </c>
      <c r="F9">
        <v>142304</v>
      </c>
      <c r="G9">
        <v>114820</v>
      </c>
      <c r="H9">
        <v>1051190</v>
      </c>
      <c r="I9">
        <v>2006732</v>
      </c>
      <c r="J9">
        <v>176350</v>
      </c>
      <c r="K9">
        <v>169302</v>
      </c>
      <c r="L9">
        <v>532876</v>
      </c>
      <c r="M9">
        <v>574427</v>
      </c>
    </row>
    <row r="10" spans="1:13" x14ac:dyDescent="0.2">
      <c r="A10" t="s">
        <v>838</v>
      </c>
      <c r="B10">
        <f t="shared" si="0"/>
        <v>2007</v>
      </c>
      <c r="C10">
        <v>4839276</v>
      </c>
      <c r="D10">
        <v>71945</v>
      </c>
      <c r="E10">
        <v>21365</v>
      </c>
      <c r="F10">
        <v>138661</v>
      </c>
      <c r="G10">
        <v>112013</v>
      </c>
      <c r="H10">
        <v>1036467</v>
      </c>
      <c r="I10">
        <v>1991161</v>
      </c>
      <c r="J10">
        <v>174107</v>
      </c>
      <c r="K10">
        <v>165590</v>
      </c>
      <c r="L10">
        <v>540880</v>
      </c>
      <c r="M10">
        <v>563936</v>
      </c>
    </row>
    <row r="11" spans="1:13" x14ac:dyDescent="0.2">
      <c r="A11" t="s">
        <v>839</v>
      </c>
      <c r="B11">
        <f t="shared" si="0"/>
        <v>2008</v>
      </c>
      <c r="C11">
        <v>4783407</v>
      </c>
      <c r="D11">
        <v>69733</v>
      </c>
      <c r="E11">
        <v>20813</v>
      </c>
      <c r="F11">
        <v>135303</v>
      </c>
      <c r="G11">
        <v>110288</v>
      </c>
      <c r="H11">
        <v>1016687</v>
      </c>
      <c r="I11">
        <v>1976773</v>
      </c>
      <c r="J11">
        <v>173392</v>
      </c>
      <c r="K11">
        <v>162182</v>
      </c>
      <c r="L11">
        <v>538611</v>
      </c>
      <c r="M11">
        <v>556777</v>
      </c>
    </row>
    <row r="12" spans="1:13" x14ac:dyDescent="0.2">
      <c r="A12" t="s">
        <v>840</v>
      </c>
      <c r="B12">
        <f t="shared" si="0"/>
        <v>2009</v>
      </c>
      <c r="C12">
        <v>4735943</v>
      </c>
      <c r="D12">
        <v>68255</v>
      </c>
      <c r="E12">
        <v>20324</v>
      </c>
      <c r="F12">
        <v>133134</v>
      </c>
      <c r="G12">
        <v>108407</v>
      </c>
      <c r="H12">
        <v>997978</v>
      </c>
      <c r="I12">
        <v>1958840</v>
      </c>
      <c r="J12">
        <v>172045</v>
      </c>
      <c r="K12">
        <v>160362</v>
      </c>
      <c r="L12">
        <v>542581</v>
      </c>
      <c r="M12">
        <v>551320</v>
      </c>
    </row>
    <row r="13" spans="1:13" x14ac:dyDescent="0.2">
      <c r="A13" t="s">
        <v>879</v>
      </c>
      <c r="B13">
        <f t="shared" si="0"/>
        <v>2010</v>
      </c>
      <c r="C13">
        <v>4711093</v>
      </c>
      <c r="D13">
        <v>67297</v>
      </c>
      <c r="E13">
        <v>19955</v>
      </c>
      <c r="F13">
        <v>130550</v>
      </c>
      <c r="G13">
        <v>106394</v>
      </c>
      <c r="H13">
        <v>990132</v>
      </c>
      <c r="I13">
        <v>1948463</v>
      </c>
      <c r="J13">
        <v>171518</v>
      </c>
      <c r="K13">
        <v>160613</v>
      </c>
      <c r="L13">
        <v>545819</v>
      </c>
      <c r="M13">
        <v>548153</v>
      </c>
    </row>
    <row r="15" spans="1:13" x14ac:dyDescent="0.2">
      <c r="A15" t="s">
        <v>605</v>
      </c>
    </row>
    <row r="16" spans="1:13" x14ac:dyDescent="0.2">
      <c r="A16" t="s">
        <v>880</v>
      </c>
    </row>
    <row r="17" spans="1:1" x14ac:dyDescent="0.2">
      <c r="A17" t="s">
        <v>881</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92D050"/>
  </sheetPr>
  <dimension ref="A1:FU64"/>
  <sheetViews>
    <sheetView zoomScale="85" zoomScaleNormal="85" workbookViewId="0">
      <pane xSplit="1" ySplit="3" topLeftCell="B4" activePane="bottomRight" state="frozen"/>
      <selection pane="topRight" activeCell="B1" sqref="B1"/>
      <selection pane="bottomLeft" activeCell="A4" sqref="A4"/>
      <selection pane="bottomRight" activeCell="M3" sqref="M3"/>
    </sheetView>
  </sheetViews>
  <sheetFormatPr defaultColWidth="9" defaultRowHeight="12.75" x14ac:dyDescent="0.2"/>
  <cols>
    <col min="1" max="1" width="7.875" style="1" customWidth="1"/>
    <col min="2" max="2" width="9.625" style="1" customWidth="1"/>
    <col min="3" max="3" width="14.625" style="1" bestFit="1" customWidth="1"/>
    <col min="4" max="4" width="10" style="1" customWidth="1"/>
    <col min="5" max="5" width="8.625" style="1" customWidth="1"/>
    <col min="6" max="6" width="10" style="1" bestFit="1" customWidth="1"/>
    <col min="7" max="7" width="9.875" style="1" customWidth="1"/>
    <col min="8" max="13" width="8.625" style="1" customWidth="1"/>
    <col min="14" max="14" width="10.625" style="1" bestFit="1" customWidth="1"/>
    <col min="15" max="15" width="8.625" style="1" customWidth="1"/>
    <col min="16" max="16" width="9.875" style="1" customWidth="1"/>
    <col min="17" max="17" width="12.25" style="1" bestFit="1" customWidth="1"/>
    <col min="18" max="109" width="8.625" style="1" customWidth="1"/>
    <col min="110" max="110" width="9.625" style="1" customWidth="1"/>
    <col min="111" max="177" width="8.625" style="1" customWidth="1"/>
    <col min="178" max="16384" width="9" style="1"/>
  </cols>
  <sheetData>
    <row r="1" spans="1:177" x14ac:dyDescent="0.2">
      <c r="B1" s="1" t="s">
        <v>882</v>
      </c>
      <c r="R1" s="1" t="s">
        <v>883</v>
      </c>
      <c r="AH1" s="1" t="s">
        <v>884</v>
      </c>
      <c r="AX1" s="1" t="s">
        <v>885</v>
      </c>
      <c r="BN1" s="1" t="s">
        <v>886</v>
      </c>
      <c r="CD1" s="1" t="s">
        <v>887</v>
      </c>
      <c r="CT1" s="1" t="s">
        <v>888</v>
      </c>
      <c r="DJ1" s="1" t="s">
        <v>889</v>
      </c>
      <c r="DZ1" s="1" t="s">
        <v>890</v>
      </c>
      <c r="EP1" s="1" t="s">
        <v>891</v>
      </c>
      <c r="FF1" s="1" t="s">
        <v>892</v>
      </c>
    </row>
    <row r="2" spans="1:177" x14ac:dyDescent="0.2">
      <c r="B2" s="1" t="s">
        <v>101</v>
      </c>
      <c r="Q2" s="41"/>
      <c r="R2" s="1" t="s">
        <v>102</v>
      </c>
      <c r="AG2" s="41"/>
      <c r="AH2" s="1" t="s">
        <v>103</v>
      </c>
      <c r="AW2" s="41"/>
      <c r="AX2" s="1" t="s">
        <v>104</v>
      </c>
      <c r="BM2" s="41"/>
      <c r="BN2" s="1" t="s">
        <v>105</v>
      </c>
      <c r="CC2" s="41"/>
      <c r="CD2" s="1" t="s">
        <v>106</v>
      </c>
      <c r="CS2" s="41"/>
      <c r="CT2" s="1" t="s">
        <v>107</v>
      </c>
      <c r="DI2" s="41"/>
      <c r="DJ2" s="1" t="s">
        <v>108</v>
      </c>
      <c r="DY2" s="41"/>
      <c r="DZ2" s="1" t="s">
        <v>109</v>
      </c>
      <c r="EO2" s="41"/>
      <c r="EP2" s="1" t="s">
        <v>110</v>
      </c>
      <c r="FE2" s="41"/>
      <c r="FF2" s="1" t="s">
        <v>111</v>
      </c>
    </row>
    <row r="3" spans="1:177" s="3" customFormat="1" ht="75.75" customHeight="1" x14ac:dyDescent="0.2">
      <c r="B3" s="3" t="s">
        <v>893</v>
      </c>
      <c r="C3" s="3" t="s">
        <v>894</v>
      </c>
      <c r="D3" s="3" t="s">
        <v>895</v>
      </c>
      <c r="E3" s="3" t="s">
        <v>894</v>
      </c>
      <c r="F3" s="3" t="s">
        <v>896</v>
      </c>
      <c r="G3" s="3" t="s">
        <v>894</v>
      </c>
      <c r="H3" s="3" t="s">
        <v>897</v>
      </c>
      <c r="I3" s="3" t="s">
        <v>894</v>
      </c>
      <c r="J3" s="3" t="s">
        <v>898</v>
      </c>
      <c r="K3" s="3" t="s">
        <v>894</v>
      </c>
      <c r="L3" s="3" t="s">
        <v>899</v>
      </c>
      <c r="M3" s="3" t="s">
        <v>894</v>
      </c>
      <c r="N3" s="3" t="s">
        <v>900</v>
      </c>
      <c r="O3" s="3" t="s">
        <v>894</v>
      </c>
      <c r="P3" s="3" t="s">
        <v>901</v>
      </c>
      <c r="Q3" s="39" t="s">
        <v>902</v>
      </c>
      <c r="R3" s="3" t="s">
        <v>893</v>
      </c>
      <c r="S3" s="3" t="s">
        <v>894</v>
      </c>
      <c r="T3" s="3" t="s">
        <v>895</v>
      </c>
      <c r="U3" s="3" t="s">
        <v>894</v>
      </c>
      <c r="V3" s="3" t="s">
        <v>896</v>
      </c>
      <c r="W3" s="3" t="s">
        <v>894</v>
      </c>
      <c r="X3" s="3" t="s">
        <v>897</v>
      </c>
      <c r="Y3" s="3" t="s">
        <v>894</v>
      </c>
      <c r="Z3" s="3" t="s">
        <v>898</v>
      </c>
      <c r="AA3" s="3" t="s">
        <v>894</v>
      </c>
      <c r="AB3" s="3" t="s">
        <v>899</v>
      </c>
      <c r="AC3" s="3" t="s">
        <v>894</v>
      </c>
      <c r="AD3" s="3" t="s">
        <v>900</v>
      </c>
      <c r="AE3" s="3" t="s">
        <v>894</v>
      </c>
      <c r="AF3" s="3" t="s">
        <v>901</v>
      </c>
      <c r="AG3" s="39" t="s">
        <v>902</v>
      </c>
      <c r="AH3" s="3" t="s">
        <v>893</v>
      </c>
      <c r="AI3" s="3" t="s">
        <v>894</v>
      </c>
      <c r="AJ3" s="3" t="s">
        <v>895</v>
      </c>
      <c r="AK3" s="3" t="s">
        <v>894</v>
      </c>
      <c r="AL3" s="3" t="s">
        <v>896</v>
      </c>
      <c r="AM3" s="3" t="s">
        <v>894</v>
      </c>
      <c r="AN3" s="3" t="s">
        <v>897</v>
      </c>
      <c r="AO3" s="3" t="s">
        <v>894</v>
      </c>
      <c r="AP3" s="3" t="s">
        <v>898</v>
      </c>
      <c r="AQ3" s="3" t="s">
        <v>894</v>
      </c>
      <c r="AR3" s="3" t="s">
        <v>899</v>
      </c>
      <c r="AS3" s="3" t="s">
        <v>894</v>
      </c>
      <c r="AT3" s="3" t="s">
        <v>900</v>
      </c>
      <c r="AU3" s="3" t="s">
        <v>894</v>
      </c>
      <c r="AV3" s="3" t="s">
        <v>901</v>
      </c>
      <c r="AW3" s="39" t="s">
        <v>902</v>
      </c>
      <c r="AX3" s="3" t="s">
        <v>893</v>
      </c>
      <c r="AY3" s="3" t="s">
        <v>894</v>
      </c>
      <c r="AZ3" s="3" t="s">
        <v>895</v>
      </c>
      <c r="BA3" s="3" t="s">
        <v>894</v>
      </c>
      <c r="BB3" s="3" t="s">
        <v>896</v>
      </c>
      <c r="BC3" s="3" t="s">
        <v>894</v>
      </c>
      <c r="BD3" s="3" t="s">
        <v>897</v>
      </c>
      <c r="BE3" s="3" t="s">
        <v>894</v>
      </c>
      <c r="BF3" s="3" t="s">
        <v>898</v>
      </c>
      <c r="BG3" s="3" t="s">
        <v>894</v>
      </c>
      <c r="BH3" s="3" t="s">
        <v>899</v>
      </c>
      <c r="BI3" s="3" t="s">
        <v>894</v>
      </c>
      <c r="BJ3" s="3" t="s">
        <v>900</v>
      </c>
      <c r="BK3" s="3" t="s">
        <v>894</v>
      </c>
      <c r="BL3" s="3" t="s">
        <v>901</v>
      </c>
      <c r="BM3" s="39" t="s">
        <v>902</v>
      </c>
      <c r="BN3" s="3" t="s">
        <v>893</v>
      </c>
      <c r="BO3" s="3" t="s">
        <v>894</v>
      </c>
      <c r="BP3" s="3" t="s">
        <v>895</v>
      </c>
      <c r="BQ3" s="3" t="s">
        <v>894</v>
      </c>
      <c r="BR3" s="3" t="s">
        <v>896</v>
      </c>
      <c r="BS3" s="3" t="s">
        <v>894</v>
      </c>
      <c r="BT3" s="3" t="s">
        <v>897</v>
      </c>
      <c r="BU3" s="3" t="s">
        <v>894</v>
      </c>
      <c r="BV3" s="3" t="s">
        <v>898</v>
      </c>
      <c r="BW3" s="3" t="s">
        <v>894</v>
      </c>
      <c r="BX3" s="3" t="s">
        <v>899</v>
      </c>
      <c r="BY3" s="3" t="s">
        <v>894</v>
      </c>
      <c r="BZ3" s="3" t="s">
        <v>900</v>
      </c>
      <c r="CA3" s="3" t="s">
        <v>894</v>
      </c>
      <c r="CB3" s="3" t="s">
        <v>901</v>
      </c>
      <c r="CC3" s="39" t="s">
        <v>902</v>
      </c>
      <c r="CD3" s="3" t="s">
        <v>893</v>
      </c>
      <c r="CE3" s="3" t="s">
        <v>894</v>
      </c>
      <c r="CF3" s="3" t="s">
        <v>895</v>
      </c>
      <c r="CG3" s="3" t="s">
        <v>894</v>
      </c>
      <c r="CH3" s="3" t="s">
        <v>896</v>
      </c>
      <c r="CI3" s="3" t="s">
        <v>894</v>
      </c>
      <c r="CJ3" s="3" t="s">
        <v>897</v>
      </c>
      <c r="CK3" s="3" t="s">
        <v>894</v>
      </c>
      <c r="CL3" s="3" t="s">
        <v>898</v>
      </c>
      <c r="CM3" s="3" t="s">
        <v>894</v>
      </c>
      <c r="CN3" s="3" t="s">
        <v>899</v>
      </c>
      <c r="CO3" s="3" t="s">
        <v>894</v>
      </c>
      <c r="CP3" s="3" t="s">
        <v>900</v>
      </c>
      <c r="CQ3" s="3" t="s">
        <v>894</v>
      </c>
      <c r="CR3" s="3" t="s">
        <v>901</v>
      </c>
      <c r="CS3" s="39" t="s">
        <v>902</v>
      </c>
      <c r="CT3" s="3" t="s">
        <v>893</v>
      </c>
      <c r="CU3" s="3" t="s">
        <v>894</v>
      </c>
      <c r="CV3" s="3" t="s">
        <v>895</v>
      </c>
      <c r="CW3" s="3" t="s">
        <v>894</v>
      </c>
      <c r="CX3" s="3" t="s">
        <v>896</v>
      </c>
      <c r="CY3" s="3" t="s">
        <v>894</v>
      </c>
      <c r="CZ3" s="3" t="s">
        <v>897</v>
      </c>
      <c r="DA3" s="3" t="s">
        <v>894</v>
      </c>
      <c r="DB3" s="3" t="s">
        <v>898</v>
      </c>
      <c r="DC3" s="3" t="s">
        <v>894</v>
      </c>
      <c r="DD3" s="3" t="s">
        <v>899</v>
      </c>
      <c r="DE3" s="3" t="s">
        <v>894</v>
      </c>
      <c r="DF3" s="3" t="s">
        <v>900</v>
      </c>
      <c r="DG3" s="3" t="s">
        <v>894</v>
      </c>
      <c r="DH3" s="3" t="s">
        <v>901</v>
      </c>
      <c r="DI3" s="39" t="s">
        <v>902</v>
      </c>
      <c r="DJ3" s="3" t="s">
        <v>893</v>
      </c>
      <c r="DK3" s="3" t="s">
        <v>894</v>
      </c>
      <c r="DL3" s="3" t="s">
        <v>895</v>
      </c>
      <c r="DM3" s="3" t="s">
        <v>894</v>
      </c>
      <c r="DN3" s="3" t="s">
        <v>896</v>
      </c>
      <c r="DO3" s="3" t="s">
        <v>894</v>
      </c>
      <c r="DP3" s="3" t="s">
        <v>897</v>
      </c>
      <c r="DQ3" s="3" t="s">
        <v>894</v>
      </c>
      <c r="DR3" s="3" t="s">
        <v>898</v>
      </c>
      <c r="DS3" s="3" t="s">
        <v>894</v>
      </c>
      <c r="DT3" s="3" t="s">
        <v>899</v>
      </c>
      <c r="DU3" s="3" t="s">
        <v>894</v>
      </c>
      <c r="DV3" s="3" t="s">
        <v>900</v>
      </c>
      <c r="DW3" s="3" t="s">
        <v>894</v>
      </c>
      <c r="DX3" s="3" t="s">
        <v>901</v>
      </c>
      <c r="DY3" s="39" t="s">
        <v>902</v>
      </c>
      <c r="DZ3" s="3" t="s">
        <v>893</v>
      </c>
      <c r="EA3" s="3" t="s">
        <v>894</v>
      </c>
      <c r="EB3" s="3" t="s">
        <v>895</v>
      </c>
      <c r="EC3" s="3" t="s">
        <v>894</v>
      </c>
      <c r="ED3" s="3" t="s">
        <v>896</v>
      </c>
      <c r="EE3" s="3" t="s">
        <v>894</v>
      </c>
      <c r="EF3" s="3" t="s">
        <v>897</v>
      </c>
      <c r="EG3" s="3" t="s">
        <v>894</v>
      </c>
      <c r="EH3" s="3" t="s">
        <v>898</v>
      </c>
      <c r="EI3" s="3" t="s">
        <v>894</v>
      </c>
      <c r="EJ3" s="3" t="s">
        <v>899</v>
      </c>
      <c r="EK3" s="3" t="s">
        <v>894</v>
      </c>
      <c r="EL3" s="3" t="s">
        <v>900</v>
      </c>
      <c r="EM3" s="3" t="s">
        <v>894</v>
      </c>
      <c r="EN3" s="3" t="s">
        <v>901</v>
      </c>
      <c r="EO3" s="39" t="s">
        <v>902</v>
      </c>
      <c r="EP3" s="3" t="s">
        <v>893</v>
      </c>
      <c r="EQ3" s="3" t="s">
        <v>894</v>
      </c>
      <c r="ER3" s="3" t="s">
        <v>895</v>
      </c>
      <c r="ES3" s="3" t="s">
        <v>894</v>
      </c>
      <c r="ET3" s="3" t="s">
        <v>896</v>
      </c>
      <c r="EU3" s="3" t="s">
        <v>894</v>
      </c>
      <c r="EV3" s="3" t="s">
        <v>897</v>
      </c>
      <c r="EW3" s="3" t="s">
        <v>894</v>
      </c>
      <c r="EX3" s="3" t="s">
        <v>898</v>
      </c>
      <c r="EY3" s="3" t="s">
        <v>894</v>
      </c>
      <c r="EZ3" s="3" t="s">
        <v>899</v>
      </c>
      <c r="FA3" s="3" t="s">
        <v>894</v>
      </c>
      <c r="FB3" s="3" t="s">
        <v>900</v>
      </c>
      <c r="FC3" s="3" t="s">
        <v>894</v>
      </c>
      <c r="FD3" s="3" t="s">
        <v>901</v>
      </c>
      <c r="FE3" s="39" t="s">
        <v>902</v>
      </c>
      <c r="FF3" s="3" t="s">
        <v>893</v>
      </c>
      <c r="FG3" s="3" t="s">
        <v>894</v>
      </c>
      <c r="FH3" s="3" t="s">
        <v>895</v>
      </c>
      <c r="FI3" s="3" t="s">
        <v>894</v>
      </c>
      <c r="FJ3" s="3" t="s">
        <v>896</v>
      </c>
      <c r="FK3" s="3" t="s">
        <v>894</v>
      </c>
      <c r="FL3" s="3" t="s">
        <v>897</v>
      </c>
      <c r="FM3" s="3" t="s">
        <v>894</v>
      </c>
      <c r="FN3" s="3" t="s">
        <v>898</v>
      </c>
      <c r="FO3" s="3" t="s">
        <v>894</v>
      </c>
      <c r="FP3" s="3" t="s">
        <v>899</v>
      </c>
      <c r="FQ3" s="3" t="s">
        <v>894</v>
      </c>
      <c r="FR3" s="3" t="s">
        <v>900</v>
      </c>
      <c r="FS3" s="3" t="s">
        <v>894</v>
      </c>
      <c r="FT3" s="3" t="s">
        <v>901</v>
      </c>
      <c r="FU3" s="39" t="s">
        <v>902</v>
      </c>
    </row>
    <row r="4" spans="1:177" ht="42" customHeight="1" x14ac:dyDescent="0.2">
      <c r="B4" s="3" t="s">
        <v>903</v>
      </c>
      <c r="D4" s="3" t="s">
        <v>903</v>
      </c>
      <c r="F4" s="3" t="s">
        <v>903</v>
      </c>
      <c r="H4" s="3" t="s">
        <v>903</v>
      </c>
      <c r="J4" s="3" t="s">
        <v>903</v>
      </c>
      <c r="L4" s="3" t="s">
        <v>903</v>
      </c>
      <c r="P4" s="1" t="s">
        <v>904</v>
      </c>
      <c r="Q4" s="41"/>
      <c r="R4" s="3" t="s">
        <v>903</v>
      </c>
      <c r="T4" s="3" t="s">
        <v>903</v>
      </c>
      <c r="V4" s="3" t="s">
        <v>903</v>
      </c>
      <c r="X4" s="3" t="s">
        <v>903</v>
      </c>
      <c r="Z4" s="3" t="s">
        <v>903</v>
      </c>
      <c r="AB4" s="3" t="s">
        <v>903</v>
      </c>
      <c r="AF4" s="1" t="s">
        <v>904</v>
      </c>
      <c r="AG4" s="41"/>
      <c r="AH4" s="3" t="s">
        <v>903</v>
      </c>
      <c r="AJ4" s="3" t="s">
        <v>903</v>
      </c>
      <c r="AL4" s="3" t="s">
        <v>903</v>
      </c>
      <c r="AN4" s="3" t="s">
        <v>903</v>
      </c>
      <c r="AP4" s="3" t="s">
        <v>903</v>
      </c>
      <c r="AR4" s="3" t="s">
        <v>903</v>
      </c>
      <c r="AV4" s="1" t="s">
        <v>904</v>
      </c>
      <c r="AW4" s="41"/>
      <c r="AX4" s="3" t="s">
        <v>903</v>
      </c>
      <c r="AZ4" s="3" t="s">
        <v>903</v>
      </c>
      <c r="BB4" s="3" t="s">
        <v>903</v>
      </c>
      <c r="BD4" s="3" t="s">
        <v>903</v>
      </c>
      <c r="BF4" s="3" t="s">
        <v>903</v>
      </c>
      <c r="BH4" s="3" t="s">
        <v>903</v>
      </c>
      <c r="BL4" s="1" t="s">
        <v>904</v>
      </c>
      <c r="BM4" s="41"/>
      <c r="BN4" s="3" t="s">
        <v>903</v>
      </c>
      <c r="BP4" s="3" t="s">
        <v>903</v>
      </c>
      <c r="BR4" s="3" t="s">
        <v>903</v>
      </c>
      <c r="BT4" s="3" t="s">
        <v>903</v>
      </c>
      <c r="BV4" s="3" t="s">
        <v>903</v>
      </c>
      <c r="BX4" s="3" t="s">
        <v>903</v>
      </c>
      <c r="CB4" s="1" t="s">
        <v>904</v>
      </c>
      <c r="CC4" s="41"/>
      <c r="CD4" s="3" t="s">
        <v>903</v>
      </c>
      <c r="CF4" s="3" t="s">
        <v>903</v>
      </c>
      <c r="CH4" s="3" t="s">
        <v>903</v>
      </c>
      <c r="CJ4" s="3" t="s">
        <v>903</v>
      </c>
      <c r="CL4" s="3" t="s">
        <v>903</v>
      </c>
      <c r="CN4" s="3" t="s">
        <v>903</v>
      </c>
      <c r="CR4" s="1" t="s">
        <v>904</v>
      </c>
      <c r="CS4" s="41"/>
      <c r="CT4" s="3" t="s">
        <v>903</v>
      </c>
      <c r="CV4" s="3" t="s">
        <v>903</v>
      </c>
      <c r="CX4" s="3" t="s">
        <v>903</v>
      </c>
      <c r="CZ4" s="3" t="s">
        <v>903</v>
      </c>
      <c r="DB4" s="3" t="s">
        <v>903</v>
      </c>
      <c r="DD4" s="3" t="s">
        <v>903</v>
      </c>
      <c r="DH4" s="1" t="s">
        <v>904</v>
      </c>
      <c r="DI4" s="41"/>
      <c r="DJ4" s="3" t="s">
        <v>903</v>
      </c>
      <c r="DL4" s="3" t="s">
        <v>903</v>
      </c>
      <c r="DN4" s="3" t="s">
        <v>903</v>
      </c>
      <c r="DP4" s="3" t="s">
        <v>903</v>
      </c>
      <c r="DR4" s="3" t="s">
        <v>903</v>
      </c>
      <c r="DT4" s="3" t="s">
        <v>903</v>
      </c>
      <c r="DX4" s="1" t="s">
        <v>904</v>
      </c>
      <c r="DY4" s="41"/>
      <c r="DZ4" s="3" t="s">
        <v>903</v>
      </c>
      <c r="EB4" s="3" t="s">
        <v>903</v>
      </c>
      <c r="ED4" s="3" t="s">
        <v>903</v>
      </c>
      <c r="EF4" s="3" t="s">
        <v>903</v>
      </c>
      <c r="EH4" s="3" t="s">
        <v>903</v>
      </c>
      <c r="EJ4" s="3" t="s">
        <v>903</v>
      </c>
      <c r="EN4" s="1" t="s">
        <v>904</v>
      </c>
      <c r="EO4" s="41"/>
      <c r="EP4" s="3" t="s">
        <v>903</v>
      </c>
      <c r="ER4" s="3" t="s">
        <v>903</v>
      </c>
      <c r="ET4" s="3" t="s">
        <v>903</v>
      </c>
      <c r="EV4" s="3" t="s">
        <v>903</v>
      </c>
      <c r="EX4" s="3" t="s">
        <v>903</v>
      </c>
      <c r="EZ4" s="3" t="s">
        <v>903</v>
      </c>
      <c r="FD4" s="1" t="s">
        <v>904</v>
      </c>
      <c r="FE4" s="41"/>
      <c r="FF4" s="3" t="s">
        <v>903</v>
      </c>
      <c r="FH4" s="3" t="s">
        <v>903</v>
      </c>
      <c r="FJ4" s="3" t="s">
        <v>903</v>
      </c>
      <c r="FL4" s="3" t="s">
        <v>903</v>
      </c>
      <c r="FN4" s="3" t="s">
        <v>903</v>
      </c>
      <c r="FP4" s="3" t="s">
        <v>903</v>
      </c>
      <c r="FT4" s="1" t="s">
        <v>904</v>
      </c>
      <c r="FU4" s="41"/>
    </row>
    <row r="5" spans="1:177" ht="12.75" customHeight="1" x14ac:dyDescent="0.2">
      <c r="B5" s="1" t="s">
        <v>145</v>
      </c>
      <c r="C5" s="1" t="s">
        <v>905</v>
      </c>
      <c r="D5" s="1" t="s">
        <v>147</v>
      </c>
      <c r="E5" s="1" t="s">
        <v>906</v>
      </c>
      <c r="F5" s="1" t="s">
        <v>149</v>
      </c>
      <c r="G5" s="1" t="s">
        <v>907</v>
      </c>
      <c r="H5" s="1" t="s">
        <v>393</v>
      </c>
      <c r="I5" s="1" t="s">
        <v>908</v>
      </c>
      <c r="J5" s="1" t="s">
        <v>395</v>
      </c>
      <c r="K5" s="1" t="s">
        <v>909</v>
      </c>
      <c r="L5" s="1" t="s">
        <v>570</v>
      </c>
      <c r="M5" s="1" t="s">
        <v>910</v>
      </c>
      <c r="N5" s="1" t="s">
        <v>572</v>
      </c>
      <c r="O5" s="1" t="s">
        <v>911</v>
      </c>
      <c r="P5" s="1" t="s">
        <v>713</v>
      </c>
      <c r="Q5" s="41" t="s">
        <v>912</v>
      </c>
      <c r="R5" s="1" t="s">
        <v>145</v>
      </c>
      <c r="S5" s="1" t="s">
        <v>905</v>
      </c>
      <c r="T5" s="1" t="s">
        <v>147</v>
      </c>
      <c r="U5" s="1" t="s">
        <v>906</v>
      </c>
      <c r="V5" s="1" t="s">
        <v>149</v>
      </c>
      <c r="W5" s="1" t="s">
        <v>907</v>
      </c>
      <c r="X5" s="1" t="s">
        <v>393</v>
      </c>
      <c r="Y5" s="1" t="s">
        <v>908</v>
      </c>
      <c r="Z5" s="1" t="s">
        <v>395</v>
      </c>
      <c r="AA5" s="1" t="s">
        <v>909</v>
      </c>
      <c r="AB5" s="1" t="s">
        <v>570</v>
      </c>
      <c r="AC5" s="1" t="s">
        <v>910</v>
      </c>
      <c r="AD5" s="1" t="s">
        <v>572</v>
      </c>
      <c r="AE5" s="1" t="s">
        <v>911</v>
      </c>
      <c r="AF5" s="1" t="s">
        <v>713</v>
      </c>
      <c r="AG5" s="41" t="s">
        <v>912</v>
      </c>
      <c r="AH5" s="1" t="s">
        <v>145</v>
      </c>
      <c r="AI5" s="1" t="s">
        <v>905</v>
      </c>
      <c r="AJ5" s="1" t="s">
        <v>147</v>
      </c>
      <c r="AK5" s="1" t="s">
        <v>906</v>
      </c>
      <c r="AL5" s="1" t="s">
        <v>149</v>
      </c>
      <c r="AM5" s="1" t="s">
        <v>907</v>
      </c>
      <c r="AN5" s="1" t="s">
        <v>393</v>
      </c>
      <c r="AO5" s="1" t="s">
        <v>908</v>
      </c>
      <c r="AP5" s="1" t="s">
        <v>395</v>
      </c>
      <c r="AQ5" s="1" t="s">
        <v>909</v>
      </c>
      <c r="AR5" s="1" t="s">
        <v>570</v>
      </c>
      <c r="AS5" s="1" t="s">
        <v>910</v>
      </c>
      <c r="AT5" s="1" t="s">
        <v>572</v>
      </c>
      <c r="AU5" s="1" t="s">
        <v>911</v>
      </c>
      <c r="AV5" s="1" t="s">
        <v>713</v>
      </c>
      <c r="AW5" s="41" t="s">
        <v>912</v>
      </c>
      <c r="AX5" s="1" t="s">
        <v>145</v>
      </c>
      <c r="AY5" s="1" t="s">
        <v>905</v>
      </c>
      <c r="AZ5" s="1" t="s">
        <v>147</v>
      </c>
      <c r="BA5" s="1" t="s">
        <v>906</v>
      </c>
      <c r="BB5" s="1" t="s">
        <v>149</v>
      </c>
      <c r="BC5" s="1" t="s">
        <v>907</v>
      </c>
      <c r="BD5" s="1" t="s">
        <v>393</v>
      </c>
      <c r="BE5" s="1" t="s">
        <v>908</v>
      </c>
      <c r="BF5" s="1" t="s">
        <v>395</v>
      </c>
      <c r="BG5" s="1" t="s">
        <v>909</v>
      </c>
      <c r="BH5" s="1" t="s">
        <v>570</v>
      </c>
      <c r="BI5" s="1" t="s">
        <v>910</v>
      </c>
      <c r="BJ5" s="1" t="s">
        <v>572</v>
      </c>
      <c r="BK5" s="1" t="s">
        <v>911</v>
      </c>
      <c r="BL5" s="1" t="s">
        <v>713</v>
      </c>
      <c r="BM5" s="41" t="s">
        <v>912</v>
      </c>
      <c r="BN5" s="1" t="s">
        <v>145</v>
      </c>
      <c r="BO5" s="1" t="s">
        <v>905</v>
      </c>
      <c r="BP5" s="1" t="s">
        <v>147</v>
      </c>
      <c r="BQ5" s="1" t="s">
        <v>906</v>
      </c>
      <c r="BR5" s="1" t="s">
        <v>149</v>
      </c>
      <c r="BS5" s="1" t="s">
        <v>907</v>
      </c>
      <c r="BT5" s="1" t="s">
        <v>393</v>
      </c>
      <c r="BU5" s="1" t="s">
        <v>908</v>
      </c>
      <c r="BV5" s="1" t="s">
        <v>395</v>
      </c>
      <c r="BW5" s="1" t="s">
        <v>909</v>
      </c>
      <c r="BX5" s="1" t="s">
        <v>570</v>
      </c>
      <c r="BY5" s="1" t="s">
        <v>910</v>
      </c>
      <c r="BZ5" s="1" t="s">
        <v>572</v>
      </c>
      <c r="CA5" s="1" t="s">
        <v>911</v>
      </c>
      <c r="CB5" s="1" t="s">
        <v>713</v>
      </c>
      <c r="CC5" s="41" t="s">
        <v>912</v>
      </c>
      <c r="CD5" s="1" t="s">
        <v>145</v>
      </c>
      <c r="CE5" s="1" t="s">
        <v>905</v>
      </c>
      <c r="CF5" s="1" t="s">
        <v>147</v>
      </c>
      <c r="CG5" s="1" t="s">
        <v>906</v>
      </c>
      <c r="CH5" s="1" t="s">
        <v>149</v>
      </c>
      <c r="CI5" s="1" t="s">
        <v>907</v>
      </c>
      <c r="CJ5" s="1" t="s">
        <v>393</v>
      </c>
      <c r="CK5" s="1" t="s">
        <v>908</v>
      </c>
      <c r="CL5" s="1" t="s">
        <v>395</v>
      </c>
      <c r="CM5" s="1" t="s">
        <v>909</v>
      </c>
      <c r="CN5" s="1" t="s">
        <v>570</v>
      </c>
      <c r="CO5" s="1" t="s">
        <v>910</v>
      </c>
      <c r="CP5" s="1" t="s">
        <v>572</v>
      </c>
      <c r="CQ5" s="1" t="s">
        <v>911</v>
      </c>
      <c r="CR5" s="1" t="s">
        <v>713</v>
      </c>
      <c r="CS5" s="41" t="s">
        <v>912</v>
      </c>
      <c r="CT5" s="1" t="s">
        <v>145</v>
      </c>
      <c r="CU5" s="1" t="s">
        <v>905</v>
      </c>
      <c r="CV5" s="1" t="s">
        <v>147</v>
      </c>
      <c r="CW5" s="1" t="s">
        <v>906</v>
      </c>
      <c r="CX5" s="1" t="s">
        <v>149</v>
      </c>
      <c r="CY5" s="1" t="s">
        <v>907</v>
      </c>
      <c r="CZ5" s="1" t="s">
        <v>393</v>
      </c>
      <c r="DA5" s="1" t="s">
        <v>908</v>
      </c>
      <c r="DB5" s="1" t="s">
        <v>395</v>
      </c>
      <c r="DC5" s="1" t="s">
        <v>909</v>
      </c>
      <c r="DD5" s="1" t="s">
        <v>570</v>
      </c>
      <c r="DE5" s="1" t="s">
        <v>910</v>
      </c>
      <c r="DF5" s="1" t="s">
        <v>572</v>
      </c>
      <c r="DG5" s="1" t="s">
        <v>911</v>
      </c>
      <c r="DH5" s="1" t="s">
        <v>713</v>
      </c>
      <c r="DI5" s="41" t="s">
        <v>912</v>
      </c>
      <c r="DJ5" s="1" t="s">
        <v>145</v>
      </c>
      <c r="DK5" s="1" t="s">
        <v>905</v>
      </c>
      <c r="DL5" s="1" t="s">
        <v>147</v>
      </c>
      <c r="DM5" s="1" t="s">
        <v>906</v>
      </c>
      <c r="DN5" s="1" t="s">
        <v>149</v>
      </c>
      <c r="DO5" s="1" t="s">
        <v>907</v>
      </c>
      <c r="DP5" s="1" t="s">
        <v>393</v>
      </c>
      <c r="DQ5" s="1" t="s">
        <v>908</v>
      </c>
      <c r="DR5" s="1" t="s">
        <v>395</v>
      </c>
      <c r="DS5" s="1" t="s">
        <v>909</v>
      </c>
      <c r="DT5" s="1" t="s">
        <v>570</v>
      </c>
      <c r="DU5" s="1" t="s">
        <v>910</v>
      </c>
      <c r="DV5" s="1" t="s">
        <v>572</v>
      </c>
      <c r="DW5" s="1" t="s">
        <v>911</v>
      </c>
      <c r="DX5" s="1" t="s">
        <v>713</v>
      </c>
      <c r="DY5" s="41" t="s">
        <v>912</v>
      </c>
      <c r="DZ5" s="1" t="s">
        <v>145</v>
      </c>
      <c r="EA5" s="1" t="s">
        <v>905</v>
      </c>
      <c r="EB5" s="1" t="s">
        <v>147</v>
      </c>
      <c r="EC5" s="1" t="s">
        <v>906</v>
      </c>
      <c r="ED5" s="1" t="s">
        <v>149</v>
      </c>
      <c r="EE5" s="1" t="s">
        <v>907</v>
      </c>
      <c r="EF5" s="1" t="s">
        <v>393</v>
      </c>
      <c r="EG5" s="1" t="s">
        <v>908</v>
      </c>
      <c r="EH5" s="1" t="s">
        <v>395</v>
      </c>
      <c r="EI5" s="1" t="s">
        <v>909</v>
      </c>
      <c r="EJ5" s="1" t="s">
        <v>570</v>
      </c>
      <c r="EK5" s="1" t="s">
        <v>910</v>
      </c>
      <c r="EL5" s="1" t="s">
        <v>572</v>
      </c>
      <c r="EM5" s="1" t="s">
        <v>911</v>
      </c>
      <c r="EN5" s="1" t="s">
        <v>713</v>
      </c>
      <c r="EO5" s="41" t="s">
        <v>912</v>
      </c>
      <c r="EP5" s="1" t="s">
        <v>145</v>
      </c>
      <c r="EQ5" s="1" t="s">
        <v>905</v>
      </c>
      <c r="ER5" s="1" t="s">
        <v>147</v>
      </c>
      <c r="ES5" s="1" t="s">
        <v>906</v>
      </c>
      <c r="ET5" s="1" t="s">
        <v>149</v>
      </c>
      <c r="EU5" s="1" t="s">
        <v>907</v>
      </c>
      <c r="EV5" s="1" t="s">
        <v>393</v>
      </c>
      <c r="EW5" s="1" t="s">
        <v>908</v>
      </c>
      <c r="EX5" s="1" t="s">
        <v>395</v>
      </c>
      <c r="EY5" s="1" t="s">
        <v>909</v>
      </c>
      <c r="EZ5" s="1" t="s">
        <v>570</v>
      </c>
      <c r="FA5" s="1" t="s">
        <v>910</v>
      </c>
      <c r="FB5" s="1" t="s">
        <v>572</v>
      </c>
      <c r="FC5" s="1" t="s">
        <v>911</v>
      </c>
      <c r="FD5" s="1" t="s">
        <v>713</v>
      </c>
      <c r="FE5" s="41" t="s">
        <v>912</v>
      </c>
      <c r="FF5" s="1" t="s">
        <v>145</v>
      </c>
      <c r="FG5" s="1" t="s">
        <v>905</v>
      </c>
      <c r="FH5" s="1" t="s">
        <v>147</v>
      </c>
      <c r="FI5" s="1" t="s">
        <v>906</v>
      </c>
      <c r="FJ5" s="1" t="s">
        <v>149</v>
      </c>
      <c r="FK5" s="1" t="s">
        <v>907</v>
      </c>
      <c r="FL5" s="1" t="s">
        <v>393</v>
      </c>
      <c r="FM5" s="1" t="s">
        <v>908</v>
      </c>
      <c r="FN5" s="1" t="s">
        <v>395</v>
      </c>
      <c r="FO5" s="1" t="s">
        <v>909</v>
      </c>
      <c r="FP5" s="1" t="s">
        <v>570</v>
      </c>
      <c r="FQ5" s="1" t="s">
        <v>910</v>
      </c>
      <c r="FR5" s="1" t="s">
        <v>572</v>
      </c>
      <c r="FS5" s="1" t="s">
        <v>911</v>
      </c>
      <c r="FT5" s="1" t="s">
        <v>713</v>
      </c>
      <c r="FU5" s="41" t="s">
        <v>912</v>
      </c>
    </row>
    <row r="6" spans="1:177" ht="12.75" customHeight="1" x14ac:dyDescent="0.2">
      <c r="A6" s="1">
        <v>1981</v>
      </c>
      <c r="B6" s="199">
        <f t="shared" ref="B6:L13" si="0">B7 / POWER(B$20/B$15, 1/5)</f>
        <v>3669.002359075821</v>
      </c>
      <c r="C6" s="199">
        <f>B6*'a14'!$E$4/1000000</f>
        <v>410.66978125284601</v>
      </c>
      <c r="D6" s="199">
        <f t="shared" si="0"/>
        <v>5506.9447133779322</v>
      </c>
      <c r="E6" s="199">
        <f>D6*'a14'!$F$4/1000000</f>
        <v>770.48730127557292</v>
      </c>
      <c r="F6" s="199">
        <f t="shared" si="0"/>
        <v>4240.3993534705342</v>
      </c>
      <c r="G6" s="199">
        <f>F6*'a14'!$G$4/1000000</f>
        <v>711.93898415198623</v>
      </c>
      <c r="H6" s="199">
        <f t="shared" si="0"/>
        <v>1673.5020841391383</v>
      </c>
      <c r="I6" s="199">
        <f>H6*'a14'!$H$4/1000000</f>
        <v>330.66453450002723</v>
      </c>
      <c r="J6" s="199">
        <f t="shared" si="0"/>
        <v>3140.4831604169894</v>
      </c>
      <c r="K6" s="199">
        <f>J6*'a14'!$I$4/1000000</f>
        <v>616.27175081759071</v>
      </c>
      <c r="L6" s="199">
        <f t="shared" si="0"/>
        <v>1427.6660104488999</v>
      </c>
      <c r="M6" s="199">
        <f>L6*'a14'!$J$4/1000000</f>
        <v>562.4772391786413</v>
      </c>
      <c r="N6" s="199">
        <v>18814.400000000001</v>
      </c>
      <c r="O6" s="199">
        <f>(C6)+(E6)+(G6)+(I6)+(K6)+(M6)</f>
        <v>3402.5095911766643</v>
      </c>
      <c r="P6" s="199">
        <f>'a1'!F6/1000</f>
        <v>24819.915000000001</v>
      </c>
      <c r="Q6" s="221">
        <f>(O6)/(P6)*1000000</f>
        <v>137087.88249986613</v>
      </c>
      <c r="R6" s="199">
        <f t="shared" ref="R6:R13" si="1">R7 / POWER(R$20/R$15, 1/5)</f>
        <v>118.12670331161337</v>
      </c>
      <c r="S6" s="199">
        <f>(R6)*'a14'!$E$9/1000000</f>
        <v>12.276029507204429</v>
      </c>
      <c r="T6" s="199">
        <f t="shared" ref="T6:T13" si="2">T7 / POWER(T$20/T$15, 1/5)</f>
        <v>141.54722407363653</v>
      </c>
      <c r="U6" s="199">
        <f>(T6)*'a14'!$F$9/1000000</f>
        <v>18.387437500128801</v>
      </c>
      <c r="V6" s="199">
        <f t="shared" ref="V6:V13" si="3">V7 / POWER(V$20/V$15, 1/5)</f>
        <v>67.7</v>
      </c>
      <c r="W6" s="199">
        <f>(V6)*'a14'!$G$9/1000000</f>
        <v>10.553336049411699</v>
      </c>
      <c r="X6" s="199">
        <f t="shared" ref="X6:X13" si="4">X7 / POWER(X$20/X$15, 1/5)</f>
        <v>32.4757003687211</v>
      </c>
      <c r="Y6" s="199">
        <f>(X6)*'a14'!$H$9/1000000</f>
        <v>6.0883052813038327</v>
      </c>
      <c r="Z6" s="199">
        <f t="shared" ref="Z6:Z13" si="5">Z7 / POWER(Z$20/Z$15, 1/5)</f>
        <v>72.806668539353794</v>
      </c>
      <c r="AA6" s="199">
        <f>(Z6)*'a14'!$I$9/1000000</f>
        <v>14.460507590312659</v>
      </c>
      <c r="AB6" s="199">
        <f t="shared" ref="AB6:AB13" si="6">AB7 / POWER(AB$20/AB$15, 1/5)</f>
        <v>14.515041291692693</v>
      </c>
      <c r="AC6" s="199">
        <f>(AB6)*'a14'!$J$9/1000000</f>
        <v>5.2971706913549603</v>
      </c>
      <c r="AD6" s="199">
        <v>401.8</v>
      </c>
      <c r="AE6" s="199">
        <f>(S6)+(U6)+(W6)+(Y6)+(AA6)+(AC6)</f>
        <v>67.062786619716377</v>
      </c>
      <c r="AF6" s="199">
        <f>'a1'!L6/1000</f>
        <v>575.30200000000002</v>
      </c>
      <c r="AG6" s="221">
        <f>(AE6)/(AF6)*1000000</f>
        <v>116569.70881331262</v>
      </c>
      <c r="AH6" s="199">
        <f t="shared" ref="AH6:AH13" si="7">AH7 / POWER(AH$20/AH$15, 1/5)</f>
        <v>27.399362088683386</v>
      </c>
      <c r="AI6" s="199">
        <f>(AH6)*'a14'!$E$14/1000000</f>
        <v>2.3677299427365535</v>
      </c>
      <c r="AJ6" s="199">
        <f t="shared" ref="AJ6:AJ13" si="8">AJ7 / POWER(AJ$20/AJ$15, 1/5)</f>
        <v>33.420517895217628</v>
      </c>
      <c r="AK6" s="199">
        <f>(AJ6)*'a14'!$F$14/1000000</f>
        <v>3.6100640165520748</v>
      </c>
      <c r="AL6" s="199">
        <f t="shared" ref="AL6:AL13" si="9">AL7 / POWER(AL$20/AL$15, 1/5)</f>
        <v>17.242232215295051</v>
      </c>
      <c r="AM6" s="199">
        <f>(AL6)*'a14'!$G$14/1000000</f>
        <v>2.234994524523946</v>
      </c>
      <c r="AN6" s="199">
        <f t="shared" ref="AN6:AN13" si="10">AN7 / POWER(AN$20/AN$15, 1/5)</f>
        <v>7.8739089638498685</v>
      </c>
      <c r="AO6" s="199">
        <f>(AN6)*'a14'!$H$14/1000000</f>
        <v>1.4076345194280873</v>
      </c>
      <c r="AP6" s="199">
        <f t="shared" ref="AP6:AP13" si="11">AP7 / POWER(AP$20/AP$15, 1/5)</f>
        <v>12.246990138447721</v>
      </c>
      <c r="AQ6" s="199">
        <f>(AP6)*'a14'!$I$14/1000000</f>
        <v>2.6531613292619385</v>
      </c>
      <c r="AR6" s="199">
        <f t="shared" ref="AR6:AR13" si="12">AR7 / POWER(AR$20/AR$15, 1/5)</f>
        <v>2.6149792633977991</v>
      </c>
      <c r="AS6" s="199">
        <f>(AR6)*'a14'!$J$14/1000000</f>
        <v>1.0553383232955298</v>
      </c>
      <c r="AT6" s="199">
        <v>90.5</v>
      </c>
      <c r="AU6" s="199">
        <f t="shared" ref="AU6:AU26" si="13">(AI6)+(AK6)+(AM6)+(AO6)+(AQ6)+(AS6)</f>
        <v>13.328922655798131</v>
      </c>
      <c r="AV6" s="199">
        <f>'a1'!R6/1000</f>
        <v>123.551</v>
      </c>
      <c r="AW6" s="221">
        <f t="shared" ref="AW6:AW26" si="14">(AU6)/(AV6)*1000000</f>
        <v>107881.94879683798</v>
      </c>
      <c r="AX6" s="199">
        <f t="shared" ref="AX6:AX13" si="15">AX7 / POWER(AX$20/AX$15, 1/5)</f>
        <v>109.23052521979976</v>
      </c>
      <c r="AY6" s="199">
        <f>(AX6)*'a14'!$E$19/1000000</f>
        <v>10.28222829296633</v>
      </c>
      <c r="AZ6" s="199">
        <f t="shared" ref="AZ6:AZ13" si="16">AZ7 / POWER(AZ$20/AZ$15, 1/5)</f>
        <v>230.96025750855753</v>
      </c>
      <c r="BA6" s="199">
        <f>(AZ6)*'a14'!$F$19/1000000</f>
        <v>27.176310027881428</v>
      </c>
      <c r="BB6" s="199">
        <f t="shared" ref="BB6:BB13" si="17">BB7 / POWER(BB$20/BB$15, 1/5)</f>
        <v>118.82901598308293</v>
      </c>
      <c r="BC6" s="199">
        <f>(BB6)*'a14'!$G$19/1000000</f>
        <v>16.778648656700703</v>
      </c>
      <c r="BD6" s="199">
        <f t="shared" ref="BD6:BD13" si="18">BD7 / POWER(BD$20/BD$15, 1/5)</f>
        <v>31.56729264678231</v>
      </c>
      <c r="BE6" s="199">
        <f>(BD6)*'a14'!$H$19/1000000</f>
        <v>5.3236325130413586</v>
      </c>
      <c r="BF6" s="199">
        <f t="shared" ref="BF6:BF13" si="19">BF7 / POWER(BF$20/BF$15, 1/5)</f>
        <v>138.7486740932469</v>
      </c>
      <c r="BG6" s="199">
        <f>(BF6)*'a14'!$I$19/1000000</f>
        <v>24.968930363622292</v>
      </c>
      <c r="BH6" s="199">
        <f t="shared" ref="BH6:BH13" si="20">BH7 / POWER(BH$20/BH$15, 1/5)</f>
        <v>51.681277196899487</v>
      </c>
      <c r="BI6" s="199">
        <f>(BH6)*'a14'!$J$19/1000000</f>
        <v>16.473143184769846</v>
      </c>
      <c r="BJ6" s="199">
        <v>632.70000000000005</v>
      </c>
      <c r="BK6" s="199">
        <f t="shared" ref="BK6:BK26" si="21">(AY6)+(BA6)+(BC6)+(BE6)+(BG6)+(BI6)</f>
        <v>101.00289303898197</v>
      </c>
      <c r="BL6" s="199">
        <f>'a1'!X6/1000</f>
        <v>854.87099999999998</v>
      </c>
      <c r="BM6" s="221">
        <f t="shared" ref="BM6:BM26" si="22">(BK6)/(BL6)*1000000</f>
        <v>118149.86476203072</v>
      </c>
      <c r="BN6" s="199">
        <f t="shared" ref="BN6:BN13" si="23">BN7 / POWER(BN$20/BN$15, 1/5)</f>
        <v>159.18002400916404</v>
      </c>
      <c r="BO6" s="199">
        <f>(BN6)*'a14'!$E$24/1000000</f>
        <v>17.711002690673155</v>
      </c>
      <c r="BP6" s="199">
        <f t="shared" ref="BP6:BP13" si="24">BP7 / POWER(BP$20/BP$15, 1/5)</f>
        <v>156.2175701541029</v>
      </c>
      <c r="BQ6" s="199">
        <f>(BP6)*'a14'!$F$24/1000000</f>
        <v>21.726735362617291</v>
      </c>
      <c r="BR6" s="199">
        <f t="shared" ref="BR6:BR13" si="25">BR7 / POWER(BR$20/BR$15, 1/5)</f>
        <v>104.31056288416613</v>
      </c>
      <c r="BS6" s="199">
        <f>(BR6)*'a14'!$G$24/1000000</f>
        <v>17.409012262123479</v>
      </c>
      <c r="BT6" s="199">
        <f t="shared" ref="BT6:BT13" si="26">BT7 / POWER(BT$20/BT$15, 1/5)</f>
        <v>35.241325054532211</v>
      </c>
      <c r="BU6" s="199">
        <f>(BT6)*'a14'!$H$24/1000000</f>
        <v>6.9252527158465869</v>
      </c>
      <c r="BV6" s="199">
        <f t="shared" ref="BV6:BV13" si="27">BV7 / POWER(BV$20/BV$15, 1/5)</f>
        <v>83.279150488478621</v>
      </c>
      <c r="BW6" s="199">
        <f>(BV6)*'a14'!$I$24/1000000</f>
        <v>17.442574346475848</v>
      </c>
      <c r="BX6" s="199">
        <f t="shared" ref="BX6:BX13" si="28">BX7 / POWER(BX$20/BX$15, 1/5)</f>
        <v>28.593495050576859</v>
      </c>
      <c r="BY6" s="199">
        <f>(BX6)*'a14'!$J$24/1000000</f>
        <v>10.197951091920771</v>
      </c>
      <c r="BZ6" s="199">
        <v>517</v>
      </c>
      <c r="CA6" s="199">
        <f t="shared" ref="CA6:CA26" si="29">(BO6)+(BQ6)+(BS6)+(BU6)+(BW6)+(BY6)</f>
        <v>91.412528469657133</v>
      </c>
      <c r="CB6" s="199">
        <f>'a1'!AD6/1000</f>
        <v>706.43799999999999</v>
      </c>
      <c r="CC6" s="221">
        <f t="shared" ref="CC6:CC26" si="30">(CA6)/(CB6)*1000000</f>
        <v>129399.22324345112</v>
      </c>
      <c r="CD6" s="199">
        <f t="shared" ref="CD6:CD13" si="31">CD7 / POWER(CD$20/CD$15, 1/5)</f>
        <v>1446.7239561357123</v>
      </c>
      <c r="CE6" s="199">
        <f>(CD6)*'a14'!$E$29/1000000</f>
        <v>149.46846003259441</v>
      </c>
      <c r="CF6" s="199">
        <f t="shared" ref="CF6:CF13" si="32">CF7 / POWER(CF$20/CF$15, 1/5)</f>
        <v>1298.1641609042852</v>
      </c>
      <c r="CG6" s="199">
        <f>(CF6)*'a14'!$F$29/1000000</f>
        <v>167.64998358614557</v>
      </c>
      <c r="CH6" s="199">
        <f t="shared" ref="CH6:CH13" si="33">CH7 / POWER(CH$20/CH$15, 1/5)</f>
        <v>1098.8077713498378</v>
      </c>
      <c r="CI6" s="199">
        <f>(CH6)*'a14'!$G$29/1000000</f>
        <v>170.28518615347463</v>
      </c>
      <c r="CJ6" s="199">
        <f t="shared" ref="CJ6:CJ13" si="34">CJ7 / POWER(CJ$20/CJ$15, 1/5)</f>
        <v>408.43466035123726</v>
      </c>
      <c r="CK6" s="199">
        <f>(CJ6)*'a14'!$H$29/1000000</f>
        <v>77.188250274632878</v>
      </c>
      <c r="CL6" s="199">
        <f t="shared" ref="CL6:CL13" si="35">CL7 / POWER(CL$20/CL$15, 1/5)</f>
        <v>832.77566539470547</v>
      </c>
      <c r="CM6" s="199">
        <f>(CL6)*'a14'!$I$29/1000000</f>
        <v>155.58038955347777</v>
      </c>
      <c r="CN6" s="199">
        <f t="shared" ref="CN6:CN13" si="36">CN7 / POWER(CN$20/CN$15, 1/5)</f>
        <v>275.94813168498308</v>
      </c>
      <c r="CO6" s="199">
        <f>(CN6)*'a14'!$J$29/1000000</f>
        <v>114.65076011554146</v>
      </c>
      <c r="CP6" s="199">
        <v>5042.3999999999996</v>
      </c>
      <c r="CQ6" s="199">
        <f t="shared" ref="CQ6:CQ26" si="37">(CE6)+(CG6)+(CI6)+(CK6)+(CM6)+(CO6)</f>
        <v>834.82302971586682</v>
      </c>
      <c r="CR6" s="199">
        <f>'a1'!AJ6/1000</f>
        <v>6547.2070000000003</v>
      </c>
      <c r="CS6" s="221">
        <f t="shared" ref="CS6:CS26" si="38">(CQ6)/(CR6)*1000000</f>
        <v>127508.26874969232</v>
      </c>
      <c r="CT6" s="199">
        <f t="shared" ref="CT6:CT13" si="39">CT7 / POWER(CT$20/CT$15, 1/5)</f>
        <v>1026.6829075082942</v>
      </c>
      <c r="CU6" s="199">
        <f>(CT6)*'a14'!$E$34/1000000</f>
        <v>116.44073170644569</v>
      </c>
      <c r="CV6" s="199">
        <f t="shared" ref="CV6:CV13" si="40">CV7 / POWER(CV$20/CV$15, 1/5)</f>
        <v>2278.16753589156</v>
      </c>
      <c r="CW6" s="199">
        <f>(CV6)*'a14'!$F$34/1000000</f>
        <v>322.97154857784147</v>
      </c>
      <c r="CX6" s="199">
        <f t="shared" ref="CX6:CX13" si="41">CX7 / POWER(CX$20/CX$15, 1/5)</f>
        <v>1548.0807394450028</v>
      </c>
      <c r="CY6" s="199">
        <f>(CX6)*'a14'!$G$34/1000000</f>
        <v>263.36221153098631</v>
      </c>
      <c r="CZ6" s="199">
        <f t="shared" ref="CZ6:CZ13" si="42">CZ7 / POWER(CZ$20/CZ$15, 1/5)</f>
        <v>617.54683656423208</v>
      </c>
      <c r="DA6" s="199">
        <f>(CZ6)*'a14'!$H$34/1000000</f>
        <v>121.52289598762809</v>
      </c>
      <c r="DB6" s="199">
        <f t="shared" ref="DB6:DB13" si="43">DB7 / POWER(DB$20/DB$15, 1/5)</f>
        <v>1158.3078688635246</v>
      </c>
      <c r="DC6" s="199">
        <f>(DB6)*'a14'!$I$34/1000000</f>
        <v>228.129323457851</v>
      </c>
      <c r="DD6" s="199">
        <f t="shared" ref="DD6:DD13" si="44">DD7 / POWER(DD$20/DD$15, 1/5)</f>
        <v>660.76074060364488</v>
      </c>
      <c r="DE6" s="199">
        <f>(DD6)*'a14'!$J$34/1000000</f>
        <v>244.26024391044615</v>
      </c>
      <c r="DF6" s="199">
        <v>6786.6</v>
      </c>
      <c r="DG6" s="199">
        <f t="shared" ref="DG6:DG26" si="45">(CU6)+(CW6)+(CY6)+(DA6)+(DC6)+(DE6)</f>
        <v>1296.6869551711989</v>
      </c>
      <c r="DH6" s="199">
        <f>'a1'!AP6/1000</f>
        <v>8812.2860000000001</v>
      </c>
      <c r="DI6" s="221">
        <f t="shared" ref="DI6:DI26" si="46">(DG6)/(DH6)*1000000</f>
        <v>147145.35537897871</v>
      </c>
      <c r="DJ6" s="199">
        <f t="shared" ref="DJ6:DJ13" si="47">DJ7 / POWER(DJ$20/DJ$15, 1/5)</f>
        <v>159.53826120161128</v>
      </c>
      <c r="DK6" s="199">
        <f>(DJ6)*'a14'!$E$39/1000000</f>
        <v>21.625811418941677</v>
      </c>
      <c r="DL6" s="199">
        <f t="shared" ref="DL6:DL13" si="48">DL7 / POWER(DL$20/DL$15, 1/5)</f>
        <v>263.57470917663841</v>
      </c>
      <c r="DM6" s="199">
        <f>(DL6)*'a14'!$F$39/1000000</f>
        <v>44.660266074458846</v>
      </c>
      <c r="DN6" s="199">
        <f t="shared" ref="DN6:DN13" si="49">DN7 / POWER(DN$20/DN$15, 1/5)</f>
        <v>156.79502233895366</v>
      </c>
      <c r="DO6" s="199">
        <f>(DN6)*'a14'!$G$39/1000000</f>
        <v>31.880937766827497</v>
      </c>
      <c r="DP6" s="199">
        <f t="shared" ref="DP6:DP13" si="50">DP7 / POWER(DP$20/DP$15, 1/5)</f>
        <v>99.070169730973632</v>
      </c>
      <c r="DQ6" s="199">
        <f>(DP6)*'a14'!$H$39/1000000</f>
        <v>23.93512837440549</v>
      </c>
      <c r="DR6" s="199">
        <f t="shared" ref="DR6:DR13" si="51">DR7 / POWER(DR$20/DR$15, 1/5)</f>
        <v>98.918014690046434</v>
      </c>
      <c r="DS6" s="199">
        <f>(DR6)*'a14'!$I$39/1000000</f>
        <v>27.476145347045069</v>
      </c>
      <c r="DT6" s="199">
        <f t="shared" ref="DT6:DT13" si="52">DT7 / POWER(DT$20/DT$15, 1/5)</f>
        <v>62.512483234768652</v>
      </c>
      <c r="DU6" s="199">
        <f>(DT6)*'a14'!$J$39/1000000</f>
        <v>25.000195366760135</v>
      </c>
      <c r="DV6" s="199">
        <v>765.5</v>
      </c>
      <c r="DW6" s="199">
        <f t="shared" ref="DW6:DW26" si="53">(DK6)+(DM6)+(DO6)+(DQ6)+(DS6)+(DU6)</f>
        <v>174.57848434843871</v>
      </c>
      <c r="DX6" s="199">
        <f>'a1'!AV6/1000</f>
        <v>1035.5450000000001</v>
      </c>
      <c r="DY6" s="221">
        <f t="shared" ref="DY6:DY26" si="54">(DW6)/(DX6)*1000000</f>
        <v>168586.09171831133</v>
      </c>
      <c r="DZ6" s="199">
        <f t="shared" ref="DZ6:DZ13" si="55">DZ7 / POWER(DZ$20/DZ$15, 1/5)</f>
        <v>172.21318787110476</v>
      </c>
      <c r="EA6" s="199">
        <f>(DZ6)*'a14'!$E$44/1000000</f>
        <v>22.396061185230902</v>
      </c>
      <c r="EB6" s="199">
        <f t="shared" ref="EB6:EB13" si="56">EB7 / POWER(EB$20/EB$15, 1/5)</f>
        <v>203.94241959731247</v>
      </c>
      <c r="EC6" s="199">
        <f>(EB6)*'a14'!$F$44/1000000</f>
        <v>33.152998937166579</v>
      </c>
      <c r="ED6" s="199">
        <f t="shared" ref="ED6:ED13" si="57">ED7 / POWER(ED$20/ED$15, 1/5)</f>
        <v>159.03312570095497</v>
      </c>
      <c r="EE6" s="199">
        <f>(ED6)*'a14'!$G$44/1000000</f>
        <v>31.02302144545618</v>
      </c>
      <c r="EF6" s="199">
        <f t="shared" ref="EF6:EF13" si="58">EF7 / POWER(EF$20/EF$15, 1/5)</f>
        <v>55.05486156794391</v>
      </c>
      <c r="EG6" s="199">
        <f>(EF6)*'a14'!$H$44/1000000</f>
        <v>13.697065062375131</v>
      </c>
      <c r="EH6" s="199">
        <f t="shared" ref="EH6:EH13" si="59">EH7 / POWER(EH$20/EH$15, 1/5)</f>
        <v>113.14439332653218</v>
      </c>
      <c r="EI6" s="199">
        <f>(EH6)*'a14'!$I$44/1000000</f>
        <v>30.431158974730828</v>
      </c>
      <c r="EJ6" s="199">
        <f t="shared" ref="EJ6:EJ13" si="60">EJ7 / POWER(EJ$20/EJ$15, 1/5)</f>
        <v>42.41467097965208</v>
      </c>
      <c r="EK6" s="199">
        <f>(EJ6)*'a14'!$J$44/1000000</f>
        <v>23.223081910276512</v>
      </c>
      <c r="EL6" s="199">
        <v>709.1</v>
      </c>
      <c r="EM6" s="199">
        <f t="shared" ref="EM6:EM26" si="61">(EA6)+(EC6)+(EE6)+(EG6)+(EI6)+(EK6)</f>
        <v>153.92338751523613</v>
      </c>
      <c r="EN6" s="199">
        <f>'a1'!BB6/1000</f>
        <v>975.75900000000001</v>
      </c>
      <c r="EO6" s="221">
        <f t="shared" ref="EO6:EO26" si="62">(EM6)/(EN6)*1000000</f>
        <v>157747.3408036576</v>
      </c>
      <c r="EP6" s="199">
        <f t="shared" ref="EP6:EP13" si="63">EP7 / POWER(EP$20/EP$15, 1/5)</f>
        <v>230.28816598211736</v>
      </c>
      <c r="EQ6" s="199">
        <f>(EP6)*'a14'!$E$49/1000000</f>
        <v>25.978864291259466</v>
      </c>
      <c r="ER6" s="199">
        <f t="shared" ref="ER6:ER13" si="64">ER7 / POWER(ER$20/ER$15, 1/5)</f>
        <v>437.84190728201509</v>
      </c>
      <c r="ES6" s="199">
        <f>(ER6)*'a14'!$F$49/1000000</f>
        <v>61.741315721738822</v>
      </c>
      <c r="ET6" s="199">
        <f t="shared" ref="ET6:ET13" si="65">ET7 / POWER(ET$20/ET$15, 1/5)</f>
        <v>432.72474741661034</v>
      </c>
      <c r="EU6" s="199">
        <f>(ET6)*'a14'!$G$49/1000000</f>
        <v>73.223676783365022</v>
      </c>
      <c r="EV6" s="199">
        <f t="shared" ref="EV6:EV13" si="66">EV7 / POWER(EV$20/EV$15, 1/5)</f>
        <v>160.49662475282864</v>
      </c>
      <c r="EW6" s="199">
        <f>(EV6)*'a14'!$H$49/1000000</f>
        <v>32.953241923926875</v>
      </c>
      <c r="EX6" s="199">
        <f t="shared" ref="EX6:EX13" si="67">EX7 / POWER(EX$20/EX$15, 1/5)</f>
        <v>286.51582493907506</v>
      </c>
      <c r="EY6" s="199">
        <f>(EX6)*'a14'!$I$49/1000000</f>
        <v>59.740466879143113</v>
      </c>
      <c r="EZ6" s="199">
        <f t="shared" ref="EZ6:EZ13" si="68">EZ7 / POWER(EZ$20/EZ$15, 1/5)</f>
        <v>154.4140982652693</v>
      </c>
      <c r="FA6" s="199">
        <f>(EZ6)*'a14'!$J$49/1000000</f>
        <v>66.712766739826023</v>
      </c>
      <c r="FB6" s="199">
        <v>1702.3</v>
      </c>
      <c r="FC6" s="199">
        <f>(EQ6)+(ES6)+(EU6)+(EW6)+(EY6)+(FA6)</f>
        <v>320.3503323392593</v>
      </c>
      <c r="FD6" s="199">
        <f>'a1'!BH6/1000</f>
        <v>2291.1039999999998</v>
      </c>
      <c r="FE6" s="221">
        <f t="shared" ref="FE6:FE26" si="69">(FC6)/(FD6)*1000000</f>
        <v>139823.56642878687</v>
      </c>
      <c r="FF6" s="199">
        <f t="shared" ref="FF6:FF13" si="70">FF7 / POWER(FF$20/FF$15, 1/5)</f>
        <v>233.88739659252846</v>
      </c>
      <c r="FG6" s="199">
        <f>(FF6)*'a14'!$E$54/1000000</f>
        <v>26.248487557418084</v>
      </c>
      <c r="FH6" s="199">
        <f t="shared" ref="FH6:FH13" si="71">FH7 / POWER(FH$20/FH$15, 1/5)</f>
        <v>489.76547983506356</v>
      </c>
      <c r="FI6" s="199">
        <f>(FH6)*'a14'!$F$54/1000000</f>
        <v>68.70615566932517</v>
      </c>
      <c r="FJ6" s="199">
        <f t="shared" ref="FJ6:FJ13" si="72">FJ7 / POWER(FJ$20/FJ$15, 1/5)</f>
        <v>570.07807215548576</v>
      </c>
      <c r="FK6" s="199">
        <f>(FJ6)*'a14'!$G$54/1000000</f>
        <v>95.967252201704397</v>
      </c>
      <c r="FL6" s="199">
        <f t="shared" ref="FL6:FL13" si="73">FL7 / POWER(FL$20/FL$15, 1/5)</f>
        <v>244.77845034653734</v>
      </c>
      <c r="FM6" s="199">
        <f>(FL6)*'a14'!$H$54/1000000</f>
        <v>49.229204564281545</v>
      </c>
      <c r="FN6" s="199">
        <f t="shared" ref="FN6:FN13" si="74">FN7 / POWER(FN$20/FN$15, 1/5)</f>
        <v>354.36300659302924</v>
      </c>
      <c r="FO6" s="199">
        <f>(FN6)*'a14'!$I$54/1000000</f>
        <v>71.696075797023397</v>
      </c>
      <c r="FP6" s="199">
        <f t="shared" ref="FP6:FP13" si="75">FP7 / POWER(FP$20/FP$15, 1/5)</f>
        <v>148.50721115513281</v>
      </c>
      <c r="FQ6" s="199">
        <f>(FP6)*'a14'!$J$54/1000000</f>
        <v>61.058872289291955</v>
      </c>
      <c r="FR6" s="199">
        <v>2166.5</v>
      </c>
      <c r="FS6" s="199">
        <f t="shared" ref="FS6:FS27" si="76">(FG6)+(FI6)+(FK6)+(FM6)+(FO6)+(FQ6)</f>
        <v>372.90604807904458</v>
      </c>
      <c r="FT6" s="199">
        <f>'a1'!BN6/1000</f>
        <v>2826.558</v>
      </c>
      <c r="FU6" s="221">
        <f t="shared" ref="FU6:FU26" si="77">(FS6)/(FT6)*1000000</f>
        <v>131929.38127540442</v>
      </c>
    </row>
    <row r="7" spans="1:177" ht="12.75" customHeight="1" x14ac:dyDescent="0.2">
      <c r="A7" s="1">
        <v>1982</v>
      </c>
      <c r="B7" s="199">
        <f t="shared" si="0"/>
        <v>3605.2327491690094</v>
      </c>
      <c r="C7" s="199">
        <f>B7*'a14'!$E$4/1000000</f>
        <v>403.53207754267282</v>
      </c>
      <c r="D7" s="199">
        <f t="shared" si="0"/>
        <v>5434.8188190113297</v>
      </c>
      <c r="E7" s="199">
        <f>D7*'a14'!$F$4/1000000</f>
        <v>760.39602769376074</v>
      </c>
      <c r="F7" s="199">
        <f t="shared" si="0"/>
        <v>4254.996797382375</v>
      </c>
      <c r="G7" s="199">
        <f>F7*'a14'!$G$4/1000000</f>
        <v>714.3898121338616</v>
      </c>
      <c r="H7" s="199">
        <f t="shared" si="0"/>
        <v>1695.3479395117215</v>
      </c>
      <c r="I7" s="199">
        <f>H7*'a14'!$H$4/1000000</f>
        <v>334.98102126511304</v>
      </c>
      <c r="J7" s="199">
        <f t="shared" si="0"/>
        <v>3279.0409394088342</v>
      </c>
      <c r="K7" s="199">
        <f>J7*'a14'!$I$4/1000000</f>
        <v>643.46159412735813</v>
      </c>
      <c r="L7" s="199">
        <f t="shared" si="0"/>
        <v>1505.6782810411878</v>
      </c>
      <c r="M7" s="199">
        <f>L7*'a14'!$J$4/1000000</f>
        <v>593.21280776657045</v>
      </c>
      <c r="N7" s="199">
        <v>19103.400000000001</v>
      </c>
      <c r="O7" s="199">
        <f t="shared" ref="O7:O26" si="78">(C7)+(E7)+(G7)+(I7)+(K7)+(M7)</f>
        <v>3449.9733405293373</v>
      </c>
      <c r="P7" s="199">
        <f>'a1'!F7/1000</f>
        <v>25116.941999999999</v>
      </c>
      <c r="Q7" s="221">
        <f>(O7)/(P7)*1000000</f>
        <v>137356.42422271537</v>
      </c>
      <c r="R7" s="199">
        <f t="shared" si="1"/>
        <v>115.68718737123083</v>
      </c>
      <c r="S7" s="199">
        <f>(R7)*'a14'!$E$9/1000000</f>
        <v>12.02250876356333</v>
      </c>
      <c r="T7" s="199">
        <f t="shared" si="2"/>
        <v>138.39801276119152</v>
      </c>
      <c r="U7" s="199">
        <f>(T7)*'a14'!$F$9/1000000</f>
        <v>17.97834487001013</v>
      </c>
      <c r="V7" s="199">
        <f t="shared" si="3"/>
        <v>67.7</v>
      </c>
      <c r="W7" s="199">
        <f>(V7)*'a14'!$G$9/1000000</f>
        <v>10.553336049411699</v>
      </c>
      <c r="X7" s="199">
        <f t="shared" si="4"/>
        <v>32.609507081512461</v>
      </c>
      <c r="Y7" s="199">
        <f>(X7)*'a14'!$H$9/1000000</f>
        <v>6.1133903789895534</v>
      </c>
      <c r="Z7" s="199">
        <f t="shared" si="5"/>
        <v>75.352537690254721</v>
      </c>
      <c r="AA7" s="199">
        <f>(Z7)*'a14'!$I$9/1000000</f>
        <v>14.966155780500712</v>
      </c>
      <c r="AB7" s="199">
        <f t="shared" si="6"/>
        <v>15.466305772855026</v>
      </c>
      <c r="AC7" s="199">
        <f>(AB7)*'a14'!$J$9/1000000</f>
        <v>5.6443285277039372</v>
      </c>
      <c r="AD7" s="199">
        <v>406.5</v>
      </c>
      <c r="AE7" s="199">
        <f t="shared" ref="AE7:AE26" si="79">(S7)+(U7)+(W7)+(Y7)+(AA7)+(AC7)</f>
        <v>67.278064370179365</v>
      </c>
      <c r="AF7" s="199">
        <f>'a1'!L7/1000</f>
        <v>573.79499999999996</v>
      </c>
      <c r="AG7" s="221">
        <f t="shared" ref="AG7:AG26" si="80">(AE7)/(AF7)*1000000</f>
        <v>117251.04675045855</v>
      </c>
      <c r="AH7" s="199">
        <f t="shared" si="7"/>
        <v>26.034676807782098</v>
      </c>
      <c r="AI7" s="199">
        <f>(AH7)*'a14'!$E$14/1000000</f>
        <v>2.2497999635077162</v>
      </c>
      <c r="AJ7" s="199">
        <f t="shared" si="8"/>
        <v>33.034181033297429</v>
      </c>
      <c r="AK7" s="199">
        <f>(AJ7)*'a14'!$F$14/1000000</f>
        <v>3.5683321436990409</v>
      </c>
      <c r="AL7" s="199">
        <f t="shared" si="9"/>
        <v>17.087667413455957</v>
      </c>
      <c r="AM7" s="199">
        <f>(AL7)*'a14'!$G$14/1000000</f>
        <v>2.214959329458654</v>
      </c>
      <c r="AN7" s="199">
        <f t="shared" si="10"/>
        <v>7.8314595412156178</v>
      </c>
      <c r="AO7" s="199">
        <f>(AN7)*'a14'!$H$14/1000000</f>
        <v>1.4000457508883315</v>
      </c>
      <c r="AP7" s="199">
        <f t="shared" si="11"/>
        <v>12.97545102585058</v>
      </c>
      <c r="AQ7" s="199">
        <f>(AP7)*'a14'!$I$14/1000000</f>
        <v>2.8109735128669193</v>
      </c>
      <c r="AR7" s="199">
        <f t="shared" si="12"/>
        <v>2.9031466703490234</v>
      </c>
      <c r="AS7" s="199">
        <f>(AR7)*'a14'!$J$14/1000000</f>
        <v>1.1716352715494032</v>
      </c>
      <c r="AT7" s="199">
        <v>91.1</v>
      </c>
      <c r="AU7" s="199">
        <f t="shared" si="13"/>
        <v>13.415745971970066</v>
      </c>
      <c r="AV7" s="199">
        <f>'a1'!R7/1000</f>
        <v>123.58799999999999</v>
      </c>
      <c r="AW7" s="221">
        <f t="shared" si="14"/>
        <v>108552.17312336204</v>
      </c>
      <c r="AX7" s="199">
        <f t="shared" si="15"/>
        <v>107.68716690162601</v>
      </c>
      <c r="AY7" s="199">
        <f>(AX7)*'a14'!$E$19/1000000</f>
        <v>10.136946902682999</v>
      </c>
      <c r="AZ7" s="199">
        <f t="shared" si="16"/>
        <v>227.25820249250413</v>
      </c>
      <c r="BA7" s="199">
        <f>(AZ7)*'a14'!$F$19/1000000</f>
        <v>26.74070177240997</v>
      </c>
      <c r="BB7" s="199">
        <f t="shared" si="17"/>
        <v>117.14447510101265</v>
      </c>
      <c r="BC7" s="199">
        <f>(BB7)*'a14'!$G$19/1000000</f>
        <v>16.540791603233817</v>
      </c>
      <c r="BD7" s="199">
        <f t="shared" si="18"/>
        <v>33.041228219866859</v>
      </c>
      <c r="BE7" s="199">
        <f>(BD7)*'a14'!$H$19/1000000</f>
        <v>5.5722028110013566</v>
      </c>
      <c r="BF7" s="199">
        <f t="shared" si="19"/>
        <v>142.65177621483005</v>
      </c>
      <c r="BG7" s="199">
        <f>(BF7)*'a14'!$I$19/1000000</f>
        <v>25.671324715949002</v>
      </c>
      <c r="BH7" s="199">
        <f t="shared" si="20"/>
        <v>53.537520061207267</v>
      </c>
      <c r="BI7" s="199">
        <f>(BH7)*'a14'!$J$19/1000000</f>
        <v>17.064811118457907</v>
      </c>
      <c r="BJ7" s="199">
        <v>639.79999999999995</v>
      </c>
      <c r="BK7" s="199">
        <f t="shared" si="21"/>
        <v>101.72677892373505</v>
      </c>
      <c r="BL7" s="199">
        <f>'a1'!X7/1000</f>
        <v>859.03800000000001</v>
      </c>
      <c r="BM7" s="221">
        <f t="shared" si="22"/>
        <v>118419.4167472627</v>
      </c>
      <c r="BN7" s="199">
        <f t="shared" si="23"/>
        <v>154.31743695746255</v>
      </c>
      <c r="BO7" s="199">
        <f>(BN7)*'a14'!$E$24/1000000</f>
        <v>17.169971911890514</v>
      </c>
      <c r="BP7" s="199">
        <f t="shared" si="24"/>
        <v>153.25629030530374</v>
      </c>
      <c r="BQ7" s="199">
        <f>(BP7)*'a14'!$F$24/1000000</f>
        <v>21.314880642651779</v>
      </c>
      <c r="BR7" s="199">
        <f t="shared" si="25"/>
        <v>105.03346646835774</v>
      </c>
      <c r="BS7" s="199">
        <f>(BR7)*'a14'!$G$24/1000000</f>
        <v>17.529661954863613</v>
      </c>
      <c r="BT7" s="199">
        <f t="shared" si="26"/>
        <v>35.935076141632784</v>
      </c>
      <c r="BU7" s="199">
        <f>(BT7)*'a14'!$H$24/1000000</f>
        <v>7.0615813468679933</v>
      </c>
      <c r="BV7" s="199">
        <f t="shared" si="27"/>
        <v>86.728833289085912</v>
      </c>
      <c r="BW7" s="199">
        <f>(BV7)*'a14'!$I$24/1000000</f>
        <v>18.165100313280423</v>
      </c>
      <c r="BX7" s="199">
        <f t="shared" si="28"/>
        <v>30.011276530473999</v>
      </c>
      <c r="BY7" s="199">
        <f>(BX7)*'a14'!$J$24/1000000</f>
        <v>10.703606877107143</v>
      </c>
      <c r="BZ7" s="199">
        <v>522.20000000000005</v>
      </c>
      <c r="CA7" s="199">
        <f t="shared" si="29"/>
        <v>91.944803046661477</v>
      </c>
      <c r="CB7" s="199">
        <f>'a1'!AD7/1000</f>
        <v>707.45699999999999</v>
      </c>
      <c r="CC7" s="221">
        <f t="shared" si="30"/>
        <v>129965.21773996367</v>
      </c>
      <c r="CD7" s="199">
        <f t="shared" si="31"/>
        <v>1421.1270273644307</v>
      </c>
      <c r="CE7" s="199">
        <f>(CD7)*'a14'!$E$29/1000000</f>
        <v>146.82391024907747</v>
      </c>
      <c r="CF7" s="199">
        <f t="shared" si="32"/>
        <v>1278.7960831799496</v>
      </c>
      <c r="CG7" s="199">
        <f>(CF7)*'a14'!$F$29/1000000</f>
        <v>165.14871447830166</v>
      </c>
      <c r="CH7" s="199">
        <f t="shared" si="33"/>
        <v>1082.9181518059554</v>
      </c>
      <c r="CI7" s="199">
        <f>(CH7)*'a14'!$G$29/1000000</f>
        <v>167.82272921379175</v>
      </c>
      <c r="CJ7" s="199">
        <f t="shared" si="34"/>
        <v>406.18173518694852</v>
      </c>
      <c r="CK7" s="199">
        <f>(CJ7)*'a14'!$H$29/1000000</f>
        <v>76.76247996590935</v>
      </c>
      <c r="CL7" s="199">
        <f t="shared" si="35"/>
        <v>869.98586108964889</v>
      </c>
      <c r="CM7" s="199">
        <f>(CL7)*'a14'!$I$29/1000000</f>
        <v>162.53205370763695</v>
      </c>
      <c r="CN7" s="199">
        <f t="shared" si="36"/>
        <v>295.08172591743363</v>
      </c>
      <c r="CO7" s="199">
        <f>(CN7)*'a14'!$J$29/1000000</f>
        <v>122.60037408501401</v>
      </c>
      <c r="CP7" s="199">
        <v>5085.3</v>
      </c>
      <c r="CQ7" s="199">
        <f t="shared" si="37"/>
        <v>841.6902616997312</v>
      </c>
      <c r="CR7" s="199">
        <f>'a1'!AJ7/1000</f>
        <v>6580.6310000000003</v>
      </c>
      <c r="CS7" s="221">
        <f t="shared" si="38"/>
        <v>127904.18756191179</v>
      </c>
      <c r="CT7" s="199">
        <f t="shared" si="39"/>
        <v>1015.1584674708495</v>
      </c>
      <c r="CU7" s="199">
        <f>(CT7)*'a14'!$E$34/1000000</f>
        <v>115.13369306710194</v>
      </c>
      <c r="CV7" s="199">
        <f t="shared" si="40"/>
        <v>2235.3570932507137</v>
      </c>
      <c r="CW7" s="199">
        <f>(CV7)*'a14'!$F$34/1000000</f>
        <v>316.90239223302245</v>
      </c>
      <c r="CX7" s="199">
        <f t="shared" si="41"/>
        <v>1566.2808743137891</v>
      </c>
      <c r="CY7" s="199">
        <f>(CX7)*'a14'!$G$34/1000000</f>
        <v>266.45845040734116</v>
      </c>
      <c r="CZ7" s="199">
        <f t="shared" si="42"/>
        <v>630.88487091697323</v>
      </c>
      <c r="DA7" s="199">
        <f>(CZ7)*'a14'!$H$34/1000000</f>
        <v>124.14759822130065</v>
      </c>
      <c r="DB7" s="199">
        <f t="shared" si="43"/>
        <v>1203.4392437751517</v>
      </c>
      <c r="DC7" s="199">
        <f>(DB7)*'a14'!$I$34/1000000</f>
        <v>237.01797068375117</v>
      </c>
      <c r="DD7" s="199">
        <f t="shared" si="44"/>
        <v>692.6361174517117</v>
      </c>
      <c r="DE7" s="199">
        <f>(DD7)*'a14'!$J$34/1000000</f>
        <v>256.04346111026541</v>
      </c>
      <c r="DF7" s="199">
        <v>6897.6</v>
      </c>
      <c r="DG7" s="199">
        <f t="shared" si="45"/>
        <v>1315.703565722783</v>
      </c>
      <c r="DH7" s="199">
        <f>'a1'!AP7/1000</f>
        <v>8920.2880000000005</v>
      </c>
      <c r="DI7" s="221">
        <f t="shared" si="46"/>
        <v>147495.63755371835</v>
      </c>
      <c r="DJ7" s="199">
        <f t="shared" si="47"/>
        <v>155.47755654920769</v>
      </c>
      <c r="DK7" s="199">
        <f>(DJ7)*'a14'!$E$39/1000000</f>
        <v>21.075372719287525</v>
      </c>
      <c r="DL7" s="199">
        <f t="shared" si="48"/>
        <v>258.17827187797252</v>
      </c>
      <c r="DM7" s="199">
        <f>(DL7)*'a14'!$F$39/1000000</f>
        <v>43.745890312211344</v>
      </c>
      <c r="DN7" s="199">
        <f t="shared" si="49"/>
        <v>157.40812031593956</v>
      </c>
      <c r="DO7" s="199">
        <f>(DN7)*'a14'!$G$39/1000000</f>
        <v>32.005598219421465</v>
      </c>
      <c r="DP7" s="199">
        <f t="shared" si="50"/>
        <v>97.257432829200113</v>
      </c>
      <c r="DQ7" s="199">
        <f>(DP7)*'a14'!$H$39/1000000</f>
        <v>23.497175249153038</v>
      </c>
      <c r="DR7" s="199">
        <f t="shared" si="51"/>
        <v>103.6780154013416</v>
      </c>
      <c r="DS7" s="199">
        <f>(DR7)*'a14'!$I$39/1000000</f>
        <v>28.798315750539267</v>
      </c>
      <c r="DT7" s="199">
        <f t="shared" si="52"/>
        <v>64.399724170471728</v>
      </c>
      <c r="DU7" s="199">
        <f>(DT7)*'a14'!$J$39/1000000</f>
        <v>25.754946892459923</v>
      </c>
      <c r="DV7" s="199">
        <v>774.4</v>
      </c>
      <c r="DW7" s="199">
        <f t="shared" si="53"/>
        <v>174.87729914307255</v>
      </c>
      <c r="DX7" s="199">
        <f>'a1'!AV7/1000</f>
        <v>1045.2239999999999</v>
      </c>
      <c r="DY7" s="221">
        <f t="shared" si="54"/>
        <v>167310.83398685121</v>
      </c>
      <c r="DZ7" s="199">
        <f t="shared" si="55"/>
        <v>165.55997558917355</v>
      </c>
      <c r="EA7" s="199">
        <f>(DZ7)*'a14'!$E$44/1000000</f>
        <v>21.530821123267781</v>
      </c>
      <c r="EB7" s="199">
        <f t="shared" si="56"/>
        <v>202.01054612168255</v>
      </c>
      <c r="EC7" s="199">
        <f>(EB7)*'a14'!$F$44/1000000</f>
        <v>32.838952455758928</v>
      </c>
      <c r="ED7" s="199">
        <f t="shared" si="57"/>
        <v>158.36269475806029</v>
      </c>
      <c r="EE7" s="199">
        <f>(ED7)*'a14'!$G$44/1000000</f>
        <v>30.892238670311404</v>
      </c>
      <c r="EF7" s="199">
        <f t="shared" si="58"/>
        <v>55.593837385963184</v>
      </c>
      <c r="EG7" s="199">
        <f>(EF7)*'a14'!$H$44/1000000</f>
        <v>13.831156523804859</v>
      </c>
      <c r="EH7" s="199">
        <f t="shared" si="59"/>
        <v>117.07030176822325</v>
      </c>
      <c r="EI7" s="199">
        <f>(EH7)*'a14'!$I$44/1000000</f>
        <v>31.487065859701708</v>
      </c>
      <c r="EJ7" s="199">
        <f t="shared" si="60"/>
        <v>43.982353077218342</v>
      </c>
      <c r="EK7" s="199">
        <f>(EJ7)*'a14'!$J$44/1000000</f>
        <v>24.081426650909322</v>
      </c>
      <c r="EL7" s="199">
        <v>718.6</v>
      </c>
      <c r="EM7" s="199">
        <f t="shared" si="61"/>
        <v>154.661661283754</v>
      </c>
      <c r="EN7" s="199">
        <f>'a1'!BB7/1000</f>
        <v>986.58199999999999</v>
      </c>
      <c r="EO7" s="221">
        <f t="shared" si="62"/>
        <v>156765.13587695092</v>
      </c>
      <c r="EP7" s="199">
        <f t="shared" si="63"/>
        <v>223.76358628664218</v>
      </c>
      <c r="EQ7" s="199">
        <f>(EP7)*'a14'!$E$49/1000000</f>
        <v>25.242824861081285</v>
      </c>
      <c r="ER7" s="199">
        <f t="shared" si="64"/>
        <v>436.64650106232426</v>
      </c>
      <c r="ES7" s="199">
        <f>(ER7)*'a14'!$F$49/1000000</f>
        <v>61.572748136959589</v>
      </c>
      <c r="ET7" s="199">
        <f t="shared" si="65"/>
        <v>432.54391795627589</v>
      </c>
      <c r="EU7" s="199">
        <f>(ET7)*'a14'!$G$49/1000000</f>
        <v>73.193077659937273</v>
      </c>
      <c r="EV7" s="199">
        <f t="shared" si="66"/>
        <v>163.0798465944176</v>
      </c>
      <c r="EW7" s="199">
        <f>(EV7)*'a14'!$H$49/1000000</f>
        <v>33.483630238448441</v>
      </c>
      <c r="EX7" s="199">
        <f t="shared" si="67"/>
        <v>300.97073952032616</v>
      </c>
      <c r="EY7" s="199">
        <f>(EX7)*'a14'!$I$49/1000000</f>
        <v>62.754413302401574</v>
      </c>
      <c r="EZ7" s="199">
        <f t="shared" si="68"/>
        <v>160.77818748806322</v>
      </c>
      <c r="FA7" s="199">
        <f>(EZ7)*'a14'!$J$49/1000000</f>
        <v>69.462295471990913</v>
      </c>
      <c r="FB7" s="199">
        <v>1759.2</v>
      </c>
      <c r="FC7" s="199">
        <f>(EQ7)+(ES7)+(EU7)+(EW7)+(EY7)+(FA7)</f>
        <v>325.70898967081905</v>
      </c>
      <c r="FD7" s="199">
        <f>'a1'!BH7/1000</f>
        <v>2369.8270000000002</v>
      </c>
      <c r="FE7" s="221">
        <f t="shared" si="69"/>
        <v>137439.98598666443</v>
      </c>
      <c r="FF7" s="199">
        <f t="shared" si="70"/>
        <v>231.95979115808996</v>
      </c>
      <c r="FG7" s="199">
        <f>(FF7)*'a14'!$E$54/1000000</f>
        <v>26.032158127108428</v>
      </c>
      <c r="FH7" s="199">
        <f t="shared" si="71"/>
        <v>493.68586243564636</v>
      </c>
      <c r="FI7" s="199">
        <f>(FH7)*'a14'!$F$54/1000000</f>
        <v>69.256121782350661</v>
      </c>
      <c r="FJ7" s="199">
        <f t="shared" si="72"/>
        <v>577.86359118569328</v>
      </c>
      <c r="FK7" s="199">
        <f>(FJ7)*'a14'!$G$54/1000000</f>
        <v>97.277870702549507</v>
      </c>
      <c r="FL7" s="199">
        <f t="shared" si="73"/>
        <v>248.80541871423674</v>
      </c>
      <c r="FM7" s="199">
        <f>(FL7)*'a14'!$H$54/1000000</f>
        <v>50.039097956721555</v>
      </c>
      <c r="FN7" s="199">
        <f t="shared" si="74"/>
        <v>375.35290017615716</v>
      </c>
      <c r="FO7" s="199">
        <f>(FN7)*'a14'!$I$54/1000000</f>
        <v>75.942831167387723</v>
      </c>
      <c r="FP7" s="199">
        <f t="shared" si="75"/>
        <v>159.36140991062217</v>
      </c>
      <c r="FQ7" s="199">
        <f>(FP7)*'a14'!$J$54/1000000</f>
        <v>65.521585786225799</v>
      </c>
      <c r="FR7" s="199">
        <v>2208.9</v>
      </c>
      <c r="FS7" s="199">
        <f t="shared" si="76"/>
        <v>384.06966552234366</v>
      </c>
      <c r="FT7" s="199">
        <f>'a1'!BN7/1000</f>
        <v>2876.5129999999999</v>
      </c>
      <c r="FU7" s="221">
        <f t="shared" si="77"/>
        <v>133519.18295601086</v>
      </c>
    </row>
    <row r="8" spans="1:177" ht="12.75" customHeight="1" x14ac:dyDescent="0.2">
      <c r="A8" s="1">
        <v>1983</v>
      </c>
      <c r="B8" s="199">
        <f t="shared" si="0"/>
        <v>3542.5714959078696</v>
      </c>
      <c r="C8" s="199">
        <f>B8*'a14'!$E$4/1000000</f>
        <v>396.51843169256125</v>
      </c>
      <c r="D8" s="199">
        <f t="shared" si="0"/>
        <v>5363.6375763361712</v>
      </c>
      <c r="E8" s="199">
        <f>D8*'a14'!$F$4/1000000</f>
        <v>750.43692215979888</v>
      </c>
      <c r="F8" s="199">
        <f t="shared" si="0"/>
        <v>4269.644492544393</v>
      </c>
      <c r="G8" s="199">
        <f>F8*'a14'!$G$4/1000000</f>
        <v>716.84907701542988</v>
      </c>
      <c r="H8" s="199">
        <f t="shared" si="0"/>
        <v>1717.4789701472953</v>
      </c>
      <c r="I8" s="199">
        <f>H8*'a14'!$H$4/1000000</f>
        <v>339.35385534310723</v>
      </c>
      <c r="J8" s="199">
        <f t="shared" si="0"/>
        <v>3423.7118726952572</v>
      </c>
      <c r="K8" s="199">
        <f>J8*'a14'!$I$4/1000000</f>
        <v>671.8510503972019</v>
      </c>
      <c r="L8" s="199">
        <f t="shared" si="0"/>
        <v>1587.9533934455119</v>
      </c>
      <c r="M8" s="199">
        <f>L8*'a14'!$J$4/1000000</f>
        <v>625.62786684873311</v>
      </c>
      <c r="N8" s="199">
        <v>19355</v>
      </c>
      <c r="O8" s="199">
        <f t="shared" si="78"/>
        <v>3500.6372034568321</v>
      </c>
      <c r="P8" s="199">
        <f>'a1'!F8/1000</f>
        <v>25366.451000000001</v>
      </c>
      <c r="Q8" s="221">
        <f t="shared" ref="Q8:Q26" si="81">(O8)/(P8)*1000000</f>
        <v>138002.63992218825</v>
      </c>
      <c r="R8" s="199">
        <f t="shared" si="1"/>
        <v>113.29805155538018</v>
      </c>
      <c r="S8" s="199">
        <f>(R8)*'a14'!$E$9/1000000</f>
        <v>11.774223651477094</v>
      </c>
      <c r="T8" s="199">
        <f t="shared" si="2"/>
        <v>135.31886662985718</v>
      </c>
      <c r="U8" s="199">
        <f>(T8)*'a14'!$F$9/1000000</f>
        <v>17.578353931196521</v>
      </c>
      <c r="V8" s="199">
        <f t="shared" si="3"/>
        <v>67.7</v>
      </c>
      <c r="W8" s="199">
        <f>(V8)*'a14'!$G$9/1000000</f>
        <v>10.553336049411699</v>
      </c>
      <c r="X8" s="199">
        <f t="shared" si="4"/>
        <v>32.743865106090318</v>
      </c>
      <c r="Y8" s="199">
        <f>(X8)*'a14'!$H$9/1000000</f>
        <v>6.1385788325513051</v>
      </c>
      <c r="Z8" s="199">
        <f t="shared" si="5"/>
        <v>77.987429589532127</v>
      </c>
      <c r="AA8" s="199">
        <f>(Z8)*'a14'!$I$9/1000000</f>
        <v>15.4894852374523</v>
      </c>
      <c r="AB8" s="199">
        <f t="shared" si="6"/>
        <v>16.479912764447484</v>
      </c>
      <c r="AC8" s="199">
        <f>(AB8)*'a14'!$J$9/1000000</f>
        <v>6.0142378610992875</v>
      </c>
      <c r="AD8" s="199">
        <v>413.8</v>
      </c>
      <c r="AE8" s="199">
        <f t="shared" si="79"/>
        <v>67.548215563188208</v>
      </c>
      <c r="AF8" s="199">
        <f>'a1'!L8/1000</f>
        <v>579.16399999999999</v>
      </c>
      <c r="AG8" s="221">
        <f t="shared" si="80"/>
        <v>116630.54948717152</v>
      </c>
      <c r="AH8" s="199">
        <f t="shared" si="7"/>
        <v>24.737962668321284</v>
      </c>
      <c r="AI8" s="199">
        <f>(AH8)*'a14'!$E$14/1000000</f>
        <v>2.1377437453653481</v>
      </c>
      <c r="AJ8" s="199">
        <f t="shared" si="8"/>
        <v>32.652310175505178</v>
      </c>
      <c r="AK8" s="199">
        <f>(AJ8)*'a14'!$F$14/1000000</f>
        <v>3.5270826858956674</v>
      </c>
      <c r="AL8" s="199">
        <f t="shared" si="9"/>
        <v>16.93448817919705</v>
      </c>
      <c r="AM8" s="199">
        <f>(AL8)*'a14'!$G$14/1000000</f>
        <v>2.1951037361941261</v>
      </c>
      <c r="AN8" s="199">
        <f t="shared" si="10"/>
        <v>7.7892389697771653</v>
      </c>
      <c r="AO8" s="199">
        <f>(AN8)*'a14'!$H$14/1000000</f>
        <v>1.3924978945364739</v>
      </c>
      <c r="AP8" s="199">
        <f t="shared" si="11"/>
        <v>13.747241356527002</v>
      </c>
      <c r="AQ8" s="199">
        <f>(AP8)*'a14'!$I$14/1000000</f>
        <v>2.978172492902067</v>
      </c>
      <c r="AR8" s="199">
        <f t="shared" si="12"/>
        <v>3.2230697610226087</v>
      </c>
      <c r="AS8" s="199">
        <f>(AR8)*'a14'!$J$14/1000000</f>
        <v>1.3007479963884849</v>
      </c>
      <c r="AT8" s="199">
        <v>92.6</v>
      </c>
      <c r="AU8" s="199">
        <f t="shared" si="13"/>
        <v>13.531348551282168</v>
      </c>
      <c r="AV8" s="199">
        <f>'a1'!R8/1000</f>
        <v>125.102</v>
      </c>
      <c r="AW8" s="221">
        <f t="shared" si="14"/>
        <v>108162.52778758267</v>
      </c>
      <c r="AX8" s="199">
        <f t="shared" si="15"/>
        <v>106.16561526151669</v>
      </c>
      <c r="AY8" s="199">
        <f>(AX8)*'a14'!$E$19/1000000</f>
        <v>9.9937182466671128</v>
      </c>
      <c r="AZ8" s="199">
        <f t="shared" si="16"/>
        <v>223.61548760487685</v>
      </c>
      <c r="BA8" s="199">
        <f>(AZ8)*'a14'!$F$19/1000000</f>
        <v>26.312075868554327</v>
      </c>
      <c r="BB8" s="199">
        <f t="shared" si="17"/>
        <v>115.4838145646634</v>
      </c>
      <c r="BC8" s="199">
        <f>(BB8)*'a14'!$G$19/1000000</f>
        <v>16.306306452894617</v>
      </c>
      <c r="BD8" s="199">
        <f t="shared" si="18"/>
        <v>34.583984584709285</v>
      </c>
      <c r="BE8" s="199">
        <f>(BD8)*'a14'!$H$19/1000000</f>
        <v>5.8323793182322934</v>
      </c>
      <c r="BF8" s="199">
        <f t="shared" si="19"/>
        <v>146.66467546615922</v>
      </c>
      <c r="BG8" s="199">
        <f>(BF8)*'a14'!$I$19/1000000</f>
        <v>26.393477937358035</v>
      </c>
      <c r="BH8" s="199">
        <f t="shared" si="20"/>
        <v>55.460433831463561</v>
      </c>
      <c r="BI8" s="199">
        <f>(BH8)*'a14'!$J$19/1000000</f>
        <v>17.677730062947496</v>
      </c>
      <c r="BJ8" s="199">
        <v>650.1</v>
      </c>
      <c r="BK8" s="199">
        <f t="shared" si="21"/>
        <v>102.51568788665386</v>
      </c>
      <c r="BL8" s="199">
        <f>'a1'!X8/1000</f>
        <v>868.28899999999999</v>
      </c>
      <c r="BM8" s="221">
        <f t="shared" si="22"/>
        <v>118066.32110582291</v>
      </c>
      <c r="BN8" s="199">
        <f t="shared" si="23"/>
        <v>149.60339086108854</v>
      </c>
      <c r="BO8" s="199">
        <f>(BN8)*'a14'!$E$24/1000000</f>
        <v>16.64546839069472</v>
      </c>
      <c r="BP8" s="199">
        <f t="shared" si="24"/>
        <v>150.35114484864914</v>
      </c>
      <c r="BQ8" s="199">
        <f>(BP8)*'a14'!$F$24/1000000</f>
        <v>20.910833092402605</v>
      </c>
      <c r="BR8" s="199">
        <f t="shared" si="25"/>
        <v>105.76137999188424</v>
      </c>
      <c r="BS8" s="199">
        <f>(BR8)*'a14'!$G$24/1000000</f>
        <v>17.651147786273707</v>
      </c>
      <c r="BT8" s="199">
        <f t="shared" si="26"/>
        <v>36.642484222904507</v>
      </c>
      <c r="BU8" s="199">
        <f>(BT8)*'a14'!$H$24/1000000</f>
        <v>7.2005937060360488</v>
      </c>
      <c r="BV8" s="199">
        <f t="shared" si="27"/>
        <v>90.321412737353555</v>
      </c>
      <c r="BW8" s="199">
        <f>(BV8)*'a14'!$I$24/1000000</f>
        <v>18.917555564738574</v>
      </c>
      <c r="BX8" s="199">
        <f t="shared" si="28"/>
        <v>31.499357367661453</v>
      </c>
      <c r="BY8" s="199">
        <f>(BX8)*'a14'!$J$24/1000000</f>
        <v>11.234335127417909</v>
      </c>
      <c r="BZ8" s="199">
        <v>530.20000000000005</v>
      </c>
      <c r="CA8" s="199">
        <f t="shared" si="29"/>
        <v>92.55993366756357</v>
      </c>
      <c r="CB8" s="199">
        <f>'a1'!AD8/1000</f>
        <v>714.84199999999998</v>
      </c>
      <c r="CC8" s="221">
        <f t="shared" si="30"/>
        <v>129483.06572300392</v>
      </c>
      <c r="CD8" s="199">
        <f t="shared" si="31"/>
        <v>1395.9829857937398</v>
      </c>
      <c r="CE8" s="199">
        <f>(CD8)*'a14'!$E$29/1000000</f>
        <v>144.22615056131698</v>
      </c>
      <c r="CF8" s="199">
        <f t="shared" si="32"/>
        <v>1259.716969244658</v>
      </c>
      <c r="CG8" s="199">
        <f>(CF8)*'a14'!$F$29/1000000</f>
        <v>162.6847632813577</v>
      </c>
      <c r="CH8" s="199">
        <f t="shared" si="33"/>
        <v>1067.2583085849499</v>
      </c>
      <c r="CI8" s="199">
        <f>(CH8)*'a14'!$G$29/1000000</f>
        <v>165.39588132687945</v>
      </c>
      <c r="CJ8" s="199">
        <f t="shared" si="34"/>
        <v>403.94123715553707</v>
      </c>
      <c r="CK8" s="199">
        <f>(CJ8)*'a14'!$H$29/1000000</f>
        <v>76.339058205768595</v>
      </c>
      <c r="CL8" s="199">
        <f t="shared" si="35"/>
        <v>908.85868781620366</v>
      </c>
      <c r="CM8" s="199">
        <f>(CL8)*'a14'!$I$29/1000000</f>
        <v>169.79433306626319</v>
      </c>
      <c r="CN8" s="199">
        <f t="shared" si="36"/>
        <v>315.5419985586729</v>
      </c>
      <c r="CO8" s="199">
        <f>(CN8)*'a14'!$J$29/1000000</f>
        <v>131.10119558420504</v>
      </c>
      <c r="CP8" s="199">
        <v>5119.3</v>
      </c>
      <c r="CQ8" s="199">
        <f t="shared" si="37"/>
        <v>849.54138202579099</v>
      </c>
      <c r="CR8" s="199">
        <f>'a1'!AJ8/1000</f>
        <v>6602.9759999999997</v>
      </c>
      <c r="CS8" s="221">
        <f t="shared" si="38"/>
        <v>128660.37708236273</v>
      </c>
      <c r="CT8" s="199">
        <f t="shared" si="39"/>
        <v>1003.763388424228</v>
      </c>
      <c r="CU8" s="199">
        <f>(CT8)*'a14'!$E$34/1000000</f>
        <v>113.84132584024161</v>
      </c>
      <c r="CV8" s="199">
        <f t="shared" si="40"/>
        <v>2193.3511278795286</v>
      </c>
      <c r="CW8" s="199">
        <f>(CV8)*'a14'!$F$34/1000000</f>
        <v>310.94728512535767</v>
      </c>
      <c r="CX8" s="199">
        <f t="shared" si="41"/>
        <v>1584.6949805219263</v>
      </c>
      <c r="CY8" s="199">
        <f>(CX8)*'a14'!$G$34/1000000</f>
        <v>269.59109046336306</v>
      </c>
      <c r="CZ8" s="199">
        <f t="shared" si="42"/>
        <v>644.510985703232</v>
      </c>
      <c r="DA8" s="199">
        <f>(CZ8)*'a14'!$H$34/1000000</f>
        <v>126.82898986942024</v>
      </c>
      <c r="DB8" s="199">
        <f t="shared" si="43"/>
        <v>1250.3290812304308</v>
      </c>
      <c r="DC8" s="199">
        <f>(DB8)*'a14'!$I$34/1000000</f>
        <v>246.25294800132457</v>
      </c>
      <c r="DD8" s="199">
        <f t="shared" si="44"/>
        <v>726.04917592456457</v>
      </c>
      <c r="DE8" s="199">
        <f>(DD8)*'a14'!$J$34/1000000</f>
        <v>268.39510567818729</v>
      </c>
      <c r="DF8" s="199">
        <v>7016.2</v>
      </c>
      <c r="DG8" s="199">
        <f t="shared" si="45"/>
        <v>1335.8567449778943</v>
      </c>
      <c r="DH8" s="199">
        <f>'a1'!AP8/1000</f>
        <v>9039.5640000000003</v>
      </c>
      <c r="DI8" s="221">
        <f t="shared" si="46"/>
        <v>147778.89121398932</v>
      </c>
      <c r="DJ8" s="199">
        <f t="shared" si="47"/>
        <v>151.52020843428832</v>
      </c>
      <c r="DK8" s="199">
        <f>(DJ8)*'a14'!$E$39/1000000</f>
        <v>20.538944257501797</v>
      </c>
      <c r="DL8" s="199">
        <f t="shared" si="48"/>
        <v>252.89232141474466</v>
      </c>
      <c r="DM8" s="199">
        <f>(DL8)*'a14'!$F$39/1000000</f>
        <v>42.850235509511897</v>
      </c>
      <c r="DN8" s="199">
        <f t="shared" si="49"/>
        <v>158.02361562113001</v>
      </c>
      <c r="DO8" s="199">
        <f>(DN8)*'a14'!$G$39/1000000</f>
        <v>32.130746117791169</v>
      </c>
      <c r="DP8" s="199">
        <f t="shared" si="50"/>
        <v>95.477864489507141</v>
      </c>
      <c r="DQ8" s="199">
        <f>(DP8)*'a14'!$H$39/1000000</f>
        <v>23.067235573292542</v>
      </c>
      <c r="DR8" s="199">
        <f t="shared" si="51"/>
        <v>108.66707051534114</v>
      </c>
      <c r="DS8" s="199">
        <f>(DR8)*'a14'!$I$39/1000000</f>
        <v>30.184109873947442</v>
      </c>
      <c r="DT8" s="199">
        <f t="shared" si="52"/>
        <v>66.343940579953653</v>
      </c>
      <c r="DU8" s="199">
        <f>(DT8)*'a14'!$J$39/1000000</f>
        <v>26.532484234717909</v>
      </c>
      <c r="DV8" s="199">
        <v>785.8</v>
      </c>
      <c r="DW8" s="199">
        <f t="shared" si="53"/>
        <v>175.30375556676276</v>
      </c>
      <c r="DX8" s="199">
        <f>'a1'!AV8/1000</f>
        <v>1059.752</v>
      </c>
      <c r="DY8" s="221">
        <f t="shared" si="54"/>
        <v>165419.60342302988</v>
      </c>
      <c r="DZ8" s="199">
        <f t="shared" si="55"/>
        <v>159.16380072821832</v>
      </c>
      <c r="EA8" s="199">
        <f>(DZ8)*'a14'!$E$44/1000000</f>
        <v>20.699008384021553</v>
      </c>
      <c r="EB8" s="199">
        <f t="shared" si="56"/>
        <v>200.09697259136669</v>
      </c>
      <c r="EC8" s="199">
        <f>(EB8)*'a14'!$F$44/1000000</f>
        <v>32.527880824158125</v>
      </c>
      <c r="ED8" s="199">
        <f t="shared" si="57"/>
        <v>157.69509012979162</v>
      </c>
      <c r="EE8" s="199">
        <f>(ED8)*'a14'!$G$44/1000000</f>
        <v>30.762007231995781</v>
      </c>
      <c r="EF8" s="199">
        <f t="shared" si="58"/>
        <v>56.138089666843982</v>
      </c>
      <c r="EG8" s="199">
        <f>(EF8)*'a14'!$H$44/1000000</f>
        <v>13.966560713176408</v>
      </c>
      <c r="EH8" s="199">
        <f t="shared" si="59"/>
        <v>121.13243222356778</v>
      </c>
      <c r="EI8" s="199">
        <f>(EH8)*'a14'!$I$44/1000000</f>
        <v>32.57961082837668</v>
      </c>
      <c r="EJ8" s="199">
        <f t="shared" si="60"/>
        <v>45.607978030458497</v>
      </c>
      <c r="EK8" s="199">
        <f>(EJ8)*'a14'!$J$44/1000000</f>
        <v>24.971496538816666</v>
      </c>
      <c r="EL8" s="199">
        <v>729.2</v>
      </c>
      <c r="EM8" s="199">
        <f t="shared" si="61"/>
        <v>155.50656452054523</v>
      </c>
      <c r="EN8" s="199">
        <f>'a1'!BB8/1000</f>
        <v>1001.249</v>
      </c>
      <c r="EO8" s="221">
        <f t="shared" si="62"/>
        <v>155312.57910923779</v>
      </c>
      <c r="EP8" s="199">
        <f t="shared" si="63"/>
        <v>217.42386255205</v>
      </c>
      <c r="EQ8" s="199">
        <f>(EP8)*'a14'!$E$49/1000000</f>
        <v>24.527639077032628</v>
      </c>
      <c r="ER8" s="199">
        <f t="shared" si="64"/>
        <v>435.45435856866402</v>
      </c>
      <c r="ES8" s="199">
        <f>(ER8)*'a14'!$F$49/1000000</f>
        <v>61.404640779344398</v>
      </c>
      <c r="ET8" s="199">
        <f t="shared" si="65"/>
        <v>432.36316406197722</v>
      </c>
      <c r="EU8" s="199">
        <f>(ET8)*'a14'!$G$49/1000000</f>
        <v>73.162491323443973</v>
      </c>
      <c r="EV8" s="199">
        <f t="shared" si="66"/>
        <v>165.70464585293442</v>
      </c>
      <c r="EW8" s="199">
        <f>(EV8)*'a14'!$H$49/1000000</f>
        <v>34.022555247624524</v>
      </c>
      <c r="EX8" s="199">
        <f t="shared" si="67"/>
        <v>316.15491418902866</v>
      </c>
      <c r="EY8" s="199">
        <f>(EX8)*'a14'!$I$49/1000000</f>
        <v>65.920415334141481</v>
      </c>
      <c r="EZ8" s="199">
        <f t="shared" si="68"/>
        <v>167.40456902801398</v>
      </c>
      <c r="FA8" s="199">
        <f>(EZ8)*'a14'!$J$49/1000000</f>
        <v>72.325144466804829</v>
      </c>
      <c r="FB8" s="199">
        <v>1777.4</v>
      </c>
      <c r="FC8" s="199">
        <f t="shared" ref="FC8:FC26" si="82">(EQ8)+(ES8)+(EU8)+(EW8)+(EY8)+(FA8)</f>
        <v>331.36288622839186</v>
      </c>
      <c r="FD8" s="199">
        <f>'a1'!BH8/1000</f>
        <v>2393.587</v>
      </c>
      <c r="FE8" s="221">
        <f t="shared" si="69"/>
        <v>138437.78656401121</v>
      </c>
      <c r="FF8" s="199">
        <f t="shared" si="70"/>
        <v>230.0480722689079</v>
      </c>
      <c r="FG8" s="199">
        <f>(FF8)*'a14'!$E$54/1000000</f>
        <v>25.817611596568359</v>
      </c>
      <c r="FH8" s="199">
        <f t="shared" si="71"/>
        <v>497.63762617754628</v>
      </c>
      <c r="FI8" s="199">
        <f>(FH8)*'a14'!$F$54/1000000</f>
        <v>69.810490160683102</v>
      </c>
      <c r="FJ8" s="199">
        <f t="shared" si="72"/>
        <v>585.75543654124169</v>
      </c>
      <c r="FK8" s="199">
        <f>(FJ8)*'a14'!$G$54/1000000</f>
        <v>98.606388234734467</v>
      </c>
      <c r="FL8" s="199">
        <f t="shared" si="73"/>
        <v>252.89863668116143</v>
      </c>
      <c r="FM8" s="199">
        <f>(FL8)*'a14'!$H$54/1000000</f>
        <v>50.862315296052913</v>
      </c>
      <c r="FN8" s="199">
        <f t="shared" si="74"/>
        <v>397.58608277206008</v>
      </c>
      <c r="FO8" s="199">
        <f>(FN8)*'a14'!$I$54/1000000</f>
        <v>80.441133515396629</v>
      </c>
      <c r="FP8" s="199">
        <f t="shared" si="75"/>
        <v>171.00892792453189</v>
      </c>
      <c r="FQ8" s="199">
        <f>(FP8)*'a14'!$J$54/1000000</f>
        <v>70.310473203656514</v>
      </c>
      <c r="FR8" s="199">
        <v>2240.4</v>
      </c>
      <c r="FS8" s="199">
        <f t="shared" si="76"/>
        <v>395.84841200709195</v>
      </c>
      <c r="FT8" s="199">
        <f>'a1'!BN8/1000</f>
        <v>2907.502</v>
      </c>
      <c r="FU8" s="221">
        <f t="shared" si="77"/>
        <v>136147.25355548921</v>
      </c>
    </row>
    <row r="9" spans="1:177" ht="12.75" customHeight="1" x14ac:dyDescent="0.2">
      <c r="A9" s="1">
        <v>1984</v>
      </c>
      <c r="B9" s="199">
        <f t="shared" si="0"/>
        <v>3480.9993353443265</v>
      </c>
      <c r="C9" s="199">
        <f>B9*'a14'!$E$4/1000000</f>
        <v>389.62668749748133</v>
      </c>
      <c r="D9" s="199">
        <f t="shared" si="0"/>
        <v>5293.388613002332</v>
      </c>
      <c r="E9" s="199">
        <f>D9*'a14'!$F$4/1000000</f>
        <v>740.60825363421714</v>
      </c>
      <c r="F9" s="199">
        <f t="shared" si="0"/>
        <v>4284.342611944965</v>
      </c>
      <c r="G9" s="199">
        <f>F9*'a14'!$G$4/1000000</f>
        <v>719.31680784045784</v>
      </c>
      <c r="H9" s="199">
        <f t="shared" si="0"/>
        <v>1739.8988987167845</v>
      </c>
      <c r="I9" s="199">
        <f>H9*'a14'!$H$4/1000000</f>
        <v>343.78377229045748</v>
      </c>
      <c r="J9" s="199">
        <f t="shared" si="0"/>
        <v>3574.7656719857068</v>
      </c>
      <c r="K9" s="199">
        <f>J9*'a14'!$I$4/1000000</f>
        <v>701.49304642179254</v>
      </c>
      <c r="L9" s="199">
        <f t="shared" si="0"/>
        <v>1674.7242830728846</v>
      </c>
      <c r="M9" s="199">
        <f>L9*'a14'!$J$4/1000000</f>
        <v>659.81418919686621</v>
      </c>
      <c r="N9" s="199">
        <v>19597.900000000001</v>
      </c>
      <c r="O9" s="199">
        <f t="shared" si="78"/>
        <v>3554.6427568812724</v>
      </c>
      <c r="P9" s="199">
        <f>'a1'!F9/1000</f>
        <v>25607.053</v>
      </c>
      <c r="Q9" s="221">
        <f t="shared" si="81"/>
        <v>138814.98807696739</v>
      </c>
      <c r="R9" s="199">
        <f t="shared" si="1"/>
        <v>110.95825542939738</v>
      </c>
      <c r="S9" s="199">
        <f>(R9)*'a14'!$E$9/1000000</f>
        <v>11.531066046311086</v>
      </c>
      <c r="T9" s="199">
        <f t="shared" si="2"/>
        <v>132.30822683549221</v>
      </c>
      <c r="U9" s="199">
        <f>(T9)*'a14'!$F$9/1000000</f>
        <v>17.187262184844169</v>
      </c>
      <c r="V9" s="199">
        <f t="shared" si="3"/>
        <v>67.7</v>
      </c>
      <c r="W9" s="199">
        <f>(V9)*'a14'!$G$9/1000000</f>
        <v>10.553336049411699</v>
      </c>
      <c r="X9" s="199">
        <f t="shared" si="4"/>
        <v>32.878776713975135</v>
      </c>
      <c r="Y9" s="199">
        <f>(X9)*'a14'!$H$9/1000000</f>
        <v>6.1638710678370279</v>
      </c>
      <c r="Z9" s="199">
        <f t="shared" si="5"/>
        <v>80.714457142547118</v>
      </c>
      <c r="AA9" s="199">
        <f>(Z9)*'a14'!$I$9/1000000</f>
        <v>16.031114231341093</v>
      </c>
      <c r="AB9" s="199">
        <f t="shared" si="6"/>
        <v>17.559947974160931</v>
      </c>
      <c r="AC9" s="199">
        <f>(AB9)*'a14'!$J$9/1000000</f>
        <v>6.4083897442082831</v>
      </c>
      <c r="AD9" s="199">
        <v>418.6</v>
      </c>
      <c r="AE9" s="199">
        <f t="shared" si="79"/>
        <v>67.875039323953359</v>
      </c>
      <c r="AF9" s="199">
        <f>'a1'!L9/1000</f>
        <v>580.06500000000005</v>
      </c>
      <c r="AG9" s="221">
        <f t="shared" si="80"/>
        <v>117012.81636360296</v>
      </c>
      <c r="AH9" s="199">
        <f t="shared" si="7"/>
        <v>23.505834218626934</v>
      </c>
      <c r="AI9" s="199">
        <f>(AH9)*'a14'!$E$14/1000000</f>
        <v>2.0312687327648242</v>
      </c>
      <c r="AJ9" s="199">
        <f t="shared" si="8"/>
        <v>32.27485369541111</v>
      </c>
      <c r="AK9" s="199">
        <f>(AJ9)*'a14'!$F$14/1000000</f>
        <v>3.4863100664864097</v>
      </c>
      <c r="AL9" s="199">
        <f t="shared" si="9"/>
        <v>16.78268209185401</v>
      </c>
      <c r="AM9" s="199">
        <f>(AL9)*'a14'!$G$14/1000000</f>
        <v>2.1754261347232378</v>
      </c>
      <c r="AN9" s="199">
        <f t="shared" si="10"/>
        <v>7.7472460157634346</v>
      </c>
      <c r="AO9" s="199">
        <f>(AN9)*'a14'!$H$14/1000000</f>
        <v>1.3849907298087802</v>
      </c>
      <c r="AP9" s="199">
        <f t="shared" si="11"/>
        <v>14.564938400838189</v>
      </c>
      <c r="AQ9" s="199">
        <f>(AP9)*'a14'!$I$14/1000000</f>
        <v>3.1553166036176816</v>
      </c>
      <c r="AR9" s="199">
        <f t="shared" si="12"/>
        <v>3.578247971594712</v>
      </c>
      <c r="AS9" s="199">
        <f>(AR9)*'a14'!$J$14/1000000</f>
        <v>1.4440887801808684</v>
      </c>
      <c r="AT9" s="199">
        <v>94.1</v>
      </c>
      <c r="AU9" s="199">
        <f t="shared" si="13"/>
        <v>13.677401047581801</v>
      </c>
      <c r="AV9" s="199">
        <f>'a1'!R9/1000</f>
        <v>126.563</v>
      </c>
      <c r="AW9" s="221">
        <f t="shared" si="14"/>
        <v>108067.92702118155</v>
      </c>
      <c r="AX9" s="199">
        <f t="shared" si="15"/>
        <v>104.66556218488647</v>
      </c>
      <c r="AY9" s="199">
        <f>(AX9)*'a14'!$E$19/1000000</f>
        <v>9.8525133210802238</v>
      </c>
      <c r="AZ9" s="199">
        <f t="shared" si="16"/>
        <v>220.03116168454318</v>
      </c>
      <c r="BA9" s="199">
        <f>(AZ9)*'a14'!$F$19/1000000</f>
        <v>25.890320396410594</v>
      </c>
      <c r="BB9" s="199">
        <f t="shared" si="17"/>
        <v>113.84669584208395</v>
      </c>
      <c r="BC9" s="199">
        <f>(BB9)*'a14'!$G$19/1000000</f>
        <v>16.075145404995528</v>
      </c>
      <c r="BD9" s="199">
        <f t="shared" si="18"/>
        <v>36.198775112005471</v>
      </c>
      <c r="BE9" s="199">
        <f>(BD9)*'a14'!$H$19/1000000</f>
        <v>6.1047039502194274</v>
      </c>
      <c r="BF9" s="199">
        <f t="shared" si="19"/>
        <v>150.79046052114688</v>
      </c>
      <c r="BG9" s="199">
        <f>(BF9)*'a14'!$I$19/1000000</f>
        <v>27.13594585935077</v>
      </c>
      <c r="BH9" s="199">
        <f t="shared" si="20"/>
        <v>57.45241313489386</v>
      </c>
      <c r="BI9" s="199">
        <f>(BH9)*'a14'!$J$19/1000000</f>
        <v>18.312663293438053</v>
      </c>
      <c r="BJ9" s="199">
        <v>659.8</v>
      </c>
      <c r="BK9" s="199">
        <f t="shared" si="21"/>
        <v>103.3712922254946</v>
      </c>
      <c r="BL9" s="199">
        <f>'a1'!X9/1000</f>
        <v>877.471</v>
      </c>
      <c r="BM9" s="221">
        <f t="shared" si="22"/>
        <v>117805.93572379554</v>
      </c>
      <c r="BN9" s="199">
        <f t="shared" si="23"/>
        <v>145.0333481322981</v>
      </c>
      <c r="BO9" s="199">
        <f>(BN9)*'a14'!$E$24/1000000</f>
        <v>16.136987257022827</v>
      </c>
      <c r="BP9" s="199">
        <f t="shared" si="24"/>
        <v>147.50106969356264</v>
      </c>
      <c r="BQ9" s="199">
        <f>(BP9)*'a14'!$F$24/1000000</f>
        <v>20.514444718181633</v>
      </c>
      <c r="BR9" s="199">
        <f t="shared" si="25"/>
        <v>106.49433817513253</v>
      </c>
      <c r="BS9" s="199">
        <f>(BR9)*'a14'!$G$24/1000000</f>
        <v>17.773475551046324</v>
      </c>
      <c r="BT9" s="199">
        <f t="shared" si="26"/>
        <v>37.363818146199662</v>
      </c>
      <c r="BU9" s="199">
        <f>(BT9)*'a14'!$H$24/1000000</f>
        <v>7.342342624489091</v>
      </c>
      <c r="BV9" s="199">
        <f t="shared" si="27"/>
        <v>94.062808059219947</v>
      </c>
      <c r="BW9" s="199">
        <f>(BV9)*'a14'!$I$24/1000000</f>
        <v>19.701179865399997</v>
      </c>
      <c r="BX9" s="199">
        <f t="shared" si="28"/>
        <v>33.061223289457217</v>
      </c>
      <c r="BY9" s="199">
        <f>(BX9)*'a14'!$J$24/1000000</f>
        <v>11.791379037385452</v>
      </c>
      <c r="BZ9" s="199">
        <v>537.5</v>
      </c>
      <c r="CA9" s="199">
        <f t="shared" si="29"/>
        <v>93.259809053525331</v>
      </c>
      <c r="CB9" s="199">
        <f>'a1'!AD9/1000</f>
        <v>720.48800000000006</v>
      </c>
      <c r="CC9" s="221">
        <f t="shared" si="30"/>
        <v>129439.78116710525</v>
      </c>
      <c r="CD9" s="199">
        <f t="shared" si="31"/>
        <v>1371.2838184773098</v>
      </c>
      <c r="CE9" s="199">
        <f>(CD9)*'a14'!$E$29/1000000</f>
        <v>141.6743531107964</v>
      </c>
      <c r="CF9" s="199">
        <f t="shared" si="32"/>
        <v>1240.9225078769991</v>
      </c>
      <c r="CG9" s="199">
        <f>(CF9)*'a14'!$F$29/1000000</f>
        <v>160.25757322736362</v>
      </c>
      <c r="CH9" s="199">
        <f t="shared" si="33"/>
        <v>1051.8249189415278</v>
      </c>
      <c r="CI9" s="199">
        <f>(CH9)*'a14'!$G$29/1000000</f>
        <v>163.00412755799158</v>
      </c>
      <c r="CJ9" s="199">
        <f t="shared" si="34"/>
        <v>401.71309770895084</v>
      </c>
      <c r="CK9" s="199">
        <f>(CJ9)*'a14'!$H$29/1000000</f>
        <v>75.917972039619087</v>
      </c>
      <c r="CL9" s="199">
        <f t="shared" si="35"/>
        <v>949.46843548055404</v>
      </c>
      <c r="CM9" s="199">
        <f>(CL9)*'a14'!$I$29/1000000</f>
        <v>177.38110658022455</v>
      </c>
      <c r="CN9" s="199">
        <f t="shared" si="36"/>
        <v>337.42093836831208</v>
      </c>
      <c r="CO9" s="199">
        <f>(CN9)*'a14'!$J$29/1000000</f>
        <v>140.19144404640841</v>
      </c>
      <c r="CP9" s="199">
        <v>5155.2</v>
      </c>
      <c r="CQ9" s="199">
        <f t="shared" si="37"/>
        <v>858.42657656240362</v>
      </c>
      <c r="CR9" s="199">
        <f>'a1'!AJ9/1000</f>
        <v>6631.22</v>
      </c>
      <c r="CS9" s="221">
        <f t="shared" si="38"/>
        <v>129452.28427987665</v>
      </c>
      <c r="CT9" s="199">
        <f t="shared" si="39"/>
        <v>992.49621830083333</v>
      </c>
      <c r="CU9" s="199">
        <f>(CT9)*'a14'!$E$34/1000000</f>
        <v>112.56346534033992</v>
      </c>
      <c r="CV9" s="199">
        <f t="shared" si="40"/>
        <v>2152.1345223525013</v>
      </c>
      <c r="CW9" s="199">
        <f>(CV9)*'a14'!$F$34/1000000</f>
        <v>305.10408408572198</v>
      </c>
      <c r="CX9" s="199">
        <f t="shared" si="41"/>
        <v>1603.3255736405563</v>
      </c>
      <c r="CY9" s="199">
        <f>(CX9)*'a14'!$G$34/1000000</f>
        <v>272.76055965242841</v>
      </c>
      <c r="CZ9" s="199">
        <f t="shared" si="42"/>
        <v>658.43140300446225</v>
      </c>
      <c r="DA9" s="199">
        <f>(CZ9)*'a14'!$H$34/1000000</f>
        <v>129.56829533362341</v>
      </c>
      <c r="DB9" s="199">
        <f t="shared" si="43"/>
        <v>1299.0458965476628</v>
      </c>
      <c r="DC9" s="199">
        <f>(DB9)*'a14'!$I$34/1000000</f>
        <v>255.84774953733196</v>
      </c>
      <c r="DD9" s="199">
        <f t="shared" si="44"/>
        <v>761.07409443240635</v>
      </c>
      <c r="DE9" s="199">
        <f>(DD9)*'a14'!$J$34/1000000</f>
        <v>281.34259879022238</v>
      </c>
      <c r="DF9" s="199">
        <v>7142.2</v>
      </c>
      <c r="DG9" s="199">
        <f t="shared" si="45"/>
        <v>1357.186752739668</v>
      </c>
      <c r="DH9" s="199">
        <f>'a1'!AP9/1000</f>
        <v>9167.4840000000004</v>
      </c>
      <c r="DI9" s="221">
        <f t="shared" si="46"/>
        <v>148043.53656244921</v>
      </c>
      <c r="DJ9" s="199">
        <f t="shared" si="47"/>
        <v>147.66358613761722</v>
      </c>
      <c r="DK9" s="199">
        <f>(DJ9)*'a14'!$E$39/1000000</f>
        <v>20.016169432994349</v>
      </c>
      <c r="DL9" s="199">
        <f t="shared" si="48"/>
        <v>247.71459567583793</v>
      </c>
      <c r="DM9" s="199">
        <f>(DL9)*'a14'!$F$39/1000000</f>
        <v>41.972918372816586</v>
      </c>
      <c r="DN9" s="199">
        <f t="shared" si="49"/>
        <v>158.64151762852839</v>
      </c>
      <c r="DO9" s="199">
        <f>(DN9)*'a14'!$G$39/1000000</f>
        <v>32.256383367941119</v>
      </c>
      <c r="DP9" s="199">
        <f t="shared" si="50"/>
        <v>93.730857809972306</v>
      </c>
      <c r="DQ9" s="199">
        <f>(DP9)*'a14'!$H$39/1000000</f>
        <v>22.645162720695652</v>
      </c>
      <c r="DR9" s="199">
        <f t="shared" si="51"/>
        <v>113.89620228237239</v>
      </c>
      <c r="DS9" s="199">
        <f>(DR9)*'a14'!$I$39/1000000</f>
        <v>31.636589333022741</v>
      </c>
      <c r="DT9" s="199">
        <f t="shared" si="52"/>
        <v>68.346852542803063</v>
      </c>
      <c r="DU9" s="199">
        <f>(DT9)*'a14'!$J$39/1000000</f>
        <v>27.333495293350857</v>
      </c>
      <c r="DV9" s="199">
        <v>795.6</v>
      </c>
      <c r="DW9" s="199">
        <f t="shared" si="53"/>
        <v>175.86071852082134</v>
      </c>
      <c r="DX9" s="199">
        <f>'a1'!AV9/1000</f>
        <v>1071.81</v>
      </c>
      <c r="DY9" s="221">
        <f t="shared" si="54"/>
        <v>164078.25875931495</v>
      </c>
      <c r="DZ9" s="199">
        <f t="shared" si="55"/>
        <v>153.01473301200824</v>
      </c>
      <c r="EA9" s="199">
        <f>(DZ9)*'a14'!$E$44/1000000</f>
        <v>19.899331550285428</v>
      </c>
      <c r="EB9" s="199">
        <f t="shared" si="56"/>
        <v>198.20152565753909</v>
      </c>
      <c r="EC9" s="199">
        <f>(EB9)*'a14'!$F$44/1000000</f>
        <v>32.219755862677722</v>
      </c>
      <c r="ED9" s="199">
        <f t="shared" si="57"/>
        <v>157.03029990134337</v>
      </c>
      <c r="EE9" s="199">
        <f>(ED9)*'a14'!$G$44/1000000</f>
        <v>30.632324806255998</v>
      </c>
      <c r="EF9" s="199">
        <f t="shared" si="58"/>
        <v>56.687670066076954</v>
      </c>
      <c r="EG9" s="199">
        <f>(EF9)*'a14'!$H$44/1000000</f>
        <v>14.10329048182745</v>
      </c>
      <c r="EH9" s="199">
        <f t="shared" si="59"/>
        <v>125.3355113532303</v>
      </c>
      <c r="EI9" s="199">
        <f>(EH9)*'a14'!$I$44/1000000</f>
        <v>33.710065156847058</v>
      </c>
      <c r="EJ9" s="199">
        <f t="shared" si="60"/>
        <v>47.293687456304234</v>
      </c>
      <c r="EK9" s="199">
        <f>(EJ9)*'a14'!$J$44/1000000</f>
        <v>25.894464162262835</v>
      </c>
      <c r="EL9" s="199">
        <v>739.8</v>
      </c>
      <c r="EM9" s="199">
        <f t="shared" si="61"/>
        <v>156.45923202015649</v>
      </c>
      <c r="EN9" s="199">
        <f>'a1'!BB9/1000</f>
        <v>1014.615</v>
      </c>
      <c r="EO9" s="221">
        <f t="shared" si="62"/>
        <v>154205.51836919077</v>
      </c>
      <c r="EP9" s="199">
        <f t="shared" si="63"/>
        <v>211.26375739480517</v>
      </c>
      <c r="EQ9" s="199">
        <f>(EP9)*'a14'!$E$49/1000000</f>
        <v>23.832716108596735</v>
      </c>
      <c r="ER9" s="199">
        <f t="shared" si="64"/>
        <v>434.26547089033318</v>
      </c>
      <c r="ES9" s="199">
        <f>(ER9)*'a14'!$F$49/1000000</f>
        <v>61.236992392370254</v>
      </c>
      <c r="ET9" s="199">
        <f t="shared" si="65"/>
        <v>432.18248570213626</v>
      </c>
      <c r="EU9" s="199">
        <f>(ET9)*'a14'!$G$49/1000000</f>
        <v>73.131917768541655</v>
      </c>
      <c r="EV9" s="199">
        <f t="shared" si="66"/>
        <v>168.37169172433067</v>
      </c>
      <c r="EW9" s="199">
        <f>(EV9)*'a14'!$H$49/1000000</f>
        <v>34.570154351080326</v>
      </c>
      <c r="EX9" s="199">
        <f t="shared" si="67"/>
        <v>332.1051406032833</v>
      </c>
      <c r="EY9" s="199">
        <f>(EX9)*'a14'!$I$49/1000000</f>
        <v>69.246144281288579</v>
      </c>
      <c r="EZ9" s="199">
        <f t="shared" si="68"/>
        <v>174.30405311377035</v>
      </c>
      <c r="FA9" s="199">
        <f>(EZ9)*'a14'!$J$49/1000000</f>
        <v>75.305984154431556</v>
      </c>
      <c r="FB9" s="199">
        <v>1778.8</v>
      </c>
      <c r="FC9" s="199">
        <f t="shared" si="82"/>
        <v>337.32390905630911</v>
      </c>
      <c r="FD9" s="199">
        <f>'a1'!BH9/1000</f>
        <v>2393.9070000000002</v>
      </c>
      <c r="FE9" s="221">
        <f t="shared" si="69"/>
        <v>140909.36241729904</v>
      </c>
      <c r="FF9" s="199">
        <f t="shared" si="70"/>
        <v>228.15210899449428</v>
      </c>
      <c r="FG9" s="199">
        <f>(FF9)*'a14'!$E$54/1000000</f>
        <v>25.604833271858247</v>
      </c>
      <c r="FH9" s="199">
        <f t="shared" si="71"/>
        <v>501.62102225462132</v>
      </c>
      <c r="FI9" s="199">
        <f>(FH9)*'a14'!$F$54/1000000</f>
        <v>70.369296042747834</v>
      </c>
      <c r="FJ9" s="199">
        <f t="shared" si="72"/>
        <v>593.75506031381781</v>
      </c>
      <c r="FK9" s="199">
        <f>(FJ9)*'a14'!$G$54/1000000</f>
        <v>99.953049244162258</v>
      </c>
      <c r="FL9" s="199">
        <f t="shared" si="73"/>
        <v>257.05919415142711</v>
      </c>
      <c r="FM9" s="199">
        <f>(FL9)*'a14'!$H$54/1000000</f>
        <v>51.699075780953393</v>
      </c>
      <c r="FN9" s="199">
        <f t="shared" si="74"/>
        <v>421.13619780170939</v>
      </c>
      <c r="FO9" s="199">
        <f>(FN9)*'a14'!$I$54/1000000</f>
        <v>85.205882659015515</v>
      </c>
      <c r="FP9" s="199">
        <f t="shared" si="75"/>
        <v>183.5077478688176</v>
      </c>
      <c r="FQ9" s="199">
        <f>(FP9)*'a14'!$J$54/1000000</f>
        <v>75.449374168861382</v>
      </c>
      <c r="FR9" s="199">
        <v>2276.5</v>
      </c>
      <c r="FS9" s="199">
        <f t="shared" si="76"/>
        <v>408.28151116759864</v>
      </c>
      <c r="FT9" s="199">
        <f>'a1'!BN9/1000</f>
        <v>2947.181</v>
      </c>
      <c r="FU9" s="221">
        <f t="shared" si="77"/>
        <v>138532.89335388585</v>
      </c>
    </row>
    <row r="10" spans="1:177" ht="12.75" customHeight="1" x14ac:dyDescent="0.2">
      <c r="A10" s="1">
        <v>1985</v>
      </c>
      <c r="B10" s="199">
        <f t="shared" si="0"/>
        <v>3420.4973383500555</v>
      </c>
      <c r="C10" s="199">
        <f>B10*'a14'!$E$4/1000000</f>
        <v>382.85472622862676</v>
      </c>
      <c r="D10" s="199">
        <f t="shared" si="0"/>
        <v>5224.0597187035919</v>
      </c>
      <c r="E10" s="199">
        <f>D10*'a14'!$F$4/1000000</f>
        <v>730.90831374942206</v>
      </c>
      <c r="F10" s="199">
        <f t="shared" si="0"/>
        <v>4299.0913291679763</v>
      </c>
      <c r="G10" s="199">
        <f>F10*'a14'!$G$4/1000000</f>
        <v>721.79303375269444</v>
      </c>
      <c r="H10" s="199">
        <f t="shared" si="0"/>
        <v>1762.6114964867693</v>
      </c>
      <c r="I10" s="199">
        <f>H10*'a14'!$H$4/1000000</f>
        <v>348.27151726554769</v>
      </c>
      <c r="J10" s="199">
        <f t="shared" si="0"/>
        <v>3732.4839486412211</v>
      </c>
      <c r="K10" s="199">
        <f>J10*'a14'!$I$4/1000000</f>
        <v>732.44284412028469</v>
      </c>
      <c r="L10" s="199">
        <f t="shared" si="0"/>
        <v>1766.2366136756684</v>
      </c>
      <c r="M10" s="199">
        <f>L10*'a14'!$J$4/1000000</f>
        <v>695.86856234263587</v>
      </c>
      <c r="N10" s="199">
        <v>19842.8</v>
      </c>
      <c r="O10" s="199">
        <f>(C10)+(E10)+(G10)+(I10)+(K10)+(M10)</f>
        <v>3612.1389974592116</v>
      </c>
      <c r="P10" s="199">
        <f>'a1'!F10/1000</f>
        <v>25842.116000000002</v>
      </c>
      <c r="Q10" s="221">
        <f t="shared" si="81"/>
        <v>139777.21473966032</v>
      </c>
      <c r="R10" s="199">
        <f t="shared" si="1"/>
        <v>108.66678004535152</v>
      </c>
      <c r="S10" s="199">
        <f>(R10)*'a14'!$E$9/1000000</f>
        <v>11.292930056387002</v>
      </c>
      <c r="T10" s="199">
        <f t="shared" si="2"/>
        <v>129.36456921587606</v>
      </c>
      <c r="U10" s="199">
        <f>(T10)*'a14'!$F$9/1000000</f>
        <v>16.804871637401771</v>
      </c>
      <c r="V10" s="199">
        <f t="shared" si="3"/>
        <v>67.7</v>
      </c>
      <c r="W10" s="199">
        <f>(V10)*'a14'!$G$9/1000000</f>
        <v>10.553336049411699</v>
      </c>
      <c r="X10" s="199">
        <f t="shared" si="4"/>
        <v>33.014244186046518</v>
      </c>
      <c r="Y10" s="199">
        <f>(X10)*'a14'!$H$9/1000000</f>
        <v>6.1892675124492422</v>
      </c>
      <c r="Z10" s="199">
        <f t="shared" si="5"/>
        <v>83.53684210526319</v>
      </c>
      <c r="AA10" s="199">
        <f>(Z10)*'a14'!$I$9/1000000</f>
        <v>16.591682651719779</v>
      </c>
      <c r="AB10" s="199">
        <f t="shared" si="6"/>
        <v>18.710764872521249</v>
      </c>
      <c r="AC10" s="199">
        <f>(AB10)*'a14'!$J$9/1000000</f>
        <v>6.8283729480176456</v>
      </c>
      <c r="AD10" s="199">
        <v>421.9</v>
      </c>
      <c r="AE10" s="199">
        <f t="shared" si="79"/>
        <v>68.260460855387137</v>
      </c>
      <c r="AF10" s="199">
        <f>'a1'!L10/1000</f>
        <v>579.27499999999998</v>
      </c>
      <c r="AG10" s="221">
        <f t="shared" si="80"/>
        <v>117837.7469343354</v>
      </c>
      <c r="AH10" s="199">
        <f t="shared" si="7"/>
        <v>22.335074626865669</v>
      </c>
      <c r="AI10" s="199">
        <f>(AH10)*'a14'!$E$14/1000000</f>
        <v>1.9300969415316227</v>
      </c>
      <c r="AJ10" s="199">
        <f t="shared" si="8"/>
        <v>31.901760563380293</v>
      </c>
      <c r="AK10" s="199">
        <f>(AJ10)*'a14'!$F$14/1000000</f>
        <v>3.4460087732811386</v>
      </c>
      <c r="AL10" s="199">
        <f t="shared" si="9"/>
        <v>16.632236842105264</v>
      </c>
      <c r="AM10" s="199">
        <f>(AL10)*'a14'!$G$14/1000000</f>
        <v>2.1559249294714715</v>
      </c>
      <c r="AN10" s="199">
        <f t="shared" si="10"/>
        <v>7.7054794520547958</v>
      </c>
      <c r="AO10" s="199">
        <f>(AN10)*'a14'!$H$14/1000000</f>
        <v>1.3775240373306101</v>
      </c>
      <c r="AP10" s="199">
        <f t="shared" si="11"/>
        <v>15.431272727272729</v>
      </c>
      <c r="AQ10" s="199">
        <f>(AP10)*'a14'!$I$14/1000000</f>
        <v>3.3429973894372447</v>
      </c>
      <c r="AR10" s="199">
        <f t="shared" si="12"/>
        <v>3.9725663716814155</v>
      </c>
      <c r="AS10" s="199">
        <f>(AR10)*'a14'!$J$14/1000000</f>
        <v>1.6032255370251132</v>
      </c>
      <c r="AT10" s="199">
        <v>95.3</v>
      </c>
      <c r="AU10" s="199">
        <f t="shared" si="13"/>
        <v>13.855777608077199</v>
      </c>
      <c r="AV10" s="199">
        <f>'a1'!R10/1000</f>
        <v>127.619</v>
      </c>
      <c r="AW10" s="221">
        <f t="shared" si="14"/>
        <v>108571.43221681096</v>
      </c>
      <c r="AX10" s="199">
        <f t="shared" si="15"/>
        <v>103.18670391061448</v>
      </c>
      <c r="AY10" s="199">
        <f>(AX10)*'a14'!$E$19/1000000</f>
        <v>9.7133035318898084</v>
      </c>
      <c r="AZ10" s="199">
        <f t="shared" si="16"/>
        <v>216.50428881650382</v>
      </c>
      <c r="BA10" s="199">
        <f>(AZ10)*'a14'!$F$19/1000000</f>
        <v>25.475325230035665</v>
      </c>
      <c r="BB10" s="199">
        <f t="shared" si="17"/>
        <v>112.2327852004111</v>
      </c>
      <c r="BC10" s="199">
        <f>(BB10)*'a14'!$G$19/1000000</f>
        <v>15.847261336479852</v>
      </c>
      <c r="BD10" s="199">
        <f t="shared" si="18"/>
        <v>37.888963210702336</v>
      </c>
      <c r="BE10" s="199">
        <f>(BD10)*'a14'!$H$19/1000000</f>
        <v>6.3897439254893804</v>
      </c>
      <c r="BF10" s="199">
        <f t="shared" si="19"/>
        <v>155.0323069403714</v>
      </c>
      <c r="BG10" s="199">
        <f>(BF10)*'a14'!$I$19/1000000</f>
        <v>27.899299949377006</v>
      </c>
      <c r="BH10" s="199">
        <f t="shared" si="20"/>
        <v>59.515938606847705</v>
      </c>
      <c r="BI10" s="199">
        <f>(BH10)*'a14'!$J$19/1000000</f>
        <v>18.970401499779339</v>
      </c>
      <c r="BJ10" s="199">
        <v>668.3</v>
      </c>
      <c r="BK10" s="199">
        <f t="shared" si="21"/>
        <v>104.29533547305105</v>
      </c>
      <c r="BL10" s="199">
        <f>'a1'!X10/1000</f>
        <v>885.84799999999996</v>
      </c>
      <c r="BM10" s="221">
        <f t="shared" si="22"/>
        <v>117735.02392402654</v>
      </c>
      <c r="BN10" s="199">
        <f t="shared" si="23"/>
        <v>140.60290979631426</v>
      </c>
      <c r="BO10" s="199">
        <f>(BN10)*'a14'!$E$24/1000000</f>
        <v>15.644039063441994</v>
      </c>
      <c r="BP10" s="199">
        <f t="shared" si="24"/>
        <v>144.70502092050216</v>
      </c>
      <c r="BQ10" s="199">
        <f>(BP10)*'a14'!$F$24/1000000</f>
        <v>20.125570331687662</v>
      </c>
      <c r="BR10" s="199">
        <f t="shared" si="25"/>
        <v>107.23237597911223</v>
      </c>
      <c r="BS10" s="199">
        <f>(BR10)*'a14'!$G$24/1000000</f>
        <v>17.89665108403296</v>
      </c>
      <c r="BT10" s="199">
        <f t="shared" si="26"/>
        <v>38.099352051835844</v>
      </c>
      <c r="BU10" s="199">
        <f>(BT10)*'a14'!$H$24/1000000</f>
        <v>7.4868819733848033</v>
      </c>
      <c r="BV10" s="199">
        <f t="shared" si="27"/>
        <v>97.959183673469369</v>
      </c>
      <c r="BW10" s="199">
        <f>(BV10)*'a14'!$I$24/1000000</f>
        <v>20.517264334738378</v>
      </c>
      <c r="BX10" s="199">
        <f t="shared" si="28"/>
        <v>34.70053285968028</v>
      </c>
      <c r="BY10" s="199">
        <f>(BX10)*'a14'!$J$24/1000000</f>
        <v>12.376043444170351</v>
      </c>
      <c r="BZ10" s="199">
        <v>543</v>
      </c>
      <c r="CA10" s="199">
        <f t="shared" si="29"/>
        <v>94.046450231456149</v>
      </c>
      <c r="CB10" s="199">
        <f>'a1'!AD10/1000</f>
        <v>723.28700000000003</v>
      </c>
      <c r="CC10" s="221">
        <f t="shared" si="30"/>
        <v>130026.46284456398</v>
      </c>
      <c r="CD10" s="199">
        <f t="shared" si="31"/>
        <v>1347.0216542421015</v>
      </c>
      <c r="CE10" s="199">
        <f>(CD10)*'a14'!$E$29/1000000</f>
        <v>139.1677046863237</v>
      </c>
      <c r="CF10" s="199">
        <f t="shared" si="32"/>
        <v>1222.4084521772199</v>
      </c>
      <c r="CG10" s="199">
        <f>(CF10)*'a14'!$F$29/1000000</f>
        <v>157.86659585511907</v>
      </c>
      <c r="CH10" s="199">
        <f t="shared" si="33"/>
        <v>1036.6147081798906</v>
      </c>
      <c r="CI10" s="199">
        <f>(CH10)*'a14'!$G$29/1000000</f>
        <v>160.64696041874106</v>
      </c>
      <c r="CJ10" s="199">
        <f t="shared" si="34"/>
        <v>399.49724867724871</v>
      </c>
      <c r="CK10" s="199">
        <f>(CJ10)*'a14'!$H$29/1000000</f>
        <v>75.49920858432678</v>
      </c>
      <c r="CL10" s="199">
        <f t="shared" si="35"/>
        <v>991.89271342058987</v>
      </c>
      <c r="CM10" s="199">
        <f>(CL10)*'a14'!$I$29/1000000</f>
        <v>185.30687334156167</v>
      </c>
      <c r="CN10" s="199">
        <f t="shared" si="36"/>
        <v>360.81691239013338</v>
      </c>
      <c r="CO10" s="199">
        <f>(CN10)*'a14'!$J$29/1000000</f>
        <v>149.91198895050442</v>
      </c>
      <c r="CP10" s="199">
        <v>5196</v>
      </c>
      <c r="CQ10" s="199">
        <f t="shared" si="37"/>
        <v>868.39933183657672</v>
      </c>
      <c r="CR10" s="199">
        <f>'a1'!AJ10/1000</f>
        <v>6665.8019999999997</v>
      </c>
      <c r="CS10" s="221">
        <f t="shared" si="38"/>
        <v>130276.79667601538</v>
      </c>
      <c r="CT10" s="199">
        <f t="shared" si="39"/>
        <v>981.35552133242072</v>
      </c>
      <c r="CU10" s="199">
        <f>(CT10)*'a14'!$E$34/1000000</f>
        <v>111.29994873045491</v>
      </c>
      <c r="CV10" s="199">
        <f t="shared" si="40"/>
        <v>2111.6924433249374</v>
      </c>
      <c r="CW10" s="199">
        <f>(CV10)*'a14'!$F$34/1000000</f>
        <v>299.37068621859441</v>
      </c>
      <c r="CX10" s="199">
        <f t="shared" si="41"/>
        <v>1622.1751988153349</v>
      </c>
      <c r="CY10" s="199">
        <f>(CX10)*'a14'!$G$34/1000000</f>
        <v>275.96729095918153</v>
      </c>
      <c r="CZ10" s="199">
        <f t="shared" si="42"/>
        <v>672.6524792892302</v>
      </c>
      <c r="DA10" s="199">
        <f>(CZ10)*'a14'!$H$34/1000000</f>
        <v>132.36676546068435</v>
      </c>
      <c r="DB10" s="199">
        <f t="shared" si="43"/>
        <v>1349.6608746208292</v>
      </c>
      <c r="DC10" s="199">
        <f>(DB10)*'a14'!$I$34/1000000</f>
        <v>265.81639519282123</v>
      </c>
      <c r="DD10" s="199">
        <f t="shared" si="44"/>
        <v>797.78862978323787</v>
      </c>
      <c r="DE10" s="199">
        <f>(DD10)*'a14'!$J$34/1000000</f>
        <v>294.91468443147903</v>
      </c>
      <c r="DF10" s="199">
        <v>7268.4</v>
      </c>
      <c r="DG10" s="199">
        <f t="shared" si="45"/>
        <v>1379.7357709932157</v>
      </c>
      <c r="DH10" s="199">
        <f>'a1'!AP10/1000</f>
        <v>9294.6569999999992</v>
      </c>
      <c r="DI10" s="221">
        <f t="shared" si="46"/>
        <v>148443.96850719891</v>
      </c>
      <c r="DJ10" s="199">
        <f t="shared" si="47"/>
        <v>143.90512589928059</v>
      </c>
      <c r="DK10" s="199">
        <f>(DJ10)*'a14'!$E$39/1000000</f>
        <v>19.506700721679113</v>
      </c>
      <c r="DL10" s="199">
        <f t="shared" si="48"/>
        <v>242.64287886467309</v>
      </c>
      <c r="DM10" s="199">
        <f>(DL10)*'a14'!$F$39/1000000</f>
        <v>41.113563456146139</v>
      </c>
      <c r="DN10" s="199">
        <f t="shared" si="49"/>
        <v>159.26183574879221</v>
      </c>
      <c r="DO10" s="199">
        <f>(DN10)*'a14'!$G$39/1000000</f>
        <v>32.382511883328647</v>
      </c>
      <c r="DP10" s="199">
        <f t="shared" si="50"/>
        <v>92.015816993464028</v>
      </c>
      <c r="DQ10" s="199">
        <f>(DP10)*'a14'!$H$39/1000000</f>
        <v>22.23081274812629</v>
      </c>
      <c r="DR10" s="199">
        <f t="shared" si="51"/>
        <v>119.37696335078537</v>
      </c>
      <c r="DS10" s="199">
        <f>(DR10)*'a14'!$I$39/1000000</f>
        <v>33.158963070506317</v>
      </c>
      <c r="DT10" s="199">
        <f t="shared" si="52"/>
        <v>70.41023206751052</v>
      </c>
      <c r="DU10" s="199">
        <f>(DT10)*'a14'!$J$39/1000000</f>
        <v>28.158688735750665</v>
      </c>
      <c r="DV10" s="199">
        <v>805.1</v>
      </c>
      <c r="DW10" s="199">
        <f t="shared" si="53"/>
        <v>176.55124061553715</v>
      </c>
      <c r="DX10" s="199">
        <f>'a1'!AV10/1000</f>
        <v>1082.4949999999999</v>
      </c>
      <c r="DY10" s="221">
        <f t="shared" si="54"/>
        <v>163096.5876198386</v>
      </c>
      <c r="DZ10" s="199">
        <f t="shared" si="55"/>
        <v>147.10322580645158</v>
      </c>
      <c r="EA10" s="199">
        <f>(DZ10)*'a14'!$E$44/1000000</f>
        <v>19.130549096924931</v>
      </c>
      <c r="EB10" s="199">
        <f t="shared" si="56"/>
        <v>196.32403361344535</v>
      </c>
      <c r="EC10" s="199">
        <f>(EB10)*'a14'!$F$44/1000000</f>
        <v>31.914549658567356</v>
      </c>
      <c r="ED10" s="199">
        <f t="shared" si="57"/>
        <v>156.36831220813878</v>
      </c>
      <c r="EE10" s="199">
        <f>(ED10)*'a14'!$G$44/1000000</f>
        <v>30.503189078637011</v>
      </c>
      <c r="EF10" s="199">
        <f t="shared" si="58"/>
        <v>57.242630744849421</v>
      </c>
      <c r="EG10" s="199">
        <f>(EF10)*'a14'!$H$44/1000000</f>
        <v>14.241358806907616</v>
      </c>
      <c r="EH10" s="199">
        <f t="shared" si="59"/>
        <v>129.68442982456145</v>
      </c>
      <c r="EI10" s="199">
        <f>(EH10)*'a14'!$I$44/1000000</f>
        <v>34.879744232214804</v>
      </c>
      <c r="EJ10" s="199">
        <f t="shared" si="60"/>
        <v>49.04170212765959</v>
      </c>
      <c r="EK10" s="199">
        <f>(EJ10)*'a14'!$J$44/1000000</f>
        <v>26.851545449365712</v>
      </c>
      <c r="EL10" s="199">
        <v>747.2</v>
      </c>
      <c r="EM10" s="199">
        <f t="shared" si="61"/>
        <v>157.52093632261742</v>
      </c>
      <c r="EN10" s="199">
        <f>'a1'!BB10/1000</f>
        <v>1024.9280000000001</v>
      </c>
      <c r="EO10" s="221">
        <f t="shared" si="62"/>
        <v>153689.75803433743</v>
      </c>
      <c r="EP10" s="199">
        <f t="shared" si="63"/>
        <v>205.27818181818185</v>
      </c>
      <c r="EQ10" s="199">
        <f>(EP10)*'a14'!$E$49/1000000</f>
        <v>23.15748186480911</v>
      </c>
      <c r="ER10" s="199">
        <f t="shared" si="64"/>
        <v>433.07982914095879</v>
      </c>
      <c r="ES10" s="199">
        <f>(ER10)*'a14'!$F$49/1000000</f>
        <v>61.069801722944796</v>
      </c>
      <c r="ET10" s="199">
        <f t="shared" si="65"/>
        <v>432.00188284518833</v>
      </c>
      <c r="EU10" s="199">
        <f>(ET10)*'a14'!$G$49/1000000</f>
        <v>73.101356989889027</v>
      </c>
      <c r="EV10" s="199">
        <f t="shared" si="66"/>
        <v>171.08166417538627</v>
      </c>
      <c r="EW10" s="199">
        <f>(EV10)*'a14'!$H$49/1000000</f>
        <v>35.126567159912547</v>
      </c>
      <c r="EX10" s="199">
        <f t="shared" si="67"/>
        <v>348.86006658489583</v>
      </c>
      <c r="EY10" s="199">
        <f>(EX10)*'a14'!$I$49/1000000</f>
        <v>72.739658473322677</v>
      </c>
      <c r="EZ10" s="199">
        <f t="shared" si="68"/>
        <v>181.48789551140553</v>
      </c>
      <c r="FA10" s="199">
        <f>(EZ10)*'a14'!$J$49/1000000</f>
        <v>78.409677454157276</v>
      </c>
      <c r="FB10" s="199">
        <v>1791.1</v>
      </c>
      <c r="FC10" s="199">
        <f t="shared" si="82"/>
        <v>343.60454366503541</v>
      </c>
      <c r="FD10" s="199">
        <f>'a1'!BH10/1000</f>
        <v>2404.4899999999998</v>
      </c>
      <c r="FE10" s="221">
        <f t="shared" si="69"/>
        <v>142901.2155030944</v>
      </c>
      <c r="FF10" s="199">
        <f t="shared" si="70"/>
        <v>226.27177148343731</v>
      </c>
      <c r="FG10" s="199">
        <f>(FF10)*'a14'!$E$54/1000000</f>
        <v>25.393808580139982</v>
      </c>
      <c r="FH10" s="199">
        <f t="shared" si="71"/>
        <v>505.63630387143888</v>
      </c>
      <c r="FI10" s="199">
        <f>(FH10)*'a14'!$F$54/1000000</f>
        <v>70.932574949040202</v>
      </c>
      <c r="FJ10" s="199">
        <f t="shared" si="72"/>
        <v>601.86393442622966</v>
      </c>
      <c r="FK10" s="199">
        <f>(FJ10)*'a14'!$G$54/1000000</f>
        <v>101.31810151511763</v>
      </c>
      <c r="FL10" s="199">
        <f t="shared" si="73"/>
        <v>261.28819895968775</v>
      </c>
      <c r="FM10" s="199">
        <f>(FL10)*'a14'!$H$54/1000000</f>
        <v>52.549602216243976</v>
      </c>
      <c r="FN10" s="199">
        <f t="shared" si="74"/>
        <v>446.08125078804687</v>
      </c>
      <c r="FO10" s="199">
        <f>(FN10)*'a14'!$I$54/1000000</f>
        <v>90.252860973326946</v>
      </c>
      <c r="FP10" s="199">
        <f t="shared" si="75"/>
        <v>196.92009029345368</v>
      </c>
      <c r="FQ10" s="199">
        <f>(FP10)*'a14'!$J$54/1000000</f>
        <v>80.963870716444035</v>
      </c>
      <c r="FR10" s="199">
        <v>2306.6</v>
      </c>
      <c r="FS10" s="199">
        <f t="shared" si="76"/>
        <v>421.41081895031277</v>
      </c>
      <c r="FT10" s="199">
        <f>'a1'!BN10/1000</f>
        <v>2975.1309999999999</v>
      </c>
      <c r="FU10" s="221">
        <f t="shared" si="77"/>
        <v>141644.45832815859</v>
      </c>
    </row>
    <row r="11" spans="1:177" ht="12.75" customHeight="1" x14ac:dyDescent="0.2">
      <c r="A11" s="1">
        <v>1986</v>
      </c>
      <c r="B11" s="199">
        <f t="shared" si="0"/>
        <v>3361.046904797101</v>
      </c>
      <c r="C11" s="199">
        <f>B11*'a14'!$E$4/1000000</f>
        <v>376.20046598205437</v>
      </c>
      <c r="D11" s="199">
        <f t="shared" si="0"/>
        <v>5155.6388430553015</v>
      </c>
      <c r="E11" s="199">
        <f>D11*'a14'!$F$4/1000000</f>
        <v>721.33541651275709</v>
      </c>
      <c r="F11" s="199">
        <f t="shared" si="0"/>
        <v>4313.8908183948697</v>
      </c>
      <c r="G11" s="199">
        <f>F11*'a14'!$G$4/1000000</f>
        <v>724.27778399621559</v>
      </c>
      <c r="H11" s="199">
        <f t="shared" si="0"/>
        <v>1785.6205839538518</v>
      </c>
      <c r="I11" s="199">
        <f>H11*'a14'!$H$4/1000000</f>
        <v>352.81784515404087</v>
      </c>
      <c r="J11" s="199">
        <f t="shared" si="0"/>
        <v>3897.1607386857731</v>
      </c>
      <c r="K11" s="199">
        <f>J11*'a14'!$I$4/1000000</f>
        <v>764.75814356175704</v>
      </c>
      <c r="L11" s="199">
        <f t="shared" si="0"/>
        <v>1862.7494728651561</v>
      </c>
      <c r="M11" s="199">
        <f>L11*'a14'!$J$4/1000000</f>
        <v>733.89306260027718</v>
      </c>
      <c r="N11" s="199">
        <v>20093.2</v>
      </c>
      <c r="O11" s="199">
        <f t="shared" si="78"/>
        <v>3673.282717807102</v>
      </c>
      <c r="P11" s="199">
        <f>'a1'!F11/1000</f>
        <v>26100.277999999998</v>
      </c>
      <c r="Q11" s="221">
        <f t="shared" si="81"/>
        <v>140737.30240754914</v>
      </c>
      <c r="R11" s="199">
        <f t="shared" si="1"/>
        <v>106.42262749830743</v>
      </c>
      <c r="S11" s="199">
        <f>(R11)*'a14'!$E$9/1000000</f>
        <v>11.059711976868543</v>
      </c>
      <c r="T11" s="199">
        <f t="shared" si="2"/>
        <v>126.4864035190887</v>
      </c>
      <c r="U11" s="199">
        <f>(T11)*'a14'!$F$9/1000000</f>
        <v>16.430988700374613</v>
      </c>
      <c r="V11" s="199">
        <f t="shared" si="3"/>
        <v>67.7</v>
      </c>
      <c r="W11" s="199">
        <f>(V11)*'a14'!$G$9/1000000</f>
        <v>10.553336049411699</v>
      </c>
      <c r="X11" s="199">
        <f t="shared" si="4"/>
        <v>33.150269812581769</v>
      </c>
      <c r="Y11" s="199">
        <f>(X11)*'a14'!$H$9/1000000</f>
        <v>6.2147685957522789</v>
      </c>
      <c r="Z11" s="199">
        <f t="shared" si="5"/>
        <v>86.457918890482603</v>
      </c>
      <c r="AA11" s="199">
        <f>(Z11)*'a14'!$I$9/1000000</f>
        <v>17.171852763496275</v>
      </c>
      <c r="AB11" s="199">
        <f t="shared" si="6"/>
        <v>19.937002241118751</v>
      </c>
      <c r="AC11" s="199">
        <f>(AB11)*'a14'!$J$9/1000000</f>
        <v>7.2758803659466942</v>
      </c>
      <c r="AD11" s="199">
        <v>424.2</v>
      </c>
      <c r="AE11" s="199">
        <f t="shared" si="79"/>
        <v>68.706538451850093</v>
      </c>
      <c r="AF11" s="199">
        <f>'a1'!L11/1000</f>
        <v>576.30600000000004</v>
      </c>
      <c r="AG11" s="221">
        <f t="shared" si="80"/>
        <v>119218.8497982844</v>
      </c>
      <c r="AH11" s="199">
        <f t="shared" si="7"/>
        <v>21.222627282564009</v>
      </c>
      <c r="AI11" s="199">
        <f>(AH11)*'a14'!$E$14/1000000</f>
        <v>1.8339642331023014</v>
      </c>
      <c r="AJ11" s="199">
        <f t="shared" si="8"/>
        <v>31.532980339673777</v>
      </c>
      <c r="AK11" s="199">
        <f>(AJ11)*'a14'!$F$14/1000000</f>
        <v>3.4061733578099314</v>
      </c>
      <c r="AL11" s="199">
        <f t="shared" si="9"/>
        <v>16.483140230973881</v>
      </c>
      <c r="AM11" s="199">
        <f>(AL11)*'a14'!$G$14/1000000</f>
        <v>2.1365985391675451</v>
      </c>
      <c r="AN11" s="199">
        <f t="shared" si="10"/>
        <v>7.6639380581472034</v>
      </c>
      <c r="AO11" s="199">
        <f>(AN11)*'a14'!$H$14/1000000</f>
        <v>1.3700975989100046</v>
      </c>
      <c r="AP11" s="199">
        <f t="shared" si="11"/>
        <v>16.349137320743317</v>
      </c>
      <c r="AQ11" s="199">
        <f>(AP11)*'a14'!$I$14/1000000</f>
        <v>3.5418415803254035</v>
      </c>
      <c r="AR11" s="199">
        <f t="shared" si="12"/>
        <v>4.4103381606559893</v>
      </c>
      <c r="AS11" s="199">
        <f>(AR11)*'a14'!$J$14/1000000</f>
        <v>1.7798989631700726</v>
      </c>
      <c r="AT11" s="199">
        <v>96</v>
      </c>
      <c r="AU11" s="199">
        <f t="shared" si="13"/>
        <v>14.068574272485257</v>
      </c>
      <c r="AV11" s="199">
        <f>'a1'!R11/1000</f>
        <v>128.43600000000001</v>
      </c>
      <c r="AW11" s="221">
        <f t="shared" si="14"/>
        <v>109537.62397213599</v>
      </c>
      <c r="AX11" s="199">
        <f t="shared" si="15"/>
        <v>101.72874096953259</v>
      </c>
      <c r="AY11" s="199">
        <f>(AX11)*'a14'!$E$19/1000000</f>
        <v>9.5760606890789486</v>
      </c>
      <c r="AZ11" s="199">
        <f t="shared" si="16"/>
        <v>213.03394808751275</v>
      </c>
      <c r="BA11" s="199">
        <f>(AZ11)*'a14'!$F$19/1000000</f>
        <v>25.066982008691831</v>
      </c>
      <c r="BB11" s="199">
        <f t="shared" si="17"/>
        <v>110.64175363783703</v>
      </c>
      <c r="BC11" s="199">
        <f>(BB11)*'a14'!$G$19/1000000</f>
        <v>15.622607792315586</v>
      </c>
      <c r="BD11" s="199">
        <f t="shared" si="18"/>
        <v>39.658069333562651</v>
      </c>
      <c r="BE11" s="199">
        <f>(BD11)*'a14'!$H$19/1000000</f>
        <v>6.6880929470561599</v>
      </c>
      <c r="BF11" s="199">
        <f t="shared" si="19"/>
        <v>159.39347961526289</v>
      </c>
      <c r="BG11" s="199">
        <f>(BF11)*'a14'!$I$19/1000000</f>
        <v>28.684127750685693</v>
      </c>
      <c r="BH11" s="199">
        <f t="shared" si="20"/>
        <v>61.653579979963169</v>
      </c>
      <c r="BI11" s="199">
        <f>(BH11)*'a14'!$J$19/1000000</f>
        <v>19.651763771126838</v>
      </c>
      <c r="BJ11" s="199">
        <v>675</v>
      </c>
      <c r="BK11" s="199">
        <f t="shared" si="21"/>
        <v>105.28963495895506</v>
      </c>
      <c r="BL11" s="199">
        <f>'a1'!X11/1000</f>
        <v>889.08699999999999</v>
      </c>
      <c r="BM11" s="221">
        <f t="shared" si="22"/>
        <v>118424.44548053798</v>
      </c>
      <c r="BN11" s="199">
        <f t="shared" si="23"/>
        <v>136.30781125701671</v>
      </c>
      <c r="BO11" s="199">
        <f>(BN11)*'a14'!$E$24/1000000</f>
        <v>15.166149314023274</v>
      </c>
      <c r="BP11" s="199">
        <f t="shared" si="24"/>
        <v>141.96197439859534</v>
      </c>
      <c r="BQ11" s="199">
        <f>(BP11)*'a14'!$F$24/1000000</f>
        <v>19.74406749682711</v>
      </c>
      <c r="BR11" s="199">
        <f t="shared" si="25"/>
        <v>107.97552860712332</v>
      </c>
      <c r="BS11" s="199">
        <f>(BR11)*'a14'!$G$24/1000000</f>
        <v>18.020680260522415</v>
      </c>
      <c r="BT11" s="199">
        <f t="shared" si="26"/>
        <v>38.849365476781948</v>
      </c>
      <c r="BU11" s="199">
        <f>(BT11)*'a14'!$H$24/1000000</f>
        <v>7.6342666843737401</v>
      </c>
      <c r="BV11" s="199">
        <f t="shared" si="27"/>
        <v>102.01695934838634</v>
      </c>
      <c r="BW11" s="199">
        <f>(BV11)*'a14'!$I$24/1000000</f>
        <v>21.367153574432916</v>
      </c>
      <c r="BX11" s="199">
        <f t="shared" si="28"/>
        <v>36.421126048585471</v>
      </c>
      <c r="BY11" s="199">
        <f>(BX11)*'a14'!$J$24/1000000</f>
        <v>12.989697884052934</v>
      </c>
      <c r="BZ11" s="199">
        <v>547.20000000000005</v>
      </c>
      <c r="CA11" s="199">
        <f t="shared" si="29"/>
        <v>94.922015214232388</v>
      </c>
      <c r="CB11" s="199">
        <f>'a1'!AD11/1000</f>
        <v>725.01900000000001</v>
      </c>
      <c r="CC11" s="221">
        <f t="shared" si="30"/>
        <v>130923.48643860697</v>
      </c>
      <c r="CD11" s="199">
        <f t="shared" si="31"/>
        <v>1323.188761179968</v>
      </c>
      <c r="CE11" s="199">
        <f>(CD11)*'a14'!$E$29/1000000</f>
        <v>136.70540646487612</v>
      </c>
      <c r="CF11" s="199">
        <f t="shared" si="32"/>
        <v>1204.1706186075728</v>
      </c>
      <c r="CG11" s="199">
        <f>(CF11)*'a14'!$F$29/1000000</f>
        <v>155.51129088624032</v>
      </c>
      <c r="CH11" s="199">
        <f t="shared" si="33"/>
        <v>1021.6244489589018</v>
      </c>
      <c r="CI11" s="199">
        <f>(CH11)*'a14'!$G$29/1000000</f>
        <v>158.32387975941958</v>
      </c>
      <c r="CJ11" s="199">
        <f t="shared" si="34"/>
        <v>397.29362226651489</v>
      </c>
      <c r="CK11" s="199">
        <f>(CJ11)*'a14'!$H$29/1000000</f>
        <v>75.082755027820966</v>
      </c>
      <c r="CL11" s="199">
        <f t="shared" si="35"/>
        <v>1036.2125987252059</v>
      </c>
      <c r="CM11" s="199">
        <f>(CL11)*'a14'!$I$29/1000000</f>
        <v>193.58678029272062</v>
      </c>
      <c r="CN11" s="199">
        <f t="shared" si="36"/>
        <v>385.83510820730822</v>
      </c>
      <c r="CO11" s="199">
        <f>(CN11)*'a14'!$J$29/1000000</f>
        <v>160.30653356888587</v>
      </c>
      <c r="CP11" s="199">
        <v>5240.5</v>
      </c>
      <c r="CQ11" s="199">
        <f t="shared" si="37"/>
        <v>879.51664599996343</v>
      </c>
      <c r="CR11" s="199">
        <f>'a1'!AJ11/1000</f>
        <v>6708.17</v>
      </c>
      <c r="CS11" s="221">
        <f t="shared" si="38"/>
        <v>131111.26372765796</v>
      </c>
      <c r="CT11" s="199">
        <f t="shared" si="39"/>
        <v>970.33987786713828</v>
      </c>
      <c r="CU11" s="199">
        <f>(CT11)*'a14'!$E$34/1000000</f>
        <v>110.05061500147741</v>
      </c>
      <c r="CV11" s="199">
        <f t="shared" si="40"/>
        <v>2072.0103361946149</v>
      </c>
      <c r="CW11" s="199">
        <f>(CV11)*'a14'!$F$34/1000000</f>
        <v>293.74502814525329</v>
      </c>
      <c r="CX11" s="199">
        <f t="shared" si="41"/>
        <v>1641.2464311141257</v>
      </c>
      <c r="CY11" s="199">
        <f>(CX11)*'a14'!$G$34/1000000</f>
        <v>279.21172245868547</v>
      </c>
      <c r="CZ11" s="199">
        <f t="shared" si="42"/>
        <v>687.18070831576347</v>
      </c>
      <c r="DA11" s="199">
        <f>(CZ11)*'a14'!$H$34/1000000</f>
        <v>135.22567811368796</v>
      </c>
      <c r="DB11" s="199">
        <f t="shared" si="43"/>
        <v>1402.2479739347889</v>
      </c>
      <c r="DC11" s="199">
        <f>(DB11)*'a14'!$I$34/1000000</f>
        <v>276.17345112897311</v>
      </c>
      <c r="DD11" s="199">
        <f t="shared" si="44"/>
        <v>836.27428980627724</v>
      </c>
      <c r="DE11" s="199">
        <f>(DD11)*'a14'!$J$34/1000000</f>
        <v>309.14149320903164</v>
      </c>
      <c r="DF11" s="199">
        <v>7399.6</v>
      </c>
      <c r="DG11" s="199">
        <f t="shared" si="45"/>
        <v>1403.5479880571088</v>
      </c>
      <c r="DH11" s="199">
        <f>'a1'!AP11/1000</f>
        <v>9437.3590000000004</v>
      </c>
      <c r="DI11" s="221">
        <f t="shared" si="46"/>
        <v>148722.53858914436</v>
      </c>
      <c r="DJ11" s="199">
        <f t="shared" si="47"/>
        <v>140.24232921438085</v>
      </c>
      <c r="DK11" s="199">
        <f>(DJ11)*'a14'!$E$39/1000000</f>
        <v>19.010199444951105</v>
      </c>
      <c r="DL11" s="199">
        <f t="shared" si="48"/>
        <v>237.67500055096326</v>
      </c>
      <c r="DM11" s="199">
        <f>(DL11)*'a14'!$F$39/1000000</f>
        <v>40.271803000414678</v>
      </c>
      <c r="DN11" s="199">
        <f t="shared" si="49"/>
        <v>159.88457942937643</v>
      </c>
      <c r="DO11" s="199">
        <f>(DN11)*'a14'!$G$39/1000000</f>
        <v>32.509133584893071</v>
      </c>
      <c r="DP11" s="199">
        <f t="shared" si="50"/>
        <v>90.332157144451557</v>
      </c>
      <c r="DQ11" s="199">
        <f>(DP11)*'a14'!$H$39/1000000</f>
        <v>21.824044346150426</v>
      </c>
      <c r="DR11" s="199">
        <f t="shared" si="51"/>
        <v>125.1214622900587</v>
      </c>
      <c r="DS11" s="199">
        <f>(DR11)*'a14'!$I$39/1000000</f>
        <v>34.754594445600041</v>
      </c>
      <c r="DT11" s="199">
        <f t="shared" si="52"/>
        <v>72.535904659193022</v>
      </c>
      <c r="DU11" s="199">
        <f>(DT11)*'a14'!$J$39/1000000</f>
        <v>29.008794623853873</v>
      </c>
      <c r="DV11" s="199">
        <v>813.1</v>
      </c>
      <c r="DW11" s="199">
        <f t="shared" si="53"/>
        <v>177.37856944586321</v>
      </c>
      <c r="DX11" s="199">
        <f>'a1'!AV11/1000</f>
        <v>1091.5519999999999</v>
      </c>
      <c r="DY11" s="221">
        <f t="shared" si="54"/>
        <v>162501.25458600526</v>
      </c>
      <c r="DZ11" s="199">
        <f t="shared" si="55"/>
        <v>141.42010129812581</v>
      </c>
      <c r="EA11" s="199">
        <f>(DZ11)*'a14'!$E$44/1000000</f>
        <v>18.391467463368432</v>
      </c>
      <c r="EB11" s="199">
        <f t="shared" si="56"/>
        <v>194.4643263788476</v>
      </c>
      <c r="EC11" s="199">
        <f>(EB11)*'a14'!$F$44/1000000</f>
        <v>31.612234563484154</v>
      </c>
      <c r="ED11" s="199">
        <f t="shared" si="57"/>
        <v>155.70911523561821</v>
      </c>
      <c r="EE11" s="199">
        <f>(ED11)*'a14'!$G$44/1000000</f>
        <v>30.374597744440763</v>
      </c>
      <c r="EF11" s="199">
        <f t="shared" si="58"/>
        <v>57.803024374996056</v>
      </c>
      <c r="EG11" s="199">
        <f>(EF11)*'a14'!$H$44/1000000</f>
        <v>14.380778792610174</v>
      </c>
      <c r="EH11" s="199">
        <f t="shared" si="59"/>
        <v>134.1842480023372</v>
      </c>
      <c r="EI11" s="199">
        <f>(EH11)*'a14'!$I$44/1000000</f>
        <v>36.090009083165803</v>
      </c>
      <c r="EJ11" s="199">
        <f t="shared" si="60"/>
        <v>50.85432489907263</v>
      </c>
      <c r="EK11" s="199">
        <f>(EJ11)*'a14'!$J$44/1000000</f>
        <v>27.844001269974385</v>
      </c>
      <c r="EL11" s="199">
        <v>750.5</v>
      </c>
      <c r="EM11" s="199">
        <f t="shared" si="61"/>
        <v>158.69308891704372</v>
      </c>
      <c r="EN11" s="199">
        <f>'a1'!BB11/1000</f>
        <v>1028.7170000000001</v>
      </c>
      <c r="EO11" s="221">
        <f t="shared" si="62"/>
        <v>154263.11504237191</v>
      </c>
      <c r="EP11" s="199">
        <f t="shared" si="63"/>
        <v>199.46219100813312</v>
      </c>
      <c r="EQ11" s="199">
        <f>(EP11)*'a14'!$E$49/1000000</f>
        <v>22.50137851998851</v>
      </c>
      <c r="ER11" s="199">
        <f t="shared" si="64"/>
        <v>431.89742445842967</v>
      </c>
      <c r="ES11" s="199">
        <f>(ER11)*'a14'!$F$49/1000000</f>
        <v>60.903067521396864</v>
      </c>
      <c r="ET11" s="199">
        <f t="shared" si="65"/>
        <v>431.82135545958181</v>
      </c>
      <c r="EU11" s="199">
        <f>(ET11)*'a14'!$G$49/1000000</f>
        <v>73.070808982147128</v>
      </c>
      <c r="EV11" s="199">
        <f t="shared" si="66"/>
        <v>173.83525411706793</v>
      </c>
      <c r="EW11" s="199">
        <f>(EV11)*'a14'!$H$49/1000000</f>
        <v>35.691935532283431</v>
      </c>
      <c r="EX11" s="199">
        <f t="shared" si="67"/>
        <v>366.46028976407467</v>
      </c>
      <c r="EY11" s="199">
        <f>(EX11)*'a14'!$I$49/1000000</f>
        <v>76.409422787823786</v>
      </c>
      <c r="EZ11" s="199">
        <f t="shared" si="68"/>
        <v>188.96781588698866</v>
      </c>
      <c r="FA11" s="199">
        <f>(EZ11)*'a14'!$J$49/1000000</f>
        <v>81.641287707720409</v>
      </c>
      <c r="FB11" s="199">
        <v>1811.9</v>
      </c>
      <c r="FC11" s="199">
        <f t="shared" si="82"/>
        <v>350.21790105136006</v>
      </c>
      <c r="FD11" s="199">
        <f>'a1'!BH11/1000</f>
        <v>2432.9299999999998</v>
      </c>
      <c r="FE11" s="221">
        <f t="shared" si="69"/>
        <v>143949.02485947401</v>
      </c>
      <c r="FF11" s="199">
        <f t="shared" si="70"/>
        <v>224.40693095450803</v>
      </c>
      <c r="FG11" s="199">
        <f>(FF11)*'a14'!$E$54/1000000</f>
        <v>25.184523068678896</v>
      </c>
      <c r="FH11" s="199">
        <f t="shared" si="71"/>
        <v>509.68372625937064</v>
      </c>
      <c r="FI11" s="199">
        <f>(FH11)*'a14'!$F$54/1000000</f>
        <v>71.500362684383262</v>
      </c>
      <c r="FJ11" s="199">
        <f t="shared" si="72"/>
        <v>610.08355090323903</v>
      </c>
      <c r="FK11" s="199">
        <f>(FJ11)*'a14'!$G$54/1000000</f>
        <v>102.70179621585908</v>
      </c>
      <c r="FL11" s="199">
        <f t="shared" si="73"/>
        <v>265.5867771661197</v>
      </c>
      <c r="FM11" s="199">
        <f>(FL11)*'a14'!$H$54/1000000</f>
        <v>53.414121072215217</v>
      </c>
      <c r="FN11" s="199">
        <f t="shared" si="74"/>
        <v>472.5038677352581</v>
      </c>
      <c r="FO11" s="199">
        <f>(FN11)*'a14'!$I$54/1000000</f>
        <v>95.598785666811139</v>
      </c>
      <c r="FP11" s="199">
        <f t="shared" si="75"/>
        <v>211.31272336742131</v>
      </c>
      <c r="FQ11" s="199">
        <f>(FP11)*'a14'!$J$54/1000000</f>
        <v>86.881414638617784</v>
      </c>
      <c r="FR11" s="199">
        <v>2335.1</v>
      </c>
      <c r="FS11" s="199">
        <f t="shared" si="76"/>
        <v>435.2810033465654</v>
      </c>
      <c r="FT11" s="199">
        <f>'a1'!BN11/1000</f>
        <v>3003.6210000000001</v>
      </c>
      <c r="FU11" s="221">
        <f t="shared" si="77"/>
        <v>144918.75084991261</v>
      </c>
    </row>
    <row r="12" spans="1:177" ht="12.75" customHeight="1" x14ac:dyDescent="0.2">
      <c r="A12" s="1">
        <v>1987</v>
      </c>
      <c r="B12" s="199">
        <f t="shared" si="0"/>
        <v>3302.6297578396388</v>
      </c>
      <c r="C12" s="199">
        <f>B12*'a14'!$E$4/1000000</f>
        <v>369.66186103864425</v>
      </c>
      <c r="D12" s="199">
        <f t="shared" si="0"/>
        <v>5088.1140934998502</v>
      </c>
      <c r="E12" s="199">
        <f>D12*'a14'!$F$4/1000000</f>
        <v>711.88789801345195</v>
      </c>
      <c r="F12" s="199">
        <f t="shared" si="0"/>
        <v>4328.741254406701</v>
      </c>
      <c r="G12" s="199">
        <f>F12*'a14'!$G$4/1000000</f>
        <v>726.77108791576836</v>
      </c>
      <c r="H12" s="199">
        <f t="shared" si="0"/>
        <v>1808.9300314873035</v>
      </c>
      <c r="I12" s="199">
        <f>H12*'a14'!$H$4/1000000</f>
        <v>357.42352069585917</v>
      </c>
      <c r="J12" s="199">
        <f t="shared" si="0"/>
        <v>4069.1030509810635</v>
      </c>
      <c r="K12" s="199">
        <f>J12*'a14'!$I$4/1000000</f>
        <v>798.49919053612575</v>
      </c>
      <c r="L12" s="199">
        <f t="shared" si="0"/>
        <v>1964.5361056344732</v>
      </c>
      <c r="M12" s="199">
        <f>L12*'a14'!$J$4/1000000</f>
        <v>773.9953440627138</v>
      </c>
      <c r="N12" s="199">
        <v>20348.099999999999</v>
      </c>
      <c r="O12" s="199">
        <f t="shared" si="78"/>
        <v>3738.2389022625634</v>
      </c>
      <c r="P12" s="199">
        <f>'a1'!F12/1000</f>
        <v>26446.600999999999</v>
      </c>
      <c r="Q12" s="221">
        <f t="shared" si="81"/>
        <v>141350.44810720906</v>
      </c>
      <c r="R12" s="199">
        <f t="shared" si="1"/>
        <v>104.22482049175238</v>
      </c>
      <c r="S12" s="199">
        <f>(R12)*'a14'!$E$9/1000000</f>
        <v>10.831310244599445</v>
      </c>
      <c r="T12" s="199">
        <f t="shared" si="2"/>
        <v>123.67227264905782</v>
      </c>
      <c r="U12" s="199">
        <f>(T12)*'a14'!$F$9/1000000</f>
        <v>16.065424092318739</v>
      </c>
      <c r="V12" s="199">
        <f t="shared" si="3"/>
        <v>67.7</v>
      </c>
      <c r="W12" s="199">
        <f>(V12)*'a14'!$G$9/1000000</f>
        <v>10.553336049411699</v>
      </c>
      <c r="X12" s="199">
        <f t="shared" si="4"/>
        <v>33.286855893294614</v>
      </c>
      <c r="Y12" s="199">
        <f>(X12)*'a14'!$H$9/1000000</f>
        <v>6.2403747488795425</v>
      </c>
      <c r="Z12" s="199">
        <f t="shared" si="5"/>
        <v>89.481138507177448</v>
      </c>
      <c r="AA12" s="199">
        <f>(Z12)*'a14'!$I$9/1000000</f>
        <v>17.772309989344588</v>
      </c>
      <c r="AB12" s="199">
        <f t="shared" si="6"/>
        <v>21.24360287088647</v>
      </c>
      <c r="AC12" s="199">
        <f>(AB12)*'a14'!$J$9/1000000</f>
        <v>7.7527158376633825</v>
      </c>
      <c r="AD12" s="199">
        <v>427.1</v>
      </c>
      <c r="AE12" s="199">
        <f t="shared" si="79"/>
        <v>69.21547096221741</v>
      </c>
      <c r="AF12" s="199">
        <f>'a1'!L12/1000</f>
        <v>575.24199999999996</v>
      </c>
      <c r="AG12" s="221">
        <f t="shared" si="80"/>
        <v>120324.09136018826</v>
      </c>
      <c r="AH12" s="199">
        <f t="shared" si="7"/>
        <v>20.165587816432375</v>
      </c>
      <c r="AI12" s="199">
        <f>(AH12)*'a14'!$E$14/1000000</f>
        <v>1.7426196249134909</v>
      </c>
      <c r="AJ12" s="199">
        <f t="shared" si="8"/>
        <v>31.168463167629465</v>
      </c>
      <c r="AK12" s="199">
        <f>(AJ12)*'a14'!$F$14/1000000</f>
        <v>3.3667984345864705</v>
      </c>
      <c r="AL12" s="199">
        <f t="shared" si="9"/>
        <v>16.335380168838395</v>
      </c>
      <c r="AM12" s="199">
        <f>(AL12)*'a14'!$G$14/1000000</f>
        <v>2.1174453967151901</v>
      </c>
      <c r="AN12" s="199">
        <f t="shared" si="10"/>
        <v>7.6226206201165327</v>
      </c>
      <c r="AO12" s="199">
        <f>(AN12)*'a14'!$H$14/1000000</f>
        <v>1.3627111975313089</v>
      </c>
      <c r="AP12" s="199">
        <f t="shared" si="11"/>
        <v>17.321597243247133</v>
      </c>
      <c r="AQ12" s="199">
        <f>(AP12)*'a14'!$I$14/1000000</f>
        <v>3.7525131846524409</v>
      </c>
      <c r="AR12" s="199">
        <f t="shared" si="12"/>
        <v>4.8963518470065619</v>
      </c>
      <c r="AS12" s="199">
        <f>(AR12)*'a14'!$J$14/1000000</f>
        <v>1.9760415773892919</v>
      </c>
      <c r="AT12" s="199">
        <v>96.3</v>
      </c>
      <c r="AU12" s="199">
        <f t="shared" si="13"/>
        <v>14.318129415788194</v>
      </c>
      <c r="AV12" s="199">
        <f>'a1'!R12/1000</f>
        <v>128.64099999999999</v>
      </c>
      <c r="AW12" s="221">
        <f t="shared" si="14"/>
        <v>111303.0014986528</v>
      </c>
      <c r="AX12" s="199">
        <f t="shared" si="15"/>
        <v>100.29137812378285</v>
      </c>
      <c r="AY12" s="199">
        <f>(AX12)*'a14'!$E$19/1000000</f>
        <v>9.4407570009378645</v>
      </c>
      <c r="AZ12" s="199">
        <f t="shared" si="16"/>
        <v>209.61923334561473</v>
      </c>
      <c r="BA12" s="199">
        <f>(AZ12)*'a14'!$F$19/1000000</f>
        <v>24.665184108552413</v>
      </c>
      <c r="BB12" s="199">
        <f t="shared" si="17"/>
        <v>109.07327681654097</v>
      </c>
      <c r="BC12" s="199">
        <f>(BB12)*'a14'!$G$19/1000000</f>
        <v>15.401138976025361</v>
      </c>
      <c r="BD12" s="199">
        <f t="shared" si="18"/>
        <v>41.50977830983274</v>
      </c>
      <c r="BE12" s="199">
        <f>(BD12)*'a14'!$H$19/1000000</f>
        <v>7.0003724390311177</v>
      </c>
      <c r="BF12" s="199">
        <f t="shared" si="19"/>
        <v>163.87733528104567</v>
      </c>
      <c r="BG12" s="199">
        <f>(BF12)*'a14'!$I$19/1000000</f>
        <v>29.491033334548945</v>
      </c>
      <c r="BH12" s="199">
        <f t="shared" si="20"/>
        <v>63.867999284285268</v>
      </c>
      <c r="BI12" s="199">
        <f>(BH12)*'a14'!$J$19/1000000</f>
        <v>20.357598615963159</v>
      </c>
      <c r="BJ12" s="199">
        <v>680.2</v>
      </c>
      <c r="BK12" s="199">
        <f t="shared" si="21"/>
        <v>106.35608447505885</v>
      </c>
      <c r="BL12" s="199">
        <f>'a1'!X12/1000</f>
        <v>893.60599999999999</v>
      </c>
      <c r="BM12" s="221">
        <f t="shared" si="22"/>
        <v>119018.99100393109</v>
      </c>
      <c r="BN12" s="199">
        <f t="shared" si="23"/>
        <v>132.14391819197996</v>
      </c>
      <c r="BO12" s="199">
        <f>(BN12)*'a14'!$E$24/1000000</f>
        <v>14.70285800760724</v>
      </c>
      <c r="BP12" s="199">
        <f t="shared" si="24"/>
        <v>139.27092541052309</v>
      </c>
      <c r="BQ12" s="199">
        <f>(BP12)*'a14'!$F$24/1000000</f>
        <v>19.369796477542863</v>
      </c>
      <c r="BR12" s="199">
        <f t="shared" si="25"/>
        <v>108.72383150643519</v>
      </c>
      <c r="BS12" s="199">
        <f>(BR12)*'a14'!$G$24/1000000</f>
        <v>18.145568996520982</v>
      </c>
      <c r="BT12" s="199">
        <f t="shared" si="26"/>
        <v>39.6141434608952</v>
      </c>
      <c r="BU12" s="199">
        <f>(BT12)*'a14'!$H$24/1000000</f>
        <v>7.7845527704759094</v>
      </c>
      <c r="BV12" s="199">
        <f t="shared" si="27"/>
        <v>106.24282077913027</v>
      </c>
      <c r="BW12" s="199">
        <f>(BV12)*'a14'!$I$24/1000000</f>
        <v>22.252247883768522</v>
      </c>
      <c r="BX12" s="199">
        <f t="shared" si="28"/>
        <v>38.227033227730466</v>
      </c>
      <c r="BY12" s="199">
        <f>(BX12)*'a14'!$J$24/1000000</f>
        <v>13.633779800478107</v>
      </c>
      <c r="BZ12" s="199">
        <v>551.9</v>
      </c>
      <c r="CA12" s="199">
        <f t="shared" si="29"/>
        <v>95.888803936393629</v>
      </c>
      <c r="CB12" s="199">
        <f>'a1'!AD12/1000</f>
        <v>727.76800000000003</v>
      </c>
      <c r="CC12" s="221">
        <f t="shared" si="30"/>
        <v>131757.37863768896</v>
      </c>
      <c r="CD12" s="199">
        <f t="shared" si="31"/>
        <v>1299.7775441836366</v>
      </c>
      <c r="CE12" s="199">
        <f>(CD12)*'a14'!$E$29/1000000</f>
        <v>134.2866737570296</v>
      </c>
      <c r="CF12" s="199">
        <f t="shared" si="32"/>
        <v>1186.2048860469802</v>
      </c>
      <c r="CG12" s="199">
        <f>(CF12)*'a14'!$F$29/1000000</f>
        <v>153.19112610307576</v>
      </c>
      <c r="CH12" s="199">
        <f t="shared" si="33"/>
        <v>1006.8509606073009</v>
      </c>
      <c r="CI12" s="199">
        <f>(CH12)*'a14'!$G$29/1000000</f>
        <v>156.03439266287484</v>
      </c>
      <c r="CJ12" s="199">
        <f t="shared" si="34"/>
        <v>395.10215105678469</v>
      </c>
      <c r="CK12" s="199">
        <f>(CJ12)*'a14'!$H$29/1000000</f>
        <v>74.668598628702341</v>
      </c>
      <c r="CL12" s="199">
        <f t="shared" si="35"/>
        <v>1082.5127911808247</v>
      </c>
      <c r="CM12" s="199">
        <f>(CL12)*'a14'!$I$29/1000000</f>
        <v>202.23665117389243</v>
      </c>
      <c r="CN12" s="199">
        <f t="shared" si="36"/>
        <v>412.58800686255222</v>
      </c>
      <c r="CO12" s="199">
        <f>(CN12)*'a14'!$J$29/1000000</f>
        <v>171.4218114560334</v>
      </c>
      <c r="CP12" s="199">
        <v>5290.9</v>
      </c>
      <c r="CQ12" s="199">
        <f t="shared" si="37"/>
        <v>891.83925378160836</v>
      </c>
      <c r="CR12" s="199">
        <f>'a1'!AJ12/1000</f>
        <v>6781.9840000000004</v>
      </c>
      <c r="CS12" s="221">
        <f t="shared" si="38"/>
        <v>131501.23235053464</v>
      </c>
      <c r="CT12" s="199">
        <f t="shared" si="39"/>
        <v>959.44788418862174</v>
      </c>
      <c r="CU12" s="199">
        <f>(CT12)*'a14'!$E$34/1000000</f>
        <v>108.81530495161354</v>
      </c>
      <c r="CV12" s="199">
        <f t="shared" si="40"/>
        <v>2033.0739198637648</v>
      </c>
      <c r="CW12" s="199">
        <f>(CV12)*'a14'!$F$34/1000000</f>
        <v>288.22508526119105</v>
      </c>
      <c r="CX12" s="199">
        <f t="shared" si="41"/>
        <v>1660.5418758787832</v>
      </c>
      <c r="CY12" s="199">
        <f>(CX12)*'a14'!$G$34/1000000</f>
        <v>282.49429737626764</v>
      </c>
      <c r="CZ12" s="199">
        <f t="shared" si="42"/>
        <v>702.02272409719046</v>
      </c>
      <c r="DA12" s="199">
        <f>(CZ12)*'a14'!$H$34/1000000</f>
        <v>138.14633875553955</v>
      </c>
      <c r="DB12" s="199">
        <f t="shared" si="43"/>
        <v>1456.8840346332395</v>
      </c>
      <c r="DC12" s="199">
        <f>(DB12)*'a14'!$I$34/1000000</f>
        <v>286.9340510511413</v>
      </c>
      <c r="DD12" s="199">
        <f t="shared" si="44"/>
        <v>876.61651430280551</v>
      </c>
      <c r="DE12" s="199">
        <f>(DD12)*'a14'!$J$34/1000000</f>
        <v>324.05460924314974</v>
      </c>
      <c r="DF12" s="199">
        <v>7544.8</v>
      </c>
      <c r="DG12" s="199">
        <f t="shared" si="45"/>
        <v>1428.6696866389029</v>
      </c>
      <c r="DH12" s="199">
        <f>'a1'!AP12/1000</f>
        <v>9637.9449999999997</v>
      </c>
      <c r="DI12" s="221">
        <f t="shared" si="46"/>
        <v>148233.84929452316</v>
      </c>
      <c r="DJ12" s="199">
        <f t="shared" si="47"/>
        <v>136.67276117210986</v>
      </c>
      <c r="DK12" s="199">
        <f>(DJ12)*'a14'!$E$39/1000000</f>
        <v>18.526335544543659</v>
      </c>
      <c r="DL12" s="199">
        <f t="shared" si="48"/>
        <v>232.80883474188289</v>
      </c>
      <c r="DM12" s="199">
        <f>(DL12)*'a14'!$F$39/1000000</f>
        <v>39.447276776047978</v>
      </c>
      <c r="DN12" s="199">
        <f t="shared" si="49"/>
        <v>160.50975815467734</v>
      </c>
      <c r="DO12" s="199">
        <f>(DN12)*'a14'!$G$39/1000000</f>
        <v>32.636250401084958</v>
      </c>
      <c r="DP12" s="199">
        <f t="shared" si="50"/>
        <v>88.679304069532918</v>
      </c>
      <c r="DQ12" s="199">
        <f>(DP12)*'a14'!$H$39/1000000</f>
        <v>21.424718790944077</v>
      </c>
      <c r="DR12" s="199">
        <f t="shared" si="51"/>
        <v>131.1423903420943</v>
      </c>
      <c r="DS12" s="199">
        <f>(DR12)*'a14'!$I$39/1000000</f>
        <v>36.427008664589387</v>
      </c>
      <c r="DT12" s="199">
        <f t="shared" si="52"/>
        <v>74.725750934647763</v>
      </c>
      <c r="DU12" s="199">
        <f>(DT12)*'a14'!$J$39/1000000</f>
        <v>29.88456506003919</v>
      </c>
      <c r="DV12" s="199">
        <v>818.4</v>
      </c>
      <c r="DW12" s="199">
        <f t="shared" si="53"/>
        <v>178.34615523724923</v>
      </c>
      <c r="DX12" s="199">
        <f>'a1'!AV12/1000</f>
        <v>1098.373</v>
      </c>
      <c r="DY12" s="221">
        <f t="shared" si="54"/>
        <v>162373.03287430521</v>
      </c>
      <c r="DZ12" s="199">
        <f t="shared" si="55"/>
        <v>135.9565362454141</v>
      </c>
      <c r="EA12" s="199">
        <f>(DZ12)*'a14'!$E$44/1000000</f>
        <v>17.680939200564278</v>
      </c>
      <c r="EB12" s="199">
        <f t="shared" si="56"/>
        <v>192.62223548461716</v>
      </c>
      <c r="EC12" s="199">
        <f>(EB12)*'a14'!$F$44/1000000</f>
        <v>31.312783190988078</v>
      </c>
      <c r="ED12" s="199">
        <f t="shared" si="57"/>
        <v>155.05269721902832</v>
      </c>
      <c r="EE12" s="199">
        <f>(ED12)*'a14'!$G$44/1000000</f>
        <v>30.246548508685034</v>
      </c>
      <c r="EF12" s="199">
        <f t="shared" si="58"/>
        <v>58.368904143997987</v>
      </c>
      <c r="EG12" s="199">
        <f>(EF12)*'a14'!$H$44/1000000</f>
        <v>14.521563671415759</v>
      </c>
      <c r="EH12" s="199">
        <f t="shared" si="59"/>
        <v>138.84020183695651</v>
      </c>
      <c r="EI12" s="199">
        <f>(EH12)*'a14'!$I$44/1000000</f>
        <v>37.342267963651423</v>
      </c>
      <c r="EJ12" s="199">
        <f t="shared" si="60"/>
        <v>52.733943740542379</v>
      </c>
      <c r="EK12" s="199">
        <f>(EJ12)*'a14'!$J$44/1000000</f>
        <v>28.873139096753516</v>
      </c>
      <c r="EL12" s="199">
        <v>752.3</v>
      </c>
      <c r="EM12" s="199">
        <f t="shared" si="61"/>
        <v>159.97724163205808</v>
      </c>
      <c r="EN12" s="199">
        <f>'a1'!BB12/1000</f>
        <v>1032.799</v>
      </c>
      <c r="EO12" s="221">
        <f t="shared" si="62"/>
        <v>154896.78207672364</v>
      </c>
      <c r="EP12" s="199">
        <f t="shared" si="63"/>
        <v>193.81098024827273</v>
      </c>
      <c r="EQ12" s="199">
        <f>(EP12)*'a14'!$E$49/1000000</f>
        <v>21.863864052905047</v>
      </c>
      <c r="ER12" s="199">
        <f t="shared" si="64"/>
        <v>430.71824800483012</v>
      </c>
      <c r="ES12" s="199">
        <f>(ER12)*'a14'!$F$49/1000000</f>
        <v>60.736788541467149</v>
      </c>
      <c r="ET12" s="199">
        <f t="shared" si="65"/>
        <v>431.64090351377837</v>
      </c>
      <c r="EU12" s="199">
        <f>(ET12)*'a14'!$G$49/1000000</f>
        <v>73.040273739979142</v>
      </c>
      <c r="EV12" s="199">
        <f t="shared" si="66"/>
        <v>176.63316358067777</v>
      </c>
      <c r="EW12" s="199">
        <f>(EV12)*'a14'!$H$49/1000000</f>
        <v>36.266403609587684</v>
      </c>
      <c r="EX12" s="199">
        <f t="shared" si="67"/>
        <v>384.94845594856594</v>
      </c>
      <c r="EY12" s="199">
        <f>(EX12)*'a14'!$I$49/1000000</f>
        <v>80.264329161094963</v>
      </c>
      <c r="EZ12" s="199">
        <f t="shared" si="68"/>
        <v>196.75601692595933</v>
      </c>
      <c r="FA12" s="199">
        <f>(EZ12)*'a14'!$J$49/1000000</f>
        <v>85.006086939608849</v>
      </c>
      <c r="FB12" s="199">
        <v>1815</v>
      </c>
      <c r="FC12" s="199">
        <f t="shared" si="82"/>
        <v>357.17774604464284</v>
      </c>
      <c r="FD12" s="199">
        <f>'a1'!BH12/1000</f>
        <v>2440.877</v>
      </c>
      <c r="FE12" s="221">
        <f t="shared" si="69"/>
        <v>146331.72668866266</v>
      </c>
      <c r="FF12" s="199">
        <f t="shared" si="70"/>
        <v>222.55745968784041</v>
      </c>
      <c r="FG12" s="199">
        <f>(FF12)*'a14'!$E$54/1000000</f>
        <v>24.976962403853928</v>
      </c>
      <c r="FH12" s="199">
        <f t="shared" si="71"/>
        <v>513.76354669281636</v>
      </c>
      <c r="FI12" s="199">
        <f>(FH12)*'a14'!$F$54/1000000</f>
        <v>72.072695340203779</v>
      </c>
      <c r="FJ12" s="199">
        <f t="shared" si="72"/>
        <v>618.41542214609274</v>
      </c>
      <c r="FK12" s="199">
        <f>(FJ12)*'a14'!$G$54/1000000</f>
        <v>104.10438794483366</v>
      </c>
      <c r="FL12" s="199">
        <f t="shared" si="73"/>
        <v>269.95607335625846</v>
      </c>
      <c r="FM12" s="199">
        <f>(FL12)*'a14'!$H$54/1000000</f>
        <v>54.292862544929669</v>
      </c>
      <c r="FN12" s="199">
        <f t="shared" si="74"/>
        <v>500.49156881255925</v>
      </c>
      <c r="FO12" s="199">
        <f>(FN12)*'a14'!$I$54/1000000</f>
        <v>101.26136415409414</v>
      </c>
      <c r="FP12" s="199">
        <f t="shared" si="75"/>
        <v>226.75729525826219</v>
      </c>
      <c r="FQ12" s="199">
        <f>(FP12)*'a14'!$J$54/1000000</f>
        <v>93.231464143355566</v>
      </c>
      <c r="FR12" s="199">
        <v>2371.1999999999998</v>
      </c>
      <c r="FS12" s="199">
        <f t="shared" si="76"/>
        <v>449.93973653127068</v>
      </c>
      <c r="FT12" s="199">
        <f>'a1'!BN12/1000</f>
        <v>3048.6509999999998</v>
      </c>
      <c r="FU12" s="221">
        <f t="shared" si="77"/>
        <v>147586.50187616449</v>
      </c>
    </row>
    <row r="13" spans="1:177" ht="12.75" customHeight="1" x14ac:dyDescent="0.2">
      <c r="A13" s="1">
        <v>1988</v>
      </c>
      <c r="B13" s="199">
        <f t="shared" si="0"/>
        <v>3245.2279382951265</v>
      </c>
      <c r="C13" s="199">
        <f>B13*'a14'!$E$4/1000000</f>
        <v>363.2369012351848</v>
      </c>
      <c r="D13" s="199">
        <f t="shared" si="0"/>
        <v>5021.4737332395625</v>
      </c>
      <c r="E13" s="199">
        <f>D13*'a14'!$F$4/1000000</f>
        <v>702.56411613341095</v>
      </c>
      <c r="F13" s="199">
        <f t="shared" si="0"/>
        <v>4343.6428125862058</v>
      </c>
      <c r="G13" s="199">
        <f>F13*'a14'!$G$4/1000000</f>
        <v>729.27297495711878</v>
      </c>
      <c r="H13" s="199">
        <f t="shared" si="0"/>
        <v>1832.5437599801019</v>
      </c>
      <c r="I13" s="199">
        <f>H13*'a14'!$H$4/1000000</f>
        <v>362.08931861382104</v>
      </c>
      <c r="J13" s="199">
        <f t="shared" si="0"/>
        <v>4248.6314395867248</v>
      </c>
      <c r="K13" s="199">
        <f>J13*'a14'!$I$4/1000000</f>
        <v>833.72888887107285</v>
      </c>
      <c r="L13" s="199">
        <f t="shared" si="0"/>
        <v>2071.8846879635344</v>
      </c>
      <c r="M13" s="199">
        <f>L13*'a14'!$J$4/1000000</f>
        <v>816.28894338935595</v>
      </c>
      <c r="N13" s="199">
        <v>20612.2</v>
      </c>
      <c r="O13" s="199">
        <f t="shared" si="78"/>
        <v>3807.1811431999645</v>
      </c>
      <c r="P13" s="199">
        <f>'a1'!F13/1000</f>
        <v>26791.746999999999</v>
      </c>
      <c r="Q13" s="221">
        <f t="shared" si="81"/>
        <v>142102.7581068142</v>
      </c>
      <c r="R13" s="199">
        <f t="shared" si="1"/>
        <v>102.07240191199725</v>
      </c>
      <c r="S13" s="199">
        <f>(R13)*'a14'!$E$9/1000000</f>
        <v>10.607625393874152</v>
      </c>
      <c r="T13" s="199">
        <f t="shared" si="2"/>
        <v>120.9207519278914</v>
      </c>
      <c r="U13" s="199">
        <f>(T13)*'a14'!$F$9/1000000</f>
        <v>15.707992743015579</v>
      </c>
      <c r="V13" s="199">
        <f t="shared" si="3"/>
        <v>67.7</v>
      </c>
      <c r="W13" s="199">
        <f>(V13)*'a14'!$G$9/1000000</f>
        <v>10.553336049411699</v>
      </c>
      <c r="X13" s="199">
        <f t="shared" si="4"/>
        <v>33.424004737374091</v>
      </c>
      <c r="Y13" s="199">
        <f>(X13)*'a14'!$H$9/1000000</f>
        <v>6.2660864047407987</v>
      </c>
      <c r="Z13" s="199">
        <f t="shared" si="5"/>
        <v>92.610072637569374</v>
      </c>
      <c r="AA13" s="199">
        <f>(Z13)*'a14'!$I$9/1000000</f>
        <v>18.393763719474602</v>
      </c>
      <c r="AB13" s="199">
        <f t="shared" si="6"/>
        <v>22.635833485797512</v>
      </c>
      <c r="AC13" s="199">
        <f>(AB13)*'a14'!$J$9/1000000</f>
        <v>8.2608014201091375</v>
      </c>
      <c r="AD13" s="199">
        <v>430.9</v>
      </c>
      <c r="AE13" s="199">
        <f t="shared" si="79"/>
        <v>69.789605730625965</v>
      </c>
      <c r="AF13" s="199">
        <f>'a1'!L13/1000</f>
        <v>574.98199999999997</v>
      </c>
      <c r="AG13" s="221">
        <f t="shared" si="80"/>
        <v>121377.02698628126</v>
      </c>
      <c r="AH13" s="199">
        <f t="shared" si="7"/>
        <v>19.16119651765926</v>
      </c>
      <c r="AI13" s="199">
        <f>(AH13)*'a14'!$E$14/1000000</f>
        <v>1.6558246351384778</v>
      </c>
      <c r="AJ13" s="199">
        <f t="shared" si="8"/>
        <v>30.808159766921825</v>
      </c>
      <c r="AK13" s="199">
        <f>(AJ13)*'a14'!$F$14/1000000</f>
        <v>3.3278786803799649</v>
      </c>
      <c r="AL13" s="199">
        <f t="shared" si="9"/>
        <v>16.188944674452522</v>
      </c>
      <c r="AM13" s="199">
        <f>(AL13)*'a14'!$G$14/1000000</f>
        <v>2.0984639490660824</v>
      </c>
      <c r="AN13" s="199">
        <f t="shared" si="10"/>
        <v>7.5815259305831058</v>
      </c>
      <c r="AO13" s="199">
        <f>(AN13)*'a14'!$H$14/1000000</f>
        <v>1.3553646173488338</v>
      </c>
      <c r="AP13" s="199">
        <f t="shared" si="11"/>
        <v>18.351899869150124</v>
      </c>
      <c r="AQ13" s="199">
        <f>(AP13)*'a14'!$I$14/1000000</f>
        <v>3.9757157065440212</v>
      </c>
      <c r="AR13" s="199">
        <f t="shared" si="12"/>
        <v>5.4359236267993252</v>
      </c>
      <c r="AS13" s="199">
        <f>(AR13)*'a14'!$J$14/1000000</f>
        <v>2.1937988595805793</v>
      </c>
      <c r="AT13" s="199">
        <v>96.9</v>
      </c>
      <c r="AU13" s="199">
        <f t="shared" si="13"/>
        <v>14.607046448057957</v>
      </c>
      <c r="AV13" s="199">
        <f>'a1'!R13/1000</f>
        <v>129.28899999999999</v>
      </c>
      <c r="AW13" s="221">
        <f t="shared" si="14"/>
        <v>112979.80839868789</v>
      </c>
      <c r="AX13" s="199">
        <f t="shared" si="15"/>
        <v>98.874324307031713</v>
      </c>
      <c r="AY13" s="199">
        <f>(AX13)*'a14'!$E$19/1000000</f>
        <v>9.3073650684360771</v>
      </c>
      <c r="AZ13" s="199">
        <f t="shared" si="16"/>
        <v>206.25925296353688</v>
      </c>
      <c r="BA13" s="199">
        <f>(AZ13)*'a14'!$F$19/1000000</f>
        <v>24.269826614860825</v>
      </c>
      <c r="BB13" s="199">
        <f t="shared" si="17"/>
        <v>107.52703499657177</v>
      </c>
      <c r="BC13" s="199">
        <f>(BB13)*'a14'!$G$19/1000000</f>
        <v>15.182809740350685</v>
      </c>
      <c r="BD13" s="199">
        <f t="shared" si="18"/>
        <v>43.447947020286037</v>
      </c>
      <c r="BE13" s="199">
        <f>(BD13)*'a14'!$H$19/1000000</f>
        <v>7.3272328409725027</v>
      </c>
      <c r="BF13" s="199">
        <f t="shared" si="19"/>
        <v>168.48732510037163</v>
      </c>
      <c r="BG13" s="199">
        <f>(BF13)*'a14'!$I$19/1000000</f>
        <v>30.320637765207504</v>
      </c>
      <c r="BH13" s="199">
        <f t="shared" si="20"/>
        <v>66.161954162323411</v>
      </c>
      <c r="BI13" s="199">
        <f>(BH13)*'a14'!$J$19/1000000</f>
        <v>21.088785018755665</v>
      </c>
      <c r="BJ13" s="199">
        <v>685.1</v>
      </c>
      <c r="BK13" s="199">
        <f t="shared" si="21"/>
        <v>107.49665704858327</v>
      </c>
      <c r="BL13" s="199">
        <f>'a1'!X13/1000</f>
        <v>897.21600000000001</v>
      </c>
      <c r="BM13" s="221">
        <f t="shared" si="22"/>
        <v>119811.34648577742</v>
      </c>
      <c r="BN13" s="199">
        <f t="shared" si="23"/>
        <v>128.10722257290888</v>
      </c>
      <c r="BO13" s="199">
        <f>(BN13)*'a14'!$E$24/1000000</f>
        <v>14.253719195021811</v>
      </c>
      <c r="BP13" s="199">
        <f t="shared" si="24"/>
        <v>136.63088828451379</v>
      </c>
      <c r="BQ13" s="199">
        <f>(BP13)*'a14'!$F$24/1000000</f>
        <v>19.002620186632011</v>
      </c>
      <c r="BR13" s="199">
        <f t="shared" si="25"/>
        <v>109.47732036997749</v>
      </c>
      <c r="BS13" s="199">
        <f>(BR13)*'a14'!$G$24/1000000</f>
        <v>18.27132324903468</v>
      </c>
      <c r="BT13" s="199">
        <f t="shared" si="26"/>
        <v>40.393976655249503</v>
      </c>
      <c r="BU13" s="199">
        <f>(BT13)*'a14'!$H$24/1000000</f>
        <v>7.9377973473683134</v>
      </c>
      <c r="BV13" s="199">
        <f t="shared" si="27"/>
        <v>110.64373060325813</v>
      </c>
      <c r="BW13" s="199">
        <f>(BV13)*'a14'!$I$24/1000000</f>
        <v>23.174005566804759</v>
      </c>
      <c r="BX13" s="199">
        <f t="shared" si="28"/>
        <v>40.122484610844801</v>
      </c>
      <c r="BY13" s="199">
        <f>(BX13)*'a14'!$J$24/1000000</f>
        <v>14.309797911168063</v>
      </c>
      <c r="BZ13" s="199">
        <v>556.79999999999995</v>
      </c>
      <c r="CA13" s="199">
        <f t="shared" si="29"/>
        <v>96.949263456029627</v>
      </c>
      <c r="CB13" s="199">
        <f>'a1'!AD13/1000</f>
        <v>730.34900000000005</v>
      </c>
      <c r="CC13" s="221">
        <f t="shared" si="30"/>
        <v>132743.74779184966</v>
      </c>
      <c r="CD13" s="199">
        <f t="shared" si="31"/>
        <v>1276.7805425262873</v>
      </c>
      <c r="CE13" s="199">
        <f>(CD13)*'a14'!$E$29/1000000</f>
        <v>131.91073575689285</v>
      </c>
      <c r="CF13" s="199">
        <f t="shared" si="32"/>
        <v>1168.5071948598036</v>
      </c>
      <c r="CG13" s="199">
        <f>(CF13)*'a14'!$F$29/1000000</f>
        <v>150.90557722844343</v>
      </c>
      <c r="CH13" s="199">
        <f t="shared" si="33"/>
        <v>992.29110844882086</v>
      </c>
      <c r="CI13" s="199">
        <f>(CH13)*'a14'!$G$29/1000000</f>
        <v>153.77801333992184</v>
      </c>
      <c r="CJ13" s="199">
        <f t="shared" si="34"/>
        <v>392.922767999982</v>
      </c>
      <c r="CK13" s="199">
        <f>(CJ13)*'a14'!$H$29/1000000</f>
        <v>74.256726715853134</v>
      </c>
      <c r="CL13" s="199">
        <f t="shared" si="35"/>
        <v>1130.8817751412607</v>
      </c>
      <c r="CM13" s="199">
        <f>(CL13)*'a14'!$I$29/1000000</f>
        <v>211.27301676378255</v>
      </c>
      <c r="CN13" s="199">
        <f t="shared" si="36"/>
        <v>441.19588856945052</v>
      </c>
      <c r="CO13" s="199">
        <f>(CN13)*'a14'!$J$29/1000000</f>
        <v>183.30779656114609</v>
      </c>
      <c r="CP13" s="199">
        <v>5338.7</v>
      </c>
      <c r="CQ13" s="199">
        <f t="shared" si="37"/>
        <v>905.4318663660398</v>
      </c>
      <c r="CR13" s="199">
        <f>'a1'!AJ13/1000</f>
        <v>6837.0770000000002</v>
      </c>
      <c r="CS13" s="221">
        <f t="shared" si="38"/>
        <v>132429.67226580009</v>
      </c>
      <c r="CT13" s="199">
        <f t="shared" si="39"/>
        <v>948.6781523371194</v>
      </c>
      <c r="CU13" s="199">
        <f>(CT13)*'a14'!$E$34/1000000</f>
        <v>107.59386116609789</v>
      </c>
      <c r="CV13" s="199">
        <f t="shared" si="40"/>
        <v>1994.8691815994796</v>
      </c>
      <c r="CW13" s="199">
        <f>(CV13)*'a14'!$F$34/1000000</f>
        <v>282.80887100748458</v>
      </c>
      <c r="CX13" s="199">
        <f t="shared" si="41"/>
        <v>1680.0641690810721</v>
      </c>
      <c r="CY13" s="199">
        <f>(CX13)*'a14'!$G$34/1000000</f>
        <v>285.81546414806945</v>
      </c>
      <c r="CZ13" s="199">
        <f t="shared" si="42"/>
        <v>717.18530393082438</v>
      </c>
      <c r="DA13" s="199">
        <f>(CZ13)*'a14'!$H$34/1000000</f>
        <v>141.13008104507702</v>
      </c>
      <c r="DB13" s="199">
        <f t="shared" si="43"/>
        <v>1513.6488907973512</v>
      </c>
      <c r="DC13" s="199">
        <f>(DB13)*'a14'!$I$34/1000000</f>
        <v>298.11391832218618</v>
      </c>
      <c r="DD13" s="199">
        <f t="shared" si="44"/>
        <v>918.90486472615771</v>
      </c>
      <c r="DE13" s="199">
        <f>(DD13)*'a14'!$J$34/1000000</f>
        <v>339.68714028538739</v>
      </c>
      <c r="DF13" s="199">
        <v>7687.2</v>
      </c>
      <c r="DG13" s="199">
        <f t="shared" si="45"/>
        <v>1455.1493359743026</v>
      </c>
      <c r="DH13" s="199">
        <f>'a1'!AP13/1000</f>
        <v>9838.6200000000008</v>
      </c>
      <c r="DI13" s="221">
        <f t="shared" si="46"/>
        <v>147901.77240042837</v>
      </c>
      <c r="DJ13" s="199">
        <f t="shared" si="47"/>
        <v>133.19404883709774</v>
      </c>
      <c r="DK13" s="199">
        <f>(DJ13)*'a14'!$E$39/1000000</f>
        <v>18.054787363116205</v>
      </c>
      <c r="DL13" s="199">
        <f t="shared" si="48"/>
        <v>228.04229897225375</v>
      </c>
      <c r="DM13" s="199">
        <f>(DL13)*'a14'!$F$39/1000000</f>
        <v>38.639631928824031</v>
      </c>
      <c r="DN13" s="199">
        <f t="shared" si="49"/>
        <v>161.13738144617696</v>
      </c>
      <c r="DO13" s="199">
        <f>(DN13)*'a14'!$G$39/1000000</f>
        <v>32.763864267895443</v>
      </c>
      <c r="DP13" s="199">
        <f t="shared" si="50"/>
        <v>87.056694081612619</v>
      </c>
      <c r="DQ13" s="199">
        <f>(DP13)*'a14'!$H$39/1000000</f>
        <v>21.032699896983075</v>
      </c>
      <c r="DR13" s="199">
        <f t="shared" si="51"/>
        <v>137.45304945980232</v>
      </c>
      <c r="DS13" s="199">
        <f>(DR13)*'a14'!$I$39/1000000</f>
        <v>38.179900569032839</v>
      </c>
      <c r="DT13" s="199">
        <f t="shared" si="52"/>
        <v>76.981708286164121</v>
      </c>
      <c r="DU13" s="199">
        <f>(DT13)*'a14'!$J$39/1000000</f>
        <v>30.786774852524591</v>
      </c>
      <c r="DV13" s="199">
        <v>821.4</v>
      </c>
      <c r="DW13" s="199">
        <f t="shared" si="53"/>
        <v>179.45765887837618</v>
      </c>
      <c r="DX13" s="199">
        <f>'a1'!AV13/1000</f>
        <v>1102.152</v>
      </c>
      <c r="DY13" s="221">
        <f t="shared" si="54"/>
        <v>162824.78177091377</v>
      </c>
      <c r="DZ13" s="199">
        <f t="shared" si="55"/>
        <v>130.70404828012636</v>
      </c>
      <c r="EA13" s="199">
        <f>(DZ13)*'a14'!$E$44/1000000</f>
        <v>16.997861189527637</v>
      </c>
      <c r="EB13" s="199">
        <f t="shared" si="56"/>
        <v>190.79759405747302</v>
      </c>
      <c r="EC13" s="199">
        <f>(EB13)*'a14'!$F$44/1000000</f>
        <v>31.016168414061024</v>
      </c>
      <c r="ED13" s="199">
        <f t="shared" si="57"/>
        <v>154.39904644321203</v>
      </c>
      <c r="EE13" s="199">
        <f>(ED13)*'a14'!$G$44/1000000</f>
        <v>30.119039086062486</v>
      </c>
      <c r="EF13" s="199">
        <f t="shared" si="58"/>
        <v>58.9403237600309</v>
      </c>
      <c r="EG13" s="199">
        <f>(EF13)*'a14'!$H$44/1000000</f>
        <v>14.663726805348285</v>
      </c>
      <c r="EH13" s="199">
        <f t="shared" si="59"/>
        <v>143.65770895694899</v>
      </c>
      <c r="EI13" s="199">
        <f>(EH13)*'a14'!$I$44/1000000</f>
        <v>38.637977991520835</v>
      </c>
      <c r="EJ13" s="199">
        <f t="shared" si="60"/>
        <v>54.683034883457871</v>
      </c>
      <c r="EK13" s="199">
        <f>(EJ13)*'a14'!$J$44/1000000</f>
        <v>29.940314727662823</v>
      </c>
      <c r="EL13" s="199">
        <v>748.9</v>
      </c>
      <c r="EM13" s="199">
        <f t="shared" si="61"/>
        <v>161.37508821418311</v>
      </c>
      <c r="EN13" s="199">
        <f>'a1'!BB13/1000</f>
        <v>1028.2249999999999</v>
      </c>
      <c r="EO13" s="221">
        <f t="shared" si="62"/>
        <v>156945.30692619138</v>
      </c>
      <c r="EP13" s="199">
        <f t="shared" si="63"/>
        <v>188.31988095059447</v>
      </c>
      <c r="EQ13" s="199">
        <f>(EP13)*'a14'!$E$49/1000000</f>
        <v>21.244411799004641</v>
      </c>
      <c r="ER13" s="199">
        <f t="shared" si="64"/>
        <v>429.54229096637403</v>
      </c>
      <c r="ES13" s="199">
        <f>(ER13)*'a14'!$F$49/1000000</f>
        <v>60.570963540298976</v>
      </c>
      <c r="ET13" s="199">
        <f t="shared" si="65"/>
        <v>431.46052697625277</v>
      </c>
      <c r="EU13" s="199">
        <f>(ET13)*'a14'!$G$49/1000000</f>
        <v>73.009751258050557</v>
      </c>
      <c r="EV13" s="199">
        <f t="shared" si="66"/>
        <v>179.47610589683711</v>
      </c>
      <c r="EW13" s="199">
        <f>(EV13)*'a14'!$H$49/1000000</f>
        <v>36.850117853201503</v>
      </c>
      <c r="EX13" s="199">
        <f t="shared" si="67"/>
        <v>404.36936245557735</v>
      </c>
      <c r="EY13" s="199">
        <f>(EX13)*'a14'!$I$49/1000000</f>
        <v>84.31371813356013</v>
      </c>
      <c r="EZ13" s="199">
        <f t="shared" si="68"/>
        <v>204.8652042404961</v>
      </c>
      <c r="FA13" s="199">
        <f>(EZ13)*'a14'!$J$49/1000000</f>
        <v>88.509564457800749</v>
      </c>
      <c r="FB13" s="199">
        <v>1827.1</v>
      </c>
      <c r="FC13" s="199">
        <f t="shared" si="82"/>
        <v>364.49852704191659</v>
      </c>
      <c r="FD13" s="199">
        <f>'a1'!BH13/1000</f>
        <v>2456.614</v>
      </c>
      <c r="FE13" s="221">
        <f t="shared" si="69"/>
        <v>148374.35878893328</v>
      </c>
      <c r="FF13" s="199">
        <f t="shared" si="70"/>
        <v>220.72323101618392</v>
      </c>
      <c r="FG13" s="199">
        <f>(FF13)*'a14'!$E$54/1000000</f>
        <v>24.771112370175913</v>
      </c>
      <c r="FH13" s="199">
        <f t="shared" si="71"/>
        <v>517.87602450555755</v>
      </c>
      <c r="FI13" s="199">
        <f>(FH13)*'a14'!$F$54/1000000</f>
        <v>72.649609296826441</v>
      </c>
      <c r="FJ13" s="199">
        <f t="shared" si="72"/>
        <v>626.86108121080247</v>
      </c>
      <c r="FK13" s="199">
        <f>(FJ13)*'a14'!$G$54/1000000</f>
        <v>105.52613477752283</v>
      </c>
      <c r="FL13" s="199">
        <f t="shared" si="73"/>
        <v>274.39725094576829</v>
      </c>
      <c r="FM13" s="199">
        <f>(FL13)*'a14'!$H$54/1000000</f>
        <v>55.186060617516347</v>
      </c>
      <c r="FN13" s="199">
        <f t="shared" si="74"/>
        <v>530.13705824902627</v>
      </c>
      <c r="FO13" s="199">
        <f>(FN13)*'a14'!$I$54/1000000</f>
        <v>107.25935270857609</v>
      </c>
      <c r="FP13" s="199">
        <f t="shared" si="75"/>
        <v>243.3306908048211</v>
      </c>
      <c r="FQ13" s="199">
        <f>(FP13)*'a14'!$J$54/1000000</f>
        <v>100.04563050070612</v>
      </c>
      <c r="FR13" s="199">
        <v>2419</v>
      </c>
      <c r="FS13" s="199">
        <f t="shared" si="76"/>
        <v>465.43790027132377</v>
      </c>
      <c r="FT13" s="199">
        <f>'a1'!BN13/1000</f>
        <v>3114.761</v>
      </c>
      <c r="FU13" s="221">
        <f t="shared" si="77"/>
        <v>149429.7316138618</v>
      </c>
    </row>
    <row r="14" spans="1:177" ht="12.75" customHeight="1" x14ac:dyDescent="0.2">
      <c r="A14" s="1">
        <v>1989</v>
      </c>
      <c r="B14" s="199">
        <f>B15 / POWER(B$20/B$15, 1/5)</f>
        <v>3188.8237991231108</v>
      </c>
      <c r="C14" s="199">
        <f>B14*'a14'!$E$4/1000000</f>
        <v>356.92361134638753</v>
      </c>
      <c r="D14" s="199">
        <f>D15 / POWER(D$20/D$15, 1/5)</f>
        <v>4955.7061791966698</v>
      </c>
      <c r="E14" s="199">
        <f>D14*'a14'!$F$4/1000000</f>
        <v>693.36245026178801</v>
      </c>
      <c r="F14" s="199">
        <f>F15 / POWER(F$20/F$15, 1/5)</f>
        <v>4358.5956689198683</v>
      </c>
      <c r="G14" s="199">
        <f>F14*'a14'!$G$4/1000000</f>
        <v>731.78347466739854</v>
      </c>
      <c r="H14" s="199">
        <f>H15 / POWER(H$20/H$15, 1/5)</f>
        <v>1856.4657415084657</v>
      </c>
      <c r="I14" s="199">
        <f>H14*'a14'!$H$4/1000000</f>
        <v>366.8160237439576</v>
      </c>
      <c r="J14" s="199">
        <f>J15 / POWER(J$20/J$15, 1/5)</f>
        <v>4436.0806013729953</v>
      </c>
      <c r="K14" s="199">
        <f>J14*'a14'!$I$4/1000000</f>
        <v>870.51291770438661</v>
      </c>
      <c r="L14" s="199">
        <f>L15 / POWER(L$20/L$15, 1/5)</f>
        <v>2185.0991426962678</v>
      </c>
      <c r="M14" s="199">
        <f>L14*'a14'!$J$4/1000000</f>
        <v>860.89360124848656</v>
      </c>
      <c r="N14" s="199">
        <v>20898.5</v>
      </c>
      <c r="O14" s="199">
        <f t="shared" si="78"/>
        <v>3880.2920789724049</v>
      </c>
      <c r="P14" s="199">
        <f>'a1'!F14/1000</f>
        <v>27276.780999999999</v>
      </c>
      <c r="Q14" s="221">
        <f t="shared" si="81"/>
        <v>142256.23173689024</v>
      </c>
      <c r="R14" s="199">
        <f>R15 / POWER(R$20/R$15, 1/5)</f>
        <v>99.964434411367179</v>
      </c>
      <c r="S14" s="199">
        <f>(R14)*'a14'!$E$9/1000000</f>
        <v>10.388560013121937</v>
      </c>
      <c r="T14" s="199">
        <f>T15 / POWER(T$20/T$15, 1/5)</f>
        <v>118.23044837462237</v>
      </c>
      <c r="U14" s="199">
        <f>(T14)*'a14'!$F$9/1000000</f>
        <v>15.35851369977857</v>
      </c>
      <c r="V14" s="199">
        <f>V15 / POWER(V$20/V$15, 1/5)</f>
        <v>67.7</v>
      </c>
      <c r="W14" s="199">
        <f>(V14)*'a14'!$G$9/1000000</f>
        <v>10.553336049411699</v>
      </c>
      <c r="X14" s="199">
        <f>X15 / POWER(X$20/X$15, 1/5)</f>
        <v>33.561718663523578</v>
      </c>
      <c r="Y14" s="199">
        <f>(X14)*'a14'!$H$9/1000000</f>
        <v>6.291903998029488</v>
      </c>
      <c r="Z14" s="199">
        <f>Z15 / POWER(Z$20/Z$15, 1/5)</f>
        <v>95.848417856774674</v>
      </c>
      <c r="AA14" s="199">
        <f>(Z14)*'a14'!$I$9/1000000</f>
        <v>19.036948149717542</v>
      </c>
      <c r="AB14" s="199">
        <f>AB15 / POWER(AB$20/AB$15, 1/5)</f>
        <v>24.119305972291077</v>
      </c>
      <c r="AC14" s="199">
        <f>(AB14)*'a14'!$J$9/1000000</f>
        <v>8.802185135040947</v>
      </c>
      <c r="AD14" s="199">
        <v>435.6</v>
      </c>
      <c r="AE14" s="199">
        <f t="shared" si="79"/>
        <v>70.431447045100185</v>
      </c>
      <c r="AF14" s="199">
        <f>'a1'!L14/1000</f>
        <v>576.55100000000004</v>
      </c>
      <c r="AG14" s="221">
        <f t="shared" si="80"/>
        <v>122159.95990831718</v>
      </c>
      <c r="AH14" s="199">
        <f>AH15 / POWER(AH$20/AH$15, 1/5)</f>
        <v>18.206831128878665</v>
      </c>
      <c r="AI14" s="199">
        <f>(AH14)*'a14'!$E$14/1000000</f>
        <v>1.5733526600606154</v>
      </c>
      <c r="AJ14" s="199">
        <f>AJ15 / POWER(AJ$20/AJ$15, 1/5)</f>
        <v>30.452021426899513</v>
      </c>
      <c r="AK14" s="199">
        <f>(AJ14)*'a14'!$F$14/1000000</f>
        <v>3.2894088334954823</v>
      </c>
      <c r="AL14" s="199">
        <f>AL15 / POWER(AL$20/AL$15, 1/5)</f>
        <v>16.043821873973641</v>
      </c>
      <c r="AM14" s="199">
        <f>(AL14)*'a14'!$G$14/1000000</f>
        <v>2.079652657093912</v>
      </c>
      <c r="AN14" s="199">
        <f>AN15 / POWER(AN$20/AN$15, 1/5)</f>
        <v>7.5406527886764083</v>
      </c>
      <c r="AO14" s="199">
        <f>(AN14)*'a14'!$H$14/1000000</f>
        <v>1.3480576436805458</v>
      </c>
      <c r="AP14" s="199">
        <f>AP15 / POWER(AP$20/AP$15, 1/5)</f>
        <v>19.443485729274279</v>
      </c>
      <c r="AQ14" s="199">
        <f>(AP14)*'a14'!$I$14/1000000</f>
        <v>4.2121944951206913</v>
      </c>
      <c r="AR14" s="199">
        <f>AR15 / POWER(AR$20/AR$15, 1/5)</f>
        <v>6.034955534182127</v>
      </c>
      <c r="AS14" s="199">
        <f>(AR14)*'a14'!$J$14/1000000</f>
        <v>2.4355527188125099</v>
      </c>
      <c r="AT14" s="199">
        <v>97.5</v>
      </c>
      <c r="AU14" s="199">
        <f t="shared" si="13"/>
        <v>14.938219008263756</v>
      </c>
      <c r="AV14" s="199">
        <f>'a1'!R14/1000</f>
        <v>130.15299999999999</v>
      </c>
      <c r="AW14" s="221">
        <f t="shared" si="14"/>
        <v>114774.2964684929</v>
      </c>
      <c r="AX14" s="199">
        <f>AX15 / POWER(AX$20/AX$15, 1/5)</f>
        <v>97.477292565529055</v>
      </c>
      <c r="AY14" s="199">
        <f>(AX14)*'a14'!$E$19/1000000</f>
        <v>9.1758578796740942</v>
      </c>
      <c r="AZ14" s="199">
        <f>AZ15 / POWER(AZ$20/AZ$15, 1/5)</f>
        <v>202.95312960587307</v>
      </c>
      <c r="BA14" s="199">
        <f>(AZ14)*'a14'!$F$19/1000000</f>
        <v>23.880806294535965</v>
      </c>
      <c r="BB14" s="199">
        <f>BB15 / POWER(BB$20/BB$15, 1/5)</f>
        <v>106.00271297066764</v>
      </c>
      <c r="BC14" s="199">
        <f>(BB14)*'a14'!$G$19/1000000</f>
        <v>14.967575578048468</v>
      </c>
      <c r="BD14" s="199">
        <f>BD15 / POWER(BD$20/BD$15, 1/5)</f>
        <v>45.476612430628727</v>
      </c>
      <c r="BE14" s="199">
        <f>(BD14)*'a14'!$H$19/1000000</f>
        <v>7.6693549626706261</v>
      </c>
      <c r="BF14" s="199">
        <f>BF15 / POWER(BF$20/BF$15, 1/5)</f>
        <v>173.22699731963314</v>
      </c>
      <c r="BG14" s="199">
        <f>(BF14)*'a14'!$I$19/1000000</f>
        <v>31.173579577895396</v>
      </c>
      <c r="BH14" s="199">
        <f>BH15 / POWER(BH$20/BH$15, 1/5)</f>
        <v>68.538301303176183</v>
      </c>
      <c r="BI14" s="199">
        <f>(BH14)*'a14'!$J$19/1000000</f>
        <v>21.846233534566238</v>
      </c>
      <c r="BJ14" s="199">
        <v>690.9</v>
      </c>
      <c r="BK14" s="199">
        <f t="shared" si="21"/>
        <v>108.71340782739078</v>
      </c>
      <c r="BL14" s="199">
        <f>'a1'!X14/1000</f>
        <v>903.84100000000001</v>
      </c>
      <c r="BM14" s="221">
        <f t="shared" si="22"/>
        <v>120279.3498274484</v>
      </c>
      <c r="BN14" s="199">
        <f>BN15 / POWER(BN$20/BN$15, 1/5)</f>
        <v>124.19383880764066</v>
      </c>
      <c r="BO14" s="199">
        <f>(BN14)*'a14'!$E$24/1000000</f>
        <v>13.818300549826027</v>
      </c>
      <c r="BP14" s="199">
        <f>BP15 / POWER(BP$20/BP$15, 1/5)</f>
        <v>134.04089603331352</v>
      </c>
      <c r="BQ14" s="199">
        <f>(BP14)*'a14'!$F$24/1000000</f>
        <v>18.642404135533873</v>
      </c>
      <c r="BR14" s="199">
        <f>BR15 / POWER(BR$20/BR$15, 1/5)</f>
        <v>110.23603113804262</v>
      </c>
      <c r="BS14" s="199">
        <f>(BR14)*'a14'!$G$24/1000000</f>
        <v>18.397949016353362</v>
      </c>
      <c r="BT14" s="199">
        <f>BT15 / POWER(BT$20/BT$15, 1/5)</f>
        <v>41.189161432596308</v>
      </c>
      <c r="BU14" s="199">
        <f>(BT14)*'a14'!$H$24/1000000</f>
        <v>8.0940586550915476</v>
      </c>
      <c r="BV14" s="199">
        <f>BV15 / POWER(BV$20/BV$15, 1/5)</f>
        <v>115.22693987254446</v>
      </c>
      <c r="BW14" s="199">
        <f>(BV14)*'a14'!$I$24/1000000</f>
        <v>24.133945335115005</v>
      </c>
      <c r="BX14" s="199">
        <f>BX15 / POWER(BX$20/BX$15, 1/5)</f>
        <v>42.111920162815423</v>
      </c>
      <c r="BY14" s="199">
        <f>(BX14)*'a14'!$J$24/1000000</f>
        <v>15.019335742190071</v>
      </c>
      <c r="BZ14" s="199">
        <v>562.6</v>
      </c>
      <c r="CA14" s="199">
        <f t="shared" si="29"/>
        <v>98.105993434109877</v>
      </c>
      <c r="CB14" s="199">
        <f>'a1'!AD14/1000</f>
        <v>735.12900000000002</v>
      </c>
      <c r="CC14" s="221">
        <f t="shared" si="30"/>
        <v>133454.11952747052</v>
      </c>
      <c r="CD14" s="199">
        <f>CD15 / POWER(CD$20/CD$15, 1/5)</f>
        <v>1254.1904274839551</v>
      </c>
      <c r="CE14" s="199">
        <f>(CD14)*'a14'!$E$29/1000000</f>
        <v>129.57683529646542</v>
      </c>
      <c r="CF14" s="199">
        <f>CF15 / POWER(CF$20/CF$15, 1/5)</f>
        <v>1151.0735459785058</v>
      </c>
      <c r="CG14" s="199">
        <f>(CF14)*'a14'!$F$29/1000000</f>
        <v>148.65412780716204</v>
      </c>
      <c r="CH14" s="199">
        <f>CH15 / POWER(CH$20/CH$15, 1/5)</f>
        <v>977.94180313706477</v>
      </c>
      <c r="CI14" s="199">
        <f>(CH14)*'a14'!$G$29/1000000</f>
        <v>151.55426302626714</v>
      </c>
      <c r="CJ14" s="199">
        <f>CJ15 / POWER(CJ$20/CJ$15, 1/5)</f>
        <v>390.75540641786779</v>
      </c>
      <c r="CK14" s="199">
        <f>(CJ14)*'a14'!$H$29/1000000</f>
        <v>73.847126688049457</v>
      </c>
      <c r="CL14" s="199">
        <f>CL15 / POWER(CL$20/CL$15, 1/5)</f>
        <v>1181.4119886302763</v>
      </c>
      <c r="CM14" s="199">
        <f>(CL14)*'a14'!$I$29/1000000</f>
        <v>220.71314647160173</v>
      </c>
      <c r="CN14" s="199">
        <f>CN15 / POWER(CN$20/CN$15, 1/5)</f>
        <v>471.78737348861699</v>
      </c>
      <c r="CO14" s="199">
        <f>(CN14)*'a14'!$J$29/1000000</f>
        <v>196.01792790948755</v>
      </c>
      <c r="CP14" s="199">
        <v>5393.3</v>
      </c>
      <c r="CQ14" s="199">
        <f t="shared" si="37"/>
        <v>920.36342719903325</v>
      </c>
      <c r="CR14" s="199">
        <f>'a1'!AJ14/1000</f>
        <v>6925.1279999999997</v>
      </c>
      <c r="CS14" s="221">
        <f t="shared" si="38"/>
        <v>132902.00949340334</v>
      </c>
      <c r="CT14" s="199">
        <f>CT15 / POWER(CT$20/CT$15, 1/5)</f>
        <v>938.02930993262589</v>
      </c>
      <c r="CU14" s="199">
        <f>(CT14)*'a14'!$E$34/1000000</f>
        <v>106.38612799713421</v>
      </c>
      <c r="CV14" s="199">
        <f>CV15 / POWER(CV$20/CV$15, 1/5)</f>
        <v>1957.3823719907055</v>
      </c>
      <c r="CW14" s="199">
        <f>(CV14)*'a14'!$F$34/1000000</f>
        <v>277.49443615585704</v>
      </c>
      <c r="CX14" s="199">
        <f>CX15 / POWER(CX$20/CX$15, 1/5)</f>
        <v>1699.815977682769</v>
      </c>
      <c r="CY14" s="199">
        <f>(CX14)*'a14'!$G$34/1000000</f>
        <v>289.17567648230761</v>
      </c>
      <c r="CZ14" s="199">
        <f>CZ15 / POWER(CZ$20/CZ$15, 1/5)</f>
        <v>732.67537149287477</v>
      </c>
      <c r="DA14" s="199">
        <f>(CZ14)*'a14'!$H$34/1000000</f>
        <v>144.17826744605875</v>
      </c>
      <c r="DB14" s="199">
        <f>DB15 / POWER(DB$20/DB$15, 1/5)</f>
        <v>1572.6254870991352</v>
      </c>
      <c r="DC14" s="199">
        <f>(DB14)*'a14'!$I$34/1000000</f>
        <v>309.72938893741514</v>
      </c>
      <c r="DD14" s="199">
        <f>DD15 / POWER(DD$20/DD$15, 1/5)</f>
        <v>963.23322301195651</v>
      </c>
      <c r="DE14" s="199">
        <f>(DD14)*'a14'!$J$34/1000000</f>
        <v>356.07379121919917</v>
      </c>
      <c r="DF14" s="199">
        <v>7823.8</v>
      </c>
      <c r="DG14" s="199">
        <f t="shared" si="45"/>
        <v>1483.0376882379719</v>
      </c>
      <c r="DH14" s="199">
        <f>'a1'!AP14/1000</f>
        <v>10103.305</v>
      </c>
      <c r="DI14" s="221">
        <f t="shared" si="46"/>
        <v>146787.38177635652</v>
      </c>
      <c r="DJ14" s="199">
        <f>DJ15 / POWER(DJ$20/DJ$15, 1/5)</f>
        <v>129.80387967196074</v>
      </c>
      <c r="DK14" s="199">
        <f>(DJ14)*'a14'!$E$39/1000000</f>
        <v>17.595241430426654</v>
      </c>
      <c r="DL14" s="199">
        <f>DL15 / POWER(DL$20/DL$15, 1/5)</f>
        <v>223.37335341335842</v>
      </c>
      <c r="DM14" s="199">
        <f>(DL14)*'a14'!$F$39/1000000</f>
        <v>37.848522828869797</v>
      </c>
      <c r="DN14" s="199">
        <f>DN15 / POWER(DN$20/DN$15, 1/5)</f>
        <v>161.76745886258811</v>
      </c>
      <c r="DO14" s="199">
        <f>(DN14)*'a14'!$G$39/1000000</f>
        <v>32.891977128885785</v>
      </c>
      <c r="DP14" s="199">
        <f>DP15 / POWER(DP$20/DP$15, 1/5)</f>
        <v>85.463773807662506</v>
      </c>
      <c r="DQ14" s="199">
        <f>(DP14)*'a14'!$H$39/1000000</f>
        <v>20.647853970598543</v>
      </c>
      <c r="DR14" s="199">
        <f>DR15 / POWER(DR$20/DR$15, 1/5)</f>
        <v>144.06738169492132</v>
      </c>
      <c r="DS14" s="199">
        <f>(DR14)*'a14'!$I$39/1000000</f>
        <v>40.017142798724123</v>
      </c>
      <c r="DT14" s="199">
        <f>DT15 / POWER(DT$20/DT$15, 1/5)</f>
        <v>79.305772595565884</v>
      </c>
      <c r="DU14" s="199">
        <f>(DT14)*'a14'!$J$39/1000000</f>
        <v>31.716222200852659</v>
      </c>
      <c r="DV14" s="199">
        <v>822.5</v>
      </c>
      <c r="DW14" s="199">
        <f t="shared" si="53"/>
        <v>180.71696035835757</v>
      </c>
      <c r="DX14" s="199">
        <f>'a1'!AV14/1000</f>
        <v>1103.7919999999999</v>
      </c>
      <c r="DY14" s="221">
        <f t="shared" si="54"/>
        <v>163723.7453780763</v>
      </c>
      <c r="DZ14" s="199">
        <f>DZ15 / POWER(DZ$20/DZ$15, 1/5)</f>
        <v>125.65448273833792</v>
      </c>
      <c r="EA14" s="199">
        <f>(DZ14)*'a14'!$E$44/1000000</f>
        <v>16.34117292871122</v>
      </c>
      <c r="EB14" s="199">
        <f>EB15 / POWER(EB$20/EB$15, 1/5)</f>
        <v>188.99023680486499</v>
      </c>
      <c r="EC14" s="199">
        <f>(EB14)*'a14'!$F$44/1000000</f>
        <v>30.722363362649425</v>
      </c>
      <c r="ED14" s="199">
        <f>ED15 / POWER(ED$20/ED$15, 1/5)</f>
        <v>153.74815124239953</v>
      </c>
      <c r="EE14" s="199">
        <f>(ED14)*'a14'!$G$44/1000000</f>
        <v>29.992067200899889</v>
      </c>
      <c r="EF14" s="199">
        <f>EF15 / POWER(EF$20/EF$15, 1/5)</f>
        <v>59.517337457062517</v>
      </c>
      <c r="EG14" s="199">
        <f>(EF14)*'a14'!$H$44/1000000</f>
        <v>14.807281687243137</v>
      </c>
      <c r="EH14" s="199">
        <f>EH15 / POWER(EH$20/EH$15, 1/5)</f>
        <v>148.64237497288167</v>
      </c>
      <c r="EI14" s="199">
        <f>(EH14)*'a14'!$I$44/1000000</f>
        <v>39.978646844011067</v>
      </c>
      <c r="EJ14" s="199">
        <f>EJ15 / POWER(EJ$20/EJ$15, 1/5)</f>
        <v>56.704166082813728</v>
      </c>
      <c r="EK14" s="199">
        <f>(EJ14)*'a14'!$J$44/1000000</f>
        <v>31.046934072100832</v>
      </c>
      <c r="EL14" s="199">
        <v>741.9</v>
      </c>
      <c r="EM14" s="199">
        <f t="shared" si="61"/>
        <v>162.88846609561557</v>
      </c>
      <c r="EN14" s="199">
        <f>'a1'!BB14/1000</f>
        <v>1019.439</v>
      </c>
      <c r="EO14" s="221">
        <f t="shared" si="62"/>
        <v>159782.45495376925</v>
      </c>
      <c r="EP14" s="199">
        <f>EP15 / POWER(EP$20/EP$15, 1/5)</f>
        <v>182.98435679865014</v>
      </c>
      <c r="EQ14" s="199">
        <f>(EP14)*'a14'!$E$49/1000000</f>
        <v>20.642510015320006</v>
      </c>
      <c r="ER14" s="199">
        <f>ER15 / POWER(ER$20/ER$15, 1/5)</f>
        <v>428.36954455333887</v>
      </c>
      <c r="ES14" s="199">
        <f>(ER14)*'a14'!$F$49/1000000</f>
        <v>60.405591278428886</v>
      </c>
      <c r="ET14" s="199">
        <f>ET15 / POWER(ET$20/ET$15, 1/5)</f>
        <v>431.28022581549294</v>
      </c>
      <c r="EU14" s="199">
        <f>(ET14)*'a14'!$G$49/1000000</f>
        <v>72.979241531029032</v>
      </c>
      <c r="EV14" s="199">
        <f>EV15 / POWER(EV$20/EV$15, 1/5)</f>
        <v>182.36480587735102</v>
      </c>
      <c r="EW14" s="199">
        <f>(EV14)*'a14'!$H$49/1000000</f>
        <v>37.443227081823082</v>
      </c>
      <c r="EX14" s="199">
        <f>EX15 / POWER(EX$20/EX$15, 1/5)</f>
        <v>424.77006665686628</v>
      </c>
      <c r="EY14" s="199">
        <f>(EX14)*'a14'!$I$49/1000000</f>
        <v>88.56740148214115</v>
      </c>
      <c r="EZ14" s="199">
        <f>EZ15 / POWER(EZ$20/EZ$15, 1/5)</f>
        <v>213.30860709735597</v>
      </c>
      <c r="FA14" s="199">
        <f>(EZ14)*'a14'!$J$49/1000000</f>
        <v>92.157435808980125</v>
      </c>
      <c r="FB14" s="199">
        <v>1853.1</v>
      </c>
      <c r="FC14" s="199">
        <f t="shared" si="82"/>
        <v>372.19540719772226</v>
      </c>
      <c r="FD14" s="199">
        <f>'a1'!BH14/1000</f>
        <v>2498.3249999999998</v>
      </c>
      <c r="FE14" s="221">
        <f t="shared" si="69"/>
        <v>148977.97812443229</v>
      </c>
      <c r="FF14" s="199">
        <f>FF15 / POWER(FF$20/FF$15, 1/5)</f>
        <v>218.90411931622833</v>
      </c>
      <c r="FG14" s="199">
        <f>(FF14)*'a14'!$E$54/1000000</f>
        <v>24.566958869314021</v>
      </c>
      <c r="FH14" s="199">
        <f>FH15 / POWER(FH$20/FH$15, 1/5)</f>
        <v>522.02142110724196</v>
      </c>
      <c r="FI14" s="199">
        <f>(FH14)*'a14'!$F$54/1000000</f>
        <v>73.231141225786274</v>
      </c>
      <c r="FJ14" s="199">
        <f>FJ15 / POWER(FJ$20/FJ$15, 1/5)</f>
        <v>635.42208209022601</v>
      </c>
      <c r="FK14" s="199">
        <f>(FJ14)*'a14'!$G$54/1000000</f>
        <v>106.96729831392803</v>
      </c>
      <c r="FL14" s="199">
        <f>FL15 / POWER(FL$20/FL$15, 1/5)</f>
        <v>278.91149249022584</v>
      </c>
      <c r="FM14" s="199">
        <f>(FL14)*'a14'!$H$54/1000000</f>
        <v>56.093953122473629</v>
      </c>
      <c r="FN14" s="199">
        <f>FN15 / POWER(FN$20/FN$15, 1/5)</f>
        <v>561.5385313996901</v>
      </c>
      <c r="FO14" s="199">
        <f>(FN14)*'a14'!$I$54/1000000</f>
        <v>113.6126185892152</v>
      </c>
      <c r="FP14" s="199">
        <f>FP15 / POWER(FP$20/FP$15, 1/5)</f>
        <v>261.11541425873514</v>
      </c>
      <c r="FQ14" s="199">
        <f>(FP14)*'a14'!$J$54/1000000</f>
        <v>107.35783540729851</v>
      </c>
      <c r="FR14" s="199">
        <v>2477.1999999999998</v>
      </c>
      <c r="FS14" s="199">
        <f t="shared" si="76"/>
        <v>481.8298055280157</v>
      </c>
      <c r="FT14" s="199">
        <f>'a1'!BN14/1000</f>
        <v>3196.7249999999999</v>
      </c>
      <c r="FU14" s="221">
        <f t="shared" si="77"/>
        <v>150726.07294278228</v>
      </c>
    </row>
    <row r="15" spans="1:177" ht="12.75" customHeight="1" x14ac:dyDescent="0.2">
      <c r="A15" s="1">
        <v>1990</v>
      </c>
      <c r="B15" s="200">
        <v>3133.4</v>
      </c>
      <c r="C15" s="199">
        <f>B15*'a14'!$E$4/1000000</f>
        <v>350.72005047764418</v>
      </c>
      <c r="D15" s="200">
        <v>4890.8</v>
      </c>
      <c r="E15" s="199">
        <f>D15*'a14'!$F$4/1000000</f>
        <v>684.28130101330112</v>
      </c>
      <c r="F15" s="200">
        <v>4373.6000000000004</v>
      </c>
      <c r="G15" s="199">
        <f>F15*'a14'!$G$4/1000000</f>
        <v>734.30261669545462</v>
      </c>
      <c r="H15" s="200">
        <v>1880.7</v>
      </c>
      <c r="I15" s="199">
        <f>H15*'a14'!$H$4/1000000</f>
        <v>371.60443116753049</v>
      </c>
      <c r="J15" s="200">
        <v>4631.8</v>
      </c>
      <c r="K15" s="199">
        <f>J15*'a14'!$I$4/1000000</f>
        <v>908.91985393034463</v>
      </c>
      <c r="L15" s="200">
        <v>2304.5</v>
      </c>
      <c r="M15" s="199">
        <f>L15*'a14'!$J$4/1000000</f>
        <v>907.93560132429491</v>
      </c>
      <c r="N15" s="200">
        <v>21214.7</v>
      </c>
      <c r="O15" s="199">
        <f>(C15)+(E15)+(G15)+(I15)+(K15)+(M15)</f>
        <v>3957.7638546085705</v>
      </c>
      <c r="P15" s="199">
        <f>'a1'!F15/1000</f>
        <v>27691.137999999999</v>
      </c>
      <c r="Q15" s="221">
        <f>(O15)/(P15)*1000000</f>
        <v>142925.2873106396</v>
      </c>
      <c r="R15" s="200">
        <v>97.9</v>
      </c>
      <c r="S15" s="199">
        <f>(R15)*'a14'!$E$9/1000000</f>
        <v>10.174018702485528</v>
      </c>
      <c r="T15" s="200">
        <v>115.6</v>
      </c>
      <c r="U15" s="199">
        <f>(T15)*'a14'!$F$9/1000000</f>
        <v>15.016810035844317</v>
      </c>
      <c r="V15" s="200">
        <v>67.7</v>
      </c>
      <c r="W15" s="199">
        <f>(V15)*'a14'!$G$9/1000000</f>
        <v>10.553336049411699</v>
      </c>
      <c r="X15" s="200">
        <v>33.700000000000003</v>
      </c>
      <c r="Y15" s="199">
        <f>(X15)*'a14'!$H$9/1000000</f>
        <v>6.3178279652300855</v>
      </c>
      <c r="Z15" s="200">
        <v>99.2</v>
      </c>
      <c r="AA15" s="199">
        <f>(Z15)*'a14'!$I$9/1000000</f>
        <v>19.702623148917233</v>
      </c>
      <c r="AB15" s="200">
        <v>25.7</v>
      </c>
      <c r="AC15" s="199">
        <f>(AB15)*'a14'!$J$9/1000000</f>
        <v>9.3790492243199548</v>
      </c>
      <c r="AD15" s="200">
        <v>439.8</v>
      </c>
      <c r="AE15" s="199">
        <f t="shared" si="79"/>
        <v>71.143665126208816</v>
      </c>
      <c r="AF15" s="199">
        <f>'a1'!L15/1000</f>
        <v>577.36800000000005</v>
      </c>
      <c r="AG15" s="221">
        <f t="shared" si="80"/>
        <v>123220.65844696765</v>
      </c>
      <c r="AH15" s="200">
        <v>17.3</v>
      </c>
      <c r="AI15" s="199">
        <f>(AH15)*'a14'!$E$14/1000000</f>
        <v>1.4949883824580201</v>
      </c>
      <c r="AJ15" s="199">
        <v>30.1</v>
      </c>
      <c r="AK15" s="199">
        <f>(AJ15)*'a14'!$F$14/1000000</f>
        <v>3.2513836930626017</v>
      </c>
      <c r="AL15" s="200">
        <v>15.9</v>
      </c>
      <c r="AM15" s="199">
        <f>(AL15)*'a14'!$G$14/1000000</f>
        <v>2.0610099954695826</v>
      </c>
      <c r="AN15" s="199">
        <v>7.5</v>
      </c>
      <c r="AO15" s="199">
        <f>(AN15)*'a14'!$H$14/1000000</f>
        <v>1.3407900630017937</v>
      </c>
      <c r="AP15" s="200">
        <v>20.6</v>
      </c>
      <c r="AQ15" s="199">
        <f>(AP15)*'a14'!$I$14/1000000</f>
        <v>4.4627392334720506</v>
      </c>
      <c r="AR15" s="200">
        <v>6.7</v>
      </c>
      <c r="AS15" s="199">
        <f>(AR15)*'a14'!$J$14/1000000</f>
        <v>2.7039475475199675</v>
      </c>
      <c r="AT15" s="200">
        <v>98.1</v>
      </c>
      <c r="AU15" s="199">
        <f t="shared" si="13"/>
        <v>15.314858914984015</v>
      </c>
      <c r="AV15" s="199">
        <f>'a1'!R15/1000</f>
        <v>130.404</v>
      </c>
      <c r="AW15" s="221">
        <f t="shared" si="14"/>
        <v>117441.63457397024</v>
      </c>
      <c r="AX15" s="200">
        <v>96.1</v>
      </c>
      <c r="AY15" s="199">
        <f>(AX15)*'a14'!$E$19/1000000</f>
        <v>9.0462088044135083</v>
      </c>
      <c r="AZ15" s="200">
        <v>199.7</v>
      </c>
      <c r="BA15" s="199">
        <f>(AZ15)*'a14'!$F$19/1000000</f>
        <v>23.498021569216668</v>
      </c>
      <c r="BB15" s="200">
        <v>104.5</v>
      </c>
      <c r="BC15" s="199">
        <f>(BB15)*'a14'!$G$19/1000000</f>
        <v>14.755392612818083</v>
      </c>
      <c r="BD15" s="200">
        <v>47.6</v>
      </c>
      <c r="BE15" s="199">
        <f>(BD15)*'a14'!$H$19/1000000</f>
        <v>8.027451402190442</v>
      </c>
      <c r="BF15" s="200">
        <v>178.1</v>
      </c>
      <c r="BG15" s="199">
        <f>(BF15)*'a14'!$I$19/1000000</f>
        <v>32.050515270311834</v>
      </c>
      <c r="BH15" s="200">
        <v>71</v>
      </c>
      <c r="BI15" s="199">
        <f>(BH15)*'a14'!$J$19/1000000</f>
        <v>22.630887422976194</v>
      </c>
      <c r="BJ15" s="200">
        <v>697</v>
      </c>
      <c r="BK15" s="199">
        <f t="shared" si="21"/>
        <v>110.00847708192674</v>
      </c>
      <c r="BL15" s="199">
        <f>'a1'!X15/1000</f>
        <v>910.45100000000002</v>
      </c>
      <c r="BM15" s="221">
        <f t="shared" si="22"/>
        <v>120828.55319168932</v>
      </c>
      <c r="BN15" s="200">
        <v>120.4</v>
      </c>
      <c r="BO15" s="199">
        <f>(BN15)*'a14'!$E$24/1000000</f>
        <v>13.396182952166692</v>
      </c>
      <c r="BP15" s="200">
        <v>131.5</v>
      </c>
      <c r="BQ15" s="199">
        <f>(BP15)*'a14'!$F$24/1000000</f>
        <v>18.289016385069768</v>
      </c>
      <c r="BR15" s="200">
        <v>111</v>
      </c>
      <c r="BS15" s="199">
        <f>(BR15)*'a14'!$G$24/1000000</f>
        <v>18.52545233833683</v>
      </c>
      <c r="BT15" s="200">
        <v>42</v>
      </c>
      <c r="BU15" s="199">
        <f>(BT15)*'a14'!$H$24/1000000</f>
        <v>8.2533960801837249</v>
      </c>
      <c r="BV15" s="200">
        <v>120</v>
      </c>
      <c r="BW15" s="199">
        <f>(BV15)*'a14'!$I$24/1000000</f>
        <v>25.133648810054513</v>
      </c>
      <c r="BX15" s="200">
        <v>44.2</v>
      </c>
      <c r="BY15" s="199">
        <f>(BX15)*'a14'!$J$24/1000000</f>
        <v>15.764055337257712</v>
      </c>
      <c r="BZ15" s="200">
        <v>569.1</v>
      </c>
      <c r="CA15" s="199">
        <f t="shared" si="29"/>
        <v>99.361751903069248</v>
      </c>
      <c r="CB15" s="199">
        <f>'a1'!AD15/1000</f>
        <v>740.15599999999995</v>
      </c>
      <c r="CC15" s="221">
        <f t="shared" si="30"/>
        <v>134244.33754920485</v>
      </c>
      <c r="CD15" s="200">
        <v>1232</v>
      </c>
      <c r="CE15" s="199">
        <f>(CD15)*'a14'!$E$29/1000000</f>
        <v>127.28422860434218</v>
      </c>
      <c r="CF15" s="200">
        <v>1133.9000000000001</v>
      </c>
      <c r="CG15" s="199">
        <f>(CF15)*'a14'!$F$29/1000000</f>
        <v>146.43626908935025</v>
      </c>
      <c r="CH15" s="200">
        <v>963.8</v>
      </c>
      <c r="CI15" s="199">
        <f>(CH15)*'a14'!$G$29/1000000</f>
        <v>149.36266988092328</v>
      </c>
      <c r="CJ15" s="200">
        <v>388.6</v>
      </c>
      <c r="CK15" s="199">
        <f>(CJ15)*'a14'!$H$29/1000000</f>
        <v>73.439786013575699</v>
      </c>
      <c r="CL15" s="200">
        <v>1234.2</v>
      </c>
      <c r="CM15" s="199">
        <f>(CL15)*'a14'!$I$29/1000000</f>
        <v>230.57508134065495</v>
      </c>
      <c r="CN15" s="200">
        <v>504.5</v>
      </c>
      <c r="CO15" s="199">
        <f>(CN15)*'a14'!$J$29/1000000</f>
        <v>209.60934986260807</v>
      </c>
      <c r="CP15" s="200">
        <v>5457</v>
      </c>
      <c r="CQ15" s="199">
        <f t="shared" si="37"/>
        <v>936.70738479145439</v>
      </c>
      <c r="CR15" s="199">
        <f>'a1'!AJ15/1000</f>
        <v>6996.9859999999999</v>
      </c>
      <c r="CS15" s="221">
        <f t="shared" si="38"/>
        <v>133872.98256584399</v>
      </c>
      <c r="CT15" s="200">
        <v>927.5</v>
      </c>
      <c r="CU15" s="199">
        <f>(CT15)*'a14'!$E$34/1000000</f>
        <v>105.19195154406123</v>
      </c>
      <c r="CV15" s="200">
        <v>1920.6</v>
      </c>
      <c r="CW15" s="199">
        <f>(CV15)*'a14'!$F$34/1000000</f>
        <v>272.27986810717516</v>
      </c>
      <c r="CX15" s="200">
        <v>1719.8</v>
      </c>
      <c r="CY15" s="199">
        <f>(CX15)*'a14'!$G$34/1000000</f>
        <v>292.57539342125574</v>
      </c>
      <c r="CZ15" s="200">
        <v>748.5</v>
      </c>
      <c r="DA15" s="199">
        <f>(CZ15)*'a14'!$H$34/1000000</f>
        <v>147.29228984930398</v>
      </c>
      <c r="DB15" s="200">
        <v>1633.9</v>
      </c>
      <c r="DC15" s="199">
        <f>(DB15)*'a14'!$I$34/1000000</f>
        <v>321.79743539470007</v>
      </c>
      <c r="DD15" s="200">
        <v>1009.7</v>
      </c>
      <c r="DE15" s="199">
        <f>(DD15)*'a14'!$J$34/1000000</f>
        <v>373.25094110625651</v>
      </c>
      <c r="DF15" s="200">
        <v>7960</v>
      </c>
      <c r="DG15" s="199">
        <f t="shared" si="45"/>
        <v>1512.3878794227526</v>
      </c>
      <c r="DH15" s="199">
        <f>'a1'!AP15/1000</f>
        <v>10295.832</v>
      </c>
      <c r="DI15" s="221">
        <f t="shared" si="46"/>
        <v>146893.21653876564</v>
      </c>
      <c r="DJ15" s="200">
        <v>126.5</v>
      </c>
      <c r="DK15" s="199">
        <f>(DJ15)*'a14'!$E$39/1000000</f>
        <v>17.147392254946382</v>
      </c>
      <c r="DL15" s="200">
        <v>218.8</v>
      </c>
      <c r="DM15" s="199">
        <f>(DL15)*'a14'!$F$39/1000000</f>
        <v>37.073610922749694</v>
      </c>
      <c r="DN15" s="200">
        <v>162.4</v>
      </c>
      <c r="DO15" s="199">
        <f>(DN15)*'a14'!$G$39/1000000</f>
        <v>33.020590935216909</v>
      </c>
      <c r="DP15" s="200">
        <v>83.9</v>
      </c>
      <c r="DQ15" s="199">
        <f>(DP15)*'a14'!$H$39/1000000</f>
        <v>20.270049764382144</v>
      </c>
      <c r="DR15" s="200">
        <v>151</v>
      </c>
      <c r="DS15" s="199">
        <f>(DR15)*'a14'!$I$39/1000000</f>
        <v>41.942794347461621</v>
      </c>
      <c r="DT15" s="200">
        <v>81.7</v>
      </c>
      <c r="DU15" s="199">
        <f>(DT15)*'a14'!$J$39/1000000</f>
        <v>32.673729402070549</v>
      </c>
      <c r="DV15" s="200">
        <v>824.2</v>
      </c>
      <c r="DW15" s="199">
        <f t="shared" si="53"/>
        <v>182.12816762682729</v>
      </c>
      <c r="DX15" s="199">
        <f>'a1'!AV15/1000</f>
        <v>1105.421</v>
      </c>
      <c r="DY15" s="221">
        <f t="shared" si="54"/>
        <v>164759.09868441732</v>
      </c>
      <c r="DZ15" s="200">
        <v>120.8</v>
      </c>
      <c r="EA15" s="199">
        <f>(DZ15)*'a14'!$E$44/1000000</f>
        <v>15.709854887541008</v>
      </c>
      <c r="EB15" s="200">
        <v>187.2</v>
      </c>
      <c r="EC15" s="199">
        <f>(EB15)*'a14'!$F$44/1000000</f>
        <v>30.431341421230098</v>
      </c>
      <c r="ED15" s="200">
        <v>153.1</v>
      </c>
      <c r="EE15" s="199">
        <f>(ED15)*'a14'!$G$44/1000000</f>
        <v>29.865630587117487</v>
      </c>
      <c r="EF15" s="200">
        <v>60.1</v>
      </c>
      <c r="EG15" s="199">
        <f>(EF15)*'a14'!$H$44/1000000</f>
        <v>14.952241942027804</v>
      </c>
      <c r="EH15" s="200">
        <v>153.80000000000001</v>
      </c>
      <c r="EI15" s="199">
        <f>(EH15)*'a14'!$I$44/1000000</f>
        <v>41.365834512067472</v>
      </c>
      <c r="EJ15" s="200">
        <v>58.8</v>
      </c>
      <c r="EK15" s="199">
        <f>(EJ15)*'a14'!$J$44/1000000</f>
        <v>32.194455003066025</v>
      </c>
      <c r="EL15" s="200">
        <v>733.8</v>
      </c>
      <c r="EM15" s="199">
        <f t="shared" si="61"/>
        <v>164.51935835304988</v>
      </c>
      <c r="EN15" s="199">
        <f>'a1'!BB15/1000</f>
        <v>1007.727</v>
      </c>
      <c r="EO15" s="221">
        <f t="shared" si="62"/>
        <v>163257.8648314969</v>
      </c>
      <c r="EP15" s="200">
        <v>177.8</v>
      </c>
      <c r="EQ15" s="199">
        <f>(EP15)*'a14'!$E$49/1000000</f>
        <v>20.057661457708676</v>
      </c>
      <c r="ER15" s="200">
        <v>427.2</v>
      </c>
      <c r="ES15" s="199">
        <f>(ER15)*'a14'!$F$49/1000000</f>
        <v>60.24067051977746</v>
      </c>
      <c r="ET15" s="200">
        <v>431.1</v>
      </c>
      <c r="EU15" s="199">
        <f>(ET15)*'a14'!$G$49/1000000</f>
        <v>72.948744553584461</v>
      </c>
      <c r="EV15" s="200">
        <v>185.3</v>
      </c>
      <c r="EW15" s="199">
        <f>(EV15)*'a14'!$H$49/1000000</f>
        <v>38.045882509414156</v>
      </c>
      <c r="EX15" s="200">
        <v>446.2</v>
      </c>
      <c r="EY15" s="199">
        <f>(EX15)*'a14'!$I$49/1000000</f>
        <v>93.035685994453701</v>
      </c>
      <c r="EZ15" s="200">
        <v>222.1</v>
      </c>
      <c r="FA15" s="199">
        <f>(EZ15)*'a14'!$J$49/1000000</f>
        <v>95.955652102836297</v>
      </c>
      <c r="FB15" s="200">
        <v>1889.8</v>
      </c>
      <c r="FC15" s="199">
        <f t="shared" si="82"/>
        <v>380.28429713777473</v>
      </c>
      <c r="FD15" s="199">
        <f>'a1'!BH15/1000</f>
        <v>2547.788</v>
      </c>
      <c r="FE15" s="221">
        <f t="shared" si="69"/>
        <v>149260.57314728491</v>
      </c>
      <c r="FF15" s="200">
        <v>217.1</v>
      </c>
      <c r="FG15" s="199">
        <f>(FF15)*'a14'!$E$54/1000000</f>
        <v>24.36448791913017</v>
      </c>
      <c r="FH15" s="200">
        <v>526.20000000000005</v>
      </c>
      <c r="FI15" s="199">
        <f>(FH15)*'a14'!$F$54/1000000</f>
        <v>73.817328092159684</v>
      </c>
      <c r="FJ15" s="200">
        <v>644.1</v>
      </c>
      <c r="FK15" s="199">
        <f>(FJ15)*'a14'!$G$54/1000000</f>
        <v>108.4281437267048</v>
      </c>
      <c r="FL15" s="200">
        <v>283.5</v>
      </c>
      <c r="FM15" s="199">
        <f>(FL15)*'a14'!$H$54/1000000</f>
        <v>57.016781804997024</v>
      </c>
      <c r="FN15" s="200">
        <v>594.79999999999995</v>
      </c>
      <c r="FO15" s="199">
        <f>(FN15)*'a14'!$I$54/1000000</f>
        <v>120.3422058472522</v>
      </c>
      <c r="FP15" s="200">
        <v>280.2</v>
      </c>
      <c r="FQ15" s="199">
        <f>(FP15)*'a14'!$J$54/1000000</f>
        <v>115.20447985241343</v>
      </c>
      <c r="FR15" s="200">
        <v>2545.9</v>
      </c>
      <c r="FS15" s="199">
        <f t="shared" si="76"/>
        <v>499.17342724265734</v>
      </c>
      <c r="FT15" s="199">
        <f>'a1'!BN15/1000</f>
        <v>3292.1109999999999</v>
      </c>
      <c r="FU15" s="221">
        <f t="shared" si="77"/>
        <v>151627.15571943272</v>
      </c>
    </row>
    <row r="16" spans="1:177" ht="12.75" customHeight="1" x14ac:dyDescent="0.2">
      <c r="A16" s="1">
        <v>1991</v>
      </c>
      <c r="B16" s="200">
        <v>3061.1</v>
      </c>
      <c r="C16" s="199">
        <f>B16*'a14'!$E$4/1000000</f>
        <v>342.6275440470788</v>
      </c>
      <c r="D16" s="200">
        <v>4925.1000000000004</v>
      </c>
      <c r="E16" s="199">
        <f>D16*'a14'!$F$4/1000000</f>
        <v>689.0802804491309</v>
      </c>
      <c r="F16" s="200">
        <v>4509.2</v>
      </c>
      <c r="G16" s="199">
        <f>F16*'a14'!$G$4/1000000</f>
        <v>757.06908706858042</v>
      </c>
      <c r="H16" s="200">
        <v>1909.8</v>
      </c>
      <c r="I16" s="199">
        <f>H16*'a14'!$H$4/1000000</f>
        <v>377.35425248245315</v>
      </c>
      <c r="J16" s="200">
        <v>4722.2</v>
      </c>
      <c r="K16" s="199">
        <f>J16*'a14'!$I$4/1000000</f>
        <v>926.6594702340069</v>
      </c>
      <c r="L16" s="200">
        <v>2405.9</v>
      </c>
      <c r="M16" s="199">
        <f>L16*'a14'!$J$4/1000000</f>
        <v>947.88555575010685</v>
      </c>
      <c r="N16" s="200">
        <v>21533.3</v>
      </c>
      <c r="O16" s="199">
        <f t="shared" si="78"/>
        <v>4040.6761900313572</v>
      </c>
      <c r="P16" s="199">
        <f>'a1'!F16/1000</f>
        <v>28037.42</v>
      </c>
      <c r="Q16" s="221">
        <f t="shared" si="81"/>
        <v>144117.26150378166</v>
      </c>
      <c r="R16" s="200">
        <v>94.1</v>
      </c>
      <c r="S16" s="199">
        <f>(R16)*'a14'!$E$9/1000000</f>
        <v>9.7791129714391012</v>
      </c>
      <c r="T16" s="200">
        <v>115.6</v>
      </c>
      <c r="U16" s="199">
        <f>(T16)*'a14'!$F$9/1000000</f>
        <v>15.016810035844317</v>
      </c>
      <c r="V16" s="200">
        <v>70.8</v>
      </c>
      <c r="W16" s="199">
        <f>(V16)*'a14'!$G$9/1000000</f>
        <v>11.03657595713956</v>
      </c>
      <c r="X16" s="200">
        <v>32.799999999999997</v>
      </c>
      <c r="Y16" s="199">
        <f>(X16)*'a14'!$H$9/1000000</f>
        <v>6.149102589304059</v>
      </c>
      <c r="Z16" s="200">
        <v>103.5</v>
      </c>
      <c r="AA16" s="199">
        <f>(Z16)*'a14'!$I$9/1000000</f>
        <v>20.556668305573925</v>
      </c>
      <c r="AB16" s="200">
        <v>27.8</v>
      </c>
      <c r="AC16" s="199">
        <f>(AB16)*'a14'!$J$9/1000000</f>
        <v>10.145430678447267</v>
      </c>
      <c r="AD16" s="200">
        <v>444.4</v>
      </c>
      <c r="AE16" s="199">
        <f t="shared" si="79"/>
        <v>72.683700537748237</v>
      </c>
      <c r="AF16" s="199">
        <f>'a1'!L16/1000</f>
        <v>579.64400000000001</v>
      </c>
      <c r="AG16" s="221">
        <f t="shared" si="80"/>
        <v>125393.69084774144</v>
      </c>
      <c r="AH16" s="200">
        <v>16.600000000000001</v>
      </c>
      <c r="AI16" s="199">
        <f>(AH16)*'a14'!$E$14/1000000</f>
        <v>1.4344975230522043</v>
      </c>
      <c r="AJ16" s="199">
        <v>29.6</v>
      </c>
      <c r="AK16" s="199">
        <f>(AJ16)*'a14'!$F$14/1000000</f>
        <v>3.1973739971645521</v>
      </c>
      <c r="AL16" s="200">
        <v>16.7</v>
      </c>
      <c r="AM16" s="199">
        <f>(AL16)*'a14'!$G$14/1000000</f>
        <v>2.1647086115938383</v>
      </c>
      <c r="AN16" s="199">
        <v>7.7</v>
      </c>
      <c r="AO16" s="199">
        <f>(AN16)*'a14'!$H$14/1000000</f>
        <v>1.3765444646818417</v>
      </c>
      <c r="AP16" s="200">
        <v>20.100000000000001</v>
      </c>
      <c r="AQ16" s="199">
        <f>(AP16)*'a14'!$I$14/1000000</f>
        <v>4.3544203200382627</v>
      </c>
      <c r="AR16" s="200">
        <v>7.7</v>
      </c>
      <c r="AS16" s="199">
        <f>(AR16)*'a14'!$J$14/1000000</f>
        <v>3.1075218083438432</v>
      </c>
      <c r="AT16" s="200">
        <v>98.5</v>
      </c>
      <c r="AU16" s="199">
        <f t="shared" si="13"/>
        <v>15.635066724874545</v>
      </c>
      <c r="AV16" s="199">
        <f>'a1'!R16/1000</f>
        <v>130.369</v>
      </c>
      <c r="AW16" s="221">
        <f t="shared" si="14"/>
        <v>119929.32924908947</v>
      </c>
      <c r="AX16" s="200">
        <v>92.2</v>
      </c>
      <c r="AY16" s="199">
        <f>(AX16)*'a14'!$E$19/1000000</f>
        <v>8.679088988209422</v>
      </c>
      <c r="AZ16" s="200">
        <v>205.2</v>
      </c>
      <c r="BA16" s="199">
        <f>(AZ16)*'a14'!$F$19/1000000</f>
        <v>24.145187911884129</v>
      </c>
      <c r="BB16" s="200">
        <v>104.4</v>
      </c>
      <c r="BC16" s="199">
        <f>(BB16)*'a14'!$G$19/1000000</f>
        <v>14.741272619887157</v>
      </c>
      <c r="BD16" s="200">
        <v>47.4</v>
      </c>
      <c r="BE16" s="199">
        <f>(BD16)*'a14'!$H$19/1000000</f>
        <v>7.9937226147862797</v>
      </c>
      <c r="BF16" s="200">
        <v>176.7</v>
      </c>
      <c r="BG16" s="199">
        <f>(BF16)*'a14'!$I$19/1000000</f>
        <v>31.798574105918593</v>
      </c>
      <c r="BH16" s="200">
        <v>77.7</v>
      </c>
      <c r="BI16" s="199">
        <f>(BH16)*'a14'!$J$19/1000000</f>
        <v>24.766478207961274</v>
      </c>
      <c r="BJ16" s="200">
        <v>703.4</v>
      </c>
      <c r="BK16" s="199">
        <f t="shared" si="21"/>
        <v>112.12432444864685</v>
      </c>
      <c r="BL16" s="199">
        <f>'a1'!X16/1000</f>
        <v>914.96900000000005</v>
      </c>
      <c r="BM16" s="221">
        <f t="shared" si="22"/>
        <v>122544.39707645487</v>
      </c>
      <c r="BN16" s="200">
        <v>115.9</v>
      </c>
      <c r="BO16" s="199">
        <f>(BN16)*'a14'!$E$24/1000000</f>
        <v>12.895495051130561</v>
      </c>
      <c r="BP16" s="200">
        <v>135.5</v>
      </c>
      <c r="BQ16" s="199">
        <f>(BP16)*'a14'!$F$24/1000000</f>
        <v>18.845336275109915</v>
      </c>
      <c r="BR16" s="200">
        <v>118.2</v>
      </c>
      <c r="BS16" s="199">
        <f>(BR16)*'a14'!$G$24/1000000</f>
        <v>19.72710330082354</v>
      </c>
      <c r="BT16" s="200">
        <v>43.9</v>
      </c>
      <c r="BU16" s="199">
        <f>(BT16)*'a14'!$H$24/1000000</f>
        <v>8.6267639980967985</v>
      </c>
      <c r="BV16" s="200">
        <v>117.5</v>
      </c>
      <c r="BW16" s="199">
        <f>(BV16)*'a14'!$I$24/1000000</f>
        <v>24.610031126511711</v>
      </c>
      <c r="BX16" s="200">
        <v>44.5</v>
      </c>
      <c r="BY16" s="199">
        <f>(BX16)*'a14'!$J$24/1000000</f>
        <v>15.871051187963081</v>
      </c>
      <c r="BZ16" s="200">
        <v>575.5</v>
      </c>
      <c r="CA16" s="199">
        <f t="shared" si="29"/>
        <v>100.57578093963559</v>
      </c>
      <c r="CB16" s="199">
        <f>'a1'!AD16/1000</f>
        <v>745.56700000000001</v>
      </c>
      <c r="CC16" s="221">
        <f t="shared" si="30"/>
        <v>134898.38061453309</v>
      </c>
      <c r="CD16" s="200">
        <v>1205.8</v>
      </c>
      <c r="CE16" s="199">
        <f>(CD16)*'a14'!$E$29/1000000</f>
        <v>124.57737244408749</v>
      </c>
      <c r="CF16" s="200">
        <v>1135.4000000000001</v>
      </c>
      <c r="CG16" s="199">
        <f>(CF16)*'a14'!$F$29/1000000</f>
        <v>146.62998494051351</v>
      </c>
      <c r="CH16" s="200">
        <v>991</v>
      </c>
      <c r="CI16" s="199">
        <f>(CH16)*'a14'!$G$29/1000000</f>
        <v>153.57792680223591</v>
      </c>
      <c r="CJ16" s="200">
        <v>375.8</v>
      </c>
      <c r="CK16" s="199">
        <f>(CJ16)*'a14'!$H$29/1000000</f>
        <v>71.020770931296312</v>
      </c>
      <c r="CL16" s="200">
        <v>1284.5999999999999</v>
      </c>
      <c r="CM16" s="199">
        <f>(CL16)*'a14'!$I$29/1000000</f>
        <v>239.99088437060871</v>
      </c>
      <c r="CN16" s="200">
        <v>524.4</v>
      </c>
      <c r="CO16" s="199">
        <f>(CN16)*'a14'!$J$29/1000000</f>
        <v>217.87738962924018</v>
      </c>
      <c r="CP16" s="200">
        <v>5517</v>
      </c>
      <c r="CQ16" s="199">
        <f t="shared" si="37"/>
        <v>953.67432911798198</v>
      </c>
      <c r="CR16" s="199">
        <f>'a1'!AJ16/1000</f>
        <v>7067.3959999999997</v>
      </c>
      <c r="CS16" s="221">
        <f t="shared" si="38"/>
        <v>134939.98767268483</v>
      </c>
      <c r="CT16" s="200">
        <v>902.3</v>
      </c>
      <c r="CU16" s="199">
        <f>(CT16)*'a14'!$E$34/1000000</f>
        <v>102.3339060681471</v>
      </c>
      <c r="CV16" s="200">
        <v>1960.9</v>
      </c>
      <c r="CW16" s="199">
        <f>(CV16)*'a14'!$F$34/1000000</f>
        <v>277.99312369642814</v>
      </c>
      <c r="CX16" s="200">
        <v>1755.3</v>
      </c>
      <c r="CY16" s="199">
        <f>(CX16)*'a14'!$G$34/1000000</f>
        <v>298.61471570666953</v>
      </c>
      <c r="CZ16" s="200">
        <v>763</v>
      </c>
      <c r="DA16" s="199">
        <f>(CZ16)*'a14'!$H$34/1000000</f>
        <v>150.14564750169529</v>
      </c>
      <c r="DB16" s="200">
        <v>1642.2</v>
      </c>
      <c r="DC16" s="199">
        <f>(DB16)*'a14'!$I$34/1000000</f>
        <v>323.43212461299737</v>
      </c>
      <c r="DD16" s="200">
        <v>1067.9000000000001</v>
      </c>
      <c r="DE16" s="199">
        <f>(DD16)*'a14'!$J$34/1000000</f>
        <v>394.76545509296955</v>
      </c>
      <c r="DF16" s="200">
        <v>8091.5</v>
      </c>
      <c r="DG16" s="199">
        <f t="shared" si="45"/>
        <v>1547.2849726789068</v>
      </c>
      <c r="DH16" s="199">
        <f>'a1'!AP16/1000</f>
        <v>10431.316000000001</v>
      </c>
      <c r="DI16" s="221">
        <f t="shared" si="46"/>
        <v>148330.75449721844</v>
      </c>
      <c r="DJ16" s="200">
        <v>125.9</v>
      </c>
      <c r="DK16" s="199">
        <f>(DJ16)*'a14'!$E$39/1000000</f>
        <v>17.066060750179837</v>
      </c>
      <c r="DL16" s="200">
        <v>210</v>
      </c>
      <c r="DM16" s="199">
        <f>(DL16)*'a14'!$F$39/1000000</f>
        <v>35.582533335363053</v>
      </c>
      <c r="DN16" s="200">
        <v>163.5</v>
      </c>
      <c r="DO16" s="199">
        <f>(DN16)*'a14'!$G$39/1000000</f>
        <v>33.244252573324907</v>
      </c>
      <c r="DP16" s="200">
        <v>82.6</v>
      </c>
      <c r="DQ16" s="199">
        <f>(DP16)*'a14'!$H$39/1000000</f>
        <v>19.955972712013882</v>
      </c>
      <c r="DR16" s="200">
        <v>160</v>
      </c>
      <c r="DS16" s="199">
        <f>(DR16)*'a14'!$I$39/1000000</f>
        <v>44.442695997310324</v>
      </c>
      <c r="DT16" s="200">
        <v>85.2</v>
      </c>
      <c r="DU16" s="199">
        <f>(DT16)*'a14'!$J$39/1000000</f>
        <v>34.073460771804292</v>
      </c>
      <c r="DV16" s="200">
        <v>827.3</v>
      </c>
      <c r="DW16" s="199">
        <f t="shared" si="53"/>
        <v>184.36497613999629</v>
      </c>
      <c r="DX16" s="199">
        <f>'a1'!AV16/1000</f>
        <v>1109.604</v>
      </c>
      <c r="DY16" s="221">
        <f t="shared" si="54"/>
        <v>166153.84960760441</v>
      </c>
      <c r="DZ16" s="200">
        <v>125.1</v>
      </c>
      <c r="EA16" s="199">
        <f>(DZ16)*'a14'!$E$44/1000000</f>
        <v>16.269063298273014</v>
      </c>
      <c r="EB16" s="200">
        <v>180.4</v>
      </c>
      <c r="EC16" s="199">
        <f>(EB16)*'a14'!$F$44/1000000</f>
        <v>29.325929446527294</v>
      </c>
      <c r="ED16" s="200">
        <v>158</v>
      </c>
      <c r="EE16" s="199">
        <f>(ED16)*'a14'!$G$44/1000000</f>
        <v>30.821486824066383</v>
      </c>
      <c r="EF16" s="200">
        <v>58.2</v>
      </c>
      <c r="EG16" s="199">
        <f>(EF16)*'a14'!$H$44/1000000</f>
        <v>14.479542113577674</v>
      </c>
      <c r="EH16" s="200">
        <v>149.1</v>
      </c>
      <c r="EI16" s="199">
        <f>(EH16)*'a14'!$I$44/1000000</f>
        <v>40.101729036081011</v>
      </c>
      <c r="EJ16" s="200">
        <v>60.7</v>
      </c>
      <c r="EK16" s="199">
        <f>(EJ16)*'a14'!$J$44/1000000</f>
        <v>33.23475201847122</v>
      </c>
      <c r="EL16" s="200">
        <v>731.5</v>
      </c>
      <c r="EM16" s="199">
        <f t="shared" si="61"/>
        <v>164.23250273699659</v>
      </c>
      <c r="EN16" s="199">
        <f>'a1'!BB16/1000</f>
        <v>1002.713</v>
      </c>
      <c r="EO16" s="221">
        <f t="shared" si="62"/>
        <v>163788.14549825981</v>
      </c>
      <c r="EP16" s="200">
        <v>170.9</v>
      </c>
      <c r="EQ16" s="199">
        <f>(EP16)*'a14'!$E$49/1000000</f>
        <v>19.27927077121717</v>
      </c>
      <c r="ER16" s="200">
        <v>431</v>
      </c>
      <c r="ES16" s="199">
        <f>(ER16)*'a14'!$F$49/1000000</f>
        <v>60.776519180767998</v>
      </c>
      <c r="ET16" s="200">
        <v>448.3</v>
      </c>
      <c r="EU16" s="199">
        <f>(ET16)*'a14'!$G$49/1000000</f>
        <v>75.859248859596178</v>
      </c>
      <c r="EV16" s="200">
        <v>184</v>
      </c>
      <c r="EW16" s="199">
        <f>(EV16)*'a14'!$H$49/1000000</f>
        <v>37.778965902494356</v>
      </c>
      <c r="EX16" s="200">
        <v>462.3</v>
      </c>
      <c r="EY16" s="199">
        <f>(EX16)*'a14'!$I$49/1000000</f>
        <v>96.392643736521634</v>
      </c>
      <c r="EZ16" s="200">
        <v>231.4</v>
      </c>
      <c r="FA16" s="199">
        <f>(EZ16)*'a14'!$J$49/1000000</f>
        <v>99.973606017993333</v>
      </c>
      <c r="FB16" s="200">
        <v>1927.8</v>
      </c>
      <c r="FC16" s="199">
        <f t="shared" si="82"/>
        <v>390.06025446859064</v>
      </c>
      <c r="FD16" s="199">
        <f>'a1'!BH16/1000</f>
        <v>2592.306</v>
      </c>
      <c r="FE16" s="221">
        <f t="shared" si="69"/>
        <v>150468.44564977693</v>
      </c>
      <c r="FF16" s="200">
        <v>212.3</v>
      </c>
      <c r="FG16" s="199">
        <f>(FF16)*'a14'!$E$54/1000000</f>
        <v>23.825798181627523</v>
      </c>
      <c r="FH16" s="200">
        <v>521.6</v>
      </c>
      <c r="FI16" s="199">
        <f>(FH16)*'a14'!$F$54/1000000</f>
        <v>73.172022677442968</v>
      </c>
      <c r="FJ16" s="200">
        <v>683.1</v>
      </c>
      <c r="FK16" s="199">
        <f>(FJ16)*'a14'!$G$54/1000000</f>
        <v>114.99342490251831</v>
      </c>
      <c r="FL16" s="200">
        <v>314.3</v>
      </c>
      <c r="FM16" s="199">
        <f>(FL16)*'a14'!$H$54/1000000</f>
        <v>63.211197606033743</v>
      </c>
      <c r="FN16" s="200">
        <v>606.29999999999995</v>
      </c>
      <c r="FO16" s="199">
        <f>(FN16)*'a14'!$I$54/1000000</f>
        <v>122.66892973300102</v>
      </c>
      <c r="FP16" s="200">
        <v>278.7</v>
      </c>
      <c r="FQ16" s="199">
        <f>(FP16)*'a14'!$J$54/1000000</f>
        <v>114.58775351487374</v>
      </c>
      <c r="FR16" s="200">
        <v>2616.1999999999998</v>
      </c>
      <c r="FS16" s="199">
        <f t="shared" si="76"/>
        <v>512.45912661549733</v>
      </c>
      <c r="FT16" s="199">
        <f>'a1'!BN16/1000</f>
        <v>3373.7869999999998</v>
      </c>
      <c r="FU16" s="221">
        <f t="shared" si="77"/>
        <v>151894.33316789035</v>
      </c>
    </row>
    <row r="17" spans="1:177" ht="12.75" customHeight="1" x14ac:dyDescent="0.2">
      <c r="A17" s="1">
        <v>1992</v>
      </c>
      <c r="B17" s="200">
        <v>2992.6</v>
      </c>
      <c r="C17" s="199">
        <f>B17*'a14'!$E$4/1000000</f>
        <v>334.9603699047035</v>
      </c>
      <c r="D17" s="200">
        <v>4809.7</v>
      </c>
      <c r="E17" s="199">
        <f>D17*'a14'!$F$4/1000000</f>
        <v>672.93444293033338</v>
      </c>
      <c r="F17" s="200">
        <v>4629.1000000000004</v>
      </c>
      <c r="G17" s="199">
        <f>F17*'a14'!$G$4/1000000</f>
        <v>777.19961655042266</v>
      </c>
      <c r="H17" s="200">
        <v>1934.2</v>
      </c>
      <c r="I17" s="199">
        <f>H17*'a14'!$H$4/1000000</f>
        <v>382.17540849908943</v>
      </c>
      <c r="J17" s="200">
        <v>4866.7</v>
      </c>
      <c r="K17" s="199">
        <f>J17*'a14'!$I$4/1000000</f>
        <v>955.01538346275913</v>
      </c>
      <c r="L17" s="200">
        <v>2587.8000000000002</v>
      </c>
      <c r="M17" s="199">
        <f>L17*'a14'!$J$4/1000000</f>
        <v>1019.5512037782644</v>
      </c>
      <c r="N17" s="200">
        <v>21820.2</v>
      </c>
      <c r="O17" s="199">
        <f t="shared" si="78"/>
        <v>4141.8364251255725</v>
      </c>
      <c r="P17" s="199">
        <f>'a1'!F17/1000</f>
        <v>28371.263999999999</v>
      </c>
      <c r="Q17" s="221">
        <f t="shared" si="81"/>
        <v>145987.02493923332</v>
      </c>
      <c r="R17" s="200">
        <v>92.6</v>
      </c>
      <c r="S17" s="199">
        <f>(R17)*'a14'!$E$9/1000000</f>
        <v>9.6232291302365667</v>
      </c>
      <c r="T17" s="200">
        <v>111.3</v>
      </c>
      <c r="U17" s="199">
        <f>(T17)*'a14'!$F$9/1000000</f>
        <v>14.45822627153523</v>
      </c>
      <c r="V17" s="200">
        <v>74.5</v>
      </c>
      <c r="W17" s="199">
        <f>(V17)*'a14'!$G$9/1000000</f>
        <v>11.613346169588944</v>
      </c>
      <c r="X17" s="200">
        <v>32</v>
      </c>
      <c r="Y17" s="199">
        <f>(X17)*'a14'!$H$9/1000000</f>
        <v>5.999124477369814</v>
      </c>
      <c r="Z17" s="200">
        <v>108</v>
      </c>
      <c r="AA17" s="199">
        <f>(Z17)*'a14'!$I$9/1000000</f>
        <v>21.450436492772791</v>
      </c>
      <c r="AB17" s="200">
        <v>29.6</v>
      </c>
      <c r="AC17" s="199">
        <f>(AB17)*'a14'!$J$9/1000000</f>
        <v>10.802329067699249</v>
      </c>
      <c r="AD17" s="200">
        <v>447.9</v>
      </c>
      <c r="AE17" s="199">
        <f t="shared" si="79"/>
        <v>73.946691609202588</v>
      </c>
      <c r="AF17" s="199">
        <f>'a1'!L17/1000</f>
        <v>580.10900000000004</v>
      </c>
      <c r="AG17" s="221">
        <f t="shared" si="80"/>
        <v>127470.34024502737</v>
      </c>
      <c r="AH17" s="200">
        <v>15.3</v>
      </c>
      <c r="AI17" s="199">
        <f>(AH17)*'a14'!$E$14/1000000</f>
        <v>1.3221573555842605</v>
      </c>
      <c r="AJ17" s="199">
        <v>28.5</v>
      </c>
      <c r="AK17" s="199">
        <f>(AJ17)*'a14'!$F$14/1000000</f>
        <v>3.078552666188842</v>
      </c>
      <c r="AL17" s="200">
        <v>17</v>
      </c>
      <c r="AM17" s="199">
        <f>(AL17)*'a14'!$G$14/1000000</f>
        <v>2.203595592640434</v>
      </c>
      <c r="AN17" s="199">
        <v>8.1999999999999993</v>
      </c>
      <c r="AO17" s="199">
        <f>(AN17)*'a14'!$H$14/1000000</f>
        <v>1.465930468881961</v>
      </c>
      <c r="AP17" s="200">
        <v>21.5</v>
      </c>
      <c r="AQ17" s="199">
        <f>(AP17)*'a14'!$I$14/1000000</f>
        <v>4.6577132776528671</v>
      </c>
      <c r="AR17" s="200">
        <v>9</v>
      </c>
      <c r="AS17" s="199">
        <f>(AR17)*'a14'!$J$14/1000000</f>
        <v>3.6321683474148814</v>
      </c>
      <c r="AT17" s="200">
        <v>99.6</v>
      </c>
      <c r="AU17" s="199">
        <f t="shared" si="13"/>
        <v>16.360117708363248</v>
      </c>
      <c r="AV17" s="199">
        <f>'a1'!R17/1000</f>
        <v>130.827</v>
      </c>
      <c r="AW17" s="221">
        <f t="shared" si="14"/>
        <v>125051.53911931977</v>
      </c>
      <c r="AX17" s="200">
        <v>88.9</v>
      </c>
      <c r="AY17" s="199">
        <f>(AX17)*'a14'!$E$19/1000000</f>
        <v>8.3684491437290429</v>
      </c>
      <c r="AZ17" s="200">
        <v>200.1</v>
      </c>
      <c r="BA17" s="199">
        <f>(AZ17)*'a14'!$F$19/1000000</f>
        <v>23.545088212319758</v>
      </c>
      <c r="BB17" s="200">
        <v>107.4</v>
      </c>
      <c r="BC17" s="199">
        <f>(BB17)*'a14'!$G$19/1000000</f>
        <v>15.164872407814947</v>
      </c>
      <c r="BD17" s="200">
        <v>50.2</v>
      </c>
      <c r="BE17" s="199">
        <f>(BD17)*'a14'!$H$19/1000000</f>
        <v>8.4659256384445403</v>
      </c>
      <c r="BF17" s="200">
        <v>186.4</v>
      </c>
      <c r="BG17" s="199">
        <f>(BF17)*'a14'!$I$19/1000000</f>
        <v>33.544166459214637</v>
      </c>
      <c r="BH17" s="200">
        <v>74.900000000000006</v>
      </c>
      <c r="BI17" s="199">
        <f>(BH17)*'a14'!$J$19/1000000</f>
        <v>23.87399250677348</v>
      </c>
      <c r="BJ17" s="200">
        <v>708</v>
      </c>
      <c r="BK17" s="199">
        <f t="shared" si="21"/>
        <v>112.9624943682964</v>
      </c>
      <c r="BL17" s="199">
        <f>'a1'!X17/1000</f>
        <v>919.45100000000002</v>
      </c>
      <c r="BM17" s="221">
        <f t="shared" si="22"/>
        <v>122858.6345202696</v>
      </c>
      <c r="BN17" s="200">
        <v>112.6</v>
      </c>
      <c r="BO17" s="199">
        <f>(BN17)*'a14'!$E$24/1000000</f>
        <v>12.528323923704063</v>
      </c>
      <c r="BP17" s="200">
        <v>130.69999999999999</v>
      </c>
      <c r="BQ17" s="199">
        <f>(BP17)*'a14'!$F$24/1000000</f>
        <v>18.177752407061735</v>
      </c>
      <c r="BR17" s="200">
        <v>121.9</v>
      </c>
      <c r="BS17" s="199">
        <f>(BR17)*'a14'!$G$24/1000000</f>
        <v>20.3446183787681</v>
      </c>
      <c r="BT17" s="200">
        <v>45.2</v>
      </c>
      <c r="BU17" s="199">
        <f>(BT17)*'a14'!$H$24/1000000</f>
        <v>8.8822262577215341</v>
      </c>
      <c r="BV17" s="200">
        <v>120.3</v>
      </c>
      <c r="BW17" s="199">
        <f>(BV17)*'a14'!$I$24/1000000</f>
        <v>25.19648293207965</v>
      </c>
      <c r="BX17" s="200">
        <v>49</v>
      </c>
      <c r="BY17" s="199">
        <f>(BX17)*'a14'!$J$24/1000000</f>
        <v>17.475988948543616</v>
      </c>
      <c r="BZ17" s="200">
        <v>579.70000000000005</v>
      </c>
      <c r="CA17" s="199">
        <f t="shared" si="29"/>
        <v>102.6053928478787</v>
      </c>
      <c r="CB17" s="199">
        <f>'a1'!AD17/1000</f>
        <v>748.12099999999998</v>
      </c>
      <c r="CC17" s="221">
        <f t="shared" si="30"/>
        <v>137150.79893209614</v>
      </c>
      <c r="CD17" s="200">
        <v>1178.4000000000001</v>
      </c>
      <c r="CE17" s="199">
        <f>(CD17)*'a14'!$E$29/1000000</f>
        <v>121.74653813908834</v>
      </c>
      <c r="CF17" s="200">
        <v>1098.5</v>
      </c>
      <c r="CG17" s="199">
        <f>(CF17)*'a14'!$F$29/1000000</f>
        <v>141.86457500189721</v>
      </c>
      <c r="CH17" s="200">
        <v>999.2</v>
      </c>
      <c r="CI17" s="199">
        <f>(CH17)*'a14'!$G$29/1000000</f>
        <v>154.84870278586695</v>
      </c>
      <c r="CJ17" s="200">
        <v>369.3</v>
      </c>
      <c r="CK17" s="199">
        <f>(CJ17)*'a14'!$H$29/1000000</f>
        <v>69.792364834826316</v>
      </c>
      <c r="CL17" s="200">
        <v>1324.8</v>
      </c>
      <c r="CM17" s="199">
        <f>(CL17)*'a14'!$I$29/1000000</f>
        <v>247.50110821592907</v>
      </c>
      <c r="CN17" s="200">
        <v>594.29999999999995</v>
      </c>
      <c r="CO17" s="199">
        <f>(CN17)*'a14'!$J$29/1000000</f>
        <v>246.91939865876705</v>
      </c>
      <c r="CP17" s="200">
        <v>5564.5</v>
      </c>
      <c r="CQ17" s="199">
        <f t="shared" si="37"/>
        <v>982.67268763637492</v>
      </c>
      <c r="CR17" s="199">
        <f>'a1'!AJ17/1000</f>
        <v>7110.01</v>
      </c>
      <c r="CS17" s="221">
        <f t="shared" si="38"/>
        <v>138209.74761447238</v>
      </c>
      <c r="CT17" s="200">
        <v>879.9</v>
      </c>
      <c r="CU17" s="199">
        <f>(CT17)*'a14'!$E$34/1000000</f>
        <v>99.793421200667893</v>
      </c>
      <c r="CV17" s="200">
        <v>1910.3</v>
      </c>
      <c r="CW17" s="199">
        <f>(CV17)*'a14'!$F$34/1000000</f>
        <v>270.81965638088974</v>
      </c>
      <c r="CX17" s="200">
        <v>1826.5</v>
      </c>
      <c r="CY17" s="199">
        <f>(CX17)*'a14'!$G$34/1000000</f>
        <v>310.72738462840078</v>
      </c>
      <c r="CZ17" s="200">
        <v>763.9</v>
      </c>
      <c r="DA17" s="199">
        <f>(CZ17)*'a14'!$H$34/1000000</f>
        <v>150.32275245942992</v>
      </c>
      <c r="DB17" s="200">
        <v>1708.8</v>
      </c>
      <c r="DC17" s="199">
        <f>(DB17)*'a14'!$I$34/1000000</f>
        <v>336.54902846102175</v>
      </c>
      <c r="DD17" s="200">
        <v>1121.5</v>
      </c>
      <c r="DE17" s="199">
        <f>(DD17)*'a14'!$J$34/1000000</f>
        <v>414.57950921131686</v>
      </c>
      <c r="DF17" s="200">
        <v>8210.9</v>
      </c>
      <c r="DG17" s="199">
        <f t="shared" si="45"/>
        <v>1582.791752341727</v>
      </c>
      <c r="DH17" s="199">
        <f>'a1'!AP17/1000</f>
        <v>10572.205</v>
      </c>
      <c r="DI17" s="221">
        <f t="shared" si="46"/>
        <v>149712.54836069929</v>
      </c>
      <c r="DJ17" s="200">
        <v>118.5</v>
      </c>
      <c r="DK17" s="199">
        <f>(DJ17)*'a14'!$E$39/1000000</f>
        <v>16.062972191392461</v>
      </c>
      <c r="DL17" s="200">
        <v>208.3</v>
      </c>
      <c r="DM17" s="199">
        <f>(DL17)*'a14'!$F$39/1000000</f>
        <v>35.294484255981544</v>
      </c>
      <c r="DN17" s="200">
        <v>171.4</v>
      </c>
      <c r="DO17" s="199">
        <f>(DN17)*'a14'!$G$39/1000000</f>
        <v>34.85054979246415</v>
      </c>
      <c r="DP17" s="200">
        <v>84.2</v>
      </c>
      <c r="DQ17" s="199">
        <f>(DP17)*'a14'!$H$39/1000000</f>
        <v>20.342529084159434</v>
      </c>
      <c r="DR17" s="200">
        <v>158.69999999999999</v>
      </c>
      <c r="DS17" s="199">
        <f>(DR17)*'a14'!$I$39/1000000</f>
        <v>44.081599092332176</v>
      </c>
      <c r="DT17" s="200">
        <v>87.5</v>
      </c>
      <c r="DU17" s="199">
        <f>(DT17)*'a14'!$J$39/1000000</f>
        <v>34.993284243343616</v>
      </c>
      <c r="DV17" s="200">
        <v>828.6</v>
      </c>
      <c r="DW17" s="199">
        <f t="shared" si="53"/>
        <v>185.62541865967339</v>
      </c>
      <c r="DX17" s="199">
        <f>'a1'!AV17/1000</f>
        <v>1112.6890000000001</v>
      </c>
      <c r="DY17" s="221">
        <f t="shared" si="54"/>
        <v>166825.96723763188</v>
      </c>
      <c r="DZ17" s="200">
        <v>116.1</v>
      </c>
      <c r="EA17" s="199">
        <f>(DZ17)*'a14'!$E$44/1000000</f>
        <v>15.098627089764163</v>
      </c>
      <c r="EB17" s="200">
        <v>180.1</v>
      </c>
      <c r="EC17" s="199">
        <f>(EB17)*'a14'!$F$44/1000000</f>
        <v>29.277161271172758</v>
      </c>
      <c r="ED17" s="200">
        <v>156.1</v>
      </c>
      <c r="EE17" s="199">
        <f>(ED17)*'a14'!$G$44/1000000</f>
        <v>30.45084869137191</v>
      </c>
      <c r="EF17" s="200">
        <v>59.4</v>
      </c>
      <c r="EG17" s="199">
        <f>(EF17)*'a14'!$H$44/1000000</f>
        <v>14.778089373651438</v>
      </c>
      <c r="EH17" s="200">
        <v>160.1</v>
      </c>
      <c r="EI17" s="199">
        <f>(EH17)*'a14'!$I$44/1000000</f>
        <v>43.060273767113145</v>
      </c>
      <c r="EJ17" s="200">
        <v>60.7</v>
      </c>
      <c r="EK17" s="199">
        <f>(EJ17)*'a14'!$J$44/1000000</f>
        <v>33.23475201847122</v>
      </c>
      <c r="EL17" s="200">
        <v>732.5</v>
      </c>
      <c r="EM17" s="199">
        <f t="shared" si="61"/>
        <v>165.89975221154464</v>
      </c>
      <c r="EN17" s="199">
        <f>'a1'!BB17/1000</f>
        <v>1003.995</v>
      </c>
      <c r="EO17" s="221">
        <f t="shared" si="62"/>
        <v>165239.61992992458</v>
      </c>
      <c r="EP17" s="200">
        <v>170.1</v>
      </c>
      <c r="EQ17" s="199">
        <f>(EP17)*'a14'!$E$49/1000000</f>
        <v>19.189022575681921</v>
      </c>
      <c r="ER17" s="200">
        <v>422</v>
      </c>
      <c r="ES17" s="199">
        <f>(ER17)*'a14'!$F$49/1000000</f>
        <v>59.507403931053588</v>
      </c>
      <c r="ET17" s="200">
        <v>454.4</v>
      </c>
      <c r="EU17" s="199">
        <f>(ET17)*'a14'!$G$49/1000000</f>
        <v>76.891462596030564</v>
      </c>
      <c r="EV17" s="200">
        <v>182.4</v>
      </c>
      <c r="EW17" s="199">
        <f>(EV17)*'a14'!$H$49/1000000</f>
        <v>37.450453155516151</v>
      </c>
      <c r="EX17" s="200">
        <v>478.2</v>
      </c>
      <c r="EY17" s="199">
        <f>(EX17)*'a14'!$I$49/1000000</f>
        <v>99.707900140178751</v>
      </c>
      <c r="EZ17" s="200">
        <v>251</v>
      </c>
      <c r="FA17" s="199">
        <f>(EZ17)*'a14'!$J$49/1000000</f>
        <v>108.44155190370061</v>
      </c>
      <c r="FB17" s="200">
        <v>1958.1</v>
      </c>
      <c r="FC17" s="199">
        <f t="shared" si="82"/>
        <v>401.18779430216159</v>
      </c>
      <c r="FD17" s="199">
        <f>'a1'!BH17/1000</f>
        <v>2632.672</v>
      </c>
      <c r="FE17" s="221">
        <f t="shared" si="69"/>
        <v>152388.06592775765</v>
      </c>
      <c r="FF17" s="200">
        <v>220.1</v>
      </c>
      <c r="FG17" s="199">
        <f>(FF17)*'a14'!$E$54/1000000</f>
        <v>24.701169005069321</v>
      </c>
      <c r="FH17" s="200">
        <v>519.9</v>
      </c>
      <c r="FI17" s="199">
        <f>(FH17)*'a14'!$F$54/1000000</f>
        <v>72.933540241569403</v>
      </c>
      <c r="FJ17" s="200">
        <v>700.7</v>
      </c>
      <c r="FK17" s="199">
        <f>(FJ17)*'a14'!$G$54/1000000</f>
        <v>117.95621845878289</v>
      </c>
      <c r="FL17" s="200">
        <v>339.4</v>
      </c>
      <c r="FM17" s="199">
        <f>(FL17)*'a14'!$H$54/1000000</f>
        <v>68.259244249086379</v>
      </c>
      <c r="FN17" s="200">
        <v>599.9</v>
      </c>
      <c r="FO17" s="199">
        <f>(FN17)*'a14'!$I$54/1000000</f>
        <v>121.37405730962777</v>
      </c>
      <c r="FP17" s="200">
        <v>310.3</v>
      </c>
      <c r="FQ17" s="199">
        <f>(FP17)*'a14'!$J$54/1000000</f>
        <v>127.58012169237648</v>
      </c>
      <c r="FR17" s="200">
        <v>2690.4</v>
      </c>
      <c r="FS17" s="199">
        <f t="shared" si="76"/>
        <v>532.80435095651228</v>
      </c>
      <c r="FT17" s="199">
        <f>'a1'!BN17/1000</f>
        <v>3468.8020000000001</v>
      </c>
      <c r="FU17" s="221">
        <f t="shared" si="77"/>
        <v>153598.95172930375</v>
      </c>
    </row>
    <row r="18" spans="1:177" ht="12.75" customHeight="1" x14ac:dyDescent="0.2">
      <c r="A18" s="1">
        <v>1993</v>
      </c>
      <c r="B18" s="200">
        <v>2864.1</v>
      </c>
      <c r="C18" s="199">
        <f>B18*'a14'!$E$4/1000000</f>
        <v>320.57742279090468</v>
      </c>
      <c r="D18" s="200">
        <v>4684</v>
      </c>
      <c r="E18" s="199">
        <f>D18*'a14'!$F$4/1000000</f>
        <v>655.34751246141775</v>
      </c>
      <c r="F18" s="200">
        <v>4723.5</v>
      </c>
      <c r="G18" s="199">
        <f>F18*'a14'!$G$4/1000000</f>
        <v>793.04884076298242</v>
      </c>
      <c r="H18" s="200">
        <v>1969</v>
      </c>
      <c r="I18" s="199">
        <f>H18*'a14'!$H$4/1000000</f>
        <v>389.05148347363615</v>
      </c>
      <c r="J18" s="200">
        <v>5070.5</v>
      </c>
      <c r="K18" s="199">
        <f>J18*'a14'!$I$4/1000000</f>
        <v>995.00801402344916</v>
      </c>
      <c r="L18" s="200">
        <v>2781.8</v>
      </c>
      <c r="M18" s="199">
        <f>L18*'a14'!$J$4/1000000</f>
        <v>1095.9840554410603</v>
      </c>
      <c r="N18" s="200">
        <v>22092.9</v>
      </c>
      <c r="O18" s="199">
        <f t="shared" si="78"/>
        <v>4249.0173289534505</v>
      </c>
      <c r="P18" s="199">
        <f>'a1'!F18/1000</f>
        <v>28684.763999999999</v>
      </c>
      <c r="Q18" s="221">
        <f t="shared" si="81"/>
        <v>148128.02116668804</v>
      </c>
      <c r="R18" s="200">
        <v>93.7</v>
      </c>
      <c r="S18" s="199">
        <f>(R18)*'a14'!$E$9/1000000</f>
        <v>9.7375439471184251</v>
      </c>
      <c r="T18" s="200">
        <v>106.5</v>
      </c>
      <c r="U18" s="199">
        <f>(T18)*'a14'!$F$9/1000000</f>
        <v>13.834690906725086</v>
      </c>
      <c r="V18" s="200">
        <v>77.099999999999994</v>
      </c>
      <c r="W18" s="199">
        <f>(V18)*'a14'!$G$9/1000000</f>
        <v>12.018644156715537</v>
      </c>
      <c r="X18" s="200">
        <v>31.5</v>
      </c>
      <c r="Y18" s="199">
        <f>(X18)*'a14'!$H$9/1000000</f>
        <v>5.9053881574109113</v>
      </c>
      <c r="Z18" s="200">
        <v>108.1</v>
      </c>
      <c r="AA18" s="199">
        <f>(Z18)*'a14'!$I$9/1000000</f>
        <v>21.470298008043873</v>
      </c>
      <c r="AB18" s="200">
        <v>33.5</v>
      </c>
      <c r="AC18" s="199">
        <f>(AB18)*'a14'!$J$9/1000000</f>
        <v>12.225608911078542</v>
      </c>
      <c r="AD18" s="200">
        <v>450.3</v>
      </c>
      <c r="AE18" s="199">
        <f t="shared" si="79"/>
        <v>75.192174087092368</v>
      </c>
      <c r="AF18" s="199">
        <f>'a1'!L18/1000</f>
        <v>579.97699999999998</v>
      </c>
      <c r="AG18" s="221">
        <f t="shared" si="80"/>
        <v>129646.82062752897</v>
      </c>
      <c r="AH18" s="200">
        <v>14.5</v>
      </c>
      <c r="AI18" s="199">
        <f>(AH18)*'a14'!$E$14/1000000</f>
        <v>1.2530249448347566</v>
      </c>
      <c r="AJ18" s="199">
        <v>26.4</v>
      </c>
      <c r="AK18" s="199">
        <f>(AJ18)*'a14'!$F$14/1000000</f>
        <v>2.8517119434170324</v>
      </c>
      <c r="AL18" s="200">
        <v>17.3</v>
      </c>
      <c r="AM18" s="199">
        <f>(AL18)*'a14'!$G$14/1000000</f>
        <v>2.2424825736870302</v>
      </c>
      <c r="AN18" s="199">
        <v>8.9</v>
      </c>
      <c r="AO18" s="199">
        <f>(AN18)*'a14'!$H$14/1000000</f>
        <v>1.5910708747621285</v>
      </c>
      <c r="AP18" s="200">
        <v>22.7</v>
      </c>
      <c r="AQ18" s="199">
        <f>(AP18)*'a14'!$I$14/1000000</f>
        <v>4.9176786698939576</v>
      </c>
      <c r="AR18" s="200">
        <v>11.1</v>
      </c>
      <c r="AS18" s="199">
        <f>(AR18)*'a14'!$J$14/1000000</f>
        <v>4.4796742951450206</v>
      </c>
      <c r="AT18" s="200">
        <v>100.8</v>
      </c>
      <c r="AU18" s="199">
        <f t="shared" si="13"/>
        <v>17.335643301739928</v>
      </c>
      <c r="AV18" s="199">
        <f>'a1'!R18/1000</f>
        <v>132.17699999999999</v>
      </c>
      <c r="AW18" s="221">
        <f t="shared" si="14"/>
        <v>131154.76445780983</v>
      </c>
      <c r="AX18" s="200">
        <v>87.5</v>
      </c>
      <c r="AY18" s="199">
        <f>(AX18)*'a14'!$E$19/1000000</f>
        <v>8.2366625430403957</v>
      </c>
      <c r="AZ18" s="200">
        <v>190.1</v>
      </c>
      <c r="BA18" s="199">
        <f>(AZ18)*'a14'!$F$19/1000000</f>
        <v>22.368422134742559</v>
      </c>
      <c r="BB18" s="200">
        <v>111.8</v>
      </c>
      <c r="BC18" s="199">
        <f>(BB18)*'a14'!$G$19/1000000</f>
        <v>15.786152096775709</v>
      </c>
      <c r="BD18" s="200">
        <v>52.8</v>
      </c>
      <c r="BE18" s="199">
        <f>(BD18)*'a14'!$H$19/1000000</f>
        <v>8.9043998746986404</v>
      </c>
      <c r="BF18" s="200">
        <v>183.4</v>
      </c>
      <c r="BG18" s="199">
        <f>(BF18)*'a14'!$I$19/1000000</f>
        <v>33.004292535514828</v>
      </c>
      <c r="BH18" s="200">
        <v>87</v>
      </c>
      <c r="BI18" s="199">
        <f>(BH18)*'a14'!$J$19/1000000</f>
        <v>27.730805715477871</v>
      </c>
      <c r="BJ18" s="200">
        <v>712.6</v>
      </c>
      <c r="BK18" s="199">
        <f t="shared" si="21"/>
        <v>116.03073490025001</v>
      </c>
      <c r="BL18" s="199">
        <f>'a1'!X18/1000</f>
        <v>923.92499999999995</v>
      </c>
      <c r="BM18" s="221">
        <f t="shared" si="22"/>
        <v>125584.58197391564</v>
      </c>
      <c r="BN18" s="200">
        <v>106.6</v>
      </c>
      <c r="BO18" s="199">
        <f>(BN18)*'a14'!$E$24/1000000</f>
        <v>11.860740055655889</v>
      </c>
      <c r="BP18" s="200">
        <v>127</v>
      </c>
      <c r="BQ18" s="199">
        <f>(BP18)*'a14'!$F$24/1000000</f>
        <v>17.663156508774605</v>
      </c>
      <c r="BR18" s="200">
        <v>121.2</v>
      </c>
      <c r="BS18" s="199">
        <f>(BR18)*'a14'!$G$24/1000000</f>
        <v>20.22779120185967</v>
      </c>
      <c r="BT18" s="200">
        <v>45.2</v>
      </c>
      <c r="BU18" s="199">
        <f>(BT18)*'a14'!$H$24/1000000</f>
        <v>8.8822262577215341</v>
      </c>
      <c r="BV18" s="200">
        <v>131.4</v>
      </c>
      <c r="BW18" s="199">
        <f>(BV18)*'a14'!$I$24/1000000</f>
        <v>27.521345447009693</v>
      </c>
      <c r="BX18" s="200">
        <v>50.8</v>
      </c>
      <c r="BY18" s="199">
        <f>(BX18)*'a14'!$J$24/1000000</f>
        <v>18.117964052775829</v>
      </c>
      <c r="BZ18" s="200">
        <v>582.20000000000005</v>
      </c>
      <c r="CA18" s="199">
        <f t="shared" si="29"/>
        <v>104.27322352379723</v>
      </c>
      <c r="CB18" s="199">
        <f>'a1'!AD18/1000</f>
        <v>748.81200000000001</v>
      </c>
      <c r="CC18" s="221">
        <f t="shared" si="30"/>
        <v>139251.53913638834</v>
      </c>
      <c r="CD18" s="200">
        <v>1128.2</v>
      </c>
      <c r="CE18" s="199">
        <f>(CD18)*'a14'!$E$29/1000000</f>
        <v>116.56011908394387</v>
      </c>
      <c r="CF18" s="200">
        <v>1067.8</v>
      </c>
      <c r="CG18" s="199">
        <f>(CF18)*'a14'!$F$29/1000000</f>
        <v>137.89985724808906</v>
      </c>
      <c r="CH18" s="200">
        <v>1012.3</v>
      </c>
      <c r="CI18" s="199">
        <f>(CH18)*'a14'!$G$29/1000000</f>
        <v>156.87884490605794</v>
      </c>
      <c r="CJ18" s="200">
        <v>394.9</v>
      </c>
      <c r="CK18" s="199">
        <f>(CJ18)*'a14'!$H$29/1000000</f>
        <v>74.630394999385075</v>
      </c>
      <c r="CL18" s="200">
        <v>1366.7</v>
      </c>
      <c r="CM18" s="199">
        <f>(CL18)*'a14'!$I$29/1000000</f>
        <v>255.32892859202164</v>
      </c>
      <c r="CN18" s="200">
        <v>641.1</v>
      </c>
      <c r="CO18" s="199">
        <f>(CN18)*'a14'!$J$29/1000000</f>
        <v>266.36383388883655</v>
      </c>
      <c r="CP18" s="200">
        <v>5610.9</v>
      </c>
      <c r="CQ18" s="199">
        <f t="shared" si="37"/>
        <v>1007.6619787183341</v>
      </c>
      <c r="CR18" s="199">
        <f>'a1'!AJ18/1000</f>
        <v>7156.5370000000003</v>
      </c>
      <c r="CS18" s="221">
        <f t="shared" si="38"/>
        <v>140803.01390439735</v>
      </c>
      <c r="CT18" s="200">
        <v>846.7</v>
      </c>
      <c r="CU18" s="199">
        <f>(CT18)*'a14'!$E$34/1000000</f>
        <v>96.028059700654055</v>
      </c>
      <c r="CV18" s="200">
        <v>1850.7</v>
      </c>
      <c r="CW18" s="199">
        <f>(CV18)*'a14'!$F$34/1000000</f>
        <v>262.37027590646107</v>
      </c>
      <c r="CX18" s="200">
        <v>1908.3</v>
      </c>
      <c r="CY18" s="199">
        <f>(CX18)*'a14'!$G$34/1000000</f>
        <v>324.64334414803022</v>
      </c>
      <c r="CZ18" s="200">
        <v>776.7</v>
      </c>
      <c r="DA18" s="199">
        <f>(CZ18)*'a14'!$H$34/1000000</f>
        <v>152.84157852498919</v>
      </c>
      <c r="DB18" s="200">
        <v>1741.5</v>
      </c>
      <c r="DC18" s="199">
        <f>(DB18)*'a14'!$I$34/1000000</f>
        <v>342.9893100800968</v>
      </c>
      <c r="DD18" s="200">
        <v>1188.3</v>
      </c>
      <c r="DE18" s="199">
        <f>(DD18)*'a14'!$J$34/1000000</f>
        <v>439.27314382149609</v>
      </c>
      <c r="DF18" s="200">
        <v>8312.1</v>
      </c>
      <c r="DG18" s="199">
        <f t="shared" si="45"/>
        <v>1618.1457121817275</v>
      </c>
      <c r="DH18" s="199">
        <f>'a1'!AP18/1000</f>
        <v>10690.038</v>
      </c>
      <c r="DI18" s="221">
        <f t="shared" si="46"/>
        <v>151369.50048088955</v>
      </c>
      <c r="DJ18" s="200">
        <v>122</v>
      </c>
      <c r="DK18" s="199">
        <f>(DJ18)*'a14'!$E$39/1000000</f>
        <v>16.537405969197302</v>
      </c>
      <c r="DL18" s="200">
        <v>201.8</v>
      </c>
      <c r="DM18" s="199">
        <f>(DL18)*'a14'!$F$39/1000000</f>
        <v>34.193120128934595</v>
      </c>
      <c r="DN18" s="200">
        <v>165.9</v>
      </c>
      <c r="DO18" s="199">
        <f>(DN18)*'a14'!$G$39/1000000</f>
        <v>33.732241601924166</v>
      </c>
      <c r="DP18" s="200">
        <v>86.8</v>
      </c>
      <c r="DQ18" s="199">
        <f>(DP18)*'a14'!$H$39/1000000</f>
        <v>20.970683188895944</v>
      </c>
      <c r="DR18" s="200">
        <v>162.5</v>
      </c>
      <c r="DS18" s="199">
        <f>(DR18)*'a14'!$I$39/1000000</f>
        <v>45.137113122268303</v>
      </c>
      <c r="DT18" s="200">
        <v>91.9</v>
      </c>
      <c r="DU18" s="199">
        <f>(DT18)*'a14'!$J$39/1000000</f>
        <v>36.752946536723179</v>
      </c>
      <c r="DV18" s="200">
        <v>831</v>
      </c>
      <c r="DW18" s="199">
        <f t="shared" si="53"/>
        <v>187.3235105479435</v>
      </c>
      <c r="DX18" s="199">
        <f>'a1'!AV18/1000</f>
        <v>1117.6179999999999</v>
      </c>
      <c r="DY18" s="221">
        <f t="shared" si="54"/>
        <v>167609.60412944629</v>
      </c>
      <c r="DZ18" s="200">
        <v>105.9</v>
      </c>
      <c r="EA18" s="199">
        <f>(DZ18)*'a14'!$E$44/1000000</f>
        <v>13.772132720120801</v>
      </c>
      <c r="EB18" s="200">
        <v>178.1</v>
      </c>
      <c r="EC18" s="199">
        <f>(EB18)*'a14'!$F$44/1000000</f>
        <v>28.952040102142519</v>
      </c>
      <c r="ED18" s="200">
        <v>160.1</v>
      </c>
      <c r="EE18" s="199">
        <f>(ED18)*'a14'!$G$44/1000000</f>
        <v>31.231139497044477</v>
      </c>
      <c r="EF18" s="200">
        <v>61.7</v>
      </c>
      <c r="EG18" s="199">
        <f>(EF18)*'a14'!$H$44/1000000</f>
        <v>15.350304955459492</v>
      </c>
      <c r="EH18" s="200">
        <v>162.1</v>
      </c>
      <c r="EI18" s="199">
        <f>(EH18)*'a14'!$I$44/1000000</f>
        <v>43.598190990937169</v>
      </c>
      <c r="EJ18" s="200">
        <v>67.400000000000006</v>
      </c>
      <c r="EK18" s="199">
        <f>(EJ18)*'a14'!$J$44/1000000</f>
        <v>36.903167809636905</v>
      </c>
      <c r="EL18" s="200">
        <v>735.2</v>
      </c>
      <c r="EM18" s="199">
        <f t="shared" si="61"/>
        <v>169.80697607534137</v>
      </c>
      <c r="EN18" s="199">
        <f>'a1'!BB18/1000</f>
        <v>1006.9</v>
      </c>
      <c r="EO18" s="221">
        <f t="shared" si="62"/>
        <v>168643.33704969846</v>
      </c>
      <c r="EP18" s="200">
        <v>160.19999999999999</v>
      </c>
      <c r="EQ18" s="199">
        <f>(EP18)*'a14'!$E$49/1000000</f>
        <v>18.072201155933239</v>
      </c>
      <c r="ER18" s="200">
        <v>405.4</v>
      </c>
      <c r="ES18" s="199">
        <f>(ER18)*'a14'!$F$49/1000000</f>
        <v>57.166591359358108</v>
      </c>
      <c r="ET18" s="200">
        <v>456.1</v>
      </c>
      <c r="EU18" s="199">
        <f>(ET18)*'a14'!$G$49/1000000</f>
        <v>77.179128719299172</v>
      </c>
      <c r="EV18" s="200">
        <v>181.5</v>
      </c>
      <c r="EW18" s="199">
        <f>(EV18)*'a14'!$H$49/1000000</f>
        <v>37.265664735340899</v>
      </c>
      <c r="EX18" s="200">
        <v>516.79999999999995</v>
      </c>
      <c r="EY18" s="199">
        <f>(EX18)*'a14'!$I$49/1000000</f>
        <v>107.75625845345959</v>
      </c>
      <c r="EZ18" s="200">
        <v>267.2</v>
      </c>
      <c r="FA18" s="199">
        <f>(EZ18)*'a14'!$J$49/1000000</f>
        <v>115.44056840107093</v>
      </c>
      <c r="FB18" s="200">
        <v>1987.2</v>
      </c>
      <c r="FC18" s="199">
        <f t="shared" si="82"/>
        <v>412.88041282446198</v>
      </c>
      <c r="FD18" s="199">
        <f>'a1'!BH18/1000</f>
        <v>2667.2919999999999</v>
      </c>
      <c r="FE18" s="221">
        <f t="shared" si="69"/>
        <v>154793.85565002332</v>
      </c>
      <c r="FF18" s="200">
        <v>198.8</v>
      </c>
      <c r="FG18" s="199">
        <f>(FF18)*'a14'!$E$54/1000000</f>
        <v>22.310733294901326</v>
      </c>
      <c r="FH18" s="200">
        <v>530.29999999999995</v>
      </c>
      <c r="FI18" s="199">
        <f>(FH18)*'a14'!$F$54/1000000</f>
        <v>74.392491613972396</v>
      </c>
      <c r="FJ18" s="200">
        <v>693.3</v>
      </c>
      <c r="FK18" s="199">
        <f>(FJ18)*'a14'!$G$54/1000000</f>
        <v>116.710498440808</v>
      </c>
      <c r="FL18" s="200">
        <v>329.2</v>
      </c>
      <c r="FM18" s="199">
        <f>(FL18)*'a14'!$H$54/1000000</f>
        <v>66.20784680848331</v>
      </c>
      <c r="FN18" s="200">
        <v>675.3</v>
      </c>
      <c r="FO18" s="199">
        <f>(FN18)*'a14'!$I$54/1000000</f>
        <v>136.62927304749397</v>
      </c>
      <c r="FP18" s="200">
        <v>343.6</v>
      </c>
      <c r="FQ18" s="199">
        <f>(FP18)*'a14'!$J$54/1000000</f>
        <v>141.27144638575754</v>
      </c>
      <c r="FR18" s="200">
        <v>2770.5</v>
      </c>
      <c r="FS18" s="199">
        <f t="shared" si="76"/>
        <v>557.52228959141644</v>
      </c>
      <c r="FT18" s="199">
        <f>'a1'!BN18/1000</f>
        <v>3567.7719999999999</v>
      </c>
      <c r="FU18" s="221">
        <f t="shared" si="77"/>
        <v>156266.23270528959</v>
      </c>
    </row>
    <row r="19" spans="1:177" ht="12.75" customHeight="1" x14ac:dyDescent="0.2">
      <c r="A19" s="1">
        <v>1994</v>
      </c>
      <c r="B19" s="200">
        <v>2932.3</v>
      </c>
      <c r="C19" s="199">
        <f>B19*'a14'!$E$4/1000000</f>
        <v>328.21101806842285</v>
      </c>
      <c r="D19" s="200">
        <v>4625.2</v>
      </c>
      <c r="E19" s="199">
        <f>D19*'a14'!$F$4/1000000</f>
        <v>647.12069057142389</v>
      </c>
      <c r="F19" s="200">
        <v>4444.2</v>
      </c>
      <c r="G19" s="199">
        <f>F19*'a14'!$G$4/1000000</f>
        <v>746.15595599001722</v>
      </c>
      <c r="H19" s="200">
        <v>1937.9</v>
      </c>
      <c r="I19" s="199">
        <f>H19*'a14'!$H$4/1000000</f>
        <v>382.90648543603839</v>
      </c>
      <c r="J19" s="200">
        <v>5491.7</v>
      </c>
      <c r="K19" s="199">
        <f>J19*'a14'!$I$4/1000000</f>
        <v>1077.6620669781237</v>
      </c>
      <c r="L19" s="200">
        <v>2936.4</v>
      </c>
      <c r="M19" s="199">
        <f>L19*'a14'!$J$4/1000000</f>
        <v>1156.8939465084225</v>
      </c>
      <c r="N19" s="200">
        <v>22367.7</v>
      </c>
      <c r="O19" s="199">
        <f t="shared" si="78"/>
        <v>4338.9501635524484</v>
      </c>
      <c r="P19" s="199">
        <f>'a1'!F19/1000</f>
        <v>29000.663</v>
      </c>
      <c r="Q19" s="221">
        <f t="shared" si="81"/>
        <v>149615.55063594403</v>
      </c>
      <c r="R19" s="200">
        <v>90</v>
      </c>
      <c r="S19" s="199">
        <f>(R19)*'a14'!$E$9/1000000</f>
        <v>9.3530304721521702</v>
      </c>
      <c r="T19" s="200">
        <v>109.7</v>
      </c>
      <c r="U19" s="199">
        <f>(T19)*'a14'!$F$9/1000000</f>
        <v>14.250381149931847</v>
      </c>
      <c r="V19" s="200">
        <v>68.5</v>
      </c>
      <c r="W19" s="199">
        <f>(V19)*'a14'!$G$9/1000000</f>
        <v>10.678043122373726</v>
      </c>
      <c r="X19" s="200">
        <v>34.5</v>
      </c>
      <c r="Y19" s="199">
        <f>(X19)*'a14'!$H$9/1000000</f>
        <v>6.4678060771643304</v>
      </c>
      <c r="Z19" s="200">
        <v>113.4</v>
      </c>
      <c r="AA19" s="199">
        <f>(Z19)*'a14'!$I$9/1000000</f>
        <v>22.52295831741143</v>
      </c>
      <c r="AB19" s="200">
        <v>32.9</v>
      </c>
      <c r="AC19" s="199">
        <f>(AB19)*'a14'!$J$9/1000000</f>
        <v>12.006642781327882</v>
      </c>
      <c r="AD19" s="200">
        <v>449.1</v>
      </c>
      <c r="AE19" s="199">
        <f t="shared" si="79"/>
        <v>75.278861920361393</v>
      </c>
      <c r="AF19" s="199">
        <f>'a1'!L19/1000</f>
        <v>574.46600000000001</v>
      </c>
      <c r="AG19" s="221">
        <f t="shared" si="80"/>
        <v>131041.45749332666</v>
      </c>
      <c r="AH19" s="200">
        <v>14.8</v>
      </c>
      <c r="AI19" s="199">
        <f>(AH19)*'a14'!$E$14/1000000</f>
        <v>1.2789495988658208</v>
      </c>
      <c r="AJ19" s="199">
        <v>27.4</v>
      </c>
      <c r="AK19" s="199">
        <f>(AJ19)*'a14'!$F$14/1000000</f>
        <v>2.959731335213132</v>
      </c>
      <c r="AL19" s="200">
        <v>15.4</v>
      </c>
      <c r="AM19" s="199">
        <f>(AL19)*'a14'!$G$14/1000000</f>
        <v>1.9961983603919227</v>
      </c>
      <c r="AN19" s="199">
        <v>8.1999999999999993</v>
      </c>
      <c r="AO19" s="199">
        <f>(AN19)*'a14'!$H$14/1000000</f>
        <v>1.465930468881961</v>
      </c>
      <c r="AP19" s="200">
        <v>26.3</v>
      </c>
      <c r="AQ19" s="199">
        <f>(AP19)*'a14'!$I$14/1000000</f>
        <v>5.6975748466172282</v>
      </c>
      <c r="AR19" s="200">
        <v>10.1</v>
      </c>
      <c r="AS19" s="199">
        <f>(AR19)*'a14'!$J$14/1000000</f>
        <v>4.0761000343211444</v>
      </c>
      <c r="AT19" s="200">
        <v>102.1</v>
      </c>
      <c r="AU19" s="199">
        <f t="shared" si="13"/>
        <v>17.474484644291209</v>
      </c>
      <c r="AV19" s="199">
        <f>'a1'!R19/1000</f>
        <v>133.43700000000001</v>
      </c>
      <c r="AW19" s="221">
        <f t="shared" si="14"/>
        <v>130956.81590781575</v>
      </c>
      <c r="AX19" s="200">
        <v>94.2</v>
      </c>
      <c r="AY19" s="199">
        <f>(AX19)*'a14'!$E$19/1000000</f>
        <v>8.8673555606217764</v>
      </c>
      <c r="AZ19" s="200">
        <v>187.3</v>
      </c>
      <c r="BA19" s="199">
        <f>(AZ19)*'a14'!$F$19/1000000</f>
        <v>22.038955633020944</v>
      </c>
      <c r="BB19" s="200">
        <v>97.2</v>
      </c>
      <c r="BC19" s="199">
        <f>(BB19)*'a14'!$G$19/1000000</f>
        <v>13.724633128860455</v>
      </c>
      <c r="BD19" s="200">
        <v>54.8</v>
      </c>
      <c r="BE19" s="199">
        <f>(BD19)*'a14'!$H$19/1000000</f>
        <v>9.2416877487402562</v>
      </c>
      <c r="BF19" s="200">
        <v>194.4</v>
      </c>
      <c r="BG19" s="199">
        <f>(BF19)*'a14'!$I$19/1000000</f>
        <v>34.983830255747449</v>
      </c>
      <c r="BH19" s="200">
        <v>88.7</v>
      </c>
      <c r="BI19" s="199">
        <f>(BH19)*'a14'!$J$19/1000000</f>
        <v>28.272672034056175</v>
      </c>
      <c r="BJ19" s="200">
        <v>716.5</v>
      </c>
      <c r="BK19" s="199">
        <f t="shared" si="21"/>
        <v>117.12913436104705</v>
      </c>
      <c r="BL19" s="199">
        <f>'a1'!X19/1000</f>
        <v>926.87099999999998</v>
      </c>
      <c r="BM19" s="221">
        <f t="shared" si="22"/>
        <v>126370.48128709072</v>
      </c>
      <c r="BN19" s="200">
        <v>107</v>
      </c>
      <c r="BO19" s="199">
        <f>(BN19)*'a14'!$E$24/1000000</f>
        <v>11.905245646859102</v>
      </c>
      <c r="BP19" s="200">
        <v>123.4</v>
      </c>
      <c r="BQ19" s="199">
        <f>(BP19)*'a14'!$F$24/1000000</f>
        <v>17.162468607738475</v>
      </c>
      <c r="BR19" s="200">
        <v>114.3</v>
      </c>
      <c r="BS19" s="199">
        <f>(BR19)*'a14'!$G$24/1000000</f>
        <v>19.076209029476573</v>
      </c>
      <c r="BT19" s="200">
        <v>44.3</v>
      </c>
      <c r="BU19" s="199">
        <f>(BT19)*'a14'!$H$24/1000000</f>
        <v>8.7053677702890244</v>
      </c>
      <c r="BV19" s="200">
        <v>143.80000000000001</v>
      </c>
      <c r="BW19" s="199">
        <f>(BV19)*'a14'!$I$24/1000000</f>
        <v>30.118489157381998</v>
      </c>
      <c r="BX19" s="200">
        <v>51.8</v>
      </c>
      <c r="BY19" s="199">
        <f>(BX19)*'a14'!$J$24/1000000</f>
        <v>18.474616888460393</v>
      </c>
      <c r="BZ19" s="200">
        <v>584.70000000000005</v>
      </c>
      <c r="CA19" s="199">
        <f t="shared" si="29"/>
        <v>105.44239710020555</v>
      </c>
      <c r="CB19" s="199">
        <f>'a1'!AD19/1000</f>
        <v>750.18499999999995</v>
      </c>
      <c r="CC19" s="221">
        <f t="shared" si="30"/>
        <v>140555.19251945263</v>
      </c>
      <c r="CD19" s="200">
        <v>1161.0999999999999</v>
      </c>
      <c r="CE19" s="199">
        <f>(CD19)*'a14'!$E$29/1000000</f>
        <v>119.95918655235528</v>
      </c>
      <c r="CF19" s="200">
        <v>1066.3</v>
      </c>
      <c r="CG19" s="199">
        <f>(CF19)*'a14'!$F$29/1000000</f>
        <v>137.7061413969258</v>
      </c>
      <c r="CH19" s="200">
        <v>941.6</v>
      </c>
      <c r="CI19" s="199">
        <f>(CH19)*'a14'!$G$29/1000000</f>
        <v>145.92227636426372</v>
      </c>
      <c r="CJ19" s="200">
        <v>365.5</v>
      </c>
      <c r="CK19" s="199">
        <f>(CJ19)*'a14'!$H$29/1000000</f>
        <v>69.074219732274628</v>
      </c>
      <c r="CL19" s="200">
        <v>1470.3</v>
      </c>
      <c r="CM19" s="199">
        <f>(CL19)*'a14'!$I$29/1000000</f>
        <v>274.68363482026007</v>
      </c>
      <c r="CN19" s="200">
        <v>647.1</v>
      </c>
      <c r="CO19" s="199">
        <f>(CN19)*'a14'!$J$29/1000000</f>
        <v>268.85671020038399</v>
      </c>
      <c r="CP19" s="200">
        <v>5651.8</v>
      </c>
      <c r="CQ19" s="199">
        <f t="shared" si="37"/>
        <v>1016.2021690664635</v>
      </c>
      <c r="CR19" s="199">
        <f>'a1'!AJ19/1000</f>
        <v>7192.4030000000002</v>
      </c>
      <c r="CS19" s="221">
        <f t="shared" si="38"/>
        <v>141288.26889517502</v>
      </c>
      <c r="CT19" s="200">
        <v>880.7</v>
      </c>
      <c r="CU19" s="199">
        <f>(CT19)*'a14'!$E$34/1000000</f>
        <v>99.884152803077882</v>
      </c>
      <c r="CV19" s="200">
        <v>1776.6</v>
      </c>
      <c r="CW19" s="199">
        <f>(CV19)*'a14'!$F$34/1000000</f>
        <v>251.86525756493151</v>
      </c>
      <c r="CX19" s="200">
        <v>1787.1</v>
      </c>
      <c r="CY19" s="199">
        <f>(CX19)*'a14'!$G$34/1000000</f>
        <v>304.02458750036408</v>
      </c>
      <c r="CZ19" s="200">
        <v>790.5</v>
      </c>
      <c r="DA19" s="199">
        <f>(CZ19)*'a14'!$H$34/1000000</f>
        <v>155.55718787692021</v>
      </c>
      <c r="DB19" s="200">
        <v>1901.5</v>
      </c>
      <c r="DC19" s="199">
        <f>(DB19)*'a14'!$I$34/1000000</f>
        <v>374.50139139667181</v>
      </c>
      <c r="DD19" s="200">
        <v>1279.8</v>
      </c>
      <c r="DE19" s="199">
        <f>(DD19)*'a14'!$J$34/1000000</f>
        <v>473.09750859442113</v>
      </c>
      <c r="DF19" s="200">
        <v>8416.1</v>
      </c>
      <c r="DG19" s="199">
        <f t="shared" si="45"/>
        <v>1658.9300857363864</v>
      </c>
      <c r="DH19" s="199">
        <f>'a1'!AP19/1000</f>
        <v>10819.146000000001</v>
      </c>
      <c r="DI19" s="221">
        <f t="shared" si="46"/>
        <v>153332.81256546368</v>
      </c>
      <c r="DJ19" s="200">
        <v>117.8</v>
      </c>
      <c r="DK19" s="199">
        <f>(DJ19)*'a14'!$E$39/1000000</f>
        <v>15.968085435831492</v>
      </c>
      <c r="DL19" s="200">
        <v>198.9</v>
      </c>
      <c r="DM19" s="199">
        <f>(DL19)*'a14'!$F$39/1000000</f>
        <v>33.701742287636719</v>
      </c>
      <c r="DN19" s="200">
        <v>169.9</v>
      </c>
      <c r="DO19" s="199">
        <f>(DN19)*'a14'!$G$39/1000000</f>
        <v>34.545556649589614</v>
      </c>
      <c r="DP19" s="200">
        <v>82.8</v>
      </c>
      <c r="DQ19" s="199">
        <f>(DP19)*'a14'!$H$39/1000000</f>
        <v>20.004292258532079</v>
      </c>
      <c r="DR19" s="200">
        <v>172.2</v>
      </c>
      <c r="DS19" s="199">
        <f>(DR19)*'a14'!$I$39/1000000</f>
        <v>47.831451567105233</v>
      </c>
      <c r="DT19" s="200">
        <v>91.9</v>
      </c>
      <c r="DU19" s="199">
        <f>(DT19)*'a14'!$J$39/1000000</f>
        <v>36.752946536723179</v>
      </c>
      <c r="DV19" s="200">
        <v>833.5</v>
      </c>
      <c r="DW19" s="199">
        <f t="shared" si="53"/>
        <v>188.80407473541831</v>
      </c>
      <c r="DX19" s="199">
        <f>'a1'!AV19/1000</f>
        <v>1123.23</v>
      </c>
      <c r="DY19" s="221">
        <f t="shared" si="54"/>
        <v>168090.30629115881</v>
      </c>
      <c r="DZ19" s="200">
        <v>104.7</v>
      </c>
      <c r="EA19" s="199">
        <f>(DZ19)*'a14'!$E$44/1000000</f>
        <v>13.616074558986288</v>
      </c>
      <c r="EB19" s="200">
        <v>179</v>
      </c>
      <c r="EC19" s="199">
        <f>(EB19)*'a14'!$F$44/1000000</f>
        <v>29.098344628206132</v>
      </c>
      <c r="ED19" s="200">
        <v>150.1</v>
      </c>
      <c r="EE19" s="199">
        <f>(ED19)*'a14'!$G$44/1000000</f>
        <v>29.28041248286306</v>
      </c>
      <c r="EF19" s="200">
        <v>61.5</v>
      </c>
      <c r="EG19" s="199">
        <f>(EF19)*'a14'!$H$44/1000000</f>
        <v>15.30054707878053</v>
      </c>
      <c r="EH19" s="200">
        <v>176.9</v>
      </c>
      <c r="EI19" s="199">
        <f>(EH19)*'a14'!$I$44/1000000</f>
        <v>47.578778447234953</v>
      </c>
      <c r="EJ19" s="200">
        <v>66.5</v>
      </c>
      <c r="EK19" s="199">
        <f>(EJ19)*'a14'!$J$44/1000000</f>
        <v>36.410395539181813</v>
      </c>
      <c r="EL19" s="200">
        <v>738.7</v>
      </c>
      <c r="EM19" s="199">
        <f t="shared" si="61"/>
        <v>171.28455273525276</v>
      </c>
      <c r="EN19" s="199">
        <f>'a1'!BB19/1000</f>
        <v>1009.575</v>
      </c>
      <c r="EO19" s="221">
        <f t="shared" si="62"/>
        <v>169660.05768293861</v>
      </c>
      <c r="EP19" s="200">
        <v>153.5</v>
      </c>
      <c r="EQ19" s="199">
        <f>(EP19)*'a14'!$E$49/1000000</f>
        <v>17.316372518325544</v>
      </c>
      <c r="ER19" s="200">
        <v>421.6</v>
      </c>
      <c r="ES19" s="199">
        <f>(ER19)*'a14'!$F$49/1000000</f>
        <v>59.450998808844062</v>
      </c>
      <c r="ET19" s="200">
        <v>435.8</v>
      </c>
      <c r="EU19" s="199">
        <f>(ET19)*'a14'!$G$49/1000000</f>
        <v>73.744056776738816</v>
      </c>
      <c r="EV19" s="200">
        <v>188.9</v>
      </c>
      <c r="EW19" s="199">
        <f>(EV19)*'a14'!$H$49/1000000</f>
        <v>38.785036190115129</v>
      </c>
      <c r="EX19" s="200">
        <v>535.70000000000005</v>
      </c>
      <c r="EY19" s="199">
        <f>(EX19)*'a14'!$I$49/1000000</f>
        <v>111.69703493327847</v>
      </c>
      <c r="EZ19" s="200">
        <v>280.8</v>
      </c>
      <c r="FA19" s="199">
        <f>(EZ19)*'a14'!$J$49/1000000</f>
        <v>121.31628595441887</v>
      </c>
      <c r="FB19" s="200">
        <v>2016.3</v>
      </c>
      <c r="FC19" s="199">
        <f t="shared" si="82"/>
        <v>422.30978518172094</v>
      </c>
      <c r="FD19" s="199">
        <f>'a1'!BH19/1000</f>
        <v>2700.6060000000002</v>
      </c>
      <c r="FE19" s="221">
        <f t="shared" si="69"/>
        <v>156375.93383919049</v>
      </c>
      <c r="FF19" s="200">
        <v>208.4</v>
      </c>
      <c r="FG19" s="199">
        <f>(FF19)*'a14'!$E$54/1000000</f>
        <v>23.38811276990662</v>
      </c>
      <c r="FH19" s="200">
        <v>535.20000000000005</v>
      </c>
      <c r="FI19" s="199">
        <f>(FH19)*'a14'!$F$54/1000000</f>
        <v>75.079882164431524</v>
      </c>
      <c r="FJ19" s="200">
        <v>664.3</v>
      </c>
      <c r="FK19" s="199">
        <f>(FJ19)*'a14'!$G$54/1000000</f>
        <v>111.82862269469025</v>
      </c>
      <c r="FL19" s="200">
        <v>307</v>
      </c>
      <c r="FM19" s="199">
        <f>(FL19)*'a14'!$H$54/1000000</f>
        <v>61.743040614229585</v>
      </c>
      <c r="FN19" s="200">
        <v>757.1</v>
      </c>
      <c r="FO19" s="199">
        <f>(FN19)*'a14'!$I$54/1000000</f>
        <v>153.17936120873344</v>
      </c>
      <c r="FP19" s="200">
        <v>386.8</v>
      </c>
      <c r="FQ19" s="199">
        <f>(FP19)*'a14'!$J$54/1000000</f>
        <v>159.03316490690048</v>
      </c>
      <c r="FR19" s="200">
        <v>2858.9</v>
      </c>
      <c r="FS19" s="199">
        <f t="shared" si="76"/>
        <v>584.2521843588919</v>
      </c>
      <c r="FT19" s="199">
        <f>'a1'!BN19/1000</f>
        <v>3676.0749999999998</v>
      </c>
      <c r="FU19" s="221">
        <f t="shared" si="77"/>
        <v>158933.69541124484</v>
      </c>
    </row>
    <row r="20" spans="1:177" ht="12.75" customHeight="1" x14ac:dyDescent="0.2">
      <c r="A20" s="1">
        <v>1995</v>
      </c>
      <c r="B20" s="200">
        <v>2870.4</v>
      </c>
      <c r="C20" s="199">
        <f>B20*'a14'!$E$4/1000000</f>
        <v>321.28257895290415</v>
      </c>
      <c r="D20" s="200">
        <v>4578.8</v>
      </c>
      <c r="E20" s="199">
        <f>D20*'a14'!$F$4/1000000</f>
        <v>640.62877669904776</v>
      </c>
      <c r="F20" s="200">
        <v>4449.3999999999996</v>
      </c>
      <c r="G20" s="199">
        <f>F20*'a14'!$G$4/1000000</f>
        <v>747.02900647630213</v>
      </c>
      <c r="H20" s="200">
        <v>2006.7</v>
      </c>
      <c r="I20" s="199">
        <f>H20*'a14'!$H$4/1000000</f>
        <v>396.50056469606182</v>
      </c>
      <c r="J20" s="200">
        <v>5747.8</v>
      </c>
      <c r="K20" s="199">
        <f>J20*'a14'!$I$4/1000000</f>
        <v>1127.9177720153793</v>
      </c>
      <c r="L20" s="200">
        <v>3006.8</v>
      </c>
      <c r="M20" s="199">
        <f>L20*'a14'!$J$4/1000000</f>
        <v>1184.6304040190453</v>
      </c>
      <c r="N20" s="200">
        <v>22660</v>
      </c>
      <c r="O20" s="199">
        <f t="shared" si="78"/>
        <v>4417.9891028587408</v>
      </c>
      <c r="P20" s="199">
        <f>'a1'!F20/1000</f>
        <v>29302.311000000002</v>
      </c>
      <c r="Q20" s="221">
        <f t="shared" si="81"/>
        <v>150772.7190138259</v>
      </c>
      <c r="R20" s="200">
        <v>88.2</v>
      </c>
      <c r="S20" s="199">
        <f>(R20)*'a14'!$E$9/1000000</f>
        <v>9.1659698627091277</v>
      </c>
      <c r="T20" s="200">
        <v>103.3</v>
      </c>
      <c r="U20" s="199">
        <f>(T20)*'a14'!$F$9/1000000</f>
        <v>13.419000663518323</v>
      </c>
      <c r="V20" s="200">
        <v>67.7</v>
      </c>
      <c r="W20" s="199">
        <f>(V20)*'a14'!$G$9/1000000</f>
        <v>10.553336049411699</v>
      </c>
      <c r="X20" s="200">
        <v>34.4</v>
      </c>
      <c r="Y20" s="199">
        <f>(X20)*'a14'!$H$9/1000000</f>
        <v>6.4490588131725497</v>
      </c>
      <c r="Z20" s="200">
        <v>117.8</v>
      </c>
      <c r="AA20" s="199">
        <f>(Z20)*'a14'!$I$9/1000000</f>
        <v>23.39686498933921</v>
      </c>
      <c r="AB20" s="200">
        <v>35.299999999999997</v>
      </c>
      <c r="AC20" s="199">
        <f>(AB20)*'a14'!$J$9/1000000</f>
        <v>12.882507300330522</v>
      </c>
      <c r="AD20" s="200">
        <v>446.7</v>
      </c>
      <c r="AE20" s="199">
        <f t="shared" si="79"/>
        <v>75.866737678481428</v>
      </c>
      <c r="AF20" s="199">
        <f>'a1'!L20/1000</f>
        <v>567.39700000000005</v>
      </c>
      <c r="AG20" s="221">
        <f t="shared" si="80"/>
        <v>133710.14946938635</v>
      </c>
      <c r="AH20" s="200">
        <v>13.4</v>
      </c>
      <c r="AI20" s="199">
        <f>(AH20)*'a14'!$E$14/1000000</f>
        <v>1.1579678800541888</v>
      </c>
      <c r="AJ20" s="199">
        <v>28.4</v>
      </c>
      <c r="AK20" s="199">
        <f>(AJ20)*'a14'!$F$14/1000000</f>
        <v>3.0677507270092317</v>
      </c>
      <c r="AL20" s="200">
        <v>15.2</v>
      </c>
      <c r="AM20" s="199">
        <f>(AL20)*'a14'!$G$14/1000000</f>
        <v>1.9702737063608586</v>
      </c>
      <c r="AN20" s="199">
        <v>7.3</v>
      </c>
      <c r="AO20" s="199">
        <f>(AN20)*'a14'!$H$14/1000000</f>
        <v>1.305035661321746</v>
      </c>
      <c r="AP20" s="200">
        <v>27.5</v>
      </c>
      <c r="AQ20" s="199">
        <f>(AP20)*'a14'!$I$14/1000000</f>
        <v>5.9575402388583187</v>
      </c>
      <c r="AR20" s="200">
        <v>11.3</v>
      </c>
      <c r="AS20" s="199">
        <f>(AR20)*'a14'!$J$14/1000000</f>
        <v>4.5603891473097962</v>
      </c>
      <c r="AT20" s="200">
        <v>103.2</v>
      </c>
      <c r="AU20" s="199">
        <f t="shared" si="13"/>
        <v>18.01895736091414</v>
      </c>
      <c r="AV20" s="199">
        <f>'a1'!R20/1000</f>
        <v>134.41499999999999</v>
      </c>
      <c r="AW20" s="221">
        <f t="shared" si="14"/>
        <v>134054.66176330126</v>
      </c>
      <c r="AX20" s="200">
        <v>89.5</v>
      </c>
      <c r="AY20" s="199">
        <f>(AX20)*'a14'!$E$19/1000000</f>
        <v>8.4249291154527484</v>
      </c>
      <c r="AZ20" s="200">
        <v>184.2</v>
      </c>
      <c r="BA20" s="199">
        <f>(AZ20)*'a14'!$F$19/1000000</f>
        <v>21.674189148972008</v>
      </c>
      <c r="BB20" s="200">
        <v>97.3</v>
      </c>
      <c r="BC20" s="199">
        <f>(BB20)*'a14'!$G$19/1000000</f>
        <v>13.738753121791381</v>
      </c>
      <c r="BD20" s="200">
        <v>59.8</v>
      </c>
      <c r="BE20" s="199">
        <f>(BD20)*'a14'!$H$19/1000000</f>
        <v>10.084907433844293</v>
      </c>
      <c r="BF20" s="200">
        <v>204.6</v>
      </c>
      <c r="BG20" s="199">
        <f>(BF20)*'a14'!$I$19/1000000</f>
        <v>36.819401596326792</v>
      </c>
      <c r="BH20" s="200">
        <v>84.7</v>
      </c>
      <c r="BI20" s="199">
        <f>(BH20)*'a14'!$J$19/1000000</f>
        <v>26.997692460930757</v>
      </c>
      <c r="BJ20" s="200">
        <v>720.2</v>
      </c>
      <c r="BK20" s="199">
        <f t="shared" si="21"/>
        <v>117.73987287731796</v>
      </c>
      <c r="BL20" s="199">
        <f>'a1'!X20/1000</f>
        <v>928.12</v>
      </c>
      <c r="BM20" s="221">
        <f t="shared" si="22"/>
        <v>126858.45890328617</v>
      </c>
      <c r="BN20" s="200">
        <v>103.1</v>
      </c>
      <c r="BO20" s="199">
        <f>(BN20)*'a14'!$E$24/1000000</f>
        <v>11.471316132627789</v>
      </c>
      <c r="BP20" s="200">
        <v>119.5</v>
      </c>
      <c r="BQ20" s="199">
        <f>(BP20)*'a14'!$F$24/1000000</f>
        <v>16.620056714949332</v>
      </c>
      <c r="BR20" s="200">
        <v>114.9</v>
      </c>
      <c r="BS20" s="199">
        <f>(BR20)*'a14'!$G$24/1000000</f>
        <v>19.176346609683797</v>
      </c>
      <c r="BT20" s="200">
        <v>46.3</v>
      </c>
      <c r="BU20" s="199">
        <f>(BT20)*'a14'!$H$24/1000000</f>
        <v>9.098386631250154</v>
      </c>
      <c r="BV20" s="200">
        <v>147</v>
      </c>
      <c r="BW20" s="199">
        <f>(BV20)*'a14'!$I$24/1000000</f>
        <v>30.788719792316783</v>
      </c>
      <c r="BX20" s="200">
        <v>56.3</v>
      </c>
      <c r="BY20" s="199">
        <f>(BX20)*'a14'!$J$24/1000000</f>
        <v>20.079554649040929</v>
      </c>
      <c r="BZ20" s="200">
        <v>587.20000000000005</v>
      </c>
      <c r="CA20" s="199">
        <f t="shared" si="29"/>
        <v>107.23438052986879</v>
      </c>
      <c r="CB20" s="199">
        <f>'a1'!AD20/1000</f>
        <v>750.94299999999998</v>
      </c>
      <c r="CC20" s="221">
        <f t="shared" si="30"/>
        <v>142799.62730842261</v>
      </c>
      <c r="CD20" s="200">
        <v>1126.8</v>
      </c>
      <c r="CE20" s="199">
        <f>(CD20)*'a14'!$E$29/1000000</f>
        <v>116.4154779150753</v>
      </c>
      <c r="CF20" s="200">
        <v>1051.8</v>
      </c>
      <c r="CG20" s="199">
        <f>(CF20)*'a14'!$F$29/1000000</f>
        <v>135.8335548356809</v>
      </c>
      <c r="CH20" s="200">
        <v>896.1</v>
      </c>
      <c r="CI20" s="199">
        <f>(CH20)*'a14'!$G$29/1000000</f>
        <v>138.87101938192092</v>
      </c>
      <c r="CJ20" s="200">
        <v>378</v>
      </c>
      <c r="CK20" s="199">
        <f>(CJ20)*'a14'!$H$29/1000000</f>
        <v>71.436539148563085</v>
      </c>
      <c r="CL20" s="200">
        <v>1535.7</v>
      </c>
      <c r="CM20" s="199">
        <f>(CL20)*'a14'!$I$29/1000000</f>
        <v>286.90176018055723</v>
      </c>
      <c r="CN20" s="200">
        <v>705.4</v>
      </c>
      <c r="CO20" s="199">
        <f>(CN20)*'a14'!$J$29/1000000</f>
        <v>293.07915836091917</v>
      </c>
      <c r="CP20" s="200">
        <v>5693.8</v>
      </c>
      <c r="CQ20" s="199">
        <f t="shared" si="37"/>
        <v>1042.5375098227166</v>
      </c>
      <c r="CR20" s="199">
        <f>'a1'!AJ20/1000</f>
        <v>7219.2190000000001</v>
      </c>
      <c r="CS20" s="221">
        <f t="shared" si="38"/>
        <v>144411.39821672076</v>
      </c>
      <c r="CT20" s="200">
        <v>876.6</v>
      </c>
      <c r="CU20" s="199">
        <f>(CT20)*'a14'!$E$34/1000000</f>
        <v>99.419153340726766</v>
      </c>
      <c r="CV20" s="200">
        <v>1746.8</v>
      </c>
      <c r="CW20" s="199">
        <f>(CV20)*'a14'!$F$34/1000000</f>
        <v>247.64056732771718</v>
      </c>
      <c r="CX20" s="200">
        <v>1823.3</v>
      </c>
      <c r="CY20" s="199">
        <f>(CX20)*'a14'!$G$34/1000000</f>
        <v>310.18299501394091</v>
      </c>
      <c r="CZ20" s="200">
        <v>832.9</v>
      </c>
      <c r="DA20" s="199">
        <f>(CZ20)*'a14'!$H$34/1000000</f>
        <v>163.90079921908523</v>
      </c>
      <c r="DB20" s="200">
        <v>1978</v>
      </c>
      <c r="DC20" s="199">
        <f>(DB20)*'a14'!$I$34/1000000</f>
        <v>389.56810527615926</v>
      </c>
      <c r="DD20" s="200">
        <v>1277.9000000000001</v>
      </c>
      <c r="DE20" s="199">
        <f>(DD20)*'a14'!$J$34/1000000</f>
        <v>472.39514473574843</v>
      </c>
      <c r="DF20" s="200">
        <v>8535.6</v>
      </c>
      <c r="DG20" s="199">
        <f t="shared" si="45"/>
        <v>1683.1067649133779</v>
      </c>
      <c r="DH20" s="199">
        <f>'a1'!AP20/1000</f>
        <v>10950.119000000001</v>
      </c>
      <c r="DI20" s="221">
        <f t="shared" si="46"/>
        <v>153706.70993743336</v>
      </c>
      <c r="DJ20" s="200">
        <v>111.2</v>
      </c>
      <c r="DK20" s="199">
        <f>(DJ20)*'a14'!$E$39/1000000</f>
        <v>15.073438883399509</v>
      </c>
      <c r="DL20" s="200">
        <v>197.3</v>
      </c>
      <c r="DM20" s="199">
        <f>(DL20)*'a14'!$F$39/1000000</f>
        <v>33.430637271748239</v>
      </c>
      <c r="DN20" s="200">
        <v>165.6</v>
      </c>
      <c r="DO20" s="199">
        <f>(DN20)*'a14'!$G$39/1000000</f>
        <v>33.671242973349258</v>
      </c>
      <c r="DP20" s="200">
        <v>76.5</v>
      </c>
      <c r="DQ20" s="199">
        <f>(DP20)*'a14'!$H$39/1000000</f>
        <v>18.482226543208988</v>
      </c>
      <c r="DR20" s="200">
        <v>191</v>
      </c>
      <c r="DS20" s="199">
        <f>(DR20)*'a14'!$I$39/1000000</f>
        <v>53.053468346789202</v>
      </c>
      <c r="DT20" s="200">
        <v>94.8</v>
      </c>
      <c r="DU20" s="199">
        <f>(DT20)*'a14'!$J$39/1000000</f>
        <v>37.912723957359709</v>
      </c>
      <c r="DV20" s="200">
        <v>836.4</v>
      </c>
      <c r="DW20" s="199">
        <f t="shared" si="53"/>
        <v>191.62373797585491</v>
      </c>
      <c r="DX20" s="199">
        <f>'a1'!AV20/1000</f>
        <v>1129.1500000000001</v>
      </c>
      <c r="DY20" s="221">
        <f t="shared" si="54"/>
        <v>169706.18427653977</v>
      </c>
      <c r="DZ20" s="200">
        <v>99.2</v>
      </c>
      <c r="EA20" s="199">
        <f>(DZ20)*'a14'!$E$44/1000000</f>
        <v>12.900807987119768</v>
      </c>
      <c r="EB20" s="200">
        <v>178.5</v>
      </c>
      <c r="EC20" s="199">
        <f>(EB20)*'a14'!$F$44/1000000</f>
        <v>29.017064335948572</v>
      </c>
      <c r="ED20" s="200">
        <v>149.9</v>
      </c>
      <c r="EE20" s="199">
        <f>(ED20)*'a14'!$G$44/1000000</f>
        <v>29.241397942579436</v>
      </c>
      <c r="EF20" s="200">
        <v>63.1</v>
      </c>
      <c r="EG20" s="199">
        <f>(EF20)*'a14'!$H$44/1000000</f>
        <v>15.698610092212219</v>
      </c>
      <c r="EH20" s="200">
        <v>182.4</v>
      </c>
      <c r="EI20" s="199">
        <f>(EH20)*'a14'!$I$44/1000000</f>
        <v>49.05805081275102</v>
      </c>
      <c r="EJ20" s="200">
        <v>70.5</v>
      </c>
      <c r="EK20" s="199">
        <f>(EJ20)*'a14'!$J$44/1000000</f>
        <v>38.600494518982217</v>
      </c>
      <c r="EL20" s="200">
        <v>743.6</v>
      </c>
      <c r="EM20" s="199">
        <f t="shared" si="61"/>
        <v>174.51642568959323</v>
      </c>
      <c r="EN20" s="199">
        <f>'a1'!BB20/1000</f>
        <v>1014.187</v>
      </c>
      <c r="EO20" s="221">
        <f t="shared" si="62"/>
        <v>172075.19489955329</v>
      </c>
      <c r="EP20" s="200">
        <v>154</v>
      </c>
      <c r="EQ20" s="199">
        <f>(EP20)*'a14'!$E$49/1000000</f>
        <v>17.372777640535073</v>
      </c>
      <c r="ER20" s="200">
        <v>421.4</v>
      </c>
      <c r="ES20" s="199">
        <f>(ER20)*'a14'!$F$49/1000000</f>
        <v>59.422796247739285</v>
      </c>
      <c r="ET20" s="200">
        <v>430.2</v>
      </c>
      <c r="EU20" s="199">
        <f>(ET20)*'a14'!$G$49/1000000</f>
        <v>72.796450723618719</v>
      </c>
      <c r="EV20" s="200">
        <v>200.7</v>
      </c>
      <c r="EW20" s="199">
        <f>(EV20)*'a14'!$H$49/1000000</f>
        <v>41.207817699079449</v>
      </c>
      <c r="EX20" s="200">
        <v>570.70000000000005</v>
      </c>
      <c r="EY20" s="199">
        <f>(EX20)*'a14'!$I$49/1000000</f>
        <v>118.99476915516526</v>
      </c>
      <c r="EZ20" s="200">
        <v>271.8</v>
      </c>
      <c r="FA20" s="199">
        <f>(EZ20)*'a14'!$J$49/1000000</f>
        <v>117.42794345587981</v>
      </c>
      <c r="FB20" s="200">
        <v>2048.9</v>
      </c>
      <c r="FC20" s="199">
        <f t="shared" si="82"/>
        <v>427.22255492201759</v>
      </c>
      <c r="FD20" s="199">
        <f>'a1'!BH20/1000</f>
        <v>2734.5189999999998</v>
      </c>
      <c r="FE20" s="221">
        <f t="shared" si="69"/>
        <v>156233.16382955012</v>
      </c>
      <c r="FF20" s="200">
        <v>208.3</v>
      </c>
      <c r="FG20" s="199">
        <f>(FF20)*'a14'!$E$54/1000000</f>
        <v>23.37689006704198</v>
      </c>
      <c r="FH20" s="200">
        <v>547.6</v>
      </c>
      <c r="FI20" s="199">
        <f>(FH20)*'a14'!$F$54/1000000</f>
        <v>76.819401108450492</v>
      </c>
      <c r="FJ20" s="200">
        <v>689.3</v>
      </c>
      <c r="FK20" s="199">
        <f>(FJ20)*'a14'!$G$54/1000000</f>
        <v>116.03713626892969</v>
      </c>
      <c r="FL20" s="200">
        <v>307.60000000000002</v>
      </c>
      <c r="FM20" s="199">
        <f>(FL20)*'a14'!$H$54/1000000</f>
        <v>61.863711051912119</v>
      </c>
      <c r="FN20" s="200">
        <v>793.1</v>
      </c>
      <c r="FO20" s="199">
        <f>(FN20)*'a14'!$I$54/1000000</f>
        <v>160.46301859020804</v>
      </c>
      <c r="FP20" s="200">
        <v>398.7</v>
      </c>
      <c r="FQ20" s="199">
        <f>(FP20)*'a14'!$J$54/1000000</f>
        <v>163.92586051804867</v>
      </c>
      <c r="FR20" s="200">
        <v>2944.5</v>
      </c>
      <c r="FS20" s="199">
        <f t="shared" si="76"/>
        <v>602.48601760459098</v>
      </c>
      <c r="FT20" s="199">
        <f>'a1'!BN20/1000</f>
        <v>3777.39</v>
      </c>
      <c r="FU20" s="221">
        <f t="shared" si="77"/>
        <v>159497.96489231742</v>
      </c>
    </row>
    <row r="21" spans="1:177" ht="12.75" customHeight="1" x14ac:dyDescent="0.2">
      <c r="A21" s="1">
        <v>1996</v>
      </c>
      <c r="B21" s="200">
        <v>2818.7</v>
      </c>
      <c r="C21" s="199">
        <f>B21*'a14'!$E$4/1000000</f>
        <v>315.49582124252748</v>
      </c>
      <c r="D21" s="200">
        <v>4517.6000000000004</v>
      </c>
      <c r="E21" s="199">
        <f>D21*'a14'!$F$4/1000000</f>
        <v>632.06616616048279</v>
      </c>
      <c r="F21" s="200">
        <v>4550.8</v>
      </c>
      <c r="G21" s="199">
        <f>F21*'a14'!$G$4/1000000</f>
        <v>764.05349095886095</v>
      </c>
      <c r="H21" s="200">
        <v>2033.7</v>
      </c>
      <c r="I21" s="199">
        <f>H21*'a14'!$H$4/1000000</f>
        <v>401.83545045217568</v>
      </c>
      <c r="J21" s="200">
        <v>5930.6</v>
      </c>
      <c r="K21" s="199">
        <f>J21*'a14'!$I$4/1000000</f>
        <v>1163.7894740099532</v>
      </c>
      <c r="L21" s="200">
        <v>3108.2</v>
      </c>
      <c r="M21" s="199">
        <f>L21*'a14'!$J$4/1000000</f>
        <v>1224.5803584448572</v>
      </c>
      <c r="N21" s="200">
        <v>22959.5</v>
      </c>
      <c r="O21" s="199">
        <f t="shared" si="78"/>
        <v>4501.8207612688575</v>
      </c>
      <c r="P21" s="199">
        <f>'a1'!F21/1000</f>
        <v>29610.218000000001</v>
      </c>
      <c r="Q21" s="221">
        <f t="shared" si="81"/>
        <v>152036.05597462531</v>
      </c>
      <c r="R21" s="200">
        <v>80.7</v>
      </c>
      <c r="S21" s="199">
        <f>(R21)*'a14'!$E$9/1000000</f>
        <v>8.3865506566964463</v>
      </c>
      <c r="T21" s="200">
        <v>104</v>
      </c>
      <c r="U21" s="199">
        <f>(T21)*'a14'!$F$9/1000000</f>
        <v>13.509932904219802</v>
      </c>
      <c r="V21" s="200">
        <v>71</v>
      </c>
      <c r="W21" s="199">
        <f>(V21)*'a14'!$G$9/1000000</f>
        <v>11.067752725380068</v>
      </c>
      <c r="X21" s="200">
        <v>36.5</v>
      </c>
      <c r="Y21" s="199">
        <f>(X21)*'a14'!$H$9/1000000</f>
        <v>6.8427513569999441</v>
      </c>
      <c r="Z21" s="200">
        <v>118.2</v>
      </c>
      <c r="AA21" s="199">
        <f>(Z21)*'a14'!$I$9/1000000</f>
        <v>23.476311050423554</v>
      </c>
      <c r="AB21" s="200">
        <v>33.4</v>
      </c>
      <c r="AC21" s="199">
        <f>(AB21)*'a14'!$J$9/1000000</f>
        <v>12.189114556120098</v>
      </c>
      <c r="AD21" s="200">
        <v>443.7</v>
      </c>
      <c r="AE21" s="199">
        <f t="shared" si="79"/>
        <v>75.472413249839903</v>
      </c>
      <c r="AF21" s="199">
        <f>'a1'!L21/1000</f>
        <v>559.69799999999998</v>
      </c>
      <c r="AG21" s="221">
        <f t="shared" si="80"/>
        <v>134844.88643847199</v>
      </c>
      <c r="AH21" s="200">
        <v>13.6</v>
      </c>
      <c r="AI21" s="199">
        <f>(AH21)*'a14'!$E$14/1000000</f>
        <v>1.1752509827415649</v>
      </c>
      <c r="AJ21" s="199">
        <v>27.4</v>
      </c>
      <c r="AK21" s="199">
        <f>(AJ21)*'a14'!$F$14/1000000</f>
        <v>2.959731335213132</v>
      </c>
      <c r="AL21" s="200">
        <v>16.7</v>
      </c>
      <c r="AM21" s="199">
        <f>(AL21)*'a14'!$G$14/1000000</f>
        <v>2.1647086115938383</v>
      </c>
      <c r="AN21" s="199">
        <v>8</v>
      </c>
      <c r="AO21" s="199">
        <f>(AN21)*'a14'!$H$14/1000000</f>
        <v>1.4301760672019133</v>
      </c>
      <c r="AP21" s="200">
        <v>28.1</v>
      </c>
      <c r="AQ21" s="199">
        <f>(AP21)*'a14'!$I$14/1000000</f>
        <v>6.087522934978864</v>
      </c>
      <c r="AR21" s="200">
        <v>10.6</v>
      </c>
      <c r="AS21" s="199">
        <f>(AR21)*'a14'!$J$14/1000000</f>
        <v>4.2778871647330829</v>
      </c>
      <c r="AT21" s="200">
        <v>104.4</v>
      </c>
      <c r="AU21" s="199">
        <f t="shared" si="13"/>
        <v>18.095277096462397</v>
      </c>
      <c r="AV21" s="199">
        <f>'a1'!R21/1000</f>
        <v>135.73699999999999</v>
      </c>
      <c r="AW21" s="221">
        <f t="shared" si="14"/>
        <v>133311.30860754545</v>
      </c>
      <c r="AX21" s="200">
        <v>84</v>
      </c>
      <c r="AY21" s="199">
        <f>(AX21)*'a14'!$E$19/1000000</f>
        <v>7.9071960413187794</v>
      </c>
      <c r="AZ21" s="200">
        <v>183.6</v>
      </c>
      <c r="BA21" s="199">
        <f>(AZ21)*'a14'!$F$19/1000000</f>
        <v>21.603589184317379</v>
      </c>
      <c r="BB21" s="200">
        <v>97.4</v>
      </c>
      <c r="BC21" s="199">
        <f>(BB21)*'a14'!$G$19/1000000</f>
        <v>13.752873114722309</v>
      </c>
      <c r="BD21" s="200">
        <v>58.8</v>
      </c>
      <c r="BE21" s="199">
        <f>(BD21)*'a14'!$H$19/1000000</f>
        <v>9.9162634968234862</v>
      </c>
      <c r="BF21" s="200">
        <v>213</v>
      </c>
      <c r="BG21" s="199">
        <f>(BF21)*'a14'!$I$19/1000000</f>
        <v>38.33104858268625</v>
      </c>
      <c r="BH21" s="200">
        <v>87.7</v>
      </c>
      <c r="BI21" s="199">
        <f>(BH21)*'a14'!$J$19/1000000</f>
        <v>27.953927140774823</v>
      </c>
      <c r="BJ21" s="200">
        <v>724.4</v>
      </c>
      <c r="BK21" s="199">
        <f t="shared" si="21"/>
        <v>119.46489756064302</v>
      </c>
      <c r="BL21" s="199">
        <f>'a1'!X21/1000</f>
        <v>931.327</v>
      </c>
      <c r="BM21" s="221">
        <f t="shared" si="22"/>
        <v>128273.84748927392</v>
      </c>
      <c r="BN21" s="200">
        <v>103.4</v>
      </c>
      <c r="BO21" s="199">
        <f>(BN21)*'a14'!$E$24/1000000</f>
        <v>11.504695326030198</v>
      </c>
      <c r="BP21" s="200">
        <v>123</v>
      </c>
      <c r="BQ21" s="199">
        <f>(BP21)*'a14'!$F$24/1000000</f>
        <v>17.106836618734459</v>
      </c>
      <c r="BR21" s="200">
        <v>113.7</v>
      </c>
      <c r="BS21" s="199">
        <f>(BR21)*'a14'!$G$24/1000000</f>
        <v>18.976071449269348</v>
      </c>
      <c r="BT21" s="200">
        <v>47.7</v>
      </c>
      <c r="BU21" s="199">
        <f>(BT21)*'a14'!$H$24/1000000</f>
        <v>9.3734998339229456</v>
      </c>
      <c r="BV21" s="200">
        <v>143.4</v>
      </c>
      <c r="BW21" s="199">
        <f>(BV21)*'a14'!$I$24/1000000</f>
        <v>30.034710328015148</v>
      </c>
      <c r="BX21" s="200">
        <v>58.8</v>
      </c>
      <c r="BY21" s="199">
        <f>(BX21)*'a14'!$J$24/1000000</f>
        <v>20.971186738252339</v>
      </c>
      <c r="BZ21" s="200">
        <v>589.9</v>
      </c>
      <c r="CA21" s="199">
        <f t="shared" si="29"/>
        <v>107.96700029422445</v>
      </c>
      <c r="CB21" s="199">
        <f>'a1'!AD21/1000</f>
        <v>752.26800000000003</v>
      </c>
      <c r="CC21" s="221">
        <f t="shared" si="30"/>
        <v>143521.98989485719</v>
      </c>
      <c r="CD21" s="200">
        <v>1100.4000000000001</v>
      </c>
      <c r="CE21" s="199">
        <f>(CD21)*'a14'!$E$29/1000000</f>
        <v>113.68795873069655</v>
      </c>
      <c r="CF21" s="200">
        <v>1023.7</v>
      </c>
      <c r="CG21" s="199">
        <f>(CF21)*'a14'!$F$29/1000000</f>
        <v>132.20461122388909</v>
      </c>
      <c r="CH21" s="200">
        <v>930.2</v>
      </c>
      <c r="CI21" s="199">
        <f>(CH21)*'a14'!$G$29/1000000</f>
        <v>144.15558780165475</v>
      </c>
      <c r="CJ21" s="200">
        <v>382.2</v>
      </c>
      <c r="CK21" s="199">
        <f>(CJ21)*'a14'!$H$29/1000000</f>
        <v>72.230278472436012</v>
      </c>
      <c r="CL21" s="200">
        <v>1576.4</v>
      </c>
      <c r="CM21" s="199">
        <f>(CL21)*'a14'!$I$29/1000000</f>
        <v>294.50539477022238</v>
      </c>
      <c r="CN21" s="200">
        <v>724.6</v>
      </c>
      <c r="CO21" s="199">
        <f>(CN21)*'a14'!$J$29/1000000</f>
        <v>301.05636255787078</v>
      </c>
      <c r="CP21" s="200">
        <v>5737.4</v>
      </c>
      <c r="CQ21" s="199">
        <f t="shared" si="37"/>
        <v>1057.8401935567695</v>
      </c>
      <c r="CR21" s="199">
        <f>'a1'!AJ21/1000</f>
        <v>7246.8969999999999</v>
      </c>
      <c r="CS21" s="221">
        <f t="shared" si="38"/>
        <v>145971.46800303212</v>
      </c>
      <c r="CT21" s="200">
        <v>886.3</v>
      </c>
      <c r="CU21" s="199">
        <f>(CT21)*'a14'!$E$34/1000000</f>
        <v>100.51927401994766</v>
      </c>
      <c r="CV21" s="200">
        <v>1726.7</v>
      </c>
      <c r="CW21" s="199">
        <f>(CV21)*'a14'!$F$34/1000000</f>
        <v>244.79102793952904</v>
      </c>
      <c r="CX21" s="200">
        <v>1860.5</v>
      </c>
      <c r="CY21" s="199">
        <f>(CX21)*'a14'!$G$34/1000000</f>
        <v>316.51152428203648</v>
      </c>
      <c r="CZ21" s="200">
        <v>798.3</v>
      </c>
      <c r="DA21" s="199">
        <f>(CZ21)*'a14'!$H$34/1000000</f>
        <v>157.09209751062039</v>
      </c>
      <c r="DB21" s="200">
        <v>2071.9</v>
      </c>
      <c r="DC21" s="199">
        <f>(DB21)*'a14'!$I$34/1000000</f>
        <v>408.06175799882431</v>
      </c>
      <c r="DD21" s="200">
        <v>1317.9</v>
      </c>
      <c r="DE21" s="199">
        <f>(DD21)*'a14'!$J$34/1000000</f>
        <v>487.18175228675398</v>
      </c>
      <c r="DF21" s="200">
        <v>8661.7000000000007</v>
      </c>
      <c r="DG21" s="199">
        <f t="shared" si="45"/>
        <v>1714.1574340377119</v>
      </c>
      <c r="DH21" s="199">
        <f>'a1'!AP21/1000</f>
        <v>11082.903</v>
      </c>
      <c r="DI21" s="221">
        <f t="shared" si="46"/>
        <v>154666.8263755184</v>
      </c>
      <c r="DJ21" s="200">
        <v>104.8</v>
      </c>
      <c r="DK21" s="199">
        <f>(DJ21)*'a14'!$E$39/1000000</f>
        <v>14.205902832556371</v>
      </c>
      <c r="DL21" s="200">
        <v>191.8</v>
      </c>
      <c r="DM21" s="199">
        <f>(DL21)*'a14'!$F$39/1000000</f>
        <v>32.498713779631586</v>
      </c>
      <c r="DN21" s="200">
        <v>170.5</v>
      </c>
      <c r="DO21" s="199">
        <f>(DN21)*'a14'!$G$39/1000000</f>
        <v>34.667553906739428</v>
      </c>
      <c r="DP21" s="200">
        <v>77.5</v>
      </c>
      <c r="DQ21" s="199">
        <f>(DP21)*'a14'!$H$39/1000000</f>
        <v>18.723824275799952</v>
      </c>
      <c r="DR21" s="200">
        <v>197.4</v>
      </c>
      <c r="DS21" s="199">
        <f>(DR21)*'a14'!$I$39/1000000</f>
        <v>54.831176186681624</v>
      </c>
      <c r="DT21" s="200">
        <v>98</v>
      </c>
      <c r="DU21" s="199">
        <f>(DT21)*'a14'!$J$39/1000000</f>
        <v>39.192478352544853</v>
      </c>
      <c r="DV21" s="200">
        <v>840</v>
      </c>
      <c r="DW21" s="199">
        <f t="shared" si="53"/>
        <v>194.11964933395382</v>
      </c>
      <c r="DX21" s="199">
        <f>'a1'!AV21/1000</f>
        <v>1134.1959999999999</v>
      </c>
      <c r="DY21" s="221">
        <f t="shared" si="54"/>
        <v>171151.76683214703</v>
      </c>
      <c r="DZ21" s="200">
        <v>101.8</v>
      </c>
      <c r="EA21" s="199">
        <f>(DZ21)*'a14'!$E$44/1000000</f>
        <v>13.238934002911213</v>
      </c>
      <c r="EB21" s="200">
        <v>172.4</v>
      </c>
      <c r="EC21" s="199">
        <f>(EB21)*'a14'!$F$44/1000000</f>
        <v>28.025444770406349</v>
      </c>
      <c r="ED21" s="200">
        <v>150.80000000000001</v>
      </c>
      <c r="EE21" s="199">
        <f>(ED21)*'a14'!$G$44/1000000</f>
        <v>29.416963373855765</v>
      </c>
      <c r="EF21" s="200">
        <v>70.7</v>
      </c>
      <c r="EG21" s="199">
        <f>(EF21)*'a14'!$H$44/1000000</f>
        <v>17.589409406012741</v>
      </c>
      <c r="EH21" s="200">
        <v>173.5</v>
      </c>
      <c r="EI21" s="199">
        <f>(EH21)*'a14'!$I$44/1000000</f>
        <v>46.66431916673411</v>
      </c>
      <c r="EJ21" s="200">
        <v>75.7</v>
      </c>
      <c r="EK21" s="199">
        <f>(EJ21)*'a14'!$J$44/1000000</f>
        <v>41.447623192722752</v>
      </c>
      <c r="EL21" s="200">
        <v>744.9</v>
      </c>
      <c r="EM21" s="199">
        <f t="shared" si="61"/>
        <v>176.38269391264294</v>
      </c>
      <c r="EN21" s="199">
        <f>'a1'!BB21/1000</f>
        <v>1018.9450000000001</v>
      </c>
      <c r="EO21" s="221">
        <f t="shared" si="62"/>
        <v>173103.25278856358</v>
      </c>
      <c r="EP21" s="200">
        <v>144.19999999999999</v>
      </c>
      <c r="EQ21" s="199">
        <f>(EP21)*'a14'!$E$49/1000000</f>
        <v>16.267237245228294</v>
      </c>
      <c r="ER21" s="200">
        <v>421</v>
      </c>
      <c r="ES21" s="199">
        <f>(ER21)*'a14'!$F$49/1000000</f>
        <v>59.366391125529759</v>
      </c>
      <c r="ET21" s="200">
        <v>437</v>
      </c>
      <c r="EU21" s="199">
        <f>(ET21)*'a14'!$G$49/1000000</f>
        <v>73.94711521669312</v>
      </c>
      <c r="EV21" s="200">
        <v>221.6</v>
      </c>
      <c r="EW21" s="199">
        <f>(EV21)*'a14'!$H$49/1000000</f>
        <v>45.499015456482333</v>
      </c>
      <c r="EX21" s="200">
        <v>586.70000000000005</v>
      </c>
      <c r="EY21" s="199">
        <f>(EX21)*'a14'!$I$49/1000000</f>
        <v>122.33087622802778</v>
      </c>
      <c r="EZ21" s="200">
        <v>276.5</v>
      </c>
      <c r="FA21" s="199">
        <f>(EZ21)*'a14'!$J$49/1000000</f>
        <v>119.45852231622798</v>
      </c>
      <c r="FB21" s="200">
        <v>2086.9</v>
      </c>
      <c r="FC21" s="199">
        <f t="shared" si="82"/>
        <v>436.8691575881893</v>
      </c>
      <c r="FD21" s="199">
        <f>'a1'!BH21/1000</f>
        <v>2775.1329999999998</v>
      </c>
      <c r="FE21" s="221">
        <f t="shared" si="69"/>
        <v>157422.78211105173</v>
      </c>
      <c r="FF21" s="200">
        <v>199.6</v>
      </c>
      <c r="FG21" s="199">
        <f>(FF21)*'a14'!$E$54/1000000</f>
        <v>22.40051491781843</v>
      </c>
      <c r="FH21" s="200">
        <v>544</v>
      </c>
      <c r="FI21" s="199">
        <f>(FH21)*'a14'!$F$54/1000000</f>
        <v>76.314379479541742</v>
      </c>
      <c r="FJ21" s="200">
        <v>703.2</v>
      </c>
      <c r="FK21" s="199">
        <f>(FJ21)*'a14'!$G$54/1000000</f>
        <v>118.37706981620683</v>
      </c>
      <c r="FL21" s="200">
        <v>332.4</v>
      </c>
      <c r="FM21" s="199">
        <f>(FL21)*'a14'!$H$54/1000000</f>
        <v>66.851422476123503</v>
      </c>
      <c r="FN21" s="200">
        <v>822</v>
      </c>
      <c r="FO21" s="199">
        <f>(FN21)*'a14'!$I$54/1000000</f>
        <v>166.3101768770029</v>
      </c>
      <c r="FP21" s="200">
        <v>424.9</v>
      </c>
      <c r="FQ21" s="199">
        <f>(FP21)*'a14'!$J$54/1000000</f>
        <v>174.69801388040852</v>
      </c>
      <c r="FR21" s="200">
        <v>3026.1</v>
      </c>
      <c r="FS21" s="199">
        <f t="shared" si="76"/>
        <v>624.95157744710195</v>
      </c>
      <c r="FT21" s="199">
        <f>'a1'!BN21/1000</f>
        <v>3874.317</v>
      </c>
      <c r="FU21" s="221">
        <f t="shared" si="77"/>
        <v>161306.25796678534</v>
      </c>
    </row>
    <row r="22" spans="1:177" ht="12.75" customHeight="1" x14ac:dyDescent="0.2">
      <c r="A22" s="1">
        <v>1997</v>
      </c>
      <c r="B22" s="200">
        <v>2740.7</v>
      </c>
      <c r="C22" s="199">
        <f>B22*'a14'!$E$4/1000000</f>
        <v>306.76531637967685</v>
      </c>
      <c r="D22" s="200">
        <v>4419.8</v>
      </c>
      <c r="E22" s="199">
        <f>D22*'a14'!$F$4/1000000</f>
        <v>618.38277873120728</v>
      </c>
      <c r="F22" s="200">
        <v>4360.6000000000004</v>
      </c>
      <c r="G22" s="199">
        <f>F22*'a14'!$G$4/1000000</f>
        <v>732.11999047974189</v>
      </c>
      <c r="H22" s="200">
        <v>2123.4</v>
      </c>
      <c r="I22" s="199">
        <f>H22*'a14'!$H$4/1000000</f>
        <v>419.55912646415391</v>
      </c>
      <c r="J22" s="200">
        <v>6356.5</v>
      </c>
      <c r="K22" s="199">
        <f>J22*'a14'!$I$4/1000000</f>
        <v>1247.3658300246632</v>
      </c>
      <c r="L22" s="200">
        <v>3245.6</v>
      </c>
      <c r="M22" s="199">
        <f>L22*'a14'!$J$4/1000000</f>
        <v>1278.7137286431466</v>
      </c>
      <c r="N22" s="200">
        <v>23246.7</v>
      </c>
      <c r="O22" s="199">
        <f t="shared" si="78"/>
        <v>4602.9067707225895</v>
      </c>
      <c r="P22" s="199">
        <f>'a1'!F22/1000</f>
        <v>29905.948</v>
      </c>
      <c r="Q22" s="221">
        <f t="shared" si="81"/>
        <v>153912.75243047267</v>
      </c>
      <c r="R22" s="200">
        <v>81.400000000000006</v>
      </c>
      <c r="S22" s="199">
        <f>(R22)*'a14'!$E$9/1000000</f>
        <v>8.4592964492576304</v>
      </c>
      <c r="T22" s="200">
        <v>99.2</v>
      </c>
      <c r="U22" s="199">
        <f>(T22)*'a14'!$F$9/1000000</f>
        <v>12.886397539409659</v>
      </c>
      <c r="V22" s="200">
        <v>65.099999999999994</v>
      </c>
      <c r="W22" s="199">
        <f>(V22)*'a14'!$G$9/1000000</f>
        <v>10.148038062285103</v>
      </c>
      <c r="X22" s="200">
        <v>35.9</v>
      </c>
      <c r="Y22" s="199">
        <f>(X22)*'a14'!$H$9/1000000</f>
        <v>6.7302677730492597</v>
      </c>
      <c r="Z22" s="200">
        <v>122.6</v>
      </c>
      <c r="AA22" s="199">
        <f>(Z22)*'a14'!$I$9/1000000</f>
        <v>24.350217722351331</v>
      </c>
      <c r="AB22" s="200">
        <v>35.200000000000003</v>
      </c>
      <c r="AC22" s="199">
        <f>(AB22)*'a14'!$J$9/1000000</f>
        <v>12.846012945372081</v>
      </c>
      <c r="AD22" s="200">
        <v>439.5</v>
      </c>
      <c r="AE22" s="199">
        <f t="shared" si="79"/>
        <v>75.420230491725064</v>
      </c>
      <c r="AF22" s="199">
        <f>'a1'!L22/1000</f>
        <v>550.91099999999994</v>
      </c>
      <c r="AG22" s="221">
        <f t="shared" si="80"/>
        <v>136900.93407415185</v>
      </c>
      <c r="AH22" s="200">
        <v>12.8</v>
      </c>
      <c r="AI22" s="199">
        <f>(AH22)*'a14'!$E$14/1000000</f>
        <v>1.1061185719920612</v>
      </c>
      <c r="AJ22" s="199">
        <v>28.4</v>
      </c>
      <c r="AK22" s="199">
        <f>(AJ22)*'a14'!$F$14/1000000</f>
        <v>3.0677507270092317</v>
      </c>
      <c r="AL22" s="200">
        <v>15.7</v>
      </c>
      <c r="AM22" s="199">
        <f>(AL22)*'a14'!$G$14/1000000</f>
        <v>2.0350853414385184</v>
      </c>
      <c r="AN22" s="199">
        <v>8.4</v>
      </c>
      <c r="AO22" s="199">
        <f>(AN22)*'a14'!$H$14/1000000</f>
        <v>1.5016848705620089</v>
      </c>
      <c r="AP22" s="200">
        <v>28.4</v>
      </c>
      <c r="AQ22" s="199">
        <f>(AP22)*'a14'!$I$14/1000000</f>
        <v>6.1525142830391362</v>
      </c>
      <c r="AR22" s="200">
        <v>11.5</v>
      </c>
      <c r="AS22" s="199">
        <f>(AR22)*'a14'!$J$14/1000000</f>
        <v>4.6411039994745709</v>
      </c>
      <c r="AT22" s="200">
        <v>105.1</v>
      </c>
      <c r="AU22" s="199">
        <f t="shared" si="13"/>
        <v>18.504257793515528</v>
      </c>
      <c r="AV22" s="199">
        <f>'a1'!R22/1000</f>
        <v>136.095</v>
      </c>
      <c r="AW22" s="221">
        <f t="shared" si="14"/>
        <v>135965.74299948954</v>
      </c>
      <c r="AX22" s="200">
        <v>81.5</v>
      </c>
      <c r="AY22" s="199">
        <f>(AX22)*'a14'!$E$19/1000000</f>
        <v>7.6718628258033403</v>
      </c>
      <c r="AZ22" s="200">
        <v>174.6</v>
      </c>
      <c r="BA22" s="199">
        <f>(AZ22)*'a14'!$F$19/1000000</f>
        <v>20.544589714497899</v>
      </c>
      <c r="BB22" s="200">
        <v>99.5</v>
      </c>
      <c r="BC22" s="199">
        <f>(BB22)*'a14'!$G$19/1000000</f>
        <v>14.049392966271762</v>
      </c>
      <c r="BD22" s="200">
        <v>56.3</v>
      </c>
      <c r="BE22" s="199">
        <f>(BD22)*'a14'!$H$19/1000000</f>
        <v>9.4946536542714668</v>
      </c>
      <c r="BF22" s="200">
        <v>228.1</v>
      </c>
      <c r="BG22" s="199">
        <f>(BF22)*'a14'!$I$19/1000000</f>
        <v>41.048413998641948</v>
      </c>
      <c r="BH22" s="200">
        <v>88.2</v>
      </c>
      <c r="BI22" s="199">
        <f>(BH22)*'a14'!$J$19/1000000</f>
        <v>28.113299587415497</v>
      </c>
      <c r="BJ22" s="200">
        <v>728.1</v>
      </c>
      <c r="BK22" s="199">
        <f t="shared" si="21"/>
        <v>120.92221274690192</v>
      </c>
      <c r="BL22" s="199">
        <f>'a1'!X22/1000</f>
        <v>932.40200000000004</v>
      </c>
      <c r="BM22" s="221">
        <f t="shared" si="22"/>
        <v>129688.92467723356</v>
      </c>
      <c r="BN22" s="200">
        <v>95.1</v>
      </c>
      <c r="BO22" s="199">
        <f>(BN22)*'a14'!$E$24/1000000</f>
        <v>10.581204308563557</v>
      </c>
      <c r="BP22" s="200">
        <v>117.6</v>
      </c>
      <c r="BQ22" s="199">
        <f>(BP22)*'a14'!$F$24/1000000</f>
        <v>16.355804767180263</v>
      </c>
      <c r="BR22" s="200">
        <v>119.4</v>
      </c>
      <c r="BS22" s="199">
        <f>(BR22)*'a14'!$G$24/1000000</f>
        <v>19.927378461237993</v>
      </c>
      <c r="BT22" s="200">
        <v>48.2</v>
      </c>
      <c r="BU22" s="199">
        <f>(BT22)*'a14'!$H$24/1000000</f>
        <v>9.4717545491632276</v>
      </c>
      <c r="BV22" s="200">
        <v>152.6</v>
      </c>
      <c r="BW22" s="199">
        <f>(BV22)*'a14'!$I$24/1000000</f>
        <v>31.961623403452656</v>
      </c>
      <c r="BX22" s="200">
        <v>59.6</v>
      </c>
      <c r="BY22" s="199">
        <f>(BX22)*'a14'!$J$24/1000000</f>
        <v>21.256509006799991</v>
      </c>
      <c r="BZ22" s="200">
        <v>592.6</v>
      </c>
      <c r="CA22" s="199">
        <f t="shared" si="29"/>
        <v>109.55427449639768</v>
      </c>
      <c r="CB22" s="199">
        <f>'a1'!AD22/1000</f>
        <v>752.51099999999997</v>
      </c>
      <c r="CC22" s="221">
        <f t="shared" si="30"/>
        <v>145584.94759066336</v>
      </c>
      <c r="CD22" s="200">
        <v>1045.4000000000001</v>
      </c>
      <c r="CE22" s="199">
        <f>(CD22)*'a14'!$E$29/1000000</f>
        <v>108.00562709657413</v>
      </c>
      <c r="CF22" s="200">
        <v>960.9</v>
      </c>
      <c r="CG22" s="199">
        <f>(CF22)*'a14'!$F$29/1000000</f>
        <v>124.09437425518709</v>
      </c>
      <c r="CH22" s="200">
        <v>878.9</v>
      </c>
      <c r="CI22" s="199">
        <f>(CH22)*'a14'!$G$29/1000000</f>
        <v>136.20548926991435</v>
      </c>
      <c r="CJ22" s="200">
        <v>444.4</v>
      </c>
      <c r="CK22" s="199">
        <f>(CJ22)*'a14'!$H$29/1000000</f>
        <v>83.985179887887384</v>
      </c>
      <c r="CL22" s="200">
        <v>1672.9</v>
      </c>
      <c r="CM22" s="199">
        <f>(CL22)*'a14'!$I$29/1000000</f>
        <v>312.53366842876488</v>
      </c>
      <c r="CN22" s="200">
        <v>769.7</v>
      </c>
      <c r="CO22" s="199">
        <f>(CN22)*'a14'!$J$29/1000000</f>
        <v>319.79448283300184</v>
      </c>
      <c r="CP22" s="200">
        <v>5772.2</v>
      </c>
      <c r="CQ22" s="199">
        <f t="shared" si="37"/>
        <v>1084.6188217713297</v>
      </c>
      <c r="CR22" s="199">
        <f>'a1'!AJ22/1000</f>
        <v>7274.6109999999999</v>
      </c>
      <c r="CS22" s="221">
        <f t="shared" si="38"/>
        <v>149096.47014408465</v>
      </c>
      <c r="CT22" s="200">
        <v>884.2</v>
      </c>
      <c r="CU22" s="199">
        <f>(CT22)*'a14'!$E$34/1000000</f>
        <v>100.2811035636215</v>
      </c>
      <c r="CV22" s="200">
        <v>1701.3</v>
      </c>
      <c r="CW22" s="199">
        <f>(CV22)*'a14'!$F$34/1000000</f>
        <v>241.19011746888324</v>
      </c>
      <c r="CX22" s="200">
        <v>1745.8</v>
      </c>
      <c r="CY22" s="199">
        <f>(CX22)*'a14'!$G$34/1000000</f>
        <v>296.99855903874186</v>
      </c>
      <c r="CZ22" s="200">
        <v>814.5</v>
      </c>
      <c r="DA22" s="199">
        <f>(CZ22)*'a14'!$H$34/1000000</f>
        <v>160.2799867498438</v>
      </c>
      <c r="DB22" s="200">
        <v>2265</v>
      </c>
      <c r="DC22" s="199">
        <f>(DB22)*'a14'!$I$34/1000000</f>
        <v>446.09290113776581</v>
      </c>
      <c r="DD22" s="200">
        <v>1373.5</v>
      </c>
      <c r="DE22" s="199">
        <f>(DD22)*'a14'!$J$34/1000000</f>
        <v>507.73513678265152</v>
      </c>
      <c r="DF22" s="200">
        <v>8784.2999999999993</v>
      </c>
      <c r="DG22" s="199">
        <f t="shared" si="45"/>
        <v>1752.5778047415076</v>
      </c>
      <c r="DH22" s="199">
        <f>'a1'!AP22/1000</f>
        <v>11227.651</v>
      </c>
      <c r="DI22" s="221">
        <f t="shared" si="46"/>
        <v>156094.78819225033</v>
      </c>
      <c r="DJ22" s="200">
        <v>96.7</v>
      </c>
      <c r="DK22" s="199">
        <f>(DJ22)*'a14'!$E$39/1000000</f>
        <v>13.107927518208024</v>
      </c>
      <c r="DL22" s="200">
        <v>190.1</v>
      </c>
      <c r="DM22" s="199">
        <f>(DL22)*'a14'!$F$39/1000000</f>
        <v>32.210664700250071</v>
      </c>
      <c r="DN22" s="200">
        <v>168.8</v>
      </c>
      <c r="DO22" s="199">
        <f>(DN22)*'a14'!$G$39/1000000</f>
        <v>34.321895011481615</v>
      </c>
      <c r="DP22" s="200">
        <v>78.3</v>
      </c>
      <c r="DQ22" s="199">
        <f>(DP22)*'a14'!$H$39/1000000</f>
        <v>18.917102461872723</v>
      </c>
      <c r="DR22" s="200">
        <v>203.1</v>
      </c>
      <c r="DS22" s="199">
        <f>(DR22)*'a14'!$I$39/1000000</f>
        <v>56.41444723158579</v>
      </c>
      <c r="DT22" s="200">
        <v>105.8</v>
      </c>
      <c r="DU22" s="199">
        <f>(DT22)*'a14'!$J$39/1000000</f>
        <v>42.311879690808624</v>
      </c>
      <c r="DV22" s="200">
        <v>842.8</v>
      </c>
      <c r="DW22" s="199">
        <f t="shared" si="53"/>
        <v>197.28391661420687</v>
      </c>
      <c r="DX22" s="199">
        <f>'a1'!AV22/1000</f>
        <v>1136.1279999999999</v>
      </c>
      <c r="DY22" s="221">
        <f t="shared" si="54"/>
        <v>173645.85382475116</v>
      </c>
      <c r="DZ22" s="200">
        <v>90.9</v>
      </c>
      <c r="EA22" s="199">
        <f>(DZ22)*'a14'!$E$44/1000000</f>
        <v>11.821405705939384</v>
      </c>
      <c r="EB22" s="200">
        <v>175</v>
      </c>
      <c r="EC22" s="199">
        <f>(EB22)*'a14'!$F$44/1000000</f>
        <v>28.448102290145659</v>
      </c>
      <c r="ED22" s="200">
        <v>149.69999999999999</v>
      </c>
      <c r="EE22" s="199">
        <f>(ED22)*'a14'!$G$44/1000000</f>
        <v>29.202383402295805</v>
      </c>
      <c r="EF22" s="200">
        <v>70.400000000000006</v>
      </c>
      <c r="EG22" s="199">
        <f>(EF22)*'a14'!$H$44/1000000</f>
        <v>17.514772590994298</v>
      </c>
      <c r="EH22" s="200">
        <v>186.2</v>
      </c>
      <c r="EI22" s="199">
        <f>(EH22)*'a14'!$I$44/1000000</f>
        <v>50.080093538016662</v>
      </c>
      <c r="EJ22" s="200">
        <v>74.099999999999994</v>
      </c>
      <c r="EK22" s="199">
        <f>(EJ22)*'a14'!$J$44/1000000</f>
        <v>40.571583600802583</v>
      </c>
      <c r="EL22" s="200">
        <v>746.3</v>
      </c>
      <c r="EM22" s="199">
        <f t="shared" si="61"/>
        <v>177.63834112819438</v>
      </c>
      <c r="EN22" s="199">
        <f>'a1'!BB22/1000</f>
        <v>1017.902</v>
      </c>
      <c r="EO22" s="221">
        <f t="shared" si="62"/>
        <v>174514.1881322508</v>
      </c>
      <c r="EP22" s="200">
        <v>142.30000000000001</v>
      </c>
      <c r="EQ22" s="199">
        <f>(EP22)*'a14'!$E$49/1000000</f>
        <v>16.052897780832087</v>
      </c>
      <c r="ER22" s="200">
        <v>415.8</v>
      </c>
      <c r="ES22" s="199">
        <f>(ER22)*'a14'!$F$49/1000000</f>
        <v>58.633124536805873</v>
      </c>
      <c r="ET22" s="200">
        <v>447.5</v>
      </c>
      <c r="EU22" s="199">
        <f>(ET22)*'a14'!$G$49/1000000</f>
        <v>75.723876566293299</v>
      </c>
      <c r="EV22" s="200">
        <v>216.3</v>
      </c>
      <c r="EW22" s="199">
        <f>(EV22)*'a14'!$H$49/1000000</f>
        <v>44.410816982117012</v>
      </c>
      <c r="EX22" s="200">
        <v>619.9</v>
      </c>
      <c r="EY22" s="199">
        <f>(EX22)*'a14'!$I$49/1000000</f>
        <v>129.2532984042175</v>
      </c>
      <c r="EZ22" s="200">
        <v>297.3</v>
      </c>
      <c r="FA22" s="199">
        <f>(EZ22)*'a14'!$J$49/1000000</f>
        <v>128.44491386840716</v>
      </c>
      <c r="FB22" s="200">
        <v>2139</v>
      </c>
      <c r="FC22" s="199">
        <f t="shared" si="82"/>
        <v>452.51892813867289</v>
      </c>
      <c r="FD22" s="199">
        <f>'a1'!BH22/1000</f>
        <v>2829.848</v>
      </c>
      <c r="FE22" s="221">
        <f t="shared" si="69"/>
        <v>159909.27008753576</v>
      </c>
      <c r="FF22" s="200">
        <v>210.3</v>
      </c>
      <c r="FG22" s="199">
        <f>(FF22)*'a14'!$E$54/1000000</f>
        <v>23.601344124334751</v>
      </c>
      <c r="FH22" s="200">
        <v>557</v>
      </c>
      <c r="FI22" s="199">
        <f>(FH22)*'a14'!$F$54/1000000</f>
        <v>78.138068695045504</v>
      </c>
      <c r="FJ22" s="200">
        <v>670.2</v>
      </c>
      <c r="FK22" s="199">
        <f>(FJ22)*'a14'!$G$54/1000000</f>
        <v>112.82183189821077</v>
      </c>
      <c r="FL22" s="200">
        <v>350.8</v>
      </c>
      <c r="FM22" s="199">
        <f>(FL22)*'a14'!$H$54/1000000</f>
        <v>70.551982565054516</v>
      </c>
      <c r="FN22" s="200">
        <v>877.6</v>
      </c>
      <c r="FO22" s="199">
        <f>(FN22)*'a14'!$I$54/1000000</f>
        <v>177.55938105505805</v>
      </c>
      <c r="FP22" s="200">
        <v>430.8</v>
      </c>
      <c r="FQ22" s="199">
        <f>(FP22)*'a14'!$J$54/1000000</f>
        <v>177.12380414139795</v>
      </c>
      <c r="FR22" s="200">
        <v>3096.8</v>
      </c>
      <c r="FS22" s="199">
        <f t="shared" si="76"/>
        <v>639.79641247910149</v>
      </c>
      <c r="FT22" s="199">
        <f>'a1'!BN22/1000</f>
        <v>3948.5830000000001</v>
      </c>
      <c r="FU22" s="221">
        <f t="shared" si="77"/>
        <v>162031.90169210106</v>
      </c>
    </row>
    <row r="23" spans="1:177" ht="12.75" customHeight="1" x14ac:dyDescent="0.2">
      <c r="A23" s="1">
        <v>1998</v>
      </c>
      <c r="B23" s="200">
        <v>2641.3</v>
      </c>
      <c r="C23" s="199">
        <f>B23*'a14'!$E$4/1000000</f>
        <v>295.63951915701847</v>
      </c>
      <c r="D23" s="200">
        <v>4442.1000000000004</v>
      </c>
      <c r="E23" s="199">
        <f>D23*'a14'!$F$4/1000000</f>
        <v>621.50281492418105</v>
      </c>
      <c r="F23" s="200">
        <v>4459.8</v>
      </c>
      <c r="G23" s="199">
        <f>F23*'a14'!$G$4/1000000</f>
        <v>748.77510744887229</v>
      </c>
      <c r="H23" s="200">
        <v>2120</v>
      </c>
      <c r="I23" s="199">
        <f>H23*'a14'!$H$4/1000000</f>
        <v>418.88732603560618</v>
      </c>
      <c r="J23" s="200">
        <v>6510.9</v>
      </c>
      <c r="K23" s="199">
        <f>J23*'a14'!$I$4/1000000</f>
        <v>1277.6644667202988</v>
      </c>
      <c r="L23" s="200">
        <v>3341.7</v>
      </c>
      <c r="M23" s="199">
        <f>L23*'a14'!$J$4/1000000</f>
        <v>1316.5755690802325</v>
      </c>
      <c r="N23" s="200">
        <v>23515.7</v>
      </c>
      <c r="O23" s="199">
        <f t="shared" si="78"/>
        <v>4679.0448033662096</v>
      </c>
      <c r="P23" s="199">
        <f>'a1'!F23/1000</f>
        <v>30155.172999999999</v>
      </c>
      <c r="Q23" s="221">
        <f t="shared" si="81"/>
        <v>155165.57651207008</v>
      </c>
      <c r="R23" s="200">
        <v>75.400000000000006</v>
      </c>
      <c r="S23" s="199">
        <f>(R23)*'a14'!$E$9/1000000</f>
        <v>7.8357610844474852</v>
      </c>
      <c r="T23" s="200">
        <v>98</v>
      </c>
      <c r="U23" s="199">
        <f>(T23)*'a14'!$F$9/1000000</f>
        <v>12.730513698207121</v>
      </c>
      <c r="V23" s="200">
        <v>64.099999999999994</v>
      </c>
      <c r="W23" s="199">
        <f>(V23)*'a14'!$G$9/1000000</f>
        <v>9.9921542210825667</v>
      </c>
      <c r="X23" s="200">
        <v>35.5</v>
      </c>
      <c r="Y23" s="199">
        <f>(X23)*'a14'!$H$9/1000000</f>
        <v>6.6552787170821368</v>
      </c>
      <c r="Z23" s="200">
        <v>124.4</v>
      </c>
      <c r="AA23" s="199">
        <f>(Z23)*'a14'!$I$9/1000000</f>
        <v>24.70772499723088</v>
      </c>
      <c r="AB23" s="200">
        <v>36.6</v>
      </c>
      <c r="AC23" s="199">
        <f>(AB23)*'a14'!$J$9/1000000</f>
        <v>13.356933914790288</v>
      </c>
      <c r="AD23" s="200">
        <v>434.1</v>
      </c>
      <c r="AE23" s="199">
        <f t="shared" si="79"/>
        <v>75.278366632840488</v>
      </c>
      <c r="AF23" s="199">
        <f>'a1'!L23/1000</f>
        <v>539.84299999999996</v>
      </c>
      <c r="AG23" s="221">
        <f t="shared" si="80"/>
        <v>139444.92497418783</v>
      </c>
      <c r="AH23" s="200">
        <v>13.8</v>
      </c>
      <c r="AI23" s="199">
        <f>(AH23)*'a14'!$E$14/1000000</f>
        <v>1.1925340854289408</v>
      </c>
      <c r="AJ23" s="199">
        <v>25.9</v>
      </c>
      <c r="AK23" s="199">
        <f>(AJ23)*'a14'!$F$14/1000000</f>
        <v>2.7977022475189828</v>
      </c>
      <c r="AL23" s="200">
        <v>15.7</v>
      </c>
      <c r="AM23" s="199">
        <f>(AL23)*'a14'!$G$14/1000000</f>
        <v>2.0350853414385184</v>
      </c>
      <c r="AN23" s="199">
        <v>9.5</v>
      </c>
      <c r="AO23" s="199">
        <f>(AN23)*'a14'!$H$14/1000000</f>
        <v>1.6983340798022721</v>
      </c>
      <c r="AP23" s="200">
        <v>29.1</v>
      </c>
      <c r="AQ23" s="199">
        <f>(AP23)*'a14'!$I$14/1000000</f>
        <v>6.3041607618464397</v>
      </c>
      <c r="AR23" s="200">
        <v>11.6</v>
      </c>
      <c r="AS23" s="199">
        <f>(AR23)*'a14'!$J$14/1000000</f>
        <v>4.6814614255569582</v>
      </c>
      <c r="AT23" s="200">
        <v>105.5</v>
      </c>
      <c r="AU23" s="199">
        <f t="shared" si="13"/>
        <v>18.709277941592113</v>
      </c>
      <c r="AV23" s="199">
        <f>'a1'!R23/1000</f>
        <v>135.804</v>
      </c>
      <c r="AW23" s="221">
        <f t="shared" si="14"/>
        <v>137766.7663809027</v>
      </c>
      <c r="AX23" s="200">
        <v>77.599999999999994</v>
      </c>
      <c r="AY23" s="199">
        <f>(AX23)*'a14'!$E$19/1000000</f>
        <v>7.3047430095992532</v>
      </c>
      <c r="AZ23" s="200">
        <v>167.8</v>
      </c>
      <c r="BA23" s="199">
        <f>(AZ23)*'a14'!$F$19/1000000</f>
        <v>19.744456781745409</v>
      </c>
      <c r="BB23" s="200">
        <v>104</v>
      </c>
      <c r="BC23" s="199">
        <f>(BB23)*'a14'!$G$19/1000000</f>
        <v>14.68479264816345</v>
      </c>
      <c r="BD23" s="200">
        <v>58.5</v>
      </c>
      <c r="BE23" s="199">
        <f>(BD23)*'a14'!$H$19/1000000</f>
        <v>9.8656703157172441</v>
      </c>
      <c r="BF23" s="200">
        <v>229.4</v>
      </c>
      <c r="BG23" s="199">
        <f>(BF23)*'a14'!$I$19/1000000</f>
        <v>41.282359365578522</v>
      </c>
      <c r="BH23" s="200">
        <v>93.5</v>
      </c>
      <c r="BI23" s="199">
        <f>(BH23)*'a14'!$J$19/1000000</f>
        <v>29.80264752180668</v>
      </c>
      <c r="BJ23" s="200">
        <v>730.8</v>
      </c>
      <c r="BK23" s="199">
        <f t="shared" si="21"/>
        <v>122.68466964261056</v>
      </c>
      <c r="BL23" s="199">
        <f>'a1'!X23/1000</f>
        <v>931.83600000000001</v>
      </c>
      <c r="BM23" s="221">
        <f t="shared" si="22"/>
        <v>131659.07911114246</v>
      </c>
      <c r="BN23" s="200">
        <v>90.5</v>
      </c>
      <c r="BO23" s="199">
        <f>(BN23)*'a14'!$E$24/1000000</f>
        <v>10.069390009726623</v>
      </c>
      <c r="BP23" s="200">
        <v>113.6</v>
      </c>
      <c r="BQ23" s="199">
        <f>(BP23)*'a14'!$F$24/1000000</f>
        <v>15.799484877140118</v>
      </c>
      <c r="BR23" s="200">
        <v>128.30000000000001</v>
      </c>
      <c r="BS23" s="199">
        <f>(BR23)*'a14'!$G$24/1000000</f>
        <v>21.412752567645182</v>
      </c>
      <c r="BT23" s="200">
        <v>42.9</v>
      </c>
      <c r="BU23" s="199">
        <f>(BT23)*'a14'!$H$24/1000000</f>
        <v>8.4302545676162328</v>
      </c>
      <c r="BV23" s="200">
        <v>156.1</v>
      </c>
      <c r="BW23" s="199">
        <f>(BV23)*'a14'!$I$24/1000000</f>
        <v>32.694688160412582</v>
      </c>
      <c r="BX23" s="200">
        <v>62.3</v>
      </c>
      <c r="BY23" s="199">
        <f>(BX23)*'a14'!$J$24/1000000</f>
        <v>22.219471663148315</v>
      </c>
      <c r="BZ23" s="200">
        <v>593.70000000000005</v>
      </c>
      <c r="CA23" s="199">
        <f t="shared" si="29"/>
        <v>110.62604184568904</v>
      </c>
      <c r="CB23" s="199">
        <f>'a1'!AD23/1000</f>
        <v>750.53</v>
      </c>
      <c r="CC23" s="221">
        <f t="shared" si="30"/>
        <v>147397.22841950229</v>
      </c>
      <c r="CD23" s="200">
        <v>1000.8</v>
      </c>
      <c r="CE23" s="199">
        <f>(CD23)*'a14'!$E$29/1000000</f>
        <v>103.39777271690394</v>
      </c>
      <c r="CF23" s="200">
        <v>992</v>
      </c>
      <c r="CG23" s="199">
        <f>(CF23)*'a14'!$F$29/1000000</f>
        <v>128.11074956930545</v>
      </c>
      <c r="CH23" s="200">
        <v>865.5</v>
      </c>
      <c r="CI23" s="199">
        <f>(CH23)*'a14'!$G$29/1000000</f>
        <v>134.12885534544418</v>
      </c>
      <c r="CJ23" s="200">
        <v>450.9</v>
      </c>
      <c r="CK23" s="199">
        <f>(CJ23)*'a14'!$H$29/1000000</f>
        <v>85.21358598435738</v>
      </c>
      <c r="CL23" s="200">
        <v>1714.7</v>
      </c>
      <c r="CM23" s="199">
        <f>(CL23)*'a14'!$I$29/1000000</f>
        <v>320.34280665598851</v>
      </c>
      <c r="CN23" s="200">
        <v>782.6</v>
      </c>
      <c r="CO23" s="199">
        <f>(CN23)*'a14'!$J$29/1000000</f>
        <v>325.15416690282871</v>
      </c>
      <c r="CP23" s="200">
        <v>5806.6</v>
      </c>
      <c r="CQ23" s="199">
        <f t="shared" si="37"/>
        <v>1096.3479371748281</v>
      </c>
      <c r="CR23" s="199">
        <f>'a1'!AJ23/1000</f>
        <v>7295.9350000000004</v>
      </c>
      <c r="CS23" s="221">
        <f t="shared" si="38"/>
        <v>150268.32574232473</v>
      </c>
      <c r="CT23" s="200">
        <v>866.9</v>
      </c>
      <c r="CU23" s="199">
        <f>(CT23)*'a14'!$E$34/1000000</f>
        <v>98.319032661505844</v>
      </c>
      <c r="CV23" s="200">
        <v>1710</v>
      </c>
      <c r="CW23" s="199">
        <f>(CV23)*'a14'!$F$34/1000000</f>
        <v>242.42350018914379</v>
      </c>
      <c r="CX23" s="200">
        <v>1816.9</v>
      </c>
      <c r="CY23" s="199">
        <f>(CX23)*'a14'!$G$34/1000000</f>
        <v>309.09421578502133</v>
      </c>
      <c r="CZ23" s="200">
        <v>811.5</v>
      </c>
      <c r="DA23" s="199">
        <f>(CZ23)*'a14'!$H$34/1000000</f>
        <v>159.68963689072837</v>
      </c>
      <c r="DB23" s="200">
        <v>2302.4</v>
      </c>
      <c r="DC23" s="199">
        <f>(DB23)*'a14'!$I$34/1000000</f>
        <v>453.45885014551527</v>
      </c>
      <c r="DD23" s="200">
        <v>1404.2</v>
      </c>
      <c r="DE23" s="199">
        <f>(DD23)*'a14'!$J$34/1000000</f>
        <v>519.08385807804825</v>
      </c>
      <c r="DF23" s="200">
        <v>8912</v>
      </c>
      <c r="DG23" s="199">
        <f t="shared" si="45"/>
        <v>1782.069093749963</v>
      </c>
      <c r="DH23" s="199">
        <f>'a1'!AP23/1000</f>
        <v>11365.901</v>
      </c>
      <c r="DI23" s="221">
        <f t="shared" si="46"/>
        <v>156790.8337183267</v>
      </c>
      <c r="DJ23" s="200">
        <v>95.5</v>
      </c>
      <c r="DK23" s="199">
        <f>(DJ23)*'a14'!$E$39/1000000</f>
        <v>12.945264508674937</v>
      </c>
      <c r="DL23" s="200">
        <v>188.8</v>
      </c>
      <c r="DM23" s="199">
        <f>(DL23)*'a14'!$F$39/1000000</f>
        <v>31.990391874840689</v>
      </c>
      <c r="DN23" s="200">
        <v>164.9</v>
      </c>
      <c r="DO23" s="199">
        <f>(DN23)*'a14'!$G$39/1000000</f>
        <v>33.528912840007806</v>
      </c>
      <c r="DP23" s="200">
        <v>71.2</v>
      </c>
      <c r="DQ23" s="199">
        <f>(DP23)*'a14'!$H$39/1000000</f>
        <v>17.201758560476858</v>
      </c>
      <c r="DR23" s="200">
        <v>215.3</v>
      </c>
      <c r="DS23" s="199">
        <f>(DR23)*'a14'!$I$39/1000000</f>
        <v>59.803202801380706</v>
      </c>
      <c r="DT23" s="200">
        <v>109.6</v>
      </c>
      <c r="DU23" s="199">
        <f>(DT23)*'a14'!$J$39/1000000</f>
        <v>43.831588035090967</v>
      </c>
      <c r="DV23" s="200">
        <v>845.3</v>
      </c>
      <c r="DW23" s="199">
        <f t="shared" si="53"/>
        <v>199.30111862047195</v>
      </c>
      <c r="DX23" s="199">
        <f>'a1'!AV23/1000</f>
        <v>1137.489</v>
      </c>
      <c r="DY23" s="221">
        <f t="shared" si="54"/>
        <v>175211.46896407081</v>
      </c>
      <c r="DZ23" s="200">
        <v>91</v>
      </c>
      <c r="EA23" s="199">
        <f>(DZ23)*'a14'!$E$44/1000000</f>
        <v>11.834410552700595</v>
      </c>
      <c r="EB23" s="200">
        <v>161.9</v>
      </c>
      <c r="EC23" s="199">
        <f>(EB23)*'a14'!$F$44/1000000</f>
        <v>26.318558632997615</v>
      </c>
      <c r="ED23" s="200">
        <v>145.4</v>
      </c>
      <c r="EE23" s="199">
        <f>(ED23)*'a14'!$G$44/1000000</f>
        <v>28.363570786197801</v>
      </c>
      <c r="EF23" s="200">
        <v>75.3</v>
      </c>
      <c r="EG23" s="199">
        <f>(EF23)*'a14'!$H$44/1000000</f>
        <v>18.733840569628843</v>
      </c>
      <c r="EH23" s="200">
        <v>195.8</v>
      </c>
      <c r="EI23" s="199">
        <f>(EH23)*'a14'!$I$44/1000000</f>
        <v>52.662096212371985</v>
      </c>
      <c r="EJ23" s="200">
        <v>78.8</v>
      </c>
      <c r="EK23" s="199">
        <f>(EJ23)*'a14'!$J$44/1000000</f>
        <v>43.14494990206807</v>
      </c>
      <c r="EL23" s="200">
        <v>748.3</v>
      </c>
      <c r="EM23" s="199">
        <f t="shared" si="61"/>
        <v>181.05742665596492</v>
      </c>
      <c r="EN23" s="199">
        <f>'a1'!BB23/1000</f>
        <v>1017.332</v>
      </c>
      <c r="EO23" s="221">
        <f t="shared" si="62"/>
        <v>177972.80205082012</v>
      </c>
      <c r="EP23" s="200">
        <v>128.5</v>
      </c>
      <c r="EQ23" s="199">
        <f>(EP23)*'a14'!$E$49/1000000</f>
        <v>14.496116407849071</v>
      </c>
      <c r="ER23" s="200">
        <v>424.7</v>
      </c>
      <c r="ES23" s="199">
        <f>(ER23)*'a14'!$F$49/1000000</f>
        <v>59.888138505967909</v>
      </c>
      <c r="ET23" s="200">
        <v>461</v>
      </c>
      <c r="EU23" s="199">
        <f>(ET23)*'a14'!$G$49/1000000</f>
        <v>78.008284015779239</v>
      </c>
      <c r="EV23" s="200">
        <v>214.9</v>
      </c>
      <c r="EW23" s="199">
        <f>(EV23)*'a14'!$H$49/1000000</f>
        <v>44.123368328511077</v>
      </c>
      <c r="EX23" s="200">
        <v>669.3</v>
      </c>
      <c r="EY23" s="199">
        <f>(EX23)*'a14'!$I$49/1000000</f>
        <v>139.55352899168057</v>
      </c>
      <c r="EZ23" s="200">
        <v>302.5</v>
      </c>
      <c r="FA23" s="199">
        <f>(EZ23)*'a14'!$J$49/1000000</f>
        <v>130.69151175645194</v>
      </c>
      <c r="FB23" s="200">
        <v>2201</v>
      </c>
      <c r="FC23" s="199">
        <f t="shared" si="82"/>
        <v>466.7609480062398</v>
      </c>
      <c r="FD23" s="199">
        <f>'a1'!BH23/1000</f>
        <v>2899.0659999999998</v>
      </c>
      <c r="FE23" s="221">
        <f t="shared" si="69"/>
        <v>161003.90539789016</v>
      </c>
      <c r="FF23" s="200">
        <v>201.1</v>
      </c>
      <c r="FG23" s="199">
        <f>(FF23)*'a14'!$E$54/1000000</f>
        <v>22.568855460788008</v>
      </c>
      <c r="FH23" s="200">
        <v>559.29999999999995</v>
      </c>
      <c r="FI23" s="199">
        <f>(FH23)*'a14'!$F$54/1000000</f>
        <v>78.460721402403863</v>
      </c>
      <c r="FJ23" s="200">
        <v>693.9</v>
      </c>
      <c r="FK23" s="199">
        <f>(FJ23)*'a14'!$G$54/1000000</f>
        <v>116.81150276658974</v>
      </c>
      <c r="FL23" s="200">
        <v>349.9</v>
      </c>
      <c r="FM23" s="199">
        <f>(FL23)*'a14'!$H$54/1000000</f>
        <v>70.370976908530707</v>
      </c>
      <c r="FN23" s="200">
        <v>874.3</v>
      </c>
      <c r="FO23" s="199">
        <f>(FN23)*'a14'!$I$54/1000000</f>
        <v>176.89171246175624</v>
      </c>
      <c r="FP23" s="200">
        <v>460</v>
      </c>
      <c r="FQ23" s="199">
        <f>(FP23)*'a14'!$J$54/1000000</f>
        <v>189.12941017883719</v>
      </c>
      <c r="FR23" s="200">
        <v>3138.5</v>
      </c>
      <c r="FS23" s="199">
        <f t="shared" si="76"/>
        <v>654.23317917890574</v>
      </c>
      <c r="FT23" s="199">
        <f>'a1'!BN23/1000</f>
        <v>3983.1129999999998</v>
      </c>
      <c r="FU23" s="221">
        <f t="shared" si="77"/>
        <v>164251.72451268788</v>
      </c>
    </row>
    <row r="24" spans="1:177" ht="12.75" customHeight="1" x14ac:dyDescent="0.2">
      <c r="A24" s="1">
        <v>1999</v>
      </c>
      <c r="B24" s="200">
        <v>2584.6</v>
      </c>
      <c r="C24" s="199">
        <f>B24*'a14'!$E$4/1000000</f>
        <v>289.29311369902319</v>
      </c>
      <c r="D24" s="200">
        <v>4393.1000000000004</v>
      </c>
      <c r="E24" s="199">
        <f>D24*'a14'!$F$4/1000000</f>
        <v>614.64713001585289</v>
      </c>
      <c r="F24" s="200">
        <v>4567.6000000000004</v>
      </c>
      <c r="G24" s="199">
        <f>F24*'a14'!$G$4/1000000</f>
        <v>766.87411560685894</v>
      </c>
      <c r="H24" s="200">
        <v>2115.5</v>
      </c>
      <c r="I24" s="199">
        <f>H24*'a14'!$H$4/1000000</f>
        <v>417.99817840958724</v>
      </c>
      <c r="J24" s="200">
        <v>6594.2</v>
      </c>
      <c r="K24" s="199">
        <f>J24*'a14'!$I$4/1000000</f>
        <v>1294.0108166992266</v>
      </c>
      <c r="L24" s="200">
        <v>3526.5</v>
      </c>
      <c r="M24" s="199">
        <f>L24*'a14'!$J$4/1000000</f>
        <v>1389.3837700456177</v>
      </c>
      <c r="N24" s="200">
        <v>23781.4</v>
      </c>
      <c r="O24" s="199">
        <f t="shared" si="78"/>
        <v>4772.2071244761664</v>
      </c>
      <c r="P24" s="199">
        <f>'a1'!F24/1000</f>
        <v>30401.286</v>
      </c>
      <c r="Q24" s="221">
        <f t="shared" si="81"/>
        <v>156973.85710841857</v>
      </c>
      <c r="R24" s="200">
        <v>70.5</v>
      </c>
      <c r="S24" s="199">
        <f>(R24)*'a14'!$E$9/1000000</f>
        <v>7.3265405365191993</v>
      </c>
      <c r="T24" s="200">
        <v>97.5</v>
      </c>
      <c r="U24" s="199">
        <f>(T24)*'a14'!$F$9/1000000</f>
        <v>12.665562097706065</v>
      </c>
      <c r="V24" s="200">
        <v>63.5</v>
      </c>
      <c r="W24" s="199">
        <f>(V24)*'a14'!$G$9/1000000</f>
        <v>9.8986239163610463</v>
      </c>
      <c r="X24" s="200">
        <v>35</v>
      </c>
      <c r="Y24" s="199">
        <f>(X24)*'a14'!$H$9/1000000</f>
        <v>6.5615423971232341</v>
      </c>
      <c r="Z24" s="200">
        <v>127.4</v>
      </c>
      <c r="AA24" s="199">
        <f>(Z24)*'a14'!$I$9/1000000</f>
        <v>25.30357045536346</v>
      </c>
      <c r="AB24" s="200">
        <v>37.4</v>
      </c>
      <c r="AC24" s="199">
        <f>(AB24)*'a14'!$J$9/1000000</f>
        <v>13.648888754457833</v>
      </c>
      <c r="AD24" s="200">
        <v>431.2</v>
      </c>
      <c r="AE24" s="199">
        <f t="shared" si="79"/>
        <v>75.40472815753084</v>
      </c>
      <c r="AF24" s="199">
        <f>'a1'!L24/1000</f>
        <v>533.32899999999995</v>
      </c>
      <c r="AG24" s="221">
        <f t="shared" si="80"/>
        <v>141385.01404860948</v>
      </c>
      <c r="AH24" s="200">
        <v>13.4</v>
      </c>
      <c r="AI24" s="199">
        <f>(AH24)*'a14'!$E$14/1000000</f>
        <v>1.1579678800541888</v>
      </c>
      <c r="AJ24" s="199">
        <v>26.1</v>
      </c>
      <c r="AK24" s="199">
        <f>(AJ24)*'a14'!$F$14/1000000</f>
        <v>2.8193061258782026</v>
      </c>
      <c r="AL24" s="200">
        <v>17.100000000000001</v>
      </c>
      <c r="AM24" s="199">
        <f>(AL24)*'a14'!$G$14/1000000</f>
        <v>2.2165579196559659</v>
      </c>
      <c r="AN24" s="199">
        <v>7.7</v>
      </c>
      <c r="AO24" s="199">
        <f>(AN24)*'a14'!$H$14/1000000</f>
        <v>1.3765444646818417</v>
      </c>
      <c r="AP24" s="200">
        <v>30.1</v>
      </c>
      <c r="AQ24" s="199">
        <f>(AP24)*'a14'!$I$14/1000000</f>
        <v>6.5207985887140145</v>
      </c>
      <c r="AR24" s="200">
        <v>11.9</v>
      </c>
      <c r="AS24" s="199">
        <f>(AR24)*'a14'!$J$14/1000000</f>
        <v>4.8025337038041211</v>
      </c>
      <c r="AT24" s="200">
        <v>106.3</v>
      </c>
      <c r="AU24" s="199">
        <f t="shared" si="13"/>
        <v>18.893708682788336</v>
      </c>
      <c r="AV24" s="199">
        <f>'a1'!R24/1000</f>
        <v>136.28100000000001</v>
      </c>
      <c r="AW24" s="221">
        <f t="shared" si="14"/>
        <v>138637.8782279873</v>
      </c>
      <c r="AX24" s="200">
        <v>75.8</v>
      </c>
      <c r="AY24" s="199">
        <f>(AX24)*'a14'!$E$19/1000000</f>
        <v>7.1353030944281368</v>
      </c>
      <c r="AZ24" s="200">
        <v>166.7</v>
      </c>
      <c r="BA24" s="199">
        <f>(AZ24)*'a14'!$F$19/1000000</f>
        <v>19.615023513211909</v>
      </c>
      <c r="BB24" s="200">
        <v>106.1</v>
      </c>
      <c r="BC24" s="199">
        <f>(BB24)*'a14'!$G$19/1000000</f>
        <v>14.981312499712903</v>
      </c>
      <c r="BD24" s="200">
        <v>57.3</v>
      </c>
      <c r="BE24" s="199">
        <f>(BD24)*'a14'!$H$19/1000000</f>
        <v>9.6632975912922738</v>
      </c>
      <c r="BF24" s="200">
        <v>233.7</v>
      </c>
      <c r="BG24" s="199">
        <f>(BF24)*'a14'!$I$19/1000000</f>
        <v>42.056178656214918</v>
      </c>
      <c r="BH24" s="200">
        <v>95.3</v>
      </c>
      <c r="BI24" s="199">
        <f>(BH24)*'a14'!$J$19/1000000</f>
        <v>30.376388329713116</v>
      </c>
      <c r="BJ24" s="200">
        <v>734.9</v>
      </c>
      <c r="BK24" s="199">
        <f t="shared" si="21"/>
        <v>123.82750368457326</v>
      </c>
      <c r="BL24" s="199">
        <f>'a1'!X24/1000</f>
        <v>933.78399999999999</v>
      </c>
      <c r="BM24" s="221">
        <f t="shared" si="22"/>
        <v>132608.29451412024</v>
      </c>
      <c r="BN24" s="200">
        <v>90.4</v>
      </c>
      <c r="BO24" s="199">
        <f>(BN24)*'a14'!$E$24/1000000</f>
        <v>10.058263611925822</v>
      </c>
      <c r="BP24" s="200">
        <v>114</v>
      </c>
      <c r="BQ24" s="199">
        <f>(BP24)*'a14'!$F$24/1000000</f>
        <v>15.855116866144133</v>
      </c>
      <c r="BR24" s="200">
        <v>121.9</v>
      </c>
      <c r="BS24" s="199">
        <f>(BR24)*'a14'!$G$24/1000000</f>
        <v>20.3446183787681</v>
      </c>
      <c r="BT24" s="200">
        <v>37.799999999999997</v>
      </c>
      <c r="BU24" s="199">
        <f>(BT24)*'a14'!$H$24/1000000</f>
        <v>7.4280564721653519</v>
      </c>
      <c r="BV24" s="200">
        <v>165</v>
      </c>
      <c r="BW24" s="199">
        <f>(BV24)*'a14'!$I$24/1000000</f>
        <v>34.558767113824956</v>
      </c>
      <c r="BX24" s="200">
        <v>66.599999999999994</v>
      </c>
      <c r="BY24" s="199">
        <f>(BX24)*'a14'!$J$24/1000000</f>
        <v>23.753078856591937</v>
      </c>
      <c r="BZ24" s="200">
        <v>595.79999999999995</v>
      </c>
      <c r="CA24" s="199">
        <f t="shared" si="29"/>
        <v>111.99790129942031</v>
      </c>
      <c r="CB24" s="199">
        <f>'a1'!AD24/1000</f>
        <v>750.601</v>
      </c>
      <c r="CC24" s="221">
        <f t="shared" si="30"/>
        <v>149210.96734406202</v>
      </c>
      <c r="CD24" s="200">
        <v>983.2</v>
      </c>
      <c r="CE24" s="199">
        <f>(CD24)*'a14'!$E$29/1000000</f>
        <v>101.57942659398476</v>
      </c>
      <c r="CF24" s="200">
        <v>979.1</v>
      </c>
      <c r="CG24" s="199">
        <f>(CF24)*'a14'!$F$29/1000000</f>
        <v>126.44479324930137</v>
      </c>
      <c r="CH24" s="200">
        <v>912.4</v>
      </c>
      <c r="CI24" s="199">
        <f>(CH24)*'a14'!$G$29/1000000</f>
        <v>141.39707408108984</v>
      </c>
      <c r="CJ24" s="200">
        <v>437.3</v>
      </c>
      <c r="CK24" s="199">
        <f>(CJ24)*'a14'!$H$29/1000000</f>
        <v>82.643382459435557</v>
      </c>
      <c r="CL24" s="200">
        <v>1710.8</v>
      </c>
      <c r="CM24" s="199">
        <f>(CL24)*'a14'!$I$29/1000000</f>
        <v>319.61420285009922</v>
      </c>
      <c r="CN24" s="200">
        <v>821.7</v>
      </c>
      <c r="CO24" s="199">
        <f>(CN24)*'a14'!$J$29/1000000</f>
        <v>341.39941086641238</v>
      </c>
      <c r="CP24" s="200">
        <v>5844.6</v>
      </c>
      <c r="CQ24" s="199">
        <f t="shared" si="37"/>
        <v>1113.0782901003231</v>
      </c>
      <c r="CR24" s="199">
        <f>'a1'!AJ24/1000</f>
        <v>7323.25</v>
      </c>
      <c r="CS24" s="221">
        <f t="shared" si="38"/>
        <v>151992.39273550993</v>
      </c>
      <c r="CT24" s="200">
        <v>835.3</v>
      </c>
      <c r="CU24" s="199">
        <f>(CT24)*'a14'!$E$34/1000000</f>
        <v>94.735134366311954</v>
      </c>
      <c r="CV24" s="200">
        <v>1648.1</v>
      </c>
      <c r="CW24" s="199">
        <f>(CV24)*'a14'!$F$34/1000000</f>
        <v>233.64805301855432</v>
      </c>
      <c r="CX24" s="200">
        <v>1876.1</v>
      </c>
      <c r="CY24" s="199">
        <f>(CX24)*'a14'!$G$34/1000000</f>
        <v>319.16542365252815</v>
      </c>
      <c r="CZ24" s="200">
        <v>825.8</v>
      </c>
      <c r="DA24" s="199">
        <f>(CZ24)*'a14'!$H$34/1000000</f>
        <v>162.50363788584531</v>
      </c>
      <c r="DB24" s="200">
        <v>2357.5</v>
      </c>
      <c r="DC24" s="199">
        <f>(DB24)*'a14'!$I$34/1000000</f>
        <v>464.31082314891074</v>
      </c>
      <c r="DD24" s="200">
        <v>1499.6</v>
      </c>
      <c r="DE24" s="199">
        <f>(DD24)*'a14'!$J$34/1000000</f>
        <v>554.34991708719633</v>
      </c>
      <c r="DF24" s="200">
        <v>9042.2999999999993</v>
      </c>
      <c r="DG24" s="199">
        <f t="shared" si="45"/>
        <v>1828.7129891593468</v>
      </c>
      <c r="DH24" s="199">
        <f>'a1'!AP24/1000</f>
        <v>11504.759</v>
      </c>
      <c r="DI24" s="221">
        <f t="shared" si="46"/>
        <v>158952.7420052299</v>
      </c>
      <c r="DJ24" s="200">
        <v>93.3</v>
      </c>
      <c r="DK24" s="199">
        <f>(DJ24)*'a14'!$E$39/1000000</f>
        <v>12.647048991197609</v>
      </c>
      <c r="DL24" s="200">
        <v>190.4</v>
      </c>
      <c r="DM24" s="199">
        <f>(DL24)*'a14'!$F$39/1000000</f>
        <v>32.26149689072917</v>
      </c>
      <c r="DN24" s="200">
        <v>161.30000000000001</v>
      </c>
      <c r="DO24" s="199">
        <f>(DN24)*'a14'!$G$39/1000000</f>
        <v>32.796929297108917</v>
      </c>
      <c r="DP24" s="200">
        <v>70.8</v>
      </c>
      <c r="DQ24" s="199">
        <f>(DP24)*'a14'!$H$39/1000000</f>
        <v>17.105119467440471</v>
      </c>
      <c r="DR24" s="200">
        <v>224.8</v>
      </c>
      <c r="DS24" s="199">
        <f>(DR24)*'a14'!$I$39/1000000</f>
        <v>62.441987876221013</v>
      </c>
      <c r="DT24" s="200">
        <v>109.6</v>
      </c>
      <c r="DU24" s="199">
        <f>(DT24)*'a14'!$J$39/1000000</f>
        <v>43.831588035090967</v>
      </c>
      <c r="DV24" s="200">
        <v>850.3</v>
      </c>
      <c r="DW24" s="199">
        <f t="shared" si="53"/>
        <v>201.08417055778813</v>
      </c>
      <c r="DX24" s="199">
        <f>'a1'!AV24/1000</f>
        <v>1142.4480000000001</v>
      </c>
      <c r="DY24" s="221">
        <f t="shared" si="54"/>
        <v>176011.6614128504</v>
      </c>
      <c r="DZ24" s="200">
        <v>88.2</v>
      </c>
      <c r="EA24" s="199">
        <f>(DZ24)*'a14'!$E$44/1000000</f>
        <v>11.470274843386731</v>
      </c>
      <c r="EB24" s="200">
        <v>165.7</v>
      </c>
      <c r="EC24" s="199">
        <f>(EB24)*'a14'!$F$44/1000000</f>
        <v>26.936288854155055</v>
      </c>
      <c r="ED24" s="200">
        <v>143.5</v>
      </c>
      <c r="EE24" s="199">
        <f>(ED24)*'a14'!$G$44/1000000</f>
        <v>27.992932653503328</v>
      </c>
      <c r="EF24" s="200">
        <v>75.599999999999994</v>
      </c>
      <c r="EG24" s="199">
        <f>(EF24)*'a14'!$H$44/1000000</f>
        <v>18.808477384647283</v>
      </c>
      <c r="EH24" s="200">
        <v>193.2</v>
      </c>
      <c r="EI24" s="199">
        <f>(EH24)*'a14'!$I$44/1000000</f>
        <v>51.962803821400747</v>
      </c>
      <c r="EJ24" s="200">
        <v>82.4</v>
      </c>
      <c r="EK24" s="199">
        <f>(EJ24)*'a14'!$J$44/1000000</f>
        <v>45.116038983888437</v>
      </c>
      <c r="EL24" s="200">
        <v>748.6</v>
      </c>
      <c r="EM24" s="199">
        <f t="shared" si="61"/>
        <v>182.28681654098159</v>
      </c>
      <c r="EN24" s="199">
        <f>'a1'!BB24/1000</f>
        <v>1014.524</v>
      </c>
      <c r="EO24" s="221">
        <f t="shared" si="62"/>
        <v>179677.18510452349</v>
      </c>
      <c r="EP24" s="200">
        <v>138.1</v>
      </c>
      <c r="EQ24" s="199">
        <f>(EP24)*'a14'!$E$49/1000000</f>
        <v>15.579094754272036</v>
      </c>
      <c r="ER24" s="200">
        <v>439.2</v>
      </c>
      <c r="ES24" s="199">
        <f>(ER24)*'a14'!$F$49/1000000</f>
        <v>61.93282418606335</v>
      </c>
      <c r="ET24" s="200">
        <v>462.3</v>
      </c>
      <c r="EU24" s="199">
        <f>(ET24)*'a14'!$G$49/1000000</f>
        <v>78.228263992396421</v>
      </c>
      <c r="EV24" s="200">
        <v>228.9</v>
      </c>
      <c r="EW24" s="199">
        <f>(EV24)*'a14'!$H$49/1000000</f>
        <v>46.997854864570428</v>
      </c>
      <c r="EX24" s="200">
        <v>666.1</v>
      </c>
      <c r="EY24" s="199">
        <f>(EX24)*'a14'!$I$49/1000000</f>
        <v>138.88630757710806</v>
      </c>
      <c r="EZ24" s="200">
        <v>320</v>
      </c>
      <c r="FA24" s="199">
        <f>(EZ24)*'a14'!$J$49/1000000</f>
        <v>138.25217772583346</v>
      </c>
      <c r="FB24" s="200">
        <v>2254.6</v>
      </c>
      <c r="FC24" s="199">
        <f t="shared" si="82"/>
        <v>479.87652310024373</v>
      </c>
      <c r="FD24" s="199">
        <f>'a1'!BH24/1000</f>
        <v>2952.692</v>
      </c>
      <c r="FE24" s="221">
        <f t="shared" si="69"/>
        <v>162521.69989292609</v>
      </c>
      <c r="FF24" s="200">
        <v>196.4</v>
      </c>
      <c r="FG24" s="199">
        <f>(FF24)*'a14'!$E$54/1000000</f>
        <v>22.04138842615</v>
      </c>
      <c r="FH24" s="200">
        <v>566.29999999999995</v>
      </c>
      <c r="FI24" s="199">
        <f>(FH24)*'a14'!$F$54/1000000</f>
        <v>79.442707903059727</v>
      </c>
      <c r="FJ24" s="200">
        <v>703.3</v>
      </c>
      <c r="FK24" s="199">
        <f>(FJ24)*'a14'!$G$54/1000000</f>
        <v>118.39390387050376</v>
      </c>
      <c r="FL24" s="200">
        <v>339.4</v>
      </c>
      <c r="FM24" s="199">
        <f>(FL24)*'a14'!$H$54/1000000</f>
        <v>68.259244249086379</v>
      </c>
      <c r="FN24" s="200">
        <v>885.5</v>
      </c>
      <c r="FO24" s="199">
        <f>(FN24)*'a14'!$I$54/1000000</f>
        <v>179.15773920265943</v>
      </c>
      <c r="FP24" s="200">
        <v>482</v>
      </c>
      <c r="FQ24" s="199">
        <f>(FP24)*'a14'!$J$54/1000000</f>
        <v>198.17472979608593</v>
      </c>
      <c r="FR24" s="200">
        <v>3172.8</v>
      </c>
      <c r="FS24" s="199">
        <f t="shared" si="76"/>
        <v>665.46971344754513</v>
      </c>
      <c r="FT24" s="199">
        <f>'a1'!BN24/1000</f>
        <v>4011.375</v>
      </c>
      <c r="FU24" s="221">
        <f t="shared" si="77"/>
        <v>165895.66257144872</v>
      </c>
    </row>
    <row r="25" spans="1:177" ht="12.75" customHeight="1" x14ac:dyDescent="0.2">
      <c r="A25" s="1">
        <v>2000</v>
      </c>
      <c r="B25" s="200">
        <v>2498.8000000000002</v>
      </c>
      <c r="C25" s="199">
        <f>B25*'a14'!$E$4/1000000</f>
        <v>279.68955834988748</v>
      </c>
      <c r="D25" s="200">
        <v>4291</v>
      </c>
      <c r="E25" s="199">
        <f>D25*'a14'!$F$4/1000000</f>
        <v>600.36212125788722</v>
      </c>
      <c r="F25" s="200">
        <v>4717.3</v>
      </c>
      <c r="G25" s="199">
        <f>F25*'a14'!$G$4/1000000</f>
        <v>792.00789595241167</v>
      </c>
      <c r="H25" s="200">
        <v>2275</v>
      </c>
      <c r="I25" s="199">
        <f>H25*'a14'!$H$4/1000000</f>
        <v>449.51352204292647</v>
      </c>
      <c r="J25" s="200">
        <v>6581.4</v>
      </c>
      <c r="K25" s="199">
        <f>J25*'a14'!$I$4/1000000</f>
        <v>1291.499012620832</v>
      </c>
      <c r="L25" s="200">
        <v>3726.3</v>
      </c>
      <c r="M25" s="199">
        <f>L25*'a14'!$J$4/1000000</f>
        <v>1468.1017275828683</v>
      </c>
      <c r="N25" s="200">
        <v>24089.7</v>
      </c>
      <c r="O25" s="199">
        <f t="shared" si="78"/>
        <v>4881.173837806813</v>
      </c>
      <c r="P25" s="199">
        <f>'a1'!F25/1000</f>
        <v>30685.73</v>
      </c>
      <c r="Q25" s="221">
        <f t="shared" si="81"/>
        <v>159069.82945515108</v>
      </c>
      <c r="R25" s="200">
        <v>67.599999999999994</v>
      </c>
      <c r="S25" s="199">
        <f>(R25)*'a14'!$E$9/1000000</f>
        <v>7.0251651101942958</v>
      </c>
      <c r="T25" s="200">
        <v>94</v>
      </c>
      <c r="U25" s="199">
        <f>(T25)*'a14'!$F$9/1000000</f>
        <v>12.210900894198668</v>
      </c>
      <c r="V25" s="200">
        <v>65.8</v>
      </c>
      <c r="W25" s="199">
        <f>(V25)*'a14'!$G$9/1000000</f>
        <v>10.25715675112688</v>
      </c>
      <c r="X25" s="200">
        <v>35.299999999999997</v>
      </c>
      <c r="Y25" s="199">
        <f>(X25)*'a14'!$H$9/1000000</f>
        <v>6.6177841890985762</v>
      </c>
      <c r="Z25" s="200">
        <v>128.6</v>
      </c>
      <c r="AA25" s="199">
        <f>(Z25)*'a14'!$I$9/1000000</f>
        <v>25.541908638616487</v>
      </c>
      <c r="AB25" s="200">
        <v>38.1</v>
      </c>
      <c r="AC25" s="199">
        <f>(AB25)*'a14'!$J$9/1000000</f>
        <v>13.90434923916694</v>
      </c>
      <c r="AD25" s="200">
        <v>429.3</v>
      </c>
      <c r="AE25" s="199">
        <f t="shared" si="79"/>
        <v>75.557264822401862</v>
      </c>
      <c r="AF25" s="199">
        <f>'a1'!L25/1000</f>
        <v>527.96600000000001</v>
      </c>
      <c r="AG25" s="221">
        <f t="shared" si="80"/>
        <v>143110.09576829165</v>
      </c>
      <c r="AH25" s="200">
        <v>12.7</v>
      </c>
      <c r="AI25" s="199">
        <f>(AH25)*'a14'!$E$14/1000000</f>
        <v>1.097477020648373</v>
      </c>
      <c r="AJ25" s="199">
        <v>25.7</v>
      </c>
      <c r="AK25" s="199">
        <f>(AJ25)*'a14'!$F$14/1000000</f>
        <v>2.7760983691597629</v>
      </c>
      <c r="AL25" s="200">
        <v>17.7</v>
      </c>
      <c r="AM25" s="199">
        <f>(AL25)*'a14'!$G$14/1000000</f>
        <v>2.2943318817491578</v>
      </c>
      <c r="AN25" s="199">
        <v>8.6999999999999993</v>
      </c>
      <c r="AO25" s="199">
        <f>(AN25)*'a14'!$H$14/1000000</f>
        <v>1.5553164730820808</v>
      </c>
      <c r="AP25" s="200">
        <v>31</v>
      </c>
      <c r="AQ25" s="199">
        <f>(AP25)*'a14'!$I$14/1000000</f>
        <v>6.7157726328948328</v>
      </c>
      <c r="AR25" s="200">
        <v>11.1</v>
      </c>
      <c r="AS25" s="199">
        <f>(AR25)*'a14'!$J$14/1000000</f>
        <v>4.4796742951450206</v>
      </c>
      <c r="AT25" s="200">
        <v>106.9</v>
      </c>
      <c r="AU25" s="199">
        <f t="shared" si="13"/>
        <v>18.918670672679227</v>
      </c>
      <c r="AV25" s="199">
        <f>'a1'!R25/1000</f>
        <v>136.47</v>
      </c>
      <c r="AW25" s="221">
        <f t="shared" si="14"/>
        <v>138628.78781182112</v>
      </c>
      <c r="AX25" s="200">
        <v>70.2</v>
      </c>
      <c r="AY25" s="199">
        <f>(AX25)*'a14'!$E$19/1000000</f>
        <v>6.6081566916735515</v>
      </c>
      <c r="AZ25" s="200">
        <v>165.6</v>
      </c>
      <c r="BA25" s="199">
        <f>(AZ25)*'a14'!$F$19/1000000</f>
        <v>19.48559024467842</v>
      </c>
      <c r="BB25" s="200">
        <v>109.3</v>
      </c>
      <c r="BC25" s="199">
        <f>(BB25)*'a14'!$G$19/1000000</f>
        <v>15.433152273502548</v>
      </c>
      <c r="BD25" s="200">
        <v>61.6</v>
      </c>
      <c r="BE25" s="199">
        <f>(BD25)*'a14'!$H$19/1000000</f>
        <v>10.388466520481746</v>
      </c>
      <c r="BF25" s="200">
        <v>229.8</v>
      </c>
      <c r="BG25" s="199">
        <f>(BF25)*'a14'!$I$19/1000000</f>
        <v>41.354342555405168</v>
      </c>
      <c r="BH25" s="200">
        <v>102.7</v>
      </c>
      <c r="BI25" s="199">
        <f>(BH25)*'a14'!$J$19/1000000</f>
        <v>32.735100539995145</v>
      </c>
      <c r="BJ25" s="200">
        <v>739.1</v>
      </c>
      <c r="BK25" s="199">
        <f t="shared" si="21"/>
        <v>126.00480882573657</v>
      </c>
      <c r="BL25" s="199">
        <f>'a1'!X25/1000</f>
        <v>933.82100000000003</v>
      </c>
      <c r="BM25" s="221">
        <f t="shared" si="22"/>
        <v>134934.64895920802</v>
      </c>
      <c r="BN25" s="200">
        <v>88.9</v>
      </c>
      <c r="BO25" s="199">
        <f>(BN25)*'a14'!$E$24/1000000</f>
        <v>9.8913676449137782</v>
      </c>
      <c r="BP25" s="200">
        <v>113.7</v>
      </c>
      <c r="BQ25" s="199">
        <f>(BP25)*'a14'!$F$24/1000000</f>
        <v>15.813392874391122</v>
      </c>
      <c r="BR25" s="200">
        <v>119.7</v>
      </c>
      <c r="BS25" s="199">
        <f>(BR25)*'a14'!$G$24/1000000</f>
        <v>19.977447251341609</v>
      </c>
      <c r="BT25" s="200">
        <v>43.2</v>
      </c>
      <c r="BU25" s="199">
        <f>(BT25)*'a14'!$H$24/1000000</f>
        <v>8.4892073967604045</v>
      </c>
      <c r="BV25" s="200">
        <v>167.7</v>
      </c>
      <c r="BW25" s="199">
        <f>(BV25)*'a14'!$I$24/1000000</f>
        <v>35.124274212051183</v>
      </c>
      <c r="BX25" s="200">
        <v>65</v>
      </c>
      <c r="BY25" s="199">
        <f>(BX25)*'a14'!$J$24/1000000</f>
        <v>23.182434319496636</v>
      </c>
      <c r="BZ25" s="200">
        <v>598.20000000000005</v>
      </c>
      <c r="CA25" s="199">
        <f t="shared" si="29"/>
        <v>112.47812369895473</v>
      </c>
      <c r="CB25" s="199">
        <f>'a1'!AD25/1000</f>
        <v>750.51700000000005</v>
      </c>
      <c r="CC25" s="221">
        <f t="shared" si="30"/>
        <v>149867.52291947379</v>
      </c>
      <c r="CD25" s="200">
        <v>976.6</v>
      </c>
      <c r="CE25" s="199">
        <f>(CD25)*'a14'!$E$29/1000000</f>
        <v>100.89754679789009</v>
      </c>
      <c r="CF25" s="200">
        <v>952.4</v>
      </c>
      <c r="CG25" s="199">
        <f>(CF25)*'a14'!$F$29/1000000</f>
        <v>122.99665109859527</v>
      </c>
      <c r="CH25" s="200">
        <v>921.6</v>
      </c>
      <c r="CI25" s="199">
        <f>(CH25)*'a14'!$G$29/1000000</f>
        <v>142.82282274565148</v>
      </c>
      <c r="CJ25" s="200">
        <v>471.4</v>
      </c>
      <c r="CK25" s="199">
        <f>(CJ25)*'a14'!$H$29/1000000</f>
        <v>89.087789827070466</v>
      </c>
      <c r="CL25" s="200">
        <v>1725.3</v>
      </c>
      <c r="CM25" s="199">
        <f>(CL25)*'a14'!$I$29/1000000</f>
        <v>322.3231144360978</v>
      </c>
      <c r="CN25" s="200">
        <v>840.8</v>
      </c>
      <c r="CO25" s="199">
        <f>(CN25)*'a14'!$J$29/1000000</f>
        <v>349.33506712483819</v>
      </c>
      <c r="CP25" s="200">
        <v>5888.2</v>
      </c>
      <c r="CQ25" s="199">
        <f t="shared" si="37"/>
        <v>1127.4629920301434</v>
      </c>
      <c r="CR25" s="199">
        <f>'a1'!AJ25/1000</f>
        <v>7356.951</v>
      </c>
      <c r="CS25" s="221">
        <f t="shared" si="38"/>
        <v>153251.39341422057</v>
      </c>
      <c r="CT25" s="200">
        <v>789.5</v>
      </c>
      <c r="CU25" s="199">
        <f>(CT25)*'a14'!$E$34/1000000</f>
        <v>89.54075012834106</v>
      </c>
      <c r="CV25" s="200">
        <v>1617.5</v>
      </c>
      <c r="CW25" s="199">
        <f>(CV25)*'a14'!$F$34/1000000</f>
        <v>229.30994827832757</v>
      </c>
      <c r="CX25" s="200">
        <v>1932.1</v>
      </c>
      <c r="CY25" s="199">
        <f>(CX25)*'a14'!$G$34/1000000</f>
        <v>328.6922419055752</v>
      </c>
      <c r="CZ25" s="200">
        <v>896.9</v>
      </c>
      <c r="DA25" s="199">
        <f>(CZ25)*'a14'!$H$34/1000000</f>
        <v>176.49492954688139</v>
      </c>
      <c r="DB25" s="200">
        <v>2340.9</v>
      </c>
      <c r="DC25" s="199">
        <f>(DB25)*'a14'!$I$34/1000000</f>
        <v>461.04144471231609</v>
      </c>
      <c r="DD25" s="200">
        <v>1630.9</v>
      </c>
      <c r="DE25" s="199">
        <f>(DD25)*'a14'!$J$34/1000000</f>
        <v>602.88695637337207</v>
      </c>
      <c r="DF25" s="200">
        <v>9207.7999999999993</v>
      </c>
      <c r="DG25" s="199">
        <f t="shared" si="45"/>
        <v>1887.9662709448135</v>
      </c>
      <c r="DH25" s="199">
        <f>'a1'!AP25/1000</f>
        <v>11683.29</v>
      </c>
      <c r="DI25" s="221">
        <f t="shared" si="46"/>
        <v>161595.42996406092</v>
      </c>
      <c r="DJ25" s="200">
        <v>85.2</v>
      </c>
      <c r="DK25" s="199">
        <f>(DJ25)*'a14'!$E$39/1000000</f>
        <v>11.549073676849263</v>
      </c>
      <c r="DL25" s="200">
        <v>185.8</v>
      </c>
      <c r="DM25" s="199">
        <f>(DL25)*'a14'!$F$39/1000000</f>
        <v>31.482069970049789</v>
      </c>
      <c r="DN25" s="200">
        <v>176.1</v>
      </c>
      <c r="DO25" s="199">
        <f>(DN25)*'a14'!$G$39/1000000</f>
        <v>35.806194973471037</v>
      </c>
      <c r="DP25" s="200">
        <v>74.2</v>
      </c>
      <c r="DQ25" s="199">
        <f>(DP25)*'a14'!$H$39/1000000</f>
        <v>17.926551758249758</v>
      </c>
      <c r="DR25" s="200">
        <v>215.1</v>
      </c>
      <c r="DS25" s="199">
        <f>(DR25)*'a14'!$I$39/1000000</f>
        <v>59.747649431384069</v>
      </c>
      <c r="DT25" s="200">
        <v>119.6</v>
      </c>
      <c r="DU25" s="199">
        <f>(DT25)*'a14'!$J$39/1000000</f>
        <v>47.830820520044526</v>
      </c>
      <c r="DV25" s="200">
        <v>855.9</v>
      </c>
      <c r="DW25" s="199">
        <f t="shared" si="53"/>
        <v>204.34236033004845</v>
      </c>
      <c r="DX25" s="199">
        <f>'a1'!AV25/1000</f>
        <v>1147.3130000000001</v>
      </c>
      <c r="DY25" s="221">
        <f t="shared" si="54"/>
        <v>178105.15555044563</v>
      </c>
      <c r="DZ25" s="200">
        <v>81.2</v>
      </c>
      <c r="EA25" s="199">
        <f>(DZ25)*'a14'!$E$44/1000000</f>
        <v>10.559935570102068</v>
      </c>
      <c r="EB25" s="200">
        <v>160.69999999999999</v>
      </c>
      <c r="EC25" s="199">
        <f>(EB25)*'a14'!$F$44/1000000</f>
        <v>26.123485931579467</v>
      </c>
      <c r="ED25" s="200">
        <v>152.5</v>
      </c>
      <c r="EE25" s="199">
        <f>(ED25)*'a14'!$G$44/1000000</f>
        <v>29.748586966266604</v>
      </c>
      <c r="EF25" s="200">
        <v>72.8</v>
      </c>
      <c r="EG25" s="199">
        <f>(EF25)*'a14'!$H$44/1000000</f>
        <v>18.11186711114183</v>
      </c>
      <c r="EH25" s="200">
        <v>194.5</v>
      </c>
      <c r="EI25" s="199">
        <f>(EH25)*'a14'!$I$44/1000000</f>
        <v>52.312450016886366</v>
      </c>
      <c r="EJ25" s="200">
        <v>85</v>
      </c>
      <c r="EK25" s="199">
        <f>(EJ25)*'a14'!$J$44/1000000</f>
        <v>46.539603320758708</v>
      </c>
      <c r="EL25" s="200">
        <v>746.7</v>
      </c>
      <c r="EM25" s="199">
        <f t="shared" si="61"/>
        <v>183.39592891673504</v>
      </c>
      <c r="EN25" s="199">
        <f>'a1'!BB25/1000</f>
        <v>1007.5650000000001</v>
      </c>
      <c r="EO25" s="221">
        <f t="shared" si="62"/>
        <v>182018.95551823956</v>
      </c>
      <c r="EP25" s="200">
        <v>150.9</v>
      </c>
      <c r="EQ25" s="199">
        <f>(EP25)*'a14'!$E$49/1000000</f>
        <v>17.02306588283599</v>
      </c>
      <c r="ER25" s="200">
        <v>421.1</v>
      </c>
      <c r="ES25" s="199">
        <f>(ER25)*'a14'!$F$49/1000000</f>
        <v>59.380492406082148</v>
      </c>
      <c r="ET25" s="200">
        <v>488.1</v>
      </c>
      <c r="EU25" s="199">
        <f>(ET25)*'a14'!$G$49/1000000</f>
        <v>82.594020451413982</v>
      </c>
      <c r="EV25" s="200">
        <v>244.1</v>
      </c>
      <c r="EW25" s="199">
        <f>(EV25)*'a14'!$H$49/1000000</f>
        <v>50.118725960863443</v>
      </c>
      <c r="EX25" s="200">
        <v>678.7</v>
      </c>
      <c r="EY25" s="199">
        <f>(EX25)*'a14'!$I$49/1000000</f>
        <v>141.51349189698729</v>
      </c>
      <c r="EZ25" s="200">
        <v>323.89999999999998</v>
      </c>
      <c r="FA25" s="199">
        <f>(EZ25)*'a14'!$J$49/1000000</f>
        <v>139.93712614186705</v>
      </c>
      <c r="FB25" s="200">
        <v>2306.9</v>
      </c>
      <c r="FC25" s="199">
        <f t="shared" si="82"/>
        <v>490.56692274004996</v>
      </c>
      <c r="FD25" s="199">
        <f>'a1'!BH25/1000</f>
        <v>3004.1979999999999</v>
      </c>
      <c r="FE25" s="221">
        <f t="shared" si="69"/>
        <v>163293.80511539185</v>
      </c>
      <c r="FF25" s="200">
        <v>176.2</v>
      </c>
      <c r="FG25" s="199">
        <f>(FF25)*'a14'!$E$54/1000000</f>
        <v>19.774402447493024</v>
      </c>
      <c r="FH25" s="200">
        <v>554.5</v>
      </c>
      <c r="FI25" s="199">
        <f>(FH25)*'a14'!$F$54/1000000</f>
        <v>77.787359230525553</v>
      </c>
      <c r="FJ25" s="200">
        <v>734.3</v>
      </c>
      <c r="FK25" s="199">
        <f>(FJ25)*'a14'!$G$54/1000000</f>
        <v>123.61246070256068</v>
      </c>
      <c r="FL25" s="200">
        <v>366.9</v>
      </c>
      <c r="FM25" s="199">
        <f>(FL25)*'a14'!$H$54/1000000</f>
        <v>73.789972642869159</v>
      </c>
      <c r="FN25" s="200">
        <v>869.8</v>
      </c>
      <c r="FO25" s="199">
        <f>(FN25)*'a14'!$I$54/1000000</f>
        <v>175.9812552890719</v>
      </c>
      <c r="FP25" s="200">
        <v>509</v>
      </c>
      <c r="FQ25" s="199">
        <f>(FP25)*'a14'!$J$54/1000000</f>
        <v>209.27580387180026</v>
      </c>
      <c r="FR25" s="200">
        <v>3210.6</v>
      </c>
      <c r="FS25" s="199">
        <f t="shared" si="76"/>
        <v>680.22125418432051</v>
      </c>
      <c r="FT25" s="199">
        <f>'a1'!BN25/1000</f>
        <v>4039.23</v>
      </c>
      <c r="FU25" s="221">
        <f t="shared" si="77"/>
        <v>168403.69431409464</v>
      </c>
    </row>
    <row r="26" spans="1:177" ht="12.75" customHeight="1" x14ac:dyDescent="0.2">
      <c r="A26" s="1">
        <v>2001</v>
      </c>
      <c r="B26" s="200">
        <v>2365.5</v>
      </c>
      <c r="C26" s="199">
        <f>B26*'a14'!$E$4/1000000</f>
        <v>264.76934939837474</v>
      </c>
      <c r="D26" s="200">
        <v>4267.8</v>
      </c>
      <c r="E26" s="199">
        <f>D26*'a14'!$F$4/1000000</f>
        <v>597.11616432169922</v>
      </c>
      <c r="F26" s="200">
        <v>4731.2</v>
      </c>
      <c r="G26" s="199">
        <f>F26*'a14'!$G$4/1000000</f>
        <v>794.34162705998131</v>
      </c>
      <c r="H26" s="200">
        <v>2242.6</v>
      </c>
      <c r="I26" s="199">
        <f>H26*'a14'!$H$4/1000000</f>
        <v>443.11165913558983</v>
      </c>
      <c r="J26" s="200">
        <v>6907.7</v>
      </c>
      <c r="K26" s="199">
        <f>J26*'a14'!$I$4/1000000</f>
        <v>1355.5303931505334</v>
      </c>
      <c r="L26" s="200">
        <v>3904.6</v>
      </c>
      <c r="M26" s="199">
        <f>L26*'a14'!$J$4/1000000</f>
        <v>1538.3490340337783</v>
      </c>
      <c r="N26" s="200">
        <v>24419.4</v>
      </c>
      <c r="O26" s="199">
        <f t="shared" si="78"/>
        <v>4993.2182270999574</v>
      </c>
      <c r="P26" s="199">
        <f>'a1'!F26/1000</f>
        <v>31020.855</v>
      </c>
      <c r="Q26" s="221">
        <f t="shared" si="81"/>
        <v>160963.26897179199</v>
      </c>
      <c r="R26" s="200">
        <v>63.1</v>
      </c>
      <c r="S26" s="199">
        <f>(R26)*'a14'!$E$9/1000000</f>
        <v>6.5575135865866887</v>
      </c>
      <c r="T26" s="200">
        <v>93.6</v>
      </c>
      <c r="U26" s="199">
        <f>(T26)*'a14'!$F$9/1000000</f>
        <v>12.158939613797822</v>
      </c>
      <c r="V26" s="200">
        <v>66.599999999999994</v>
      </c>
      <c r="W26" s="199">
        <f>(V26)*'a14'!$G$9/1000000</f>
        <v>10.381863824088907</v>
      </c>
      <c r="X26" s="200">
        <v>33.5</v>
      </c>
      <c r="Y26" s="199">
        <f>(X26)*'a14'!$H$9/1000000</f>
        <v>6.280333437246524</v>
      </c>
      <c r="Z26" s="200">
        <v>129.1</v>
      </c>
      <c r="AA26" s="199">
        <f>(Z26)*'a14'!$I$9/1000000</f>
        <v>25.641216214971919</v>
      </c>
      <c r="AB26" s="200">
        <v>40.799999999999997</v>
      </c>
      <c r="AC26" s="199">
        <f>(AB26)*'a14'!$J$9/1000000</f>
        <v>14.889696823044909</v>
      </c>
      <c r="AD26" s="200">
        <v>426.6</v>
      </c>
      <c r="AE26" s="199">
        <f t="shared" si="79"/>
        <v>75.909563499736777</v>
      </c>
      <c r="AF26" s="199">
        <f>'a1'!L26/1000</f>
        <v>522.04300000000001</v>
      </c>
      <c r="AG26" s="221">
        <f t="shared" si="80"/>
        <v>145408.64162480252</v>
      </c>
      <c r="AH26" s="200">
        <v>11.4</v>
      </c>
      <c r="AI26" s="199">
        <f>(AH26)*'a14'!$E$14/1000000</f>
        <v>0.98513685318042943</v>
      </c>
      <c r="AJ26" s="199">
        <v>24.5</v>
      </c>
      <c r="AK26" s="199">
        <f>(AJ26)*'a14'!$F$14/1000000</f>
        <v>2.6464750990044434</v>
      </c>
      <c r="AL26" s="200">
        <v>17.600000000000001</v>
      </c>
      <c r="AM26" s="199">
        <f>(AL26)*'a14'!$G$14/1000000</f>
        <v>2.2813695547336259</v>
      </c>
      <c r="AN26" s="199">
        <v>8.9</v>
      </c>
      <c r="AO26" s="199">
        <f>(AN26)*'a14'!$H$14/1000000</f>
        <v>1.5910708747621285</v>
      </c>
      <c r="AP26" s="200">
        <v>32.1</v>
      </c>
      <c r="AQ26" s="199">
        <f>(AP26)*'a14'!$I$14/1000000</f>
        <v>6.9540742424491651</v>
      </c>
      <c r="AR26" s="200">
        <v>13.2</v>
      </c>
      <c r="AS26" s="199">
        <f>(AR26)*'a14'!$J$14/1000000</f>
        <v>5.3271802428751593</v>
      </c>
      <c r="AT26" s="200">
        <v>107.8</v>
      </c>
      <c r="AU26" s="199">
        <f t="shared" si="13"/>
        <v>19.785306867004952</v>
      </c>
      <c r="AV26" s="199">
        <f>'a1'!R26/1000</f>
        <v>136.667</v>
      </c>
      <c r="AW26" s="221">
        <f t="shared" si="14"/>
        <v>144770.18495324368</v>
      </c>
      <c r="AX26" s="200">
        <v>65.099999999999994</v>
      </c>
      <c r="AY26" s="199">
        <f>(AX26)*'a14'!$E$19/1000000</f>
        <v>6.1280769320220534</v>
      </c>
      <c r="AZ26" s="200">
        <v>157.6</v>
      </c>
      <c r="BA26" s="199">
        <f>(AZ26)*'a14'!$F$19/1000000</f>
        <v>18.54425738261666</v>
      </c>
      <c r="BB26" s="200">
        <v>102.7</v>
      </c>
      <c r="BC26" s="199">
        <f>(BB26)*'a14'!$G$19/1000000</f>
        <v>14.501232740061408</v>
      </c>
      <c r="BD26" s="200">
        <v>68.3</v>
      </c>
      <c r="BE26" s="199">
        <f>(BD26)*'a14'!$H$19/1000000</f>
        <v>11.518380898521157</v>
      </c>
      <c r="BF26" s="200">
        <v>240</v>
      </c>
      <c r="BG26" s="199">
        <f>(BF26)*'a14'!$I$19/1000000</f>
        <v>43.18991389598451</v>
      </c>
      <c r="BH26" s="200">
        <v>108.5</v>
      </c>
      <c r="BI26" s="199">
        <f>(BH26)*'a14'!$J$19/1000000</f>
        <v>34.583820921027005</v>
      </c>
      <c r="BJ26" s="200">
        <v>742.1</v>
      </c>
      <c r="BK26" s="199">
        <f t="shared" si="21"/>
        <v>128.4656827702328</v>
      </c>
      <c r="BL26" s="199">
        <f>'a1'!X26/1000</f>
        <v>932.48299999999995</v>
      </c>
      <c r="BM26" s="221">
        <f t="shared" si="22"/>
        <v>137767.31883608902</v>
      </c>
      <c r="BN26" s="200">
        <v>87.5</v>
      </c>
      <c r="BO26" s="199">
        <f>(BN26)*'a14'!$E$24/1000000</f>
        <v>9.7355980757025371</v>
      </c>
      <c r="BP26" s="200">
        <v>106</v>
      </c>
      <c r="BQ26" s="199">
        <f>(BP26)*'a14'!$F$24/1000000</f>
        <v>14.742477086063843</v>
      </c>
      <c r="BR26" s="200">
        <v>118.4</v>
      </c>
      <c r="BS26" s="199">
        <f>(BR26)*'a14'!$G$24/1000000</f>
        <v>19.76048249422595</v>
      </c>
      <c r="BT26" s="200">
        <v>45.2</v>
      </c>
      <c r="BU26" s="199">
        <f>(BT26)*'a14'!$H$24/1000000</f>
        <v>8.8822262577215341</v>
      </c>
      <c r="BV26" s="200">
        <v>172.9</v>
      </c>
      <c r="BW26" s="199">
        <f>(BV26)*'a14'!$I$24/1000000</f>
        <v>36.213398993820213</v>
      </c>
      <c r="BX26" s="200">
        <v>69.7</v>
      </c>
      <c r="BY26" s="199">
        <f>(BX26)*'a14'!$J$24/1000000</f>
        <v>24.858702647214084</v>
      </c>
      <c r="BZ26" s="200">
        <v>599.70000000000005</v>
      </c>
      <c r="CA26" s="199">
        <f t="shared" si="29"/>
        <v>114.19288555474817</v>
      </c>
      <c r="CB26" s="199">
        <f>'a1'!AD26/1000</f>
        <v>749.82299999999998</v>
      </c>
      <c r="CC26" s="221">
        <f t="shared" si="30"/>
        <v>152293.1219164365</v>
      </c>
      <c r="CD26" s="200">
        <v>948.1</v>
      </c>
      <c r="CE26" s="199">
        <f>(CD26)*'a14'!$E$29/1000000</f>
        <v>97.953065860208469</v>
      </c>
      <c r="CF26" s="200">
        <v>944.6</v>
      </c>
      <c r="CG26" s="199">
        <f>(CF26)*'a14'!$F$29/1000000</f>
        <v>121.98932867254629</v>
      </c>
      <c r="CH26" s="200">
        <v>897.7</v>
      </c>
      <c r="CI26" s="199">
        <f>(CH26)*'a14'!$G$29/1000000</f>
        <v>139.11897567140988</v>
      </c>
      <c r="CJ26" s="200">
        <v>483.8</v>
      </c>
      <c r="CK26" s="199">
        <f>(CJ26)*'a14'!$H$29/1000000</f>
        <v>91.431210688028628</v>
      </c>
      <c r="CL26" s="200">
        <v>1766.8</v>
      </c>
      <c r="CM26" s="199">
        <f>(CL26)*'a14'!$I$29/1000000</f>
        <v>330.07620621671458</v>
      </c>
      <c r="CN26" s="200">
        <v>894.9</v>
      </c>
      <c r="CO26" s="199">
        <f>(CN26)*'a14'!$J$29/1000000</f>
        <v>371.81250186729034</v>
      </c>
      <c r="CP26" s="200">
        <v>5935.9</v>
      </c>
      <c r="CQ26" s="199">
        <f t="shared" si="37"/>
        <v>1152.3812889761982</v>
      </c>
      <c r="CR26" s="199">
        <f>'a1'!AJ26/1000</f>
        <v>7396.0140000000001</v>
      </c>
      <c r="CS26" s="221">
        <f t="shared" si="38"/>
        <v>155811.12866690062</v>
      </c>
      <c r="CT26" s="200">
        <v>725.3</v>
      </c>
      <c r="CU26" s="199">
        <f>(CT26)*'a14'!$E$34/1000000</f>
        <v>82.259539034940815</v>
      </c>
      <c r="CV26" s="200">
        <v>1647.4</v>
      </c>
      <c r="CW26" s="199">
        <f>(CV26)*'a14'!$F$34/1000000</f>
        <v>233.54881532841844</v>
      </c>
      <c r="CX26" s="200">
        <v>2006.4</v>
      </c>
      <c r="CY26" s="199">
        <f>(CX26)*'a14'!$G$34/1000000</f>
        <v>341.33228826631444</v>
      </c>
      <c r="CZ26" s="200">
        <v>814.6</v>
      </c>
      <c r="DA26" s="199">
        <f>(CZ26)*'a14'!$H$34/1000000</f>
        <v>160.29966507848098</v>
      </c>
      <c r="DB26" s="200">
        <v>2505</v>
      </c>
      <c r="DC26" s="199">
        <f>(DB26)*'a14'!$I$34/1000000</f>
        <v>493.3610231126284</v>
      </c>
      <c r="DD26" s="200">
        <v>1698.8</v>
      </c>
      <c r="DE26" s="199">
        <f>(DD26)*'a14'!$J$34/1000000</f>
        <v>627.98722269120378</v>
      </c>
      <c r="DF26" s="200">
        <v>9397.5</v>
      </c>
      <c r="DG26" s="199">
        <f t="shared" si="45"/>
        <v>1938.7885535119867</v>
      </c>
      <c r="DH26" s="199">
        <f>'a1'!AP26/1000</f>
        <v>11897.473</v>
      </c>
      <c r="DI26" s="221">
        <f t="shared" si="46"/>
        <v>162958.01247138673</v>
      </c>
      <c r="DJ26" s="200">
        <v>82.3</v>
      </c>
      <c r="DK26" s="199">
        <f>(DJ26)*'a14'!$E$39/1000000</f>
        <v>11.155971403810966</v>
      </c>
      <c r="DL26" s="200">
        <v>178.5</v>
      </c>
      <c r="DM26" s="199">
        <f>(DL26)*'a14'!$F$39/1000000</f>
        <v>30.245153335058593</v>
      </c>
      <c r="DN26" s="200">
        <v>185.3</v>
      </c>
      <c r="DO26" s="199">
        <f>(DN26)*'a14'!$G$39/1000000</f>
        <v>37.676819583101555</v>
      </c>
      <c r="DP26" s="200">
        <v>68.099999999999994</v>
      </c>
      <c r="DQ26" s="199">
        <f>(DP26)*'a14'!$H$39/1000000</f>
        <v>16.452805589444861</v>
      </c>
      <c r="DR26" s="200">
        <v>220.9</v>
      </c>
      <c r="DS26" s="199">
        <f>(DR26)*'a14'!$I$39/1000000</f>
        <v>61.358697161286571</v>
      </c>
      <c r="DT26" s="200">
        <v>119.8</v>
      </c>
      <c r="DU26" s="199">
        <f>(DT26)*'a14'!$J$39/1000000</f>
        <v>47.910805169743597</v>
      </c>
      <c r="DV26" s="200">
        <v>855</v>
      </c>
      <c r="DW26" s="199">
        <f t="shared" si="53"/>
        <v>204.80025224244611</v>
      </c>
      <c r="DX26" s="199">
        <f>'a1'!AV26/1000</f>
        <v>1151.451</v>
      </c>
      <c r="DY26" s="221">
        <f t="shared" si="54"/>
        <v>177862.75945953937</v>
      </c>
      <c r="DZ26" s="200">
        <v>76.3</v>
      </c>
      <c r="EA26" s="199">
        <f>(DZ26)*'a14'!$E$44/1000000</f>
        <v>9.9226980788028047</v>
      </c>
      <c r="EB26" s="200">
        <v>158.4</v>
      </c>
      <c r="EC26" s="199">
        <f>(EB26)*'a14'!$F$44/1000000</f>
        <v>25.749596587194699</v>
      </c>
      <c r="ED26" s="200">
        <v>154.5</v>
      </c>
      <c r="EE26" s="199">
        <f>(ED26)*'a14'!$G$44/1000000</f>
        <v>30.138732369102886</v>
      </c>
      <c r="EF26" s="200">
        <v>65.5</v>
      </c>
      <c r="EG26" s="199">
        <f>(EF26)*'a14'!$H$44/1000000</f>
        <v>16.295704612359749</v>
      </c>
      <c r="EH26" s="200">
        <v>202.6</v>
      </c>
      <c r="EI26" s="199">
        <f>(EH26)*'a14'!$I$44/1000000</f>
        <v>54.491014773373664</v>
      </c>
      <c r="EJ26" s="200">
        <v>84.6</v>
      </c>
      <c r="EK26" s="199">
        <f>(EJ26)*'a14'!$J$44/1000000</f>
        <v>46.320593422778657</v>
      </c>
      <c r="EL26" s="200">
        <v>741.8</v>
      </c>
      <c r="EM26" s="199">
        <f t="shared" si="61"/>
        <v>182.91833984361244</v>
      </c>
      <c r="EN26" s="199">
        <f>'a1'!BB26/1000</f>
        <v>1000.307</v>
      </c>
      <c r="EO26" s="221">
        <f t="shared" si="62"/>
        <v>182862.20114786006</v>
      </c>
      <c r="EP26" s="200">
        <v>131.30000000000001</v>
      </c>
      <c r="EQ26" s="199">
        <f>(EP26)*'a14'!$E$49/1000000</f>
        <v>14.811985092222438</v>
      </c>
      <c r="ER26" s="200">
        <v>420.2</v>
      </c>
      <c r="ES26" s="199">
        <f>(ER26)*'a14'!$F$49/1000000</f>
        <v>59.2535808811107</v>
      </c>
      <c r="ET26" s="200">
        <v>460.2</v>
      </c>
      <c r="EU26" s="199">
        <f>(ET26)*'a14'!$G$49/1000000</f>
        <v>77.872911722476374</v>
      </c>
      <c r="EV26" s="200">
        <v>262.3</v>
      </c>
      <c r="EW26" s="199">
        <f>(EV26)*'a14'!$H$49/1000000</f>
        <v>53.855558457740607</v>
      </c>
      <c r="EX26" s="200">
        <v>718.2</v>
      </c>
      <c r="EY26" s="199">
        <f>(EX26)*'a14'!$I$49/1000000</f>
        <v>149.74950623311665</v>
      </c>
      <c r="EZ26" s="200">
        <v>368</v>
      </c>
      <c r="FA26" s="199">
        <f>(EZ26)*'a14'!$J$49/1000000</f>
        <v>158.9900043847085</v>
      </c>
      <c r="FB26" s="200">
        <v>2360.3000000000002</v>
      </c>
      <c r="FC26" s="199">
        <f t="shared" si="82"/>
        <v>514.53354677137531</v>
      </c>
      <c r="FD26" s="199">
        <f>'a1'!BH26/1000</f>
        <v>3058.5540000000001</v>
      </c>
      <c r="FE26" s="221">
        <f t="shared" si="69"/>
        <v>168227.71374034113</v>
      </c>
      <c r="FF26" s="200">
        <v>175.1</v>
      </c>
      <c r="FG26" s="199">
        <f>(FF26)*'a14'!$E$54/1000000</f>
        <v>19.650952715982001</v>
      </c>
      <c r="FH26" s="200">
        <v>537</v>
      </c>
      <c r="FI26" s="199">
        <f>(FH26)*'a14'!$F$54/1000000</f>
        <v>75.332392978885878</v>
      </c>
      <c r="FJ26" s="200">
        <v>721.8</v>
      </c>
      <c r="FK26" s="199">
        <f>(FJ26)*'a14'!$G$54/1000000</f>
        <v>121.50820391544096</v>
      </c>
      <c r="FL26" s="200">
        <v>392.5</v>
      </c>
      <c r="FM26" s="199">
        <f>(FL26)*'a14'!$H$54/1000000</f>
        <v>78.938577983990598</v>
      </c>
      <c r="FN26" s="200">
        <v>920</v>
      </c>
      <c r="FO26" s="199">
        <f>(FN26)*'a14'!$I$54/1000000</f>
        <v>186.1379108599059</v>
      </c>
      <c r="FP26" s="200">
        <v>506.4</v>
      </c>
      <c r="FQ26" s="199">
        <f>(FP26)*'a14'!$J$54/1000000</f>
        <v>208.20681155339813</v>
      </c>
      <c r="FR26" s="200">
        <v>3252.7</v>
      </c>
      <c r="FS26" s="199">
        <f t="shared" si="76"/>
        <v>689.77485000760339</v>
      </c>
      <c r="FT26" s="199">
        <f>'a1'!BN26/1000</f>
        <v>4076.8960000000002</v>
      </c>
      <c r="FU26" s="221">
        <f t="shared" si="77"/>
        <v>169191.18123386111</v>
      </c>
    </row>
    <row r="27" spans="1:177" ht="12.75" customHeight="1" x14ac:dyDescent="0.2">
      <c r="A27" s="1">
        <v>2002</v>
      </c>
      <c r="B27" s="200">
        <v>2316.6999999999998</v>
      </c>
      <c r="C27" s="199">
        <f>B27*'a14'!$E$4/1000000</f>
        <v>259.30718738161687</v>
      </c>
      <c r="D27" s="200">
        <v>4201.6000000000004</v>
      </c>
      <c r="E27" s="199">
        <f>D27*'a14'!$F$4/1000000</f>
        <v>587.85399409861088</v>
      </c>
      <c r="F27" s="200">
        <v>4804.3999999999996</v>
      </c>
      <c r="G27" s="199">
        <f>F27*'a14'!$G$4/1000000</f>
        <v>806.63149159768636</v>
      </c>
      <c r="H27" s="200">
        <v>2273.1</v>
      </c>
      <c r="I27" s="199">
        <f>H27*'a14'!$H$4/1000000</f>
        <v>449.13810415638511</v>
      </c>
      <c r="J27" s="200">
        <v>7114.9</v>
      </c>
      <c r="K27" s="199">
        <f>J27*'a14'!$I$4/1000000</f>
        <v>1396.1902216695471</v>
      </c>
      <c r="L27" s="200">
        <v>4057.8</v>
      </c>
      <c r="M27" s="199">
        <f>L27*'a14'!$J$4/1000000</f>
        <v>1598.7073478210996</v>
      </c>
      <c r="N27" s="200">
        <v>24768.6</v>
      </c>
      <c r="O27" s="199">
        <f t="shared" ref="O27:O36" si="83">(C27)+(E27)+(G27)+(I27)+(K27)+(M27)</f>
        <v>5097.8283467249457</v>
      </c>
      <c r="P27" s="199">
        <f>'a1'!F27/1000</f>
        <v>31359.199000000001</v>
      </c>
      <c r="Q27" s="221">
        <f t="shared" ref="Q27:Q32" si="84">(O27)/(P27)*1000000</f>
        <v>162562.45405773743</v>
      </c>
      <c r="R27" s="200">
        <v>58.9</v>
      </c>
      <c r="S27" s="199">
        <f>(R27)*'a14'!$E$9/1000000</f>
        <v>6.1210388312195869</v>
      </c>
      <c r="T27" s="200">
        <v>89</v>
      </c>
      <c r="U27" s="199">
        <f>(T27)*'a14'!$F$9/1000000</f>
        <v>11.561384889188099</v>
      </c>
      <c r="V27" s="200">
        <v>64.5</v>
      </c>
      <c r="W27" s="199">
        <f>(V27)*'a14'!$G$9/1000000</f>
        <v>10.054507757563581</v>
      </c>
      <c r="X27" s="200">
        <v>36.9</v>
      </c>
      <c r="Y27" s="199">
        <f>(X27)*'a14'!$H$9/1000000</f>
        <v>6.9177404129670661</v>
      </c>
      <c r="Z27" s="200">
        <v>134.1</v>
      </c>
      <c r="AA27" s="199">
        <f>(Z27)*'a14'!$I$9/1000000</f>
        <v>26.634291978526214</v>
      </c>
      <c r="AB27" s="200">
        <v>42.6</v>
      </c>
      <c r="AC27" s="199">
        <f>(AB27)*'a14'!$J$9/1000000</f>
        <v>15.546595212296891</v>
      </c>
      <c r="AD27" s="200">
        <v>426</v>
      </c>
      <c r="AE27" s="199">
        <f t="shared" ref="AE27:AE33" si="85">(S27)+(U27)+(W27)+(Y27)+(AA27)+(AC27)</f>
        <v>76.835559081761431</v>
      </c>
      <c r="AF27" s="199">
        <f>'a1'!L27/1000</f>
        <v>519.41099999999994</v>
      </c>
      <c r="AG27" s="221">
        <f t="shared" ref="AG27:AG33" si="86">(AE27)/(AF27)*1000000</f>
        <v>147928.24773014325</v>
      </c>
      <c r="AH27" s="200">
        <v>10.5</v>
      </c>
      <c r="AI27" s="199">
        <f>(AH27)*'a14'!$E$14/1000000</f>
        <v>0.90736289108723767</v>
      </c>
      <c r="AJ27" s="199">
        <v>23.1</v>
      </c>
      <c r="AK27" s="199">
        <f>(AJ27)*'a14'!$F$14/1000000</f>
        <v>2.4952479504899037</v>
      </c>
      <c r="AL27" s="200">
        <v>18.5</v>
      </c>
      <c r="AM27" s="199">
        <f>(AL27)*'a14'!$G$14/1000000</f>
        <v>2.3980304978734135</v>
      </c>
      <c r="AN27" s="199">
        <v>9.6</v>
      </c>
      <c r="AO27" s="199">
        <f>(AN27)*'a14'!$H$14/1000000</f>
        <v>1.716211280642296</v>
      </c>
      <c r="AP27" s="200">
        <v>33.9</v>
      </c>
      <c r="AQ27" s="199">
        <f>(AP27)*'a14'!$I$14/1000000</f>
        <v>7.3440223308107999</v>
      </c>
      <c r="AR27" s="200">
        <v>13.1</v>
      </c>
      <c r="AS27" s="199">
        <f>(AR27)*'a14'!$J$14/1000000</f>
        <v>5.286822816792772</v>
      </c>
      <c r="AT27" s="200">
        <v>108.6</v>
      </c>
      <c r="AU27" s="199">
        <f t="shared" ref="AU27:AU33" si="87">(AI27)+(AK27)+(AM27)+(AO27)+(AQ27)+(AS27)</f>
        <v>20.147697767696425</v>
      </c>
      <c r="AV27" s="199">
        <f>'a1'!R27/1000</f>
        <v>136.88200000000001</v>
      </c>
      <c r="AW27" s="221">
        <f t="shared" ref="AW27:AW33" si="88">(AU27)/(AV27)*1000000</f>
        <v>147190.26437147634</v>
      </c>
      <c r="AX27" s="200">
        <v>63.3</v>
      </c>
      <c r="AY27" s="199">
        <f>(AX27)*'a14'!$E$19/1000000</f>
        <v>5.9586370168509371</v>
      </c>
      <c r="AZ27" s="200">
        <v>161.4</v>
      </c>
      <c r="BA27" s="199">
        <f>(AZ27)*'a14'!$F$19/1000000</f>
        <v>18.991390492095999</v>
      </c>
      <c r="BB27" s="200">
        <v>109.1</v>
      </c>
      <c r="BC27" s="199">
        <f>(BB27)*'a14'!$G$19/1000000</f>
        <v>15.404912287640695</v>
      </c>
      <c r="BD27" s="200">
        <v>67.8</v>
      </c>
      <c r="BE27" s="199">
        <f>(BD27)*'a14'!$H$19/1000000</f>
        <v>11.434058930010755</v>
      </c>
      <c r="BF27" s="200">
        <v>234.7</v>
      </c>
      <c r="BG27" s="199">
        <f>(BF27)*'a14'!$I$19/1000000</f>
        <v>42.236136630781516</v>
      </c>
      <c r="BH27" s="200">
        <v>110.9</v>
      </c>
      <c r="BI27" s="199">
        <f>(BH27)*'a14'!$J$19/1000000</f>
        <v>35.348808664902258</v>
      </c>
      <c r="BJ27" s="200">
        <v>747.4</v>
      </c>
      <c r="BK27" s="199">
        <f t="shared" ref="BK27:BK36" si="89">(AY27)+(BA27)+(BC27)+(BE27)+(BG27)+(BI27)</f>
        <v>129.37394402228216</v>
      </c>
      <c r="BL27" s="199">
        <f>'a1'!X27/1000</f>
        <v>935.17200000000003</v>
      </c>
      <c r="BM27" s="221">
        <f t="shared" ref="BM27:BM36" si="90">(BK27)/(BL27)*1000000</f>
        <v>138342.40548506816</v>
      </c>
      <c r="BN27" s="200">
        <v>82.8</v>
      </c>
      <c r="BO27" s="199">
        <f>(BN27)*'a14'!$E$24/1000000</f>
        <v>9.212657379064801</v>
      </c>
      <c r="BP27" s="200">
        <v>104.3</v>
      </c>
      <c r="BQ27" s="199">
        <f>(BP27)*'a14'!$F$24/1000000</f>
        <v>14.506041132796781</v>
      </c>
      <c r="BR27" s="200">
        <v>124</v>
      </c>
      <c r="BS27" s="199">
        <f>(BR27)*'a14'!$G$24/1000000</f>
        <v>20.695099909493393</v>
      </c>
      <c r="BT27" s="200">
        <v>48.8</v>
      </c>
      <c r="BU27" s="199">
        <f>(BT27)*'a14'!$H$24/1000000</f>
        <v>9.5896602074515656</v>
      </c>
      <c r="BV27" s="200">
        <v>170.7</v>
      </c>
      <c r="BW27" s="199">
        <f>(BV27)*'a14'!$I$24/1000000</f>
        <v>35.752615432302548</v>
      </c>
      <c r="BX27" s="200">
        <v>70.7</v>
      </c>
      <c r="BY27" s="199">
        <f>(BX27)*'a14'!$J$24/1000000</f>
        <v>25.215355482898648</v>
      </c>
      <c r="BZ27" s="200">
        <v>601.29999999999995</v>
      </c>
      <c r="CA27" s="199">
        <f t="shared" ref="CA27:CA33" si="91">(BO27)+(BQ27)+(BS27)+(BU27)+(BW27)+(BY27)</f>
        <v>114.97142954400773</v>
      </c>
      <c r="CB27" s="199">
        <f>'a1'!AD27/1000</f>
        <v>749.375</v>
      </c>
      <c r="CC27" s="221">
        <f t="shared" ref="CC27:CC32" si="92">(CA27)/(CB27)*1000000</f>
        <v>153423.09196865087</v>
      </c>
      <c r="CD27" s="200">
        <v>908.7</v>
      </c>
      <c r="CE27" s="199">
        <f>(CD27)*'a14'!$E$29/1000000</f>
        <v>93.882450107764413</v>
      </c>
      <c r="CF27" s="200">
        <v>922.5</v>
      </c>
      <c r="CG27" s="199">
        <f>(CF27)*'a14'!$F$29/1000000</f>
        <v>119.13524846540753</v>
      </c>
      <c r="CH27" s="200">
        <v>896.5</v>
      </c>
      <c r="CI27" s="199">
        <f>(CH27)*'a14'!$G$29/1000000</f>
        <v>138.93300845429314</v>
      </c>
      <c r="CJ27" s="200">
        <v>485.2</v>
      </c>
      <c r="CK27" s="199">
        <f>(CJ27)*'a14'!$H$29/1000000</f>
        <v>91.695790462652937</v>
      </c>
      <c r="CL27" s="200">
        <v>1872.2</v>
      </c>
      <c r="CM27" s="199">
        <f>(CL27)*'a14'!$I$29/1000000</f>
        <v>349.76719112459421</v>
      </c>
      <c r="CN27" s="200">
        <v>902.5</v>
      </c>
      <c r="CO27" s="199">
        <f>(CN27)*'a14'!$J$29/1000000</f>
        <v>374.97014519525032</v>
      </c>
      <c r="CP27" s="200">
        <v>5987.6</v>
      </c>
      <c r="CQ27" s="199">
        <f t="shared" ref="CQ27:CQ33" si="93">(CE27)+(CG27)+(CI27)+(CK27)+(CM27)+(CO27)</f>
        <v>1168.3838338099627</v>
      </c>
      <c r="CR27" s="199">
        <f>'a1'!AJ27/1000</f>
        <v>7441.3050000000003</v>
      </c>
      <c r="CS27" s="221">
        <f t="shared" ref="CS27:CS32" si="94">(CQ27)/(CR27)*1000000</f>
        <v>157013.29723885295</v>
      </c>
      <c r="CT27" s="200">
        <v>725.4</v>
      </c>
      <c r="CU27" s="199">
        <f>(CT27)*'a14'!$E$34/1000000</f>
        <v>82.27088048524206</v>
      </c>
      <c r="CV27" s="200">
        <v>1625</v>
      </c>
      <c r="CW27" s="199">
        <f>(CV27)*'a14'!$F$34/1000000</f>
        <v>230.37320924406939</v>
      </c>
      <c r="CX27" s="200">
        <v>2021.1</v>
      </c>
      <c r="CY27" s="199">
        <f>(CX27)*'a14'!$G$34/1000000</f>
        <v>343.83307805773927</v>
      </c>
      <c r="CZ27" s="200">
        <v>844.2</v>
      </c>
      <c r="DA27" s="199">
        <f>(CZ27)*'a14'!$H$34/1000000</f>
        <v>166.12445035508674</v>
      </c>
      <c r="DB27" s="200">
        <v>2579.8000000000002</v>
      </c>
      <c r="DC27" s="199">
        <f>(DB27)*'a14'!$I$34/1000000</f>
        <v>508.09292112812727</v>
      </c>
      <c r="DD27" s="200">
        <v>1791.4</v>
      </c>
      <c r="DE27" s="199">
        <f>(DD27)*'a14'!$J$34/1000000</f>
        <v>662.2182191717817</v>
      </c>
      <c r="DF27" s="200">
        <v>9587</v>
      </c>
      <c r="DG27" s="199">
        <f t="shared" ref="DG27:DG32" si="95">(CU27)+(CW27)+(CY27)+(DA27)+(DC27)+(DE27)</f>
        <v>1992.9127584420462</v>
      </c>
      <c r="DH27" s="199">
        <f>'a1'!AP27/1000</f>
        <v>12093.412</v>
      </c>
      <c r="DI27" s="221">
        <f t="shared" ref="DI27:DI32" si="96">(DG27)/(DH27)*1000000</f>
        <v>164793.25755560517</v>
      </c>
      <c r="DJ27" s="200">
        <v>79</v>
      </c>
      <c r="DK27" s="199">
        <f>(DJ27)*'a14'!$E$39/1000000</f>
        <v>10.708648127594975</v>
      </c>
      <c r="DL27" s="200">
        <v>176.3</v>
      </c>
      <c r="DM27" s="199">
        <f>(DL27)*'a14'!$F$39/1000000</f>
        <v>29.872383938211932</v>
      </c>
      <c r="DN27" s="200">
        <v>187.6</v>
      </c>
      <c r="DO27" s="199">
        <f>(DN27)*'a14'!$G$39/1000000</f>
        <v>38.144475735509189</v>
      </c>
      <c r="DP27" s="200">
        <v>74</v>
      </c>
      <c r="DQ27" s="199">
        <f>(DP27)*'a14'!$H$39/1000000</f>
        <v>17.878232211731568</v>
      </c>
      <c r="DR27" s="200">
        <v>224.1</v>
      </c>
      <c r="DS27" s="199">
        <f>(DR27)*'a14'!$I$39/1000000</f>
        <v>62.247551081232778</v>
      </c>
      <c r="DT27" s="200">
        <v>120.2</v>
      </c>
      <c r="DU27" s="199">
        <f>(DT27)*'a14'!$J$39/1000000</f>
        <v>48.070774469141746</v>
      </c>
      <c r="DV27" s="200">
        <v>861.1</v>
      </c>
      <c r="DW27" s="199">
        <f t="shared" ref="DW27:DW32" si="97">(DK27)+(DM27)+(DO27)+(DQ27)+(DS27)+(DU27)</f>
        <v>206.92206556342219</v>
      </c>
      <c r="DX27" s="199">
        <f>'a1'!AV27/1000</f>
        <v>1156.673</v>
      </c>
      <c r="DY27" s="221">
        <f t="shared" ref="DY27:DY32" si="98">(DW27)/(DX27)*1000000</f>
        <v>178894.17801178223</v>
      </c>
      <c r="DZ27" s="200">
        <v>73.900000000000006</v>
      </c>
      <c r="EA27" s="199">
        <f>(DZ27)*'a14'!$E$44/1000000</f>
        <v>9.6105817565337794</v>
      </c>
      <c r="EB27" s="200">
        <v>152.5</v>
      </c>
      <c r="EC27" s="199">
        <f>(EB27)*'a14'!$F$44/1000000</f>
        <v>24.7904891385555</v>
      </c>
      <c r="ED27" s="200">
        <v>156.5</v>
      </c>
      <c r="EE27" s="199">
        <f>(ED27)*'a14'!$G$44/1000000</f>
        <v>30.528877771939168</v>
      </c>
      <c r="EF27" s="200">
        <v>66.599999999999994</v>
      </c>
      <c r="EG27" s="199">
        <f>(EF27)*'a14'!$H$44/1000000</f>
        <v>16.569372934094037</v>
      </c>
      <c r="EH27" s="200">
        <v>202.7</v>
      </c>
      <c r="EI27" s="199">
        <f>(EH27)*'a14'!$I$44/1000000</f>
        <v>54.517910634564863</v>
      </c>
      <c r="EJ27" s="200">
        <v>89.3</v>
      </c>
      <c r="EK27" s="199">
        <f>(EJ27)*'a14'!$J$44/1000000</f>
        <v>48.893959724044144</v>
      </c>
      <c r="EL27" s="200">
        <v>741.5</v>
      </c>
      <c r="EM27" s="199">
        <f t="shared" ref="EM27:EM32" si="99">(EA27)+(EC27)+(EE27)+(EG27)+(EI27)+(EK27)</f>
        <v>184.9111919597315</v>
      </c>
      <c r="EN27" s="199">
        <f>'a1'!BB27/1000</f>
        <v>996.85400000000004</v>
      </c>
      <c r="EO27" s="221">
        <f t="shared" ref="EO27:EO32" si="100">(EM27)/(EN27)*1000000</f>
        <v>185494.75846987774</v>
      </c>
      <c r="EP27" s="200">
        <v>129.9</v>
      </c>
      <c r="EQ27" s="199">
        <f>(EP27)*'a14'!$E$49/1000000</f>
        <v>14.654050750035754</v>
      </c>
      <c r="ER27" s="200">
        <v>424.5</v>
      </c>
      <c r="ES27" s="199">
        <f>(ER27)*'a14'!$F$49/1000000</f>
        <v>59.859935944863139</v>
      </c>
      <c r="ET27" s="200">
        <v>491.2</v>
      </c>
      <c r="EU27" s="199">
        <f>(ET27)*'a14'!$G$49/1000000</f>
        <v>83.118588087962607</v>
      </c>
      <c r="EV27" s="200">
        <v>247.1</v>
      </c>
      <c r="EW27" s="199">
        <f>(EV27)*'a14'!$H$49/1000000</f>
        <v>50.734687361447591</v>
      </c>
      <c r="EX27" s="200">
        <v>744.9</v>
      </c>
      <c r="EY27" s="199">
        <f>(EX27)*'a14'!$I$49/1000000</f>
        <v>155.316634910956</v>
      </c>
      <c r="EZ27" s="200">
        <v>386.4</v>
      </c>
      <c r="FA27" s="199">
        <f>(EZ27)*'a14'!$J$49/1000000</f>
        <v>166.9395046039439</v>
      </c>
      <c r="FB27" s="200">
        <v>2423.9</v>
      </c>
      <c r="FC27" s="199">
        <f t="shared" ref="FC27:FC32" si="101">(EQ27)+(ES27)+(EU27)+(EW27)+(EY27)+(FA27)</f>
        <v>530.62340165920898</v>
      </c>
      <c r="FD27" s="199">
        <f>'a1'!BH27/1000</f>
        <v>3128.7570000000001</v>
      </c>
      <c r="FE27" s="221">
        <f t="shared" ref="FE27:FE32" si="102">(FC27)/(FD27)*1000000</f>
        <v>169595.59392410755</v>
      </c>
      <c r="FF27" s="200">
        <v>184.5</v>
      </c>
      <c r="FG27" s="199">
        <f>(FF27)*'a14'!$E$54/1000000</f>
        <v>20.70588678525802</v>
      </c>
      <c r="FH27" s="200">
        <v>523</v>
      </c>
      <c r="FI27" s="199">
        <f>(FH27)*'a14'!$F$54/1000000</f>
        <v>73.368419977574135</v>
      </c>
      <c r="FJ27" s="200">
        <v>735.3</v>
      </c>
      <c r="FK27" s="199">
        <f>(FJ27)*'a14'!$G$54/1000000</f>
        <v>123.78080124553024</v>
      </c>
      <c r="FL27" s="200">
        <v>392.9</v>
      </c>
      <c r="FM27" s="199">
        <f>(FL27)*'a14'!$H$54/1000000</f>
        <v>79.019024942445611</v>
      </c>
      <c r="FN27" s="200">
        <v>917.7</v>
      </c>
      <c r="FO27" s="199">
        <f>(FN27)*'a14'!$I$54/1000000</f>
        <v>185.67256608275616</v>
      </c>
      <c r="FP27" s="200">
        <v>530.79999999999995</v>
      </c>
      <c r="FQ27" s="199">
        <f>(FP27)*'a14'!$J$54/1000000</f>
        <v>218.23889331071038</v>
      </c>
      <c r="FR27" s="200">
        <v>3284.1</v>
      </c>
      <c r="FS27" s="199">
        <f t="shared" si="76"/>
        <v>700.78559234427451</v>
      </c>
      <c r="FT27" s="199">
        <f>'a1'!BN27/1000</f>
        <v>4100.5039999999999</v>
      </c>
      <c r="FU27" s="221">
        <f t="shared" ref="FU27:FU32" si="103">(FS27)/(FT27)*1000000</f>
        <v>170902.30672724001</v>
      </c>
    </row>
    <row r="28" spans="1:177" ht="12.75" customHeight="1" x14ac:dyDescent="0.2">
      <c r="A28" s="1">
        <v>2003</v>
      </c>
      <c r="B28" s="200">
        <v>2257.8000000000002</v>
      </c>
      <c r="C28" s="199">
        <f>B28*'a14'!$E$4/1000000</f>
        <v>252.71453691466942</v>
      </c>
      <c r="D28" s="200">
        <v>4016.1</v>
      </c>
      <c r="E28" s="199">
        <f>D28*'a14'!$F$4/1000000</f>
        <v>561.90032980279682</v>
      </c>
      <c r="F28" s="200">
        <v>4804.8999999999996</v>
      </c>
      <c r="G28" s="199">
        <f>F28*'a14'!$G$4/1000000</f>
        <v>806.71543875982923</v>
      </c>
      <c r="H28" s="200">
        <v>2448.9</v>
      </c>
      <c r="I28" s="199">
        <f>H28*'a14'!$H$4/1000000</f>
        <v>483.87413807952646</v>
      </c>
      <c r="J28" s="200">
        <v>7253.2</v>
      </c>
      <c r="K28" s="199">
        <f>J28*'a14'!$I$4/1000000</f>
        <v>1423.3294797978269</v>
      </c>
      <c r="L28" s="200">
        <v>4299</v>
      </c>
      <c r="M28" s="199">
        <f>L28*'a14'!$J$4/1000000</f>
        <v>1693.7362334966992</v>
      </c>
      <c r="N28" s="200">
        <v>25079.9</v>
      </c>
      <c r="O28" s="199">
        <f t="shared" si="83"/>
        <v>5222.2701568513476</v>
      </c>
      <c r="P28" s="199">
        <f>'a1'!F28/1000</f>
        <v>31642.460999999999</v>
      </c>
      <c r="Q28" s="221">
        <f t="shared" si="84"/>
        <v>165039.949226811</v>
      </c>
      <c r="R28" s="200">
        <v>57.5</v>
      </c>
      <c r="S28" s="199">
        <f>(R28)*'a14'!$E$9/1000000</f>
        <v>5.9755472460972205</v>
      </c>
      <c r="T28" s="200">
        <v>81.5</v>
      </c>
      <c r="U28" s="199">
        <f>(T28)*'a14'!$F$9/1000000</f>
        <v>10.587110881672249</v>
      </c>
      <c r="V28" s="200">
        <v>64.400000000000006</v>
      </c>
      <c r="W28" s="199">
        <f>(V28)*'a14'!$G$9/1000000</f>
        <v>10.03891937344333</v>
      </c>
      <c r="X28" s="200">
        <v>37.4</v>
      </c>
      <c r="Y28" s="199">
        <f>(X28)*'a14'!$H$9/1000000</f>
        <v>7.0114767329259697</v>
      </c>
      <c r="Z28" s="200">
        <v>142.30000000000001</v>
      </c>
      <c r="AA28" s="199">
        <f>(Z28)*'a14'!$I$9/1000000</f>
        <v>28.262936230755262</v>
      </c>
      <c r="AB28" s="200">
        <v>43.5</v>
      </c>
      <c r="AC28" s="199">
        <f>(AB28)*'a14'!$J$9/1000000</f>
        <v>15.875044406922882</v>
      </c>
      <c r="AD28" s="200">
        <v>426.8</v>
      </c>
      <c r="AE28" s="199">
        <f t="shared" si="85"/>
        <v>77.751034871816913</v>
      </c>
      <c r="AF28" s="199">
        <f>'a1'!L28/1000</f>
        <v>518.38900000000001</v>
      </c>
      <c r="AG28" s="221">
        <f t="shared" si="86"/>
        <v>149985.8887279956</v>
      </c>
      <c r="AH28" s="200">
        <v>9.9</v>
      </c>
      <c r="AI28" s="199">
        <f>(AH28)*'a14'!$E$14/1000000</f>
        <v>0.85551358302510983</v>
      </c>
      <c r="AJ28" s="199">
        <v>23.5</v>
      </c>
      <c r="AK28" s="199">
        <f>(AJ28)*'a14'!$F$14/1000000</f>
        <v>2.5384557072083433</v>
      </c>
      <c r="AL28" s="200">
        <v>18.100000000000001</v>
      </c>
      <c r="AM28" s="199">
        <f>(AL28)*'a14'!$G$14/1000000</f>
        <v>2.3461811898112859</v>
      </c>
      <c r="AN28" s="199">
        <v>9.6999999999999993</v>
      </c>
      <c r="AO28" s="199">
        <f>(AN28)*'a14'!$H$14/1000000</f>
        <v>1.7340884814823199</v>
      </c>
      <c r="AP28" s="200">
        <v>33.9</v>
      </c>
      <c r="AQ28" s="199">
        <f>(AP28)*'a14'!$I$14/1000000</f>
        <v>7.3440223308107999</v>
      </c>
      <c r="AR28" s="200">
        <v>14.4</v>
      </c>
      <c r="AS28" s="199">
        <f>(AR28)*'a14'!$J$14/1000000</f>
        <v>5.8114693558638102</v>
      </c>
      <c r="AT28" s="200">
        <v>109.5</v>
      </c>
      <c r="AU28" s="199">
        <f t="shared" si="87"/>
        <v>20.629730648201669</v>
      </c>
      <c r="AV28" s="199">
        <f>'a1'!R28/1000</f>
        <v>137.23099999999999</v>
      </c>
      <c r="AW28" s="221">
        <f t="shared" si="88"/>
        <v>150328.50192887665</v>
      </c>
      <c r="AX28" s="200">
        <v>59.3</v>
      </c>
      <c r="AY28" s="199">
        <f>(AX28)*'a14'!$E$19/1000000</f>
        <v>5.5821038720262344</v>
      </c>
      <c r="AZ28" s="200">
        <v>155.6</v>
      </c>
      <c r="BA28" s="199">
        <f>(AZ28)*'a14'!$F$19/1000000</f>
        <v>18.308924167101221</v>
      </c>
      <c r="BB28" s="200">
        <v>111.5</v>
      </c>
      <c r="BC28" s="199">
        <f>(BB28)*'a14'!$G$19/1000000</f>
        <v>15.743792117982929</v>
      </c>
      <c r="BD28" s="200">
        <v>69.2</v>
      </c>
      <c r="BE28" s="199">
        <f>(BD28)*'a14'!$H$19/1000000</f>
        <v>11.670160441839885</v>
      </c>
      <c r="BF28" s="200">
        <v>240</v>
      </c>
      <c r="BG28" s="199">
        <f>(BF28)*'a14'!$I$19/1000000</f>
        <v>43.18991389598451</v>
      </c>
      <c r="BH28" s="200">
        <v>117.3</v>
      </c>
      <c r="BI28" s="199">
        <f>(BH28)*'a14'!$J$19/1000000</f>
        <v>37.388775981902924</v>
      </c>
      <c r="BJ28" s="200">
        <v>753</v>
      </c>
      <c r="BK28" s="199">
        <f t="shared" si="89"/>
        <v>131.88367047683772</v>
      </c>
      <c r="BL28" s="199">
        <f>'a1'!X28/1000</f>
        <v>937.68100000000004</v>
      </c>
      <c r="BM28" s="221">
        <f t="shared" si="90"/>
        <v>140648.76058791607</v>
      </c>
      <c r="BN28" s="200">
        <v>76.2</v>
      </c>
      <c r="BO28" s="199">
        <f>(BN28)*'a14'!$E$24/1000000</f>
        <v>8.4783151242118091</v>
      </c>
      <c r="BP28" s="200">
        <v>102.5</v>
      </c>
      <c r="BQ28" s="199">
        <f>(BP28)*'a14'!$F$24/1000000</f>
        <v>14.255697182278716</v>
      </c>
      <c r="BR28" s="200">
        <v>127.3</v>
      </c>
      <c r="BS28" s="199">
        <f>(BR28)*'a14'!$G$24/1000000</f>
        <v>21.245856600633136</v>
      </c>
      <c r="BT28" s="200">
        <v>50.1</v>
      </c>
      <c r="BU28" s="199">
        <f>(BT28)*'a14'!$H$24/1000000</f>
        <v>9.8451224670763011</v>
      </c>
      <c r="BV28" s="200">
        <v>175.2</v>
      </c>
      <c r="BW28" s="199">
        <f>(BV28)*'a14'!$I$24/1000000</f>
        <v>36.695127262679591</v>
      </c>
      <c r="BX28" s="200">
        <v>72.099999999999994</v>
      </c>
      <c r="BY28" s="199">
        <f>(BX28)*'a14'!$J$24/1000000</f>
        <v>25.714669452857038</v>
      </c>
      <c r="BZ28" s="200">
        <v>603.4</v>
      </c>
      <c r="CA28" s="199">
        <f t="shared" si="91"/>
        <v>116.23478808973658</v>
      </c>
      <c r="CB28" s="199">
        <f>'a1'!AD28/1000</f>
        <v>749.44399999999996</v>
      </c>
      <c r="CC28" s="221">
        <f t="shared" si="92"/>
        <v>155094.69431970446</v>
      </c>
      <c r="CD28" s="200">
        <v>865.6</v>
      </c>
      <c r="CE28" s="199">
        <f>(CD28)*'a14'!$E$29/1000000</f>
        <v>89.429568409024839</v>
      </c>
      <c r="CF28" s="200">
        <v>876.1</v>
      </c>
      <c r="CG28" s="199">
        <f>(CF28)*'a14'!$F$29/1000000</f>
        <v>113.14297146942388</v>
      </c>
      <c r="CH28" s="200">
        <v>883.8</v>
      </c>
      <c r="CI28" s="199">
        <f>(CH28)*'a14'!$G$29/1000000</f>
        <v>136.96485540647436</v>
      </c>
      <c r="CJ28" s="200">
        <v>517.9</v>
      </c>
      <c r="CK28" s="199">
        <f>(CJ28)*'a14'!$H$29/1000000</f>
        <v>97.875618055663537</v>
      </c>
      <c r="CL28" s="200">
        <v>1935.6</v>
      </c>
      <c r="CM28" s="199">
        <f>(CL28)*'a14'!$I$29/1000000</f>
        <v>361.61167350751225</v>
      </c>
      <c r="CN28" s="200">
        <v>959.2</v>
      </c>
      <c r="CO28" s="199">
        <f>(CN28)*'a14'!$J$29/1000000</f>
        <v>398.52782633937301</v>
      </c>
      <c r="CP28" s="200">
        <v>6038.2</v>
      </c>
      <c r="CQ28" s="199">
        <f t="shared" si="93"/>
        <v>1197.5525131874717</v>
      </c>
      <c r="CR28" s="199">
        <f>'a1'!AJ28/1000</f>
        <v>7485.4880000000003</v>
      </c>
      <c r="CS28" s="221">
        <f t="shared" si="94"/>
        <v>159983.22530040416</v>
      </c>
      <c r="CT28" s="200">
        <v>731</v>
      </c>
      <c r="CU28" s="199">
        <f>(CT28)*'a14'!$E$34/1000000</f>
        <v>82.906001702111865</v>
      </c>
      <c r="CV28" s="200">
        <v>1533.8</v>
      </c>
      <c r="CW28" s="199">
        <f>(CV28)*'a14'!$F$34/1000000</f>
        <v>217.4439559006484</v>
      </c>
      <c r="CX28" s="200">
        <v>2026.9</v>
      </c>
      <c r="CY28" s="199">
        <f>(CX28)*'a14'!$G$34/1000000</f>
        <v>344.81978423394776</v>
      </c>
      <c r="CZ28" s="200">
        <v>933.3</v>
      </c>
      <c r="DA28" s="199">
        <f>(CZ28)*'a14'!$H$34/1000000</f>
        <v>183.65784117081549</v>
      </c>
      <c r="DB28" s="200">
        <v>2618.4</v>
      </c>
      <c r="DC28" s="199">
        <f>(DB28)*'a14'!$I$34/1000000</f>
        <v>515.69521074575107</v>
      </c>
      <c r="DD28" s="200">
        <v>1902.7</v>
      </c>
      <c r="DE28" s="199">
        <f>(DD28)*'a14'!$J$34/1000000</f>
        <v>703.36195468245444</v>
      </c>
      <c r="DF28" s="200">
        <v>9746.1</v>
      </c>
      <c r="DG28" s="199">
        <f t="shared" si="95"/>
        <v>2047.8847484357289</v>
      </c>
      <c r="DH28" s="199">
        <f>'a1'!AP28/1000</f>
        <v>12243.641</v>
      </c>
      <c r="DI28" s="221">
        <f t="shared" si="96"/>
        <v>167261.09075198535</v>
      </c>
      <c r="DJ28" s="200">
        <v>81.099999999999994</v>
      </c>
      <c r="DK28" s="199">
        <f>(DJ28)*'a14'!$E$39/1000000</f>
        <v>10.993308394277879</v>
      </c>
      <c r="DL28" s="200">
        <v>168.8</v>
      </c>
      <c r="DM28" s="199">
        <f>(DL28)*'a14'!$F$39/1000000</f>
        <v>28.601579176234683</v>
      </c>
      <c r="DN28" s="200">
        <v>181</v>
      </c>
      <c r="DO28" s="199">
        <f>(DN28)*'a14'!$G$39/1000000</f>
        <v>36.802505906861207</v>
      </c>
      <c r="DP28" s="200">
        <v>83.9</v>
      </c>
      <c r="DQ28" s="199">
        <f>(DP28)*'a14'!$H$39/1000000</f>
        <v>20.270049764382144</v>
      </c>
      <c r="DR28" s="200">
        <v>229.4</v>
      </c>
      <c r="DS28" s="199">
        <f>(DR28)*'a14'!$I$39/1000000</f>
        <v>63.719715386143683</v>
      </c>
      <c r="DT28" s="200">
        <v>124.5</v>
      </c>
      <c r="DU28" s="199">
        <f>(DT28)*'a14'!$J$39/1000000</f>
        <v>49.790444437671773</v>
      </c>
      <c r="DV28" s="200">
        <v>868.7</v>
      </c>
      <c r="DW28" s="199">
        <f t="shared" si="97"/>
        <v>210.17760306557136</v>
      </c>
      <c r="DX28" s="199">
        <f>'a1'!AV28/1000</f>
        <v>1163.585</v>
      </c>
      <c r="DY28" s="221">
        <f t="shared" si="98"/>
        <v>180629.35072690979</v>
      </c>
      <c r="DZ28" s="200">
        <v>66.900000000000006</v>
      </c>
      <c r="EA28" s="199">
        <f>(DZ28)*'a14'!$E$44/1000000</f>
        <v>8.7002424832491183</v>
      </c>
      <c r="EB28" s="200">
        <v>146.4</v>
      </c>
      <c r="EC28" s="199">
        <f>(EB28)*'a14'!$F$44/1000000</f>
        <v>23.798869573013285</v>
      </c>
      <c r="ED28" s="200">
        <v>152</v>
      </c>
      <c r="EE28" s="199">
        <f>(ED28)*'a14'!$G$44/1000000</f>
        <v>29.651050615557534</v>
      </c>
      <c r="EF28" s="200">
        <v>66.400000000000006</v>
      </c>
      <c r="EG28" s="199">
        <f>(EF28)*'a14'!$H$44/1000000</f>
        <v>16.519615057415077</v>
      </c>
      <c r="EH28" s="200">
        <v>219.1</v>
      </c>
      <c r="EI28" s="199">
        <f>(EH28)*'a14'!$I$44/1000000</f>
        <v>58.928831869921865</v>
      </c>
      <c r="EJ28" s="200">
        <v>92.8</v>
      </c>
      <c r="EK28" s="199">
        <f>(EJ28)*'a14'!$J$44/1000000</f>
        <v>50.810296331369507</v>
      </c>
      <c r="EL28" s="200">
        <v>743.5</v>
      </c>
      <c r="EM28" s="199">
        <f t="shared" si="99"/>
        <v>188.40890593052637</v>
      </c>
      <c r="EN28" s="199">
        <f>'a1'!BB28/1000</f>
        <v>996.42200000000003</v>
      </c>
      <c r="EO28" s="221">
        <f t="shared" si="100"/>
        <v>189085.45368380702</v>
      </c>
      <c r="EP28" s="200">
        <v>131.19999999999999</v>
      </c>
      <c r="EQ28" s="199">
        <f>(EP28)*'a14'!$E$49/1000000</f>
        <v>14.800704067780527</v>
      </c>
      <c r="ER28" s="200">
        <v>428.7</v>
      </c>
      <c r="ES28" s="199">
        <f>(ER28)*'a14'!$F$49/1000000</f>
        <v>60.452189728063196</v>
      </c>
      <c r="ET28" s="200">
        <v>518.29999999999995</v>
      </c>
      <c r="EU28" s="199">
        <f>(ET28)*'a14'!$G$49/1000000</f>
        <v>87.70432452359735</v>
      </c>
      <c r="EV28" s="200">
        <v>257.7</v>
      </c>
      <c r="EW28" s="199">
        <f>(EV28)*'a14'!$H$49/1000000</f>
        <v>52.911084310178239</v>
      </c>
      <c r="EX28" s="200">
        <v>745.8</v>
      </c>
      <c r="EY28" s="199">
        <f>(EX28)*'a14'!$I$49/1000000</f>
        <v>155.5042909338045</v>
      </c>
      <c r="EZ28" s="200">
        <v>395.6</v>
      </c>
      <c r="FA28" s="199">
        <f>(EZ28)*'a14'!$J$49/1000000</f>
        <v>170.91425471356163</v>
      </c>
      <c r="FB28" s="200">
        <v>2477.1999999999998</v>
      </c>
      <c r="FC28" s="199">
        <f t="shared" si="101"/>
        <v>542.28684827698544</v>
      </c>
      <c r="FD28" s="199">
        <f>'a1'!BH28/1000</f>
        <v>3183.2910000000002</v>
      </c>
      <c r="FE28" s="221">
        <f t="shared" si="102"/>
        <v>170354.15495378381</v>
      </c>
      <c r="FF28" s="200">
        <v>179.2</v>
      </c>
      <c r="FG28" s="199">
        <f>(FF28)*'a14'!$E$54/1000000</f>
        <v>20.111083533432179</v>
      </c>
      <c r="FH28" s="200">
        <v>499</v>
      </c>
      <c r="FI28" s="199">
        <f>(FH28)*'a14'!$F$54/1000000</f>
        <v>70.0016091181826</v>
      </c>
      <c r="FJ28" s="200">
        <v>721.6</v>
      </c>
      <c r="FK28" s="199">
        <f>(FJ28)*'a14'!$G$54/1000000</f>
        <v>121.47453580684704</v>
      </c>
      <c r="FL28" s="200">
        <v>423.4</v>
      </c>
      <c r="FM28" s="199">
        <f>(FL28)*'a14'!$H$54/1000000</f>
        <v>85.153105524641049</v>
      </c>
      <c r="FN28" s="200">
        <v>913.4</v>
      </c>
      <c r="FO28" s="199">
        <f>(FN28)*'a14'!$I$54/1000000</f>
        <v>184.80257367330222</v>
      </c>
      <c r="FP28" s="200">
        <v>576.9</v>
      </c>
      <c r="FQ28" s="199">
        <f>(FP28)*'a14'!$J$54/1000000</f>
        <v>237.1929494177634</v>
      </c>
      <c r="FR28" s="200">
        <v>3313.6</v>
      </c>
      <c r="FS28" s="199">
        <f t="shared" ref="FS28:FS33" si="104">(FG28)+(FI28)+(FK28)+(FM28)+(FO28)+(FQ28)</f>
        <v>718.73585707416851</v>
      </c>
      <c r="FT28" s="199">
        <f>'a1'!BN28/1000</f>
        <v>4124.4470000000001</v>
      </c>
      <c r="FU28" s="221">
        <f t="shared" si="103"/>
        <v>174262.35737158667</v>
      </c>
    </row>
    <row r="29" spans="1:177" ht="12.75" customHeight="1" x14ac:dyDescent="0.2">
      <c r="A29" s="1">
        <v>2004</v>
      </c>
      <c r="B29" s="200">
        <v>2220</v>
      </c>
      <c r="C29" s="199">
        <f>B29*'a14'!$E$4/1000000</f>
        <v>248.48359994267256</v>
      </c>
      <c r="D29" s="200">
        <v>3998.8</v>
      </c>
      <c r="E29" s="199">
        <f>D29*'a14'!$F$4/1000000</f>
        <v>559.47985329434619</v>
      </c>
      <c r="F29" s="200">
        <v>4899.2</v>
      </c>
      <c r="G29" s="199">
        <f>F29*'a14'!$G$4/1000000</f>
        <v>822.54787353996039</v>
      </c>
      <c r="H29" s="200">
        <v>2474.1</v>
      </c>
      <c r="I29" s="199">
        <f>H29*'a14'!$H$4/1000000</f>
        <v>488.85336478523266</v>
      </c>
      <c r="J29" s="200">
        <v>7445.1</v>
      </c>
      <c r="K29" s="199">
        <f>J29*'a14'!$I$4/1000000</f>
        <v>1460.9869175043846</v>
      </c>
      <c r="L29" s="200">
        <v>4370.8999999999996</v>
      </c>
      <c r="M29" s="199">
        <f>L29*'a14'!$J$4/1000000</f>
        <v>1722.0636666645087</v>
      </c>
      <c r="N29" s="200">
        <v>25408.1</v>
      </c>
      <c r="O29" s="199">
        <f t="shared" si="83"/>
        <v>5302.4152757311049</v>
      </c>
      <c r="P29" s="199">
        <f>'a1'!F29/1000</f>
        <v>31938.807000000001</v>
      </c>
      <c r="Q29" s="221">
        <f t="shared" si="84"/>
        <v>166017.95038027264</v>
      </c>
      <c r="R29" s="200">
        <v>58.7</v>
      </c>
      <c r="S29" s="199">
        <f>(R29)*'a14'!$E$9/1000000</f>
        <v>6.1002543190592489</v>
      </c>
      <c r="T29" s="200">
        <v>83.5</v>
      </c>
      <c r="U29" s="199">
        <f>(T29)*'a14'!$F$9/1000000</f>
        <v>10.846917283676476</v>
      </c>
      <c r="V29" s="200">
        <v>67.099999999999994</v>
      </c>
      <c r="W29" s="199">
        <f>(V29)*'a14'!$G$9/1000000</f>
        <v>10.459805744690176</v>
      </c>
      <c r="X29" s="200">
        <v>36.1</v>
      </c>
      <c r="Y29" s="199">
        <f>(X29)*'a14'!$H$9/1000000</f>
        <v>6.7677623010328221</v>
      </c>
      <c r="Z29" s="200">
        <v>140.1</v>
      </c>
      <c r="AA29" s="199">
        <f>(Z29)*'a14'!$I$9/1000000</f>
        <v>27.82598289479137</v>
      </c>
      <c r="AB29" s="200">
        <v>42</v>
      </c>
      <c r="AC29" s="199">
        <f>(AB29)*'a14'!$J$9/1000000</f>
        <v>15.327629082546231</v>
      </c>
      <c r="AD29" s="200">
        <v>427.4</v>
      </c>
      <c r="AE29" s="199">
        <f t="shared" si="85"/>
        <v>77.32835162579633</v>
      </c>
      <c r="AF29" s="199">
        <f>'a1'!L29/1000</f>
        <v>517.375</v>
      </c>
      <c r="AG29" s="221">
        <f t="shared" si="86"/>
        <v>149462.86856882594</v>
      </c>
      <c r="AH29" s="200">
        <v>10.199999999999999</v>
      </c>
      <c r="AI29" s="199">
        <f>(AH29)*'a14'!$E$14/1000000</f>
        <v>0.88143823705617363</v>
      </c>
      <c r="AJ29" s="199">
        <v>22.8</v>
      </c>
      <c r="AK29" s="199">
        <f>(AJ29)*'a14'!$F$14/1000000</f>
        <v>2.4628421329510739</v>
      </c>
      <c r="AL29" s="200">
        <v>17.8</v>
      </c>
      <c r="AM29" s="199">
        <f>(AL29)*'a14'!$G$14/1000000</f>
        <v>2.3072942087646902</v>
      </c>
      <c r="AN29" s="199">
        <v>8.4</v>
      </c>
      <c r="AO29" s="199">
        <f>(AN29)*'a14'!$H$14/1000000</f>
        <v>1.5016848705620089</v>
      </c>
      <c r="AP29" s="200">
        <v>36.6</v>
      </c>
      <c r="AQ29" s="199">
        <f>(AP29)*'a14'!$I$14/1000000</f>
        <v>7.928944463353254</v>
      </c>
      <c r="AR29" s="200">
        <v>14.7</v>
      </c>
      <c r="AS29" s="199">
        <f>(AR29)*'a14'!$J$14/1000000</f>
        <v>5.9325416341109731</v>
      </c>
      <c r="AT29" s="200">
        <v>110.4</v>
      </c>
      <c r="AU29" s="199">
        <f t="shared" si="87"/>
        <v>21.014745546798174</v>
      </c>
      <c r="AV29" s="199">
        <f>'a1'!R29/1000</f>
        <v>137.68199999999999</v>
      </c>
      <c r="AW29" s="221">
        <f t="shared" si="88"/>
        <v>152632.48316263693</v>
      </c>
      <c r="AX29" s="200">
        <v>57.9</v>
      </c>
      <c r="AY29" s="199">
        <f>(AX29)*'a14'!$E$19/1000000</f>
        <v>5.4503172713375871</v>
      </c>
      <c r="AZ29" s="200">
        <v>152.69999999999999</v>
      </c>
      <c r="BA29" s="199">
        <f>(AZ29)*'a14'!$F$19/1000000</f>
        <v>17.967691004603832</v>
      </c>
      <c r="BB29" s="200">
        <v>115.3</v>
      </c>
      <c r="BC29" s="199">
        <f>(BB29)*'a14'!$G$19/1000000</f>
        <v>16.280351849358134</v>
      </c>
      <c r="BD29" s="200">
        <v>61.6</v>
      </c>
      <c r="BE29" s="199">
        <f>(BD29)*'a14'!$H$19/1000000</f>
        <v>10.388466520481746</v>
      </c>
      <c r="BF29" s="200">
        <v>252.6</v>
      </c>
      <c r="BG29" s="199">
        <f>(BF29)*'a14'!$I$19/1000000</f>
        <v>45.457384375523695</v>
      </c>
      <c r="BH29" s="200">
        <v>117.9</v>
      </c>
      <c r="BI29" s="199">
        <f>(BH29)*'a14'!$J$19/1000000</f>
        <v>37.580022917871744</v>
      </c>
      <c r="BJ29" s="200">
        <v>758</v>
      </c>
      <c r="BK29" s="199">
        <f t="shared" si="89"/>
        <v>133.12423393917675</v>
      </c>
      <c r="BL29" s="199">
        <f>'a1'!X29/1000</f>
        <v>939.625</v>
      </c>
      <c r="BM29" s="221">
        <f t="shared" si="90"/>
        <v>141678.04596426952</v>
      </c>
      <c r="BN29" s="200">
        <v>74.400000000000006</v>
      </c>
      <c r="BO29" s="199">
        <f>(BN29)*'a14'!$E$24/1000000</f>
        <v>8.2780399637973581</v>
      </c>
      <c r="BP29" s="200">
        <v>101.9</v>
      </c>
      <c r="BQ29" s="199">
        <f>(BP29)*'a14'!$F$24/1000000</f>
        <v>14.172249198772695</v>
      </c>
      <c r="BR29" s="200">
        <v>124</v>
      </c>
      <c r="BS29" s="199">
        <f>(BR29)*'a14'!$G$24/1000000</f>
        <v>20.695099909493393</v>
      </c>
      <c r="BT29" s="200">
        <v>48.6</v>
      </c>
      <c r="BU29" s="199">
        <f>(BT29)*'a14'!$H$24/1000000</f>
        <v>9.5503583213554553</v>
      </c>
      <c r="BV29" s="200">
        <v>181.8</v>
      </c>
      <c r="BW29" s="199">
        <f>(BV29)*'a14'!$I$24/1000000</f>
        <v>38.077477947232595</v>
      </c>
      <c r="BX29" s="200">
        <v>74.5</v>
      </c>
      <c r="BY29" s="199">
        <f>(BX29)*'a14'!$J$24/1000000</f>
        <v>26.570636258499992</v>
      </c>
      <c r="BZ29" s="200">
        <v>605.20000000000005</v>
      </c>
      <c r="CA29" s="199">
        <f t="shared" si="91"/>
        <v>117.34386159915148</v>
      </c>
      <c r="CB29" s="199">
        <f>'a1'!AD29/1000</f>
        <v>749.42399999999998</v>
      </c>
      <c r="CC29" s="221">
        <f t="shared" si="92"/>
        <v>156578.73460037509</v>
      </c>
      <c r="CD29" s="200">
        <v>852.5</v>
      </c>
      <c r="CE29" s="199">
        <f>(CD29)*'a14'!$E$29/1000000</f>
        <v>88.076140328897495</v>
      </c>
      <c r="CF29" s="200">
        <v>873.4</v>
      </c>
      <c r="CG29" s="199">
        <f>(CF29)*'a14'!$F$29/1000000</f>
        <v>112.79428293733001</v>
      </c>
      <c r="CH29" s="200">
        <v>908.1</v>
      </c>
      <c r="CI29" s="199">
        <f>(CH29)*'a14'!$G$29/1000000</f>
        <v>140.73069155308821</v>
      </c>
      <c r="CJ29" s="200">
        <v>511.1</v>
      </c>
      <c r="CK29" s="199">
        <f>(CJ29)*'a14'!$H$29/1000000</f>
        <v>96.590516293202626</v>
      </c>
      <c r="CL29" s="200">
        <v>1965.9</v>
      </c>
      <c r="CM29" s="199">
        <f>(CL29)*'a14'!$I$29/1000000</f>
        <v>367.27236461480601</v>
      </c>
      <c r="CN29" s="200">
        <v>985.2</v>
      </c>
      <c r="CO29" s="199">
        <f>(CN29)*'a14'!$J$29/1000000</f>
        <v>409.33029035607825</v>
      </c>
      <c r="CP29" s="200">
        <v>6096.2</v>
      </c>
      <c r="CQ29" s="199">
        <f t="shared" si="93"/>
        <v>1214.7942860834025</v>
      </c>
      <c r="CR29" s="199">
        <f>'a1'!AJ29/1000</f>
        <v>7535.4830000000002</v>
      </c>
      <c r="CS29" s="221">
        <f t="shared" si="94"/>
        <v>161209.87680330547</v>
      </c>
      <c r="CT29" s="200">
        <v>735.4</v>
      </c>
      <c r="CU29" s="199">
        <f>(CT29)*'a14'!$E$34/1000000</f>
        <v>83.405025515366702</v>
      </c>
      <c r="CV29" s="200">
        <v>1512.5</v>
      </c>
      <c r="CW29" s="199">
        <f>(CV29)*'a14'!$F$34/1000000</f>
        <v>214.42429475794151</v>
      </c>
      <c r="CX29" s="200">
        <v>2035.2</v>
      </c>
      <c r="CY29" s="199">
        <f>(CX29)*'a14'!$G$34/1000000</f>
        <v>346.23179479645296</v>
      </c>
      <c r="CZ29" s="200">
        <v>984.9</v>
      </c>
      <c r="DA29" s="199">
        <f>(CZ29)*'a14'!$H$34/1000000</f>
        <v>193.81185874760118</v>
      </c>
      <c r="DB29" s="200">
        <v>2705.7</v>
      </c>
      <c r="DC29" s="199">
        <f>(DB29)*'a14'!$I$34/1000000</f>
        <v>532.88899011410729</v>
      </c>
      <c r="DD29" s="200">
        <v>1929.1</v>
      </c>
      <c r="DE29" s="199">
        <f>(DD29)*'a14'!$J$34/1000000</f>
        <v>713.12111566611804</v>
      </c>
      <c r="DF29" s="200">
        <v>9902.9</v>
      </c>
      <c r="DG29" s="199">
        <f t="shared" si="95"/>
        <v>2083.8830795975878</v>
      </c>
      <c r="DH29" s="199">
        <f>'a1'!AP29/1000</f>
        <v>12389.641</v>
      </c>
      <c r="DI29" s="221">
        <f t="shared" si="96"/>
        <v>168195.59820963236</v>
      </c>
      <c r="DJ29" s="200">
        <v>74.099999999999994</v>
      </c>
      <c r="DK29" s="199">
        <f>(DJ29)*'a14'!$E$39/1000000</f>
        <v>10.044440838668196</v>
      </c>
      <c r="DL29" s="200">
        <v>171.6</v>
      </c>
      <c r="DM29" s="199">
        <f>(DL29)*'a14'!$F$39/1000000</f>
        <v>29.076012954039516</v>
      </c>
      <c r="DN29" s="200">
        <v>185.1</v>
      </c>
      <c r="DO29" s="199">
        <f>(DN29)*'a14'!$G$39/1000000</f>
        <v>37.636153830718285</v>
      </c>
      <c r="DP29" s="200">
        <v>89</v>
      </c>
      <c r="DQ29" s="199">
        <f>(DP29)*'a14'!$H$39/1000000</f>
        <v>21.502198200596077</v>
      </c>
      <c r="DR29" s="200">
        <v>229.6</v>
      </c>
      <c r="DS29" s="199">
        <f>(DR29)*'a14'!$I$39/1000000</f>
        <v>63.775268756140321</v>
      </c>
      <c r="DT29" s="200">
        <v>128.80000000000001</v>
      </c>
      <c r="DU29" s="199">
        <f>(DT29)*'a14'!$J$39/1000000</f>
        <v>51.510114406201801</v>
      </c>
      <c r="DV29" s="200">
        <v>878.2</v>
      </c>
      <c r="DW29" s="199">
        <f t="shared" si="97"/>
        <v>213.54418898636419</v>
      </c>
      <c r="DX29" s="199">
        <f>'a1'!AV29/1000</f>
        <v>1173.2280000000001</v>
      </c>
      <c r="DY29" s="221">
        <f t="shared" si="98"/>
        <v>182014.22825432412</v>
      </c>
      <c r="DZ29" s="200">
        <v>63.5</v>
      </c>
      <c r="EA29" s="199">
        <f>(DZ29)*'a14'!$E$44/1000000</f>
        <v>8.258077693367996</v>
      </c>
      <c r="EB29" s="200">
        <v>147.1</v>
      </c>
      <c r="EC29" s="199">
        <f>(EB29)*'a14'!$F$44/1000000</f>
        <v>23.912661982173862</v>
      </c>
      <c r="ED29" s="200">
        <v>158.19999999999999</v>
      </c>
      <c r="EE29" s="199">
        <f>(ED29)*'a14'!$G$44/1000000</f>
        <v>30.860501364350011</v>
      </c>
      <c r="EF29" s="200">
        <v>69.099999999999994</v>
      </c>
      <c r="EG29" s="199">
        <f>(EF29)*'a14'!$H$44/1000000</f>
        <v>17.19134639258105</v>
      </c>
      <c r="EH29" s="200">
        <v>214.7</v>
      </c>
      <c r="EI29" s="199">
        <f>(EH29)*'a14'!$I$44/1000000</f>
        <v>57.74541397750901</v>
      </c>
      <c r="EJ29" s="200">
        <v>94.4</v>
      </c>
      <c r="EK29" s="199">
        <f>(EJ29)*'a14'!$J$44/1000000</f>
        <v>51.686335923289668</v>
      </c>
      <c r="EL29" s="200">
        <v>747</v>
      </c>
      <c r="EM29" s="199">
        <f t="shared" si="99"/>
        <v>189.6543373332716</v>
      </c>
      <c r="EN29" s="199">
        <f>'a1'!BB29/1000</f>
        <v>997.30499999999995</v>
      </c>
      <c r="EO29" s="221">
        <f t="shared" si="100"/>
        <v>190166.83695887579</v>
      </c>
      <c r="EP29" s="200">
        <v>123.2</v>
      </c>
      <c r="EQ29" s="199">
        <f>(EP29)*'a14'!$E$49/1000000</f>
        <v>13.898222112428058</v>
      </c>
      <c r="ER29" s="200">
        <v>436.6</v>
      </c>
      <c r="ES29" s="199">
        <f>(ER29)*'a14'!$F$49/1000000</f>
        <v>61.56619089170141</v>
      </c>
      <c r="ET29" s="200">
        <v>550.6</v>
      </c>
      <c r="EU29" s="199">
        <f>(ET29)*'a14'!$G$49/1000000</f>
        <v>93.169980865700765</v>
      </c>
      <c r="EV29" s="200">
        <v>257.89999999999998</v>
      </c>
      <c r="EW29" s="199">
        <f>(EV29)*'a14'!$H$49/1000000</f>
        <v>52.95214840355051</v>
      </c>
      <c r="EX29" s="200">
        <v>765.4</v>
      </c>
      <c r="EY29" s="199">
        <f>(EX29)*'a14'!$I$49/1000000</f>
        <v>159.5910220980611</v>
      </c>
      <c r="EZ29" s="200">
        <v>399.1</v>
      </c>
      <c r="FA29" s="199">
        <f>(EZ29)*'a14'!$J$49/1000000</f>
        <v>172.42638790743794</v>
      </c>
      <c r="FB29" s="200">
        <v>2532.9</v>
      </c>
      <c r="FC29" s="199">
        <f t="shared" si="101"/>
        <v>553.60395227887977</v>
      </c>
      <c r="FD29" s="199">
        <f>'a1'!BH29/1000</f>
        <v>3238.817</v>
      </c>
      <c r="FE29" s="221">
        <f t="shared" si="102"/>
        <v>170927.82712912763</v>
      </c>
      <c r="FF29" s="200">
        <v>170.1</v>
      </c>
      <c r="FG29" s="199">
        <f>(FF29)*'a14'!$E$54/1000000</f>
        <v>19.089817572750075</v>
      </c>
      <c r="FH29" s="200">
        <v>496.6</v>
      </c>
      <c r="FI29" s="199">
        <f>(FH29)*'a14'!$F$54/1000000</f>
        <v>69.664928032243452</v>
      </c>
      <c r="FJ29" s="200">
        <v>737.8</v>
      </c>
      <c r="FK29" s="199">
        <f>(FJ29)*'a14'!$G$54/1000000</f>
        <v>124.2016526029542</v>
      </c>
      <c r="FL29" s="200">
        <v>407.4</v>
      </c>
      <c r="FM29" s="199">
        <f>(FL29)*'a14'!$H$54/1000000</f>
        <v>81.935227186440173</v>
      </c>
      <c r="FN29" s="200">
        <v>952.8</v>
      </c>
      <c r="FO29" s="199">
        <f>(FN29)*'a14'!$I$54/1000000</f>
        <v>192.77413202969385</v>
      </c>
      <c r="FP29" s="200">
        <v>585.20000000000005</v>
      </c>
      <c r="FQ29" s="199">
        <f>(FP29)*'a14'!$J$54/1000000</f>
        <v>240.60550181881635</v>
      </c>
      <c r="FR29" s="200">
        <v>3349.9</v>
      </c>
      <c r="FS29" s="199">
        <f t="shared" si="104"/>
        <v>728.27125924289817</v>
      </c>
      <c r="FT29" s="199">
        <f>'a1'!BN29/1000</f>
        <v>4155.63</v>
      </c>
      <c r="FU29" s="221">
        <f t="shared" si="103"/>
        <v>175249.30257094547</v>
      </c>
    </row>
    <row r="30" spans="1:177" ht="12.75" customHeight="1" x14ac:dyDescent="0.2">
      <c r="A30" s="1">
        <v>2005</v>
      </c>
      <c r="B30" s="199">
        <v>2162.1999999999998</v>
      </c>
      <c r="C30" s="199">
        <f>B30*'a14'!$E$4/1000000</f>
        <v>242.01407198020112</v>
      </c>
      <c r="D30" s="199">
        <v>3937.8</v>
      </c>
      <c r="E30" s="199">
        <f>D30*'a14'!$F$4/1000000</f>
        <v>550.94522514316213</v>
      </c>
      <c r="F30" s="199">
        <v>5114.2</v>
      </c>
      <c r="G30" s="199">
        <f>F30*'a14'!$G$4/1000000</f>
        <v>858.64515326136211</v>
      </c>
      <c r="H30" s="199">
        <v>2211.8000000000002</v>
      </c>
      <c r="I30" s="199">
        <f>H30*'a14'!$H$4/1000000</f>
        <v>437.02593760639331</v>
      </c>
      <c r="J30" s="199">
        <v>7668.1</v>
      </c>
      <c r="K30" s="199">
        <f>J30*'a14'!$I$4/1000000</f>
        <v>1504.7472541826664</v>
      </c>
      <c r="L30" s="199">
        <v>4660.7</v>
      </c>
      <c r="M30" s="199">
        <f>L30*'a14'!$J$4/1000000</f>
        <v>1836.2401636329535</v>
      </c>
      <c r="N30" s="199">
        <v>25754.7</v>
      </c>
      <c r="O30" s="199">
        <f t="shared" si="83"/>
        <v>5429.6178058067389</v>
      </c>
      <c r="P30" s="199">
        <f>'a1'!F30/1000</f>
        <v>32242.732</v>
      </c>
      <c r="Q30" s="221">
        <f t="shared" si="84"/>
        <v>168398.1929883218</v>
      </c>
      <c r="R30" s="199">
        <v>54.3</v>
      </c>
      <c r="S30" s="199">
        <f>(R30)*'a14'!$E$9/1000000</f>
        <v>5.642995051531809</v>
      </c>
      <c r="T30" s="199">
        <v>81.099999999999994</v>
      </c>
      <c r="U30" s="199">
        <f>(T30)*'a14'!$F$9/1000000</f>
        <v>10.535149601271401</v>
      </c>
      <c r="V30" s="199">
        <v>71.2</v>
      </c>
      <c r="W30" s="199">
        <f>(V30)*'a14'!$G$9/1000000</f>
        <v>11.098929493620574</v>
      </c>
      <c r="X30" s="199">
        <v>31.6</v>
      </c>
      <c r="Y30" s="199">
        <f>(X30)*'a14'!$H$9/1000000</f>
        <v>5.924135421402692</v>
      </c>
      <c r="Z30" s="199">
        <v>144</v>
      </c>
      <c r="AA30" s="199">
        <f>(Z30)*'a14'!$I$9/1000000</f>
        <v>28.600581990363722</v>
      </c>
      <c r="AB30" s="199">
        <v>44.6</v>
      </c>
      <c r="AC30" s="199">
        <f>(AB30)*'a14'!$J$9/1000000</f>
        <v>16.27648231146576</v>
      </c>
      <c r="AD30" s="199">
        <v>426.9</v>
      </c>
      <c r="AE30" s="199">
        <f t="shared" si="85"/>
        <v>78.078273869655959</v>
      </c>
      <c r="AF30" s="199">
        <f>'a1'!L30/1000</f>
        <v>514.30999999999995</v>
      </c>
      <c r="AG30" s="221">
        <f t="shared" si="86"/>
        <v>151811.69697197402</v>
      </c>
      <c r="AH30" s="199">
        <v>9.4</v>
      </c>
      <c r="AI30" s="199">
        <f>(AH30)*'a14'!$E$14/1000000</f>
        <v>0.81230582630666981</v>
      </c>
      <c r="AJ30" s="199">
        <v>22.6</v>
      </c>
      <c r="AK30" s="199">
        <f>(AJ30)*'a14'!$F$14/1000000</f>
        <v>2.4412382545918536</v>
      </c>
      <c r="AL30" s="199">
        <v>20.2</v>
      </c>
      <c r="AM30" s="199">
        <f>(AL30)*'a14'!$G$14/1000000</f>
        <v>2.6183900571374568</v>
      </c>
      <c r="AN30" s="199">
        <v>8</v>
      </c>
      <c r="AO30" s="199">
        <f>(AN30)*'a14'!$H$14/1000000</f>
        <v>1.4301760672019133</v>
      </c>
      <c r="AP30" s="199">
        <v>36.6</v>
      </c>
      <c r="AQ30" s="199">
        <f>(AP30)*'a14'!$I$14/1000000</f>
        <v>7.928944463353254</v>
      </c>
      <c r="AR30" s="199">
        <v>14.6</v>
      </c>
      <c r="AS30" s="199">
        <f>(AR30)*'a14'!$J$14/1000000</f>
        <v>5.8921842080285858</v>
      </c>
      <c r="AT30" s="199">
        <v>111.4</v>
      </c>
      <c r="AU30" s="199">
        <f t="shared" si="87"/>
        <v>21.123238876619734</v>
      </c>
      <c r="AV30" s="199">
        <f>'a1'!R30/1000</f>
        <v>138.06700000000001</v>
      </c>
      <c r="AW30" s="221">
        <f t="shared" si="88"/>
        <v>152992.66933169932</v>
      </c>
      <c r="AX30" s="199">
        <v>57.9</v>
      </c>
      <c r="AY30" s="199">
        <f>(AX30)*'a14'!$E$19/1000000</f>
        <v>5.4503172713375871</v>
      </c>
      <c r="AZ30" s="199">
        <v>146.6</v>
      </c>
      <c r="BA30" s="199">
        <f>(AZ30)*'a14'!$F$19/1000000</f>
        <v>17.249924697281742</v>
      </c>
      <c r="BB30" s="199">
        <v>130.5</v>
      </c>
      <c r="BC30" s="199">
        <f>(BB30)*'a14'!$G$19/1000000</f>
        <v>18.426590774858944</v>
      </c>
      <c r="BD30" s="199">
        <v>56.9</v>
      </c>
      <c r="BE30" s="199">
        <f>(BD30)*'a14'!$H$19/1000000</f>
        <v>9.595840016483951</v>
      </c>
      <c r="BF30" s="199">
        <v>250.8</v>
      </c>
      <c r="BG30" s="199">
        <f>(BF30)*'a14'!$I$19/1000000</f>
        <v>45.133460021303812</v>
      </c>
      <c r="BH30" s="199">
        <v>118.1</v>
      </c>
      <c r="BI30" s="199">
        <f>(BH30)*'a14'!$J$19/1000000</f>
        <v>37.643771896528008</v>
      </c>
      <c r="BJ30" s="199">
        <v>760.8</v>
      </c>
      <c r="BK30" s="199">
        <f t="shared" si="89"/>
        <v>133.49990467779406</v>
      </c>
      <c r="BL30" s="199">
        <f>'a1'!X30/1000</f>
        <v>937.93100000000004</v>
      </c>
      <c r="BM30" s="221">
        <f t="shared" si="90"/>
        <v>142334.46242612097</v>
      </c>
      <c r="BN30" s="199">
        <v>71</v>
      </c>
      <c r="BO30" s="199">
        <f>(BN30)*'a14'!$E$24/1000000</f>
        <v>7.8997424385700592</v>
      </c>
      <c r="BP30" s="199">
        <v>102.7</v>
      </c>
      <c r="BQ30" s="199">
        <f>(BP30)*'a14'!$F$24/1000000</f>
        <v>14.283513176780723</v>
      </c>
      <c r="BR30" s="199">
        <v>127.9</v>
      </c>
      <c r="BS30" s="199">
        <f>(BR30)*'a14'!$G$24/1000000</f>
        <v>21.345994180840361</v>
      </c>
      <c r="BT30" s="199">
        <v>47.1</v>
      </c>
      <c r="BU30" s="199">
        <f>(BT30)*'a14'!$H$24/1000000</f>
        <v>9.2555941756346058</v>
      </c>
      <c r="BV30" s="199">
        <v>178.4</v>
      </c>
      <c r="BW30" s="199">
        <f>(BV30)*'a14'!$I$24/1000000</f>
        <v>37.365357897614381</v>
      </c>
      <c r="BX30" s="199">
        <v>79.3</v>
      </c>
      <c r="BY30" s="199">
        <f>(BX30)*'a14'!$J$24/1000000</f>
        <v>28.282569869785895</v>
      </c>
      <c r="BZ30" s="199">
        <v>606.4</v>
      </c>
      <c r="CA30" s="199">
        <f t="shared" si="91"/>
        <v>118.43277173922601</v>
      </c>
      <c r="CB30" s="199">
        <f>'a1'!AD30/1000</f>
        <v>748.06100000000004</v>
      </c>
      <c r="CC30" s="221">
        <f t="shared" si="92"/>
        <v>158319.67144287165</v>
      </c>
      <c r="CD30" s="199">
        <v>827.1</v>
      </c>
      <c r="CE30" s="199">
        <f>(CD30)*'a14'!$E$29/1000000</f>
        <v>85.451936265139153</v>
      </c>
      <c r="CF30" s="199">
        <v>840.7</v>
      </c>
      <c r="CG30" s="199">
        <f>(CF30)*'a14'!$F$29/1000000</f>
        <v>108.57127738197087</v>
      </c>
      <c r="CH30" s="199">
        <v>935.5</v>
      </c>
      <c r="CI30" s="199">
        <f>(CH30)*'a14'!$G$29/1000000</f>
        <v>144.97694301058698</v>
      </c>
      <c r="CJ30" s="199">
        <v>471.1</v>
      </c>
      <c r="CK30" s="199">
        <f>(CJ30)*'a14'!$H$29/1000000</f>
        <v>89.031094161079551</v>
      </c>
      <c r="CL30" s="199">
        <v>2037.1</v>
      </c>
      <c r="CM30" s="199">
        <f>(CL30)*'a14'!$I$29/1000000</f>
        <v>380.57405460950264</v>
      </c>
      <c r="CN30" s="199">
        <v>1046.7</v>
      </c>
      <c r="CO30" s="199">
        <f>(CN30)*'a14'!$J$29/1000000</f>
        <v>434.88227254943882</v>
      </c>
      <c r="CP30" s="199">
        <v>6158.2</v>
      </c>
      <c r="CQ30" s="199">
        <f t="shared" si="93"/>
        <v>1243.487577977718</v>
      </c>
      <c r="CR30" s="199">
        <f>'a1'!AJ30/1000</f>
        <v>7581.4669999999996</v>
      </c>
      <c r="CS30" s="221">
        <f t="shared" si="94"/>
        <v>164016.75005348149</v>
      </c>
      <c r="CT30" s="199">
        <v>729.3</v>
      </c>
      <c r="CU30" s="199">
        <f>(CT30)*'a14'!$E$34/1000000</f>
        <v>82.713197046990672</v>
      </c>
      <c r="CV30" s="199">
        <v>1502.1</v>
      </c>
      <c r="CW30" s="199">
        <f>(CV30)*'a14'!$F$34/1000000</f>
        <v>212.94990621877946</v>
      </c>
      <c r="CX30" s="199">
        <v>2127.3000000000002</v>
      </c>
      <c r="CY30" s="199">
        <f>(CX30)*'a14'!$G$34/1000000</f>
        <v>361.90000838762501</v>
      </c>
      <c r="CZ30" s="199">
        <v>822.1</v>
      </c>
      <c r="DA30" s="199">
        <f>(CZ30)*'a14'!$H$34/1000000</f>
        <v>161.77553972626961</v>
      </c>
      <c r="DB30" s="199">
        <v>2856.3</v>
      </c>
      <c r="DC30" s="199">
        <f>(DB30)*'a14'!$I$34/1000000</f>
        <v>562.54973665333353</v>
      </c>
      <c r="DD30" s="199">
        <v>2019.3</v>
      </c>
      <c r="DE30" s="199">
        <f>(DD30)*'a14'!$J$34/1000000</f>
        <v>746.46491569363548</v>
      </c>
      <c r="DF30" s="199">
        <v>10056.4</v>
      </c>
      <c r="DG30" s="199">
        <f t="shared" si="95"/>
        <v>2128.3533037266334</v>
      </c>
      <c r="DH30" s="199">
        <f>'a1'!AP30/1000</f>
        <v>12527.581</v>
      </c>
      <c r="DI30" s="221">
        <f t="shared" si="96"/>
        <v>169893.3979135025</v>
      </c>
      <c r="DJ30" s="199">
        <v>69.099999999999994</v>
      </c>
      <c r="DK30" s="199">
        <f>(DJ30)*'a14'!$E$39/1000000</f>
        <v>9.3666782989469954</v>
      </c>
      <c r="DL30" s="199">
        <v>172.5</v>
      </c>
      <c r="DM30" s="199">
        <f>(DL30)*'a14'!$F$39/1000000</f>
        <v>29.228509525476792</v>
      </c>
      <c r="DN30" s="199">
        <v>190.5</v>
      </c>
      <c r="DO30" s="199">
        <f>(DN30)*'a14'!$G$39/1000000</f>
        <v>38.734129145066632</v>
      </c>
      <c r="DP30" s="199">
        <v>86</v>
      </c>
      <c r="DQ30" s="199">
        <f>(DP30)*'a14'!$H$39/1000000</f>
        <v>20.777405002823173</v>
      </c>
      <c r="DR30" s="199">
        <v>232.7</v>
      </c>
      <c r="DS30" s="199">
        <f>(DR30)*'a14'!$I$39/1000000</f>
        <v>64.636345991088206</v>
      </c>
      <c r="DT30" s="199">
        <v>134.4</v>
      </c>
      <c r="DU30" s="199">
        <f>(DT30)*'a14'!$J$39/1000000</f>
        <v>53.749684597775797</v>
      </c>
      <c r="DV30" s="199">
        <v>885.2</v>
      </c>
      <c r="DW30" s="199">
        <f t="shared" si="97"/>
        <v>216.49275256117761</v>
      </c>
      <c r="DX30" s="199">
        <f>'a1'!AV30/1000</f>
        <v>1178.2619999999999</v>
      </c>
      <c r="DY30" s="221">
        <f t="shared" si="98"/>
        <v>183739.06021001918</v>
      </c>
      <c r="DZ30" s="199">
        <v>58.2</v>
      </c>
      <c r="EA30" s="199">
        <f>(DZ30)*'a14'!$E$44/1000000</f>
        <v>7.568820815023896</v>
      </c>
      <c r="EB30" s="199">
        <v>145.69999999999999</v>
      </c>
      <c r="EC30" s="199">
        <f>(EB30)*'a14'!$F$44/1000000</f>
        <v>23.685077163852696</v>
      </c>
      <c r="ED30" s="199">
        <v>163.1</v>
      </c>
      <c r="EE30" s="199">
        <f>(ED30)*'a14'!$G$44/1000000</f>
        <v>31.8163576012989</v>
      </c>
      <c r="EF30" s="199">
        <v>67.099999999999994</v>
      </c>
      <c r="EG30" s="199">
        <f>(EF30)*'a14'!$H$44/1000000</f>
        <v>16.693767625791438</v>
      </c>
      <c r="EH30" s="199">
        <v>214.3</v>
      </c>
      <c r="EI30" s="199">
        <f>(EH30)*'a14'!$I$44/1000000</f>
        <v>57.637830532744204</v>
      </c>
      <c r="EJ30" s="199">
        <v>99.5</v>
      </c>
      <c r="EK30" s="199">
        <f>(EJ30)*'a14'!$J$44/1000000</f>
        <v>54.478712122535192</v>
      </c>
      <c r="EL30" s="199">
        <v>747.8</v>
      </c>
      <c r="EM30" s="199">
        <f t="shared" si="99"/>
        <v>191.88056586124634</v>
      </c>
      <c r="EN30" s="199">
        <f>'a1'!BB30/1000</f>
        <v>993.51</v>
      </c>
      <c r="EO30" s="221">
        <f t="shared" si="100"/>
        <v>193134.0055573133</v>
      </c>
      <c r="EP30" s="199">
        <v>118.3</v>
      </c>
      <c r="EQ30" s="199">
        <f>(EP30)*'a14'!$E$49/1000000</f>
        <v>13.345451914774669</v>
      </c>
      <c r="ER30" s="199">
        <v>424.2</v>
      </c>
      <c r="ES30" s="199">
        <f>(ER30)*'a14'!$F$49/1000000</f>
        <v>59.817632103205995</v>
      </c>
      <c r="ET30" s="199">
        <v>580.9</v>
      </c>
      <c r="EU30" s="199">
        <f>(ET30)*'a14'!$G$49/1000000</f>
        <v>98.297206474546982</v>
      </c>
      <c r="EV30" s="199">
        <v>237.1</v>
      </c>
      <c r="EW30" s="199">
        <f>(EV30)*'a14'!$H$49/1000000</f>
        <v>48.681482692833768</v>
      </c>
      <c r="EX30" s="199">
        <v>773.6</v>
      </c>
      <c r="EY30" s="199">
        <f>(EX30)*'a14'!$I$49/1000000</f>
        <v>161.30077697290315</v>
      </c>
      <c r="EZ30" s="199">
        <v>474</v>
      </c>
      <c r="FA30" s="199">
        <f>(EZ30)*'a14'!$J$49/1000000</f>
        <v>204.78603825639081</v>
      </c>
      <c r="FB30" s="199">
        <v>2608.1</v>
      </c>
      <c r="FC30" s="199">
        <f t="shared" si="101"/>
        <v>586.22858841465541</v>
      </c>
      <c r="FD30" s="199">
        <f>'a1'!BH30/1000</f>
        <v>3321.8389999999999</v>
      </c>
      <c r="FE30" s="221">
        <f t="shared" si="102"/>
        <v>176477.12258621064</v>
      </c>
      <c r="FF30" s="199">
        <v>167.5</v>
      </c>
      <c r="FG30" s="199">
        <f>(FF30)*'a14'!$E$54/1000000</f>
        <v>18.798027298269478</v>
      </c>
      <c r="FH30" s="199">
        <v>499.6</v>
      </c>
      <c r="FI30" s="199">
        <f>(FH30)*'a14'!$F$54/1000000</f>
        <v>70.085779389667394</v>
      </c>
      <c r="FJ30" s="199">
        <v>767.1</v>
      </c>
      <c r="FK30" s="199">
        <f>(FJ30)*'a14'!$G$54/1000000</f>
        <v>129.13403051196281</v>
      </c>
      <c r="FL30" s="199">
        <v>384.7</v>
      </c>
      <c r="FM30" s="199">
        <f>(FL30)*'a14'!$H$54/1000000</f>
        <v>77.369862294117652</v>
      </c>
      <c r="FN30" s="199">
        <v>944.4</v>
      </c>
      <c r="FO30" s="199">
        <f>(FN30)*'a14'!$I$54/1000000</f>
        <v>191.07461197401645</v>
      </c>
      <c r="FP30" s="199">
        <v>630.1</v>
      </c>
      <c r="FQ30" s="199">
        <f>(FP30)*'a14'!$J$54/1000000</f>
        <v>259.06617685583763</v>
      </c>
      <c r="FR30" s="199">
        <v>3393.4</v>
      </c>
      <c r="FS30" s="199">
        <f t="shared" si="104"/>
        <v>745.52848832387144</v>
      </c>
      <c r="FT30" s="199">
        <f>'a1'!BN30/1000</f>
        <v>4196.076</v>
      </c>
      <c r="FU30" s="221">
        <f t="shared" si="103"/>
        <v>177672.78007449614</v>
      </c>
    </row>
    <row r="31" spans="1:177" ht="12.75" customHeight="1" x14ac:dyDescent="0.2">
      <c r="A31" s="1">
        <v>2006</v>
      </c>
      <c r="B31" s="199">
        <v>2127.6999999999998</v>
      </c>
      <c r="C31" s="199">
        <f>B31*'a14'!$E$4/1000000</f>
        <v>238.15250252163258</v>
      </c>
      <c r="D31" s="199">
        <v>3976</v>
      </c>
      <c r="E31" s="199">
        <f>D31*'a14'!$F$4/1000000</f>
        <v>556.28986113292001</v>
      </c>
      <c r="F31" s="199">
        <v>5194.8</v>
      </c>
      <c r="G31" s="199">
        <f>F31*'a14'!$G$4/1000000</f>
        <v>872.17743579878072</v>
      </c>
      <c r="H31" s="199">
        <v>2110.9</v>
      </c>
      <c r="I31" s="199">
        <f>H31*'a14'!$H$4/1000000</f>
        <v>417.08927194743455</v>
      </c>
      <c r="J31" s="199">
        <v>7797.7</v>
      </c>
      <c r="K31" s="199">
        <f>J31*'a14'!$I$4/1000000</f>
        <v>1530.1792704764125</v>
      </c>
      <c r="L31" s="199">
        <v>4914.7</v>
      </c>
      <c r="M31" s="199">
        <f>L31*'a14'!$J$4/1000000</f>
        <v>1936.3120415832118</v>
      </c>
      <c r="N31" s="199">
        <v>26121.8</v>
      </c>
      <c r="O31" s="199">
        <f t="shared" si="83"/>
        <v>5550.200383460392</v>
      </c>
      <c r="P31" s="199">
        <f>'a1'!F31/1000</f>
        <v>32571.192999999999</v>
      </c>
      <c r="Q31" s="221">
        <f t="shared" si="84"/>
        <v>170402.12139175841</v>
      </c>
      <c r="R31" s="199">
        <v>51.5</v>
      </c>
      <c r="S31" s="199">
        <f>(R31)*'a14'!$E$9/1000000</f>
        <v>5.3520118812870754</v>
      </c>
      <c r="T31" s="199">
        <v>79.3</v>
      </c>
      <c r="U31" s="199">
        <f>(T31)*'a14'!$F$9/1000000</f>
        <v>10.301323839467598</v>
      </c>
      <c r="V31" s="199">
        <v>77.099999999999994</v>
      </c>
      <c r="W31" s="199">
        <f>(V31)*'a14'!$G$9/1000000</f>
        <v>12.018644156715537</v>
      </c>
      <c r="X31" s="199">
        <v>33.4</v>
      </c>
      <c r="Y31" s="199">
        <f>(X31)*'a14'!$H$9/1000000</f>
        <v>6.2615861732547433</v>
      </c>
      <c r="Z31" s="199">
        <v>138.30000000000001</v>
      </c>
      <c r="AA31" s="199">
        <f>(Z31)*'a14'!$I$9/1000000</f>
        <v>27.468475619911828</v>
      </c>
      <c r="AB31" s="199">
        <v>46</v>
      </c>
      <c r="AC31" s="199">
        <f>(AB31)*'a14'!$J$9/1000000</f>
        <v>16.787403280883968</v>
      </c>
      <c r="AD31" s="199">
        <v>425.5</v>
      </c>
      <c r="AE31" s="199">
        <f t="shared" si="85"/>
        <v>78.189444951520741</v>
      </c>
      <c r="AF31" s="199">
        <f>'a1'!L31/1000</f>
        <v>510.59300000000002</v>
      </c>
      <c r="AG31" s="221">
        <f t="shared" si="86"/>
        <v>153134.58067682231</v>
      </c>
      <c r="AH31" s="199">
        <v>8.9</v>
      </c>
      <c r="AI31" s="199">
        <f>(AH31)*'a14'!$E$14/1000000</f>
        <v>0.76909806958823002</v>
      </c>
      <c r="AJ31" s="199">
        <v>23.1</v>
      </c>
      <c r="AK31" s="199">
        <f>(AJ31)*'a14'!$F$14/1000000</f>
        <v>2.4952479504899037</v>
      </c>
      <c r="AL31" s="199">
        <v>20.2</v>
      </c>
      <c r="AM31" s="199">
        <f>(AL31)*'a14'!$G$14/1000000</f>
        <v>2.6183900571374568</v>
      </c>
      <c r="AN31" s="199">
        <v>8.5</v>
      </c>
      <c r="AO31" s="199">
        <f>(AN31)*'a14'!$H$14/1000000</f>
        <v>1.5195620714020328</v>
      </c>
      <c r="AP31" s="199">
        <v>35.799999999999997</v>
      </c>
      <c r="AQ31" s="199">
        <f>(AP31)*'a14'!$I$14/1000000</f>
        <v>7.7556342018591931</v>
      </c>
      <c r="AR31" s="199">
        <v>15.5</v>
      </c>
      <c r="AS31" s="199">
        <f>(AR31)*'a14'!$J$14/1000000</f>
        <v>6.2554010427700737</v>
      </c>
      <c r="AT31" s="199">
        <v>112</v>
      </c>
      <c r="AU31" s="199">
        <f t="shared" si="87"/>
        <v>21.413333393246891</v>
      </c>
      <c r="AV31" s="199">
        <f>'a1'!R31/1000</f>
        <v>137.869</v>
      </c>
      <c r="AW31" s="221">
        <f t="shared" si="88"/>
        <v>155316.5207062276</v>
      </c>
      <c r="AX31" s="199">
        <v>57.4</v>
      </c>
      <c r="AY31" s="199">
        <f>(AX31)*'a14'!$E$19/1000000</f>
        <v>5.403250628234499</v>
      </c>
      <c r="AZ31" s="199">
        <v>147.5</v>
      </c>
      <c r="BA31" s="199">
        <f>(AZ31)*'a14'!$F$19/1000000</f>
        <v>17.355824644263688</v>
      </c>
      <c r="BB31" s="199">
        <v>124</v>
      </c>
      <c r="BC31" s="199">
        <f>(BB31)*'a14'!$G$19/1000000</f>
        <v>17.508791234348728</v>
      </c>
      <c r="BD31" s="199">
        <v>65.5</v>
      </c>
      <c r="BE31" s="199">
        <f>(BD31)*'a14'!$H$19/1000000</f>
        <v>11.046177874862897</v>
      </c>
      <c r="BF31" s="199">
        <v>246.3</v>
      </c>
      <c r="BG31" s="199">
        <f>(BF31)*'a14'!$I$19/1000000</f>
        <v>44.323649135754103</v>
      </c>
      <c r="BH31" s="199">
        <v>123.4</v>
      </c>
      <c r="BI31" s="199">
        <f>(BH31)*'a14'!$J$19/1000000</f>
        <v>39.333119830919195</v>
      </c>
      <c r="BJ31" s="199">
        <v>764.1</v>
      </c>
      <c r="BK31" s="199">
        <f t="shared" si="89"/>
        <v>134.9708133483831</v>
      </c>
      <c r="BL31" s="199">
        <f>'a1'!X31/1000</f>
        <v>937.88</v>
      </c>
      <c r="BM31" s="221">
        <f t="shared" si="90"/>
        <v>143910.5358344171</v>
      </c>
      <c r="BN31" s="199">
        <v>69.2</v>
      </c>
      <c r="BO31" s="199">
        <f>(BN31)*'a14'!$E$24/1000000</f>
        <v>7.6994672781556064</v>
      </c>
      <c r="BP31" s="199">
        <v>97</v>
      </c>
      <c r="BQ31" s="199">
        <f>(BP31)*'a14'!$F$24/1000000</f>
        <v>13.490757333473516</v>
      </c>
      <c r="BR31" s="199">
        <v>126.1</v>
      </c>
      <c r="BS31" s="199">
        <f>(BR31)*'a14'!$G$24/1000000</f>
        <v>21.045581440218683</v>
      </c>
      <c r="BT31" s="199">
        <v>47.5</v>
      </c>
      <c r="BU31" s="199">
        <f>(BT31)*'a14'!$H$24/1000000</f>
        <v>9.3341979478268318</v>
      </c>
      <c r="BV31" s="199">
        <v>184.8</v>
      </c>
      <c r="BW31" s="199">
        <f>(BV31)*'a14'!$I$24/1000000</f>
        <v>38.705819167483959</v>
      </c>
      <c r="BX31" s="199">
        <v>82</v>
      </c>
      <c r="BY31" s="199">
        <f>(BX31)*'a14'!$J$24/1000000</f>
        <v>29.245532526134216</v>
      </c>
      <c r="BZ31" s="199">
        <v>606.6</v>
      </c>
      <c r="CA31" s="199">
        <f t="shared" si="91"/>
        <v>119.5213556932928</v>
      </c>
      <c r="CB31" s="199">
        <f>'a1'!AD31/1000</f>
        <v>745.62099999999998</v>
      </c>
      <c r="CC31" s="221">
        <f t="shared" si="92"/>
        <v>160297.7326192433</v>
      </c>
      <c r="CD31" s="199">
        <v>798.7</v>
      </c>
      <c r="CE31" s="199">
        <f>(CD31)*'a14'!$E$29/1000000</f>
        <v>82.517786839519559</v>
      </c>
      <c r="CF31" s="199">
        <v>856.6</v>
      </c>
      <c r="CG31" s="199">
        <f>(CF31)*'a14'!$F$29/1000000</f>
        <v>110.62466540430147</v>
      </c>
      <c r="CH31" s="199">
        <v>954.5</v>
      </c>
      <c r="CI31" s="199">
        <f>(CH31)*'a14'!$G$29/1000000</f>
        <v>147.9214239482686</v>
      </c>
      <c r="CJ31" s="199">
        <v>437.6</v>
      </c>
      <c r="CK31" s="199">
        <f>(CJ31)*'a14'!$H$29/1000000</f>
        <v>82.700078125426472</v>
      </c>
      <c r="CL31" s="199">
        <v>2106</v>
      </c>
      <c r="CM31" s="199">
        <f>(CL31)*'a14'!$I$29/1000000</f>
        <v>393.44605518021331</v>
      </c>
      <c r="CN31" s="199">
        <v>1073.4000000000001</v>
      </c>
      <c r="CO31" s="199">
        <f>(CN31)*'a14'!$J$29/1000000</f>
        <v>445.97557213582462</v>
      </c>
      <c r="CP31" s="199">
        <v>6226.8</v>
      </c>
      <c r="CQ31" s="199">
        <f t="shared" si="93"/>
        <v>1263.185581633554</v>
      </c>
      <c r="CR31" s="199">
        <f>'a1'!AJ31/1000</f>
        <v>7631.9009999999998</v>
      </c>
      <c r="CS31" s="221">
        <f t="shared" si="94"/>
        <v>165513.88463156871</v>
      </c>
      <c r="CT31" s="199">
        <v>718.1</v>
      </c>
      <c r="CU31" s="199">
        <f>(CT31)*'a14'!$E$34/1000000</f>
        <v>81.442954613251075</v>
      </c>
      <c r="CV31" s="199">
        <v>1505.3</v>
      </c>
      <c r="CW31" s="199">
        <f>(CV31)*'a14'!$F$34/1000000</f>
        <v>213.40356423082932</v>
      </c>
      <c r="CX31" s="199">
        <v>2125.4</v>
      </c>
      <c r="CY31" s="199">
        <f>(CX31)*'a14'!$G$34/1000000</f>
        <v>361.57677705403944</v>
      </c>
      <c r="CZ31" s="199">
        <v>790.6</v>
      </c>
      <c r="DA31" s="199">
        <f>(CZ31)*'a14'!$H$34/1000000</f>
        <v>155.57686620555739</v>
      </c>
      <c r="DB31" s="199">
        <v>2909.9</v>
      </c>
      <c r="DC31" s="199">
        <f>(DB31)*'a14'!$I$34/1000000</f>
        <v>573.10628389438614</v>
      </c>
      <c r="DD31" s="199">
        <v>2154.6999999999998</v>
      </c>
      <c r="DE31" s="199">
        <f>(DD31)*'a14'!$J$34/1000000</f>
        <v>796.5175822537891</v>
      </c>
      <c r="DF31" s="199">
        <v>10203.9</v>
      </c>
      <c r="DG31" s="199">
        <f t="shared" si="95"/>
        <v>2181.6240282518525</v>
      </c>
      <c r="DH31" s="199">
        <f>'a1'!AP31/1000</f>
        <v>12661.953</v>
      </c>
      <c r="DI31" s="221">
        <f t="shared" si="96"/>
        <v>172297.5932900598</v>
      </c>
      <c r="DJ31" s="199">
        <v>67.900000000000006</v>
      </c>
      <c r="DK31" s="199">
        <f>(DJ31)*'a14'!$E$39/1000000</f>
        <v>9.204015289413908</v>
      </c>
      <c r="DL31" s="199">
        <v>175.3</v>
      </c>
      <c r="DM31" s="199">
        <f>(DL31)*'a14'!$F$39/1000000</f>
        <v>29.702943303281632</v>
      </c>
      <c r="DN31" s="199">
        <v>186.5</v>
      </c>
      <c r="DO31" s="199">
        <f>(DN31)*'a14'!$G$39/1000000</f>
        <v>37.920814097401184</v>
      </c>
      <c r="DP31" s="199">
        <v>90.5</v>
      </c>
      <c r="DQ31" s="199">
        <f>(DP31)*'a14'!$H$39/1000000</f>
        <v>21.864594799482525</v>
      </c>
      <c r="DR31" s="199">
        <v>228.7</v>
      </c>
      <c r="DS31" s="199">
        <f>(DR31)*'a14'!$I$39/1000000</f>
        <v>63.525278591155448</v>
      </c>
      <c r="DT31" s="199">
        <v>143</v>
      </c>
      <c r="DU31" s="199">
        <f>(DT31)*'a14'!$J$39/1000000</f>
        <v>57.189024534835852</v>
      </c>
      <c r="DV31" s="199">
        <v>891.9</v>
      </c>
      <c r="DW31" s="199">
        <f t="shared" si="97"/>
        <v>219.40667061557056</v>
      </c>
      <c r="DX31" s="199">
        <f>'a1'!AV31/1000</f>
        <v>1183.56</v>
      </c>
      <c r="DY31" s="221">
        <f t="shared" si="98"/>
        <v>185378.57870794093</v>
      </c>
      <c r="DZ31" s="199">
        <v>55.3</v>
      </c>
      <c r="EA31" s="199">
        <f>(DZ31)*'a14'!$E$44/1000000</f>
        <v>7.1916802589488213</v>
      </c>
      <c r="EB31" s="199">
        <v>148.69999999999999</v>
      </c>
      <c r="EC31" s="199">
        <f>(EB31)*'a14'!$F$44/1000000</f>
        <v>24.172758917398049</v>
      </c>
      <c r="ED31" s="199">
        <v>164.1</v>
      </c>
      <c r="EE31" s="199">
        <f>(ED31)*'a14'!$G$44/1000000</f>
        <v>32.011430302717045</v>
      </c>
      <c r="EF31" s="199">
        <v>64.8</v>
      </c>
      <c r="EG31" s="199">
        <f>(EF31)*'a14'!$H$44/1000000</f>
        <v>16.121552043983385</v>
      </c>
      <c r="EH31" s="199">
        <v>211.7</v>
      </c>
      <c r="EI31" s="199">
        <f>(EH31)*'a14'!$I$44/1000000</f>
        <v>56.938538141772973</v>
      </c>
      <c r="EJ31" s="199">
        <v>105.4</v>
      </c>
      <c r="EK31" s="199">
        <f>(EJ31)*'a14'!$J$44/1000000</f>
        <v>57.709108117740797</v>
      </c>
      <c r="EL31" s="199">
        <v>749.9</v>
      </c>
      <c r="EM31" s="199">
        <f t="shared" si="99"/>
        <v>194.14506778256106</v>
      </c>
      <c r="EN31" s="199">
        <f>'a1'!BB31/1000</f>
        <v>992.31299999999999</v>
      </c>
      <c r="EO31" s="221">
        <f t="shared" si="100"/>
        <v>195649.02181323944</v>
      </c>
      <c r="EP31" s="199">
        <v>121.8</v>
      </c>
      <c r="EQ31" s="199">
        <f>(EP31)*'a14'!$E$49/1000000</f>
        <v>13.740287770241377</v>
      </c>
      <c r="ER31" s="199">
        <v>440.1</v>
      </c>
      <c r="ES31" s="199">
        <f>(ER31)*'a14'!$F$49/1000000</f>
        <v>62.059735711034797</v>
      </c>
      <c r="ET31" s="199">
        <v>616.1</v>
      </c>
      <c r="EU31" s="199">
        <f>(ET31)*'a14'!$G$49/1000000</f>
        <v>104.25358737987331</v>
      </c>
      <c r="EV31" s="199">
        <v>228</v>
      </c>
      <c r="EW31" s="199">
        <f>(EV31)*'a14'!$H$49/1000000</f>
        <v>46.813066444395183</v>
      </c>
      <c r="EX31" s="199">
        <v>797</v>
      </c>
      <c r="EY31" s="199">
        <f>(EX31)*'a14'!$I$49/1000000</f>
        <v>166.17983356696459</v>
      </c>
      <c r="EZ31" s="199">
        <v>495.7</v>
      </c>
      <c r="FA31" s="199">
        <f>(EZ31)*'a14'!$J$49/1000000</f>
        <v>214.16126405842391</v>
      </c>
      <c r="FB31" s="199">
        <v>2698.7</v>
      </c>
      <c r="FC31" s="199">
        <f t="shared" si="101"/>
        <v>607.20777493093317</v>
      </c>
      <c r="FD31" s="199">
        <f>'a1'!BH31/1000</f>
        <v>3421.4349999999999</v>
      </c>
      <c r="FE31" s="221">
        <f t="shared" si="102"/>
        <v>177471.66756958212</v>
      </c>
      <c r="FF31" s="199">
        <v>179</v>
      </c>
      <c r="FG31" s="199">
        <f>(FF31)*'a14'!$E$54/1000000</f>
        <v>20.088638127702904</v>
      </c>
      <c r="FH31" s="199">
        <v>503.2</v>
      </c>
      <c r="FI31" s="199">
        <f>(FH31)*'a14'!$F$54/1000000</f>
        <v>70.590801018576116</v>
      </c>
      <c r="FJ31" s="199">
        <v>800.8</v>
      </c>
      <c r="FK31" s="199">
        <f>(FJ31)*'a14'!$G$54/1000000</f>
        <v>134.8071068100376</v>
      </c>
      <c r="FL31" s="199">
        <v>344.5</v>
      </c>
      <c r="FM31" s="199">
        <f>(FL31)*'a14'!$H$54/1000000</f>
        <v>69.284942969387913</v>
      </c>
      <c r="FN31" s="199">
        <v>939.3</v>
      </c>
      <c r="FO31" s="199">
        <f>(FN31)*'a14'!$I$54/1000000</f>
        <v>190.04276051164086</v>
      </c>
      <c r="FP31" s="199">
        <v>675.5</v>
      </c>
      <c r="FQ31" s="199">
        <f>(FP31)*'a14'!$J$54/1000000</f>
        <v>277.73242733870546</v>
      </c>
      <c r="FR31" s="199">
        <v>3442.4</v>
      </c>
      <c r="FS31" s="199">
        <f t="shared" si="104"/>
        <v>762.54667677605084</v>
      </c>
      <c r="FT31" s="199">
        <f>'a1'!BN31/1000</f>
        <v>4241.7929999999997</v>
      </c>
      <c r="FU31" s="221">
        <f t="shared" si="103"/>
        <v>179769.89371618343</v>
      </c>
    </row>
    <row r="32" spans="1:177" ht="12.75" customHeight="1" x14ac:dyDescent="0.2">
      <c r="A32" s="1">
        <v>2007</v>
      </c>
      <c r="B32" s="199">
        <v>2038.8</v>
      </c>
      <c r="C32" s="199">
        <f>B32*'a14'!$E$4/1000000</f>
        <v>228.20196556897329</v>
      </c>
      <c r="D32" s="199">
        <v>3889.9</v>
      </c>
      <c r="E32" s="199">
        <f>D32*'a14'!$F$4/1000000</f>
        <v>544.2434433654289</v>
      </c>
      <c r="F32" s="199">
        <v>5222.5</v>
      </c>
      <c r="G32" s="199">
        <f>F32*'a14'!$G$4/1000000</f>
        <v>876.82810858149151</v>
      </c>
      <c r="H32" s="199">
        <v>2151.4</v>
      </c>
      <c r="I32" s="199">
        <f>H32*'a14'!$H$4/1000000</f>
        <v>425.09160058160529</v>
      </c>
      <c r="J32" s="199">
        <v>8056.1</v>
      </c>
      <c r="K32" s="199">
        <f>J32*'a14'!$I$4/1000000</f>
        <v>1580.8863153090051</v>
      </c>
      <c r="L32" s="199">
        <v>5110.7</v>
      </c>
      <c r="M32" s="199">
        <f>L32*'a14'!$J$4/1000000</f>
        <v>2013.5328607889232</v>
      </c>
      <c r="N32" s="199">
        <v>26469.3</v>
      </c>
      <c r="O32" s="199">
        <f t="shared" si="83"/>
        <v>5668.7842941954277</v>
      </c>
      <c r="P32" s="199">
        <f>'a1'!F32/1000</f>
        <v>32888.885999999999</v>
      </c>
      <c r="Q32" s="221">
        <f t="shared" si="84"/>
        <v>172361.69976068597</v>
      </c>
      <c r="R32" s="199">
        <v>50.2</v>
      </c>
      <c r="S32" s="199">
        <f>(R32)*'a14'!$E$9/1000000</f>
        <v>5.2169125522448772</v>
      </c>
      <c r="T32" s="199">
        <v>78.2</v>
      </c>
      <c r="U32" s="199">
        <f>(T32)*'a14'!$F$9/1000000</f>
        <v>10.158430318365275</v>
      </c>
      <c r="V32" s="199">
        <v>74.599999999999994</v>
      </c>
      <c r="W32" s="199">
        <f>(V32)*'a14'!$G$9/1000000</f>
        <v>11.628934553709195</v>
      </c>
      <c r="X32" s="199">
        <v>34.4</v>
      </c>
      <c r="Y32" s="199">
        <f>(X32)*'a14'!$H$9/1000000</f>
        <v>6.4490588131725497</v>
      </c>
      <c r="Z32" s="199">
        <v>138</v>
      </c>
      <c r="AA32" s="199">
        <f>(Z32)*'a14'!$I$9/1000000</f>
        <v>27.408891074098566</v>
      </c>
      <c r="AB32" s="199">
        <v>50</v>
      </c>
      <c r="AC32" s="199">
        <f>(AB32)*'a14'!$J$9/1000000</f>
        <v>18.247177479221705</v>
      </c>
      <c r="AD32" s="199">
        <v>425.4</v>
      </c>
      <c r="AE32" s="199">
        <f t="shared" si="85"/>
        <v>79.109404790812164</v>
      </c>
      <c r="AF32" s="199">
        <f>'a1'!L32/1000</f>
        <v>509.04700000000003</v>
      </c>
      <c r="AG32" s="221">
        <f t="shared" si="86"/>
        <v>155406.87753942594</v>
      </c>
      <c r="AH32" s="199">
        <v>9.3000000000000007</v>
      </c>
      <c r="AI32" s="199">
        <f>(AH32)*'a14'!$E$14/1000000</f>
        <v>0.80366427496298198</v>
      </c>
      <c r="AJ32" s="199">
        <v>22.1</v>
      </c>
      <c r="AK32" s="199">
        <f>(AJ32)*'a14'!$F$14/1000000</f>
        <v>2.387228558693804</v>
      </c>
      <c r="AL32" s="199">
        <v>21.1</v>
      </c>
      <c r="AM32" s="199">
        <f>(AL32)*'a14'!$G$14/1000000</f>
        <v>2.7350510002772448</v>
      </c>
      <c r="AN32" s="199">
        <v>9.1</v>
      </c>
      <c r="AO32" s="199">
        <f>(AN32)*'a14'!$H$14/1000000</f>
        <v>1.6268252764421764</v>
      </c>
      <c r="AP32" s="199">
        <v>35.6</v>
      </c>
      <c r="AQ32" s="199">
        <f>(AP32)*'a14'!$I$14/1000000</f>
        <v>7.7123066364856792</v>
      </c>
      <c r="AR32" s="199">
        <v>15.2</v>
      </c>
      <c r="AS32" s="199">
        <f>(AR32)*'a14'!$J$14/1000000</f>
        <v>6.1343287645229108</v>
      </c>
      <c r="AT32" s="199">
        <v>112.4</v>
      </c>
      <c r="AU32" s="199">
        <f t="shared" si="87"/>
        <v>21.399404511384795</v>
      </c>
      <c r="AV32" s="199">
        <f>'a1'!R32/1000</f>
        <v>137.709</v>
      </c>
      <c r="AW32" s="221">
        <f t="shared" si="88"/>
        <v>155395.83114672819</v>
      </c>
      <c r="AX32" s="199">
        <v>52.6</v>
      </c>
      <c r="AY32" s="199">
        <f>(AX32)*'a14'!$E$19/1000000</f>
        <v>4.9514108544448545</v>
      </c>
      <c r="AZ32" s="199">
        <v>142.6</v>
      </c>
      <c r="BA32" s="199">
        <f>(AZ32)*'a14'!$F$19/1000000</f>
        <v>16.77925826625086</v>
      </c>
      <c r="BB32" s="199">
        <v>127.5</v>
      </c>
      <c r="BC32" s="199">
        <f>(BB32)*'a14'!$G$19/1000000</f>
        <v>18.002990986931152</v>
      </c>
      <c r="BD32" s="199">
        <v>69.8</v>
      </c>
      <c r="BE32" s="199">
        <f>(BD32)*'a14'!$H$19/1000000</f>
        <v>11.771346804052369</v>
      </c>
      <c r="BF32" s="199">
        <v>250</v>
      </c>
      <c r="BG32" s="199">
        <f>(BF32)*'a14'!$I$19/1000000</f>
        <v>44.989493641650526</v>
      </c>
      <c r="BH32" s="199">
        <v>122.6</v>
      </c>
      <c r="BI32" s="199">
        <f>(BH32)*'a14'!$J$19/1000000</f>
        <v>39.078123916294103</v>
      </c>
      <c r="BJ32" s="199">
        <v>765.1</v>
      </c>
      <c r="BK32" s="199">
        <f t="shared" si="89"/>
        <v>135.57262446962386</v>
      </c>
      <c r="BL32" s="199">
        <f>'a1'!X32/1000</f>
        <v>935.16399999999999</v>
      </c>
      <c r="BM32" s="221">
        <f t="shared" si="90"/>
        <v>144972.03107649981</v>
      </c>
      <c r="BN32" s="199">
        <v>68.5</v>
      </c>
      <c r="BO32" s="199">
        <f>(BN32)*'a14'!$E$24/1000000</f>
        <v>7.6215824935499858</v>
      </c>
      <c r="BP32" s="199">
        <v>96.4</v>
      </c>
      <c r="BQ32" s="199">
        <f>(BP32)*'a14'!$F$24/1000000</f>
        <v>13.407309349967496</v>
      </c>
      <c r="BR32" s="199">
        <v>123.8</v>
      </c>
      <c r="BS32" s="199">
        <f>(BR32)*'a14'!$G$24/1000000</f>
        <v>20.661720716090986</v>
      </c>
      <c r="BT32" s="199">
        <v>48.8</v>
      </c>
      <c r="BU32" s="199">
        <f>(BT32)*'a14'!$H$24/1000000</f>
        <v>9.5896602074515656</v>
      </c>
      <c r="BV32" s="199">
        <v>185.3</v>
      </c>
      <c r="BW32" s="199">
        <f>(BV32)*'a14'!$I$24/1000000</f>
        <v>38.810542704192521</v>
      </c>
      <c r="BX32" s="199">
        <v>85</v>
      </c>
      <c r="BY32" s="199">
        <f>(BX32)*'a14'!$J$24/1000000</f>
        <v>30.315491033187907</v>
      </c>
      <c r="BZ32" s="199">
        <v>607.79999999999995</v>
      </c>
      <c r="CA32" s="199">
        <f t="shared" si="91"/>
        <v>120.40630650444047</v>
      </c>
      <c r="CB32" s="199">
        <f>'a1'!AD32/1000</f>
        <v>745.43</v>
      </c>
      <c r="CC32" s="221">
        <f t="shared" si="92"/>
        <v>161525.97360508764</v>
      </c>
      <c r="CD32" s="199">
        <v>755.6</v>
      </c>
      <c r="CE32" s="199">
        <f>(CD32)*'a14'!$E$29/1000000</f>
        <v>78.064905140779999</v>
      </c>
      <c r="CF32" s="199">
        <v>856.4</v>
      </c>
      <c r="CG32" s="199">
        <f>(CF32)*'a14'!$F$29/1000000</f>
        <v>110.59883662414636</v>
      </c>
      <c r="CH32" s="199">
        <v>978.6</v>
      </c>
      <c r="CI32" s="199">
        <f>(CH32)*'a14'!$G$29/1000000</f>
        <v>151.65626555869633</v>
      </c>
      <c r="CJ32" s="199">
        <v>447.1</v>
      </c>
      <c r="CK32" s="199">
        <f>(CJ32)*'a14'!$H$29/1000000</f>
        <v>84.495440881805706</v>
      </c>
      <c r="CL32" s="199">
        <v>2140.1999999999998</v>
      </c>
      <c r="CM32" s="199">
        <f>(CL32)*'a14'!$I$29/1000000</f>
        <v>399.83535009339624</v>
      </c>
      <c r="CN32" s="199">
        <v>1124.7</v>
      </c>
      <c r="CO32" s="199">
        <f>(CN32)*'a14'!$J$29/1000000</f>
        <v>467.28966459955467</v>
      </c>
      <c r="CP32" s="199">
        <v>6302.6</v>
      </c>
      <c r="CQ32" s="199">
        <f t="shared" si="93"/>
        <v>1291.9404628983793</v>
      </c>
      <c r="CR32" s="199">
        <f>'a1'!AJ32/1000</f>
        <v>7692.4</v>
      </c>
      <c r="CS32" s="221">
        <f t="shared" si="94"/>
        <v>167950.24477385203</v>
      </c>
      <c r="CT32" s="199">
        <v>698.1</v>
      </c>
      <c r="CU32" s="199">
        <f>(CT32)*'a14'!$E$34/1000000</f>
        <v>79.174664553001776</v>
      </c>
      <c r="CV32" s="199">
        <v>1451.2</v>
      </c>
      <c r="CW32" s="199">
        <f>(CV32)*'a14'!$F$34/1000000</f>
        <v>205.7339084646114</v>
      </c>
      <c r="CX32" s="199">
        <v>2142.5</v>
      </c>
      <c r="CY32" s="199">
        <f>(CX32)*'a14'!$G$34/1000000</f>
        <v>364.48585905630915</v>
      </c>
      <c r="CZ32" s="199">
        <v>766</v>
      </c>
      <c r="DA32" s="199">
        <f>(CZ32)*'a14'!$H$34/1000000</f>
        <v>150.73599736081076</v>
      </c>
      <c r="DB32" s="199">
        <v>3024.5</v>
      </c>
      <c r="DC32" s="199">
        <f>(DB32)*'a14'!$I$34/1000000</f>
        <v>595.67681213738308</v>
      </c>
      <c r="DD32" s="199">
        <v>2243.6</v>
      </c>
      <c r="DE32" s="199">
        <f>(DD32)*'a14'!$J$34/1000000</f>
        <v>829.38081753589881</v>
      </c>
      <c r="DF32" s="199">
        <v>10325.799999999999</v>
      </c>
      <c r="DG32" s="199">
        <f t="shared" si="95"/>
        <v>2225.1880591080153</v>
      </c>
      <c r="DH32" s="199">
        <f>'a1'!AP32/1000</f>
        <v>12765.133</v>
      </c>
      <c r="DI32" s="221">
        <f t="shared" si="96"/>
        <v>174317.65568819497</v>
      </c>
      <c r="DJ32" s="199">
        <v>68.7</v>
      </c>
      <c r="DK32" s="199">
        <f>(DJ32)*'a14'!$E$39/1000000</f>
        <v>9.3124572957693008</v>
      </c>
      <c r="DL32" s="199">
        <v>174.1</v>
      </c>
      <c r="DM32" s="199">
        <f>(DL32)*'a14'!$F$39/1000000</f>
        <v>29.499614541365268</v>
      </c>
      <c r="DN32" s="199">
        <v>191</v>
      </c>
      <c r="DO32" s="199">
        <f>(DN32)*'a14'!$G$39/1000000</f>
        <v>38.835793526024808</v>
      </c>
      <c r="DP32" s="199">
        <v>92.8</v>
      </c>
      <c r="DQ32" s="199">
        <f>(DP32)*'a14'!$H$39/1000000</f>
        <v>22.420269584441748</v>
      </c>
      <c r="DR32" s="199">
        <v>225.6</v>
      </c>
      <c r="DS32" s="199">
        <f>(DR32)*'a14'!$I$39/1000000</f>
        <v>62.664201356207556</v>
      </c>
      <c r="DT32" s="199">
        <v>146.80000000000001</v>
      </c>
      <c r="DU32" s="199">
        <f>(DT32)*'a14'!$J$39/1000000</f>
        <v>58.708732879118202</v>
      </c>
      <c r="DV32" s="199">
        <v>899.1</v>
      </c>
      <c r="DW32" s="199">
        <f t="shared" si="97"/>
        <v>221.44106918292687</v>
      </c>
      <c r="DX32" s="199">
        <f>'a1'!AV32/1000</f>
        <v>1189.4459999999999</v>
      </c>
      <c r="DY32" s="221">
        <f t="shared" si="98"/>
        <v>186171.6035725261</v>
      </c>
      <c r="DZ32" s="199">
        <v>54</v>
      </c>
      <c r="EA32" s="199">
        <f>(DZ32)*'a14'!$E$44/1000000</f>
        <v>7.0226172510530995</v>
      </c>
      <c r="EB32" s="199">
        <v>145.80000000000001</v>
      </c>
      <c r="EC32" s="199">
        <f>(EB32)*'a14'!$F$44/1000000</f>
        <v>23.701333222304214</v>
      </c>
      <c r="ED32" s="199">
        <v>167.5</v>
      </c>
      <c r="EE32" s="199">
        <f>(ED32)*'a14'!$G$44/1000000</f>
        <v>32.67467748753873</v>
      </c>
      <c r="EF32" s="199">
        <v>65.400000000000006</v>
      </c>
      <c r="EG32" s="199">
        <f>(EF32)*'a14'!$H$44/1000000</f>
        <v>16.270825674020273</v>
      </c>
      <c r="EH32" s="199">
        <v>222.4</v>
      </c>
      <c r="EI32" s="199">
        <f>(EH32)*'a14'!$I$44/1000000</f>
        <v>59.816395289231508</v>
      </c>
      <c r="EJ32" s="199">
        <v>104.2</v>
      </c>
      <c r="EK32" s="199">
        <f>(EJ32)*'a14'!$J$44/1000000</f>
        <v>57.052078423800673</v>
      </c>
      <c r="EL32" s="199">
        <v>759.3</v>
      </c>
      <c r="EM32" s="199">
        <f t="shared" si="99"/>
        <v>196.53792734794851</v>
      </c>
      <c r="EN32" s="199">
        <f>'a1'!BB32/1000</f>
        <v>1002.074</v>
      </c>
      <c r="EO32" s="221">
        <f t="shared" si="100"/>
        <v>196131.15134006922</v>
      </c>
      <c r="EP32" s="199">
        <v>115.8</v>
      </c>
      <c r="EQ32" s="199">
        <f>(EP32)*'a14'!$E$49/1000000</f>
        <v>13.063426303727022</v>
      </c>
      <c r="ER32" s="199">
        <v>428.2</v>
      </c>
      <c r="ES32" s="199">
        <f>(ER32)*'a14'!$F$49/1000000</f>
        <v>60.381683325301289</v>
      </c>
      <c r="ET32" s="199">
        <v>609.6</v>
      </c>
      <c r="EU32" s="199">
        <f>(ET32)*'a14'!$G$49/1000000</f>
        <v>103.15368749678747</v>
      </c>
      <c r="EV32" s="199">
        <v>262.5</v>
      </c>
      <c r="EW32" s="199">
        <f>(EV32)*'a14'!$H$49/1000000</f>
        <v>53.896622551112877</v>
      </c>
      <c r="EX32" s="199">
        <v>854.2</v>
      </c>
      <c r="EY32" s="199">
        <f>(EX32)*'a14'!$I$49/1000000</f>
        <v>178.10641635244812</v>
      </c>
      <c r="EZ32" s="199">
        <v>508.3</v>
      </c>
      <c r="FA32" s="199">
        <f>(EZ32)*'a14'!$J$49/1000000</f>
        <v>219.6049435563786</v>
      </c>
      <c r="FB32" s="199">
        <v>2778.5</v>
      </c>
      <c r="FC32" s="199">
        <f t="shared" si="101"/>
        <v>628.20677958575538</v>
      </c>
      <c r="FD32" s="199">
        <f>'a1'!BH32/1000</f>
        <v>3514.1509999999998</v>
      </c>
      <c r="FE32" s="221">
        <f t="shared" si="102"/>
        <v>178764.87936510282</v>
      </c>
      <c r="FF32" s="199">
        <v>166</v>
      </c>
      <c r="FG32" s="199">
        <f>(FF32)*'a14'!$E$54/1000000</f>
        <v>18.6296867552999</v>
      </c>
      <c r="FH32" s="199">
        <v>494.9</v>
      </c>
      <c r="FI32" s="199">
        <f>(FH32)*'a14'!$F$54/1000000</f>
        <v>69.426445596369874</v>
      </c>
      <c r="FJ32" s="199">
        <v>786.2</v>
      </c>
      <c r="FK32" s="199">
        <f>(FJ32)*'a14'!$G$54/1000000</f>
        <v>132.34933488268175</v>
      </c>
      <c r="FL32" s="199">
        <v>355.5</v>
      </c>
      <c r="FM32" s="199">
        <f>(FL32)*'a14'!$H$54/1000000</f>
        <v>71.497234326901037</v>
      </c>
      <c r="FN32" s="199">
        <v>980.3</v>
      </c>
      <c r="FO32" s="199">
        <f>(FN32)*'a14'!$I$54/1000000</f>
        <v>198.33803697387583</v>
      </c>
      <c r="FP32" s="199">
        <v>710.3</v>
      </c>
      <c r="FQ32" s="199">
        <f>(FP32)*'a14'!$J$54/1000000</f>
        <v>292.04047836962616</v>
      </c>
      <c r="FR32" s="199">
        <v>3493.2</v>
      </c>
      <c r="FS32" s="199">
        <f t="shared" si="104"/>
        <v>782.2812169047545</v>
      </c>
      <c r="FT32" s="199">
        <f>'a1'!BN32/1000</f>
        <v>4290.9870000000001</v>
      </c>
      <c r="FU32" s="221">
        <f t="shared" si="103"/>
        <v>182307.99042382429</v>
      </c>
    </row>
    <row r="33" spans="1:177" ht="12.75" customHeight="1" x14ac:dyDescent="0.2">
      <c r="A33" s="1">
        <v>2008</v>
      </c>
      <c r="B33" s="199">
        <v>1975.2</v>
      </c>
      <c r="C33" s="199">
        <f>B33*'a14'!$E$4/1000000</f>
        <v>221.08324621926434</v>
      </c>
      <c r="D33" s="199">
        <v>3872.4</v>
      </c>
      <c r="E33" s="199">
        <f>D33*'a14'!$F$4/1000000</f>
        <v>541.79498446959747</v>
      </c>
      <c r="F33" s="199">
        <v>5252.8</v>
      </c>
      <c r="G33" s="199">
        <f>F33*'a14'!$G$4/1000000</f>
        <v>881.91530660734486</v>
      </c>
      <c r="H33" s="199">
        <v>2271.9</v>
      </c>
      <c r="I33" s="199">
        <f>H33*'a14'!$H$4/1000000</f>
        <v>448.90099812278009</v>
      </c>
      <c r="J33" s="199">
        <v>8156.9</v>
      </c>
      <c r="K33" s="199">
        <f>J33*'a14'!$I$4/1000000</f>
        <v>1600.6667724263627</v>
      </c>
      <c r="L33" s="199">
        <v>5301.6</v>
      </c>
      <c r="M33" s="199">
        <f>L33*'a14'!$J$4/1000000</f>
        <v>2088.7443627602006</v>
      </c>
      <c r="N33" s="199">
        <v>26830.799999999999</v>
      </c>
      <c r="O33" s="199">
        <f t="shared" si="83"/>
        <v>5783.1056706055497</v>
      </c>
      <c r="P33" s="199">
        <f>'a1'!F33/1000</f>
        <v>33247.298000000003</v>
      </c>
      <c r="Q33" s="221">
        <f t="shared" ref="Q33:Q42" si="105">(O33)/(P33)*1000000</f>
        <v>173942.125179783</v>
      </c>
      <c r="R33" s="199">
        <v>51.2</v>
      </c>
      <c r="S33" s="199">
        <f>(R33)*'a14'!$E$9/1000000</f>
        <v>5.3208351130465683</v>
      </c>
      <c r="T33" s="199">
        <v>76.099999999999994</v>
      </c>
      <c r="U33" s="199">
        <f>(T33)*'a14'!$F$9/1000000</f>
        <v>9.8856335962608348</v>
      </c>
      <c r="V33" s="199">
        <v>72.900000000000006</v>
      </c>
      <c r="W33" s="199">
        <f>(V33)*'a14'!$G$9/1000000</f>
        <v>11.363932023664885</v>
      </c>
      <c r="X33" s="199">
        <v>34.5</v>
      </c>
      <c r="Y33" s="199">
        <f>(X33)*'a14'!$H$9/1000000</f>
        <v>6.4678060771643304</v>
      </c>
      <c r="Z33" s="199">
        <v>140.69999999999999</v>
      </c>
      <c r="AA33" s="199">
        <f>(Z33)*'a14'!$I$9/1000000</f>
        <v>27.945151986417883</v>
      </c>
      <c r="AB33" s="199">
        <v>52.5</v>
      </c>
      <c r="AC33" s="199">
        <f>(AB33)*'a14'!$J$9/1000000</f>
        <v>19.159536353182791</v>
      </c>
      <c r="AD33" s="199">
        <v>427.9</v>
      </c>
      <c r="AE33" s="199">
        <f t="shared" si="85"/>
        <v>80.142895149737299</v>
      </c>
      <c r="AF33" s="199">
        <f>'a1'!L33/1000</f>
        <v>511.56900000000002</v>
      </c>
      <c r="AG33" s="221">
        <f t="shared" si="86"/>
        <v>156660.96880330375</v>
      </c>
      <c r="AH33" s="199">
        <v>8.6</v>
      </c>
      <c r="AI33" s="199">
        <f>(AH33)*'a14'!$E$14/1000000</f>
        <v>0.74317341555716598</v>
      </c>
      <c r="AJ33" s="199">
        <v>22.8</v>
      </c>
      <c r="AK33" s="199">
        <f>(AJ33)*'a14'!$F$14/1000000</f>
        <v>2.4628421329510739</v>
      </c>
      <c r="AL33" s="199">
        <v>22.2</v>
      </c>
      <c r="AM33" s="199">
        <f>(AL33)*'a14'!$G$14/1000000</f>
        <v>2.8776365974480962</v>
      </c>
      <c r="AN33" s="199">
        <v>8.8000000000000007</v>
      </c>
      <c r="AO33" s="199">
        <f>(AN33)*'a14'!$H$14/1000000</f>
        <v>1.5731936739221049</v>
      </c>
      <c r="AP33" s="199">
        <v>34.9</v>
      </c>
      <c r="AQ33" s="199">
        <f>(AP33)*'a14'!$I$14/1000000</f>
        <v>7.5606601576783747</v>
      </c>
      <c r="AR33" s="199">
        <v>16.100000000000001</v>
      </c>
      <c r="AS33" s="199">
        <f>(AR33)*'a14'!$J$14/1000000</f>
        <v>6.4975455992644005</v>
      </c>
      <c r="AT33" s="199">
        <v>113.4</v>
      </c>
      <c r="AU33" s="199">
        <f t="shared" si="87"/>
        <v>21.715051576821217</v>
      </c>
      <c r="AV33" s="199">
        <f>'a1'!R33/1000</f>
        <v>138.73599999999999</v>
      </c>
      <c r="AW33" s="221">
        <f t="shared" si="88"/>
        <v>156520.66930588472</v>
      </c>
      <c r="AX33" s="199">
        <v>50.4</v>
      </c>
      <c r="AY33" s="199">
        <f>(AX33)*'a14'!$E$19/1000000</f>
        <v>4.7443176247912682</v>
      </c>
      <c r="AZ33" s="199">
        <v>146</v>
      </c>
      <c r="BA33" s="199">
        <f>(AZ33)*'a14'!$F$19/1000000</f>
        <v>17.179324732627109</v>
      </c>
      <c r="BB33" s="199">
        <v>131.19999999999999</v>
      </c>
      <c r="BC33" s="199">
        <f>(BB33)*'a14'!$G$19/1000000</f>
        <v>18.525430725375429</v>
      </c>
      <c r="BD33" s="199">
        <v>73.2</v>
      </c>
      <c r="BE33" s="199">
        <f>(BD33)*'a14'!$H$19/1000000</f>
        <v>12.344736189923115</v>
      </c>
      <c r="BF33" s="199">
        <v>239.8</v>
      </c>
      <c r="BG33" s="199">
        <f>(BF33)*'a14'!$I$19/1000000</f>
        <v>43.153922301071191</v>
      </c>
      <c r="BH33" s="199">
        <v>127</v>
      </c>
      <c r="BI33" s="199">
        <f>(BH33)*'a14'!$J$19/1000000</f>
        <v>40.480601446732067</v>
      </c>
      <c r="BJ33" s="199">
        <v>767.7</v>
      </c>
      <c r="BK33" s="199">
        <f t="shared" si="89"/>
        <v>136.42833302052017</v>
      </c>
      <c r="BL33" s="199">
        <f>'a1'!X33/1000</f>
        <v>935.96500000000003</v>
      </c>
      <c r="BM33" s="221">
        <f t="shared" si="90"/>
        <v>145762.21655779882</v>
      </c>
      <c r="BN33" s="199">
        <v>64.900000000000006</v>
      </c>
      <c r="BO33" s="199">
        <f>(BN33)*'a14'!$E$24/1000000</f>
        <v>7.221032172721082</v>
      </c>
      <c r="BP33" s="199">
        <v>94.7</v>
      </c>
      <c r="BQ33" s="199">
        <f>(BP33)*'a14'!$F$24/1000000</f>
        <v>13.170873396700435</v>
      </c>
      <c r="BR33" s="199">
        <v>123.2</v>
      </c>
      <c r="BS33" s="199">
        <f>(BR33)*'a14'!$G$24/1000000</f>
        <v>20.561583135883758</v>
      </c>
      <c r="BT33" s="199">
        <v>45.3</v>
      </c>
      <c r="BU33" s="199">
        <f>(BT33)*'a14'!$H$24/1000000</f>
        <v>8.9018772007695883</v>
      </c>
      <c r="BV33" s="199">
        <v>194.4</v>
      </c>
      <c r="BW33" s="199">
        <f>(BV33)*'a14'!$I$24/1000000</f>
        <v>40.71651107228832</v>
      </c>
      <c r="BX33" s="199">
        <v>87.9</v>
      </c>
      <c r="BY33" s="199">
        <f>(BX33)*'a14'!$J$24/1000000</f>
        <v>31.349784256673143</v>
      </c>
      <c r="BZ33" s="199">
        <v>610.4</v>
      </c>
      <c r="CA33" s="199">
        <f t="shared" si="91"/>
        <v>121.92166123503632</v>
      </c>
      <c r="CB33" s="199">
        <f>'a1'!AD33/1000</f>
        <v>746.875</v>
      </c>
      <c r="CC33" s="221">
        <f t="shared" ref="CC33:CC38" si="106">(CA33)/(CB33)*1000000</f>
        <v>163242.39161176412</v>
      </c>
      <c r="CD33" s="199">
        <v>732</v>
      </c>
      <c r="CE33" s="199">
        <f>(CD33)*'a14'!$E$29/1000000</f>
        <v>75.626668294138369</v>
      </c>
      <c r="CF33" s="199">
        <v>866.2</v>
      </c>
      <c r="CG33" s="199">
        <f>(CF33)*'a14'!$F$29/1000000</f>
        <v>111.86444685174635</v>
      </c>
      <c r="CH33" s="199">
        <v>964.2</v>
      </c>
      <c r="CI33" s="199">
        <f>(CH33)*'a14'!$G$29/1000000</f>
        <v>149.42465895329553</v>
      </c>
      <c r="CJ33" s="199">
        <v>505.6</v>
      </c>
      <c r="CK33" s="199">
        <f>(CJ33)*'a14'!$H$29/1000000</f>
        <v>95.551095750035699</v>
      </c>
      <c r="CL33" s="199">
        <v>2196</v>
      </c>
      <c r="CM33" s="199">
        <f>(CL33)*'a14'!$I$29/1000000</f>
        <v>410.25998916227371</v>
      </c>
      <c r="CN33" s="199">
        <v>1118.4000000000001</v>
      </c>
      <c r="CO33" s="199">
        <f>(CN33)*'a14'!$J$29/1000000</f>
        <v>464.67214447242992</v>
      </c>
      <c r="CP33" s="199">
        <v>6382.4</v>
      </c>
      <c r="CQ33" s="199">
        <f t="shared" si="93"/>
        <v>1307.3990034839196</v>
      </c>
      <c r="CR33" s="199">
        <f>'a1'!AJ33/1000</f>
        <v>7761.6139999999996</v>
      </c>
      <c r="CS33" s="221">
        <f t="shared" ref="CS33:CS38" si="107">(CQ33)/(CR33)*1000000</f>
        <v>168444.21836539663</v>
      </c>
      <c r="CT33" s="199">
        <v>687.6</v>
      </c>
      <c r="CU33" s="199">
        <f>(CT33)*'a14'!$E$34/1000000</f>
        <v>77.983812271370894</v>
      </c>
      <c r="CV33" s="199">
        <v>1431</v>
      </c>
      <c r="CW33" s="199">
        <f>(CV33)*'a14'!$F$34/1000000</f>
        <v>202.87019226354667</v>
      </c>
      <c r="CX33" s="199">
        <v>2138.1999999999998</v>
      </c>
      <c r="CY33" s="199">
        <f>(CX33)*'a14'!$G$34/1000000</f>
        <v>363.75433551187871</v>
      </c>
      <c r="CZ33" s="199">
        <v>829.8</v>
      </c>
      <c r="DA33" s="199">
        <f>(CZ33)*'a14'!$H$34/1000000</f>
        <v>163.29077103133258</v>
      </c>
      <c r="DB33" s="199">
        <v>3007.9</v>
      </c>
      <c r="DC33" s="199">
        <f>(DB33)*'a14'!$I$34/1000000</f>
        <v>592.40743370078837</v>
      </c>
      <c r="DD33" s="199">
        <v>2355.3000000000002</v>
      </c>
      <c r="DE33" s="199">
        <f>(DD33)*'a14'!$J$34/1000000</f>
        <v>870.67241912208181</v>
      </c>
      <c r="DF33" s="199">
        <v>10449.799999999999</v>
      </c>
      <c r="DG33" s="199">
        <f t="shared" ref="DG33:DG38" si="108">(CU33)+(CW33)+(CY33)+(DA33)+(DC33)+(DE33)</f>
        <v>2270.9789639009991</v>
      </c>
      <c r="DH33" s="199">
        <f>'a1'!AP33/1000</f>
        <v>12883.824000000001</v>
      </c>
      <c r="DI33" s="221">
        <f t="shared" ref="DI33:DI38" si="109">(DG33)/(DH33)*1000000</f>
        <v>176265.91017550373</v>
      </c>
      <c r="DJ33" s="199">
        <v>63</v>
      </c>
      <c r="DK33" s="199">
        <f>(DJ33)*'a14'!$E$39/1000000</f>
        <v>8.5398080004871328</v>
      </c>
      <c r="DL33" s="199">
        <v>165.8</v>
      </c>
      <c r="DM33" s="199">
        <f>(DL33)*'a14'!$F$39/1000000</f>
        <v>28.093257271443779</v>
      </c>
      <c r="DN33" s="199">
        <v>192.4</v>
      </c>
      <c r="DO33" s="199">
        <f>(DN33)*'a14'!$G$39/1000000</f>
        <v>39.120453792707721</v>
      </c>
      <c r="DP33" s="199">
        <v>95.1</v>
      </c>
      <c r="DQ33" s="199">
        <f>(DP33)*'a14'!$H$39/1000000</f>
        <v>22.97594436940097</v>
      </c>
      <c r="DR33" s="199">
        <v>238.9</v>
      </c>
      <c r="DS33" s="199">
        <f>(DR33)*'a14'!$I$39/1000000</f>
        <v>66.35850046098399</v>
      </c>
      <c r="DT33" s="199">
        <v>151.9</v>
      </c>
      <c r="DU33" s="199">
        <f>(DT33)*'a14'!$J$39/1000000</f>
        <v>60.74834144644452</v>
      </c>
      <c r="DV33" s="199">
        <v>907.1</v>
      </c>
      <c r="DW33" s="199">
        <f t="shared" ref="DW33:DW38" si="110">(DK33)+(DM33)+(DO33)+(DQ33)+(DS33)+(DU33)</f>
        <v>225.83630534146809</v>
      </c>
      <c r="DX33" s="199">
        <f>'a1'!AV33/1000</f>
        <v>1197.7670000000001</v>
      </c>
      <c r="DY33" s="221">
        <f t="shared" ref="DY33:DY38" si="111">(DW33)/(DX33)*1000000</f>
        <v>188547.77710645564</v>
      </c>
      <c r="DZ33" s="199">
        <v>48.7</v>
      </c>
      <c r="EA33" s="199">
        <f>(DZ33)*'a14'!$E$44/1000000</f>
        <v>6.3333603727089995</v>
      </c>
      <c r="EB33" s="199">
        <v>144.9</v>
      </c>
      <c r="EC33" s="199">
        <f>(EB33)*'a14'!$F$44/1000000</f>
        <v>23.555028696240605</v>
      </c>
      <c r="ED33" s="199">
        <v>175.1</v>
      </c>
      <c r="EE33" s="199">
        <f>(ED33)*'a14'!$G$44/1000000</f>
        <v>34.157230018316604</v>
      </c>
      <c r="EF33" s="199">
        <v>69.5</v>
      </c>
      <c r="EG33" s="199">
        <f>(EF33)*'a14'!$H$44/1000000</f>
        <v>17.290862145938974</v>
      </c>
      <c r="EH33" s="199">
        <v>223.3</v>
      </c>
      <c r="EI33" s="199">
        <f>(EH33)*'a14'!$I$44/1000000</f>
        <v>60.058458039952313</v>
      </c>
      <c r="EJ33" s="199">
        <v>110.9</v>
      </c>
      <c r="EK33" s="199">
        <f>(EJ33)*'a14'!$J$44/1000000</f>
        <v>60.720494214966358</v>
      </c>
      <c r="EL33" s="199">
        <v>772.4</v>
      </c>
      <c r="EM33" s="199">
        <f t="shared" ref="EM33:EM38" si="112">(EA33)+(EC33)+(EE33)+(EG33)+(EI33)+(EK33)</f>
        <v>202.11543348812384</v>
      </c>
      <c r="EN33" s="199">
        <f>'a1'!BB33/1000</f>
        <v>1017.3680000000001</v>
      </c>
      <c r="EO33" s="221">
        <f t="shared" ref="EO33:EO38" si="113">(EM33)/(EN33)*1000000</f>
        <v>198665.01943065226</v>
      </c>
      <c r="EP33" s="199">
        <v>114.1</v>
      </c>
      <c r="EQ33" s="199">
        <f>(EP33)*'a14'!$E$49/1000000</f>
        <v>12.871648888214622</v>
      </c>
      <c r="ER33" s="199">
        <v>442.7</v>
      </c>
      <c r="ES33" s="199">
        <f>(ER33)*'a14'!$F$49/1000000</f>
        <v>62.42636900539673</v>
      </c>
      <c r="ET33" s="199">
        <v>629.5</v>
      </c>
      <c r="EU33" s="199">
        <f>(ET33)*'a14'!$G$49/1000000</f>
        <v>106.52107329269639</v>
      </c>
      <c r="EV33" s="199">
        <v>241.3</v>
      </c>
      <c r="EW33" s="199">
        <f>(EV33)*'a14'!$H$49/1000000</f>
        <v>49.543828653651573</v>
      </c>
      <c r="EX33" s="199">
        <v>870.7</v>
      </c>
      <c r="EY33" s="199">
        <f>(EX33)*'a14'!$I$49/1000000</f>
        <v>181.54677677133762</v>
      </c>
      <c r="EZ33" s="199">
        <v>552.9</v>
      </c>
      <c r="FA33" s="199">
        <f>(EZ33)*'a14'!$J$49/1000000</f>
        <v>238.87384082691665</v>
      </c>
      <c r="FB33" s="199">
        <v>2851.1</v>
      </c>
      <c r="FC33" s="199">
        <f t="shared" ref="FC33:FC39" si="114">(EQ33)+(ES33)+(EU33)+(EW33)+(EY33)+(FA33)</f>
        <v>651.78353743821356</v>
      </c>
      <c r="FD33" s="199">
        <f>'a1'!BH33/1000</f>
        <v>3595.875</v>
      </c>
      <c r="FE33" s="221">
        <f t="shared" ref="FE33:FE38" si="115">(FC33)/(FD33)*1000000</f>
        <v>181258.67485332876</v>
      </c>
      <c r="FF33" s="199">
        <v>154.80000000000001</v>
      </c>
      <c r="FG33" s="199">
        <f>(FF33)*'a14'!$E$54/1000000</f>
        <v>17.372744034460389</v>
      </c>
      <c r="FH33" s="199">
        <v>482.3</v>
      </c>
      <c r="FI33" s="199">
        <f>(FH33)*'a14'!$F$54/1000000</f>
        <v>67.658869895189312</v>
      </c>
      <c r="FJ33" s="199">
        <v>803.9</v>
      </c>
      <c r="FK33" s="199">
        <f>(FJ33)*'a14'!$G$54/1000000</f>
        <v>135.32896249324327</v>
      </c>
      <c r="FL33" s="199">
        <v>368.7</v>
      </c>
      <c r="FM33" s="199">
        <f>(FL33)*'a14'!$H$54/1000000</f>
        <v>74.151983955916762</v>
      </c>
      <c r="FN33" s="199">
        <v>1010.3</v>
      </c>
      <c r="FO33" s="199">
        <f>(FN33)*'a14'!$I$54/1000000</f>
        <v>204.40775145843799</v>
      </c>
      <c r="FP33" s="199">
        <v>728.7</v>
      </c>
      <c r="FQ33" s="199">
        <f>(FP33)*'a14'!$J$54/1000000</f>
        <v>299.60565477677972</v>
      </c>
      <c r="FR33" s="199">
        <v>3548.6</v>
      </c>
      <c r="FS33" s="199">
        <f t="shared" si="104"/>
        <v>798.52596661402742</v>
      </c>
      <c r="FT33" s="199">
        <f>'a1'!BN33/1000</f>
        <v>4349.3379999999997</v>
      </c>
      <c r="FU33" s="221">
        <f t="shared" ref="FU33:FU38" si="116">(FS33)/(FT33)*1000000</f>
        <v>183597.12825584662</v>
      </c>
    </row>
    <row r="34" spans="1:177" ht="12.75" customHeight="1" x14ac:dyDescent="0.2">
      <c r="A34" s="1">
        <v>2009</v>
      </c>
      <c r="B34" s="199">
        <v>1907.1</v>
      </c>
      <c r="C34" s="199">
        <f>B34*'a14'!$E$4/1000000</f>
        <v>213.46084389669852</v>
      </c>
      <c r="D34" s="199">
        <v>3858.1</v>
      </c>
      <c r="E34" s="199">
        <f>D34*'a14'!$F$4/1000000</f>
        <v>539.79424377186081</v>
      </c>
      <c r="F34" s="199">
        <v>5427.9</v>
      </c>
      <c r="G34" s="199">
        <f>F34*'a14'!$G$4/1000000</f>
        <v>911.31360278975149</v>
      </c>
      <c r="H34" s="199">
        <v>2252.6</v>
      </c>
      <c r="I34" s="199">
        <f>H34*'a14'!$H$4/1000000</f>
        <v>445.08754274896535</v>
      </c>
      <c r="J34" s="199">
        <v>8324.5</v>
      </c>
      <c r="K34" s="199">
        <f>J34*'a14'!$I$4/1000000</f>
        <v>1633.555707077843</v>
      </c>
      <c r="L34" s="199">
        <v>5437.2</v>
      </c>
      <c r="M34" s="199">
        <f>L34*'a14'!$J$4/1000000</f>
        <v>2142.1685621698657</v>
      </c>
      <c r="N34" s="199">
        <v>27207.4</v>
      </c>
      <c r="O34" s="199">
        <f t="shared" si="83"/>
        <v>5885.3805024549856</v>
      </c>
      <c r="P34" s="199">
        <f>'a1'!F34/1000</f>
        <v>33630.069000000003</v>
      </c>
      <c r="Q34" s="221">
        <f t="shared" si="105"/>
        <v>175003.52147523055</v>
      </c>
      <c r="R34" s="199">
        <v>47.9</v>
      </c>
      <c r="S34" s="199">
        <f>(R34)*'a14'!$E$9/1000000</f>
        <v>4.9778906624009878</v>
      </c>
      <c r="T34" s="199">
        <v>77.400000000000006</v>
      </c>
      <c r="U34" s="199">
        <f>(T34)*'a14'!$F$9/1000000</f>
        <v>10.054507757563584</v>
      </c>
      <c r="V34" s="199">
        <v>71.900000000000006</v>
      </c>
      <c r="W34" s="199">
        <f>(V34)*'a14'!$G$9/1000000</f>
        <v>11.208048182462351</v>
      </c>
      <c r="X34" s="199">
        <v>33</v>
      </c>
      <c r="Y34" s="199">
        <f>(X34)*'a14'!$H$9/1000000</f>
        <v>6.1865971172876213</v>
      </c>
      <c r="Z34" s="199">
        <v>149.1</v>
      </c>
      <c r="AA34" s="199">
        <f>(Z34)*'a14'!$I$9/1000000</f>
        <v>29.613519269189101</v>
      </c>
      <c r="AB34" s="199">
        <v>53</v>
      </c>
      <c r="AC34" s="199">
        <f>(AB34)*'a14'!$J$9/1000000</f>
        <v>19.342008127975006</v>
      </c>
      <c r="AD34" s="199">
        <v>432.4</v>
      </c>
      <c r="AE34" s="199">
        <f t="shared" ref="AE34:AE40" si="117">(S34)+(U34)+(W34)+(Y34)+(AA34)+(AC34)</f>
        <v>81.382571116878651</v>
      </c>
      <c r="AF34" s="199">
        <f>'a1'!L34/1000</f>
        <v>516.74099999999999</v>
      </c>
      <c r="AG34" s="221">
        <f t="shared" ref="AG34:AG39" si="118">(AE34)/(AF34)*1000000</f>
        <v>157491.99524883577</v>
      </c>
      <c r="AH34" s="199">
        <v>7.9</v>
      </c>
      <c r="AI34" s="199">
        <f>(AH34)*'a14'!$E$14/1000000</f>
        <v>0.68268255615135032</v>
      </c>
      <c r="AJ34" s="199">
        <v>21.8</v>
      </c>
      <c r="AK34" s="199">
        <f>(AJ34)*'a14'!$F$14/1000000</f>
        <v>2.3548227411549738</v>
      </c>
      <c r="AL34" s="199">
        <v>20.9</v>
      </c>
      <c r="AM34" s="199">
        <f>(AL34)*'a14'!$G$14/1000000</f>
        <v>2.7091263462461805</v>
      </c>
      <c r="AN34" s="199">
        <v>10.4</v>
      </c>
      <c r="AO34" s="199">
        <f>(AN34)*'a14'!$H$14/1000000</f>
        <v>1.8592288873624874</v>
      </c>
      <c r="AP34" s="199">
        <v>36.5</v>
      </c>
      <c r="AQ34" s="199">
        <f>(AP34)*'a14'!$I$14/1000000</f>
        <v>7.9072806806664957</v>
      </c>
      <c r="AR34" s="199">
        <v>16.899999999999999</v>
      </c>
      <c r="AS34" s="199">
        <f>(AR34)*'a14'!$J$14/1000000</f>
        <v>6.8204050079234984</v>
      </c>
      <c r="AT34" s="199">
        <v>114.5</v>
      </c>
      <c r="AU34" s="199">
        <f t="shared" ref="AU34:AU39" si="119">(AI34)+(AK34)+(AM34)+(AO34)+(AQ34)+(AS34)</f>
        <v>22.333546219504985</v>
      </c>
      <c r="AV34" s="199">
        <f>'a1'!R34/1000</f>
        <v>139.87299999999999</v>
      </c>
      <c r="AW34" s="221">
        <f t="shared" ref="AW34:AW39" si="120">(AU34)/(AV34)*1000000</f>
        <v>159670.17379698</v>
      </c>
      <c r="AX34" s="199">
        <v>50.1</v>
      </c>
      <c r="AY34" s="199">
        <f>(AX34)*'a14'!$E$19/1000000</f>
        <v>4.7160776389294154</v>
      </c>
      <c r="AZ34" s="199">
        <v>142.69999999999999</v>
      </c>
      <c r="BA34" s="199">
        <f>(AZ34)*'a14'!$F$19/1000000</f>
        <v>16.791024927026633</v>
      </c>
      <c r="BB34" s="199">
        <v>133.5</v>
      </c>
      <c r="BC34" s="199">
        <f>(BB34)*'a14'!$G$19/1000000</f>
        <v>18.850190562786736</v>
      </c>
      <c r="BD34" s="199">
        <v>58.5</v>
      </c>
      <c r="BE34" s="199">
        <f>(BD34)*'a14'!$H$19/1000000</f>
        <v>9.8656703157172441</v>
      </c>
      <c r="BF34" s="199">
        <v>254</v>
      </c>
      <c r="BG34" s="199">
        <f>(BF34)*'a14'!$I$19/1000000</f>
        <v>45.709325539916939</v>
      </c>
      <c r="BH34" s="199">
        <v>132.9</v>
      </c>
      <c r="BI34" s="199">
        <f>(BH34)*'a14'!$J$19/1000000</f>
        <v>42.361196317092059</v>
      </c>
      <c r="BJ34" s="199">
        <v>771.6</v>
      </c>
      <c r="BK34" s="199">
        <f t="shared" si="89"/>
        <v>138.29348530146902</v>
      </c>
      <c r="BL34" s="199">
        <f>'a1'!X34/1000</f>
        <v>938.26599999999996</v>
      </c>
      <c r="BM34" s="221">
        <f t="shared" si="90"/>
        <v>147392.62139038293</v>
      </c>
      <c r="BN34" s="199">
        <v>62.6</v>
      </c>
      <c r="BO34" s="199">
        <f>(BN34)*'a14'!$E$24/1000000</f>
        <v>6.9651250233026145</v>
      </c>
      <c r="BP34" s="199">
        <v>93.3</v>
      </c>
      <c r="BQ34" s="199">
        <f>(BP34)*'a14'!$F$24/1000000</f>
        <v>12.976161435186382</v>
      </c>
      <c r="BR34" s="199">
        <v>124.2</v>
      </c>
      <c r="BS34" s="199">
        <f>(BR34)*'a14'!$G$24/1000000</f>
        <v>20.7284791028958</v>
      </c>
      <c r="BT34" s="199">
        <v>48.5</v>
      </c>
      <c r="BU34" s="199">
        <f>(BT34)*'a14'!$H$24/1000000</f>
        <v>9.5307073783073957</v>
      </c>
      <c r="BV34" s="199">
        <v>194.3</v>
      </c>
      <c r="BW34" s="199">
        <f>(BV34)*'a14'!$I$24/1000000</f>
        <v>40.6955663649466</v>
      </c>
      <c r="BX34" s="199">
        <v>91.1</v>
      </c>
      <c r="BY34" s="199">
        <f>(BX34)*'a14'!$J$24/1000000</f>
        <v>32.491073330863742</v>
      </c>
      <c r="BZ34" s="199">
        <v>614</v>
      </c>
      <c r="CA34" s="199">
        <f t="shared" ref="CA34:CA39" si="121">(BO34)+(BQ34)+(BS34)+(BU34)+(BW34)+(BY34)</f>
        <v>123.38711263550253</v>
      </c>
      <c r="CB34" s="199">
        <f>'a1'!AD34/1000</f>
        <v>749.95600000000002</v>
      </c>
      <c r="CC34" s="221">
        <f t="shared" si="106"/>
        <v>164525.80236107521</v>
      </c>
      <c r="CD34" s="199">
        <v>697.6</v>
      </c>
      <c r="CE34" s="199">
        <f>(CD34)*'a14'!$E$29/1000000</f>
        <v>72.072628144796354</v>
      </c>
      <c r="CF34" s="199">
        <v>895.3</v>
      </c>
      <c r="CG34" s="199">
        <f>(CF34)*'a14'!$F$29/1000000</f>
        <v>115.62253436431368</v>
      </c>
      <c r="CH34" s="199">
        <v>1011.2</v>
      </c>
      <c r="CI34" s="199">
        <f>(CH34)*'a14'!$G$29/1000000</f>
        <v>156.70837495703427</v>
      </c>
      <c r="CJ34" s="199">
        <v>479.9</v>
      </c>
      <c r="CK34" s="199">
        <f>(CJ34)*'a14'!$H$29/1000000</f>
        <v>90.694167030146616</v>
      </c>
      <c r="CL34" s="199">
        <v>2212</v>
      </c>
      <c r="CM34" s="199">
        <f>(CL34)*'a14'!$I$29/1000000</f>
        <v>413.24913298130667</v>
      </c>
      <c r="CN34" s="199">
        <v>1171.2</v>
      </c>
      <c r="CO34" s="199">
        <f>(CN34)*'a14'!$J$29/1000000</f>
        <v>486.60945601404677</v>
      </c>
      <c r="CP34" s="199">
        <v>6467</v>
      </c>
      <c r="CQ34" s="199">
        <f t="shared" ref="CQ34:CQ39" si="122">(CE34)+(CG34)+(CI34)+(CK34)+(CM34)+(CO34)</f>
        <v>1334.9562934916444</v>
      </c>
      <c r="CR34" s="199">
        <f>'a1'!AJ34/1000</f>
        <v>7843.915</v>
      </c>
      <c r="CS34" s="221">
        <f t="shared" si="107"/>
        <v>170190.05094925739</v>
      </c>
      <c r="CT34" s="199">
        <v>673.6</v>
      </c>
      <c r="CU34" s="199">
        <f>(CT34)*'a14'!$E$34/1000000</f>
        <v>76.39600922919638</v>
      </c>
      <c r="CV34" s="199">
        <v>1424.5</v>
      </c>
      <c r="CW34" s="199">
        <f>(CV34)*'a14'!$F$34/1000000</f>
        <v>201.94869942657039</v>
      </c>
      <c r="CX34" s="199">
        <v>2209.6999999999998</v>
      </c>
      <c r="CY34" s="199">
        <f>(CX34)*'a14'!$G$34/1000000</f>
        <v>375.91804095996559</v>
      </c>
      <c r="CZ34" s="199">
        <v>823.2</v>
      </c>
      <c r="DA34" s="199">
        <f>(CZ34)*'a14'!$H$34/1000000</f>
        <v>161.99200134127861</v>
      </c>
      <c r="DB34" s="199">
        <v>3070.8</v>
      </c>
      <c r="DC34" s="199">
        <f>(DB34)*'a14'!$I$34/1000000</f>
        <v>604.79562066836706</v>
      </c>
      <c r="DD34" s="199">
        <v>2372.4</v>
      </c>
      <c r="DE34" s="199">
        <f>(DD34)*'a14'!$J$34/1000000</f>
        <v>876.99369385013665</v>
      </c>
      <c r="DF34" s="199">
        <v>10574</v>
      </c>
      <c r="DG34" s="199">
        <f t="shared" si="108"/>
        <v>2298.0440654755148</v>
      </c>
      <c r="DH34" s="199">
        <f>'a1'!AP34/1000</f>
        <v>12998.941000000001</v>
      </c>
      <c r="DI34" s="221">
        <f t="shared" si="109"/>
        <v>176787.02176396636</v>
      </c>
      <c r="DJ34" s="199">
        <v>60.5</v>
      </c>
      <c r="DK34" s="199">
        <f>(DJ34)*'a14'!$E$39/1000000</f>
        <v>8.2009267306265308</v>
      </c>
      <c r="DL34" s="199">
        <v>163.9</v>
      </c>
      <c r="DM34" s="199">
        <f>(DL34)*'a14'!$F$39/1000000</f>
        <v>27.77132006507621</v>
      </c>
      <c r="DN34" s="199">
        <v>201.9</v>
      </c>
      <c r="DO34" s="199">
        <f>(DN34)*'a14'!$G$39/1000000</f>
        <v>41.052077030913139</v>
      </c>
      <c r="DP34" s="199">
        <v>89</v>
      </c>
      <c r="DQ34" s="199">
        <f>(DP34)*'a14'!$H$39/1000000</f>
        <v>21.502198200596077</v>
      </c>
      <c r="DR34" s="199">
        <v>247.1</v>
      </c>
      <c r="DS34" s="199">
        <f>(DR34)*'a14'!$I$39/1000000</f>
        <v>68.636188630846121</v>
      </c>
      <c r="DT34" s="199">
        <v>154.69999999999999</v>
      </c>
      <c r="DU34" s="199">
        <f>(DT34)*'a14'!$J$39/1000000</f>
        <v>61.868126542231508</v>
      </c>
      <c r="DV34" s="199">
        <v>917.1</v>
      </c>
      <c r="DW34" s="199">
        <f t="shared" si="110"/>
        <v>229.03083720028957</v>
      </c>
      <c r="DX34" s="199">
        <f>'a1'!AV34/1000</f>
        <v>1208.5550000000001</v>
      </c>
      <c r="DY34" s="221">
        <f t="shared" si="111"/>
        <v>189507.99690563488</v>
      </c>
      <c r="DZ34" s="199">
        <v>48.4</v>
      </c>
      <c r="EA34" s="199">
        <f>(DZ34)*'a14'!$E$44/1000000</f>
        <v>6.2943458324253712</v>
      </c>
      <c r="EB34" s="199">
        <v>138.4</v>
      </c>
      <c r="EC34" s="199">
        <f>(EB34)*'a14'!$F$44/1000000</f>
        <v>22.49838489689234</v>
      </c>
      <c r="ED34" s="199">
        <v>186.7</v>
      </c>
      <c r="EE34" s="199">
        <f>(ED34)*'a14'!$G$44/1000000</f>
        <v>36.420073354767048</v>
      </c>
      <c r="EF34" s="199">
        <v>67.099999999999994</v>
      </c>
      <c r="EG34" s="199">
        <f>(EF34)*'a14'!$H$44/1000000</f>
        <v>16.693767625791438</v>
      </c>
      <c r="EH34" s="199">
        <v>233.1</v>
      </c>
      <c r="EI34" s="199">
        <f>(EH34)*'a14'!$I$44/1000000</f>
        <v>62.694252436690036</v>
      </c>
      <c r="EJ34" s="199">
        <v>112.9</v>
      </c>
      <c r="EK34" s="199">
        <f>(EJ34)*'a14'!$J$44/1000000</f>
        <v>61.815543704866563</v>
      </c>
      <c r="EL34" s="199">
        <v>786.7</v>
      </c>
      <c r="EM34" s="199">
        <f t="shared" si="112"/>
        <v>206.4163678514328</v>
      </c>
      <c r="EN34" s="199">
        <f>'a1'!BB34/1000</f>
        <v>1034.7909999999999</v>
      </c>
      <c r="EO34" s="221">
        <f t="shared" si="113"/>
        <v>199476.38494288488</v>
      </c>
      <c r="EP34" s="199">
        <v>108</v>
      </c>
      <c r="EQ34" s="199">
        <f>(EP34)*'a14'!$E$49/1000000</f>
        <v>12.183506397258364</v>
      </c>
      <c r="ER34" s="199">
        <v>432.1</v>
      </c>
      <c r="ES34" s="199">
        <f>(ER34)*'a14'!$F$49/1000000</f>
        <v>60.931633266844209</v>
      </c>
      <c r="ET34" s="199">
        <v>650</v>
      </c>
      <c r="EU34" s="199">
        <f>(ET34)*'a14'!$G$49/1000000</f>
        <v>109.98998830858245</v>
      </c>
      <c r="EV34" s="199">
        <v>243.9</v>
      </c>
      <c r="EW34" s="199">
        <f>(EV34)*'a14'!$H$49/1000000</f>
        <v>50.077661867491166</v>
      </c>
      <c r="EX34" s="199">
        <v>927.6</v>
      </c>
      <c r="EY34" s="199">
        <f>(EX34)*'a14'!$I$49/1000000</f>
        <v>193.41080754920497</v>
      </c>
      <c r="EZ34" s="199">
        <v>559.6</v>
      </c>
      <c r="FA34" s="199">
        <f>(EZ34)*'a14'!$J$49/1000000</f>
        <v>241.7684957980513</v>
      </c>
      <c r="FB34" s="199">
        <v>2921.2</v>
      </c>
      <c r="FC34" s="199">
        <f t="shared" si="114"/>
        <v>668.36209318743249</v>
      </c>
      <c r="FD34" s="199">
        <f>'a1'!BH34/1000</f>
        <v>3679.01</v>
      </c>
      <c r="FE34" s="221">
        <f t="shared" si="115"/>
        <v>181669.00693051459</v>
      </c>
      <c r="FF34" s="199">
        <v>150.6</v>
      </c>
      <c r="FG34" s="199">
        <f>(FF34)*'a14'!$E$54/1000000</f>
        <v>16.901390514145572</v>
      </c>
      <c r="FH34" s="199">
        <v>468.8</v>
      </c>
      <c r="FI34" s="199">
        <f>(FH34)*'a14'!$F$54/1000000</f>
        <v>65.76503878678156</v>
      </c>
      <c r="FJ34" s="199">
        <v>818</v>
      </c>
      <c r="FK34" s="199">
        <f>(FJ34)*'a14'!$G$54/1000000</f>
        <v>137.70256414911432</v>
      </c>
      <c r="FL34" s="199">
        <v>399</v>
      </c>
      <c r="FM34" s="199">
        <f>(FL34)*'a14'!$H$54/1000000</f>
        <v>80.245841058884707</v>
      </c>
      <c r="FN34" s="199">
        <v>1000.1</v>
      </c>
      <c r="FO34" s="199">
        <f>(FN34)*'a14'!$I$54/1000000</f>
        <v>202.34404853368684</v>
      </c>
      <c r="FP34" s="199">
        <v>772.5</v>
      </c>
      <c r="FQ34" s="199">
        <f>(FP34)*'a14'!$J$54/1000000</f>
        <v>317.61406383293854</v>
      </c>
      <c r="FR34" s="199">
        <v>3609</v>
      </c>
      <c r="FS34" s="199">
        <f t="shared" ref="FS34:FS39" si="123">(FG34)+(FI34)+(FK34)+(FM34)+(FO34)+(FQ34)</f>
        <v>820.57294687555157</v>
      </c>
      <c r="FT34" s="199">
        <f>'a1'!BN34/1000</f>
        <v>4410.5129999999999</v>
      </c>
      <c r="FU34" s="221">
        <f t="shared" si="116"/>
        <v>186049.32053834817</v>
      </c>
    </row>
    <row r="35" spans="1:177" ht="12.75" customHeight="1" x14ac:dyDescent="0.2">
      <c r="A35" s="1">
        <v>2010</v>
      </c>
      <c r="B35" s="199">
        <v>1827.9</v>
      </c>
      <c r="C35" s="199">
        <f>B35*'a14'!$E$4/1000000</f>
        <v>204.59602357441943</v>
      </c>
      <c r="D35" s="199">
        <v>3795.2</v>
      </c>
      <c r="E35" s="199">
        <f>D35*'a14'!$F$4/1000000</f>
        <v>530.99378294055782</v>
      </c>
      <c r="F35" s="199">
        <v>5436</v>
      </c>
      <c r="G35" s="199">
        <f>F35*'a14'!$G$4/1000000</f>
        <v>912.67354681646486</v>
      </c>
      <c r="H35" s="199">
        <v>2278.6999999999998</v>
      </c>
      <c r="I35" s="199">
        <f>H35*'a14'!$H$4/1000000</f>
        <v>450.24459897987538</v>
      </c>
      <c r="J35" s="199">
        <v>8522.1</v>
      </c>
      <c r="K35" s="199">
        <f>J35*'a14'!$I$4/1000000</f>
        <v>1672.3316825380607</v>
      </c>
      <c r="L35" s="199">
        <v>5716.2</v>
      </c>
      <c r="M35" s="199">
        <f>L35*'a14'!$J$4/1000000</f>
        <v>2252.0900344065672</v>
      </c>
      <c r="N35" s="199">
        <v>27576.1</v>
      </c>
      <c r="O35" s="199">
        <f t="shared" si="83"/>
        <v>6022.9296692559456</v>
      </c>
      <c r="P35" s="199">
        <f>'a1'!F35/1000</f>
        <v>34005.902000000002</v>
      </c>
      <c r="Q35" s="221">
        <f t="shared" si="105"/>
        <v>177114.24532294262</v>
      </c>
      <c r="R35" s="199">
        <v>46.4</v>
      </c>
      <c r="S35" s="199">
        <f>(R35)*'a14'!$E$9/1000000</f>
        <v>4.8220068211984524</v>
      </c>
      <c r="T35" s="199">
        <v>72.599999999999994</v>
      </c>
      <c r="U35" s="199">
        <f>(T35)*'a14'!$F$9/1000000</f>
        <v>9.4309723927534375</v>
      </c>
      <c r="V35" s="199">
        <v>73.7</v>
      </c>
      <c r="W35" s="199">
        <f>(V35)*'a14'!$G$9/1000000</f>
        <v>11.488639096626915</v>
      </c>
      <c r="X35" s="199">
        <v>32.299999999999997</v>
      </c>
      <c r="Y35" s="199">
        <f>(X35)*'a14'!$H$9/1000000</f>
        <v>6.0553662693451562</v>
      </c>
      <c r="Z35" s="199">
        <v>160.19999999999999</v>
      </c>
      <c r="AA35" s="199">
        <f>(Z35)*'a14'!$I$9/1000000</f>
        <v>31.818147464279637</v>
      </c>
      <c r="AB35" s="199">
        <v>52</v>
      </c>
      <c r="AC35" s="199">
        <f>(AB35)*'a14'!$J$9/1000000</f>
        <v>18.977064578390571</v>
      </c>
      <c r="AD35" s="199">
        <v>437.3</v>
      </c>
      <c r="AE35" s="199">
        <f t="shared" si="117"/>
        <v>82.592196622594173</v>
      </c>
      <c r="AF35" s="199">
        <f>'a1'!L35/1000</f>
        <v>522.00199999999995</v>
      </c>
      <c r="AG35" s="221">
        <f t="shared" si="118"/>
        <v>158221.99267932723</v>
      </c>
      <c r="AH35" s="199">
        <v>8.1999999999999993</v>
      </c>
      <c r="AI35" s="199">
        <f>(AH35)*'a14'!$E$14/1000000</f>
        <v>0.70860721018241402</v>
      </c>
      <c r="AJ35" s="199">
        <v>20.2</v>
      </c>
      <c r="AK35" s="199">
        <f>(AJ35)*'a14'!$F$14/1000000</f>
        <v>2.1819917142812142</v>
      </c>
      <c r="AL35" s="199">
        <v>22</v>
      </c>
      <c r="AM35" s="199">
        <f>(AL35)*'a14'!$G$14/1000000</f>
        <v>2.8517119434170324</v>
      </c>
      <c r="AN35" s="199">
        <v>10.7</v>
      </c>
      <c r="AO35" s="199">
        <f>(AN35)*'a14'!$H$14/1000000</f>
        <v>1.912860489882559</v>
      </c>
      <c r="AP35" s="199">
        <v>35.1</v>
      </c>
      <c r="AQ35" s="199">
        <f>(AP35)*'a14'!$I$14/1000000</f>
        <v>7.6039877230518904</v>
      </c>
      <c r="AR35" s="199">
        <v>20.2</v>
      </c>
      <c r="AS35" s="199">
        <f>(AR35)*'a14'!$J$14/1000000</f>
        <v>8.1522000686422889</v>
      </c>
      <c r="AT35" s="199">
        <v>116.5</v>
      </c>
      <c r="AU35" s="199">
        <f t="shared" si="119"/>
        <v>23.411359149457397</v>
      </c>
      <c r="AV35" s="199">
        <f>'a1'!R35/1000</f>
        <v>141.64400000000001</v>
      </c>
      <c r="AW35" s="221">
        <f t="shared" si="120"/>
        <v>165283.09811539773</v>
      </c>
      <c r="AX35" s="199">
        <v>45.6</v>
      </c>
      <c r="AY35" s="199">
        <f>(AX35)*'a14'!$E$19/1000000</f>
        <v>4.2924778510016228</v>
      </c>
      <c r="AZ35" s="199">
        <v>134.6</v>
      </c>
      <c r="BA35" s="199">
        <f>(AZ35)*'a14'!$F$19/1000000</f>
        <v>15.837925404189102</v>
      </c>
      <c r="BB35" s="199">
        <v>125.1</v>
      </c>
      <c r="BC35" s="199">
        <f>(BB35)*'a14'!$G$19/1000000</f>
        <v>17.66411115658892</v>
      </c>
      <c r="BD35" s="199">
        <v>64</v>
      </c>
      <c r="BE35" s="199">
        <f>(BD35)*'a14'!$H$19/1000000</f>
        <v>10.793211969331685</v>
      </c>
      <c r="BF35" s="199">
        <v>260.10000000000002</v>
      </c>
      <c r="BG35" s="199">
        <f>(BF35)*'a14'!$I$19/1000000</f>
        <v>46.807069184773212</v>
      </c>
      <c r="BH35" s="199">
        <v>146.6</v>
      </c>
      <c r="BI35" s="199">
        <f>(BH35)*'a14'!$J$19/1000000</f>
        <v>46.728001355046622</v>
      </c>
      <c r="BJ35" s="199">
        <v>776</v>
      </c>
      <c r="BK35" s="199">
        <f t="shared" si="89"/>
        <v>142.12279692093117</v>
      </c>
      <c r="BL35" s="199">
        <f>'a1'!X35/1000</f>
        <v>942.14400000000001</v>
      </c>
      <c r="BM35" s="221">
        <f t="shared" si="90"/>
        <v>150850.39751983897</v>
      </c>
      <c r="BN35" s="199">
        <v>58.5</v>
      </c>
      <c r="BO35" s="199">
        <f>(BN35)*'a14'!$E$24/1000000</f>
        <v>6.508942713469696</v>
      </c>
      <c r="BP35" s="199">
        <v>94.5</v>
      </c>
      <c r="BQ35" s="199">
        <f>(BP35)*'a14'!$F$24/1000000</f>
        <v>13.143057402198426</v>
      </c>
      <c r="BR35" s="199">
        <v>124.7</v>
      </c>
      <c r="BS35" s="199">
        <f>(BR35)*'a14'!$G$24/1000000</f>
        <v>20.811927086401823</v>
      </c>
      <c r="BT35" s="199">
        <v>51.2</v>
      </c>
      <c r="BU35" s="199">
        <f>(BT35)*'a14'!$H$24/1000000</f>
        <v>10.061282840604923</v>
      </c>
      <c r="BV35" s="199">
        <v>197</v>
      </c>
      <c r="BW35" s="199">
        <f>(BV35)*'a14'!$I$24/1000000</f>
        <v>41.261073463172828</v>
      </c>
      <c r="BX35" s="199">
        <v>91.7</v>
      </c>
      <c r="BY35" s="199">
        <f>(BX35)*'a14'!$J$24/1000000</f>
        <v>32.705065032274483</v>
      </c>
      <c r="BZ35" s="199">
        <v>617.6</v>
      </c>
      <c r="CA35" s="199">
        <f t="shared" si="121"/>
        <v>124.4913485381222</v>
      </c>
      <c r="CB35" s="199">
        <f>'a1'!AD35/1000</f>
        <v>753.03399999999999</v>
      </c>
      <c r="CC35" s="221">
        <f t="shared" si="106"/>
        <v>165319.69145898087</v>
      </c>
      <c r="CD35" s="199">
        <v>706.4</v>
      </c>
      <c r="CE35" s="199">
        <f>(CD35)*'a14'!$E$29/1000000</f>
        <v>72.981801206255938</v>
      </c>
      <c r="CF35" s="199">
        <v>846.2</v>
      </c>
      <c r="CG35" s="199">
        <f>(CF35)*'a14'!$F$29/1000000</f>
        <v>109.28156883623616</v>
      </c>
      <c r="CH35" s="199">
        <v>1001.5</v>
      </c>
      <c r="CI35" s="199">
        <f>(CH35)*'a14'!$G$29/1000000</f>
        <v>155.20513995200733</v>
      </c>
      <c r="CJ35" s="199">
        <v>488.1</v>
      </c>
      <c r="CK35" s="199">
        <f>(CJ35)*'a14'!$H$29/1000000</f>
        <v>92.243848567231865</v>
      </c>
      <c r="CL35" s="199">
        <v>2286.3000000000002</v>
      </c>
      <c r="CM35" s="199">
        <f>(CL35)*'a14'!$I$29/1000000</f>
        <v>427.12996959094102</v>
      </c>
      <c r="CN35" s="199">
        <v>1225.7</v>
      </c>
      <c r="CO35" s="199">
        <f>(CN35)*'a14'!$J$29/1000000</f>
        <v>509.25308251060204</v>
      </c>
      <c r="CP35" s="199">
        <v>6554.2</v>
      </c>
      <c r="CQ35" s="199">
        <f t="shared" si="122"/>
        <v>1366.0954106632744</v>
      </c>
      <c r="CR35" s="199">
        <f>'a1'!AJ35/1000</f>
        <v>7929.4790000000003</v>
      </c>
      <c r="CS35" s="221">
        <f t="shared" si="107"/>
        <v>172280.60136905266</v>
      </c>
      <c r="CT35" s="199">
        <v>616.6</v>
      </c>
      <c r="CU35" s="199">
        <f>(CT35)*'a14'!$E$34/1000000</f>
        <v>69.931382557485875</v>
      </c>
      <c r="CV35" s="199">
        <v>1414.9</v>
      </c>
      <c r="CW35" s="199">
        <f>(CV35)*'a14'!$F$34/1000000</f>
        <v>200.58772539042081</v>
      </c>
      <c r="CX35" s="199">
        <v>2231.6999999999998</v>
      </c>
      <c r="CY35" s="199">
        <f>(CX35)*'a14'!$G$34/1000000</f>
        <v>379.66071955937696</v>
      </c>
      <c r="CZ35" s="199">
        <v>837.1</v>
      </c>
      <c r="DA35" s="199">
        <f>(CZ35)*'a14'!$H$34/1000000</f>
        <v>164.72728902184684</v>
      </c>
      <c r="DB35" s="199">
        <v>3117.6</v>
      </c>
      <c r="DC35" s="199">
        <f>(DB35)*'a14'!$I$34/1000000</f>
        <v>614.01290445346524</v>
      </c>
      <c r="DD35" s="199">
        <v>2496</v>
      </c>
      <c r="DE35" s="199">
        <f>(DD35)*'a14'!$J$34/1000000</f>
        <v>922.6843111827435</v>
      </c>
      <c r="DF35" s="199">
        <v>10713.9</v>
      </c>
      <c r="DG35" s="199">
        <f t="shared" si="108"/>
        <v>2351.6043321653392</v>
      </c>
      <c r="DH35" s="199">
        <f>'a1'!AP35/1000</f>
        <v>13136.481</v>
      </c>
      <c r="DI35" s="221">
        <f t="shared" si="109"/>
        <v>179013.26330585332</v>
      </c>
      <c r="DJ35" s="199">
        <v>55.9</v>
      </c>
      <c r="DK35" s="199">
        <f>(DJ35)*'a14'!$E$39/1000000</f>
        <v>7.5773851940830257</v>
      </c>
      <c r="DL35" s="199">
        <v>163.9</v>
      </c>
      <c r="DM35" s="199">
        <f>(DL35)*'a14'!$F$39/1000000</f>
        <v>27.77132006507621</v>
      </c>
      <c r="DN35" s="199">
        <v>206.7</v>
      </c>
      <c r="DO35" s="199">
        <f>(DN35)*'a14'!$G$39/1000000</f>
        <v>42.028055088111664</v>
      </c>
      <c r="DP35" s="199">
        <v>83.9</v>
      </c>
      <c r="DQ35" s="199">
        <f>(DP35)*'a14'!$H$39/1000000</f>
        <v>20.270049764382144</v>
      </c>
      <c r="DR35" s="199">
        <v>250.8</v>
      </c>
      <c r="DS35" s="199">
        <f>(DR35)*'a14'!$I$39/1000000</f>
        <v>69.66392597578394</v>
      </c>
      <c r="DT35" s="199">
        <v>167</v>
      </c>
      <c r="DU35" s="199">
        <f>(DT35)*'a14'!$J$39/1000000</f>
        <v>66.787182498724391</v>
      </c>
      <c r="DV35" s="199">
        <v>928.3</v>
      </c>
      <c r="DW35" s="199">
        <f t="shared" si="110"/>
        <v>234.09791858616137</v>
      </c>
      <c r="DX35" s="199">
        <f>'a1'!AV35/1000</f>
        <v>1220.7819999999999</v>
      </c>
      <c r="DY35" s="221">
        <f t="shared" si="111"/>
        <v>191760.62440809366</v>
      </c>
      <c r="DZ35" s="199">
        <v>46.4</v>
      </c>
      <c r="EA35" s="199">
        <f>(DZ35)*'a14'!$E$44/1000000</f>
        <v>6.0342488972011816</v>
      </c>
      <c r="EB35" s="199">
        <v>138</v>
      </c>
      <c r="EC35" s="199">
        <f>(EB35)*'a14'!$F$44/1000000</f>
        <v>22.433360663086287</v>
      </c>
      <c r="ED35" s="199">
        <v>185.1</v>
      </c>
      <c r="EE35" s="199">
        <f>(ED35)*'a14'!$G$44/1000000</f>
        <v>36.107957032498014</v>
      </c>
      <c r="EF35" s="199">
        <v>68</v>
      </c>
      <c r="EG35" s="199">
        <f>(EF35)*'a14'!$H$44/1000000</f>
        <v>16.917678070846765</v>
      </c>
      <c r="EH35" s="199">
        <v>241.1</v>
      </c>
      <c r="EI35" s="199">
        <f>(EH35)*'a14'!$I$44/1000000</f>
        <v>64.845921331986133</v>
      </c>
      <c r="EJ35" s="199">
        <v>122</v>
      </c>
      <c r="EK35" s="199">
        <f>(EJ35)*'a14'!$J$44/1000000</f>
        <v>66.798018883912491</v>
      </c>
      <c r="EL35" s="199">
        <v>800.7</v>
      </c>
      <c r="EM35" s="199">
        <f t="shared" si="112"/>
        <v>213.13718487953088</v>
      </c>
      <c r="EN35" s="199">
        <f>'a1'!BB35/1000</f>
        <v>1051.4259999999999</v>
      </c>
      <c r="EO35" s="221">
        <f t="shared" si="113"/>
        <v>202712.49225293164</v>
      </c>
      <c r="EP35" s="199">
        <v>110.3</v>
      </c>
      <c r="EQ35" s="199">
        <f>(EP35)*'a14'!$E$49/1000000</f>
        <v>12.442969959422197</v>
      </c>
      <c r="ER35" s="199">
        <v>433.7</v>
      </c>
      <c r="ES35" s="199">
        <f>(ER35)*'a14'!$F$49/1000000</f>
        <v>61.157253755682319</v>
      </c>
      <c r="ET35" s="199">
        <v>661.3</v>
      </c>
      <c r="EU35" s="199">
        <f>(ET35)*'a14'!$G$49/1000000</f>
        <v>111.90212195148548</v>
      </c>
      <c r="EV35" s="199">
        <v>240.2</v>
      </c>
      <c r="EW35" s="199">
        <f>(EV35)*'a14'!$H$49/1000000</f>
        <v>49.317976140104051</v>
      </c>
      <c r="EX35" s="199">
        <v>939.7</v>
      </c>
      <c r="EY35" s="199">
        <f>(EX35)*'a14'!$I$49/1000000</f>
        <v>195.93373852305726</v>
      </c>
      <c r="EZ35" s="199">
        <v>582.5</v>
      </c>
      <c r="FA35" s="199">
        <f>(EZ35)*'a14'!$J$49/1000000</f>
        <v>251.66216726655622</v>
      </c>
      <c r="FB35" s="199">
        <v>2967.6</v>
      </c>
      <c r="FC35" s="199">
        <f t="shared" si="114"/>
        <v>682.41622759630752</v>
      </c>
      <c r="FD35" s="199">
        <f>'a1'!BH35/1000</f>
        <v>3732.1039999999998</v>
      </c>
      <c r="FE35" s="221">
        <f t="shared" si="115"/>
        <v>182850.27094537226</v>
      </c>
      <c r="FF35" s="199">
        <v>133.69999999999999</v>
      </c>
      <c r="FG35" s="199">
        <f>(FF35)*'a14'!$E$54/1000000</f>
        <v>15.004753730021665</v>
      </c>
      <c r="FH35" s="199">
        <v>476.4</v>
      </c>
      <c r="FI35" s="199">
        <f>(FH35)*'a14'!$F$54/1000000</f>
        <v>66.831195558922218</v>
      </c>
      <c r="FJ35" s="199">
        <v>804.2</v>
      </c>
      <c r="FK35" s="199">
        <f>(FJ35)*'a14'!$G$54/1000000</f>
        <v>135.37946465613416</v>
      </c>
      <c r="FL35" s="199">
        <v>403.1</v>
      </c>
      <c r="FM35" s="199">
        <f>(FL35)*'a14'!$H$54/1000000</f>
        <v>81.07042238304868</v>
      </c>
      <c r="FN35" s="199">
        <v>1034.0999999999999</v>
      </c>
      <c r="FO35" s="199">
        <f>(FN35)*'a14'!$I$54/1000000</f>
        <v>209.22305828285727</v>
      </c>
      <c r="FP35" s="199">
        <v>812.4</v>
      </c>
      <c r="FQ35" s="199">
        <f>(FP35)*'a14'!$J$54/1000000</f>
        <v>334.01898441149422</v>
      </c>
      <c r="FR35" s="199">
        <v>3663.9</v>
      </c>
      <c r="FS35" s="199">
        <f t="shared" si="123"/>
        <v>841.52787902247815</v>
      </c>
      <c r="FT35" s="199">
        <f>'a1'!BN35/1000</f>
        <v>4465.5569999999998</v>
      </c>
      <c r="FU35" s="221">
        <f t="shared" si="116"/>
        <v>188448.58077558482</v>
      </c>
    </row>
    <row r="36" spans="1:177" ht="12.75" customHeight="1" x14ac:dyDescent="0.2">
      <c r="A36" s="1">
        <v>2011</v>
      </c>
      <c r="B36" s="199">
        <v>1780</v>
      </c>
      <c r="C36" s="199">
        <f>B36*'a14'!$E$4/1000000</f>
        <v>199.23459815223293</v>
      </c>
      <c r="D36" s="199">
        <v>3724.8</v>
      </c>
      <c r="E36" s="199">
        <f>D36*'a14'!$F$4/1000000</f>
        <v>521.1439825824699</v>
      </c>
      <c r="F36" s="199">
        <v>5534</v>
      </c>
      <c r="G36" s="199">
        <f>F36*'a14'!$G$4/1000000</f>
        <v>929.12719059645269</v>
      </c>
      <c r="H36" s="199">
        <v>2227.4</v>
      </c>
      <c r="I36" s="199">
        <f>H36*'a14'!$H$4/1000000</f>
        <v>440.10831604325909</v>
      </c>
      <c r="J36" s="199">
        <v>8709.9</v>
      </c>
      <c r="K36" s="199">
        <f>J36*'a14'!$I$4/1000000</f>
        <v>1709.1845580007573</v>
      </c>
      <c r="L36" s="199">
        <v>5928.8</v>
      </c>
      <c r="M36" s="199">
        <f>L36*'a14'!$J$4/1000000</f>
        <v>2335.8509842184767</v>
      </c>
      <c r="N36" s="199">
        <v>27904.9</v>
      </c>
      <c r="O36" s="199">
        <f t="shared" si="83"/>
        <v>6134.6496295936486</v>
      </c>
      <c r="P36" s="199">
        <f>'a1'!F36/1000</f>
        <v>34339.220999999998</v>
      </c>
      <c r="Q36" s="221">
        <f t="shared" si="105"/>
        <v>178648.47981244681</v>
      </c>
      <c r="R36" s="199">
        <v>45.8</v>
      </c>
      <c r="S36" s="199">
        <f>(R36)*'a14'!$E$9/1000000</f>
        <v>4.7596532847174382</v>
      </c>
      <c r="T36" s="199">
        <v>72.599999999999994</v>
      </c>
      <c r="U36" s="199">
        <f>(T36)*'a14'!$F$9/1000000</f>
        <v>9.4309723927534375</v>
      </c>
      <c r="V36" s="199">
        <v>73.099999999999994</v>
      </c>
      <c r="W36" s="199">
        <f>(V36)*'a14'!$G$9/1000000</f>
        <v>11.395108791905391</v>
      </c>
      <c r="X36" s="199">
        <v>29.5</v>
      </c>
      <c r="Y36" s="199">
        <f>(X36)*'a14'!$H$9/1000000</f>
        <v>5.5304428775752976</v>
      </c>
      <c r="Z36" s="199">
        <v>160.5</v>
      </c>
      <c r="AA36" s="199">
        <f>(Z36)*'a14'!$I$9/1000000</f>
        <v>31.877732010092895</v>
      </c>
      <c r="AB36" s="199">
        <v>59</v>
      </c>
      <c r="AC36" s="199">
        <f>(AB36)*'a14'!$J$9/1000000</f>
        <v>21.53166942548161</v>
      </c>
      <c r="AD36" s="199">
        <v>440.6</v>
      </c>
      <c r="AE36" s="199">
        <f t="shared" si="117"/>
        <v>84.525578782526068</v>
      </c>
      <c r="AF36" s="199">
        <f>'a1'!L36/1000</f>
        <v>524.95500000000004</v>
      </c>
      <c r="AG36" s="221">
        <f t="shared" si="118"/>
        <v>161014.90372036854</v>
      </c>
      <c r="AH36" s="199">
        <v>7.7</v>
      </c>
      <c r="AI36" s="199">
        <f>(AH36)*'a14'!$E$14/1000000</f>
        <v>0.66539945346397433</v>
      </c>
      <c r="AJ36" s="199">
        <v>20.5</v>
      </c>
      <c r="AK36" s="199">
        <f>(AJ36)*'a14'!$F$14/1000000</f>
        <v>2.2143975318200444</v>
      </c>
      <c r="AL36" s="199">
        <v>21.7</v>
      </c>
      <c r="AM36" s="199">
        <f>(AL36)*'a14'!$G$14/1000000</f>
        <v>2.8128249623704362</v>
      </c>
      <c r="AN36" s="199">
        <v>9.6999999999999993</v>
      </c>
      <c r="AO36" s="199">
        <f>(AN36)*'a14'!$H$14/1000000</f>
        <v>1.7340884814823199</v>
      </c>
      <c r="AP36" s="199">
        <v>38.4</v>
      </c>
      <c r="AQ36" s="199">
        <f>(AP36)*'a14'!$I$14/1000000</f>
        <v>8.3188925517148888</v>
      </c>
      <c r="AR36" s="199">
        <v>20.6</v>
      </c>
      <c r="AS36" s="199">
        <f>(AR36)*'a14'!$J$14/1000000</f>
        <v>8.31362977297184</v>
      </c>
      <c r="AT36" s="199">
        <v>118.5</v>
      </c>
      <c r="AU36" s="199">
        <f t="shared" si="119"/>
        <v>24.059232753823505</v>
      </c>
      <c r="AV36" s="199">
        <f>'a1'!R36/1000</f>
        <v>143.91800000000001</v>
      </c>
      <c r="AW36" s="221">
        <f t="shared" si="120"/>
        <v>167173.20108550356</v>
      </c>
      <c r="AX36" s="199">
        <v>44.7</v>
      </c>
      <c r="AY36" s="199">
        <f>(AX36)*'a14'!$E$19/1000000</f>
        <v>4.2077578934160655</v>
      </c>
      <c r="AZ36" s="199">
        <v>133.19999999999999</v>
      </c>
      <c r="BA36" s="199">
        <f>(AZ36)*'a14'!$F$19/1000000</f>
        <v>15.673192153328294</v>
      </c>
      <c r="BB36" s="199">
        <v>132.69999999999999</v>
      </c>
      <c r="BC36" s="199">
        <f>(BB36)*'a14'!$G$19/1000000</f>
        <v>18.737230619339325</v>
      </c>
      <c r="BD36" s="199">
        <v>63.5</v>
      </c>
      <c r="BE36" s="199">
        <f>(BD36)*'a14'!$H$19/1000000</f>
        <v>10.708890000821281</v>
      </c>
      <c r="BF36" s="199">
        <v>256.60000000000002</v>
      </c>
      <c r="BG36" s="199">
        <f>(BF36)*'a14'!$I$19/1000000</f>
        <v>46.177216273790108</v>
      </c>
      <c r="BH36" s="199">
        <v>148.69999999999999</v>
      </c>
      <c r="BI36" s="199">
        <f>(BH36)*'a14'!$J$19/1000000</f>
        <v>47.397365630937465</v>
      </c>
      <c r="BJ36" s="199">
        <v>779.3</v>
      </c>
      <c r="BK36" s="199">
        <f t="shared" si="89"/>
        <v>142.90165257163255</v>
      </c>
      <c r="BL36" s="199">
        <f>'a1'!X36/1000</f>
        <v>944.09500000000003</v>
      </c>
      <c r="BM36" s="221">
        <f t="shared" si="90"/>
        <v>151363.63668024144</v>
      </c>
      <c r="BN36" s="199">
        <v>58.5</v>
      </c>
      <c r="BO36" s="199">
        <f>(BN36)*'a14'!$E$24/1000000</f>
        <v>6.508942713469696</v>
      </c>
      <c r="BP36" s="199">
        <v>99.3</v>
      </c>
      <c r="BQ36" s="199">
        <f>(BP36)*'a14'!$F$24/1000000</f>
        <v>13.810641270246599</v>
      </c>
      <c r="BR36" s="199">
        <v>124.2</v>
      </c>
      <c r="BS36" s="199">
        <f>(BR36)*'a14'!$G$24/1000000</f>
        <v>20.7284791028958</v>
      </c>
      <c r="BT36" s="199">
        <v>47.1</v>
      </c>
      <c r="BU36" s="199">
        <f>(BT36)*'a14'!$H$24/1000000</f>
        <v>9.2555941756346058</v>
      </c>
      <c r="BV36" s="199">
        <v>199.7</v>
      </c>
      <c r="BW36" s="199">
        <f>(BV36)*'a14'!$I$24/1000000</f>
        <v>41.826580561399055</v>
      </c>
      <c r="BX36" s="199">
        <v>92.2</v>
      </c>
      <c r="BY36" s="199">
        <f>(BX36)*'a14'!$J$24/1000000</f>
        <v>32.883391450116761</v>
      </c>
      <c r="BZ36" s="199">
        <v>621</v>
      </c>
      <c r="CA36" s="199">
        <f t="shared" si="121"/>
        <v>125.01362927376252</v>
      </c>
      <c r="CB36" s="199">
        <f>'a1'!AD36/1000</f>
        <v>755.59</v>
      </c>
      <c r="CC36" s="221">
        <f t="shared" si="106"/>
        <v>165451.67256549519</v>
      </c>
      <c r="CD36" s="199">
        <v>695.5</v>
      </c>
      <c r="CE36" s="199">
        <f>(CD36)*'a14'!$E$29/1000000</f>
        <v>71.8556663914935</v>
      </c>
      <c r="CF36" s="199">
        <v>816.6</v>
      </c>
      <c r="CG36" s="199">
        <f>(CF36)*'a14'!$F$29/1000000</f>
        <v>105.45890937328107</v>
      </c>
      <c r="CH36" s="199">
        <v>996.6</v>
      </c>
      <c r="CI36" s="199">
        <f>(CH36)*'a14'!$G$29/1000000</f>
        <v>154.44577381544732</v>
      </c>
      <c r="CJ36" s="199">
        <v>502.7</v>
      </c>
      <c r="CK36" s="199">
        <f>(CJ36)*'a14'!$H$29/1000000</f>
        <v>95.003037645456772</v>
      </c>
      <c r="CL36" s="199">
        <v>2330.1</v>
      </c>
      <c r="CM36" s="199">
        <f>(CL36)*'a14'!$I$29/1000000</f>
        <v>435.31275079554365</v>
      </c>
      <c r="CN36" s="199">
        <v>1285.2</v>
      </c>
      <c r="CO36" s="199">
        <f>(CN36)*'a14'!$J$29/1000000</f>
        <v>533.97410593344682</v>
      </c>
      <c r="CP36" s="199">
        <v>6626.6</v>
      </c>
      <c r="CQ36" s="199">
        <f t="shared" si="122"/>
        <v>1396.050243954669</v>
      </c>
      <c r="CR36" s="199">
        <f>'a1'!AJ36/1000</f>
        <v>8004.7359999999999</v>
      </c>
      <c r="CS36" s="221">
        <f t="shared" si="107"/>
        <v>174403.03389826586</v>
      </c>
      <c r="CT36" s="199">
        <v>576.20000000000005</v>
      </c>
      <c r="CU36" s="199">
        <f>(CT36)*'a14'!$E$34/1000000</f>
        <v>65.349436635782297</v>
      </c>
      <c r="CV36" s="199">
        <v>1410.3</v>
      </c>
      <c r="CW36" s="199">
        <f>(CV36)*'a14'!$F$34/1000000</f>
        <v>199.93559199809911</v>
      </c>
      <c r="CX36" s="199">
        <v>2290.3000000000002</v>
      </c>
      <c r="CY36" s="199">
        <f>(CX36)*'a14'!$G$34/1000000</f>
        <v>389.62985437417262</v>
      </c>
      <c r="CZ36" s="199">
        <v>806.3</v>
      </c>
      <c r="DA36" s="199">
        <f>(CZ36)*'a14'!$H$34/1000000</f>
        <v>158.66636380159491</v>
      </c>
      <c r="DB36" s="199">
        <v>3170.7</v>
      </c>
      <c r="DC36" s="199">
        <f>(DB36)*'a14'!$I$34/1000000</f>
        <v>624.47097644040343</v>
      </c>
      <c r="DD36" s="199">
        <v>2591.1999999999998</v>
      </c>
      <c r="DE36" s="199">
        <f>(DD36)*'a14'!$J$34/1000000</f>
        <v>957.87643715413662</v>
      </c>
      <c r="DF36" s="199">
        <v>10845.1</v>
      </c>
      <c r="DG36" s="199">
        <f t="shared" si="108"/>
        <v>2395.928660404189</v>
      </c>
      <c r="DH36" s="199">
        <f>'a1'!AP36/1000</f>
        <v>13262.344999999999</v>
      </c>
      <c r="DI36" s="221">
        <f t="shared" si="109"/>
        <v>180656.48725049675</v>
      </c>
      <c r="DJ36" s="199">
        <v>53.4</v>
      </c>
      <c r="DK36" s="199">
        <f>(DJ36)*'a14'!$E$39/1000000</f>
        <v>7.2385039242224254</v>
      </c>
      <c r="DL36" s="199">
        <v>158.5</v>
      </c>
      <c r="DM36" s="199">
        <f>(DL36)*'a14'!$F$39/1000000</f>
        <v>26.856340636452586</v>
      </c>
      <c r="DN36" s="199">
        <v>218.4</v>
      </c>
      <c r="DO36" s="199">
        <f>(DN36)*'a14'!$G$39/1000000</f>
        <v>44.407001602533079</v>
      </c>
      <c r="DP36" s="199">
        <v>85.3</v>
      </c>
      <c r="DQ36" s="199">
        <f>(DP36)*'a14'!$H$39/1000000</f>
        <v>20.608286590009495</v>
      </c>
      <c r="DR36" s="199">
        <v>256.39999999999998</v>
      </c>
      <c r="DS36" s="199">
        <f>(DR36)*'a14'!$I$39/1000000</f>
        <v>71.219420335689804</v>
      </c>
      <c r="DT36" s="199">
        <v>167.4</v>
      </c>
      <c r="DU36" s="199">
        <f>(DT36)*'a14'!$J$39/1000000</f>
        <v>66.947151798122533</v>
      </c>
      <c r="DV36" s="199">
        <v>939.4</v>
      </c>
      <c r="DW36" s="199">
        <f t="shared" si="110"/>
        <v>237.27670488702995</v>
      </c>
      <c r="DX36" s="199">
        <f>'a1'!AV36/1000</f>
        <v>1233.3530000000001</v>
      </c>
      <c r="DY36" s="221">
        <f t="shared" si="111"/>
        <v>192383.44973987978</v>
      </c>
      <c r="DZ36" s="199">
        <v>48.4</v>
      </c>
      <c r="EA36" s="199">
        <f>(DZ36)*'a14'!$E$44/1000000</f>
        <v>6.2943458324253712</v>
      </c>
      <c r="EB36" s="199">
        <v>134.69999999999999</v>
      </c>
      <c r="EC36" s="199">
        <f>(EB36)*'a14'!$F$44/1000000</f>
        <v>21.896910734186399</v>
      </c>
      <c r="ED36" s="199">
        <v>187.6</v>
      </c>
      <c r="EE36" s="199">
        <f>(ED36)*'a14'!$G$44/1000000</f>
        <v>36.595638786043374</v>
      </c>
      <c r="EF36" s="199">
        <v>69.3</v>
      </c>
      <c r="EG36" s="199">
        <f>(EF36)*'a14'!$H$44/1000000</f>
        <v>17.241104269260013</v>
      </c>
      <c r="EH36" s="199">
        <v>244.7</v>
      </c>
      <c r="EI36" s="199">
        <f>(EH36)*'a14'!$I$44/1000000</f>
        <v>65.814172334869369</v>
      </c>
      <c r="EJ36" s="199">
        <v>127.7</v>
      </c>
      <c r="EK36" s="199">
        <f>(EJ36)*'a14'!$J$44/1000000</f>
        <v>69.918909930128081</v>
      </c>
      <c r="EL36" s="199">
        <v>812.5</v>
      </c>
      <c r="EM36" s="199">
        <f t="shared" si="112"/>
        <v>217.76108188691259</v>
      </c>
      <c r="EN36" s="199">
        <f>'a1'!BB36/1000</f>
        <v>1065.6610000000001</v>
      </c>
      <c r="EO36" s="221">
        <f t="shared" si="113"/>
        <v>204343.67203727318</v>
      </c>
      <c r="EP36" s="199">
        <v>108.3</v>
      </c>
      <c r="EQ36" s="199">
        <f>(EP36)*'a14'!$E$49/1000000</f>
        <v>12.217349470584079</v>
      </c>
      <c r="ER36" s="199">
        <v>433.2</v>
      </c>
      <c r="ES36" s="199">
        <f>(ER36)*'a14'!$F$49/1000000</f>
        <v>61.086747352920405</v>
      </c>
      <c r="ET36" s="199">
        <v>691</v>
      </c>
      <c r="EU36" s="199">
        <f>(ET36)*'a14'!$G$49/1000000</f>
        <v>116.92781834035458</v>
      </c>
      <c r="EV36" s="199">
        <v>229</v>
      </c>
      <c r="EW36" s="199">
        <f>(EV36)*'a14'!$H$49/1000000</f>
        <v>47.018386911256563</v>
      </c>
      <c r="EX36" s="199">
        <v>951</v>
      </c>
      <c r="EY36" s="199">
        <f>(EX36)*'a14'!$I$49/1000000</f>
        <v>198.28986414326641</v>
      </c>
      <c r="EZ36" s="199">
        <v>602</v>
      </c>
      <c r="FA36" s="199">
        <f>(EZ36)*'a14'!$J$49/1000000</f>
        <v>260.08690934672421</v>
      </c>
      <c r="FB36" s="199">
        <v>3014.6</v>
      </c>
      <c r="FC36" s="199">
        <f t="shared" si="114"/>
        <v>695.62707556510622</v>
      </c>
      <c r="FD36" s="199">
        <f>'a1'!BH36/1000</f>
        <v>3787.7049999999999</v>
      </c>
      <c r="FE36" s="221">
        <f t="shared" si="115"/>
        <v>183653.97399351487</v>
      </c>
      <c r="FF36" s="199">
        <v>141.4</v>
      </c>
      <c r="FG36" s="199">
        <f>(FF36)*'a14'!$E$54/1000000</f>
        <v>15.868901850598832</v>
      </c>
      <c r="FH36" s="199">
        <v>445.8</v>
      </c>
      <c r="FI36" s="199">
        <f>(FH36)*'a14'!$F$54/1000000</f>
        <v>62.538511713197998</v>
      </c>
      <c r="FJ36" s="199">
        <v>798.4</v>
      </c>
      <c r="FK36" s="199">
        <f>(FJ36)*'a14'!$G$54/1000000</f>
        <v>134.40308950691059</v>
      </c>
      <c r="FL36" s="199">
        <v>385</v>
      </c>
      <c r="FM36" s="199">
        <f>(FL36)*'a14'!$H$54/1000000</f>
        <v>77.430197512958927</v>
      </c>
      <c r="FN36" s="199">
        <v>1101.8</v>
      </c>
      <c r="FO36" s="199">
        <f>(FN36)*'a14'!$I$54/1000000</f>
        <v>222.92038063635252</v>
      </c>
      <c r="FP36" s="199">
        <v>835</v>
      </c>
      <c r="FQ36" s="199">
        <f>(FP36)*'a14'!$J$54/1000000</f>
        <v>343.31099456375881</v>
      </c>
      <c r="FR36" s="199">
        <v>3707.4</v>
      </c>
      <c r="FS36" s="199">
        <f t="shared" si="123"/>
        <v>856.47207578377765</v>
      </c>
      <c r="FT36" s="199">
        <f>'a1'!BN36/1000</f>
        <v>4503.8190000000004</v>
      </c>
      <c r="FU36" s="221">
        <f t="shared" si="116"/>
        <v>190165.7406267387</v>
      </c>
    </row>
    <row r="37" spans="1:177" ht="12.75" customHeight="1" x14ac:dyDescent="0.2">
      <c r="A37" s="1">
        <v>2012</v>
      </c>
      <c r="B37" s="199">
        <v>1705.9</v>
      </c>
      <c r="C37" s="199">
        <f>B37*'a14'!$E$4/1000000</f>
        <v>190.94061853252484</v>
      </c>
      <c r="D37" s="199">
        <v>3739.1</v>
      </c>
      <c r="E37" s="199">
        <f>D37*'a14'!$F$4/1000000</f>
        <v>523.14472328020656</v>
      </c>
      <c r="F37" s="199">
        <v>5642.2</v>
      </c>
      <c r="G37" s="199">
        <f>F37*'a14'!$G$4/1000000</f>
        <v>947.29335648415338</v>
      </c>
      <c r="H37" s="199">
        <v>2090.9</v>
      </c>
      <c r="I37" s="199">
        <f>H37*'a14'!$H$4/1000000</f>
        <v>413.13750472068352</v>
      </c>
      <c r="J37" s="199">
        <v>8864.4</v>
      </c>
      <c r="K37" s="199">
        <f>J37*'a14'!$I$4/1000000</f>
        <v>1739.5028181657556</v>
      </c>
      <c r="L37" s="199">
        <v>6188.3</v>
      </c>
      <c r="M37" s="199">
        <f>L37*'a14'!$J$4/1000000</f>
        <v>2438.0897729117528</v>
      </c>
      <c r="N37" s="199">
        <v>28230.9</v>
      </c>
      <c r="O37" s="199">
        <f t="shared" ref="O37:O42" si="124">(C37)+(E37)+(G37)+(I37)+(K37)+(M37)</f>
        <v>6252.1087940950765</v>
      </c>
      <c r="P37" s="199">
        <f>'a1'!F37/1000</f>
        <v>34713.394999999997</v>
      </c>
      <c r="Q37" s="221">
        <f t="shared" si="105"/>
        <v>180106.52067004904</v>
      </c>
      <c r="R37" s="199">
        <v>42.5</v>
      </c>
      <c r="S37" s="199">
        <f>(R37)*'a14'!$E$9/1000000</f>
        <v>4.4167088340718577</v>
      </c>
      <c r="T37" s="199">
        <v>72</v>
      </c>
      <c r="U37" s="199">
        <f>(T37)*'a14'!$F$9/1000000</f>
        <v>9.3530304721521702</v>
      </c>
      <c r="V37" s="199">
        <v>70.400000000000006</v>
      </c>
      <c r="W37" s="199">
        <f>(V37)*'a14'!$G$9/1000000</f>
        <v>10.974222420658547</v>
      </c>
      <c r="X37" s="199">
        <v>27.9</v>
      </c>
      <c r="Y37" s="199">
        <f>(X37)*'a14'!$H$9/1000000</f>
        <v>5.2304866537068069</v>
      </c>
      <c r="Z37" s="199">
        <v>165.4</v>
      </c>
      <c r="AA37" s="199">
        <f>(Z37)*'a14'!$I$9/1000000</f>
        <v>32.850946258376105</v>
      </c>
      <c r="AB37" s="199">
        <v>64.599999999999994</v>
      </c>
      <c r="AC37" s="199">
        <f>(AB37)*'a14'!$J$9/1000000</f>
        <v>23.57535330315444</v>
      </c>
      <c r="AD37" s="199">
        <v>442.8</v>
      </c>
      <c r="AE37" s="199">
        <f t="shared" si="117"/>
        <v>86.400747942119921</v>
      </c>
      <c r="AF37" s="199">
        <f>'a1'!L37/1000</f>
        <v>526.23500000000001</v>
      </c>
      <c r="AG37" s="221">
        <f t="shared" si="118"/>
        <v>164186.62373677146</v>
      </c>
      <c r="AH37" s="199">
        <v>7.3</v>
      </c>
      <c r="AI37" s="199">
        <f>(AH37)*'a14'!$E$14/1000000</f>
        <v>0.63083324808922236</v>
      </c>
      <c r="AJ37" s="199">
        <v>20.399999999999999</v>
      </c>
      <c r="AK37" s="199">
        <f>(AJ37)*'a14'!$F$14/1000000</f>
        <v>2.203595592640434</v>
      </c>
      <c r="AL37" s="199">
        <v>22</v>
      </c>
      <c r="AM37" s="199">
        <f>(AL37)*'a14'!$G$14/1000000</f>
        <v>2.8517119434170324</v>
      </c>
      <c r="AN37" s="199">
        <v>9.4</v>
      </c>
      <c r="AO37" s="199">
        <f>(AN37)*'a14'!$H$14/1000000</f>
        <v>1.6804568789622483</v>
      </c>
      <c r="AP37" s="199">
        <v>39.299999999999997</v>
      </c>
      <c r="AQ37" s="199">
        <f>(AP37)*'a14'!$I$14/1000000</f>
        <v>8.5138665958957063</v>
      </c>
      <c r="AR37" s="199">
        <v>21</v>
      </c>
      <c r="AS37" s="199">
        <f>(AR37)*'a14'!$J$14/1000000</f>
        <v>8.4750594773013912</v>
      </c>
      <c r="AT37" s="199">
        <v>119.3</v>
      </c>
      <c r="AU37" s="199">
        <f t="shared" si="119"/>
        <v>24.355523736306033</v>
      </c>
      <c r="AV37" s="199">
        <f>'a1'!R37/1000</f>
        <v>144.41499999999999</v>
      </c>
      <c r="AW37" s="221">
        <f t="shared" si="120"/>
        <v>168649.54288893836</v>
      </c>
      <c r="AX37" s="199">
        <v>41.3</v>
      </c>
      <c r="AY37" s="199">
        <f>(AX37)*'a14'!$E$19/1000000</f>
        <v>3.8877047203150665</v>
      </c>
      <c r="AZ37" s="199">
        <v>130.19999999999999</v>
      </c>
      <c r="BA37" s="199">
        <f>(AZ37)*'a14'!$F$19/1000000</f>
        <v>15.320192330055134</v>
      </c>
      <c r="BB37" s="199">
        <v>132.1</v>
      </c>
      <c r="BC37" s="199">
        <f>(BB37)*'a14'!$G$19/1000000</f>
        <v>18.652510661753766</v>
      </c>
      <c r="BD37" s="199">
        <v>55</v>
      </c>
      <c r="BE37" s="199">
        <f>(BD37)*'a14'!$H$19/1000000</f>
        <v>9.2754165361444176</v>
      </c>
      <c r="BF37" s="199">
        <v>263.5</v>
      </c>
      <c r="BG37" s="199">
        <f>(BF37)*'a14'!$I$19/1000000</f>
        <v>47.418926298299652</v>
      </c>
      <c r="BH37" s="199">
        <v>157.69999999999999</v>
      </c>
      <c r="BI37" s="199">
        <f>(BH37)*'a14'!$J$19/1000000</f>
        <v>50.266069670469655</v>
      </c>
      <c r="BJ37" s="199">
        <v>779.9</v>
      </c>
      <c r="BK37" s="199">
        <f>(AY37)+(BA37)+(BC37)+(BE37)+(BG37)+(BI37)</f>
        <v>144.82082021703769</v>
      </c>
      <c r="BL37" s="199">
        <f>'a1'!X37/1000</f>
        <v>943.16300000000001</v>
      </c>
      <c r="BM37" s="221">
        <f t="shared" ref="BM37:BM44" si="125">(BK37)/(BL37)*1000000</f>
        <v>153548.02957393121</v>
      </c>
      <c r="BN37" s="199">
        <v>57.1</v>
      </c>
      <c r="BO37" s="199">
        <f>(BN37)*'a14'!$E$24/1000000</f>
        <v>6.3531731442584558</v>
      </c>
      <c r="BP37" s="199">
        <v>90.5</v>
      </c>
      <c r="BQ37" s="199">
        <f>(BP37)*'a14'!$F$24/1000000</f>
        <v>12.58673751215828</v>
      </c>
      <c r="BR37" s="199">
        <v>135.80000000000001</v>
      </c>
      <c r="BS37" s="199">
        <f>(BR37)*'a14'!$G$24/1000000</f>
        <v>22.664472320235511</v>
      </c>
      <c r="BT37" s="199">
        <v>42.9</v>
      </c>
      <c r="BU37" s="199">
        <f>(BT37)*'a14'!$H$24/1000000</f>
        <v>8.4302545676162328</v>
      </c>
      <c r="BV37" s="199">
        <v>206.8</v>
      </c>
      <c r="BW37" s="199">
        <f>(BV37)*'a14'!$I$24/1000000</f>
        <v>43.31365478266062</v>
      </c>
      <c r="BX37" s="199">
        <v>90.6</v>
      </c>
      <c r="BY37" s="199">
        <f>(BX37)*'a14'!$J$24/1000000</f>
        <v>32.312746913021464</v>
      </c>
      <c r="BZ37" s="199">
        <v>623.70000000000005</v>
      </c>
      <c r="CA37" s="199">
        <f t="shared" si="121"/>
        <v>125.66103923995055</v>
      </c>
      <c r="CB37" s="199">
        <f>'a1'!AD37/1000</f>
        <v>758.12099999999998</v>
      </c>
      <c r="CC37" s="221">
        <f t="shared" si="106"/>
        <v>165753.27584904068</v>
      </c>
      <c r="CD37" s="199">
        <v>652.79999999999995</v>
      </c>
      <c r="CE37" s="199">
        <f>(CD37)*'a14'!$E$29/1000000</f>
        <v>67.444110741002078</v>
      </c>
      <c r="CF37" s="199">
        <v>811.8</v>
      </c>
      <c r="CG37" s="199">
        <f>(CF37)*'a14'!$F$29/1000000</f>
        <v>104.83901864955862</v>
      </c>
      <c r="CH37" s="199">
        <v>997.4</v>
      </c>
      <c r="CI37" s="199">
        <f>(CH37)*'a14'!$G$29/1000000</f>
        <v>154.56975196019181</v>
      </c>
      <c r="CJ37" s="199">
        <v>456.1</v>
      </c>
      <c r="CK37" s="199">
        <f>(CJ37)*'a14'!$H$29/1000000</f>
        <v>86.196310861533405</v>
      </c>
      <c r="CL37" s="199">
        <v>2389</v>
      </c>
      <c r="CM37" s="199">
        <f>(CL37)*'a14'!$I$29/1000000</f>
        <v>446.31653647935877</v>
      </c>
      <c r="CN37" s="199">
        <v>1366.6</v>
      </c>
      <c r="CO37" s="199">
        <f>(CN37)*'a14'!$J$29/1000000</f>
        <v>567.79412789343939</v>
      </c>
      <c r="CP37" s="199">
        <v>6673.7</v>
      </c>
      <c r="CQ37" s="199">
        <f t="shared" si="122"/>
        <v>1427.1598565850841</v>
      </c>
      <c r="CR37" s="199">
        <f>'a1'!AJ37/1000</f>
        <v>8059.7520000000004</v>
      </c>
      <c r="CS37" s="221">
        <f t="shared" si="107"/>
        <v>177072.42810759984</v>
      </c>
      <c r="CT37" s="199">
        <v>561.6</v>
      </c>
      <c r="CU37" s="199">
        <f>(CT37)*'a14'!$E$34/1000000</f>
        <v>63.693584891800306</v>
      </c>
      <c r="CV37" s="199">
        <v>1414.9</v>
      </c>
      <c r="CW37" s="199">
        <f>(CV37)*'a14'!$F$34/1000000</f>
        <v>200.58772539042081</v>
      </c>
      <c r="CX37" s="199">
        <v>2341.1999999999998</v>
      </c>
      <c r="CY37" s="199">
        <f>(CX37)*'a14'!$G$34/1000000</f>
        <v>398.28905167917429</v>
      </c>
      <c r="CZ37" s="199">
        <v>773.8</v>
      </c>
      <c r="DA37" s="199">
        <f>(CZ37)*'a14'!$H$34/1000000</f>
        <v>152.27090699451088</v>
      </c>
      <c r="DB37" s="199">
        <v>3202.5</v>
      </c>
      <c r="DC37" s="199">
        <f>(DB37)*'a14'!$I$34/1000000</f>
        <v>630.73400260207279</v>
      </c>
      <c r="DD37" s="199">
        <v>2675.4</v>
      </c>
      <c r="DE37" s="199">
        <f>(DD37)*'a14'!$J$34/1000000</f>
        <v>989.00224604900325</v>
      </c>
      <c r="DF37" s="199">
        <v>10969.4</v>
      </c>
      <c r="DG37" s="199">
        <f t="shared" si="108"/>
        <v>2434.5775176069824</v>
      </c>
      <c r="DH37" s="199">
        <f>'a1'!AP37/1000</f>
        <v>13392.364</v>
      </c>
      <c r="DI37" s="221">
        <f t="shared" si="109"/>
        <v>181788.4816756013</v>
      </c>
      <c r="DJ37" s="199">
        <v>55.6</v>
      </c>
      <c r="DK37" s="199">
        <f>(DJ37)*'a14'!$E$39/1000000</f>
        <v>7.5367194416997547</v>
      </c>
      <c r="DL37" s="199">
        <v>159.4</v>
      </c>
      <c r="DM37" s="199">
        <f>(DL37)*'a14'!$F$39/1000000</f>
        <v>27.008837207889858</v>
      </c>
      <c r="DN37" s="199">
        <v>209.8</v>
      </c>
      <c r="DO37" s="199">
        <f>(DN37)*'a14'!$G$39/1000000</f>
        <v>42.658374250052383</v>
      </c>
      <c r="DP37" s="199">
        <v>83.6</v>
      </c>
      <c r="DQ37" s="199">
        <f>(DP37)*'a14'!$H$39/1000000</f>
        <v>20.19757044460485</v>
      </c>
      <c r="DR37" s="199">
        <v>269.39999999999998</v>
      </c>
      <c r="DS37" s="199">
        <f>(DR37)*'a14'!$I$39/1000000</f>
        <v>74.83038938547125</v>
      </c>
      <c r="DT37" s="199">
        <v>174</v>
      </c>
      <c r="DU37" s="199">
        <f>(DT37)*'a14'!$J$39/1000000</f>
        <v>69.586645238191878</v>
      </c>
      <c r="DV37" s="199">
        <v>951.7</v>
      </c>
      <c r="DW37" s="199">
        <f t="shared" si="110"/>
        <v>241.81853596790995</v>
      </c>
      <c r="DX37" s="199">
        <f>'a1'!AV37/1000</f>
        <v>1249.0940000000001</v>
      </c>
      <c r="DY37" s="221">
        <f t="shared" si="111"/>
        <v>193595.14653653765</v>
      </c>
      <c r="DZ37" s="199">
        <v>44.1</v>
      </c>
      <c r="EA37" s="199">
        <f>(DZ37)*'a14'!$E$44/1000000</f>
        <v>5.7351374216933655</v>
      </c>
      <c r="EB37" s="199">
        <v>137.9</v>
      </c>
      <c r="EC37" s="199">
        <f>(EB37)*'a14'!$F$44/1000000</f>
        <v>22.41710460463478</v>
      </c>
      <c r="ED37" s="199">
        <v>197.2</v>
      </c>
      <c r="EE37" s="199">
        <f>(ED37)*'a14'!$G$44/1000000</f>
        <v>38.468336719657536</v>
      </c>
      <c r="EF37" s="199">
        <v>60.2</v>
      </c>
      <c r="EG37" s="199">
        <f>(EF37)*'a14'!$H$44/1000000</f>
        <v>14.977120880367282</v>
      </c>
      <c r="EH37" s="199">
        <v>246.4</v>
      </c>
      <c r="EI37" s="199">
        <f>(EH37)*'a14'!$I$44/1000000</f>
        <v>66.271401975119801</v>
      </c>
      <c r="EJ37" s="199">
        <v>139.5</v>
      </c>
      <c r="EK37" s="199">
        <f>(EJ37)*'a14'!$J$44/1000000</f>
        <v>76.37970192053929</v>
      </c>
      <c r="EL37" s="199">
        <v>825.3</v>
      </c>
      <c r="EM37" s="199">
        <f t="shared" si="112"/>
        <v>224.24880352201205</v>
      </c>
      <c r="EN37" s="199">
        <f>'a1'!BB37/1000</f>
        <v>1083.0050000000001</v>
      </c>
      <c r="EO37" s="221">
        <f t="shared" si="113"/>
        <v>207061.65116690323</v>
      </c>
      <c r="EP37" s="199">
        <v>116.7</v>
      </c>
      <c r="EQ37" s="199">
        <f>(EP37)*'a14'!$E$49/1000000</f>
        <v>13.164955523704174</v>
      </c>
      <c r="ER37" s="199">
        <v>433.6</v>
      </c>
      <c r="ES37" s="199">
        <f>(ER37)*'a14'!$F$49/1000000</f>
        <v>61.143152475129938</v>
      </c>
      <c r="ET37" s="199">
        <v>720.6</v>
      </c>
      <c r="EU37" s="199">
        <f>(ET37)*'a14'!$G$49/1000000</f>
        <v>121.93659319256079</v>
      </c>
      <c r="EV37" s="199">
        <v>207.8</v>
      </c>
      <c r="EW37" s="199">
        <f>(EV37)*'a14'!$H$49/1000000</f>
        <v>42.665593013795267</v>
      </c>
      <c r="EX37" s="199">
        <v>980.3</v>
      </c>
      <c r="EY37" s="199">
        <f>(EX37)*'a14'!$I$49/1000000</f>
        <v>204.39911022044589</v>
      </c>
      <c r="EZ37" s="199">
        <v>619.5</v>
      </c>
      <c r="FA37" s="199">
        <f>(EZ37)*'a14'!$J$49/1000000</f>
        <v>267.6475753161057</v>
      </c>
      <c r="FB37" s="199">
        <v>3078.5</v>
      </c>
      <c r="FC37" s="199">
        <f t="shared" si="114"/>
        <v>710.95697974174186</v>
      </c>
      <c r="FD37" s="199">
        <f>'a1'!BH37/1000</f>
        <v>3871.9470000000001</v>
      </c>
      <c r="FE37" s="221">
        <f t="shared" si="115"/>
        <v>183617.43581245866</v>
      </c>
      <c r="FF37" s="199">
        <v>126.9</v>
      </c>
      <c r="FG37" s="199">
        <f>(FF37)*'a14'!$E$54/1000000</f>
        <v>14.241609935226249</v>
      </c>
      <c r="FH37" s="199">
        <v>468.5</v>
      </c>
      <c r="FI37" s="199">
        <f>(FH37)*'a14'!$F$54/1000000</f>
        <v>65.722953651039163</v>
      </c>
      <c r="FJ37" s="199">
        <v>815.9</v>
      </c>
      <c r="FK37" s="199">
        <f>(FJ37)*'a14'!$G$54/1000000</f>
        <v>137.34904900887821</v>
      </c>
      <c r="FL37" s="199">
        <v>374.2</v>
      </c>
      <c r="FM37" s="199">
        <f>(FL37)*'a14'!$H$54/1000000</f>
        <v>75.258129634673324</v>
      </c>
      <c r="FN37" s="199">
        <v>1101.5999999999999</v>
      </c>
      <c r="FO37" s="199">
        <f>(FN37)*'a14'!$I$54/1000000</f>
        <v>222.87991587312209</v>
      </c>
      <c r="FP37" s="199">
        <v>879.5</v>
      </c>
      <c r="FQ37" s="199">
        <f>(FP37)*'a14'!$J$54/1000000</f>
        <v>361.60720924410282</v>
      </c>
      <c r="FR37" s="199">
        <v>3766.7</v>
      </c>
      <c r="FS37" s="199">
        <f t="shared" si="123"/>
        <v>877.05886734704188</v>
      </c>
      <c r="FT37" s="199">
        <f>'a1'!BN37/1000</f>
        <v>4570.866</v>
      </c>
      <c r="FU37" s="221">
        <f t="shared" si="116"/>
        <v>191880.24049426126</v>
      </c>
    </row>
    <row r="38" spans="1:177" ht="12.75" customHeight="1" x14ac:dyDescent="0.2">
      <c r="A38" s="1">
        <v>2013</v>
      </c>
      <c r="B38" s="199">
        <v>1681.6</v>
      </c>
      <c r="C38" s="199">
        <f>B38*'a14'!$E$4/1000000</f>
        <v>188.22073047909825</v>
      </c>
      <c r="D38" s="199">
        <v>3611.2</v>
      </c>
      <c r="E38" s="199">
        <f>D38*'a14'!$F$4/1000000</f>
        <v>505.24998655010074</v>
      </c>
      <c r="F38" s="199">
        <v>5842.9</v>
      </c>
      <c r="G38" s="199">
        <f>F38*'a14'!$G$4/1000000</f>
        <v>980.9897473682712</v>
      </c>
      <c r="H38" s="199">
        <v>2071.6999999999998</v>
      </c>
      <c r="I38" s="199">
        <f>H38*'a14'!$H$4/1000000</f>
        <v>409.34380818300252</v>
      </c>
      <c r="J38" s="199">
        <v>8925.2999999999993</v>
      </c>
      <c r="K38" s="199">
        <f>J38*'a14'!$I$4/1000000</f>
        <v>1751.4535110074926</v>
      </c>
      <c r="L38" s="199">
        <v>6413.8</v>
      </c>
      <c r="M38" s="199">
        <f>L38*'a14'!$J$4/1000000</f>
        <v>2526.9331133754663</v>
      </c>
      <c r="N38" s="199">
        <v>28546.5</v>
      </c>
      <c r="O38" s="199">
        <f t="shared" si="124"/>
        <v>6362.1908969634314</v>
      </c>
      <c r="P38" s="199">
        <f>'a1'!F38/1000</f>
        <v>35080.991999999998</v>
      </c>
      <c r="Q38" s="221">
        <f t="shared" si="105"/>
        <v>181357.21181896544</v>
      </c>
      <c r="R38" s="199">
        <v>40.4</v>
      </c>
      <c r="S38" s="199">
        <f>(R38)*'a14'!$E$9/1000000</f>
        <v>4.1984714563883081</v>
      </c>
      <c r="T38" s="199">
        <v>68.3</v>
      </c>
      <c r="U38" s="199">
        <f>(T38)*'a14'!$F$9/1000000</f>
        <v>8.8723886284443498</v>
      </c>
      <c r="V38" s="199">
        <v>74.8</v>
      </c>
      <c r="W38" s="199">
        <f>(V38)*'a14'!$G$9/1000000</f>
        <v>11.660111321949703</v>
      </c>
      <c r="X38" s="199">
        <v>28</v>
      </c>
      <c r="Y38" s="199">
        <f>(X38)*'a14'!$H$9/1000000</f>
        <v>5.2492339176985876</v>
      </c>
      <c r="Z38" s="199">
        <v>165</v>
      </c>
      <c r="AA38" s="199">
        <f>(Z38)*'a14'!$I$9/1000000</f>
        <v>32.771500197291765</v>
      </c>
      <c r="AB38" s="199">
        <v>68.099999999999994</v>
      </c>
      <c r="AC38" s="199">
        <f>(AB38)*'a14'!$J$9/1000000</f>
        <v>24.852655726699961</v>
      </c>
      <c r="AD38" s="199">
        <v>444.6</v>
      </c>
      <c r="AE38" s="199">
        <f t="shared" si="117"/>
        <v>87.604361248472671</v>
      </c>
      <c r="AF38" s="199">
        <f>'a1'!L38/1000</f>
        <v>526.96</v>
      </c>
      <c r="AG38" s="221">
        <f t="shared" si="118"/>
        <v>166244.80273355218</v>
      </c>
      <c r="AH38" s="199">
        <v>6.5</v>
      </c>
      <c r="AI38" s="199">
        <f>(AH38)*'a14'!$E$14/1000000</f>
        <v>0.56170083733971843</v>
      </c>
      <c r="AJ38" s="199">
        <v>19.7</v>
      </c>
      <c r="AK38" s="199">
        <f>(AJ38)*'a14'!$F$14/1000000</f>
        <v>2.1279820183831646</v>
      </c>
      <c r="AL38" s="199">
        <v>23.4</v>
      </c>
      <c r="AM38" s="199">
        <f>(AL38)*'a14'!$G$14/1000000</f>
        <v>3.0331845216344795</v>
      </c>
      <c r="AN38" s="199">
        <v>8.6999999999999993</v>
      </c>
      <c r="AO38" s="199">
        <f>(AN38)*'a14'!$H$14/1000000</f>
        <v>1.5553164730820808</v>
      </c>
      <c r="AP38" s="199">
        <v>39.799999999999997</v>
      </c>
      <c r="AQ38" s="199">
        <f>(AP38)*'a14'!$I$14/1000000</f>
        <v>8.6221855093294941</v>
      </c>
      <c r="AR38" s="199">
        <v>20.9</v>
      </c>
      <c r="AS38" s="199">
        <f>(AR38)*'a14'!$J$14/1000000</f>
        <v>8.4347020512190021</v>
      </c>
      <c r="AT38" s="199">
        <v>119.1</v>
      </c>
      <c r="AU38" s="199">
        <f t="shared" si="119"/>
        <v>24.33507141098794</v>
      </c>
      <c r="AV38" s="199">
        <f>'a1'!R38/1000</f>
        <v>143.94200000000001</v>
      </c>
      <c r="AW38" s="221">
        <f t="shared" si="120"/>
        <v>169061.64573917229</v>
      </c>
      <c r="AX38" s="199">
        <v>40.700000000000003</v>
      </c>
      <c r="AY38" s="199">
        <f>(AX38)*'a14'!$E$19/1000000</f>
        <v>3.8312247485913615</v>
      </c>
      <c r="AZ38" s="199">
        <v>121.9</v>
      </c>
      <c r="BA38" s="199">
        <f>(AZ38)*'a14'!$F$19/1000000</f>
        <v>14.343559485666061</v>
      </c>
      <c r="BB38" s="199">
        <v>134.4</v>
      </c>
      <c r="BC38" s="199">
        <f>(BB38)*'a14'!$G$19/1000000</f>
        <v>18.977270499165073</v>
      </c>
      <c r="BD38" s="199">
        <v>58.8</v>
      </c>
      <c r="BE38" s="199">
        <f>(BD38)*'a14'!$H$19/1000000</f>
        <v>9.9162634968234862</v>
      </c>
      <c r="BF38" s="199">
        <v>264</v>
      </c>
      <c r="BG38" s="199">
        <f>(BF38)*'a14'!$I$19/1000000</f>
        <v>47.508905285582962</v>
      </c>
      <c r="BH38" s="199">
        <v>158.6</v>
      </c>
      <c r="BI38" s="199">
        <f>(BH38)*'a14'!$J$19/1000000</f>
        <v>50.552940074422878</v>
      </c>
      <c r="BJ38" s="199">
        <v>778.4</v>
      </c>
      <c r="BK38" s="199">
        <f>(AY38)+(BA38)+(BC38)+(BE38)+(BG38)+(BI38)</f>
        <v>145.13016359025181</v>
      </c>
      <c r="BL38" s="199">
        <f>'a1'!X38/1000</f>
        <v>939.80799999999999</v>
      </c>
      <c r="BM38" s="221">
        <f t="shared" si="125"/>
        <v>154425.33324918686</v>
      </c>
      <c r="BN38" s="199">
        <v>54.2</v>
      </c>
      <c r="BO38" s="199">
        <f>(BN38)*'a14'!$E$24/1000000</f>
        <v>6.0305076080351716</v>
      </c>
      <c r="BP38" s="199">
        <v>92.8</v>
      </c>
      <c r="BQ38" s="199">
        <f>(BP38)*'a14'!$F$24/1000000</f>
        <v>12.906621448931364</v>
      </c>
      <c r="BR38" s="199">
        <v>138.30000000000001</v>
      </c>
      <c r="BS38" s="199">
        <f>(BR38)*'a14'!$G$24/1000000</f>
        <v>23.081712237765618</v>
      </c>
      <c r="BT38" s="199">
        <v>36.6</v>
      </c>
      <c r="BU38" s="199">
        <f>(BT38)*'a14'!$H$24/1000000</f>
        <v>7.1922451555886751</v>
      </c>
      <c r="BV38" s="199">
        <v>202.6</v>
      </c>
      <c r="BW38" s="199">
        <f>(BV38)*'a14'!$I$24/1000000</f>
        <v>42.433977074308707</v>
      </c>
      <c r="BX38" s="199">
        <v>100.5</v>
      </c>
      <c r="BY38" s="199">
        <f>(BX38)*'a14'!$J$24/1000000</f>
        <v>35.843609986298645</v>
      </c>
      <c r="BZ38" s="199">
        <v>624.9</v>
      </c>
      <c r="CA38" s="199">
        <f t="shared" si="121"/>
        <v>127.48867351092818</v>
      </c>
      <c r="CB38" s="199">
        <f>'a1'!AD38/1000</f>
        <v>758.26099999999997</v>
      </c>
      <c r="CC38" s="221">
        <f t="shared" si="106"/>
        <v>168132.96940094267</v>
      </c>
      <c r="CD38" s="199">
        <v>636.29999999999995</v>
      </c>
      <c r="CE38" s="199">
        <f>(CD38)*'a14'!$E$29/1000000</f>
        <v>65.739411250765357</v>
      </c>
      <c r="CF38" s="199">
        <v>805.3</v>
      </c>
      <c r="CG38" s="199">
        <f>(CF38)*'a14'!$F$29/1000000</f>
        <v>103.99958329451782</v>
      </c>
      <c r="CH38" s="199">
        <v>1053.4000000000001</v>
      </c>
      <c r="CI38" s="199">
        <f>(CH38)*'a14'!$G$29/1000000</f>
        <v>163.24822209230607</v>
      </c>
      <c r="CJ38" s="199">
        <v>438.9</v>
      </c>
      <c r="CK38" s="199">
        <f>(CJ38)*'a14'!$H$29/1000000</f>
        <v>82.945759344720472</v>
      </c>
      <c r="CL38" s="199">
        <v>2412.4</v>
      </c>
      <c r="CM38" s="199">
        <f>(CL38)*'a14'!$I$29/1000000</f>
        <v>450.68815931469453</v>
      </c>
      <c r="CN38" s="199">
        <v>1361.9</v>
      </c>
      <c r="CO38" s="199">
        <f>(CN38)*'a14'!$J$29/1000000</f>
        <v>565.84137478272737</v>
      </c>
      <c r="CP38" s="199">
        <v>6708.3</v>
      </c>
      <c r="CQ38" s="199">
        <f t="shared" si="122"/>
        <v>1432.4625100797316</v>
      </c>
      <c r="CR38" s="199">
        <f>'a1'!AJ38/1000</f>
        <v>8108.8249999999998</v>
      </c>
      <c r="CS38" s="221">
        <f t="shared" si="107"/>
        <v>176654.75701840053</v>
      </c>
      <c r="CT38" s="199">
        <v>550.9</v>
      </c>
      <c r="CU38" s="199">
        <f>(CT38)*'a14'!$E$34/1000000</f>
        <v>62.480049709566927</v>
      </c>
      <c r="CV38" s="199">
        <v>1362.6</v>
      </c>
      <c r="CW38" s="199">
        <f>(CV38)*'a14'!$F$34/1000000</f>
        <v>193.17325225598091</v>
      </c>
      <c r="CX38" s="199">
        <v>2383.3000000000002</v>
      </c>
      <c r="CY38" s="199">
        <f>(CX38)*'a14'!$G$34/1000000</f>
        <v>405.45117754441156</v>
      </c>
      <c r="CZ38" s="199">
        <v>780.3</v>
      </c>
      <c r="DA38" s="199">
        <f>(CZ38)*'a14'!$H$34/1000000</f>
        <v>153.5499983559277</v>
      </c>
      <c r="DB38" s="199">
        <v>3216.9</v>
      </c>
      <c r="DC38" s="199">
        <f>(DB38)*'a14'!$I$34/1000000</f>
        <v>633.57008992056467</v>
      </c>
      <c r="DD38" s="199">
        <v>2791.2</v>
      </c>
      <c r="DE38" s="199">
        <f>(DD38)*'a14'!$J$34/1000000</f>
        <v>1031.8094749091642</v>
      </c>
      <c r="DF38" s="199">
        <v>11085.3</v>
      </c>
      <c r="DG38" s="199">
        <f t="shared" si="108"/>
        <v>2480.0340426956163</v>
      </c>
      <c r="DH38" s="199">
        <f>'a1'!AP38/1000</f>
        <v>13511.902</v>
      </c>
      <c r="DI38" s="221">
        <f t="shared" si="109"/>
        <v>183544.40719712267</v>
      </c>
      <c r="DJ38" s="199">
        <v>52.7</v>
      </c>
      <c r="DK38" s="199">
        <f>(DJ38)*'a14'!$E$39/1000000</f>
        <v>7.1436171686614571</v>
      </c>
      <c r="DL38" s="199">
        <v>159.69999999999999</v>
      </c>
      <c r="DM38" s="199">
        <f>(DL38)*'a14'!$F$39/1000000</f>
        <v>27.059669398368946</v>
      </c>
      <c r="DN38" s="199">
        <v>219.8</v>
      </c>
      <c r="DO38" s="199">
        <f>(DN38)*'a14'!$G$39/1000000</f>
        <v>44.691661869215984</v>
      </c>
      <c r="DP38" s="199">
        <v>85.2</v>
      </c>
      <c r="DQ38" s="199">
        <f>(DP38)*'a14'!$H$39/1000000</f>
        <v>20.584126816750398</v>
      </c>
      <c r="DR38" s="199">
        <v>264.7</v>
      </c>
      <c r="DS38" s="199">
        <f>(DR38)*'a14'!$I$39/1000000</f>
        <v>73.524885190550265</v>
      </c>
      <c r="DT38" s="199">
        <v>180.2</v>
      </c>
      <c r="DU38" s="199">
        <f>(DT38)*'a14'!$J$39/1000000</f>
        <v>72.06616937886308</v>
      </c>
      <c r="DV38" s="199">
        <v>962.3</v>
      </c>
      <c r="DW38" s="199">
        <f t="shared" si="110"/>
        <v>245.07012982241014</v>
      </c>
      <c r="DX38" s="199">
        <f>'a1'!AV38/1000</f>
        <v>1263.393</v>
      </c>
      <c r="DY38" s="221">
        <f t="shared" si="111"/>
        <v>193977.74866760391</v>
      </c>
      <c r="DZ38" s="199">
        <v>44.4</v>
      </c>
      <c r="EA38" s="199">
        <f>(DZ38)*'a14'!$E$44/1000000</f>
        <v>5.774151961976993</v>
      </c>
      <c r="EB38" s="199">
        <v>126.8</v>
      </c>
      <c r="EC38" s="199">
        <f>(EB38)*'a14'!$F$44/1000000</f>
        <v>20.612682116516968</v>
      </c>
      <c r="ED38" s="199">
        <v>205</v>
      </c>
      <c r="EE38" s="199">
        <f>(ED38)*'a14'!$G$44/1000000</f>
        <v>39.98990379071904</v>
      </c>
      <c r="EF38" s="199">
        <v>63.2</v>
      </c>
      <c r="EG38" s="199">
        <f>(EF38)*'a14'!$H$44/1000000</f>
        <v>15.723489030551701</v>
      </c>
      <c r="EH38" s="199">
        <v>248.7</v>
      </c>
      <c r="EI38" s="199">
        <f>(EH38)*'a14'!$I$44/1000000</f>
        <v>66.890006782517418</v>
      </c>
      <c r="EJ38" s="199">
        <v>148.5</v>
      </c>
      <c r="EK38" s="199">
        <f>(EJ38)*'a14'!$J$44/1000000</f>
        <v>81.307424625090206</v>
      </c>
      <c r="EL38" s="199">
        <v>836.6</v>
      </c>
      <c r="EM38" s="199">
        <f t="shared" si="112"/>
        <v>230.29765830737233</v>
      </c>
      <c r="EN38" s="199">
        <f>'a1'!BB38/1000</f>
        <v>1098.8679999999999</v>
      </c>
      <c r="EO38" s="221">
        <f t="shared" si="113"/>
        <v>209577.18152441634</v>
      </c>
      <c r="EP38" s="199">
        <v>119</v>
      </c>
      <c r="EQ38" s="199">
        <f>(EP38)*'a14'!$E$49/1000000</f>
        <v>13.42441908586801</v>
      </c>
      <c r="ER38" s="199">
        <v>428.5</v>
      </c>
      <c r="ES38" s="199">
        <f>(ER38)*'a14'!$F$49/1000000</f>
        <v>60.423987166958433</v>
      </c>
      <c r="ET38" s="199">
        <v>748.6</v>
      </c>
      <c r="EU38" s="199">
        <f>(ET38)*'a14'!$G$49/1000000</f>
        <v>126.67462345816126</v>
      </c>
      <c r="EV38" s="199">
        <v>211.3</v>
      </c>
      <c r="EW38" s="199">
        <f>(EV38)*'a14'!$H$49/1000000</f>
        <v>43.384214647810104</v>
      </c>
      <c r="EX38" s="199">
        <v>981.3</v>
      </c>
      <c r="EY38" s="199">
        <f>(EX38)*'a14'!$I$49/1000000</f>
        <v>204.60761691249982</v>
      </c>
      <c r="EZ38" s="199">
        <v>669.9</v>
      </c>
      <c r="FA38" s="199">
        <f>(EZ38)*'a14'!$J$49/1000000</f>
        <v>289.42229330792452</v>
      </c>
      <c r="FB38" s="199">
        <v>3158.5</v>
      </c>
      <c r="FC38" s="199">
        <f t="shared" si="114"/>
        <v>737.93715457922212</v>
      </c>
      <c r="FD38" s="199">
        <f>'a1'!BH38/1000</f>
        <v>3978.5320000000002</v>
      </c>
      <c r="FE38" s="221">
        <f t="shared" si="115"/>
        <v>185479.75850872183</v>
      </c>
      <c r="FF38" s="199">
        <v>136.5</v>
      </c>
      <c r="FG38" s="199">
        <f>(FF38)*'a14'!$E$54/1000000</f>
        <v>15.318989410231543</v>
      </c>
      <c r="FH38" s="199">
        <v>425.6</v>
      </c>
      <c r="FI38" s="199">
        <f>(FH38)*'a14'!$F$54/1000000</f>
        <v>59.704779239876785</v>
      </c>
      <c r="FJ38" s="199">
        <v>861.8</v>
      </c>
      <c r="FK38" s="199">
        <f>(FJ38)*'a14'!$G$54/1000000</f>
        <v>145.07587993118179</v>
      </c>
      <c r="FL38" s="199">
        <v>360.8</v>
      </c>
      <c r="FM38" s="199">
        <f>(FL38)*'a14'!$H$54/1000000</f>
        <v>72.563156526430092</v>
      </c>
      <c r="FN38" s="199">
        <v>1129.9000000000001</v>
      </c>
      <c r="FO38" s="199">
        <f>(FN38)*'a14'!$I$54/1000000</f>
        <v>228.60567987022577</v>
      </c>
      <c r="FP38" s="199">
        <v>913.9</v>
      </c>
      <c r="FQ38" s="199">
        <f>(FP38)*'a14'!$J$54/1000000</f>
        <v>375.75079991834627</v>
      </c>
      <c r="FR38" s="199">
        <v>3828.6</v>
      </c>
      <c r="FS38" s="199">
        <f t="shared" si="123"/>
        <v>897.01928489629222</v>
      </c>
      <c r="FT38" s="199">
        <f>'a1'!BN38/1000</f>
        <v>4634.9430000000002</v>
      </c>
      <c r="FU38" s="221">
        <f t="shared" si="116"/>
        <v>193534.04883216301</v>
      </c>
    </row>
    <row r="39" spans="1:177" ht="12.75" customHeight="1" x14ac:dyDescent="0.2">
      <c r="A39" s="1">
        <v>2014</v>
      </c>
      <c r="B39" s="199">
        <v>1634.1</v>
      </c>
      <c r="C39" s="199">
        <f>B39*'a14'!$E$4/1000000</f>
        <v>182.90407687672123</v>
      </c>
      <c r="D39" s="199">
        <v>3528.7</v>
      </c>
      <c r="E39" s="199">
        <f>D39*'a14'!$F$4/1000000</f>
        <v>493.70725175546647</v>
      </c>
      <c r="F39" s="199">
        <v>6015.8</v>
      </c>
      <c r="G39" s="199">
        <f>F39*'a14'!$G$4/1000000</f>
        <v>1010.0186760372496</v>
      </c>
      <c r="H39" s="199">
        <v>2027.9</v>
      </c>
      <c r="I39" s="199">
        <f>H39*'a14'!$H$4/1000000</f>
        <v>400.68943795641786</v>
      </c>
      <c r="J39" s="199">
        <v>9048.9</v>
      </c>
      <c r="K39" s="199">
        <f>J39*'a14'!$I$4/1000000</f>
        <v>1775.7081191394911</v>
      </c>
      <c r="L39" s="199">
        <v>6588.4</v>
      </c>
      <c r="M39" s="199">
        <f>L39*'a14'!$J$4/1000000</f>
        <v>2595.7226798719826</v>
      </c>
      <c r="N39" s="199">
        <v>28843.7</v>
      </c>
      <c r="O39" s="199">
        <f t="shared" si="124"/>
        <v>6458.7502416373281</v>
      </c>
      <c r="P39" s="199">
        <f>'a1'!F39/1000</f>
        <v>35434.065999999999</v>
      </c>
      <c r="Q39" s="221">
        <f t="shared" si="105"/>
        <v>182275.16541955213</v>
      </c>
      <c r="R39" s="199">
        <v>42</v>
      </c>
      <c r="S39" s="199">
        <f>(R39)*'a14'!$E$9/1000000</f>
        <v>4.3647475536710125</v>
      </c>
      <c r="T39" s="199">
        <v>66.7</v>
      </c>
      <c r="U39" s="199">
        <f>(T39)*'a14'!$F$9/1000000</f>
        <v>8.6645435068409693</v>
      </c>
      <c r="V39" s="199">
        <v>78.099999999999994</v>
      </c>
      <c r="W39" s="199">
        <f>(V39)*'a14'!$G$9/1000000</f>
        <v>12.174527997918073</v>
      </c>
      <c r="X39" s="199">
        <v>24.4</v>
      </c>
      <c r="Y39" s="199">
        <f>(X39)*'a14'!$H$9/1000000</f>
        <v>4.5743324139944823</v>
      </c>
      <c r="Z39" s="199">
        <v>164.8</v>
      </c>
      <c r="AA39" s="199">
        <f>(Z39)*'a14'!$I$9/1000000</f>
        <v>32.731777166749595</v>
      </c>
      <c r="AB39" s="199">
        <v>69.900000000000006</v>
      </c>
      <c r="AC39" s="199">
        <f>(AB39)*'a14'!$J$9/1000000</f>
        <v>25.509554115951943</v>
      </c>
      <c r="AD39" s="199">
        <v>445.8</v>
      </c>
      <c r="AE39" s="199">
        <f t="shared" si="117"/>
        <v>88.019482755126077</v>
      </c>
      <c r="AF39" s="199">
        <f>'a1'!L39/1000</f>
        <v>527.97</v>
      </c>
      <c r="AG39" s="221">
        <f t="shared" si="118"/>
        <v>166713.03815581583</v>
      </c>
      <c r="AH39" s="199">
        <v>7</v>
      </c>
      <c r="AI39" s="199">
        <f>(AH39)*'a14'!$E$14/1000000</f>
        <v>0.60490859405815844</v>
      </c>
      <c r="AJ39" s="199">
        <v>17.600000000000001</v>
      </c>
      <c r="AK39" s="199">
        <f>(AJ39)*'a14'!$F$14/1000000</f>
        <v>1.9011412956113551</v>
      </c>
      <c r="AL39" s="199">
        <v>24.4</v>
      </c>
      <c r="AM39" s="199">
        <f>(AL39)*'a14'!$G$14/1000000</f>
        <v>3.1628077917897994</v>
      </c>
      <c r="AN39" s="199">
        <v>9.1999999999999993</v>
      </c>
      <c r="AO39" s="199">
        <f>(AN39)*'a14'!$H$14/1000000</f>
        <v>1.6447024772822003</v>
      </c>
      <c r="AP39" s="199">
        <v>38.700000000000003</v>
      </c>
      <c r="AQ39" s="199">
        <f>(AP39)*'a14'!$I$14/1000000</f>
        <v>8.3838838997751619</v>
      </c>
      <c r="AR39" s="199">
        <v>22.4</v>
      </c>
      <c r="AS39" s="199">
        <f>(AR39)*'a14'!$J$14/1000000</f>
        <v>9.0400634424548141</v>
      </c>
      <c r="AT39" s="199">
        <v>119.2</v>
      </c>
      <c r="AU39" s="199">
        <f t="shared" si="119"/>
        <v>24.737507500971489</v>
      </c>
      <c r="AV39" s="199">
        <f>'a1'!R39/1000</f>
        <v>144.095</v>
      </c>
      <c r="AW39" s="221">
        <f t="shared" si="120"/>
        <v>171674.98872945967</v>
      </c>
      <c r="AX39" s="199">
        <v>38.299999999999997</v>
      </c>
      <c r="AY39" s="199">
        <f>(AX39)*'a14'!$E$19/1000000</f>
        <v>3.6053048616965384</v>
      </c>
      <c r="AZ39" s="199">
        <v>113.6</v>
      </c>
      <c r="BA39" s="199">
        <f>(AZ39)*'a14'!$F$19/1000000</f>
        <v>13.366926641276983</v>
      </c>
      <c r="BB39" s="199">
        <v>144.4</v>
      </c>
      <c r="BC39" s="199">
        <f>(BB39)*'a14'!$G$19/1000000</f>
        <v>20.389269792257714</v>
      </c>
      <c r="BD39" s="199">
        <v>55.1</v>
      </c>
      <c r="BE39" s="199">
        <f>(BD39)*'a14'!$H$19/1000000</f>
        <v>9.2922809298464983</v>
      </c>
      <c r="BF39" s="199">
        <v>260.3</v>
      </c>
      <c r="BG39" s="199">
        <f>(BF39)*'a14'!$I$19/1000000</f>
        <v>46.843060779686532</v>
      </c>
      <c r="BH39" s="199">
        <v>165.8</v>
      </c>
      <c r="BI39" s="199">
        <f>(BH39)*'a14'!$J$19/1000000</f>
        <v>52.847903306048636</v>
      </c>
      <c r="BJ39" s="199">
        <v>777.4</v>
      </c>
      <c r="BK39" s="199">
        <f>(AY39)+(BA39)+(BC39)+(BE39)+(BG39)+(BI39)</f>
        <v>146.34474631081289</v>
      </c>
      <c r="BL39" s="199">
        <f>'a1'!X39/1000</f>
        <v>937.76800000000003</v>
      </c>
      <c r="BM39" s="221">
        <f t="shared" si="125"/>
        <v>156056.45139396194</v>
      </c>
      <c r="BN39" s="199">
        <v>48.3</v>
      </c>
      <c r="BO39" s="199">
        <f>(BN39)*'a14'!$E$24/1000000</f>
        <v>5.3740501377878003</v>
      </c>
      <c r="BP39" s="199">
        <v>86.9</v>
      </c>
      <c r="BQ39" s="199">
        <f>(BP39)*'a14'!$F$24/1000000</f>
        <v>12.086049611122151</v>
      </c>
      <c r="BR39" s="199">
        <v>142.6</v>
      </c>
      <c r="BS39" s="199">
        <f>(BR39)*'a14'!$G$24/1000000</f>
        <v>23.7993648959174</v>
      </c>
      <c r="BT39" s="199">
        <v>36.4</v>
      </c>
      <c r="BU39" s="199">
        <f>(BT39)*'a14'!$H$24/1000000</f>
        <v>7.1529432694925621</v>
      </c>
      <c r="BV39" s="199">
        <v>210.3</v>
      </c>
      <c r="BW39" s="199">
        <f>(BV39)*'a14'!$I$24/1000000</f>
        <v>44.04671953962054</v>
      </c>
      <c r="BX39" s="199">
        <v>101.6</v>
      </c>
      <c r="BY39" s="199">
        <f>(BX39)*'a14'!$J$24/1000000</f>
        <v>36.235928105551658</v>
      </c>
      <c r="BZ39" s="199">
        <v>626.1</v>
      </c>
      <c r="CA39" s="199">
        <f t="shared" si="121"/>
        <v>128.69505555949212</v>
      </c>
      <c r="CB39" s="199">
        <f>'a1'!AD39/1000</f>
        <v>758.65700000000004</v>
      </c>
      <c r="CC39" s="221">
        <f t="shared" ref="CC39:CC44" si="126">(CA39)/(CB39)*1000000</f>
        <v>169635.36296309414</v>
      </c>
      <c r="CD39" s="199">
        <v>617.1</v>
      </c>
      <c r="CE39" s="199">
        <f>(CD39)*'a14'!$E$29/1000000</f>
        <v>63.755760934853541</v>
      </c>
      <c r="CF39" s="199">
        <v>779.7</v>
      </c>
      <c r="CG39" s="199">
        <f>(CF39)*'a14'!$F$29/1000000</f>
        <v>100.69349943466479</v>
      </c>
      <c r="CH39" s="199">
        <v>1044.0999999999999</v>
      </c>
      <c r="CI39" s="199">
        <f>(CH39)*'a14'!$G$29/1000000</f>
        <v>161.80697615965136</v>
      </c>
      <c r="CJ39" s="199">
        <v>430</v>
      </c>
      <c r="CK39" s="199">
        <f>(CJ39)*'a14'!$H$29/1000000</f>
        <v>81.263787920323082</v>
      </c>
      <c r="CL39" s="199">
        <v>2451.6999999999998</v>
      </c>
      <c r="CM39" s="199">
        <f>(CL39)*'a14'!$I$29/1000000</f>
        <v>458.03024382019419</v>
      </c>
      <c r="CN39" s="199">
        <v>1411.4</v>
      </c>
      <c r="CO39" s="199">
        <f>(CN39)*'a14'!$J$29/1000000</f>
        <v>586.40760435299308</v>
      </c>
      <c r="CP39" s="199">
        <v>6734</v>
      </c>
      <c r="CQ39" s="199">
        <f t="shared" si="122"/>
        <v>1451.95787262268</v>
      </c>
      <c r="CR39" s="199">
        <f>'a1'!AJ39/1000</f>
        <v>8147.5349999999999</v>
      </c>
      <c r="CS39" s="221">
        <f t="shared" ref="CS39:CS45" si="127">(CQ39)/(CR39)*1000000</f>
        <v>178208.23999193378</v>
      </c>
      <c r="CT39" s="199">
        <v>547.29999999999995</v>
      </c>
      <c r="CU39" s="199">
        <f>(CT39)*'a14'!$E$34/1000000</f>
        <v>62.071757498722057</v>
      </c>
      <c r="CV39" s="199">
        <v>1329.4</v>
      </c>
      <c r="CW39" s="199">
        <f>(CV39)*'a14'!$F$34/1000000</f>
        <v>188.46655038096361</v>
      </c>
      <c r="CX39" s="199">
        <v>2477.1999999999998</v>
      </c>
      <c r="CY39" s="199">
        <f>(CX39)*'a14'!$G$34/1000000</f>
        <v>421.42561029371717</v>
      </c>
      <c r="CZ39" s="199">
        <v>780.6</v>
      </c>
      <c r="DA39" s="199">
        <f>(CZ39)*'a14'!$H$34/1000000</f>
        <v>153.60903334183925</v>
      </c>
      <c r="DB39" s="199">
        <v>3228.1</v>
      </c>
      <c r="DC39" s="199">
        <f>(DB39)*'a14'!$I$34/1000000</f>
        <v>635.77593561272477</v>
      </c>
      <c r="DD39" s="199">
        <v>2824.9</v>
      </c>
      <c r="DE39" s="199">
        <f>(DD39)*'a14'!$J$34/1000000</f>
        <v>1044.2671917708865</v>
      </c>
      <c r="DF39" s="199">
        <v>11187.4</v>
      </c>
      <c r="DG39" s="199">
        <f t="shared" ref="DG39:DG45" si="128">(CU39)+(CW39)+(CY39)+(DA39)+(DC39)+(DE39)</f>
        <v>2505.6160788988536</v>
      </c>
      <c r="DH39" s="199">
        <f>'a1'!AP39/1000</f>
        <v>13617.763000000001</v>
      </c>
      <c r="DI39" s="221">
        <f t="shared" ref="DI39:DI45" si="129">(DG39)/(DH39)*1000000</f>
        <v>183996.15846588413</v>
      </c>
      <c r="DJ39" s="199">
        <v>52.7</v>
      </c>
      <c r="DK39" s="199">
        <f>(DJ39)*'a14'!$E$39/1000000</f>
        <v>7.1436171686614571</v>
      </c>
      <c r="DL39" s="199">
        <v>154.1</v>
      </c>
      <c r="DM39" s="199">
        <f>(DL39)*'a14'!$F$39/1000000</f>
        <v>26.110801842759265</v>
      </c>
      <c r="DN39" s="199">
        <v>221.7</v>
      </c>
      <c r="DO39" s="199">
        <f>(DN39)*'a14'!$G$39/1000000</f>
        <v>45.077986516857067</v>
      </c>
      <c r="DP39" s="199">
        <v>83.4</v>
      </c>
      <c r="DQ39" s="199">
        <f>(DP39)*'a14'!$H$39/1000000</f>
        <v>20.14925089808666</v>
      </c>
      <c r="DR39" s="199">
        <v>275</v>
      </c>
      <c r="DS39" s="199">
        <f>(DR39)*'a14'!$I$39/1000000</f>
        <v>76.385883745377129</v>
      </c>
      <c r="DT39" s="199">
        <v>185.9</v>
      </c>
      <c r="DU39" s="199">
        <f>(DT39)*'a14'!$J$39/1000000</f>
        <v>74.345731895286605</v>
      </c>
      <c r="DV39" s="199">
        <v>972.7</v>
      </c>
      <c r="DW39" s="199">
        <f t="shared" ref="DW39:DW45" si="130">(DK39)+(DM39)+(DO39)+(DQ39)+(DS39)+(DU39)</f>
        <v>249.21327206702819</v>
      </c>
      <c r="DX39" s="199">
        <f>'a1'!AV39/1000</f>
        <v>1277.425</v>
      </c>
      <c r="DY39" s="221">
        <f t="shared" ref="DY39:DY45" si="131">(DW39)/(DX39)*1000000</f>
        <v>195090.33568861437</v>
      </c>
      <c r="DZ39" s="199">
        <v>40.799999999999997</v>
      </c>
      <c r="EA39" s="199">
        <f>(DZ39)*'a14'!$E$44/1000000</f>
        <v>5.3059774785734524</v>
      </c>
      <c r="EB39" s="199">
        <v>132.80000000000001</v>
      </c>
      <c r="EC39" s="199">
        <f>(EB39)*'a14'!$F$44/1000000</f>
        <v>21.588045623607677</v>
      </c>
      <c r="ED39" s="199">
        <v>205.2</v>
      </c>
      <c r="EE39" s="199">
        <f>(ED39)*'a14'!$G$44/1000000</f>
        <v>40.028918331002664</v>
      </c>
      <c r="EF39" s="199">
        <v>57.7</v>
      </c>
      <c r="EG39" s="199">
        <f>(EF39)*'a14'!$H$44/1000000</f>
        <v>14.35514742188027</v>
      </c>
      <c r="EH39" s="199">
        <v>249.6</v>
      </c>
      <c r="EI39" s="199">
        <f>(EH39)*'a14'!$I$44/1000000</f>
        <v>67.132069533238237</v>
      </c>
      <c r="EJ39" s="199">
        <v>160</v>
      </c>
      <c r="EK39" s="199">
        <f>(EJ39)*'a14'!$J$44/1000000</f>
        <v>87.60395919201639</v>
      </c>
      <c r="EL39" s="199">
        <v>846.1</v>
      </c>
      <c r="EM39" s="199">
        <f t="shared" ref="EM39:EM45" si="132">(EA39)+(EC39)+(EE39)+(EG39)+(EI39)+(EK39)</f>
        <v>236.0141175803187</v>
      </c>
      <c r="EN39" s="199">
        <f>'a1'!BB39/1000</f>
        <v>1111.989</v>
      </c>
      <c r="EO39" s="221">
        <f t="shared" ref="EO39:EO45" si="133">(EM39)/(EN39)*1000000</f>
        <v>212245.01103906485</v>
      </c>
      <c r="EP39" s="199">
        <v>106.6</v>
      </c>
      <c r="EQ39" s="199">
        <f>(EP39)*'a14'!$E$49/1000000</f>
        <v>12.025572055071679</v>
      </c>
      <c r="ER39" s="199">
        <v>433.7</v>
      </c>
      <c r="ES39" s="199">
        <f>(ER39)*'a14'!$F$49/1000000</f>
        <v>61.157253755682319</v>
      </c>
      <c r="ET39" s="199">
        <v>772.4</v>
      </c>
      <c r="EU39" s="199">
        <f>(ET39)*'a14'!$G$49/1000000</f>
        <v>130.70194918392167</v>
      </c>
      <c r="EV39" s="199">
        <v>201.3</v>
      </c>
      <c r="EW39" s="199">
        <f>(EV39)*'a14'!$H$49/1000000</f>
        <v>41.331009979196281</v>
      </c>
      <c r="EX39" s="199">
        <v>999.6</v>
      </c>
      <c r="EY39" s="199">
        <f>(EX39)*'a14'!$I$49/1000000</f>
        <v>208.42328937708635</v>
      </c>
      <c r="EZ39" s="199">
        <v>723.6</v>
      </c>
      <c r="FA39" s="199">
        <f>(EZ39)*'a14'!$J$49/1000000</f>
        <v>312.62273688254095</v>
      </c>
      <c r="FB39" s="199">
        <v>3237.2</v>
      </c>
      <c r="FC39" s="199">
        <f t="shared" si="114"/>
        <v>766.2618112334992</v>
      </c>
      <c r="FD39" s="199">
        <f>'a1'!BH39/1000</f>
        <v>4081.2710000000002</v>
      </c>
      <c r="FE39" s="221">
        <f t="shared" ref="FE39:FE45" si="134">(FC39)/(FD39)*1000000</f>
        <v>187750.77941001693</v>
      </c>
      <c r="FF39" s="199">
        <v>134.19999999999999</v>
      </c>
      <c r="FG39" s="199">
        <f>(FF39)*'a14'!$E$54/1000000</f>
        <v>15.060867244344857</v>
      </c>
      <c r="FH39" s="199">
        <v>414.3</v>
      </c>
      <c r="FI39" s="199">
        <f>(FH39)*'a14'!$F$54/1000000</f>
        <v>58.119572460246594</v>
      </c>
      <c r="FJ39" s="199">
        <v>905.7</v>
      </c>
      <c r="FK39" s="199">
        <f>(FJ39)*'a14'!$G$54/1000000</f>
        <v>152.46602976754627</v>
      </c>
      <c r="FL39" s="199">
        <v>349.7</v>
      </c>
      <c r="FM39" s="199">
        <f>(FL39)*'a14'!$H$54/1000000</f>
        <v>70.330753429303215</v>
      </c>
      <c r="FN39" s="199">
        <v>1170.8</v>
      </c>
      <c r="FO39" s="199">
        <f>(FN39)*'a14'!$I$54/1000000</f>
        <v>236.88072395084549</v>
      </c>
      <c r="FP39" s="199">
        <v>922.9</v>
      </c>
      <c r="FQ39" s="199">
        <f>(FP39)*'a14'!$J$54/1000000</f>
        <v>379.45115794358446</v>
      </c>
      <c r="FR39" s="199">
        <v>3897.7</v>
      </c>
      <c r="FS39" s="199">
        <f t="shared" si="123"/>
        <v>912.30910479587089</v>
      </c>
      <c r="FT39" s="199">
        <f>'a1'!BN39/1000</f>
        <v>4712.6909999999998</v>
      </c>
      <c r="FU39" s="221">
        <f t="shared" ref="FU39:FU45" si="135">(FS39)/(FT39)*1000000</f>
        <v>193585.59786666915</v>
      </c>
    </row>
    <row r="40" spans="1:177" ht="12.75" customHeight="1" x14ac:dyDescent="0.2">
      <c r="A40" s="1">
        <v>2015</v>
      </c>
      <c r="B40" s="199">
        <v>1569.3</v>
      </c>
      <c r="C40" s="199">
        <f>B40*'a14'!$E$4/1000000</f>
        <v>175.65104206758377</v>
      </c>
      <c r="D40" s="199">
        <v>3484.4</v>
      </c>
      <c r="E40" s="199">
        <f>D40*'a14'!$F$4/1000000</f>
        <v>487.50915295059019</v>
      </c>
      <c r="F40" s="199">
        <v>6005.9</v>
      </c>
      <c r="G40" s="199">
        <f>F40*'a14'!$G$4/1000000</f>
        <v>1008.3565222268222</v>
      </c>
      <c r="H40" s="199">
        <v>1929.4</v>
      </c>
      <c r="I40" s="199">
        <f>H40*'a14'!$H$4/1000000</f>
        <v>381.22698436466919</v>
      </c>
      <c r="J40" s="199">
        <v>9206.4</v>
      </c>
      <c r="K40" s="199">
        <f>J40*'a14'!$I$4/1000000</f>
        <v>1806.6150833853628</v>
      </c>
      <c r="L40" s="199">
        <v>6881</v>
      </c>
      <c r="M40" s="199">
        <f>L40*'a14'!$J$4/1000000</f>
        <v>2711.0023314005089</v>
      </c>
      <c r="N40" s="199">
        <v>29076.400000000001</v>
      </c>
      <c r="O40" s="199">
        <f t="shared" si="124"/>
        <v>6570.3611163955375</v>
      </c>
      <c r="P40" s="199">
        <f>'a1'!F40/1000</f>
        <v>35704.498</v>
      </c>
      <c r="Q40" s="221">
        <f t="shared" si="105"/>
        <v>184020.54319306038</v>
      </c>
      <c r="R40" s="199">
        <v>37.1</v>
      </c>
      <c r="S40" s="199">
        <f>(R40)*'a14'!$E$9/1000000</f>
        <v>3.8555270057427284</v>
      </c>
      <c r="T40" s="199">
        <v>72.2</v>
      </c>
      <c r="U40" s="199">
        <f>(T40)*'a14'!$F$9/1000000</f>
        <v>9.3790111123525932</v>
      </c>
      <c r="V40" s="199">
        <v>79.400000000000006</v>
      </c>
      <c r="W40" s="199">
        <f>(V40)*'a14'!$G$9/1000000</f>
        <v>12.377176991481372</v>
      </c>
      <c r="X40" s="199">
        <v>25.5</v>
      </c>
      <c r="Y40" s="199">
        <f>(X40)*'a14'!$H$9/1000000</f>
        <v>4.7805523179040712</v>
      </c>
      <c r="Z40" s="199">
        <v>168.7</v>
      </c>
      <c r="AA40" s="199">
        <f>(Z40)*'a14'!$I$9/1000000</f>
        <v>33.506376262321936</v>
      </c>
      <c r="AB40" s="199">
        <v>63.6</v>
      </c>
      <c r="AC40" s="199">
        <f>(AB40)*'a14'!$J$9/1000000</f>
        <v>23.210409753570008</v>
      </c>
      <c r="AD40" s="199">
        <v>446.6</v>
      </c>
      <c r="AE40" s="199">
        <f t="shared" si="117"/>
        <v>87.109053443372702</v>
      </c>
      <c r="AF40" s="199">
        <f>'a1'!L40/1000</f>
        <v>528.34799999999996</v>
      </c>
      <c r="AG40" s="221">
        <f t="shared" ref="AG40:AG44" si="136">(AE40)/(AF40)*1000000</f>
        <v>164870.60316945027</v>
      </c>
      <c r="AH40" s="199">
        <v>6.5</v>
      </c>
      <c r="AI40" s="199">
        <f>(AH40)*'a14'!$E$14/1000000</f>
        <v>0.56170083733971843</v>
      </c>
      <c r="AJ40" s="199">
        <v>18.5</v>
      </c>
      <c r="AK40" s="199">
        <f>(AJ40)*'a14'!$F$14/1000000</f>
        <v>1.9983587482278449</v>
      </c>
      <c r="AL40" s="199">
        <v>25.3</v>
      </c>
      <c r="AM40" s="199">
        <f>(AL40)*'a14'!$G$14/1000000</f>
        <v>3.279468734929587</v>
      </c>
      <c r="AN40" s="199">
        <v>7.3</v>
      </c>
      <c r="AO40" s="199">
        <f>(AN40)*'a14'!$H$14/1000000</f>
        <v>1.305035661321746</v>
      </c>
      <c r="AP40" s="199">
        <v>38.299999999999997</v>
      </c>
      <c r="AQ40" s="199">
        <f>(AP40)*'a14'!$I$14/1000000</f>
        <v>8.2972287690281306</v>
      </c>
      <c r="AR40" s="199">
        <v>23.6</v>
      </c>
      <c r="AS40" s="199">
        <f>(AR40)*'a14'!$J$14/1000000</f>
        <v>9.5243525554434676</v>
      </c>
      <c r="AT40" s="199">
        <v>119.5</v>
      </c>
      <c r="AU40" s="199">
        <f t="shared" ref="AU40:AU44" si="137">(AI40)+(AK40)+(AM40)+(AO40)+(AQ40)+(AS40)</f>
        <v>24.966145306290493</v>
      </c>
      <c r="AV40" s="199">
        <f>'a1'!R40/1000</f>
        <v>144.636</v>
      </c>
      <c r="AW40" s="221">
        <f t="shared" ref="AW40:AW44" si="138">(AU40)/(AV40)*1000000</f>
        <v>172613.63219592973</v>
      </c>
      <c r="AX40" s="199">
        <v>38.700000000000003</v>
      </c>
      <c r="AY40" s="199">
        <f>(AX40)*'a14'!$E$19/1000000</f>
        <v>3.6429581761790093</v>
      </c>
      <c r="AZ40" s="199">
        <v>113.1</v>
      </c>
      <c r="BA40" s="199">
        <f>(AZ40)*'a14'!$F$19/1000000</f>
        <v>13.308093337398123</v>
      </c>
      <c r="BB40" s="199">
        <v>137.5</v>
      </c>
      <c r="BC40" s="199">
        <f>(BB40)*'a14'!$G$19/1000000</f>
        <v>19.41499028002379</v>
      </c>
      <c r="BD40" s="199">
        <v>49.1</v>
      </c>
      <c r="BE40" s="199">
        <f>(BD40)*'a14'!$H$19/1000000</f>
        <v>8.2804173077216525</v>
      </c>
      <c r="BF40" s="199">
        <v>274.3</v>
      </c>
      <c r="BG40" s="199">
        <f>(BF40)*'a14'!$I$19/1000000</f>
        <v>49.362472423618968</v>
      </c>
      <c r="BH40" s="199">
        <v>164</v>
      </c>
      <c r="BI40" s="199">
        <f>(BH40)*'a14'!$J$19/1000000</f>
        <v>52.274162498142196</v>
      </c>
      <c r="BJ40" s="199">
        <v>776.8</v>
      </c>
      <c r="BK40" s="199">
        <f t="shared" ref="BK40:BK44" si="139">(AY40)+(BA40)+(BC40)+(BE40)+(BG40)+(BI40)</f>
        <v>146.28309402308375</v>
      </c>
      <c r="BL40" s="199">
        <f>'a1'!X40/1000</f>
        <v>937.41899999999998</v>
      </c>
      <c r="BM40" s="221">
        <f t="shared" si="125"/>
        <v>156048.78290613243</v>
      </c>
      <c r="BN40" s="199">
        <v>51.2</v>
      </c>
      <c r="BO40" s="199">
        <f>(BN40)*'a14'!$E$24/1000000</f>
        <v>5.6967156740110854</v>
      </c>
      <c r="BP40" s="199">
        <v>84.6</v>
      </c>
      <c r="BQ40" s="199">
        <f>(BP40)*'a14'!$F$24/1000000</f>
        <v>11.766165674349066</v>
      </c>
      <c r="BR40" s="199">
        <v>137.69999999999999</v>
      </c>
      <c r="BS40" s="199">
        <f>(BR40)*'a14'!$G$24/1000000</f>
        <v>22.981574657558387</v>
      </c>
      <c r="BT40" s="199">
        <v>40.5</v>
      </c>
      <c r="BU40" s="199">
        <f>(BT40)*'a14'!$H$24/1000000</f>
        <v>7.9586319344628782</v>
      </c>
      <c r="BV40" s="199">
        <v>211.9</v>
      </c>
      <c r="BW40" s="199">
        <f>(BV40)*'a14'!$I$24/1000000</f>
        <v>44.381834857087931</v>
      </c>
      <c r="BX40" s="199">
        <v>101</v>
      </c>
      <c r="BY40" s="199">
        <f>(BX40)*'a14'!$J$24/1000000</f>
        <v>36.021936404140924</v>
      </c>
      <c r="BZ40" s="199">
        <v>627</v>
      </c>
      <c r="CA40" s="199">
        <f t="shared" ref="CA40:CA44" si="140">(BO40)+(BQ40)+(BS40)+(BU40)+(BW40)+(BY40)</f>
        <v>128.80685920161028</v>
      </c>
      <c r="CB40" s="199">
        <f>'a1'!AD40/1000</f>
        <v>759.226</v>
      </c>
      <c r="CC40" s="221">
        <f t="shared" si="126"/>
        <v>169655.49019871591</v>
      </c>
      <c r="CD40" s="199">
        <v>586.4</v>
      </c>
      <c r="CE40" s="199">
        <f>(CD40)*'a14'!$E$29/1000000</f>
        <v>60.583986731807023</v>
      </c>
      <c r="CF40" s="199">
        <v>781.6</v>
      </c>
      <c r="CG40" s="199">
        <f>(CF40)*'a14'!$F$29/1000000</f>
        <v>100.93887284613824</v>
      </c>
      <c r="CH40" s="199">
        <v>1065.4000000000001</v>
      </c>
      <c r="CI40" s="199">
        <f>(CH40)*'a14'!$G$29/1000000</f>
        <v>165.10789426347341</v>
      </c>
      <c r="CJ40" s="199">
        <v>395.8</v>
      </c>
      <c r="CK40" s="199">
        <f>(CJ40)*'a14'!$H$29/1000000</f>
        <v>74.800481997357863</v>
      </c>
      <c r="CL40" s="199">
        <v>2476.8000000000002</v>
      </c>
      <c r="CM40" s="199">
        <f>(CL40)*'a14'!$I$29/1000000</f>
        <v>462.71946318630216</v>
      </c>
      <c r="CN40" s="199">
        <v>1444.1</v>
      </c>
      <c r="CO40" s="199">
        <f>(CN40)*'a14'!$J$29/1000000</f>
        <v>599.99378025092631</v>
      </c>
      <c r="CP40" s="199">
        <v>6750</v>
      </c>
      <c r="CQ40" s="199">
        <f t="shared" ref="CQ40:CQ45" si="141">(CE40)+(CG40)+(CI40)+(CK40)+(CM40)+(CO40)</f>
        <v>1464.1444792760049</v>
      </c>
      <c r="CR40" s="199">
        <f>'a1'!AJ40/1000</f>
        <v>8175.7430000000004</v>
      </c>
      <c r="CS40" s="221">
        <f t="shared" si="127"/>
        <v>179083.96573571413</v>
      </c>
      <c r="CT40" s="199">
        <v>521.6</v>
      </c>
      <c r="CU40" s="199">
        <f>(CT40)*'a14'!$E$34/1000000</f>
        <v>59.157004771301708</v>
      </c>
      <c r="CV40" s="199">
        <v>1298</v>
      </c>
      <c r="CW40" s="199">
        <f>(CV40)*'a14'!$F$34/1000000</f>
        <v>184.01503113772438</v>
      </c>
      <c r="CX40" s="199">
        <v>2421</v>
      </c>
      <c r="CY40" s="199">
        <f>(CX40)*'a14'!$G$34/1000000</f>
        <v>411.86476768976632</v>
      </c>
      <c r="CZ40" s="199">
        <v>772.5</v>
      </c>
      <c r="DA40" s="199">
        <f>(CZ40)*'a14'!$H$34/1000000</f>
        <v>152.01508872222755</v>
      </c>
      <c r="DB40" s="199">
        <v>3310.7</v>
      </c>
      <c r="DC40" s="199">
        <f>(DB40)*'a14'!$I$34/1000000</f>
        <v>652.04404759240674</v>
      </c>
      <c r="DD40" s="199">
        <v>2954</v>
      </c>
      <c r="DE40" s="199">
        <f>(DD40)*'a14'!$J$34/1000000</f>
        <v>1091.9909676417565</v>
      </c>
      <c r="DF40" s="199">
        <v>11277.7</v>
      </c>
      <c r="DG40" s="199">
        <f t="shared" si="128"/>
        <v>2551.0869075551832</v>
      </c>
      <c r="DH40" s="199">
        <f>'a1'!AP40/1000</f>
        <v>13709.293</v>
      </c>
      <c r="DI40" s="221">
        <f t="shared" si="129"/>
        <v>186084.49812511727</v>
      </c>
      <c r="DJ40" s="199">
        <v>45.5</v>
      </c>
      <c r="DK40" s="199">
        <f>(DJ40)*'a14'!$E$39/1000000</f>
        <v>6.1676391114629281</v>
      </c>
      <c r="DL40" s="199">
        <v>148.19999999999999</v>
      </c>
      <c r="DM40" s="199">
        <f>(DL40)*'a14'!$F$39/1000000</f>
        <v>25.111102096670493</v>
      </c>
      <c r="DN40" s="199">
        <v>220.4</v>
      </c>
      <c r="DO40" s="199">
        <f>(DN40)*'a14'!$G$39/1000000</f>
        <v>44.813659126365806</v>
      </c>
      <c r="DP40" s="199">
        <v>84.9</v>
      </c>
      <c r="DQ40" s="199">
        <f>(DP40)*'a14'!$H$39/1000000</f>
        <v>20.511647496973108</v>
      </c>
      <c r="DR40" s="199">
        <v>275.60000000000002</v>
      </c>
      <c r="DS40" s="199">
        <f>(DR40)*'a14'!$I$39/1000000</f>
        <v>76.552543855367048</v>
      </c>
      <c r="DT40" s="199">
        <v>208.2</v>
      </c>
      <c r="DU40" s="199">
        <f>(DT40)*'a14'!$J$39/1000000</f>
        <v>83.264020336733026</v>
      </c>
      <c r="DV40" s="199">
        <v>982.7</v>
      </c>
      <c r="DW40" s="199">
        <f t="shared" si="130"/>
        <v>256.4206120235724</v>
      </c>
      <c r="DX40" s="199">
        <f>'a1'!AV40/1000</f>
        <v>1293.598</v>
      </c>
      <c r="DY40" s="221">
        <f t="shared" si="131"/>
        <v>198222.79566261885</v>
      </c>
      <c r="DZ40" s="199">
        <v>41.4</v>
      </c>
      <c r="EA40" s="199">
        <f>(DZ40)*'a14'!$E$44/1000000</f>
        <v>5.3840065591407091</v>
      </c>
      <c r="EB40" s="199">
        <v>128.6</v>
      </c>
      <c r="EC40" s="199">
        <f>(EB40)*'a14'!$F$44/1000000</f>
        <v>20.90529116864418</v>
      </c>
      <c r="ED40" s="199">
        <v>211.7</v>
      </c>
      <c r="EE40" s="199">
        <f>(ED40)*'a14'!$G$44/1000000</f>
        <v>41.296890890220588</v>
      </c>
      <c r="EF40" s="199">
        <v>53.2</v>
      </c>
      <c r="EG40" s="199">
        <f>(EF40)*'a14'!$H$44/1000000</f>
        <v>13.235595196603647</v>
      </c>
      <c r="EH40" s="199">
        <v>261.3</v>
      </c>
      <c r="EI40" s="199">
        <f>(EH40)*'a14'!$I$44/1000000</f>
        <v>70.278885292608777</v>
      </c>
      <c r="EJ40" s="199">
        <v>155.19999999999999</v>
      </c>
      <c r="EK40" s="199">
        <f>(EJ40)*'a14'!$J$44/1000000</f>
        <v>84.975840416255892</v>
      </c>
      <c r="EL40" s="199">
        <v>851.5</v>
      </c>
      <c r="EM40" s="199">
        <f t="shared" si="132"/>
        <v>236.07650952347379</v>
      </c>
      <c r="EN40" s="199">
        <f>'a1'!BB40/1000</f>
        <v>1122.21</v>
      </c>
      <c r="EO40" s="221">
        <f t="shared" si="133"/>
        <v>210367.49763722811</v>
      </c>
      <c r="EP40" s="199">
        <v>111.7</v>
      </c>
      <c r="EQ40" s="199">
        <f>(EP40)*'a14'!$E$49/1000000</f>
        <v>12.600904301608882</v>
      </c>
      <c r="ER40" s="199">
        <v>424.5</v>
      </c>
      <c r="ES40" s="199">
        <f>(ER40)*'a14'!$F$49/1000000</f>
        <v>59.859935944863139</v>
      </c>
      <c r="ET40" s="199">
        <v>765.8</v>
      </c>
      <c r="EU40" s="199">
        <f>(ET40)*'a14'!$G$49/1000000</f>
        <v>129.58512776417297</v>
      </c>
      <c r="EV40" s="199">
        <v>177.6</v>
      </c>
      <c r="EW40" s="199">
        <f>(EV40)*'a14'!$H$49/1000000</f>
        <v>36.464914914581506</v>
      </c>
      <c r="EX40" s="199">
        <v>1018.7</v>
      </c>
      <c r="EY40" s="199">
        <f>(EX40)*'a14'!$I$49/1000000</f>
        <v>212.40576719531597</v>
      </c>
      <c r="EZ40" s="199">
        <v>786.2</v>
      </c>
      <c r="FA40" s="199">
        <f>(EZ40)*'a14'!$J$49/1000000</f>
        <v>339.66831915015712</v>
      </c>
      <c r="FB40" s="199">
        <v>3284.5</v>
      </c>
      <c r="FC40" s="199">
        <f t="shared" ref="FC40:FC45" si="142">(EQ40)+(ES40)+(EU40)+(EW40)+(EY40)+(FA40)</f>
        <v>790.5849692706995</v>
      </c>
      <c r="FD40" s="199">
        <f>'a1'!BH40/1000</f>
        <v>4150.1469999999999</v>
      </c>
      <c r="FE40" s="221">
        <f t="shared" si="134"/>
        <v>190495.65455650113</v>
      </c>
      <c r="FF40" s="199">
        <v>129.1</v>
      </c>
      <c r="FG40" s="199">
        <f>(FF40)*'a14'!$E$54/1000000</f>
        <v>14.488509398248294</v>
      </c>
      <c r="FH40" s="199">
        <v>415.3</v>
      </c>
      <c r="FI40" s="199">
        <f>(FH40)*'a14'!$F$54/1000000</f>
        <v>58.259856246054575</v>
      </c>
      <c r="FJ40" s="199">
        <v>941.7</v>
      </c>
      <c r="FK40" s="199">
        <f>(FJ40)*'a14'!$G$54/1000000</f>
        <v>158.52628931445105</v>
      </c>
      <c r="FL40" s="199">
        <v>322.89999999999998</v>
      </c>
      <c r="FM40" s="199">
        <f>(FL40)*'a14'!$H$54/1000000</f>
        <v>64.940807212816722</v>
      </c>
      <c r="FN40" s="199">
        <v>1170</v>
      </c>
      <c r="FO40" s="199">
        <f>(FN40)*'a14'!$I$54/1000000</f>
        <v>236.71886489792382</v>
      </c>
      <c r="FP40" s="199">
        <v>981.1</v>
      </c>
      <c r="FQ40" s="199">
        <f>(FP40)*'a14'!$J$54/1000000</f>
        <v>403.38013984012423</v>
      </c>
      <c r="FR40" s="199">
        <v>3960.1</v>
      </c>
      <c r="FS40" s="199">
        <f t="shared" ref="FS40:FS45" si="143">(FG40)+(FI40)+(FK40)+(FM40)+(FO40)+(FQ40)</f>
        <v>936.31446690961866</v>
      </c>
      <c r="FT40" s="199">
        <f>'a1'!BN40/1000</f>
        <v>4765.4719999999998</v>
      </c>
      <c r="FU40" s="221">
        <f t="shared" si="135"/>
        <v>196478.85181354935</v>
      </c>
    </row>
    <row r="41" spans="1:177" ht="12.75" customHeight="1" x14ac:dyDescent="0.2">
      <c r="A41" s="1">
        <v>2016</v>
      </c>
      <c r="B41" s="199">
        <v>1528.9</v>
      </c>
      <c r="C41" s="199">
        <f>B41*'a14'!$E$4/1000000</f>
        <v>171.12908826682525</v>
      </c>
      <c r="D41" s="199">
        <v>3473</v>
      </c>
      <c r="E41" s="199">
        <f>D41*'a14'!$F$4/1000000</f>
        <v>485.91415686987705</v>
      </c>
      <c r="F41" s="199">
        <v>5909.1</v>
      </c>
      <c r="G41" s="199">
        <f>F41*'a14'!$G$4/1000000</f>
        <v>992.10435163597742</v>
      </c>
      <c r="H41" s="199">
        <v>1970.3</v>
      </c>
      <c r="I41" s="199">
        <f>H41*'a14'!$H$4/1000000</f>
        <v>389.30834834337497</v>
      </c>
      <c r="J41" s="199">
        <v>9304</v>
      </c>
      <c r="K41" s="199">
        <f>J41*'a14'!$I$4/1000000</f>
        <v>1825.7675894831223</v>
      </c>
      <c r="L41" s="199">
        <v>7200.7</v>
      </c>
      <c r="M41" s="199">
        <f>L41*'a14'!$J$4/1000000</f>
        <v>2836.9589431355389</v>
      </c>
      <c r="N41" s="199">
        <v>29386</v>
      </c>
      <c r="O41" s="199">
        <f t="shared" si="124"/>
        <v>6701.1824777347156</v>
      </c>
      <c r="P41" s="199">
        <f>'a1'!F41/1000</f>
        <v>36110.803</v>
      </c>
      <c r="Q41" s="221">
        <f t="shared" si="105"/>
        <v>185572.79043987792</v>
      </c>
      <c r="R41" s="199">
        <v>36.4</v>
      </c>
      <c r="S41" s="199">
        <f>(R41)*'a14'!$E$9/1000000</f>
        <v>3.7827812131815439</v>
      </c>
      <c r="T41" s="199">
        <v>71.7</v>
      </c>
      <c r="U41" s="199">
        <f>(T41)*'a14'!$F$9/1000000</f>
        <v>9.3140595118515357</v>
      </c>
      <c r="V41" s="199">
        <v>80.2</v>
      </c>
      <c r="W41" s="199">
        <f>(V41)*'a14'!$G$9/1000000</f>
        <v>12.5018840644434</v>
      </c>
      <c r="X41" s="199">
        <v>23.6</v>
      </c>
      <c r="Y41" s="199">
        <f>(X41)*'a14'!$H$9/1000000</f>
        <v>4.4243543020602383</v>
      </c>
      <c r="Z41" s="199">
        <v>172.6</v>
      </c>
      <c r="AA41" s="199">
        <f>(Z41)*'a14'!$I$9/1000000</f>
        <v>34.280975357894292</v>
      </c>
      <c r="AB41" s="199">
        <v>63.5</v>
      </c>
      <c r="AC41" s="199">
        <f>(AB41)*'a14'!$J$9/1000000</f>
        <v>23.173915398611562</v>
      </c>
      <c r="AD41" s="199">
        <v>447.9</v>
      </c>
      <c r="AE41" s="199">
        <f>(S41)+(U41)+(W41)+(Y41)+(AA41)+(AC41)</f>
        <v>87.477969848042562</v>
      </c>
      <c r="AF41" s="199">
        <f>'a1'!L41/1000</f>
        <v>529.58600000000001</v>
      </c>
      <c r="AG41" s="221">
        <f t="shared" si="136"/>
        <v>165181.80210209967</v>
      </c>
      <c r="AH41" s="199">
        <v>6.4</v>
      </c>
      <c r="AI41" s="199">
        <f>(AH41)*'a14'!$E$14/1000000</f>
        <v>0.5530592859960306</v>
      </c>
      <c r="AJ41" s="199">
        <v>16.899999999999999</v>
      </c>
      <c r="AK41" s="199">
        <f>(AJ41)*'a14'!$F$14/1000000</f>
        <v>1.825527721354085</v>
      </c>
      <c r="AL41" s="199">
        <v>25.3</v>
      </c>
      <c r="AM41" s="199">
        <f>(AL41)*'a14'!$G$14/1000000</f>
        <v>3.279468734929587</v>
      </c>
      <c r="AN41" s="199">
        <v>7</v>
      </c>
      <c r="AO41" s="199">
        <f>(AN41)*'a14'!$H$14/1000000</f>
        <v>1.2514040588016744</v>
      </c>
      <c r="AP41" s="199">
        <v>40.799999999999997</v>
      </c>
      <c r="AQ41" s="199">
        <f>(AP41)*'a14'!$I$14/1000000</f>
        <v>8.8388233361970681</v>
      </c>
      <c r="AR41" s="199">
        <v>25</v>
      </c>
      <c r="AS41" s="199">
        <f>(AR41)*'a14'!$J$14/1000000</f>
        <v>10.089356520596894</v>
      </c>
      <c r="AT41" s="199">
        <v>121.4</v>
      </c>
      <c r="AU41" s="199">
        <f t="shared" si="137"/>
        <v>25.837639657875339</v>
      </c>
      <c r="AV41" s="199">
        <f>'a1'!R41/1000</f>
        <v>146.89099999999999</v>
      </c>
      <c r="AW41" s="221">
        <f t="shared" si="138"/>
        <v>175896.68296815557</v>
      </c>
      <c r="AX41" s="199">
        <v>36.5</v>
      </c>
      <c r="AY41" s="199">
        <f>(AX41)*'a14'!$E$19/1000000</f>
        <v>3.4358649465254225</v>
      </c>
      <c r="AZ41" s="199">
        <v>108</v>
      </c>
      <c r="BA41" s="199">
        <f>(AZ41)*'a14'!$F$19/1000000</f>
        <v>12.707993637833752</v>
      </c>
      <c r="BB41" s="199">
        <v>144.9</v>
      </c>
      <c r="BC41" s="199">
        <f>(BB41)*'a14'!$G$19/1000000</f>
        <v>20.459869756912347</v>
      </c>
      <c r="BD41" s="199">
        <v>51.1</v>
      </c>
      <c r="BE41" s="199">
        <f>(BD41)*'a14'!$H$19/1000000</f>
        <v>8.6177051817632666</v>
      </c>
      <c r="BF41" s="199">
        <v>267.5</v>
      </c>
      <c r="BG41" s="199">
        <f>(BF41)*'a14'!$I$19/1000000</f>
        <v>48.138758196566066</v>
      </c>
      <c r="BH41" s="199">
        <v>173.4</v>
      </c>
      <c r="BI41" s="199">
        <f>(BH41)*'a14'!$J$19/1000000</f>
        <v>55.270364494986936</v>
      </c>
      <c r="BJ41" s="199">
        <v>781.5</v>
      </c>
      <c r="BK41" s="199">
        <f t="shared" si="139"/>
        <v>148.63055621458778</v>
      </c>
      <c r="BL41" s="199">
        <f>'a1'!X41/1000</f>
        <v>942.98400000000004</v>
      </c>
      <c r="BM41" s="221">
        <f t="shared" si="125"/>
        <v>157617.26202627804</v>
      </c>
      <c r="BN41" s="199">
        <v>46.1</v>
      </c>
      <c r="BO41" s="199">
        <f>(BN41)*'a14'!$E$24/1000000</f>
        <v>5.1292693861701366</v>
      </c>
      <c r="BP41" s="199">
        <v>82.2</v>
      </c>
      <c r="BQ41" s="199">
        <f>(BP41)*'a14'!$F$24/1000000</f>
        <v>11.432373740324982</v>
      </c>
      <c r="BR41" s="199">
        <v>139.9</v>
      </c>
      <c r="BS41" s="199">
        <f>(BR41)*'a14'!$G$24/1000000</f>
        <v>23.348745784984885</v>
      </c>
      <c r="BT41" s="199">
        <v>38.700000000000003</v>
      </c>
      <c r="BU41" s="199">
        <f>(BT41)*'a14'!$H$24/1000000</f>
        <v>7.6049149595978616</v>
      </c>
      <c r="BV41" s="199">
        <v>213.3</v>
      </c>
      <c r="BW41" s="199">
        <f>(BV41)*'a14'!$I$24/1000000</f>
        <v>44.675060759871897</v>
      </c>
      <c r="BX41" s="199">
        <v>109.9</v>
      </c>
      <c r="BY41" s="199">
        <f>(BX41)*'a14'!$J$24/1000000</f>
        <v>39.196146641733542</v>
      </c>
      <c r="BZ41" s="199">
        <v>630.1</v>
      </c>
      <c r="CA41" s="199">
        <f t="shared" si="140"/>
        <v>131.38651127268332</v>
      </c>
      <c r="CB41" s="199">
        <f>'a1'!AD41/1000</f>
        <v>763.322</v>
      </c>
      <c r="CC41" s="221">
        <f t="shared" si="126"/>
        <v>172124.62273153837</v>
      </c>
      <c r="CD41" s="199">
        <v>585.6</v>
      </c>
      <c r="CE41" s="199">
        <f>(CD41)*'a14'!$E$29/1000000</f>
        <v>60.501334635310705</v>
      </c>
      <c r="CF41" s="199">
        <v>777.8</v>
      </c>
      <c r="CG41" s="199">
        <f>(CF41)*'a14'!$F$29/1000000</f>
        <v>100.44812602319131</v>
      </c>
      <c r="CH41" s="199">
        <v>1047.2</v>
      </c>
      <c r="CI41" s="199">
        <f>(CH41)*'a14'!$G$29/1000000</f>
        <v>162.28739147053628</v>
      </c>
      <c r="CJ41" s="199">
        <v>409.5</v>
      </c>
      <c r="CK41" s="199">
        <f>(CJ41)*'a14'!$H$29/1000000</f>
        <v>77.38958407761001</v>
      </c>
      <c r="CL41" s="199">
        <v>2488.1999999999998</v>
      </c>
      <c r="CM41" s="199">
        <f>(CL41)*'a14'!$I$29/1000000</f>
        <v>464.84922815736314</v>
      </c>
      <c r="CN41" s="199">
        <v>1475.9</v>
      </c>
      <c r="CO41" s="199">
        <f>(CN41)*'a14'!$J$29/1000000</f>
        <v>613.20602470212748</v>
      </c>
      <c r="CP41" s="199">
        <v>6784.2</v>
      </c>
      <c r="CQ41" s="199">
        <f t="shared" si="141"/>
        <v>1478.6816890661389</v>
      </c>
      <c r="CR41" s="199">
        <f>'a1'!AJ41/1000</f>
        <v>8225.0360000000001</v>
      </c>
      <c r="CS41" s="221">
        <f t="shared" si="127"/>
        <v>179778.14189094599</v>
      </c>
      <c r="CT41" s="199">
        <v>505.6</v>
      </c>
      <c r="CU41" s="199">
        <f>(CT41)*'a14'!$E$34/1000000</f>
        <v>57.342372723102272</v>
      </c>
      <c r="CV41" s="199">
        <v>1315.9</v>
      </c>
      <c r="CW41" s="199">
        <f>(CV41)*'a14'!$F$34/1000000</f>
        <v>186.55268064262827</v>
      </c>
      <c r="CX41" s="199">
        <v>2350.5</v>
      </c>
      <c r="CY41" s="199">
        <f>(CX41)*'a14'!$G$34/1000000</f>
        <v>399.87118399619823</v>
      </c>
      <c r="CZ41" s="199">
        <v>801.2</v>
      </c>
      <c r="DA41" s="199">
        <f>(CZ41)*'a14'!$H$34/1000000</f>
        <v>157.66276904109864</v>
      </c>
      <c r="DB41" s="199">
        <v>3309.4</v>
      </c>
      <c r="DC41" s="199">
        <f>(DB41)*'a14'!$I$34/1000000</f>
        <v>651.78801193170955</v>
      </c>
      <c r="DD41" s="199">
        <v>3139.3</v>
      </c>
      <c r="DE41" s="199">
        <f>(DD41)*'a14'!$J$34/1000000</f>
        <v>1160.4899271217896</v>
      </c>
      <c r="DF41" s="199">
        <v>11421.9</v>
      </c>
      <c r="DG41" s="199">
        <f t="shared" si="128"/>
        <v>2613.7069454565267</v>
      </c>
      <c r="DH41" s="199">
        <f>'a1'!AP41/1000</f>
        <v>13876.5</v>
      </c>
      <c r="DI41" s="221">
        <f t="shared" si="129"/>
        <v>188354.91265495817</v>
      </c>
      <c r="DJ41" s="199">
        <v>44.2</v>
      </c>
      <c r="DK41" s="199">
        <f>(DJ41)*'a14'!$E$39/1000000</f>
        <v>5.9914208511354161</v>
      </c>
      <c r="DL41" s="199">
        <v>146.5</v>
      </c>
      <c r="DM41" s="199">
        <f>(DL41)*'a14'!$F$39/1000000</f>
        <v>24.823053017288984</v>
      </c>
      <c r="DN41" s="199">
        <v>226.2</v>
      </c>
      <c r="DO41" s="199">
        <f>(DN41)*'a14'!$G$39/1000000</f>
        <v>45.992965945480691</v>
      </c>
      <c r="DP41" s="199">
        <v>86.7</v>
      </c>
      <c r="DQ41" s="199">
        <f>(DP41)*'a14'!$H$39/1000000</f>
        <v>20.94652341563685</v>
      </c>
      <c r="DR41" s="199">
        <v>288.10000000000002</v>
      </c>
      <c r="DS41" s="199">
        <f>(DR41)*'a14'!$I$39/1000000</f>
        <v>80.024629480156918</v>
      </c>
      <c r="DT41" s="199">
        <v>206.3</v>
      </c>
      <c r="DU41" s="199">
        <f>(DT41)*'a14'!$J$39/1000000</f>
        <v>82.504166164591865</v>
      </c>
      <c r="DV41" s="199">
        <v>998.1</v>
      </c>
      <c r="DW41" s="199">
        <f t="shared" si="130"/>
        <v>260.28275887429072</v>
      </c>
      <c r="DX41" s="199">
        <f>'a1'!AV41/1000</f>
        <v>1314.14</v>
      </c>
      <c r="DY41" s="221">
        <f t="shared" si="131"/>
        <v>198063.18875788781</v>
      </c>
      <c r="DZ41" s="199">
        <v>38.799999999999997</v>
      </c>
      <c r="EA41" s="199">
        <f>(DZ41)*'a14'!$E$44/1000000</f>
        <v>5.0458805433492628</v>
      </c>
      <c r="EB41" s="199">
        <v>126.2</v>
      </c>
      <c r="EC41" s="199">
        <f>(EB41)*'a14'!$F$44/1000000</f>
        <v>20.515145765807898</v>
      </c>
      <c r="ED41" s="199">
        <v>205.6</v>
      </c>
      <c r="EE41" s="199">
        <f>(ED41)*'a14'!$G$44/1000000</f>
        <v>40.106947411569926</v>
      </c>
      <c r="EF41" s="199">
        <v>54</v>
      </c>
      <c r="EG41" s="199">
        <f>(EF41)*'a14'!$H$44/1000000</f>
        <v>13.434626703319489</v>
      </c>
      <c r="EH41" s="199">
        <v>271.10000000000002</v>
      </c>
      <c r="EI41" s="199">
        <f>(EH41)*'a14'!$I$44/1000000</f>
        <v>72.914679689346514</v>
      </c>
      <c r="EJ41" s="199">
        <v>164.1</v>
      </c>
      <c r="EK41" s="199">
        <f>(EJ41)*'a14'!$J$44/1000000</f>
        <v>89.848810646311804</v>
      </c>
      <c r="EL41" s="199">
        <v>859.9</v>
      </c>
      <c r="EM41" s="199">
        <f t="shared" si="132"/>
        <v>241.86609075970489</v>
      </c>
      <c r="EN41" s="199">
        <f>'a1'!BB41/1000</f>
        <v>1135.4960000000001</v>
      </c>
      <c r="EO41" s="221">
        <f t="shared" si="133"/>
        <v>213004.79328831178</v>
      </c>
      <c r="EP41" s="199">
        <v>103.6</v>
      </c>
      <c r="EQ41" s="199">
        <f>(EP41)*'a14'!$E$49/1000000</f>
        <v>11.687141321814504</v>
      </c>
      <c r="ER41" s="199">
        <v>405.5</v>
      </c>
      <c r="ES41" s="199">
        <f>(ER41)*'a14'!$F$49/1000000</f>
        <v>57.18069263991049</v>
      </c>
      <c r="ET41" s="199">
        <v>747.4</v>
      </c>
      <c r="EU41" s="199">
        <f>(ET41)*'a14'!$G$49/1000000</f>
        <v>126.47156501820696</v>
      </c>
      <c r="EV41" s="199">
        <v>182.5</v>
      </c>
      <c r="EW41" s="199">
        <f>(EV41)*'a14'!$H$49/1000000</f>
        <v>37.470985202202286</v>
      </c>
      <c r="EX41" s="199">
        <v>1054.3</v>
      </c>
      <c r="EY41" s="199">
        <f>(EX41)*'a14'!$I$49/1000000</f>
        <v>219.8286054324351</v>
      </c>
      <c r="EZ41" s="199">
        <v>822.9</v>
      </c>
      <c r="FA41" s="199">
        <f>(EZ41)*'a14'!$J$49/1000000</f>
        <v>355.52411578308863</v>
      </c>
      <c r="FB41" s="199">
        <v>3316.3</v>
      </c>
      <c r="FC41" s="199">
        <f t="shared" si="142"/>
        <v>808.163105397658</v>
      </c>
      <c r="FD41" s="199">
        <f>'a1'!BH41/1000</f>
        <v>4195.4269999999997</v>
      </c>
      <c r="FE41" s="221">
        <f t="shared" si="134"/>
        <v>192629.52385958761</v>
      </c>
      <c r="FF41" s="199">
        <v>125.6</v>
      </c>
      <c r="FG41" s="199">
        <f>(FF41)*'a14'!$E$54/1000000</f>
        <v>14.095714797985947</v>
      </c>
      <c r="FH41" s="199">
        <v>422</v>
      </c>
      <c r="FI41" s="199">
        <f>(FH41)*'a14'!$F$54/1000000</f>
        <v>59.199757610968042</v>
      </c>
      <c r="FJ41" s="199">
        <v>941.9</v>
      </c>
      <c r="FK41" s="199">
        <f>(FJ41)*'a14'!$G$54/1000000</f>
        <v>158.55995742304495</v>
      </c>
      <c r="FL41" s="199">
        <v>316.10000000000002</v>
      </c>
      <c r="FM41" s="199">
        <f>(FL41)*'a14'!$H$54/1000000</f>
        <v>63.573208919081345</v>
      </c>
      <c r="FN41" s="199">
        <v>1198.9000000000001</v>
      </c>
      <c r="FO41" s="199">
        <f>(FN41)*'a14'!$I$54/1000000</f>
        <v>242.56602318471869</v>
      </c>
      <c r="FP41" s="199">
        <v>1020.2</v>
      </c>
      <c r="FQ41" s="199">
        <f>(FP41)*'a14'!$J$54/1000000</f>
        <v>419.45613970532543</v>
      </c>
      <c r="FR41" s="199">
        <v>4024.8</v>
      </c>
      <c r="FS41" s="199">
        <f t="shared" si="143"/>
        <v>957.45080164112449</v>
      </c>
      <c r="FT41" s="199">
        <f>'a1'!BN41/1000</f>
        <v>4861.2690000000002</v>
      </c>
      <c r="FU41" s="221">
        <f t="shared" si="135"/>
        <v>196954.91067067557</v>
      </c>
    </row>
    <row r="42" spans="1:177" ht="12.75" customHeight="1" x14ac:dyDescent="0.2">
      <c r="A42" s="1">
        <v>2017</v>
      </c>
      <c r="B42" s="199">
        <v>1469.9</v>
      </c>
      <c r="C42" s="199">
        <f>B42*'a14'!$E$4/1000000</f>
        <v>164.5252448449254</v>
      </c>
      <c r="D42" s="199">
        <v>3381.8</v>
      </c>
      <c r="E42" s="199">
        <f>D42*'a14'!$F$4/1000000</f>
        <v>473.15418822417229</v>
      </c>
      <c r="F42" s="199">
        <v>6052.5</v>
      </c>
      <c r="G42" s="199">
        <f>F42*'a14'!$G$4/1000000</f>
        <v>1016.1803977385309</v>
      </c>
      <c r="H42" s="199">
        <v>1989.6</v>
      </c>
      <c r="I42" s="199">
        <f>H42*'a14'!$H$4/1000000</f>
        <v>393.12180371718966</v>
      </c>
      <c r="J42" s="199">
        <v>9436.4</v>
      </c>
      <c r="K42" s="199">
        <f>J42*'a14'!$I$4/1000000</f>
        <v>1851.749062919017</v>
      </c>
      <c r="L42" s="199">
        <v>7434.1</v>
      </c>
      <c r="M42" s="199">
        <f>L42*'a14'!$J$4/1000000</f>
        <v>2928.9147553937692</v>
      </c>
      <c r="N42" s="199">
        <v>29764.3</v>
      </c>
      <c r="O42" s="199">
        <f t="shared" si="124"/>
        <v>6827.6454528376044</v>
      </c>
      <c r="P42" s="199">
        <f>'a1'!F42/1000</f>
        <v>36545.074999999997</v>
      </c>
      <c r="Q42" s="221">
        <f t="shared" si="105"/>
        <v>186828.05967254424</v>
      </c>
      <c r="R42" s="199">
        <v>34.5</v>
      </c>
      <c r="S42" s="199">
        <f>(R42)*'a14'!$E$9/1000000</f>
        <v>3.585328347658332</v>
      </c>
      <c r="T42" s="199">
        <v>66.599999999999994</v>
      </c>
      <c r="U42" s="199">
        <f>(T42)*'a14'!$F$9/1000000</f>
        <v>8.651553186740756</v>
      </c>
      <c r="V42" s="199">
        <v>84.2</v>
      </c>
      <c r="W42" s="199">
        <f>(V42)*'a14'!$G$9/1000000</f>
        <v>13.125419429253546</v>
      </c>
      <c r="X42" s="199">
        <v>23.9</v>
      </c>
      <c r="Y42" s="199">
        <f>(X42)*'a14'!$H$9/1000000</f>
        <v>4.4805960940355796</v>
      </c>
      <c r="Z42" s="199">
        <v>176.3</v>
      </c>
      <c r="AA42" s="199">
        <f>(Z42)*'a14'!$I$9/1000000</f>
        <v>35.015851422924477</v>
      </c>
      <c r="AB42" s="199">
        <v>62.2</v>
      </c>
      <c r="AC42" s="199">
        <f>(AB42)*'a14'!$J$9/1000000</f>
        <v>22.6994887841518</v>
      </c>
      <c r="AD42" s="199">
        <v>447.7</v>
      </c>
      <c r="AE42" s="199">
        <f>(S42)+(U42)+(W42)+(Y42)+(AA42)+(AC42)</f>
        <v>87.558237264764486</v>
      </c>
      <c r="AF42" s="199">
        <f>'a1'!L42/1000</f>
        <v>529.74199999999996</v>
      </c>
      <c r="AG42" s="221">
        <f t="shared" si="136"/>
        <v>165284.68058935198</v>
      </c>
      <c r="AH42" s="199">
        <v>6.5</v>
      </c>
      <c r="AI42" s="199">
        <f>(AH42)*'a14'!$E$14/1000000</f>
        <v>0.56170083733971843</v>
      </c>
      <c r="AJ42" s="199">
        <v>17.2</v>
      </c>
      <c r="AK42" s="199">
        <f>(AJ42)*'a14'!$F$14/1000000</f>
        <v>1.857933538892915</v>
      </c>
      <c r="AL42" s="199">
        <v>24.3</v>
      </c>
      <c r="AM42" s="199">
        <f>(AL42)*'a14'!$G$14/1000000</f>
        <v>3.149845464774268</v>
      </c>
      <c r="AN42" s="199">
        <v>7.1</v>
      </c>
      <c r="AO42" s="199">
        <f>(AN42)*'a14'!$H$14/1000000</f>
        <v>1.269281259641698</v>
      </c>
      <c r="AP42" s="199">
        <v>42.8</v>
      </c>
      <c r="AQ42" s="199">
        <f>(AP42)*'a14'!$I$14/1000000</f>
        <v>9.2720989899322177</v>
      </c>
      <c r="AR42" s="199">
        <v>26.3</v>
      </c>
      <c r="AS42" s="199">
        <f>(AR42)*'a14'!$J$14/1000000</f>
        <v>10.614003059667931</v>
      </c>
      <c r="AT42" s="199">
        <v>124.1</v>
      </c>
      <c r="AU42" s="199">
        <f t="shared" si="137"/>
        <v>26.724863150248744</v>
      </c>
      <c r="AV42" s="199">
        <f>'a1'!R42/1000</f>
        <v>149.74</v>
      </c>
      <c r="AW42" s="221">
        <f t="shared" si="138"/>
        <v>178475.11119439523</v>
      </c>
      <c r="AX42" s="199">
        <v>31.5</v>
      </c>
      <c r="AY42" s="199">
        <f>(AX42)*'a14'!$E$19/1000000</f>
        <v>2.9651985154945426</v>
      </c>
      <c r="AZ42" s="199">
        <v>107.3</v>
      </c>
      <c r="BA42" s="199">
        <f>(AZ42)*'a14'!$F$19/1000000</f>
        <v>12.625627012403349</v>
      </c>
      <c r="BB42" s="199">
        <v>144</v>
      </c>
      <c r="BC42" s="199">
        <f>(BB42)*'a14'!$G$19/1000000</f>
        <v>20.332789820534007</v>
      </c>
      <c r="BD42" s="199">
        <v>54.7</v>
      </c>
      <c r="BE42" s="199">
        <f>(BD42)*'a14'!$H$19/1000000</f>
        <v>9.2248233550381755</v>
      </c>
      <c r="BF42" s="199">
        <v>270.2</v>
      </c>
      <c r="BG42" s="199">
        <f>(BF42)*'a14'!$I$19/1000000</f>
        <v>48.624644727895891</v>
      </c>
      <c r="BH42" s="199">
        <v>180.2</v>
      </c>
      <c r="BI42" s="199">
        <f>(BH42)*'a14'!$J$19/1000000</f>
        <v>57.437829769300137</v>
      </c>
      <c r="BJ42" s="199">
        <v>788</v>
      </c>
      <c r="BK42" s="199">
        <f t="shared" si="139"/>
        <v>151.21091320066608</v>
      </c>
      <c r="BL42" s="199">
        <f>'a1'!X42/1000</f>
        <v>952.15899999999999</v>
      </c>
      <c r="BM42" s="221">
        <f t="shared" si="125"/>
        <v>158808.46917444048</v>
      </c>
      <c r="BN42" s="199">
        <v>44.7</v>
      </c>
      <c r="BO42" s="199">
        <f>(BN42)*'a14'!$E$24/1000000</f>
        <v>4.9734998169588955</v>
      </c>
      <c r="BP42" s="199">
        <v>80.599999999999994</v>
      </c>
      <c r="BQ42" s="199">
        <f>(BP42)*'a14'!$F$24/1000000</f>
        <v>11.209845784308921</v>
      </c>
      <c r="BR42" s="199">
        <v>144.30000000000001</v>
      </c>
      <c r="BS42" s="199">
        <f>(BR42)*'a14'!$G$24/1000000</f>
        <v>24.083088039837879</v>
      </c>
      <c r="BT42" s="199">
        <v>38.5</v>
      </c>
      <c r="BU42" s="199">
        <f>(BT42)*'a14'!$H$24/1000000</f>
        <v>7.5656130735017477</v>
      </c>
      <c r="BV42" s="199">
        <v>210.7</v>
      </c>
      <c r="BW42" s="199">
        <f>(BV42)*'a14'!$I$24/1000000</f>
        <v>44.130498368987382</v>
      </c>
      <c r="BX42" s="199">
        <v>114.4</v>
      </c>
      <c r="BY42" s="199">
        <f>(BX42)*'a14'!$J$24/1000000</f>
        <v>40.801084402314082</v>
      </c>
      <c r="BZ42" s="199">
        <v>633.20000000000005</v>
      </c>
      <c r="CA42" s="199">
        <f>(BO42)+(BQ42)+(BS42)+(BU42)+(BW42)+(BY42)</f>
        <v>132.76362948590889</v>
      </c>
      <c r="CB42" s="199">
        <f>'a1'!AD42/1000</f>
        <v>766.697</v>
      </c>
      <c r="CC42" s="221">
        <f t="shared" si="126"/>
        <v>173163.10026765318</v>
      </c>
      <c r="CD42" s="199">
        <v>548.70000000000005</v>
      </c>
      <c r="CE42" s="199">
        <f>(CD42)*'a14'!$E$29/1000000</f>
        <v>56.689006684417663</v>
      </c>
      <c r="CF42" s="199">
        <v>754</v>
      </c>
      <c r="CG42" s="199">
        <f>(CF42)*'a14'!$F$29/1000000</f>
        <v>97.374501184734186</v>
      </c>
      <c r="CH42" s="199">
        <v>1023.5</v>
      </c>
      <c r="CI42" s="199">
        <f>(CH42)*'a14'!$G$29/1000000</f>
        <v>158.61453893248077</v>
      </c>
      <c r="CJ42" s="199">
        <v>405.9</v>
      </c>
      <c r="CK42" s="199">
        <f>(CJ42)*'a14'!$H$29/1000000</f>
        <v>76.709236085718928</v>
      </c>
      <c r="CL42" s="199">
        <v>2539.1</v>
      </c>
      <c r="CM42" s="199">
        <f>(CL42)*'a14'!$I$29/1000000</f>
        <v>474.35844193166173</v>
      </c>
      <c r="CN42" s="199">
        <v>1572</v>
      </c>
      <c r="CO42" s="199">
        <f>(CN42)*'a14'!$J$29/1000000</f>
        <v>653.13359362541121</v>
      </c>
      <c r="CP42" s="199">
        <v>6843.1</v>
      </c>
      <c r="CQ42" s="199">
        <f t="shared" si="141"/>
        <v>1516.8793184444244</v>
      </c>
      <c r="CR42" s="199">
        <f>'a1'!AJ42/1000</f>
        <v>8292.8320000000003</v>
      </c>
      <c r="CS42" s="221">
        <f t="shared" si="127"/>
        <v>182914.51200801178</v>
      </c>
      <c r="CT42" s="199">
        <v>503.1</v>
      </c>
      <c r="CU42" s="199">
        <f>(CT42)*'a14'!$E$34/1000000</f>
        <v>57.058836465571112</v>
      </c>
      <c r="CV42" s="199">
        <v>1278.8</v>
      </c>
      <c r="CW42" s="199">
        <f>(CV42)*'a14'!$F$34/1000000</f>
        <v>181.29308306542518</v>
      </c>
      <c r="CX42" s="199">
        <v>2511.4</v>
      </c>
      <c r="CY42" s="199">
        <f>(CX42)*'a14'!$G$34/1000000</f>
        <v>427.24377429825665</v>
      </c>
      <c r="CZ42" s="199">
        <v>767.1</v>
      </c>
      <c r="DA42" s="199">
        <f>(CZ42)*'a14'!$H$34/1000000</f>
        <v>150.95245897581972</v>
      </c>
      <c r="DB42" s="199">
        <v>3352.6</v>
      </c>
      <c r="DC42" s="199">
        <f>(DB42)*'a14'!$I$34/1000000</f>
        <v>660.29627388718484</v>
      </c>
      <c r="DD42" s="199">
        <v>3193.6</v>
      </c>
      <c r="DE42" s="199">
        <f>(DD42)*'a14'!$J$34/1000000</f>
        <v>1180.5627468722796</v>
      </c>
      <c r="DF42" s="199">
        <v>11606.6</v>
      </c>
      <c r="DG42" s="199">
        <f t="shared" si="128"/>
        <v>2657.4071735645371</v>
      </c>
      <c r="DH42" s="199">
        <f>'a1'!AP42/1000</f>
        <v>14078.499</v>
      </c>
      <c r="DI42" s="221">
        <f t="shared" si="129"/>
        <v>188756.42734104945</v>
      </c>
      <c r="DJ42" s="199">
        <v>41.7</v>
      </c>
      <c r="DK42" s="199">
        <f>(DJ42)*'a14'!$E$39/1000000</f>
        <v>5.6525395812748158</v>
      </c>
      <c r="DL42" s="199">
        <v>145.5</v>
      </c>
      <c r="DM42" s="199">
        <f>(DL42)*'a14'!$F$39/1000000</f>
        <v>24.653612382358684</v>
      </c>
      <c r="DN42" s="199">
        <v>227.5</v>
      </c>
      <c r="DO42" s="199">
        <f>(DN42)*'a14'!$G$39/1000000</f>
        <v>46.257293335971958</v>
      </c>
      <c r="DP42" s="199">
        <v>91.5</v>
      </c>
      <c r="DQ42" s="199">
        <f>(DP42)*'a14'!$H$39/1000000</f>
        <v>22.106192532073489</v>
      </c>
      <c r="DR42" s="199">
        <v>290.8</v>
      </c>
      <c r="DS42" s="199">
        <f>(DR42)*'a14'!$I$39/1000000</f>
        <v>80.774599975111528</v>
      </c>
      <c r="DT42" s="199">
        <v>217.2</v>
      </c>
      <c r="DU42" s="199">
        <f>(DT42)*'a14'!$J$39/1000000</f>
        <v>86.863329573191223</v>
      </c>
      <c r="DV42" s="199">
        <v>1014.1</v>
      </c>
      <c r="DW42" s="199">
        <f t="shared" si="130"/>
        <v>266.30756737998172</v>
      </c>
      <c r="DX42" s="199">
        <f>'a1'!AV42/1000</f>
        <v>1334.7339999999999</v>
      </c>
      <c r="DY42" s="221">
        <f t="shared" si="131"/>
        <v>199521.07864187303</v>
      </c>
      <c r="DZ42" s="199">
        <v>36.5</v>
      </c>
      <c r="EA42" s="199">
        <f>(DZ42)*'a14'!$E$44/1000000</f>
        <v>4.7467690678414467</v>
      </c>
      <c r="EB42" s="199">
        <v>123.9</v>
      </c>
      <c r="EC42" s="199">
        <f>(EB42)*'a14'!$F$44/1000000</f>
        <v>20.141256421423126</v>
      </c>
      <c r="ED42" s="199">
        <v>210.7</v>
      </c>
      <c r="EE42" s="199">
        <f>(ED42)*'a14'!$G$44/1000000</f>
        <v>41.10181818880244</v>
      </c>
      <c r="EF42" s="199">
        <v>57.7</v>
      </c>
      <c r="EG42" s="199">
        <f>(EF42)*'a14'!$H$44/1000000</f>
        <v>14.35514742188027</v>
      </c>
      <c r="EH42" s="199">
        <v>271</v>
      </c>
      <c r="EI42" s="199">
        <f>(EH42)*'a14'!$I$44/1000000</f>
        <v>72.887783828155293</v>
      </c>
      <c r="EJ42" s="199">
        <v>169.2</v>
      </c>
      <c r="EK42" s="199">
        <f>(EJ42)*'a14'!$J$44/1000000</f>
        <v>92.641186845557314</v>
      </c>
      <c r="EL42" s="199">
        <v>869</v>
      </c>
      <c r="EM42" s="199">
        <f t="shared" si="132"/>
        <v>245.87396177365989</v>
      </c>
      <c r="EN42" s="199">
        <f>'a1'!BB42/1000</f>
        <v>1147.3150000000001</v>
      </c>
      <c r="EO42" s="221">
        <f t="shared" si="133"/>
        <v>214303.7978006562</v>
      </c>
      <c r="EP42" s="199">
        <v>101.6</v>
      </c>
      <c r="EQ42" s="199">
        <f>(EP42)*'a14'!$E$49/1000000</f>
        <v>11.461520832976387</v>
      </c>
      <c r="ER42" s="199">
        <v>404.3</v>
      </c>
      <c r="ES42" s="199">
        <f>(ER42)*'a14'!$F$49/1000000</f>
        <v>57.011477273281905</v>
      </c>
      <c r="ET42" s="199">
        <v>747</v>
      </c>
      <c r="EU42" s="199">
        <f>(ET42)*'a14'!$G$49/1000000</f>
        <v>126.40387887155552</v>
      </c>
      <c r="EV42" s="199">
        <v>209.9</v>
      </c>
      <c r="EW42" s="199">
        <f>(EV42)*'a14'!$H$49/1000000</f>
        <v>43.096765994204162</v>
      </c>
      <c r="EX42" s="199">
        <v>1051.8</v>
      </c>
      <c r="EY42" s="199">
        <f>(EX42)*'a14'!$I$49/1000000</f>
        <v>219.30733870230031</v>
      </c>
      <c r="EZ42" s="199">
        <v>836</v>
      </c>
      <c r="FA42" s="199">
        <f>(EZ42)*'a14'!$J$49/1000000</f>
        <v>361.18381430873995</v>
      </c>
      <c r="FB42" s="199">
        <v>3350.5</v>
      </c>
      <c r="FC42" s="199">
        <f t="shared" si="142"/>
        <v>818.46479598305825</v>
      </c>
      <c r="FD42" s="199">
        <f>'a1'!BH42/1000</f>
        <v>4237.3100000000004</v>
      </c>
      <c r="FE42" s="221">
        <f t="shared" si="134"/>
        <v>193156.69516345469</v>
      </c>
      <c r="FF42" s="199">
        <v>121.2</v>
      </c>
      <c r="FG42" s="199">
        <f>(FF42)*'a14'!$E$54/1000000</f>
        <v>13.601915871941854</v>
      </c>
      <c r="FH42" s="199">
        <v>403.5</v>
      </c>
      <c r="FI42" s="199">
        <f>(FH42)*'a14'!$F$54/1000000</f>
        <v>56.604507573520401</v>
      </c>
      <c r="FJ42" s="199">
        <v>935.7</v>
      </c>
      <c r="FK42" s="199">
        <f>(FJ42)*'a14'!$G$54/1000000</f>
        <v>157.51624605663355</v>
      </c>
      <c r="FL42" s="199">
        <v>333.3</v>
      </c>
      <c r="FM42" s="199">
        <f>(FL42)*'a14'!$H$54/1000000</f>
        <v>67.032428132647297</v>
      </c>
      <c r="FN42" s="199">
        <v>1231.2</v>
      </c>
      <c r="FO42" s="199">
        <f>(FN42)*'a14'!$I$54/1000000</f>
        <v>249.10108244643061</v>
      </c>
      <c r="FP42" s="199">
        <v>1063.0999999999999</v>
      </c>
      <c r="FQ42" s="199">
        <f>(FP42)*'a14'!$J$54/1000000</f>
        <v>437.09451295896042</v>
      </c>
      <c r="FR42" s="199">
        <v>4088</v>
      </c>
      <c r="FS42" s="199">
        <f t="shared" si="143"/>
        <v>980.95069304013418</v>
      </c>
      <c r="FT42" s="199">
        <f>'a1'!BN42/1000</f>
        <v>4934.2020000000002</v>
      </c>
      <c r="FU42" s="221">
        <f t="shared" si="135"/>
        <v>198806.35066017447</v>
      </c>
    </row>
    <row r="43" spans="1:177" ht="12.75" customHeight="1" x14ac:dyDescent="0.2">
      <c r="A43" s="1">
        <v>2018</v>
      </c>
      <c r="B43" s="199">
        <v>1389</v>
      </c>
      <c r="C43" s="199">
        <f>B43*'a14'!$E$4/1000000</f>
        <v>155.47014428845594</v>
      </c>
      <c r="D43" s="199">
        <v>3315.9</v>
      </c>
      <c r="E43" s="199">
        <f>D43*'a14'!$F$4/1000000</f>
        <v>463.93399158215527</v>
      </c>
      <c r="F43" s="199">
        <v>6092.1</v>
      </c>
      <c r="G43" s="199">
        <f>F43*'a14'!$G$4/1000000</f>
        <v>1022.8290129802402</v>
      </c>
      <c r="H43" s="199">
        <v>2054.6999999999998</v>
      </c>
      <c r="I43" s="199">
        <f>H43*'a14'!$H$4/1000000</f>
        <v>405.98480604026412</v>
      </c>
      <c r="J43" s="199">
        <v>9655.2000000000007</v>
      </c>
      <c r="K43" s="199">
        <f>J43*'a14'!$I$4/1000000</f>
        <v>1894.6852138840761</v>
      </c>
      <c r="L43" s="199">
        <v>7713.7</v>
      </c>
      <c r="M43" s="199">
        <f>L43*'a14'!$J$4/1000000</f>
        <v>3039.0726178933451</v>
      </c>
      <c r="N43" s="199">
        <v>30220.6</v>
      </c>
      <c r="O43" s="199">
        <f>(C43)+(E43)+(G43)+(I43)+(K43)+(M43)</f>
        <v>6981.9757866685359</v>
      </c>
      <c r="P43" s="199">
        <f>'a1'!F43/1000</f>
        <v>37072.620000000003</v>
      </c>
      <c r="Q43" s="221">
        <f>(O43)/(P43)*1000000</f>
        <v>188332.40776261658</v>
      </c>
      <c r="R43" s="199">
        <v>33.299999999999997</v>
      </c>
      <c r="S43" s="199">
        <f>(R43)*'a14'!$E$9/1000000</f>
        <v>3.4606212746963028</v>
      </c>
      <c r="T43" s="199">
        <v>63.4</v>
      </c>
      <c r="U43" s="199">
        <f>(T43)*'a14'!$F$9/1000000</f>
        <v>8.235862943533995</v>
      </c>
      <c r="V43" s="199">
        <v>85.8</v>
      </c>
      <c r="W43" s="199">
        <f>(V43)*'a14'!$G$9/1000000</f>
        <v>13.374833575177602</v>
      </c>
      <c r="X43" s="199">
        <v>20.399999999999999</v>
      </c>
      <c r="Y43" s="199">
        <f>(X43)*'a14'!$H$9/1000000</f>
        <v>3.8244418543232563</v>
      </c>
      <c r="Z43" s="199">
        <v>176.1</v>
      </c>
      <c r="AA43" s="199">
        <f>(Z43)*'a14'!$I$9/1000000</f>
        <v>34.9761283923823</v>
      </c>
      <c r="AB43" s="199">
        <v>67.599999999999994</v>
      </c>
      <c r="AC43" s="199">
        <f>(AB43)*'a14'!$J$9/1000000</f>
        <v>24.670183951907742</v>
      </c>
      <c r="AD43" s="199">
        <v>446.6</v>
      </c>
      <c r="AE43" s="199">
        <f>(S43)+(U43)+(W43)+(Y43)+(AA43)+(AC43)</f>
        <v>88.542071992021206</v>
      </c>
      <c r="AF43" s="199">
        <f>'a1'!L43/1000</f>
        <v>528.40200000000004</v>
      </c>
      <c r="AG43" s="221">
        <f t="shared" si="136"/>
        <v>167565.73970579443</v>
      </c>
      <c r="AH43" s="199">
        <v>6.1</v>
      </c>
      <c r="AI43" s="199">
        <f>(AH43)*'a14'!$E$14/1000000</f>
        <v>0.52713463196496657</v>
      </c>
      <c r="AJ43" s="199">
        <v>17.600000000000001</v>
      </c>
      <c r="AK43" s="199">
        <f>(AJ43)*'a14'!$F$14/1000000</f>
        <v>1.9011412956113551</v>
      </c>
      <c r="AL43" s="199">
        <v>25.4</v>
      </c>
      <c r="AM43" s="199">
        <f>(AL43)*'a14'!$G$14/1000000</f>
        <v>3.2924310619451189</v>
      </c>
      <c r="AN43" s="199">
        <v>7.8</v>
      </c>
      <c r="AO43" s="199">
        <f>(AN43)*'a14'!$H$14/1000000</f>
        <v>1.3944216655218655</v>
      </c>
      <c r="AP43" s="199">
        <v>43.1</v>
      </c>
      <c r="AQ43" s="199">
        <f>(AP43)*'a14'!$I$14/1000000</f>
        <v>9.3370903379924926</v>
      </c>
      <c r="AR43" s="199">
        <v>26.9</v>
      </c>
      <c r="AS43" s="199">
        <f>(AR43)*'a14'!$J$14/1000000</f>
        <v>10.856147616162257</v>
      </c>
      <c r="AT43" s="199">
        <v>126.9</v>
      </c>
      <c r="AU43" s="199">
        <f t="shared" si="137"/>
        <v>27.308366609198057</v>
      </c>
      <c r="AV43" s="199">
        <f>'a1'!R43/1000</f>
        <v>152.25899999999999</v>
      </c>
      <c r="AW43" s="221">
        <f t="shared" si="138"/>
        <v>179354.69567774687</v>
      </c>
      <c r="AX43" s="199">
        <v>31.4</v>
      </c>
      <c r="AY43" s="199">
        <f>(AX43)*'a14'!$E$19/1000000</f>
        <v>2.9557851868739249</v>
      </c>
      <c r="AZ43" s="199">
        <v>109.3</v>
      </c>
      <c r="BA43" s="199">
        <f>(AZ43)*'a14'!$F$19/1000000</f>
        <v>12.860960227918788</v>
      </c>
      <c r="BB43" s="199">
        <v>141.69999999999999</v>
      </c>
      <c r="BC43" s="199">
        <f>(BB43)*'a14'!$G$19/1000000</f>
        <v>20.0080299831227</v>
      </c>
      <c r="BD43" s="199">
        <v>52.6</v>
      </c>
      <c r="BE43" s="199">
        <f>(BD43)*'a14'!$H$19/1000000</f>
        <v>8.870671087294479</v>
      </c>
      <c r="BF43" s="199">
        <v>273.2</v>
      </c>
      <c r="BG43" s="199">
        <f>(BF43)*'a14'!$I$19/1000000</f>
        <v>49.164518651595699</v>
      </c>
      <c r="BH43" s="199">
        <v>187.7</v>
      </c>
      <c r="BI43" s="199">
        <f>(BH43)*'a14'!$J$19/1000000</f>
        <v>59.828416468910305</v>
      </c>
      <c r="BJ43" s="199">
        <v>795.8</v>
      </c>
      <c r="BK43" s="199">
        <f t="shared" si="139"/>
        <v>153.6883816057159</v>
      </c>
      <c r="BL43" s="199">
        <f>'a1'!X43/1000</f>
        <v>962.072</v>
      </c>
      <c r="BM43" s="221">
        <f t="shared" si="125"/>
        <v>159747.2763012705</v>
      </c>
      <c r="BN43" s="199">
        <v>42.6</v>
      </c>
      <c r="BO43" s="199">
        <f>(BN43)*'a14'!$E$24/1000000</f>
        <v>4.7398454631420357</v>
      </c>
      <c r="BP43" s="199">
        <v>78.8</v>
      </c>
      <c r="BQ43" s="199">
        <f>(BP43)*'a14'!$F$24/1000000</f>
        <v>10.959501833790858</v>
      </c>
      <c r="BR43" s="199">
        <v>144.4</v>
      </c>
      <c r="BS43" s="199">
        <f>(BR43)*'a14'!$G$24/1000000</f>
        <v>24.099777636539081</v>
      </c>
      <c r="BT43" s="199">
        <v>37.200000000000003</v>
      </c>
      <c r="BU43" s="199">
        <f>(BT43)*'a14'!$H$24/1000000</f>
        <v>7.3101508138770148</v>
      </c>
      <c r="BV43" s="199">
        <v>218.1</v>
      </c>
      <c r="BW43" s="199">
        <f>(BV43)*'a14'!$I$24/1000000</f>
        <v>45.680406712274085</v>
      </c>
      <c r="BX43" s="199">
        <v>115.9</v>
      </c>
      <c r="BY43" s="199">
        <f>(BX43)*'a14'!$J$24/1000000</f>
        <v>41.336063655840924</v>
      </c>
      <c r="BZ43" s="199">
        <v>636.9</v>
      </c>
      <c r="CA43" s="199">
        <f t="shared" si="140"/>
        <v>134.12574611546398</v>
      </c>
      <c r="CB43" s="199">
        <f>'a1'!AD43/1000</f>
        <v>770.49699999999996</v>
      </c>
      <c r="CC43" s="221">
        <f t="shared" si="126"/>
        <v>174076.92192891598</v>
      </c>
      <c r="CD43" s="199">
        <v>518.20000000000005</v>
      </c>
      <c r="CE43" s="199">
        <f>(CD43)*'a14'!$E$29/1000000</f>
        <v>53.537895505495229</v>
      </c>
      <c r="CF43" s="199">
        <v>745.8</v>
      </c>
      <c r="CG43" s="199">
        <f>(CF43)*'a14'!$F$29/1000000</f>
        <v>96.315521198374995</v>
      </c>
      <c r="CH43" s="199">
        <v>1031</v>
      </c>
      <c r="CI43" s="199">
        <f>(CH43)*'a14'!$G$29/1000000</f>
        <v>159.77683403946037</v>
      </c>
      <c r="CJ43" s="199">
        <v>440.2</v>
      </c>
      <c r="CK43" s="199">
        <f>(CJ43)*'a14'!$H$29/1000000</f>
        <v>83.191440564014471</v>
      </c>
      <c r="CL43" s="199">
        <v>2577.1999999999998</v>
      </c>
      <c r="CM43" s="199">
        <f>(CL43)*'a14'!$I$29/1000000</f>
        <v>481.47634065073396</v>
      </c>
      <c r="CN43" s="199">
        <v>1608.6</v>
      </c>
      <c r="CO43" s="199">
        <f>(CN43)*'a14'!$J$29/1000000</f>
        <v>668.3401391258501</v>
      </c>
      <c r="CP43" s="199">
        <v>6921</v>
      </c>
      <c r="CQ43" s="199">
        <f t="shared" si="141"/>
        <v>1542.6381710839291</v>
      </c>
      <c r="CR43" s="199">
        <f>'a1'!AJ43/1000</f>
        <v>8386.9509999999991</v>
      </c>
      <c r="CS43" s="221">
        <f t="shared" si="127"/>
        <v>183933.13268241694</v>
      </c>
      <c r="CT43" s="199">
        <v>453</v>
      </c>
      <c r="CU43" s="199">
        <f>(CT43)*'a14'!$E$34/1000000</f>
        <v>51.376769864646612</v>
      </c>
      <c r="CV43" s="199">
        <v>1249.5</v>
      </c>
      <c r="CW43" s="199">
        <f>(CV43)*'a14'!$F$34/1000000</f>
        <v>177.13927689259367</v>
      </c>
      <c r="CX43" s="199">
        <v>2535.8000000000002</v>
      </c>
      <c r="CY43" s="199">
        <f>(CX43)*'a14'!$G$34/1000000</f>
        <v>431.39474510851289</v>
      </c>
      <c r="CZ43" s="199">
        <v>802.3</v>
      </c>
      <c r="DA43" s="199">
        <f>(CZ43)*'a14'!$H$34/1000000</f>
        <v>157.87923065610764</v>
      </c>
      <c r="DB43" s="199">
        <v>3432.9</v>
      </c>
      <c r="DC43" s="199">
        <f>(DB43)*'a14'!$I$34/1000000</f>
        <v>676.1113996979409</v>
      </c>
      <c r="DD43" s="199">
        <v>3354.1</v>
      </c>
      <c r="DE43" s="199">
        <f>(DD43)*'a14'!$J$34/1000000</f>
        <v>1239.894009670689</v>
      </c>
      <c r="DF43" s="199">
        <v>11827.7</v>
      </c>
      <c r="DG43" s="199">
        <f t="shared" si="128"/>
        <v>2733.7954318904904</v>
      </c>
      <c r="DH43" s="199">
        <f>'a1'!AP43/1000</f>
        <v>14326.745999999999</v>
      </c>
      <c r="DI43" s="221">
        <f t="shared" si="129"/>
        <v>190817.61007632091</v>
      </c>
      <c r="DJ43" s="199">
        <v>42.6</v>
      </c>
      <c r="DK43" s="199">
        <f>(DJ43)*'a14'!$E$39/1000000</f>
        <v>5.7745368384246314</v>
      </c>
      <c r="DL43" s="199">
        <v>139.1</v>
      </c>
      <c r="DM43" s="199">
        <f>(DL43)*'a14'!$F$39/1000000</f>
        <v>23.569192318804763</v>
      </c>
      <c r="DN43" s="199">
        <v>229.3</v>
      </c>
      <c r="DO43" s="199">
        <f>(DN43)*'a14'!$G$39/1000000</f>
        <v>46.62328510742141</v>
      </c>
      <c r="DP43" s="199">
        <v>95.8</v>
      </c>
      <c r="DQ43" s="199">
        <f>(DP43)*'a14'!$H$39/1000000</f>
        <v>23.145062782214648</v>
      </c>
      <c r="DR43" s="199">
        <v>292.3</v>
      </c>
      <c r="DS43" s="199">
        <f>(DR43)*'a14'!$I$39/1000000</f>
        <v>81.191250250086313</v>
      </c>
      <c r="DT43" s="199">
        <v>228.7</v>
      </c>
      <c r="DU43" s="199">
        <f>(DT43)*'a14'!$J$39/1000000</f>
        <v>91.462446930887822</v>
      </c>
      <c r="DV43" s="199">
        <v>1027.7</v>
      </c>
      <c r="DW43" s="199">
        <f t="shared" si="130"/>
        <v>271.76577422783959</v>
      </c>
      <c r="DX43" s="199">
        <f>'a1'!AV43/1000</f>
        <v>1352.6869999999999</v>
      </c>
      <c r="DY43" s="221">
        <f t="shared" si="131"/>
        <v>200908.09938133479</v>
      </c>
      <c r="DZ43" s="199">
        <v>38</v>
      </c>
      <c r="EA43" s="199">
        <f>(DZ43)*'a14'!$E$44/1000000</f>
        <v>4.9418417692595886</v>
      </c>
      <c r="EB43" s="199">
        <v>119.1</v>
      </c>
      <c r="EC43" s="199">
        <f>(EB43)*'a14'!$F$44/1000000</f>
        <v>19.360965615750558</v>
      </c>
      <c r="ED43" s="199">
        <v>206.5</v>
      </c>
      <c r="EE43" s="199">
        <f>(ED43)*'a14'!$G$44/1000000</f>
        <v>40.282512842846252</v>
      </c>
      <c r="EF43" s="199">
        <v>63.7</v>
      </c>
      <c r="EG43" s="199">
        <f>(EF43)*'a14'!$H$44/1000000</f>
        <v>15.847883722249103</v>
      </c>
      <c r="EH43" s="199">
        <v>274.3</v>
      </c>
      <c r="EI43" s="199">
        <f>(EH43)*'a14'!$I$44/1000000</f>
        <v>73.775347247464936</v>
      </c>
      <c r="EJ43" s="199">
        <v>175</v>
      </c>
      <c r="EK43" s="199">
        <f>(EJ43)*'a14'!$J$44/1000000</f>
        <v>95.816830366267922</v>
      </c>
      <c r="EL43" s="199">
        <v>876.6</v>
      </c>
      <c r="EM43" s="199">
        <f t="shared" si="132"/>
        <v>250.02538156383838</v>
      </c>
      <c r="EN43" s="199">
        <f>'a1'!BB43/1000</f>
        <v>1156.21</v>
      </c>
      <c r="EO43" s="221">
        <f t="shared" si="133"/>
        <v>216245.64876954738</v>
      </c>
      <c r="EP43" s="199">
        <v>101.7</v>
      </c>
      <c r="EQ43" s="199">
        <f>(EP43)*'a14'!$E$49/1000000</f>
        <v>11.472801857418292</v>
      </c>
      <c r="ER43" s="199">
        <v>401.7</v>
      </c>
      <c r="ES43" s="199">
        <f>(ER43)*'a14'!$F$49/1000000</f>
        <v>56.644843978919958</v>
      </c>
      <c r="ET43" s="199">
        <v>738.1</v>
      </c>
      <c r="EU43" s="199">
        <f>(ET43)*'a14'!$G$49/1000000</f>
        <v>124.89786210856109</v>
      </c>
      <c r="EV43" s="199">
        <v>197.7</v>
      </c>
      <c r="EW43" s="199">
        <f>(EV43)*'a14'!$H$49/1000000</f>
        <v>40.591856298495294</v>
      </c>
      <c r="EX43" s="199">
        <v>1094.4000000000001</v>
      </c>
      <c r="EY43" s="199">
        <f>(EX43)*'a14'!$I$49/1000000</f>
        <v>228.18972378379681</v>
      </c>
      <c r="EZ43" s="199">
        <v>864.7</v>
      </c>
      <c r="FA43" s="199">
        <f>(EZ43)*'a14'!$J$49/1000000</f>
        <v>373.58330649852564</v>
      </c>
      <c r="FB43" s="199">
        <v>3398.4</v>
      </c>
      <c r="FC43" s="199">
        <f t="shared" si="142"/>
        <v>835.38039452571707</v>
      </c>
      <c r="FD43" s="199">
        <f>'a1'!BH43/1000</f>
        <v>4292.5559999999996</v>
      </c>
      <c r="FE43" s="221">
        <f t="shared" si="134"/>
        <v>194611.41439406198</v>
      </c>
      <c r="FF43" s="199">
        <v>122.1</v>
      </c>
      <c r="FG43" s="199">
        <f>(FF43)*'a14'!$E$54/1000000</f>
        <v>13.7029201977236</v>
      </c>
      <c r="FH43" s="199">
        <v>391.6</v>
      </c>
      <c r="FI43" s="199">
        <f>(FH43)*'a14'!$F$54/1000000</f>
        <v>54.935130522405423</v>
      </c>
      <c r="FJ43" s="199">
        <v>954.1</v>
      </c>
      <c r="FK43" s="199">
        <f>(FJ43)*'a14'!$G$54/1000000</f>
        <v>160.61371204727379</v>
      </c>
      <c r="FL43" s="199">
        <v>337.1</v>
      </c>
      <c r="FM43" s="199">
        <f>(FL43)*'a14'!$H$54/1000000</f>
        <v>67.796674237970009</v>
      </c>
      <c r="FN43" s="199">
        <v>1273.5</v>
      </c>
      <c r="FO43" s="199">
        <f>(FN43)*'a14'!$I$54/1000000</f>
        <v>257.65937986966321</v>
      </c>
      <c r="FP43" s="199">
        <v>1084.5</v>
      </c>
      <c r="FQ43" s="199">
        <f>(FP43)*'a14'!$J$54/1000000</f>
        <v>445.8931420411933</v>
      </c>
      <c r="FR43" s="199">
        <v>4163</v>
      </c>
      <c r="FS43" s="199">
        <f t="shared" si="143"/>
        <v>1000.6009589162294</v>
      </c>
      <c r="FT43" s="199">
        <f>'a1'!BN43/1000</f>
        <v>5020.9790000000003</v>
      </c>
      <c r="FU43" s="221">
        <f t="shared" si="135"/>
        <v>199284.03582572829</v>
      </c>
    </row>
    <row r="44" spans="1:177" ht="12.75" customHeight="1" x14ac:dyDescent="0.2">
      <c r="A44" s="1">
        <v>2019</v>
      </c>
      <c r="B44" s="199">
        <v>1425.2</v>
      </c>
      <c r="C44" s="199">
        <f>B44*'a14'!$E$4/1000000</f>
        <v>159.52199398121482</v>
      </c>
      <c r="D44" s="199">
        <v>3246.5</v>
      </c>
      <c r="E44" s="199">
        <f>D44*'a14'!$F$4/1000000</f>
        <v>454.22410316097205</v>
      </c>
      <c r="F44" s="199">
        <v>5998.3</v>
      </c>
      <c r="G44" s="199">
        <f>F44*'a14'!$G$4/1000000</f>
        <v>1007.0805253622519</v>
      </c>
      <c r="H44" s="199">
        <v>1974.6</v>
      </c>
      <c r="I44" s="199">
        <f>H44*'a14'!$H$4/1000000</f>
        <v>390.15797829712642</v>
      </c>
      <c r="J44" s="199">
        <v>9861.6</v>
      </c>
      <c r="K44" s="199">
        <f>J44*'a14'!$I$4/1000000</f>
        <v>1935.18805464819</v>
      </c>
      <c r="L44" s="199">
        <v>8188.7</v>
      </c>
      <c r="M44" s="199">
        <f>L44*'a14'!$J$4/1000000</f>
        <v>3226.2149093357575</v>
      </c>
      <c r="N44" s="199">
        <v>30694.799999999999</v>
      </c>
      <c r="O44" s="199">
        <f>(C44)+(E44)+(G44)+(I44)+(K44)+(M44)</f>
        <v>7172.387564785513</v>
      </c>
      <c r="P44" s="199">
        <f>'a1'!F44/1000</f>
        <v>37618.495000000003</v>
      </c>
      <c r="Q44" s="221">
        <f>(O44)/(P44)*1000000</f>
        <v>190661.20440983915</v>
      </c>
      <c r="R44" s="199">
        <v>29.1</v>
      </c>
      <c r="S44" s="199">
        <f>(R44)*'a14'!$E$9/1000000</f>
        <v>3.0241465193292019</v>
      </c>
      <c r="T44" s="199">
        <v>61.8</v>
      </c>
      <c r="U44" s="199">
        <f>(T44)*'a14'!$F$9/1000000</f>
        <v>8.0280178219306126</v>
      </c>
      <c r="V44" s="199">
        <v>87.8</v>
      </c>
      <c r="W44" s="199">
        <f>(V44)*'a14'!$G$9/1000000</f>
        <v>13.686601257582673</v>
      </c>
      <c r="X44" s="199">
        <v>17</v>
      </c>
      <c r="Y44" s="199">
        <f>(X44)*'a14'!$H$9/1000000</f>
        <v>3.1870348786027138</v>
      </c>
      <c r="Z44" s="199">
        <v>179.4</v>
      </c>
      <c r="AA44" s="199">
        <f>(Z44)*'a14'!$I$9/1000000</f>
        <v>35.631558396328138</v>
      </c>
      <c r="AB44" s="199">
        <v>70.7</v>
      </c>
      <c r="AC44" s="199">
        <f>(AB44)*'a14'!$J$9/1000000</f>
        <v>25.801508955619493</v>
      </c>
      <c r="AD44" s="199">
        <v>445.8</v>
      </c>
      <c r="AE44" s="199">
        <f>(S44)+(U44)+(W44)+(Y44)+(AA44)+(AC44)</f>
        <v>89.358867829392835</v>
      </c>
      <c r="AF44" s="199">
        <f>'a1'!L44/1000</f>
        <v>527.64300000000003</v>
      </c>
      <c r="AG44" s="221">
        <f t="shared" si="136"/>
        <v>169354.78690969618</v>
      </c>
      <c r="AH44" s="199">
        <v>6</v>
      </c>
      <c r="AI44" s="199">
        <f>(AH44)*'a14'!$E$14/1000000</f>
        <v>0.51849308062127863</v>
      </c>
      <c r="AJ44" s="199">
        <v>17.8</v>
      </c>
      <c r="AK44" s="199">
        <f>(AJ44)*'a14'!$F$14/1000000</f>
        <v>1.9227451739705752</v>
      </c>
      <c r="AL44" s="199">
        <v>28.1</v>
      </c>
      <c r="AM44" s="199">
        <f>(AL44)*'a14'!$G$14/1000000</f>
        <v>3.6424138913644821</v>
      </c>
      <c r="AN44" s="199">
        <v>6.9</v>
      </c>
      <c r="AO44" s="199">
        <f>(AN44)*'a14'!$H$14/1000000</f>
        <v>1.2335268579616503</v>
      </c>
      <c r="AP44" s="199">
        <v>44</v>
      </c>
      <c r="AQ44" s="199">
        <f>(AP44)*'a14'!$I$14/1000000</f>
        <v>9.5320643821733118</v>
      </c>
      <c r="AR44" s="199">
        <v>27.5</v>
      </c>
      <c r="AS44" s="199">
        <f>(AR44)*'a14'!$J$14/1000000</f>
        <v>11.098292172656583</v>
      </c>
      <c r="AT44" s="199">
        <v>130.30000000000001</v>
      </c>
      <c r="AU44" s="199">
        <f t="shared" si="137"/>
        <v>27.94753555874788</v>
      </c>
      <c r="AV44" s="199">
        <f>'a1'!R44/1000</f>
        <v>155.792</v>
      </c>
      <c r="AW44" s="221">
        <f t="shared" si="138"/>
        <v>179390.05570727561</v>
      </c>
      <c r="AX44" s="199">
        <v>31.5</v>
      </c>
      <c r="AY44" s="199"/>
      <c r="AZ44" s="199">
        <v>101.9</v>
      </c>
      <c r="BA44" s="199">
        <f>(AZ44)*'a14'!$F$19/1000000</f>
        <v>11.990227330511662</v>
      </c>
      <c r="BB44" s="199">
        <v>154.6</v>
      </c>
      <c r="BC44" s="199">
        <f>(BB44)*'a14'!$G$19/1000000</f>
        <v>21.829509071212208</v>
      </c>
      <c r="BD44" s="199">
        <v>51.4</v>
      </c>
      <c r="BE44" s="199">
        <f>(BD44)*'a14'!$H$19/1000000</f>
        <v>8.6682983628695105</v>
      </c>
      <c r="BF44" s="199">
        <v>276</v>
      </c>
      <c r="BG44" s="199">
        <f>(BF44)*'a14'!$I$19/1000000</f>
        <v>49.668400980382181</v>
      </c>
      <c r="BH44" s="199">
        <v>190.6</v>
      </c>
      <c r="BI44" s="199">
        <f>(BH44)*'a14'!$J$19/1000000</f>
        <v>60.752776659426232</v>
      </c>
      <c r="BJ44" s="199">
        <v>806</v>
      </c>
      <c r="BK44" s="199">
        <f t="shared" si="139"/>
        <v>152.90921240440179</v>
      </c>
      <c r="BL44" s="199">
        <f>'a1'!X44/1000</f>
        <v>975.79899999999998</v>
      </c>
      <c r="BM44" s="221">
        <f t="shared" si="125"/>
        <v>156701.54653202329</v>
      </c>
      <c r="BN44" s="199">
        <v>44.2</v>
      </c>
      <c r="BO44" s="199">
        <f>(BN44)*'a14'!$E$24/1000000</f>
        <v>4.9178678279548818</v>
      </c>
      <c r="BP44" s="199">
        <v>80.400000000000006</v>
      </c>
      <c r="BQ44" s="199">
        <f>(BP44)*'a14'!$F$24/1000000</f>
        <v>11.182029789806915</v>
      </c>
      <c r="BR44" s="199">
        <v>148.5</v>
      </c>
      <c r="BS44" s="199">
        <f>(BR44)*'a14'!$G$24/1000000</f>
        <v>24.784051101288455</v>
      </c>
      <c r="BT44" s="199">
        <v>35.1</v>
      </c>
      <c r="BU44" s="199">
        <f>(BT44)*'a14'!$H$24/1000000</f>
        <v>6.8974810098678274</v>
      </c>
      <c r="BV44" s="199">
        <v>214.1</v>
      </c>
      <c r="BW44" s="199">
        <f>(BV44)*'a14'!$I$24/1000000</f>
        <v>44.842618418605596</v>
      </c>
      <c r="BX44" s="199">
        <v>120.4</v>
      </c>
      <c r="BY44" s="199">
        <f>(BX44)*'a14'!$J$24/1000000</f>
        <v>42.941001416421457</v>
      </c>
      <c r="BZ44" s="199">
        <v>642.70000000000005</v>
      </c>
      <c r="CA44" s="199">
        <f t="shared" si="140"/>
        <v>135.56504956394514</v>
      </c>
      <c r="CB44" s="199">
        <f>'a1'!AD44/1000</f>
        <v>777.38699999999994</v>
      </c>
      <c r="CC44" s="221">
        <f t="shared" si="126"/>
        <v>174385.53714423467</v>
      </c>
      <c r="CD44" s="199">
        <v>539</v>
      </c>
      <c r="CE44" s="199">
        <f>(CD44)*'a14'!$E$29/1000000</f>
        <v>55.68685001439971</v>
      </c>
      <c r="CF44" s="199">
        <v>711.8</v>
      </c>
      <c r="CG44" s="199">
        <f>(CF44)*'a14'!$F$29/1000000</f>
        <v>91.924628572007677</v>
      </c>
      <c r="CH44" s="199">
        <v>1004.1</v>
      </c>
      <c r="CI44" s="199">
        <f>(CH44)*'a14'!$G$29/1000000</f>
        <v>155.60806892242695</v>
      </c>
      <c r="CJ44" s="199">
        <v>426.3</v>
      </c>
      <c r="CK44" s="199">
        <f>(CJ44)*'a14'!$H$29/1000000</f>
        <v>80.56454137310169</v>
      </c>
      <c r="CL44" s="199">
        <v>2651.4</v>
      </c>
      <c r="CM44" s="199">
        <f>(CL44)*'a14'!$I$29/1000000</f>
        <v>495.33849511149936</v>
      </c>
      <c r="CN44" s="199">
        <v>1667.9</v>
      </c>
      <c r="CO44" s="199">
        <f>(CN44)*'a14'!$J$29/1000000</f>
        <v>692.97806667164321</v>
      </c>
      <c r="CP44" s="199">
        <v>7000.6</v>
      </c>
      <c r="CQ44" s="199">
        <f t="shared" si="141"/>
        <v>1572.1006506650788</v>
      </c>
      <c r="CR44" s="199">
        <f>'a1'!AJ44/1000</f>
        <v>8483.1859999999997</v>
      </c>
      <c r="CS44" s="221">
        <f t="shared" si="127"/>
        <v>185319.60169977162</v>
      </c>
      <c r="CT44" s="199">
        <v>466.4</v>
      </c>
      <c r="CU44" s="199">
        <f>(CT44)*'a14'!$E$34/1000000</f>
        <v>52.896524205013641</v>
      </c>
      <c r="CV44" s="199">
        <v>1226.2</v>
      </c>
      <c r="CW44" s="199">
        <f>(CV44)*'a14'!$F$34/1000000</f>
        <v>173.83607949235565</v>
      </c>
      <c r="CX44" s="199">
        <v>2535.3000000000002</v>
      </c>
      <c r="CY44" s="199">
        <f>(CX44)*'a14'!$G$34/1000000</f>
        <v>431.30968423125353</v>
      </c>
      <c r="CZ44" s="199">
        <v>745.4</v>
      </c>
      <c r="DA44" s="199">
        <f>(CZ44)*'a14'!$H$34/1000000</f>
        <v>146.68226166155137</v>
      </c>
      <c r="DB44" s="199">
        <v>3485.7</v>
      </c>
      <c r="DC44" s="199">
        <f>(DB44)*'a14'!$I$34/1000000</f>
        <v>686.51038653241062</v>
      </c>
      <c r="DD44" s="199">
        <v>3591.7</v>
      </c>
      <c r="DE44" s="199">
        <f>(DD44)*'a14'!$J$34/1000000</f>
        <v>1327.7264585236619</v>
      </c>
      <c r="DF44" s="199">
        <v>12050.7</v>
      </c>
      <c r="DG44" s="199">
        <f t="shared" si="128"/>
        <v>2818.9613946462468</v>
      </c>
      <c r="DH44" s="199">
        <f>'a1'!AP44/1000</f>
        <v>14573.565000000001</v>
      </c>
      <c r="DI44" s="221">
        <f t="shared" si="129"/>
        <v>193429.77470826436</v>
      </c>
      <c r="DJ44" s="199">
        <v>45.5</v>
      </c>
      <c r="DK44" s="199">
        <f>(DJ44)*'a14'!$E$39/1000000</f>
        <v>6.1676391114629281</v>
      </c>
      <c r="DL44" s="199">
        <v>142.69999999999999</v>
      </c>
      <c r="DM44" s="199">
        <f>(DL44)*'a14'!$F$39/1000000</f>
        <v>24.17917860455384</v>
      </c>
      <c r="DN44" s="199">
        <v>224.9</v>
      </c>
      <c r="DO44" s="199">
        <f>(DN44)*'a14'!$G$39/1000000</f>
        <v>45.728638554989431</v>
      </c>
      <c r="DP44" s="199">
        <v>91.3</v>
      </c>
      <c r="DQ44" s="199">
        <f>(DP44)*'a14'!$H$39/1000000</f>
        <v>22.057872985555299</v>
      </c>
      <c r="DR44" s="199">
        <v>300.2</v>
      </c>
      <c r="DS44" s="199">
        <f>(DR44)*'a14'!$I$39/1000000</f>
        <v>83.385608364953498</v>
      </c>
      <c r="DT44" s="199">
        <v>235.7</v>
      </c>
      <c r="DU44" s="199">
        <f>(DT44)*'a14'!$J$39/1000000</f>
        <v>94.261909670355308</v>
      </c>
      <c r="DV44" s="199">
        <v>1040.2</v>
      </c>
      <c r="DW44" s="199">
        <f t="shared" si="130"/>
        <v>275.78084729187032</v>
      </c>
      <c r="DX44" s="199">
        <f>'a1'!AV44/1000</f>
        <v>1370.0329999999999</v>
      </c>
      <c r="DY44" s="221">
        <f t="shared" si="131"/>
        <v>201295.03982157388</v>
      </c>
      <c r="DZ44" s="199">
        <v>35.4</v>
      </c>
      <c r="EA44" s="199">
        <f>(DZ44)*'a14'!$E$44/1000000</f>
        <v>4.6037157534681432</v>
      </c>
      <c r="EB44" s="199">
        <v>113.5</v>
      </c>
      <c r="EC44" s="199">
        <f>(EB44)*'a14'!$F$44/1000000</f>
        <v>18.450626342465895</v>
      </c>
      <c r="ED44" s="199">
        <v>212.5</v>
      </c>
      <c r="EE44" s="199">
        <f>(ED44)*'a14'!$G$44/1000000</f>
        <v>41.452949051355098</v>
      </c>
      <c r="EF44" s="199">
        <v>61.6</v>
      </c>
      <c r="EG44" s="199">
        <f>(EF44)*'a14'!$H$44/1000000</f>
        <v>15.325426017120011</v>
      </c>
      <c r="EH44" s="199">
        <v>276.89999999999998</v>
      </c>
      <c r="EI44" s="199">
        <f>(EH44)*'a14'!$I$44/1000000</f>
        <v>74.474639638436159</v>
      </c>
      <c r="EJ44" s="199">
        <v>183.9</v>
      </c>
      <c r="EK44" s="199">
        <f>(EJ44)*'a14'!$J$44/1000000</f>
        <v>100.68980059632383</v>
      </c>
      <c r="EL44" s="199">
        <v>883.7</v>
      </c>
      <c r="EM44" s="199">
        <f t="shared" si="132"/>
        <v>254.99715739916914</v>
      </c>
      <c r="EN44" s="199">
        <f>'a1'!BB44/1000</f>
        <v>1164.223</v>
      </c>
      <c r="EO44" s="221">
        <f t="shared" si="133"/>
        <v>219027.76134741295</v>
      </c>
      <c r="EP44" s="199">
        <v>106.9</v>
      </c>
      <c r="EQ44" s="199">
        <f>(EP44)*'a14'!$E$49/1000000</f>
        <v>12.059415128397399</v>
      </c>
      <c r="ER44" s="199">
        <v>396.3</v>
      </c>
      <c r="ES44" s="199">
        <f>(ER44)*'a14'!$F$49/1000000</f>
        <v>55.883374829091316</v>
      </c>
      <c r="ET44" s="199">
        <v>717.7</v>
      </c>
      <c r="EU44" s="199">
        <f>(ET44)*'a14'!$G$49/1000000</f>
        <v>121.44586862933789</v>
      </c>
      <c r="EV44" s="199">
        <v>207.8</v>
      </c>
      <c r="EW44" s="199">
        <f>(EV44)*'a14'!$H$49/1000000</f>
        <v>42.665593013795267</v>
      </c>
      <c r="EX44" s="199">
        <v>1118.4000000000001</v>
      </c>
      <c r="EY44" s="199">
        <f>(EX44)*'a14'!$I$49/1000000</f>
        <v>233.1938843930906</v>
      </c>
      <c r="EZ44" s="199">
        <v>907.4</v>
      </c>
      <c r="FA44" s="199">
        <f>(EZ44)*'a14'!$J$49/1000000</f>
        <v>392.03133146381651</v>
      </c>
      <c r="FB44" s="199">
        <v>3454.4</v>
      </c>
      <c r="FC44" s="199">
        <f t="shared" si="142"/>
        <v>857.27946745752899</v>
      </c>
      <c r="FD44" s="199">
        <f>'a1'!BH44/1000</f>
        <v>4355.3770000000004</v>
      </c>
      <c r="FE44" s="221">
        <f t="shared" si="134"/>
        <v>196832.43665416999</v>
      </c>
      <c r="FF44" s="199">
        <v>121.1</v>
      </c>
      <c r="FG44" s="199">
        <f>(FF44)*'a14'!$E$54/1000000</f>
        <v>13.590693169077216</v>
      </c>
      <c r="FH44" s="199">
        <v>394.2</v>
      </c>
      <c r="FI44" s="199">
        <f>(FH44)*'a14'!$F$54/1000000</f>
        <v>55.299868365506171</v>
      </c>
      <c r="FJ44" s="199">
        <v>885</v>
      </c>
      <c r="FK44" s="199">
        <f>(FJ44)*'a14'!$G$54/1000000</f>
        <v>148.98138052807599</v>
      </c>
      <c r="FL44" s="199">
        <v>331.8</v>
      </c>
      <c r="FM44" s="199">
        <f>(FL44)*'a14'!$H$54/1000000</f>
        <v>66.730752038440968</v>
      </c>
      <c r="FN44" s="199">
        <v>1315.5</v>
      </c>
      <c r="FO44" s="199">
        <f>(FN44)*'a14'!$I$54/1000000</f>
        <v>266.15698014805025</v>
      </c>
      <c r="FP44" s="199">
        <v>1192.9000000000001</v>
      </c>
      <c r="FQ44" s="199">
        <f>(FP44)*'a14'!$J$54/1000000</f>
        <v>490.46189870072806</v>
      </c>
      <c r="FR44" s="199">
        <v>4240.5</v>
      </c>
      <c r="FS44" s="199">
        <f t="shared" si="143"/>
        <v>1041.2215729498785</v>
      </c>
      <c r="FT44" s="199">
        <f>'a1'!BN44/1000</f>
        <v>5111.0219999999999</v>
      </c>
      <c r="FU44" s="221">
        <f t="shared" si="135"/>
        <v>203720.81610094389</v>
      </c>
    </row>
    <row r="45" spans="1:177" ht="12.75" customHeight="1" x14ac:dyDescent="0.2">
      <c r="A45" s="1">
        <v>2020</v>
      </c>
      <c r="B45" s="201">
        <v>1304</v>
      </c>
      <c r="C45" s="202">
        <f>B45*'a14'!$E$4/1000000</f>
        <v>145.95613257893916</v>
      </c>
      <c r="D45" s="203">
        <v>3159.4</v>
      </c>
      <c r="E45" s="202">
        <f>D45*'a14'!$F$4/1000000</f>
        <v>442.03777345657636</v>
      </c>
      <c r="F45" s="201">
        <v>6073.3</v>
      </c>
      <c r="G45" s="199">
        <f>F45*'a14'!$G$4/1000000</f>
        <v>1019.6725996836711</v>
      </c>
      <c r="H45" s="204">
        <v>2071.6</v>
      </c>
      <c r="I45" s="202">
        <f>H45*'a14'!$H$4/1000000</f>
        <v>409.32404934686878</v>
      </c>
      <c r="J45" s="201">
        <v>9839.2999999999993</v>
      </c>
      <c r="K45" s="202">
        <f>J45*'a14'!$I$4/1000000</f>
        <v>1930.8120209803615</v>
      </c>
      <c r="L45" s="201">
        <v>8605.1</v>
      </c>
      <c r="M45" s="199">
        <f>L45*'a14'!$J$4/1000000</f>
        <v>3390.2697517707488</v>
      </c>
      <c r="N45" s="204">
        <v>31052.6</v>
      </c>
      <c r="O45" s="202">
        <f>(C45)+(E45)+(G45)+(I45)+(K45)+(M45)</f>
        <v>7338.0723278171663</v>
      </c>
      <c r="P45" s="202">
        <f>'a1'!F45/1000</f>
        <v>38028.637999999999</v>
      </c>
      <c r="Q45" s="222">
        <f>(O45)/(P45)*1000000</f>
        <v>192961.74445735253</v>
      </c>
      <c r="R45" s="199">
        <v>27.6</v>
      </c>
      <c r="S45" s="199">
        <f>(R45)*'a14'!$E$9/1000000</f>
        <v>2.8682626781266656</v>
      </c>
      <c r="T45" s="199">
        <v>59</v>
      </c>
      <c r="U45" s="199">
        <f>(T45)*'a14'!$F$9/1000000</f>
        <v>7.6642888591246949</v>
      </c>
      <c r="V45" s="199">
        <v>88</v>
      </c>
      <c r="W45" s="199">
        <f>(V45)*'a14'!$G$9/1000000</f>
        <v>13.717778025823181</v>
      </c>
      <c r="X45" s="199">
        <v>16</v>
      </c>
      <c r="Y45" s="199">
        <f>(X45)*'a14'!$H$9/1000000</f>
        <v>2.999562238684907</v>
      </c>
      <c r="Z45" s="199">
        <v>179.4</v>
      </c>
      <c r="AA45" s="199">
        <f>(Z45)*'a14'!$I$9/1000000</f>
        <v>35.631558396328138</v>
      </c>
      <c r="AB45" s="199">
        <v>75.5</v>
      </c>
      <c r="AC45" s="199">
        <f>(AB45)*'a14'!$J$9/1000000</f>
        <v>27.553237993624773</v>
      </c>
      <c r="AD45" s="199">
        <v>445.6</v>
      </c>
      <c r="AE45" s="199">
        <f t="shared" ref="AE45:AE48" si="144">(S45)+(U45)+(W45)+(Y45)+(AA45)+(AC45)</f>
        <v>90.434688191712368</v>
      </c>
      <c r="AF45" s="199">
        <f>'a1'!L45/1000</f>
        <v>526.88400000000001</v>
      </c>
      <c r="AG45" s="221">
        <f t="shared" ref="AG45:AG48" si="145">(AE45)/(AF45)*1000000</f>
        <v>171640.60436777803</v>
      </c>
      <c r="AH45" s="199">
        <v>5.4</v>
      </c>
      <c r="AI45" s="199">
        <f>(AH45)*'a14'!$E$14/1000000</f>
        <v>0.46664377255915079</v>
      </c>
      <c r="AJ45" s="199">
        <v>16.100000000000001</v>
      </c>
      <c r="AK45" s="199">
        <f>(AJ45)*'a14'!$F$14/1000000</f>
        <v>1.7391122079172057</v>
      </c>
      <c r="AL45" s="199">
        <v>27.9</v>
      </c>
      <c r="AM45" s="199">
        <f>(AL45)*'a14'!$G$14/1000000</f>
        <v>3.6164892373334183</v>
      </c>
      <c r="AN45" s="199">
        <v>6.9</v>
      </c>
      <c r="AO45" s="199">
        <f>(AN45)*'a14'!$H$14/1000000</f>
        <v>1.2335268579616503</v>
      </c>
      <c r="AP45" s="199">
        <v>45.6</v>
      </c>
      <c r="AQ45" s="199">
        <f>(AP45)*'a14'!$I$14/1000000</f>
        <v>9.8786849051614318</v>
      </c>
      <c r="AR45" s="199">
        <v>30.5</v>
      </c>
      <c r="AS45" s="199">
        <f>(AR45)*'a14'!$J$14/1000000</f>
        <v>12.309014955128209</v>
      </c>
      <c r="AT45" s="199">
        <v>132.4</v>
      </c>
      <c r="AU45" s="199">
        <f t="shared" ref="AU45:AU48" si="146">(AI45)+(AK45)+(AM45)+(AO45)+(AQ45)+(AS45)</f>
        <v>29.243471936061066</v>
      </c>
      <c r="AV45" s="199">
        <f>'a1'!R45/1000</f>
        <v>159.19300000000001</v>
      </c>
      <c r="AW45" s="221">
        <f t="shared" ref="AW45:AW48" si="147">(AU45)/(AV45)*1000000</f>
        <v>183698.2275355139</v>
      </c>
      <c r="AX45" s="199">
        <v>27.8</v>
      </c>
      <c r="AY45" s="199"/>
      <c r="AZ45" s="199">
        <v>100.4</v>
      </c>
      <c r="BA45" s="199">
        <f>(AZ45)*'a14'!$F$19/1000000</f>
        <v>11.813727418875082</v>
      </c>
      <c r="BB45" s="199">
        <v>144.5</v>
      </c>
      <c r="BC45" s="199">
        <f>(BB45)*'a14'!$G$19/1000000</f>
        <v>20.40338978518864</v>
      </c>
      <c r="BD45" s="199">
        <v>54.9</v>
      </c>
      <c r="BE45" s="199">
        <f>(BD45)*'a14'!$H$19/1000000</f>
        <v>9.2585521424423369</v>
      </c>
      <c r="BF45" s="199">
        <v>285.2</v>
      </c>
      <c r="BG45" s="199">
        <f>(BF45)*'a14'!$I$19/1000000</f>
        <v>51.324014346394918</v>
      </c>
      <c r="BH45" s="199">
        <v>201.3</v>
      </c>
      <c r="BI45" s="199">
        <f>(BH45)*'a14'!$J$19/1000000</f>
        <v>64.163347017536736</v>
      </c>
      <c r="BJ45" s="199">
        <v>814.1</v>
      </c>
      <c r="BK45" s="199">
        <f t="shared" ref="BK45:BK48" si="148">(AY45)+(BA45)+(BC45)+(BE45)+(BG45)+(BI45)</f>
        <v>156.96303071043772</v>
      </c>
      <c r="BL45" s="199">
        <f>'a1'!X45/1000</f>
        <v>989.16800000000001</v>
      </c>
      <c r="BM45" s="221">
        <f t="shared" ref="BM45:BM48" si="149">(BK45)/(BL45)*1000000</f>
        <v>158681.87275613213</v>
      </c>
      <c r="BN45" s="199">
        <v>38.299999999999997</v>
      </c>
      <c r="BO45" s="199">
        <f>(BN45)*'a14'!$E$24/1000000</f>
        <v>4.2614103577075095</v>
      </c>
      <c r="BP45" s="199">
        <v>75</v>
      </c>
      <c r="BQ45" s="199">
        <f>(BP45)*'a14'!$F$24/1000000</f>
        <v>10.43099793825272</v>
      </c>
      <c r="BR45" s="199">
        <v>160.9</v>
      </c>
      <c r="BS45" s="199">
        <f>(BR45)*'a14'!$G$24/1000000</f>
        <v>26.853561092237797</v>
      </c>
      <c r="BT45" s="199">
        <v>25.2</v>
      </c>
      <c r="BU45" s="199">
        <f>(BT45)*'a14'!$H$24/1000000</f>
        <v>4.9520376481102355</v>
      </c>
      <c r="BV45" s="199">
        <v>224.5</v>
      </c>
      <c r="BW45" s="199">
        <f>(BV45)*'a14'!$I$24/1000000</f>
        <v>47.020867982143656</v>
      </c>
      <c r="BX45" s="199">
        <v>123</v>
      </c>
      <c r="BY45" s="199">
        <f>(BX45)*'a14'!$J$24/1000000</f>
        <v>43.868298789201326</v>
      </c>
      <c r="BZ45" s="199">
        <v>646.9</v>
      </c>
      <c r="CA45" s="199">
        <f t="shared" ref="CA45:CA48" si="150">(BO45)+(BQ45)+(BS45)+(BU45)+(BW45)+(BY45)</f>
        <v>137.38717380765326</v>
      </c>
      <c r="CB45" s="199">
        <f>'a1'!AD45/1000</f>
        <v>783.43200000000002</v>
      </c>
      <c r="CC45" s="221">
        <f t="shared" ref="CC45:CC48" si="151">(CA45)/(CB45)*1000000</f>
        <v>175365.79282905633</v>
      </c>
      <c r="CD45" s="199">
        <v>499.2</v>
      </c>
      <c r="CE45" s="199">
        <f>(CD45)*'a14'!$E$29/1000000</f>
        <v>51.574908213707474</v>
      </c>
      <c r="CF45" s="199">
        <v>737</v>
      </c>
      <c r="CG45" s="199">
        <f>(CF45)*'a14'!$F$29/1000000</f>
        <v>95.17905487155052</v>
      </c>
      <c r="CH45" s="199">
        <v>1005.6</v>
      </c>
      <c r="CI45" s="199">
        <f>(CH45)*'a14'!$G$29/1000000</f>
        <v>155.84052794382282</v>
      </c>
      <c r="CJ45" s="199">
        <v>438.1</v>
      </c>
      <c r="CK45" s="199">
        <f>(CJ45)*'a14'!$H$29/1000000</f>
        <v>82.794570902078021</v>
      </c>
      <c r="CL45" s="199">
        <v>2613.1</v>
      </c>
      <c r="CM45" s="199">
        <f>(CL45)*'a14'!$I$29/1000000</f>
        <v>488.18323209468912</v>
      </c>
      <c r="CN45" s="199">
        <v>1760.4</v>
      </c>
      <c r="CO45" s="199">
        <f>(CN45)*'a14'!$J$29/1000000</f>
        <v>731.40990980799859</v>
      </c>
      <c r="CP45" s="199">
        <v>7053.5</v>
      </c>
      <c r="CQ45" s="199">
        <f t="shared" si="141"/>
        <v>1604.9822038338466</v>
      </c>
      <c r="CR45" s="199">
        <f>'a1'!AJ45/1000</f>
        <v>8551.0949999999993</v>
      </c>
      <c r="CS45" s="221">
        <f t="shared" si="127"/>
        <v>187693.17892431866</v>
      </c>
      <c r="CT45" s="199">
        <v>449.3</v>
      </c>
      <c r="CU45" s="199">
        <f>(CT45)*'a14'!$E$34/1000000</f>
        <v>50.957136203500497</v>
      </c>
      <c r="CV45" s="199">
        <v>1166.3</v>
      </c>
      <c r="CW45" s="199">
        <f>(CV45)*'a14'!$F$34/1000000</f>
        <v>165.3441685792973</v>
      </c>
      <c r="CX45" s="199">
        <v>2576.9</v>
      </c>
      <c r="CY45" s="199">
        <f>(CX45)*'a14'!$G$34/1000000</f>
        <v>438.38674921923132</v>
      </c>
      <c r="CZ45" s="199">
        <v>816.4</v>
      </c>
      <c r="DA45" s="199">
        <f>(CZ45)*'a14'!$H$34/1000000</f>
        <v>160.65387499395024</v>
      </c>
      <c r="DB45" s="199">
        <v>3432</v>
      </c>
      <c r="DC45" s="199">
        <f>(DB45)*'a14'!$I$34/1000000</f>
        <v>675.93414424053526</v>
      </c>
      <c r="DD45" s="199">
        <v>3776.8</v>
      </c>
      <c r="DE45" s="199">
        <f>(DD45)*'a14'!$J$34/1000000</f>
        <v>1396.15148496594</v>
      </c>
      <c r="DF45" s="199">
        <v>12217.7</v>
      </c>
      <c r="DG45" s="199">
        <f t="shared" si="128"/>
        <v>2887.4275582024547</v>
      </c>
      <c r="DH45" s="199">
        <f>'a1'!AP45/1000</f>
        <v>14761.811</v>
      </c>
      <c r="DI45" s="221">
        <f t="shared" si="129"/>
        <v>195601.17374504081</v>
      </c>
      <c r="DJ45" s="199">
        <v>41.4</v>
      </c>
      <c r="DK45" s="199">
        <f>(DJ45)*'a14'!$E$39/1000000</f>
        <v>5.6118738288915431</v>
      </c>
      <c r="DL45" s="199">
        <v>132.69999999999999</v>
      </c>
      <c r="DM45" s="199">
        <f>(DL45)*'a14'!$F$39/1000000</f>
        <v>22.484772255250839</v>
      </c>
      <c r="DN45" s="199">
        <v>232</v>
      </c>
      <c r="DO45" s="199">
        <f>(DN45)*'a14'!$G$39/1000000</f>
        <v>47.172272764595583</v>
      </c>
      <c r="DP45" s="199">
        <v>91.5</v>
      </c>
      <c r="DQ45" s="199">
        <f>(DP45)*'a14'!$H$39/1000000</f>
        <v>22.106192532073489</v>
      </c>
      <c r="DR45" s="199">
        <v>303.2</v>
      </c>
      <c r="DS45" s="199">
        <f>(DR45)*'a14'!$I$39/1000000</f>
        <v>84.218908914903068</v>
      </c>
      <c r="DT45" s="199">
        <v>246.9</v>
      </c>
      <c r="DU45" s="199">
        <f>(DT45)*'a14'!$J$39/1000000</f>
        <v>98.741050053503301</v>
      </c>
      <c r="DV45" s="199">
        <v>1047.8</v>
      </c>
      <c r="DW45" s="199">
        <f t="shared" si="130"/>
        <v>280.33507034921786</v>
      </c>
      <c r="DX45" s="199">
        <f>'a1'!AV45/1000</f>
        <v>1380.1320000000001</v>
      </c>
      <c r="DY45" s="221">
        <f t="shared" si="131"/>
        <v>203121.92627170289</v>
      </c>
      <c r="DZ45" s="199">
        <v>31.1</v>
      </c>
      <c r="EA45" s="199">
        <f>(DZ45)*'a14'!$E$44/1000000</f>
        <v>4.0445073427361367</v>
      </c>
      <c r="EB45" s="199">
        <v>111.3</v>
      </c>
      <c r="EC45" s="199">
        <f>(EB45)*'a14'!$F$44/1000000</f>
        <v>18.092993056532638</v>
      </c>
      <c r="ED45" s="199">
        <v>201.1</v>
      </c>
      <c r="EE45" s="199">
        <f>(ED45)*'a14'!$G$44/1000000</f>
        <v>39.229120255188285</v>
      </c>
      <c r="EF45" s="199">
        <v>65.7</v>
      </c>
      <c r="EG45" s="199">
        <f>(EF45)*'a14'!$H$44/1000000</f>
        <v>16.345462489038713</v>
      </c>
      <c r="EH45" s="199">
        <v>290</v>
      </c>
      <c r="EI45" s="199">
        <f>(EH45)*'a14'!$I$44/1000000</f>
        <v>77.997997454483524</v>
      </c>
      <c r="EJ45" s="199">
        <v>188.8</v>
      </c>
      <c r="EK45" s="199">
        <f>(EJ45)*'a14'!$J$44/1000000</f>
        <v>103.37267184657934</v>
      </c>
      <c r="EL45" s="199">
        <v>888</v>
      </c>
      <c r="EM45" s="199">
        <f t="shared" si="132"/>
        <v>259.08275244455865</v>
      </c>
      <c r="EN45" s="199">
        <f>'a1'!BB45/1000</f>
        <v>1167.386</v>
      </c>
      <c r="EO45" s="221">
        <f t="shared" si="133"/>
        <v>221934.09244633623</v>
      </c>
      <c r="EP45" s="199">
        <v>78.2</v>
      </c>
      <c r="EQ45" s="199">
        <f>(EP45)*'a14'!$E$49/1000000</f>
        <v>8.8217611135704068</v>
      </c>
      <c r="ER45" s="199">
        <v>381.4</v>
      </c>
      <c r="ES45" s="199">
        <f>(ER45)*'a14'!$F$49/1000000</f>
        <v>53.782284026786343</v>
      </c>
      <c r="ET45" s="199">
        <v>758.5</v>
      </c>
      <c r="EU45" s="199">
        <f>(ET45)*'a14'!$G$49/1000000</f>
        <v>128.34985558778428</v>
      </c>
      <c r="EV45" s="199">
        <v>223.9</v>
      </c>
      <c r="EW45" s="199">
        <f>(EV45)*'a14'!$H$49/1000000</f>
        <v>45.97125253026352</v>
      </c>
      <c r="EX45" s="199">
        <v>1112.0999999999999</v>
      </c>
      <c r="EY45" s="199">
        <f>(EX45)*'a14'!$I$49/1000000</f>
        <v>231.88029223315095</v>
      </c>
      <c r="EZ45" s="199">
        <v>952.9</v>
      </c>
      <c r="FA45" s="199">
        <f>(EZ45)*'a14'!$J$49/1000000</f>
        <v>411.68906298420848</v>
      </c>
      <c r="FB45" s="199">
        <v>3507</v>
      </c>
      <c r="FC45" s="199">
        <f t="shared" si="142"/>
        <v>880.49450847576395</v>
      </c>
      <c r="FD45" s="199">
        <f>'a1'!BH45/1000</f>
        <v>4407.4949999999999</v>
      </c>
      <c r="FE45" s="221">
        <f t="shared" si="134"/>
        <v>199772.0946877453</v>
      </c>
      <c r="FF45" s="199">
        <v>105.6</v>
      </c>
      <c r="FG45" s="199">
        <f>(FF45)*'a14'!$E$54/1000000</f>
        <v>11.851174225058248</v>
      </c>
      <c r="FH45" s="199">
        <v>380.2</v>
      </c>
      <c r="FI45" s="199">
        <f>(FH45)*'a14'!$F$54/1000000</f>
        <v>53.335895364194428</v>
      </c>
      <c r="FJ45" s="199">
        <v>877.9</v>
      </c>
      <c r="FK45" s="199">
        <f>(FJ45)*'a14'!$G$54/1000000</f>
        <v>147.78616267299199</v>
      </c>
      <c r="FL45" s="199">
        <v>333</v>
      </c>
      <c r="FM45" s="199">
        <f>(FL45)*'a14'!$H$54/1000000</f>
        <v>66.972092913806037</v>
      </c>
      <c r="FN45" s="199">
        <v>1354.2</v>
      </c>
      <c r="FO45" s="199">
        <f>(FN45)*'a14'!$I$54/1000000</f>
        <v>273.98691183313542</v>
      </c>
      <c r="FP45" s="199">
        <v>1248.8</v>
      </c>
      <c r="FQ45" s="199">
        <f>(FP45)*'a14'!$J$54/1000000</f>
        <v>513.44523354637363</v>
      </c>
      <c r="FR45" s="199">
        <v>4299.7</v>
      </c>
      <c r="FS45" s="199">
        <f t="shared" si="143"/>
        <v>1067.3774705555597</v>
      </c>
      <c r="FT45" s="199">
        <f>'a1'!BN45/1000</f>
        <v>5176.1009999999997</v>
      </c>
      <c r="FU45" s="221">
        <f t="shared" si="135"/>
        <v>206212.64356231838</v>
      </c>
    </row>
    <row r="46" spans="1:177" ht="12.75" customHeight="1" x14ac:dyDescent="0.2">
      <c r="A46" s="1">
        <v>2021</v>
      </c>
      <c r="B46" s="201">
        <v>1210.7</v>
      </c>
      <c r="C46" s="202">
        <f>B46*'a14'!$E$4/1000000</f>
        <v>135.51310560837553</v>
      </c>
      <c r="D46" s="202">
        <v>3126.1</v>
      </c>
      <c r="E46" s="202">
        <f>D46*'a14'!$F$4/1000000</f>
        <v>437.37870595765122</v>
      </c>
      <c r="F46" s="202">
        <v>6137.5</v>
      </c>
      <c r="G46" s="199">
        <f>F46*'a14'!$G$4/1000000</f>
        <v>1030.451415302806</v>
      </c>
      <c r="H46" s="202">
        <v>1877.6</v>
      </c>
      <c r="I46" s="202">
        <f>H46*'a14'!$H$4/1000000</f>
        <v>370.99190724738406</v>
      </c>
      <c r="J46" s="202">
        <v>10050.4</v>
      </c>
      <c r="K46" s="202">
        <f>J46*'a14'!$I$4/1000000</f>
        <v>1972.2371648045112</v>
      </c>
      <c r="L46" s="202">
        <v>8923.7999999999993</v>
      </c>
      <c r="M46" s="199">
        <f>L46*'a14'!$J$4/1000000</f>
        <v>3515.8323797343205</v>
      </c>
      <c r="N46" s="202">
        <v>31326.2</v>
      </c>
      <c r="O46" s="202">
        <f t="shared" ref="O46:O48" si="152">(C46)+(E46)+(G46)+(I46)+(K46)+(M46)</f>
        <v>7462.404678655048</v>
      </c>
      <c r="P46" s="202">
        <f>'a1'!F46/1000</f>
        <v>38239.864000000001</v>
      </c>
      <c r="Q46" s="222">
        <f t="shared" ref="Q46:Q48" si="153">(O46)/(P46)*1000000</f>
        <v>195147.25990278227</v>
      </c>
      <c r="R46" s="202">
        <v>28.6</v>
      </c>
      <c r="S46" s="199">
        <f>(R46)*'a14'!$E$9/1000000</f>
        <v>2.9721852389283563</v>
      </c>
      <c r="T46" s="202">
        <v>56.9</v>
      </c>
      <c r="U46" s="199">
        <f>(T46)*'a14'!$F$9/1000000</f>
        <v>7.391492137020256</v>
      </c>
      <c r="V46" s="202">
        <v>84</v>
      </c>
      <c r="W46" s="199">
        <f>(V46)*'a14'!$G$9/1000000</f>
        <v>13.094242661013038</v>
      </c>
      <c r="X46" s="202">
        <v>18.8</v>
      </c>
      <c r="Y46" s="199">
        <f>(X46)*'a14'!$H$9/1000000</f>
        <v>3.524485630454766</v>
      </c>
      <c r="Z46" s="202">
        <v>180</v>
      </c>
      <c r="AA46" s="199">
        <f>(Z46)*'a14'!$I$9/1000000</f>
        <v>35.750727487954656</v>
      </c>
      <c r="AB46" s="202">
        <v>76.8</v>
      </c>
      <c r="AC46" s="199">
        <f>(AB46)*'a14'!$J$9/1000000</f>
        <v>28.027664608084539</v>
      </c>
      <c r="AD46" s="202">
        <v>445.3</v>
      </c>
      <c r="AE46" s="199">
        <f t="shared" si="144"/>
        <v>90.760797763455614</v>
      </c>
      <c r="AF46" s="199">
        <f>'a1'!L46/1000</f>
        <v>527.05600000000004</v>
      </c>
      <c r="AG46" s="221">
        <f t="shared" si="145"/>
        <v>172203.32898867599</v>
      </c>
      <c r="AH46" s="202">
        <v>5</v>
      </c>
      <c r="AI46" s="199">
        <f>(AH46)*'a14'!$E$14/1000000</f>
        <v>0.43207756718439888</v>
      </c>
      <c r="AJ46" s="202">
        <v>15.6</v>
      </c>
      <c r="AK46" s="199">
        <f>(AJ46)*'a14'!$F$14/1000000</f>
        <v>1.6851025120191556</v>
      </c>
      <c r="AL46" s="202">
        <v>29.5</v>
      </c>
      <c r="AM46" s="199">
        <f>(AL46)*'a14'!$G$14/1000000</f>
        <v>3.8238864695819301</v>
      </c>
      <c r="AN46" s="202">
        <v>7.2</v>
      </c>
      <c r="AO46" s="199">
        <f>(AN46)*'a14'!$H$14/1000000</f>
        <v>1.2871584604817221</v>
      </c>
      <c r="AP46" s="202">
        <v>45.6</v>
      </c>
      <c r="AQ46" s="199">
        <f>(AP46)*'a14'!$I$14/1000000</f>
        <v>9.8786849051614318</v>
      </c>
      <c r="AR46" s="202">
        <v>31.4</v>
      </c>
      <c r="AS46" s="199">
        <f>(AR46)*'a14'!$J$14/1000000</f>
        <v>12.672231789869699</v>
      </c>
      <c r="AT46" s="202">
        <v>134.30000000000001</v>
      </c>
      <c r="AU46" s="199">
        <f t="shared" si="146"/>
        <v>29.779141704298336</v>
      </c>
      <c r="AV46" s="199">
        <f>'a1'!R46/1000</f>
        <v>162.13300000000001</v>
      </c>
      <c r="AW46" s="221">
        <f t="shared" si="147"/>
        <v>183671.07069071895</v>
      </c>
      <c r="AX46" s="202">
        <v>26.3</v>
      </c>
      <c r="AY46" s="202"/>
      <c r="AZ46" s="202">
        <v>98.5</v>
      </c>
      <c r="BA46" s="199">
        <f>(AZ46)*'a14'!$F$19/1000000</f>
        <v>11.590160864135413</v>
      </c>
      <c r="BB46" s="202">
        <v>152.6</v>
      </c>
      <c r="BC46" s="199">
        <f>(BB46)*'a14'!$G$19/1000000</f>
        <v>21.547109212593679</v>
      </c>
      <c r="BD46" s="202">
        <v>55</v>
      </c>
      <c r="BE46" s="199">
        <f>(BD46)*'a14'!$H$19/1000000</f>
        <v>9.2754165361444176</v>
      </c>
      <c r="BF46" s="202">
        <v>285.60000000000002</v>
      </c>
      <c r="BG46" s="199">
        <f>(BF46)*'a14'!$I$19/1000000</f>
        <v>51.395997536221572</v>
      </c>
      <c r="BH46" s="202">
        <v>203.3</v>
      </c>
      <c r="BI46" s="199">
        <f>(BH46)*'a14'!$J$19/1000000</f>
        <v>64.800836804099447</v>
      </c>
      <c r="BJ46" s="202">
        <v>821.3</v>
      </c>
      <c r="BK46" s="199">
        <f t="shared" si="148"/>
        <v>158.60952095319453</v>
      </c>
      <c r="BL46" s="199">
        <f>'a1'!X46/1000</f>
        <v>999.90800000000002</v>
      </c>
      <c r="BM46" s="221">
        <f t="shared" si="149"/>
        <v>158624.11437171671</v>
      </c>
      <c r="BN46" s="202">
        <v>34.6</v>
      </c>
      <c r="BO46" s="199">
        <f>(BN46)*'a14'!$E$24/1000000</f>
        <v>3.8497336390778032</v>
      </c>
      <c r="BP46" s="202">
        <v>73.900000000000006</v>
      </c>
      <c r="BQ46" s="199">
        <f>(BP46)*'a14'!$F$24/1000000</f>
        <v>10.278009968491681</v>
      </c>
      <c r="BR46" s="202">
        <v>151.4</v>
      </c>
      <c r="BS46" s="199">
        <f>(BR46)*'a14'!$G$24/1000000</f>
        <v>25.268049405623383</v>
      </c>
      <c r="BT46" s="202">
        <v>27.7</v>
      </c>
      <c r="BU46" s="199">
        <f>(BT46)*'a14'!$H$24/1000000</f>
        <v>5.443311224311647</v>
      </c>
      <c r="BV46" s="202">
        <v>229</v>
      </c>
      <c r="BW46" s="199">
        <f>(BV46)*'a14'!$I$24/1000000</f>
        <v>47.963379812520699</v>
      </c>
      <c r="BX46" s="202">
        <v>134.1</v>
      </c>
      <c r="BY46" s="199">
        <f>(BX46)*'a14'!$J$24/1000000</f>
        <v>47.827145265299976</v>
      </c>
      <c r="BZ46" s="202">
        <v>650.79999999999995</v>
      </c>
      <c r="CA46" s="199">
        <f t="shared" si="150"/>
        <v>140.62962931532519</v>
      </c>
      <c r="CB46" s="199">
        <f>'a1'!AD46/1000</f>
        <v>790.80200000000002</v>
      </c>
      <c r="CC46" s="221">
        <f t="shared" si="151"/>
        <v>177831.65611028447</v>
      </c>
      <c r="CD46" s="202">
        <v>484.5</v>
      </c>
      <c r="CE46" s="199">
        <f>(CD46)*'a14'!$E$29/1000000</f>
        <v>50.056175940587494</v>
      </c>
      <c r="CF46" s="202">
        <v>717.5</v>
      </c>
      <c r="CG46" s="199">
        <f>(CF46)*'a14'!$F$29/1000000</f>
        <v>92.660748806428089</v>
      </c>
      <c r="CH46" s="202">
        <v>1053.0999999999999</v>
      </c>
      <c r="CI46" s="199">
        <f>(CH46)*'a14'!$G$29/1000000</f>
        <v>163.20173028802688</v>
      </c>
      <c r="CJ46" s="202">
        <v>374.9</v>
      </c>
      <c r="CK46" s="199">
        <f>(CJ46)*'a14'!$H$29/1000000</f>
        <v>70.850683933323552</v>
      </c>
      <c r="CL46" s="202">
        <v>2632.3</v>
      </c>
      <c r="CM46" s="199">
        <f>(CL46)*'a14'!$I$29/1000000</f>
        <v>491.77020467752874</v>
      </c>
      <c r="CN46" s="202">
        <v>1836.6</v>
      </c>
      <c r="CO46" s="199">
        <f>(CN46)*'a14'!$J$29/1000000</f>
        <v>763.0694389646502</v>
      </c>
      <c r="CP46" s="202">
        <v>7098.9</v>
      </c>
      <c r="CQ46" s="199">
        <f t="shared" ref="CQ46:CQ48" si="154">(CE46)+(CG46)+(CI46)+(CK46)+(CM46)+(CO46)</f>
        <v>1631.6089826105449</v>
      </c>
      <c r="CR46" s="199">
        <f>'a1'!AJ46/1000</f>
        <v>8572.02</v>
      </c>
      <c r="CS46" s="221">
        <f t="shared" ref="CS46:CS48" si="155">(CQ46)/(CR46)*1000000</f>
        <v>190341.24775846823</v>
      </c>
      <c r="CT46" s="202">
        <v>410</v>
      </c>
      <c r="CU46" s="199">
        <f>(CT46)*'a14'!$E$34/1000000</f>
        <v>46.499946235110627</v>
      </c>
      <c r="CV46" s="202">
        <v>1173.3</v>
      </c>
      <c r="CW46" s="199">
        <f>(CV46)*'a14'!$F$34/1000000</f>
        <v>166.33654548065638</v>
      </c>
      <c r="CX46" s="202">
        <v>2579.6</v>
      </c>
      <c r="CY46" s="199">
        <f>(CX46)*'a14'!$G$34/1000000</f>
        <v>438.84607795643177</v>
      </c>
      <c r="CZ46" s="202">
        <v>735.1</v>
      </c>
      <c r="DA46" s="199">
        <f>(CZ46)*'a14'!$H$34/1000000</f>
        <v>144.65539381192167</v>
      </c>
      <c r="DB46" s="202">
        <v>3567.7</v>
      </c>
      <c r="DC46" s="199">
        <f>(DB46)*'a14'!$I$34/1000000</f>
        <v>702.66032820715532</v>
      </c>
      <c r="DD46" s="202">
        <v>3875.2</v>
      </c>
      <c r="DE46" s="199">
        <f>(DD46)*'a14'!$J$34/1000000</f>
        <v>1432.5265395414133</v>
      </c>
      <c r="DF46" s="202">
        <v>12341</v>
      </c>
      <c r="DG46" s="199">
        <f t="shared" ref="DG46:DG48" si="156">(CU46)+(CW46)+(CY46)+(DA46)+(DC46)+(DE46)</f>
        <v>2931.5248312326889</v>
      </c>
      <c r="DH46" s="199">
        <f>'a1'!AP46/1000</f>
        <v>14842.487999999999</v>
      </c>
      <c r="DI46" s="221">
        <f t="shared" ref="DI46:DI48" si="157">(DG46)/(DH46)*1000000</f>
        <v>197508.99116325303</v>
      </c>
      <c r="DJ46" s="202">
        <v>32.1</v>
      </c>
      <c r="DK46" s="199">
        <f>(DJ46)*'a14'!$E$39/1000000</f>
        <v>4.3512355050101101</v>
      </c>
      <c r="DL46" s="202">
        <v>128.19999999999999</v>
      </c>
      <c r="DM46" s="199">
        <f>(DL46)*'a14'!$F$39/1000000</f>
        <v>21.722289398064486</v>
      </c>
      <c r="DN46" s="202">
        <v>236.1</v>
      </c>
      <c r="DO46" s="199">
        <f>(DN46)*'a14'!$G$39/1000000</f>
        <v>48.005920688452662</v>
      </c>
      <c r="DP46" s="202">
        <v>78.599999999999994</v>
      </c>
      <c r="DQ46" s="199">
        <f>(DP46)*'a14'!$H$39/1000000</f>
        <v>18.989581781650013</v>
      </c>
      <c r="DR46" s="202">
        <v>318.39999999999998</v>
      </c>
      <c r="DS46" s="199">
        <f>(DR46)*'a14'!$I$39/1000000</f>
        <v>88.440965034647533</v>
      </c>
      <c r="DT46" s="202">
        <v>258.2</v>
      </c>
      <c r="DU46" s="199">
        <f>(DT46)*'a14'!$J$39/1000000</f>
        <v>103.2601827615008</v>
      </c>
      <c r="DV46" s="202">
        <v>1051.5999999999999</v>
      </c>
      <c r="DW46" s="199">
        <f t="shared" ref="DW46:DW48" si="158">(DK46)+(DM46)+(DO46)+(DQ46)+(DS46)+(DU46)</f>
        <v>284.77017516932563</v>
      </c>
      <c r="DX46" s="199">
        <f>'a1'!AV46/1000</f>
        <v>1391.924</v>
      </c>
      <c r="DY46" s="221">
        <f t="shared" ref="DY46:DY48" si="159">(DW46)/(DX46)*1000000</f>
        <v>204587.44526951588</v>
      </c>
      <c r="DZ46" s="202">
        <v>26.3</v>
      </c>
      <c r="EA46" s="199">
        <f>(DZ46)*'a14'!$E$44/1000000</f>
        <v>3.4202746981980838</v>
      </c>
      <c r="EB46" s="202">
        <v>107.4</v>
      </c>
      <c r="EC46" s="199">
        <f>(EB46)*'a14'!$F$44/1000000</f>
        <v>17.45900677692368</v>
      </c>
      <c r="ED46" s="202">
        <v>208.9</v>
      </c>
      <c r="EE46" s="199">
        <f>(ED46)*'a14'!$G$44/1000000</f>
        <v>40.750687326249796</v>
      </c>
      <c r="EF46" s="202">
        <v>66.900000000000006</v>
      </c>
      <c r="EG46" s="199">
        <f>(EF46)*'a14'!$H$44/1000000</f>
        <v>16.644009749112481</v>
      </c>
      <c r="EH46" s="202">
        <v>281</v>
      </c>
      <c r="EI46" s="199">
        <f>(EH46)*'a14'!$I$44/1000000</f>
        <v>75.577369947275415</v>
      </c>
      <c r="EJ46" s="202">
        <v>199.1</v>
      </c>
      <c r="EK46" s="199">
        <f>(EJ46)*'a14'!$J$44/1000000</f>
        <v>109.01217671956539</v>
      </c>
      <c r="EL46" s="202">
        <v>889.6</v>
      </c>
      <c r="EM46" s="199">
        <f t="shared" ref="EM46:EM48" si="160">(EA46)+(EC46)+(EE46)+(EG46)+(EI46)+(EK46)</f>
        <v>262.86352521732488</v>
      </c>
      <c r="EN46" s="199">
        <f>'a1'!BB46/1000</f>
        <v>1167.711</v>
      </c>
      <c r="EO46" s="221">
        <f t="shared" ref="EO46:EO48" si="161">(EM46)/(EN46)*1000000</f>
        <v>225110.08735665321</v>
      </c>
      <c r="EP46" s="202">
        <v>70.599999999999994</v>
      </c>
      <c r="EQ46" s="199">
        <f>(EP46)*'a14'!$E$49/1000000</f>
        <v>7.9644032559855589</v>
      </c>
      <c r="ER46" s="202">
        <v>371.1</v>
      </c>
      <c r="ES46" s="199">
        <f>(ER46)*'a14'!$F$49/1000000</f>
        <v>52.329852129890966</v>
      </c>
      <c r="ET46" s="202">
        <v>765</v>
      </c>
      <c r="EU46" s="199">
        <f>(ET46)*'a14'!$G$49/1000000</f>
        <v>129.44975547087012</v>
      </c>
      <c r="EV46" s="202">
        <v>205.3</v>
      </c>
      <c r="EW46" s="199">
        <f>(EV46)*'a14'!$H$49/1000000</f>
        <v>42.152291846641809</v>
      </c>
      <c r="EX46" s="202">
        <v>1170.8</v>
      </c>
      <c r="EY46" s="199">
        <f>(EX46)*'a14'!$I$49/1000000</f>
        <v>244.11963505671537</v>
      </c>
      <c r="EZ46" s="202">
        <v>960.8</v>
      </c>
      <c r="FA46" s="199">
        <f>(EZ46)*'a14'!$J$49/1000000</f>
        <v>415.10216362181495</v>
      </c>
      <c r="FB46" s="202">
        <v>3543.7</v>
      </c>
      <c r="FC46" s="199">
        <f t="shared" ref="FC46:FC48" si="162">(EQ46)+(ES46)+(EU46)+(EW46)+(EY46)+(FA46)</f>
        <v>891.11810138191879</v>
      </c>
      <c r="FD46" s="199">
        <f>'a1'!BH46/1000</f>
        <v>4431.5309999999999</v>
      </c>
      <c r="FE46" s="221">
        <f t="shared" ref="FE46:FE48" si="163">(FC46)/(FD46)*1000000</f>
        <v>201085.8327250602</v>
      </c>
      <c r="FF46" s="202">
        <v>92.6</v>
      </c>
      <c r="FG46" s="199">
        <f>(FF46)*'a14'!$E$54/1000000</f>
        <v>10.392222852655244</v>
      </c>
      <c r="FH46" s="202">
        <v>383.6</v>
      </c>
      <c r="FI46" s="199">
        <f>(FH46)*'a14'!$F$54/1000000</f>
        <v>53.812860235941571</v>
      </c>
      <c r="FJ46" s="202">
        <v>877.3</v>
      </c>
      <c r="FK46" s="199">
        <f>(FJ46)*'a14'!$G$54/1000000</f>
        <v>147.68515834721023</v>
      </c>
      <c r="FL46" s="202">
        <v>308</v>
      </c>
      <c r="FM46" s="199">
        <f>(FL46)*'a14'!$H$54/1000000</f>
        <v>61.94415801036714</v>
      </c>
      <c r="FN46" s="202">
        <v>1340</v>
      </c>
      <c r="FO46" s="199">
        <f>(FN46)*'a14'!$I$54/1000000</f>
        <v>271.11391364377602</v>
      </c>
      <c r="FP46" s="202">
        <v>1348.2</v>
      </c>
      <c r="FQ46" s="199">
        <f>(FP46)*'a14'!$J$54/1000000</f>
        <v>554.31363218067031</v>
      </c>
      <c r="FR46" s="202">
        <v>4349.8</v>
      </c>
      <c r="FS46" s="199">
        <f t="shared" ref="FS46:FS48" si="164">(FG46)+(FI46)+(FK46)+(FM46)+(FO46)+(FQ46)</f>
        <v>1099.2619452706206</v>
      </c>
      <c r="FT46" s="199">
        <f>'a1'!BN46/1000</f>
        <v>5226.665</v>
      </c>
      <c r="FU46" s="221">
        <f t="shared" ref="FU46:FU48" si="165">(FS46)/(FT46)*1000000</f>
        <v>210318.04128839722</v>
      </c>
    </row>
    <row r="47" spans="1:177" ht="12.75" customHeight="1" x14ac:dyDescent="0.2">
      <c r="A47" s="1">
        <v>2022</v>
      </c>
      <c r="B47" s="201">
        <v>1193.0999999999999</v>
      </c>
      <c r="C47" s="202">
        <f>B47*'a14'!$E$4/1000000</f>
        <v>133.54314553675792</v>
      </c>
      <c r="D47" s="202">
        <v>3174</v>
      </c>
      <c r="E47" s="202">
        <f>D47*'a14'!$F$4/1000000</f>
        <v>444.08048773538434</v>
      </c>
      <c r="F47" s="202">
        <v>6178.7</v>
      </c>
      <c r="G47" s="199">
        <f>F47*'a14'!$G$4/1000000</f>
        <v>1037.3686614633723</v>
      </c>
      <c r="H47" s="202">
        <v>1746.4</v>
      </c>
      <c r="I47" s="202">
        <f>H47*'a14'!$H$4/1000000</f>
        <v>345.06831423989752</v>
      </c>
      <c r="J47" s="202">
        <v>10253</v>
      </c>
      <c r="K47" s="202">
        <f>J47*'a14'!$I$4/1000000</f>
        <v>2011.9943137328517</v>
      </c>
      <c r="L47" s="202">
        <v>9226.9</v>
      </c>
      <c r="M47" s="199">
        <f>L47*'a14'!$J$4/1000000</f>
        <v>3635.2488608631529</v>
      </c>
      <c r="N47" s="202">
        <v>31772.1</v>
      </c>
      <c r="O47" s="202">
        <f t="shared" si="152"/>
        <v>7607.3037835714167</v>
      </c>
      <c r="P47" s="202">
        <f>'a1'!F47/1000</f>
        <v>38935.934000000001</v>
      </c>
      <c r="Q47" s="222">
        <f t="shared" si="153"/>
        <v>195380.02564857996</v>
      </c>
      <c r="R47" s="202">
        <v>27.9</v>
      </c>
      <c r="S47" s="199">
        <f>(R47)*'a14'!$E$9/1000000</f>
        <v>2.8994394463671727</v>
      </c>
      <c r="T47" s="202">
        <v>55.1</v>
      </c>
      <c r="U47" s="199">
        <f>(T47)*'a14'!$F$9/1000000</f>
        <v>7.1576663752164524</v>
      </c>
      <c r="V47" s="202">
        <v>81.8</v>
      </c>
      <c r="W47" s="199">
        <f>(V47)*'a14'!$G$9/1000000</f>
        <v>12.751298210367459</v>
      </c>
      <c r="X47" s="202">
        <v>18.7</v>
      </c>
      <c r="Y47" s="199">
        <f>(X47)*'a14'!$H$9/1000000</f>
        <v>3.5057383664629849</v>
      </c>
      <c r="Z47" s="202">
        <v>182.9</v>
      </c>
      <c r="AA47" s="199">
        <f>(Z47)*'a14'!$I$9/1000000</f>
        <v>36.326711430816147</v>
      </c>
      <c r="AB47" s="202">
        <v>82.2</v>
      </c>
      <c r="AC47" s="199">
        <f>(AB47)*'a14'!$J$9/1000000</f>
        <v>29.998359775840484</v>
      </c>
      <c r="AD47" s="202">
        <v>448.4</v>
      </c>
      <c r="AE47" s="199">
        <f t="shared" si="144"/>
        <v>92.639213605070694</v>
      </c>
      <c r="AF47" s="199">
        <f>'a1'!L47/1000</f>
        <v>531.30799999999999</v>
      </c>
      <c r="AG47" s="221">
        <f t="shared" si="145"/>
        <v>174360.6601162992</v>
      </c>
      <c r="AH47" s="202">
        <v>5.2</v>
      </c>
      <c r="AI47" s="199">
        <f>(AH47)*'a14'!$E$14/1000000</f>
        <v>0.44936066987177486</v>
      </c>
      <c r="AJ47" s="202">
        <v>15.9</v>
      </c>
      <c r="AK47" s="199">
        <f>(AJ47)*'a14'!$F$14/1000000</f>
        <v>1.7175083295579856</v>
      </c>
      <c r="AL47" s="202">
        <v>27.7</v>
      </c>
      <c r="AM47" s="199">
        <f>(AL47)*'a14'!$G$14/1000000</f>
        <v>3.5905645833023545</v>
      </c>
      <c r="AN47" s="202">
        <v>7</v>
      </c>
      <c r="AO47" s="199">
        <f>(AN47)*'a14'!$H$14/1000000</f>
        <v>1.2514040588016744</v>
      </c>
      <c r="AP47" s="202">
        <v>47.4</v>
      </c>
      <c r="AQ47" s="199">
        <f>(AP47)*'a14'!$I$14/1000000</f>
        <v>10.268632993523065</v>
      </c>
      <c r="AR47" s="202">
        <v>35.9</v>
      </c>
      <c r="AS47" s="199">
        <f>(AR47)*'a14'!$J$14/1000000</f>
        <v>14.488315963577138</v>
      </c>
      <c r="AT47" s="202">
        <v>139.19999999999999</v>
      </c>
      <c r="AU47" s="199">
        <f t="shared" si="146"/>
        <v>31.765786598633994</v>
      </c>
      <c r="AV47" s="199">
        <f>'a1'!R47/1000</f>
        <v>167.21299999999999</v>
      </c>
      <c r="AW47" s="221">
        <f t="shared" si="147"/>
        <v>189971.99140398172</v>
      </c>
      <c r="AX47" s="202">
        <v>28</v>
      </c>
      <c r="AY47" s="202"/>
      <c r="AZ47" s="202">
        <v>94.7</v>
      </c>
      <c r="BA47" s="199">
        <f>(AZ47)*'a14'!$F$19/1000000</f>
        <v>11.143027754656078</v>
      </c>
      <c r="BB47" s="202">
        <v>157.69999999999999</v>
      </c>
      <c r="BC47" s="199">
        <f>(BB47)*'a14'!$G$19/1000000</f>
        <v>22.267228852070922</v>
      </c>
      <c r="BD47" s="202">
        <v>50.9</v>
      </c>
      <c r="BE47" s="199">
        <f>(BD47)*'a14'!$H$19/1000000</f>
        <v>8.583976394359107</v>
      </c>
      <c r="BF47" s="202">
        <v>291.8</v>
      </c>
      <c r="BG47" s="199">
        <f>(BF47)*'a14'!$I$19/1000000</f>
        <v>52.511736978534501</v>
      </c>
      <c r="BH47" s="202">
        <v>217.2</v>
      </c>
      <c r="BI47" s="199">
        <f>(BH47)*'a14'!$J$19/1000000</f>
        <v>69.231390820710274</v>
      </c>
      <c r="BJ47" s="202">
        <v>840.3</v>
      </c>
      <c r="BK47" s="199">
        <f t="shared" si="148"/>
        <v>163.73736080033086</v>
      </c>
      <c r="BL47" s="199">
        <f>'a1'!X47/1000</f>
        <v>1025.2629999999999</v>
      </c>
      <c r="BM47" s="221">
        <f t="shared" si="149"/>
        <v>159702.7892358652</v>
      </c>
      <c r="BN47" s="202">
        <v>35.6</v>
      </c>
      <c r="BO47" s="199">
        <f>(BN47)*'a14'!$E$24/1000000</f>
        <v>3.9609976170858321</v>
      </c>
      <c r="BP47" s="202">
        <v>74.8</v>
      </c>
      <c r="BQ47" s="199">
        <f>(BP47)*'a14'!$F$24/1000000</f>
        <v>10.403181943750711</v>
      </c>
      <c r="BR47" s="202">
        <v>147.5</v>
      </c>
      <c r="BS47" s="199">
        <f>(BR47)*'a14'!$G$24/1000000</f>
        <v>24.617155134276416</v>
      </c>
      <c r="BT47" s="202">
        <v>32.9</v>
      </c>
      <c r="BU47" s="199">
        <f>(BT47)*'a14'!$H$24/1000000</f>
        <v>6.465160262810584</v>
      </c>
      <c r="BV47" s="202">
        <v>230.6</v>
      </c>
      <c r="BW47" s="199">
        <f>(BV47)*'a14'!$I$24/1000000</f>
        <v>48.29849512998809</v>
      </c>
      <c r="BX47" s="202">
        <v>142.69999999999999</v>
      </c>
      <c r="BY47" s="199">
        <f>(BX47)*'a14'!$J$24/1000000</f>
        <v>50.894359652187219</v>
      </c>
      <c r="BZ47" s="202">
        <v>664.1</v>
      </c>
      <c r="CA47" s="199">
        <f t="shared" si="150"/>
        <v>144.63934974009885</v>
      </c>
      <c r="CB47" s="199">
        <f>'a1'!AD47/1000</f>
        <v>809.26400000000001</v>
      </c>
      <c r="CC47" s="221">
        <f t="shared" si="151"/>
        <v>178729.49957010179</v>
      </c>
      <c r="CD47" s="202">
        <v>463.2</v>
      </c>
      <c r="CE47" s="199">
        <f>(CD47)*'a14'!$E$29/1000000</f>
        <v>47.855563871372802</v>
      </c>
      <c r="CF47" s="202">
        <v>708.3</v>
      </c>
      <c r="CG47" s="199">
        <f>(CF47)*'a14'!$F$29/1000000</f>
        <v>91.472624919293395</v>
      </c>
      <c r="CH47" s="202">
        <v>1050.7</v>
      </c>
      <c r="CI47" s="199">
        <f>(CH47)*'a14'!$G$29/1000000</f>
        <v>162.8297958537934</v>
      </c>
      <c r="CJ47" s="202">
        <v>380.8</v>
      </c>
      <c r="CK47" s="199">
        <f>(CJ47)*'a14'!$H$29/1000000</f>
        <v>71.965698697811703</v>
      </c>
      <c r="CL47" s="202">
        <v>2681</v>
      </c>
      <c r="CM47" s="199">
        <f>(CL47)*'a14'!$I$29/1000000</f>
        <v>500.86841117671031</v>
      </c>
      <c r="CN47" s="202">
        <v>1872.3</v>
      </c>
      <c r="CO47" s="199">
        <f>(CN47)*'a14'!$J$29/1000000</f>
        <v>777.90205301835704</v>
      </c>
      <c r="CP47" s="202">
        <v>7156.3</v>
      </c>
      <c r="CQ47" s="199">
        <f t="shared" si="154"/>
        <v>1652.8941475373385</v>
      </c>
      <c r="CR47" s="199">
        <f>'a1'!AJ47/1000</f>
        <v>8673.1839999999993</v>
      </c>
      <c r="CS47" s="221">
        <f t="shared" si="155"/>
        <v>190575.24290241493</v>
      </c>
      <c r="CT47" s="202">
        <v>402.5</v>
      </c>
      <c r="CU47" s="199">
        <f>(CT47)*'a14'!$E$34/1000000</f>
        <v>45.649337462517131</v>
      </c>
      <c r="CV47" s="202">
        <v>1204.3</v>
      </c>
      <c r="CW47" s="199">
        <f>(CV47)*'a14'!$F$34/1000000</f>
        <v>170.73135747238939</v>
      </c>
      <c r="CX47" s="202">
        <v>2511.5</v>
      </c>
      <c r="CY47" s="199">
        <f>(CX47)*'a14'!$G$34/1000000</f>
        <v>427.26078647370849</v>
      </c>
      <c r="CZ47" s="202">
        <v>643.29999999999995</v>
      </c>
      <c r="DA47" s="199">
        <f>(CZ47)*'a14'!$H$34/1000000</f>
        <v>126.59068812298896</v>
      </c>
      <c r="DB47" s="202">
        <v>3719.7</v>
      </c>
      <c r="DC47" s="199">
        <f>(DB47)*'a14'!$I$34/1000000</f>
        <v>732.59680545790172</v>
      </c>
      <c r="DD47" s="202">
        <v>4036</v>
      </c>
      <c r="DE47" s="199">
        <f>(DD47)*'a14'!$J$34/1000000</f>
        <v>1491.9687018964555</v>
      </c>
      <c r="DF47" s="202">
        <v>12517.2</v>
      </c>
      <c r="DG47" s="199">
        <f t="shared" si="156"/>
        <v>2994.7976768859612</v>
      </c>
      <c r="DH47" s="199">
        <f>'a1'!AP47/1000</f>
        <v>15141.455</v>
      </c>
      <c r="DI47" s="221">
        <f t="shared" si="157"/>
        <v>197787.97195421188</v>
      </c>
      <c r="DJ47" s="202">
        <v>29.3</v>
      </c>
      <c r="DK47" s="199">
        <f>(DJ47)*'a14'!$E$39/1000000</f>
        <v>3.9716884827662371</v>
      </c>
      <c r="DL47" s="202">
        <v>129.80000000000001</v>
      </c>
      <c r="DM47" s="199">
        <f>(DL47)*'a14'!$F$39/1000000</f>
        <v>21.993394413952974</v>
      </c>
      <c r="DN47" s="202">
        <v>246.5</v>
      </c>
      <c r="DO47" s="199">
        <f>(DN47)*'a14'!$G$39/1000000</f>
        <v>50.120539812382802</v>
      </c>
      <c r="DP47" s="202">
        <v>71.3</v>
      </c>
      <c r="DQ47" s="199">
        <f>(DP47)*'a14'!$H$39/1000000</f>
        <v>17.225918333735954</v>
      </c>
      <c r="DR47" s="202">
        <v>315</v>
      </c>
      <c r="DS47" s="199">
        <f>(DR47)*'a14'!$I$39/1000000</f>
        <v>87.496557744704702</v>
      </c>
      <c r="DT47" s="202">
        <v>271.89999999999998</v>
      </c>
      <c r="DU47" s="199">
        <f>(DT47)*'a14'!$J$39/1000000</f>
        <v>108.73913126588717</v>
      </c>
      <c r="DV47" s="202">
        <v>1063.8</v>
      </c>
      <c r="DW47" s="199">
        <f t="shared" si="158"/>
        <v>289.54723005342987</v>
      </c>
      <c r="DX47" s="199">
        <f>'a1'!AV47/1000</f>
        <v>1412.568</v>
      </c>
      <c r="DY47" s="221">
        <f t="shared" si="159"/>
        <v>204979.32138731013</v>
      </c>
      <c r="DZ47" s="202">
        <v>22.4</v>
      </c>
      <c r="EA47" s="199">
        <f>(DZ47)*'a14'!$E$44/1000000</f>
        <v>2.9130856745109153</v>
      </c>
      <c r="EB47" s="202">
        <v>105</v>
      </c>
      <c r="EC47" s="199">
        <f>(EB47)*'a14'!$F$44/1000000</f>
        <v>17.068861374087394</v>
      </c>
      <c r="ED47" s="202">
        <v>223.5</v>
      </c>
      <c r="EE47" s="199">
        <f>(ED47)*'a14'!$G$44/1000000</f>
        <v>43.598748766954664</v>
      </c>
      <c r="EF47" s="202">
        <v>58.3</v>
      </c>
      <c r="EG47" s="199">
        <f>(EF47)*'a14'!$H$44/1000000</f>
        <v>14.504421051917152</v>
      </c>
      <c r="EH47" s="202">
        <v>284.8</v>
      </c>
      <c r="EI47" s="199">
        <f>(EH47)*'a14'!$I$44/1000000</f>
        <v>76.599412672541064</v>
      </c>
      <c r="EJ47" s="202">
        <v>206.2</v>
      </c>
      <c r="EK47" s="199">
        <f>(EJ47)*'a14'!$J$44/1000000</f>
        <v>112.8996024087111</v>
      </c>
      <c r="EL47" s="202">
        <v>900.2</v>
      </c>
      <c r="EM47" s="199">
        <f t="shared" si="160"/>
        <v>267.5841319487223</v>
      </c>
      <c r="EN47" s="199">
        <f>'a1'!BB47/1000</f>
        <v>1178.4549999999999</v>
      </c>
      <c r="EO47" s="221">
        <f t="shared" si="161"/>
        <v>227063.51277623864</v>
      </c>
      <c r="EP47" s="202">
        <v>76.7</v>
      </c>
      <c r="EQ47" s="199">
        <f>(EP47)*'a14'!$E$49/1000000</f>
        <v>8.6525457469418203</v>
      </c>
      <c r="ER47" s="202">
        <v>396.6</v>
      </c>
      <c r="ES47" s="199">
        <f>(ER47)*'a14'!$F$49/1000000</f>
        <v>55.925678670748468</v>
      </c>
      <c r="ET47" s="202">
        <v>794.6</v>
      </c>
      <c r="EU47" s="199">
        <f>(ET47)*'a14'!$G$49/1000000</f>
        <v>134.45853032307633</v>
      </c>
      <c r="EV47" s="202">
        <v>205.4</v>
      </c>
      <c r="EW47" s="199">
        <f>(EV47)*'a14'!$H$49/1000000</f>
        <v>42.172823893327944</v>
      </c>
      <c r="EX47" s="202">
        <v>1173.5</v>
      </c>
      <c r="EY47" s="199">
        <f>(EX47)*'a14'!$I$49/1000000</f>
        <v>244.68260312526093</v>
      </c>
      <c r="EZ47" s="202">
        <v>969.7</v>
      </c>
      <c r="FA47" s="199">
        <f>(EZ47)*'a14'!$J$49/1000000</f>
        <v>418.94730231481475</v>
      </c>
      <c r="FB47" s="202">
        <v>3616.6</v>
      </c>
      <c r="FC47" s="199">
        <f t="shared" si="162"/>
        <v>904.83948407417029</v>
      </c>
      <c r="FD47" s="199">
        <f>'a1'!BH47/1000</f>
        <v>4510.7470000000003</v>
      </c>
      <c r="FE47" s="221">
        <f t="shared" si="163"/>
        <v>200596.372191606</v>
      </c>
      <c r="FF47" s="202">
        <v>102.3</v>
      </c>
      <c r="FG47" s="199">
        <f>(FF47)*'a14'!$E$54/1000000</f>
        <v>11.480825030525178</v>
      </c>
      <c r="FH47" s="202">
        <v>389.5</v>
      </c>
      <c r="FI47" s="199">
        <f>(FH47)*'a14'!$F$54/1000000</f>
        <v>54.640534572208658</v>
      </c>
      <c r="FJ47" s="202">
        <v>937.2</v>
      </c>
      <c r="FK47" s="199">
        <f>(FJ47)*'a14'!$G$54/1000000</f>
        <v>157.76875687108793</v>
      </c>
      <c r="FL47" s="202">
        <v>277.7</v>
      </c>
      <c r="FM47" s="199">
        <f>(FL47)*'a14'!$H$54/1000000</f>
        <v>55.850300907399202</v>
      </c>
      <c r="FN47" s="202">
        <v>1326.2</v>
      </c>
      <c r="FO47" s="199">
        <f>(FN47)*'a14'!$I$54/1000000</f>
        <v>268.32184498087742</v>
      </c>
      <c r="FP47" s="202">
        <v>1393</v>
      </c>
      <c r="FQ47" s="199">
        <f>(FP47)*'a14'!$J$54/1000000</f>
        <v>572.73319212852221</v>
      </c>
      <c r="FR47" s="202">
        <v>4425.8999999999996</v>
      </c>
      <c r="FS47" s="199">
        <f t="shared" si="164"/>
        <v>1120.7954544906206</v>
      </c>
      <c r="FT47" s="199">
        <f>'a1'!BN47/1000</f>
        <v>5357.4859999999999</v>
      </c>
      <c r="FU47" s="221">
        <f t="shared" si="165"/>
        <v>209201.75143539725</v>
      </c>
    </row>
    <row r="48" spans="1:177" ht="12.75" customHeight="1" x14ac:dyDescent="0.2">
      <c r="A48" s="1">
        <v>2023</v>
      </c>
      <c r="B48" s="202">
        <v>1156.0999999999999</v>
      </c>
      <c r="C48" s="202">
        <f>B48*'a14'!$E$4/1000000</f>
        <v>129.40175220438005</v>
      </c>
      <c r="D48" s="202">
        <v>3196.4</v>
      </c>
      <c r="E48" s="202">
        <f>D48*'a14'!$F$4/1000000</f>
        <v>447.21451512204868</v>
      </c>
      <c r="F48" s="202">
        <v>6220.6</v>
      </c>
      <c r="G48" s="199">
        <f>F48*'a14'!$G$4/1000000</f>
        <v>1044.4034336509385</v>
      </c>
      <c r="H48" s="202">
        <v>1820.9</v>
      </c>
      <c r="I48" s="202">
        <f>H48*'a14'!$H$4/1000000</f>
        <v>359.78864715954501</v>
      </c>
      <c r="J48" s="202">
        <v>10526.5</v>
      </c>
      <c r="K48" s="202">
        <f>J48*'a14'!$I$4/1000000</f>
        <v>2065.6645024391755</v>
      </c>
      <c r="L48" s="202">
        <v>9581.6</v>
      </c>
      <c r="M48" s="199">
        <f>L48*'a14'!$J$4/1000000</f>
        <v>3774.994904599203</v>
      </c>
      <c r="N48" s="202">
        <v>32502.1</v>
      </c>
      <c r="O48" s="202">
        <f t="shared" si="152"/>
        <v>7821.4677551752902</v>
      </c>
      <c r="P48" s="202">
        <f>'a1'!F48/1000</f>
        <v>40083.483999999997</v>
      </c>
      <c r="Q48" s="222">
        <f t="shared" si="153"/>
        <v>195129.43922677208</v>
      </c>
      <c r="R48" s="202">
        <v>25.5</v>
      </c>
      <c r="S48" s="199">
        <f>(R48)*'a14'!$E$9/1000000</f>
        <v>2.6500253004431147</v>
      </c>
      <c r="T48" s="202">
        <v>55.2</v>
      </c>
      <c r="U48" s="199">
        <f>(T48)*'a14'!$F$9/1000000</f>
        <v>7.1706566953166639</v>
      </c>
      <c r="V48" s="202">
        <v>85.3</v>
      </c>
      <c r="W48" s="199">
        <f>(V48)*'a14'!$G$9/1000000</f>
        <v>13.296891654576333</v>
      </c>
      <c r="X48" s="202">
        <v>18.5</v>
      </c>
      <c r="Y48" s="199">
        <f>(X48)*'a14'!$H$9/1000000</f>
        <v>3.4682438384794239</v>
      </c>
      <c r="Z48" s="202">
        <v>184.5</v>
      </c>
      <c r="AA48" s="199">
        <f>(Z48)*'a14'!$I$9/1000000</f>
        <v>36.644495675153514</v>
      </c>
      <c r="AB48" s="202">
        <v>86.2</v>
      </c>
      <c r="AC48" s="199">
        <f>(AB48)*'a14'!$J$9/1000000</f>
        <v>31.458133974178217</v>
      </c>
      <c r="AD48" s="202">
        <v>455.1</v>
      </c>
      <c r="AE48" s="199">
        <f t="shared" si="144"/>
        <v>94.688447138147268</v>
      </c>
      <c r="AF48" s="199">
        <f>'a1'!L48/1000</f>
        <v>538.90700000000004</v>
      </c>
      <c r="AG48" s="221">
        <f t="shared" si="145"/>
        <v>175704.61533835571</v>
      </c>
      <c r="AH48" s="202">
        <v>4.5999999999999996</v>
      </c>
      <c r="AI48" s="199">
        <f>(AH48)*'a14'!$E$14/1000000</f>
        <v>0.39751136180964697</v>
      </c>
      <c r="AJ48" s="202">
        <v>15.4</v>
      </c>
      <c r="AK48" s="199">
        <f>(AJ48)*'a14'!$F$14/1000000</f>
        <v>1.6634986336599358</v>
      </c>
      <c r="AL48" s="202">
        <v>30.1</v>
      </c>
      <c r="AM48" s="199">
        <f>(AL48)*'a14'!$G$14/1000000</f>
        <v>3.9016604316751216</v>
      </c>
      <c r="AN48" s="202">
        <v>7.4</v>
      </c>
      <c r="AO48" s="199">
        <f>(AN48)*'a14'!$H$14/1000000</f>
        <v>1.3229128621617701</v>
      </c>
      <c r="AP48" s="202">
        <v>49.3</v>
      </c>
      <c r="AQ48" s="199">
        <f>(AP48)*'a14'!$I$14/1000000</f>
        <v>10.680244864571458</v>
      </c>
      <c r="AR48" s="202">
        <v>37.700000000000003</v>
      </c>
      <c r="AS48" s="199">
        <f>(AR48)*'a14'!$J$14/1000000</f>
        <v>15.214749633060116</v>
      </c>
      <c r="AT48" s="202">
        <v>144.6</v>
      </c>
      <c r="AU48" s="199">
        <f t="shared" si="146"/>
        <v>33.180577786938045</v>
      </c>
      <c r="AV48" s="199">
        <f>'a1'!R48/1000</f>
        <v>173.71299999999999</v>
      </c>
      <c r="AW48" s="221">
        <f t="shared" si="147"/>
        <v>191008.02926055071</v>
      </c>
      <c r="AX48" s="202">
        <v>27.6</v>
      </c>
      <c r="AY48" s="202"/>
      <c r="AZ48" s="202">
        <v>96.6</v>
      </c>
      <c r="BA48" s="199">
        <f>(AZ48)*'a14'!$F$19/1000000</f>
        <v>11.366594309395746</v>
      </c>
      <c r="BB48" s="202">
        <v>168.2</v>
      </c>
      <c r="BC48" s="199">
        <f>(BB48)*'a14'!$G$19/1000000</f>
        <v>23.749828109818193</v>
      </c>
      <c r="BD48" s="202">
        <v>45.5</v>
      </c>
      <c r="BE48" s="199">
        <f>(BD48)*'a14'!$H$19/1000000</f>
        <v>7.6732991344467445</v>
      </c>
      <c r="BF48" s="202">
        <v>292</v>
      </c>
      <c r="BG48" s="199">
        <f>(BF48)*'a14'!$I$19/1000000</f>
        <v>52.547728573447813</v>
      </c>
      <c r="BH48" s="202">
        <v>233.7</v>
      </c>
      <c r="BI48" s="199">
        <f>(BH48)*'a14'!$J$19/1000000</f>
        <v>74.490681559852632</v>
      </c>
      <c r="BJ48" s="202">
        <v>863.6</v>
      </c>
      <c r="BK48" s="199">
        <f t="shared" si="148"/>
        <v>169.82813168696111</v>
      </c>
      <c r="BL48" s="199">
        <f>'a1'!X48/1000</f>
        <v>1056.4860000000001</v>
      </c>
      <c r="BM48" s="221">
        <f t="shared" si="149"/>
        <v>160748.11373455121</v>
      </c>
      <c r="BN48" s="202">
        <v>31.6</v>
      </c>
      <c r="BO48" s="199">
        <f>(BN48)*'a14'!$E$24/1000000</f>
        <v>3.5159417050537165</v>
      </c>
      <c r="BP48" s="202">
        <v>79</v>
      </c>
      <c r="BQ48" s="199">
        <f>(BP48)*'a14'!$F$24/1000000</f>
        <v>10.987317828292863</v>
      </c>
      <c r="BR48" s="202">
        <v>154.30000000000001</v>
      </c>
      <c r="BS48" s="199">
        <f>(BR48)*'a14'!$G$24/1000000</f>
        <v>25.752047709958312</v>
      </c>
      <c r="BT48" s="202">
        <v>29.7</v>
      </c>
      <c r="BU48" s="199">
        <f>(BT48)*'a14'!$H$24/1000000</f>
        <v>5.8363300852727766</v>
      </c>
      <c r="BV48" s="202">
        <v>236.9</v>
      </c>
      <c r="BW48" s="199">
        <f>(BV48)*'a14'!$I$24/1000000</f>
        <v>49.618011692515957</v>
      </c>
      <c r="BX48" s="202">
        <v>151.69999999999999</v>
      </c>
      <c r="BY48" s="199">
        <f>(BX48)*'a14'!$J$24/1000000</f>
        <v>54.104235173348293</v>
      </c>
      <c r="BZ48" s="202">
        <v>683.4</v>
      </c>
      <c r="CA48" s="199">
        <f t="shared" si="150"/>
        <v>149.81388419444193</v>
      </c>
      <c r="CB48" s="199">
        <f>'a1'!AD48/1000</f>
        <v>832.19</v>
      </c>
      <c r="CC48" s="221">
        <f t="shared" si="151"/>
        <v>180023.65348591298</v>
      </c>
      <c r="CD48" s="202">
        <v>452.5</v>
      </c>
      <c r="CE48" s="199">
        <f>(CD48)*'a14'!$E$29/1000000</f>
        <v>46.750092080734447</v>
      </c>
      <c r="CF48" s="202">
        <v>725.3</v>
      </c>
      <c r="CG48" s="199">
        <f>(CF48)*'a14'!$F$29/1000000</f>
        <v>93.668071232477061</v>
      </c>
      <c r="CH48" s="202">
        <v>1052.8</v>
      </c>
      <c r="CI48" s="199">
        <f>(CH48)*'a14'!$G$29/1000000</f>
        <v>163.15523848374769</v>
      </c>
      <c r="CJ48" s="202">
        <v>377.7</v>
      </c>
      <c r="CK48" s="199">
        <f>(CJ48)*'a14'!$H$29/1000000</f>
        <v>71.379843482572156</v>
      </c>
      <c r="CL48" s="202">
        <v>2752.1</v>
      </c>
      <c r="CM48" s="199">
        <f>(CL48)*'a14'!$I$29/1000000</f>
        <v>514.15141902253799</v>
      </c>
      <c r="CN48" s="202">
        <v>1899.4</v>
      </c>
      <c r="CO48" s="199">
        <f>(CN48)*'a14'!$J$29/1000000</f>
        <v>789.16154435884596</v>
      </c>
      <c r="CP48" s="202">
        <v>7259.8</v>
      </c>
      <c r="CQ48" s="199">
        <f t="shared" si="154"/>
        <v>1678.2662086609153</v>
      </c>
      <c r="CR48" s="199">
        <f>'a1'!AJ48/1000</f>
        <v>8848.02</v>
      </c>
      <c r="CS48" s="221">
        <f t="shared" si="155"/>
        <v>189677.03606692966</v>
      </c>
      <c r="CT48" s="202">
        <v>364.3</v>
      </c>
      <c r="CU48" s="199">
        <f>(CT48)*'a14'!$E$34/1000000</f>
        <v>41.316903447440971</v>
      </c>
      <c r="CV48" s="202">
        <v>1194.2</v>
      </c>
      <c r="CW48" s="199">
        <f>(CV48)*'a14'!$F$34/1000000</f>
        <v>169.29949937185705</v>
      </c>
      <c r="CX48" s="202">
        <v>2530</v>
      </c>
      <c r="CY48" s="199">
        <f>(CX48)*'a14'!$G$34/1000000</f>
        <v>430.40803893230441</v>
      </c>
      <c r="CZ48" s="202">
        <v>691.1</v>
      </c>
      <c r="DA48" s="199">
        <f>(CZ48)*'a14'!$H$34/1000000</f>
        <v>135.99692921156176</v>
      </c>
      <c r="DB48" s="202">
        <v>3848</v>
      </c>
      <c r="DC48" s="199">
        <f>(DB48)*'a14'!$I$34/1000000</f>
        <v>757.8655556636304</v>
      </c>
      <c r="DD48" s="202">
        <v>4182.1000000000004</v>
      </c>
      <c r="DE48" s="199">
        <f>(DD48)*'a14'!$J$34/1000000</f>
        <v>1545.9767859765034</v>
      </c>
      <c r="DF48" s="202">
        <v>12809.6</v>
      </c>
      <c r="DG48" s="199">
        <f t="shared" si="156"/>
        <v>3080.8637126032982</v>
      </c>
      <c r="DH48" s="199">
        <f>'a1'!AP48/1000</f>
        <v>15623.207</v>
      </c>
      <c r="DI48" s="221">
        <f t="shared" si="157"/>
        <v>197197.90646077326</v>
      </c>
      <c r="DJ48" s="202">
        <v>33.9</v>
      </c>
      <c r="DK48" s="199">
        <f>(DJ48)*'a14'!$E$39/1000000</f>
        <v>4.5952300193097413</v>
      </c>
      <c r="DL48" s="202">
        <v>128.6</v>
      </c>
      <c r="DM48" s="199">
        <f>(DL48)*'a14'!$F$39/1000000</f>
        <v>21.79006565203661</v>
      </c>
      <c r="DN48" s="202">
        <v>259.7</v>
      </c>
      <c r="DO48" s="199">
        <f>(DN48)*'a14'!$G$39/1000000</f>
        <v>52.80447946967876</v>
      </c>
      <c r="DP48" s="202">
        <v>61.8</v>
      </c>
      <c r="DQ48" s="199">
        <f>(DP48)*'a14'!$H$39/1000000</f>
        <v>14.930739874121766</v>
      </c>
      <c r="DR48" s="202">
        <v>324.10000000000002</v>
      </c>
      <c r="DS48" s="199">
        <f>(DR48)*'a14'!$I$39/1000000</f>
        <v>90.024236079551741</v>
      </c>
      <c r="DT48" s="202">
        <v>280.5</v>
      </c>
      <c r="DU48" s="199">
        <f>(DT48)*'a14'!$J$39/1000000</f>
        <v>112.17847120294725</v>
      </c>
      <c r="DV48" s="202">
        <v>1088.5</v>
      </c>
      <c r="DW48" s="199">
        <f t="shared" si="158"/>
        <v>296.32322229764588</v>
      </c>
      <c r="DX48" s="199">
        <f>'a1'!AV48/1000</f>
        <v>1454.7429999999999</v>
      </c>
      <c r="DY48" s="221">
        <f t="shared" si="159"/>
        <v>203694.55106341525</v>
      </c>
      <c r="DZ48" s="202">
        <v>25.3</v>
      </c>
      <c r="EA48" s="199">
        <f>(DZ48)*'a14'!$E$44/1000000</f>
        <v>3.2902262305859891</v>
      </c>
      <c r="EB48" s="202">
        <v>110.2</v>
      </c>
      <c r="EC48" s="199">
        <f>(EB48)*'a14'!$F$44/1000000</f>
        <v>17.914176413566008</v>
      </c>
      <c r="ED48" s="202">
        <v>225.7</v>
      </c>
      <c r="EE48" s="199">
        <f>(ED48)*'a14'!$G$44/1000000</f>
        <v>44.027908710074577</v>
      </c>
      <c r="EF48" s="202">
        <v>58.4</v>
      </c>
      <c r="EG48" s="199">
        <f>(EF48)*'a14'!$H$44/1000000</f>
        <v>14.529299990256634</v>
      </c>
      <c r="EH48" s="202">
        <v>283.8</v>
      </c>
      <c r="EI48" s="199">
        <f>(EH48)*'a14'!$I$44/1000000</f>
        <v>76.330454060629052</v>
      </c>
      <c r="EJ48" s="202">
        <v>220.8</v>
      </c>
      <c r="EK48" s="199">
        <f>(EJ48)*'a14'!$J$44/1000000</f>
        <v>120.89346368498261</v>
      </c>
      <c r="EL48" s="202">
        <v>924.2</v>
      </c>
      <c r="EM48" s="199">
        <f t="shared" si="160"/>
        <v>276.98552909009481</v>
      </c>
      <c r="EN48" s="199">
        <f>'a1'!BB48/1000</f>
        <v>1209.307</v>
      </c>
      <c r="EO48" s="221">
        <f t="shared" si="161"/>
        <v>229044.84063194442</v>
      </c>
      <c r="EP48" s="202">
        <v>89.2</v>
      </c>
      <c r="EQ48" s="199">
        <f>(EP48)*'a14'!$E$49/1000000</f>
        <v>10.062673802180056</v>
      </c>
      <c r="ER48" s="202">
        <v>399.2</v>
      </c>
      <c r="ES48" s="199">
        <f>(ER48)*'a14'!$F$49/1000000</f>
        <v>56.2923119651104</v>
      </c>
      <c r="ET48" s="202">
        <v>828.1</v>
      </c>
      <c r="EU48" s="199">
        <f>(ET48)*'a14'!$G$49/1000000</f>
        <v>140.12724510513405</v>
      </c>
      <c r="EV48" s="202">
        <v>204.8</v>
      </c>
      <c r="EW48" s="199">
        <f>(EV48)*'a14'!$H$49/1000000</f>
        <v>42.049631613211119</v>
      </c>
      <c r="EX48" s="202">
        <v>1202.2</v>
      </c>
      <c r="EY48" s="199">
        <f>(EX48)*'a14'!$I$49/1000000</f>
        <v>250.66674518720808</v>
      </c>
      <c r="EZ48" s="202">
        <v>1032.5</v>
      </c>
      <c r="FA48" s="199">
        <f>(EZ48)*'a14'!$J$49/1000000</f>
        <v>446.07929219350956</v>
      </c>
      <c r="FB48" s="202">
        <v>3756</v>
      </c>
      <c r="FC48" s="199">
        <f t="shared" si="162"/>
        <v>945.27789986635321</v>
      </c>
      <c r="FD48" s="199">
        <f>'a1'!BH48/1000</f>
        <v>4684.5140000000001</v>
      </c>
      <c r="FE48" s="221">
        <f t="shared" si="163"/>
        <v>201787.82684102413</v>
      </c>
      <c r="FF48" s="202">
        <v>101.7</v>
      </c>
      <c r="FG48" s="199">
        <f>(FF48)*'a14'!$E$54/1000000</f>
        <v>11.413488813337349</v>
      </c>
      <c r="FH48" s="202">
        <v>392.7</v>
      </c>
      <c r="FI48" s="199">
        <f>(FH48)*'a14'!$F$54/1000000</f>
        <v>55.0894426867942</v>
      </c>
      <c r="FJ48" s="202">
        <v>886.5</v>
      </c>
      <c r="FK48" s="199">
        <f>(FJ48)*'a14'!$G$54/1000000</f>
        <v>149.23389134253037</v>
      </c>
      <c r="FL48" s="202">
        <v>325.8</v>
      </c>
      <c r="FM48" s="199">
        <f>(FL48)*'a14'!$H$54/1000000</f>
        <v>65.524047661615626</v>
      </c>
      <c r="FN48" s="202">
        <v>1353.6</v>
      </c>
      <c r="FO48" s="199">
        <f>(FN48)*'a14'!$I$54/1000000</f>
        <v>273.86551754344418</v>
      </c>
      <c r="FP48" s="202">
        <v>1457</v>
      </c>
      <c r="FQ48" s="199">
        <f>(FP48)*'a14'!$J$54/1000000</f>
        <v>599.04684919688214</v>
      </c>
      <c r="FR48" s="202">
        <v>4517.2</v>
      </c>
      <c r="FS48" s="199">
        <f t="shared" si="164"/>
        <v>1154.173237244604</v>
      </c>
      <c r="FT48" s="199">
        <f>'a1'!BN48/1000</f>
        <v>5531.5529999999999</v>
      </c>
      <c r="FU48" s="221">
        <f t="shared" si="165"/>
        <v>208652.65816753524</v>
      </c>
    </row>
    <row r="49" spans="1:177" ht="12.75" customHeight="1" x14ac:dyDescent="0.2">
      <c r="B49" s="202"/>
      <c r="C49" s="202"/>
      <c r="D49" s="202"/>
      <c r="E49" s="202"/>
      <c r="F49" s="202"/>
      <c r="G49" s="199"/>
      <c r="H49" s="202"/>
      <c r="I49" s="202"/>
      <c r="J49" s="202"/>
      <c r="K49" s="202"/>
      <c r="L49" s="202"/>
      <c r="M49" s="199"/>
      <c r="N49" s="202"/>
      <c r="O49" s="202"/>
      <c r="P49" s="202"/>
      <c r="Q49" s="202"/>
      <c r="R49" s="202"/>
      <c r="S49" s="199"/>
      <c r="T49" s="202"/>
      <c r="U49" s="199"/>
      <c r="V49" s="202"/>
      <c r="W49" s="199"/>
      <c r="X49" s="202"/>
      <c r="Y49" s="199"/>
      <c r="Z49" s="202"/>
      <c r="AA49" s="199"/>
      <c r="AB49" s="202"/>
      <c r="AC49" s="199"/>
      <c r="AD49" s="202"/>
      <c r="AE49" s="199"/>
      <c r="AF49" s="199"/>
      <c r="AG49" s="199"/>
      <c r="AH49" s="202"/>
      <c r="AI49" s="199"/>
      <c r="AJ49" s="202"/>
      <c r="AK49" s="199"/>
      <c r="AL49" s="202"/>
      <c r="AM49" s="199"/>
      <c r="AN49" s="202"/>
      <c r="AO49" s="199"/>
      <c r="AP49" s="202"/>
      <c r="AQ49" s="199"/>
      <c r="AR49" s="202"/>
      <c r="AS49" s="199"/>
      <c r="AT49" s="202"/>
      <c r="AU49" s="199"/>
      <c r="AV49" s="199"/>
      <c r="AW49" s="199"/>
      <c r="AX49" s="202"/>
      <c r="AY49" s="202"/>
      <c r="AZ49" s="202"/>
      <c r="BA49" s="199"/>
      <c r="BB49" s="202"/>
      <c r="BC49" s="199"/>
      <c r="BD49" s="202"/>
      <c r="BE49" s="199"/>
      <c r="BF49" s="202"/>
      <c r="BG49" s="199"/>
      <c r="BH49" s="202"/>
      <c r="BI49" s="199"/>
      <c r="BJ49" s="202"/>
      <c r="BK49" s="199"/>
      <c r="BL49" s="199"/>
      <c r="BM49" s="199"/>
      <c r="BN49" s="202"/>
      <c r="BO49" s="199"/>
      <c r="BP49" s="202"/>
      <c r="BQ49" s="199"/>
      <c r="BR49" s="202"/>
      <c r="BS49" s="199"/>
      <c r="BT49" s="202"/>
      <c r="BU49" s="199"/>
      <c r="BV49" s="202"/>
      <c r="BW49" s="199"/>
      <c r="BX49" s="202"/>
      <c r="BY49" s="199"/>
      <c r="BZ49" s="202"/>
      <c r="CA49" s="199"/>
      <c r="CB49" s="199"/>
      <c r="CC49" s="199"/>
      <c r="CD49" s="202"/>
      <c r="CE49" s="199"/>
      <c r="CF49" s="202"/>
      <c r="CG49" s="199"/>
      <c r="CH49" s="202"/>
      <c r="CI49" s="199"/>
      <c r="CJ49" s="202"/>
      <c r="CK49" s="199"/>
      <c r="CL49" s="202"/>
      <c r="CM49" s="199"/>
      <c r="CN49" s="202"/>
      <c r="CO49" s="199"/>
      <c r="CP49" s="202"/>
      <c r="CQ49" s="199"/>
      <c r="CR49" s="199"/>
      <c r="CS49" s="199"/>
      <c r="CT49" s="202"/>
      <c r="CU49" s="199"/>
      <c r="CV49" s="202"/>
      <c r="CW49" s="199"/>
      <c r="CX49" s="202"/>
      <c r="CY49" s="199"/>
      <c r="CZ49" s="202"/>
      <c r="DA49" s="199"/>
      <c r="DB49" s="202"/>
      <c r="DC49" s="199"/>
      <c r="DD49" s="202"/>
      <c r="DE49" s="199"/>
      <c r="DF49" s="202"/>
      <c r="DG49" s="199"/>
      <c r="DH49" s="199"/>
      <c r="DI49" s="199"/>
      <c r="DJ49" s="202"/>
      <c r="DK49" s="199"/>
      <c r="DL49" s="202"/>
      <c r="DM49" s="199"/>
      <c r="DN49" s="202"/>
      <c r="DO49" s="199"/>
      <c r="DP49" s="202"/>
      <c r="DQ49" s="199"/>
      <c r="DR49" s="202"/>
      <c r="DS49" s="199"/>
      <c r="DT49" s="202"/>
      <c r="DU49" s="199"/>
      <c r="DV49" s="202"/>
      <c r="DW49" s="199"/>
      <c r="DX49" s="199"/>
      <c r="DY49" s="199"/>
      <c r="DZ49" s="202"/>
      <c r="EA49" s="199"/>
      <c r="EB49" s="202"/>
      <c r="EC49" s="199"/>
      <c r="ED49" s="202"/>
      <c r="EE49" s="199"/>
      <c r="EF49" s="202"/>
      <c r="EG49" s="199"/>
      <c r="EH49" s="202"/>
      <c r="EI49" s="199"/>
      <c r="EJ49" s="202"/>
      <c r="EK49" s="199"/>
      <c r="EL49" s="202"/>
      <c r="EM49" s="199"/>
      <c r="EN49" s="199"/>
      <c r="EO49" s="199"/>
      <c r="EP49" s="202"/>
      <c r="EQ49" s="199"/>
      <c r="ER49" s="202"/>
      <c r="ES49" s="199"/>
      <c r="ET49" s="202"/>
      <c r="EU49" s="199"/>
      <c r="EV49" s="202"/>
      <c r="EW49" s="199"/>
      <c r="EX49" s="202"/>
      <c r="EY49" s="199"/>
      <c r="EZ49" s="202"/>
      <c r="FA49" s="199"/>
      <c r="FB49" s="202"/>
      <c r="FC49" s="199"/>
      <c r="FD49" s="199"/>
      <c r="FE49" s="199"/>
      <c r="FF49" s="202"/>
      <c r="FG49" s="199"/>
      <c r="FH49" s="202"/>
      <c r="FI49" s="199"/>
      <c r="FJ49" s="202"/>
      <c r="FK49" s="199"/>
      <c r="FL49" s="202"/>
      <c r="FM49" s="199"/>
      <c r="FN49" s="202"/>
      <c r="FO49" s="199"/>
      <c r="FP49" s="202"/>
      <c r="FQ49" s="199"/>
      <c r="FR49" s="202"/>
      <c r="FS49" s="199"/>
      <c r="FT49" s="199"/>
      <c r="FU49" s="199"/>
    </row>
    <row r="50" spans="1:177" ht="12.75" customHeight="1" x14ac:dyDescent="0.2">
      <c r="B50" s="1" t="s">
        <v>465</v>
      </c>
      <c r="C50" s="202"/>
      <c r="D50" s="202"/>
      <c r="E50" s="202"/>
      <c r="F50" s="202"/>
      <c r="G50" s="199"/>
      <c r="H50" s="202"/>
      <c r="I50" s="202"/>
      <c r="J50" s="202"/>
      <c r="K50" s="202"/>
      <c r="L50" s="202"/>
      <c r="M50" s="199"/>
      <c r="N50" s="202"/>
      <c r="O50" s="202"/>
      <c r="P50" s="202"/>
      <c r="Q50" s="202"/>
      <c r="R50" s="202"/>
      <c r="S50" s="199"/>
      <c r="T50" s="202"/>
      <c r="U50" s="199"/>
      <c r="V50" s="202"/>
      <c r="W50" s="199"/>
      <c r="X50" s="202"/>
      <c r="Y50" s="199"/>
      <c r="Z50" s="202"/>
      <c r="AA50" s="199"/>
      <c r="AB50" s="202"/>
      <c r="AC50" s="199"/>
      <c r="AD50" s="202"/>
      <c r="AE50" s="199"/>
      <c r="AF50" s="199"/>
      <c r="AG50" s="199"/>
      <c r="AH50" s="202"/>
      <c r="AI50" s="199"/>
      <c r="AJ50" s="202"/>
      <c r="AK50" s="199"/>
      <c r="AL50" s="202"/>
      <c r="AM50" s="199"/>
      <c r="AN50" s="202"/>
      <c r="AO50" s="199"/>
      <c r="AP50" s="202"/>
      <c r="AQ50" s="199"/>
      <c r="AR50" s="202"/>
      <c r="AS50" s="199"/>
      <c r="AT50" s="202"/>
      <c r="AU50" s="199"/>
      <c r="AV50" s="199"/>
      <c r="AW50" s="199"/>
      <c r="AX50" s="202"/>
      <c r="AY50" s="202"/>
      <c r="AZ50" s="202"/>
      <c r="BA50" s="199"/>
      <c r="BB50" s="202"/>
      <c r="BC50" s="199"/>
      <c r="BD50" s="202"/>
      <c r="BE50" s="199"/>
      <c r="BF50" s="202"/>
      <c r="BG50" s="199"/>
      <c r="BH50" s="202"/>
      <c r="BI50" s="199"/>
      <c r="BJ50" s="202"/>
      <c r="BK50" s="199"/>
      <c r="BL50" s="199"/>
      <c r="BM50" s="199"/>
      <c r="BN50" s="202"/>
      <c r="BO50" s="199"/>
      <c r="BP50" s="202"/>
      <c r="BQ50" s="199"/>
      <c r="BR50" s="202"/>
      <c r="BS50" s="199"/>
      <c r="BT50" s="202"/>
      <c r="BU50" s="199"/>
      <c r="BV50" s="202"/>
      <c r="BW50" s="199"/>
      <c r="BX50" s="202"/>
      <c r="BY50" s="199"/>
      <c r="BZ50" s="202"/>
      <c r="CA50" s="199"/>
      <c r="CB50" s="199"/>
      <c r="CC50" s="199"/>
      <c r="CD50" s="202"/>
      <c r="CE50" s="199"/>
      <c r="CF50" s="202"/>
      <c r="CG50" s="199"/>
      <c r="CH50" s="202"/>
      <c r="CI50" s="199"/>
      <c r="CJ50" s="202"/>
      <c r="CK50" s="199"/>
      <c r="CL50" s="202"/>
      <c r="CM50" s="199"/>
      <c r="CN50" s="202"/>
      <c r="CO50" s="199"/>
      <c r="CP50" s="202"/>
      <c r="CQ50" s="199"/>
      <c r="CR50" s="199"/>
      <c r="CS50" s="199"/>
      <c r="CT50" s="202"/>
      <c r="CU50" s="199"/>
      <c r="CV50" s="202"/>
      <c r="CW50" s="199"/>
      <c r="CX50" s="202"/>
      <c r="CY50" s="199"/>
      <c r="CZ50" s="202"/>
      <c r="DA50" s="199"/>
      <c r="DB50" s="202"/>
      <c r="DC50" s="199"/>
      <c r="DD50" s="202"/>
      <c r="DE50" s="199"/>
      <c r="DF50" s="202"/>
      <c r="DG50" s="199"/>
      <c r="DH50" s="199"/>
      <c r="DI50" s="199"/>
      <c r="DJ50" s="202"/>
      <c r="DK50" s="199"/>
      <c r="DL50" s="202"/>
      <c r="DM50" s="199"/>
      <c r="DN50" s="202"/>
      <c r="DO50" s="199"/>
      <c r="DP50" s="202"/>
      <c r="DQ50" s="199"/>
      <c r="DR50" s="202"/>
      <c r="DS50" s="199"/>
      <c r="DT50" s="202"/>
      <c r="DU50" s="199"/>
      <c r="DV50" s="202"/>
      <c r="DW50" s="199"/>
      <c r="DX50" s="199"/>
      <c r="DY50" s="199"/>
      <c r="DZ50" s="202"/>
      <c r="EA50" s="199"/>
      <c r="EB50" s="202"/>
      <c r="EC50" s="199"/>
      <c r="ED50" s="202"/>
      <c r="EE50" s="199"/>
      <c r="EF50" s="202"/>
      <c r="EG50" s="199"/>
      <c r="EH50" s="202"/>
      <c r="EI50" s="199"/>
      <c r="EJ50" s="202"/>
      <c r="EK50" s="199"/>
      <c r="EL50" s="202"/>
      <c r="EM50" s="199"/>
      <c r="EN50" s="199"/>
      <c r="EO50" s="199"/>
      <c r="EP50" s="202"/>
      <c r="EQ50" s="199"/>
      <c r="ER50" s="202"/>
      <c r="ES50" s="199"/>
      <c r="ET50" s="202"/>
      <c r="EU50" s="199"/>
      <c r="EV50" s="202"/>
      <c r="EW50" s="199"/>
      <c r="EX50" s="202"/>
      <c r="EY50" s="199"/>
      <c r="EZ50" s="202"/>
      <c r="FA50" s="199"/>
      <c r="FB50" s="202"/>
      <c r="FC50" s="199"/>
      <c r="FD50" s="199"/>
      <c r="FE50" s="199"/>
      <c r="FF50" s="202"/>
      <c r="FG50" s="199"/>
      <c r="FH50" s="202"/>
      <c r="FI50" s="199"/>
      <c r="FJ50" s="202"/>
      <c r="FK50" s="199"/>
      <c r="FL50" s="202"/>
      <c r="FM50" s="199"/>
      <c r="FN50" s="202"/>
      <c r="FO50" s="199"/>
      <c r="FP50" s="202"/>
      <c r="FQ50" s="199"/>
      <c r="FR50" s="202"/>
      <c r="FS50" s="199"/>
      <c r="FT50" s="199"/>
      <c r="FU50" s="199"/>
    </row>
    <row r="51" spans="1:177" ht="12.75" customHeight="1" x14ac:dyDescent="0.2">
      <c r="A51" s="1" t="s">
        <v>157</v>
      </c>
      <c r="B51" s="5">
        <f>(POWER(B25/B6, 1/19)-1)*100</f>
        <v>-2.0013293490068085</v>
      </c>
      <c r="C51" s="5">
        <f t="shared" ref="C51:F51" si="166">(POWER(C25/C6, 1/19)-1)*100</f>
        <v>-2.0013293490068085</v>
      </c>
      <c r="D51" s="5">
        <f t="shared" si="166"/>
        <v>-1.3045225042023212</v>
      </c>
      <c r="E51" s="5">
        <f t="shared" si="166"/>
        <v>-1.3045225042023212</v>
      </c>
      <c r="F51" s="5">
        <f t="shared" si="166"/>
        <v>0.56251912567581996</v>
      </c>
      <c r="G51" s="5">
        <f t="shared" ref="G51:Q51" si="167">(POWER(G25/G6, 1/19)-1)*100</f>
        <v>0.56251912567581996</v>
      </c>
      <c r="H51" s="5">
        <f t="shared" si="167"/>
        <v>1.6292432513252963</v>
      </c>
      <c r="I51" s="5">
        <f t="shared" si="167"/>
        <v>1.6292432513252963</v>
      </c>
      <c r="J51" s="5">
        <f t="shared" si="167"/>
        <v>3.9708691808055141</v>
      </c>
      <c r="K51" s="5">
        <f t="shared" si="167"/>
        <v>3.9708691808055141</v>
      </c>
      <c r="L51" s="5">
        <f t="shared" si="167"/>
        <v>5.1789934467511678</v>
      </c>
      <c r="M51" s="5">
        <f t="shared" si="167"/>
        <v>5.1789934467511678</v>
      </c>
      <c r="N51" s="5">
        <f t="shared" si="167"/>
        <v>1.3093496168936181</v>
      </c>
      <c r="O51" s="5">
        <f t="shared" si="167"/>
        <v>1.9174807092437129</v>
      </c>
      <c r="P51" s="5">
        <f t="shared" si="167"/>
        <v>1.1228432510859809</v>
      </c>
      <c r="Q51" s="5">
        <f t="shared" si="167"/>
        <v>0.78581399870716329</v>
      </c>
      <c r="R51" s="5">
        <f t="shared" ref="R51:CC51" si="168">(POWER(R25/R6, 1/19)-1)*100</f>
        <v>-2.8949017027430246</v>
      </c>
      <c r="S51" s="5">
        <f t="shared" si="168"/>
        <v>-2.8949017027430246</v>
      </c>
      <c r="T51" s="5">
        <f t="shared" si="168"/>
        <v>-2.1313720541955017</v>
      </c>
      <c r="U51" s="5">
        <f t="shared" si="168"/>
        <v>-2.1313720541955017</v>
      </c>
      <c r="V51" s="5">
        <f t="shared" si="168"/>
        <v>-0.14971067205502564</v>
      </c>
      <c r="W51" s="5">
        <f t="shared" si="168"/>
        <v>-0.14971067205502564</v>
      </c>
      <c r="X51" s="5">
        <f t="shared" si="168"/>
        <v>0.4398637056251653</v>
      </c>
      <c r="Y51" s="5">
        <f t="shared" si="168"/>
        <v>0.4398637056251653</v>
      </c>
      <c r="Z51" s="5">
        <f t="shared" si="168"/>
        <v>3.0394837654135642</v>
      </c>
      <c r="AA51" s="5">
        <f t="shared" si="168"/>
        <v>3.0394837654135642</v>
      </c>
      <c r="AB51" s="5">
        <f t="shared" si="168"/>
        <v>5.2102971914813834</v>
      </c>
      <c r="AC51" s="5">
        <f t="shared" si="168"/>
        <v>5.2102971914814056</v>
      </c>
      <c r="AD51" s="5">
        <f t="shared" si="168"/>
        <v>0.34903678732478571</v>
      </c>
      <c r="AE51" s="5">
        <f t="shared" si="168"/>
        <v>0.6296664795803375</v>
      </c>
      <c r="AF51" s="5">
        <f t="shared" si="168"/>
        <v>-0.4508921659155285</v>
      </c>
      <c r="AG51" s="5">
        <f t="shared" si="168"/>
        <v>1.0854528674398622</v>
      </c>
      <c r="AH51" s="5">
        <f t="shared" si="168"/>
        <v>-3.9661406020805257</v>
      </c>
      <c r="AI51" s="5">
        <f t="shared" si="168"/>
        <v>-3.9661406020805257</v>
      </c>
      <c r="AJ51" s="5">
        <f t="shared" si="168"/>
        <v>-1.3730082640659558</v>
      </c>
      <c r="AK51" s="5">
        <f t="shared" si="168"/>
        <v>-1.3730082640659558</v>
      </c>
      <c r="AL51" s="5">
        <f t="shared" si="168"/>
        <v>0.13800516002289154</v>
      </c>
      <c r="AM51" s="5">
        <f t="shared" si="168"/>
        <v>0.13800516002289154</v>
      </c>
      <c r="AN51" s="5">
        <f t="shared" si="168"/>
        <v>0.52647786439126154</v>
      </c>
      <c r="AO51" s="5">
        <f t="shared" si="168"/>
        <v>0.52647786439126154</v>
      </c>
      <c r="AP51" s="5">
        <f t="shared" si="168"/>
        <v>5.0093613410803428</v>
      </c>
      <c r="AQ51" s="5">
        <f t="shared" si="168"/>
        <v>5.0093613410803428</v>
      </c>
      <c r="AR51" s="5">
        <f t="shared" si="168"/>
        <v>7.9058489146824229</v>
      </c>
      <c r="AS51" s="5">
        <f t="shared" si="168"/>
        <v>7.9058489146824229</v>
      </c>
      <c r="AT51" s="5">
        <f t="shared" si="168"/>
        <v>0.88040012072461149</v>
      </c>
      <c r="AU51" s="5">
        <f t="shared" si="168"/>
        <v>1.8603185377501941</v>
      </c>
      <c r="AV51" s="5">
        <f t="shared" si="168"/>
        <v>0.52479744153208774</v>
      </c>
      <c r="AW51" s="5">
        <f t="shared" si="168"/>
        <v>1.3285489055522515</v>
      </c>
      <c r="AX51" s="5">
        <f t="shared" si="168"/>
        <v>-2.3000428663722761</v>
      </c>
      <c r="AY51" s="5">
        <f t="shared" si="168"/>
        <v>-2.3000428663722761</v>
      </c>
      <c r="AZ51" s="5">
        <f t="shared" si="168"/>
        <v>-1.7356577566336018</v>
      </c>
      <c r="BA51" s="5">
        <f t="shared" si="168"/>
        <v>-1.7356577566336018</v>
      </c>
      <c r="BB51" s="5">
        <f t="shared" si="168"/>
        <v>-0.43897695244615731</v>
      </c>
      <c r="BC51" s="5">
        <f t="shared" si="168"/>
        <v>-0.43897695244615731</v>
      </c>
      <c r="BD51" s="5">
        <f t="shared" si="168"/>
        <v>3.5812697004239835</v>
      </c>
      <c r="BE51" s="5">
        <f t="shared" si="168"/>
        <v>3.5812697004239835</v>
      </c>
      <c r="BF51" s="5">
        <f t="shared" si="168"/>
        <v>2.6910734928121682</v>
      </c>
      <c r="BG51" s="5">
        <f t="shared" si="168"/>
        <v>2.6910734928121682</v>
      </c>
      <c r="BH51" s="5">
        <f t="shared" si="168"/>
        <v>3.6804074004557652</v>
      </c>
      <c r="BI51" s="5">
        <f t="shared" si="168"/>
        <v>3.6804074004557652</v>
      </c>
      <c r="BJ51" s="5">
        <f t="shared" si="168"/>
        <v>0.82144419304321925</v>
      </c>
      <c r="BK51" s="5">
        <f t="shared" si="168"/>
        <v>1.1708589409985315</v>
      </c>
      <c r="BL51" s="5">
        <f t="shared" si="168"/>
        <v>0.46599920796204231</v>
      </c>
      <c r="BM51" s="5">
        <f t="shared" si="168"/>
        <v>0.70159032766641261</v>
      </c>
      <c r="BN51" s="5">
        <f t="shared" si="168"/>
        <v>-3.0193914423701118</v>
      </c>
      <c r="BO51" s="5">
        <f t="shared" si="168"/>
        <v>-3.0193914423701118</v>
      </c>
      <c r="BP51" s="5">
        <f t="shared" si="168"/>
        <v>-1.6581323463695008</v>
      </c>
      <c r="BQ51" s="5">
        <f t="shared" si="168"/>
        <v>-1.6581323463695008</v>
      </c>
      <c r="BR51" s="5">
        <f t="shared" si="168"/>
        <v>0.72692399804141772</v>
      </c>
      <c r="BS51" s="5">
        <f t="shared" si="168"/>
        <v>0.72692399804141772</v>
      </c>
      <c r="BT51" s="5">
        <f t="shared" si="168"/>
        <v>1.0774531348420435</v>
      </c>
      <c r="BU51" s="5">
        <f t="shared" si="168"/>
        <v>1.0774531348420435</v>
      </c>
      <c r="BV51" s="5">
        <f t="shared" si="168"/>
        <v>3.7528010470536444</v>
      </c>
      <c r="BW51" s="5">
        <f t="shared" si="168"/>
        <v>3.7528010470536444</v>
      </c>
      <c r="BX51" s="5">
        <f t="shared" si="168"/>
        <v>4.4169126530807734</v>
      </c>
      <c r="BY51" s="5">
        <f t="shared" si="168"/>
        <v>4.4169126530807734</v>
      </c>
      <c r="BZ51" s="5">
        <f t="shared" si="168"/>
        <v>0.7707565835082697</v>
      </c>
      <c r="CA51" s="5">
        <f t="shared" si="168"/>
        <v>1.0974317944239198</v>
      </c>
      <c r="CB51" s="5">
        <f t="shared" si="168"/>
        <v>0.31907037382792325</v>
      </c>
      <c r="CC51" s="5">
        <f t="shared" si="168"/>
        <v>0.77588579887704068</v>
      </c>
      <c r="CD51" s="5">
        <f t="shared" ref="CD51:EO51" si="169">(POWER(CD25/CD6, 1/19)-1)*100</f>
        <v>-2.0470717496249846</v>
      </c>
      <c r="CE51" s="5">
        <f t="shared" si="169"/>
        <v>-2.0470717496249846</v>
      </c>
      <c r="CF51" s="5">
        <f t="shared" si="169"/>
        <v>-1.6168974034044492</v>
      </c>
      <c r="CG51" s="5">
        <f t="shared" si="169"/>
        <v>-1.6168974034044492</v>
      </c>
      <c r="CH51" s="5">
        <f t="shared" si="169"/>
        <v>-0.92135942491532452</v>
      </c>
      <c r="CI51" s="5">
        <f t="shared" si="169"/>
        <v>-0.92135942491532452</v>
      </c>
      <c r="CJ51" s="5">
        <f t="shared" si="169"/>
        <v>0.75745979152554987</v>
      </c>
      <c r="CK51" s="5">
        <f t="shared" si="169"/>
        <v>0.75745979152554987</v>
      </c>
      <c r="CL51" s="5">
        <f t="shared" si="169"/>
        <v>3.9080738933549242</v>
      </c>
      <c r="CM51" s="5">
        <f t="shared" si="169"/>
        <v>3.9080738933549242</v>
      </c>
      <c r="CN51" s="5">
        <f t="shared" si="169"/>
        <v>6.0392364419836531</v>
      </c>
      <c r="CO51" s="5">
        <f t="shared" si="169"/>
        <v>6.0392364419836531</v>
      </c>
      <c r="CP51" s="5">
        <f t="shared" si="169"/>
        <v>0.81948793313901813</v>
      </c>
      <c r="CQ51" s="5">
        <f t="shared" si="169"/>
        <v>1.5941814378702235</v>
      </c>
      <c r="CR51" s="5">
        <f t="shared" si="169"/>
        <v>0.61560835950673631</v>
      </c>
      <c r="CS51" s="5">
        <f t="shared" si="169"/>
        <v>0.97258575912693157</v>
      </c>
      <c r="CT51" s="5">
        <f t="shared" si="169"/>
        <v>-1.3730578099395818</v>
      </c>
      <c r="CU51" s="5">
        <f t="shared" si="169"/>
        <v>-1.3730578099395818</v>
      </c>
      <c r="CV51" s="5">
        <f t="shared" si="169"/>
        <v>-1.7864279161047381</v>
      </c>
      <c r="CW51" s="5">
        <f t="shared" si="169"/>
        <v>-1.7864279161047381</v>
      </c>
      <c r="CX51" s="5">
        <f t="shared" si="169"/>
        <v>1.1730988464816017</v>
      </c>
      <c r="CY51" s="5">
        <f t="shared" si="169"/>
        <v>1.1730988464816017</v>
      </c>
      <c r="CZ51" s="5">
        <f t="shared" si="169"/>
        <v>1.9835714862537657</v>
      </c>
      <c r="DA51" s="5">
        <f t="shared" si="169"/>
        <v>1.9835714862537657</v>
      </c>
      <c r="DB51" s="5">
        <f t="shared" si="169"/>
        <v>3.772443962275096</v>
      </c>
      <c r="DC51" s="5">
        <f t="shared" si="169"/>
        <v>3.772443962275096</v>
      </c>
      <c r="DD51" s="5">
        <f t="shared" si="169"/>
        <v>4.8701145006292856</v>
      </c>
      <c r="DE51" s="5">
        <f t="shared" si="169"/>
        <v>4.8701145006292856</v>
      </c>
      <c r="DF51" s="5">
        <f t="shared" si="169"/>
        <v>1.6187562204479589</v>
      </c>
      <c r="DG51" s="5">
        <f t="shared" si="169"/>
        <v>1.9969817490706143</v>
      </c>
      <c r="DH51" s="5">
        <f t="shared" si="169"/>
        <v>1.4953476366043494</v>
      </c>
      <c r="DI51" s="5">
        <f t="shared" si="169"/>
        <v>0.49424345464812447</v>
      </c>
      <c r="DJ51" s="5">
        <f t="shared" si="169"/>
        <v>-3.2475818016979074</v>
      </c>
      <c r="DK51" s="5">
        <f t="shared" si="169"/>
        <v>-3.2475818016979074</v>
      </c>
      <c r="DL51" s="5">
        <f t="shared" si="169"/>
        <v>-1.8235165270620302</v>
      </c>
      <c r="DM51" s="5">
        <f t="shared" si="169"/>
        <v>-1.8235165270620302</v>
      </c>
      <c r="DN51" s="5">
        <f t="shared" si="169"/>
        <v>0.61299037155295721</v>
      </c>
      <c r="DO51" s="5">
        <f t="shared" si="169"/>
        <v>0.61299037155295721</v>
      </c>
      <c r="DP51" s="5">
        <f t="shared" si="169"/>
        <v>-1.5098760255303101</v>
      </c>
      <c r="DQ51" s="5">
        <f t="shared" si="169"/>
        <v>-1.5098760255303101</v>
      </c>
      <c r="DR51" s="5">
        <f t="shared" si="169"/>
        <v>4.1732116518306661</v>
      </c>
      <c r="DS51" s="5">
        <f t="shared" si="169"/>
        <v>4.1732116518306661</v>
      </c>
      <c r="DT51" s="5">
        <f t="shared" si="169"/>
        <v>3.4736351828688061</v>
      </c>
      <c r="DU51" s="5">
        <f t="shared" si="169"/>
        <v>3.4736351828688061</v>
      </c>
      <c r="DV51" s="5">
        <f t="shared" si="169"/>
        <v>0.5892256282564956</v>
      </c>
      <c r="DW51" s="5">
        <f t="shared" si="169"/>
        <v>0.83198091820491094</v>
      </c>
      <c r="DX51" s="5">
        <f t="shared" si="169"/>
        <v>0.54090409828351227</v>
      </c>
      <c r="DY51" s="5">
        <f t="shared" si="169"/>
        <v>0.28951084390174131</v>
      </c>
      <c r="DZ51" s="5">
        <f t="shared" si="169"/>
        <v>-3.8796721757775487</v>
      </c>
      <c r="EA51" s="5">
        <f t="shared" si="169"/>
        <v>-3.8796721757775487</v>
      </c>
      <c r="EB51" s="5">
        <f t="shared" si="169"/>
        <v>-1.2463698960259784</v>
      </c>
      <c r="EC51" s="5">
        <f t="shared" si="169"/>
        <v>-1.2463698960259784</v>
      </c>
      <c r="ED51" s="5">
        <f t="shared" si="169"/>
        <v>-0.22053500141970828</v>
      </c>
      <c r="EE51" s="5">
        <f t="shared" si="169"/>
        <v>-0.22053500141970828</v>
      </c>
      <c r="EF51" s="5">
        <f t="shared" si="169"/>
        <v>1.4813158193370146</v>
      </c>
      <c r="EG51" s="5">
        <f t="shared" si="169"/>
        <v>1.4813158193370146</v>
      </c>
      <c r="EH51" s="5">
        <f t="shared" si="169"/>
        <v>2.8924488404795445</v>
      </c>
      <c r="EI51" s="5">
        <f t="shared" si="169"/>
        <v>2.8924488404795445</v>
      </c>
      <c r="EJ51" s="5">
        <f t="shared" si="169"/>
        <v>3.7264757226922685</v>
      </c>
      <c r="EK51" s="5">
        <f t="shared" si="169"/>
        <v>3.7264757226922685</v>
      </c>
      <c r="EL51" s="5">
        <f t="shared" si="169"/>
        <v>0.27230131961428761</v>
      </c>
      <c r="EM51" s="5">
        <f t="shared" si="169"/>
        <v>0.9263292043440341</v>
      </c>
      <c r="EN51" s="5">
        <f t="shared" si="169"/>
        <v>0.16896457495163553</v>
      </c>
      <c r="EO51" s="5">
        <f t="shared" si="169"/>
        <v>0.75608711002068674</v>
      </c>
      <c r="EP51" s="5">
        <f t="shared" ref="EP51:FU51" si="170">(POWER(EP25/EP6, 1/19)-1)*100</f>
        <v>-2.2002444199414661</v>
      </c>
      <c r="EQ51" s="5">
        <f t="shared" si="170"/>
        <v>-2.2002444199414661</v>
      </c>
      <c r="ER51" s="5">
        <f t="shared" si="170"/>
        <v>-0.20498733852554185</v>
      </c>
      <c r="ES51" s="5">
        <f t="shared" si="170"/>
        <v>-0.20498733852554185</v>
      </c>
      <c r="ET51" s="5">
        <f t="shared" si="170"/>
        <v>0.63579403490563458</v>
      </c>
      <c r="EU51" s="5">
        <f t="shared" si="170"/>
        <v>0.63579403490563458</v>
      </c>
      <c r="EV51" s="5">
        <f t="shared" si="170"/>
        <v>2.231400236636305</v>
      </c>
      <c r="EW51" s="5">
        <f t="shared" si="170"/>
        <v>2.231400236636305</v>
      </c>
      <c r="EX51" s="5">
        <f t="shared" si="170"/>
        <v>4.6434537332162629</v>
      </c>
      <c r="EY51" s="5">
        <f t="shared" si="170"/>
        <v>4.6434537332162629</v>
      </c>
      <c r="EZ51" s="5">
        <f t="shared" si="170"/>
        <v>3.9759368166177422</v>
      </c>
      <c r="FA51" s="5">
        <f t="shared" si="170"/>
        <v>3.9759368166177422</v>
      </c>
      <c r="FB51" s="5">
        <f t="shared" si="170"/>
        <v>1.6124639835580545</v>
      </c>
      <c r="FC51" s="5">
        <f t="shared" si="170"/>
        <v>2.2682180104037553</v>
      </c>
      <c r="FD51" s="5">
        <f t="shared" si="170"/>
        <v>1.436412595477532</v>
      </c>
      <c r="FE51" s="5">
        <f t="shared" si="170"/>
        <v>0.82002645168792743</v>
      </c>
      <c r="FF51" s="5">
        <f t="shared" si="170"/>
        <v>-1.4795770522862739</v>
      </c>
      <c r="FG51" s="5">
        <f t="shared" si="170"/>
        <v>-1.4795770522862739</v>
      </c>
      <c r="FH51" s="5">
        <f t="shared" si="170"/>
        <v>0.65550828544569395</v>
      </c>
      <c r="FI51" s="5">
        <f t="shared" si="170"/>
        <v>0.65550828544569395</v>
      </c>
      <c r="FJ51" s="5">
        <f t="shared" si="170"/>
        <v>1.3412538352035375</v>
      </c>
      <c r="FK51" s="5">
        <f t="shared" si="170"/>
        <v>1.3412538352035375</v>
      </c>
      <c r="FL51" s="5">
        <f t="shared" si="170"/>
        <v>2.1530389754074841</v>
      </c>
      <c r="FM51" s="5">
        <f t="shared" si="170"/>
        <v>2.1530389754074841</v>
      </c>
      <c r="FN51" s="5">
        <f t="shared" si="170"/>
        <v>4.8394637348849079</v>
      </c>
      <c r="FO51" s="5">
        <f t="shared" si="170"/>
        <v>4.8394637348848857</v>
      </c>
      <c r="FP51" s="5">
        <f t="shared" si="170"/>
        <v>6.6980121719472763</v>
      </c>
      <c r="FQ51" s="5">
        <f t="shared" si="170"/>
        <v>6.6980121719472763</v>
      </c>
      <c r="FR51" s="5">
        <f t="shared" si="170"/>
        <v>2.0918142129207506</v>
      </c>
      <c r="FS51" s="5">
        <f t="shared" si="170"/>
        <v>3.214215088777439</v>
      </c>
      <c r="FT51" s="5">
        <f t="shared" si="170"/>
        <v>1.8966804319029418</v>
      </c>
      <c r="FU51" s="5">
        <f t="shared" si="170"/>
        <v>1.2930103819770666</v>
      </c>
    </row>
    <row r="52" spans="1:177" ht="12.75" customHeight="1" x14ac:dyDescent="0.2">
      <c r="A52" s="5" t="s">
        <v>158</v>
      </c>
      <c r="B52" s="5">
        <f>(POWER(B33/B25, 1/8)-1)*100</f>
        <v>-2.896485791060921</v>
      </c>
      <c r="C52" s="5">
        <f t="shared" ref="C52:F52" si="171">(POWER(C33/C25, 1/8)-1)*100</f>
        <v>-2.896485791060921</v>
      </c>
      <c r="D52" s="5">
        <f t="shared" si="171"/>
        <v>-1.2748704927387333</v>
      </c>
      <c r="E52" s="5">
        <f t="shared" si="171"/>
        <v>-1.2748704927387333</v>
      </c>
      <c r="F52" s="5">
        <f t="shared" si="171"/>
        <v>1.3531313891454122</v>
      </c>
      <c r="G52" s="5">
        <f t="shared" ref="G52:Q52" si="172">(POWER(G33/G25, 1/8)-1)*100</f>
        <v>1.3531313891454122</v>
      </c>
      <c r="H52" s="5">
        <f t="shared" si="172"/>
        <v>-1.704312995811641E-2</v>
      </c>
      <c r="I52" s="5">
        <f t="shared" si="172"/>
        <v>-1.704312995811641E-2</v>
      </c>
      <c r="J52" s="5">
        <f t="shared" si="172"/>
        <v>2.7190174178254534</v>
      </c>
      <c r="K52" s="5">
        <f t="shared" si="172"/>
        <v>2.7190174178254534</v>
      </c>
      <c r="L52" s="5">
        <f t="shared" si="172"/>
        <v>4.5059801081212436</v>
      </c>
      <c r="M52" s="5">
        <f t="shared" si="172"/>
        <v>4.5059801081212436</v>
      </c>
      <c r="N52" s="5">
        <f t="shared" si="172"/>
        <v>1.3561904295648297</v>
      </c>
      <c r="O52" s="5">
        <f t="shared" si="172"/>
        <v>2.1420586308877443</v>
      </c>
      <c r="P52" s="5">
        <f t="shared" si="172"/>
        <v>1.007236001873868</v>
      </c>
      <c r="Q52" s="5">
        <f t="shared" si="172"/>
        <v>1.1235062693853104</v>
      </c>
      <c r="R52" s="5">
        <f t="shared" ref="R52:CC52" si="173">(POWER(R33/R25, 1/8)-1)*100</f>
        <v>-3.4137270057150171</v>
      </c>
      <c r="S52" s="5">
        <f t="shared" si="173"/>
        <v>-3.4137270057150171</v>
      </c>
      <c r="T52" s="5">
        <f t="shared" si="173"/>
        <v>-2.6060229650665456</v>
      </c>
      <c r="U52" s="5">
        <f t="shared" si="173"/>
        <v>-2.6060229650665567</v>
      </c>
      <c r="V52" s="5">
        <f t="shared" si="173"/>
        <v>1.2890981558186576</v>
      </c>
      <c r="W52" s="5">
        <f t="shared" si="173"/>
        <v>1.2890981558186576</v>
      </c>
      <c r="X52" s="5">
        <f t="shared" si="173"/>
        <v>-0.28613534900863158</v>
      </c>
      <c r="Y52" s="5">
        <f t="shared" si="173"/>
        <v>-0.28613534900863158</v>
      </c>
      <c r="Z52" s="5">
        <f t="shared" si="173"/>
        <v>1.1303804632655901</v>
      </c>
      <c r="AA52" s="5">
        <f t="shared" si="173"/>
        <v>1.1303804632655901</v>
      </c>
      <c r="AB52" s="5">
        <f t="shared" si="173"/>
        <v>4.0888693174648161</v>
      </c>
      <c r="AC52" s="5">
        <f t="shared" si="173"/>
        <v>4.0888693174648161</v>
      </c>
      <c r="AD52" s="5">
        <f t="shared" si="173"/>
        <v>-4.0822313022270684E-2</v>
      </c>
      <c r="AE52" s="5">
        <f t="shared" si="173"/>
        <v>0.73922371117443042</v>
      </c>
      <c r="AF52" s="5">
        <f t="shared" si="173"/>
        <v>-0.39359106740184391</v>
      </c>
      <c r="AG52" s="5">
        <f t="shared" si="173"/>
        <v>1.1372910545774495</v>
      </c>
      <c r="AH52" s="5">
        <f t="shared" si="173"/>
        <v>-4.7561721709262201</v>
      </c>
      <c r="AI52" s="5">
        <f t="shared" si="173"/>
        <v>-4.7561721709262201</v>
      </c>
      <c r="AJ52" s="5">
        <f t="shared" si="173"/>
        <v>-1.4854868453898828</v>
      </c>
      <c r="AK52" s="5">
        <f t="shared" si="173"/>
        <v>-1.4854868453898828</v>
      </c>
      <c r="AL52" s="5">
        <f t="shared" si="173"/>
        <v>2.8720663712108463</v>
      </c>
      <c r="AM52" s="5">
        <f t="shared" si="173"/>
        <v>2.8720663712108463</v>
      </c>
      <c r="AN52" s="5">
        <f t="shared" si="173"/>
        <v>0.1429607894427809</v>
      </c>
      <c r="AO52" s="5">
        <f t="shared" si="173"/>
        <v>0.1429607894427809</v>
      </c>
      <c r="AP52" s="5">
        <f t="shared" si="173"/>
        <v>1.4922701149158168</v>
      </c>
      <c r="AQ52" s="5">
        <f t="shared" si="173"/>
        <v>1.4922701149158168</v>
      </c>
      <c r="AR52" s="5">
        <f t="shared" si="173"/>
        <v>4.7581600961211334</v>
      </c>
      <c r="AS52" s="5">
        <f t="shared" si="173"/>
        <v>4.7581600961211334</v>
      </c>
      <c r="AT52" s="5">
        <f t="shared" si="173"/>
        <v>0.74057344679698822</v>
      </c>
      <c r="AU52" s="5">
        <f t="shared" si="173"/>
        <v>1.7381370708694943</v>
      </c>
      <c r="AV52" s="5">
        <f t="shared" si="173"/>
        <v>0.20606247231320651</v>
      </c>
      <c r="AW52" s="5">
        <f t="shared" si="173"/>
        <v>1.5289240598387766</v>
      </c>
      <c r="AX52" s="5">
        <f t="shared" si="173"/>
        <v>-4.0573570161636541</v>
      </c>
      <c r="AY52" s="5">
        <f t="shared" si="173"/>
        <v>-4.0573570161636541</v>
      </c>
      <c r="AZ52" s="5">
        <f t="shared" si="173"/>
        <v>-1.5622756175871721</v>
      </c>
      <c r="BA52" s="5">
        <f t="shared" si="173"/>
        <v>-1.5622756175871833</v>
      </c>
      <c r="BB52" s="5">
        <f t="shared" si="173"/>
        <v>2.3090870165595412</v>
      </c>
      <c r="BC52" s="5">
        <f t="shared" si="173"/>
        <v>2.3090870165595412</v>
      </c>
      <c r="BD52" s="5">
        <f t="shared" si="173"/>
        <v>2.1800935855720294</v>
      </c>
      <c r="BE52" s="5">
        <f t="shared" si="173"/>
        <v>2.1800935855720294</v>
      </c>
      <c r="BF52" s="5">
        <f t="shared" si="173"/>
        <v>0.53386849075605092</v>
      </c>
      <c r="BG52" s="5">
        <f t="shared" si="173"/>
        <v>0.53386849075605092</v>
      </c>
      <c r="BH52" s="5">
        <f t="shared" si="173"/>
        <v>2.690237827070141</v>
      </c>
      <c r="BI52" s="5">
        <f t="shared" si="173"/>
        <v>2.690237827070141</v>
      </c>
      <c r="BJ52" s="5">
        <f t="shared" si="173"/>
        <v>0.47570040444291362</v>
      </c>
      <c r="BK52" s="5">
        <f t="shared" si="173"/>
        <v>0.99844367266763712</v>
      </c>
      <c r="BL52" s="5">
        <f t="shared" si="173"/>
        <v>2.8670503909400402E-2</v>
      </c>
      <c r="BM52" s="5">
        <f t="shared" si="173"/>
        <v>0.96949520959626057</v>
      </c>
      <c r="BN52" s="5">
        <f t="shared" si="173"/>
        <v>-3.8569562871855645</v>
      </c>
      <c r="BO52" s="5">
        <f t="shared" si="173"/>
        <v>-3.8569562871855645</v>
      </c>
      <c r="BP52" s="5">
        <f t="shared" si="173"/>
        <v>-2.2596951410827071</v>
      </c>
      <c r="BQ52" s="5">
        <f t="shared" si="173"/>
        <v>-2.2596951410827071</v>
      </c>
      <c r="BR52" s="5">
        <f t="shared" si="173"/>
        <v>0.36090518171312258</v>
      </c>
      <c r="BS52" s="5">
        <f t="shared" si="173"/>
        <v>0.36090518171312258</v>
      </c>
      <c r="BT52" s="5">
        <f t="shared" si="173"/>
        <v>0.5950954145795162</v>
      </c>
      <c r="BU52" s="5">
        <f t="shared" si="173"/>
        <v>0.5950954145795162</v>
      </c>
      <c r="BV52" s="5">
        <f t="shared" si="173"/>
        <v>1.8639234611104838</v>
      </c>
      <c r="BW52" s="5">
        <f t="shared" si="173"/>
        <v>1.863923461110506</v>
      </c>
      <c r="BX52" s="5">
        <f t="shared" si="173"/>
        <v>3.8447248152091884</v>
      </c>
      <c r="BY52" s="5">
        <f t="shared" si="173"/>
        <v>3.8447248152091884</v>
      </c>
      <c r="BZ52" s="5">
        <f t="shared" si="173"/>
        <v>0.25268538491798331</v>
      </c>
      <c r="CA52" s="5">
        <f t="shared" si="173"/>
        <v>1.0128445310301215</v>
      </c>
      <c r="CB52" s="5">
        <f t="shared" si="173"/>
        <v>-6.0787357779090723E-2</v>
      </c>
      <c r="CC52" s="5">
        <f t="shared" si="173"/>
        <v>1.0742849182260095</v>
      </c>
      <c r="CD52" s="5">
        <f t="shared" ref="CD52:EO52" si="174">(POWER(CD33/CD25, 1/8)-1)*100</f>
        <v>-3.5395474434419372</v>
      </c>
      <c r="CE52" s="5">
        <f t="shared" si="174"/>
        <v>-3.5395474434419372</v>
      </c>
      <c r="CF52" s="5">
        <f t="shared" si="174"/>
        <v>-1.1788623932784903</v>
      </c>
      <c r="CG52" s="5">
        <f t="shared" si="174"/>
        <v>-1.1788623932784903</v>
      </c>
      <c r="CH52" s="5">
        <f t="shared" si="174"/>
        <v>0.56644139707500152</v>
      </c>
      <c r="CI52" s="5">
        <f t="shared" si="174"/>
        <v>0.56644139707502372</v>
      </c>
      <c r="CJ52" s="5">
        <f t="shared" si="174"/>
        <v>0.87932923827345189</v>
      </c>
      <c r="CK52" s="5">
        <f t="shared" si="174"/>
        <v>0.87932923827345189</v>
      </c>
      <c r="CL52" s="5">
        <f t="shared" si="174"/>
        <v>3.0613825584740795</v>
      </c>
      <c r="CM52" s="5">
        <f t="shared" si="174"/>
        <v>3.0613825584740795</v>
      </c>
      <c r="CN52" s="5">
        <f t="shared" si="174"/>
        <v>3.6306105671223277</v>
      </c>
      <c r="CO52" s="5">
        <f t="shared" si="174"/>
        <v>3.6306105671223277</v>
      </c>
      <c r="CP52" s="5">
        <f t="shared" si="174"/>
        <v>1.012514764950323</v>
      </c>
      <c r="CQ52" s="5">
        <f t="shared" si="174"/>
        <v>1.8681060537517613</v>
      </c>
      <c r="CR52" s="5">
        <f t="shared" si="174"/>
        <v>0.67155389910420471</v>
      </c>
      <c r="CS52" s="5">
        <f t="shared" si="174"/>
        <v>1.1885702646914353</v>
      </c>
      <c r="CT52" s="5">
        <f t="shared" si="174"/>
        <v>-1.7125728656979589</v>
      </c>
      <c r="CU52" s="5">
        <f t="shared" si="174"/>
        <v>-1.7125728656979589</v>
      </c>
      <c r="CV52" s="5">
        <f t="shared" si="174"/>
        <v>-1.5196874969019447</v>
      </c>
      <c r="CW52" s="5">
        <f t="shared" si="174"/>
        <v>-1.5196874969019447</v>
      </c>
      <c r="CX52" s="5">
        <f t="shared" si="174"/>
        <v>1.2750206918361151</v>
      </c>
      <c r="CY52" s="5">
        <f t="shared" si="174"/>
        <v>1.2750206918361151</v>
      </c>
      <c r="CZ52" s="5">
        <f t="shared" si="174"/>
        <v>-0.96728720417350589</v>
      </c>
      <c r="DA52" s="5">
        <f t="shared" si="174"/>
        <v>-0.96728720417350589</v>
      </c>
      <c r="DB52" s="5">
        <f t="shared" si="174"/>
        <v>3.183455187416051</v>
      </c>
      <c r="DC52" s="5">
        <f t="shared" si="174"/>
        <v>3.183455187416051</v>
      </c>
      <c r="DD52" s="5">
        <f t="shared" si="174"/>
        <v>4.7013695255576193</v>
      </c>
      <c r="DE52" s="5">
        <f t="shared" si="174"/>
        <v>4.7013695255576193</v>
      </c>
      <c r="DF52" s="5">
        <f t="shared" si="174"/>
        <v>1.5942228743221376</v>
      </c>
      <c r="DG52" s="5">
        <f t="shared" si="174"/>
        <v>2.3357460506132188</v>
      </c>
      <c r="DH52" s="5">
        <f t="shared" si="174"/>
        <v>1.2301670071485082</v>
      </c>
      <c r="DI52" s="5">
        <f t="shared" si="174"/>
        <v>1.0921438501495739</v>
      </c>
      <c r="DJ52" s="5">
        <f t="shared" si="174"/>
        <v>-3.7030306333445284</v>
      </c>
      <c r="DK52" s="5">
        <f t="shared" si="174"/>
        <v>-3.7030306333445284</v>
      </c>
      <c r="DL52" s="5">
        <f t="shared" si="174"/>
        <v>-1.413521922741745</v>
      </c>
      <c r="DM52" s="5">
        <f t="shared" si="174"/>
        <v>-1.413521922741745</v>
      </c>
      <c r="DN52" s="5">
        <f t="shared" si="174"/>
        <v>1.1127015159169584</v>
      </c>
      <c r="DO52" s="5">
        <f t="shared" si="174"/>
        <v>1.1127015159169584</v>
      </c>
      <c r="DP52" s="5">
        <f t="shared" si="174"/>
        <v>3.1506755205333414</v>
      </c>
      <c r="DQ52" s="5">
        <f t="shared" si="174"/>
        <v>3.1506755205333414</v>
      </c>
      <c r="DR52" s="5">
        <f t="shared" si="174"/>
        <v>1.3204167413524148</v>
      </c>
      <c r="DS52" s="5">
        <f t="shared" si="174"/>
        <v>1.3204167413524148</v>
      </c>
      <c r="DT52" s="5">
        <f t="shared" si="174"/>
        <v>3.0334694949385899</v>
      </c>
      <c r="DU52" s="5">
        <f t="shared" si="174"/>
        <v>3.0334694949385899</v>
      </c>
      <c r="DV52" s="5">
        <f t="shared" si="174"/>
        <v>0.72888289792012451</v>
      </c>
      <c r="DW52" s="5">
        <f t="shared" si="174"/>
        <v>1.2580172937176837</v>
      </c>
      <c r="DX52" s="5">
        <f t="shared" si="174"/>
        <v>0.53940336019846491</v>
      </c>
      <c r="DY52" s="5">
        <f t="shared" si="174"/>
        <v>0.71475850214135495</v>
      </c>
      <c r="DZ52" s="5">
        <f t="shared" si="174"/>
        <v>-6.1905442169348346</v>
      </c>
      <c r="EA52" s="5">
        <f t="shared" si="174"/>
        <v>-6.1905442169348346</v>
      </c>
      <c r="EB52" s="5">
        <f t="shared" si="174"/>
        <v>-1.2853605573799443</v>
      </c>
      <c r="EC52" s="5">
        <f t="shared" si="174"/>
        <v>-1.2853605573799443</v>
      </c>
      <c r="ED52" s="5">
        <f t="shared" si="174"/>
        <v>1.7424140135183119</v>
      </c>
      <c r="EE52" s="5">
        <f t="shared" si="174"/>
        <v>1.7424140135183119</v>
      </c>
      <c r="EF52" s="5">
        <f t="shared" si="174"/>
        <v>-0.57818706050846158</v>
      </c>
      <c r="EG52" s="5">
        <f t="shared" si="174"/>
        <v>-0.57818706050846158</v>
      </c>
      <c r="EH52" s="5">
        <f t="shared" si="174"/>
        <v>1.7410322660855515</v>
      </c>
      <c r="EI52" s="5">
        <f t="shared" si="174"/>
        <v>1.7410322660855293</v>
      </c>
      <c r="EJ52" s="5">
        <f t="shared" si="174"/>
        <v>3.3806069409491935</v>
      </c>
      <c r="EK52" s="5">
        <f t="shared" si="174"/>
        <v>3.3806069409491935</v>
      </c>
      <c r="EL52" s="5">
        <f t="shared" si="174"/>
        <v>0.42388401398956166</v>
      </c>
      <c r="EM52" s="5">
        <f t="shared" si="174"/>
        <v>1.222305146933067</v>
      </c>
      <c r="EN52" s="5">
        <f t="shared" si="174"/>
        <v>0.12110291170945864</v>
      </c>
      <c r="EO52" s="5">
        <f t="shared" si="174"/>
        <v>1.0998702603133292</v>
      </c>
      <c r="EP52" s="5">
        <f t="shared" ref="EP52:FU52" si="175">(POWER(EP33/EP25, 1/8)-1)*100</f>
        <v>-3.4339314395659626</v>
      </c>
      <c r="EQ52" s="5">
        <f t="shared" si="175"/>
        <v>-3.4339314395659626</v>
      </c>
      <c r="ER52" s="5">
        <f t="shared" si="175"/>
        <v>0.62723398237498618</v>
      </c>
      <c r="ES52" s="5">
        <f t="shared" si="175"/>
        <v>0.62723398237498618</v>
      </c>
      <c r="ET52" s="5">
        <f t="shared" si="175"/>
        <v>3.2311738695351977</v>
      </c>
      <c r="EU52" s="5">
        <f t="shared" si="175"/>
        <v>3.2311738695351977</v>
      </c>
      <c r="EV52" s="5">
        <f t="shared" si="175"/>
        <v>-0.14410862325646701</v>
      </c>
      <c r="EW52" s="5">
        <f t="shared" si="175"/>
        <v>-0.14410862325646701</v>
      </c>
      <c r="EX52" s="5">
        <f t="shared" si="175"/>
        <v>3.1629700439695263</v>
      </c>
      <c r="EY52" s="5">
        <f t="shared" si="175"/>
        <v>3.1629700439695485</v>
      </c>
      <c r="EZ52" s="5">
        <f t="shared" si="175"/>
        <v>6.9127388403345869</v>
      </c>
      <c r="FA52" s="5">
        <f t="shared" si="175"/>
        <v>6.9127388403345869</v>
      </c>
      <c r="FB52" s="5">
        <f t="shared" si="175"/>
        <v>2.682860867579584</v>
      </c>
      <c r="FC52" s="5">
        <f t="shared" si="175"/>
        <v>3.6157179702666298</v>
      </c>
      <c r="FD52" s="5">
        <f t="shared" si="175"/>
        <v>2.2726488359214425</v>
      </c>
      <c r="FE52" s="5">
        <f t="shared" si="175"/>
        <v>1.3132241607430206</v>
      </c>
      <c r="FF52" s="5">
        <f t="shared" si="175"/>
        <v>-1.6055434158093296</v>
      </c>
      <c r="FG52" s="5">
        <f t="shared" si="175"/>
        <v>-1.6055434158093296</v>
      </c>
      <c r="FH52" s="5">
        <f t="shared" si="175"/>
        <v>-1.7286405578784247</v>
      </c>
      <c r="FI52" s="5">
        <f t="shared" si="175"/>
        <v>-1.7286405578784247</v>
      </c>
      <c r="FJ52" s="5">
        <f t="shared" si="175"/>
        <v>1.1383962049690055</v>
      </c>
      <c r="FK52" s="5">
        <f t="shared" si="175"/>
        <v>1.1383962049690055</v>
      </c>
      <c r="FL52" s="5">
        <f t="shared" si="175"/>
        <v>6.119338900534288E-2</v>
      </c>
      <c r="FM52" s="5">
        <f t="shared" si="175"/>
        <v>6.119338900534288E-2</v>
      </c>
      <c r="FN52" s="5">
        <f t="shared" si="175"/>
        <v>1.8893680710774019</v>
      </c>
      <c r="FO52" s="5">
        <f t="shared" si="175"/>
        <v>1.8893680710774019</v>
      </c>
      <c r="FP52" s="5">
        <f t="shared" si="175"/>
        <v>4.5872811908468147</v>
      </c>
      <c r="FQ52" s="5">
        <f t="shared" si="175"/>
        <v>4.5872811908468369</v>
      </c>
      <c r="FR52" s="5">
        <f t="shared" si="175"/>
        <v>1.2590516983989275</v>
      </c>
      <c r="FS52" s="5">
        <f t="shared" si="175"/>
        <v>2.0245894125533459</v>
      </c>
      <c r="FT52" s="5">
        <f t="shared" si="175"/>
        <v>0.92890743565694489</v>
      </c>
      <c r="FU52" s="5">
        <f t="shared" si="175"/>
        <v>1.0855977784113957</v>
      </c>
    </row>
    <row r="53" spans="1:177" ht="12.75" customHeight="1" x14ac:dyDescent="0.2">
      <c r="A53" s="5" t="s">
        <v>159</v>
      </c>
      <c r="B53" s="5">
        <f>(POWER(B44/B33, 1/11)-1)*100</f>
        <v>-2.9233063814648075</v>
      </c>
      <c r="C53" s="5">
        <f t="shared" ref="C53:F53" si="176">(POWER(C44/C33, 1/11)-1)*100</f>
        <v>-2.9233063814648075</v>
      </c>
      <c r="D53" s="5">
        <f t="shared" si="176"/>
        <v>-1.5899248956798839</v>
      </c>
      <c r="E53" s="5">
        <f t="shared" si="176"/>
        <v>-1.5899248956798728</v>
      </c>
      <c r="F53" s="5">
        <f t="shared" si="176"/>
        <v>1.2138059875185236</v>
      </c>
      <c r="G53" s="5">
        <f t="shared" ref="G53:Q53" si="177">(POWER(G44/G33, 1/11)-1)*100</f>
        <v>1.2138059875185458</v>
      </c>
      <c r="H53" s="5">
        <f t="shared" si="177"/>
        <v>-1.2669120506757725</v>
      </c>
      <c r="I53" s="5">
        <f t="shared" si="177"/>
        <v>-1.2669120506757725</v>
      </c>
      <c r="J53" s="5">
        <f t="shared" si="177"/>
        <v>1.7402806635806289</v>
      </c>
      <c r="K53" s="5">
        <f t="shared" si="177"/>
        <v>1.7402806635806289</v>
      </c>
      <c r="L53" s="5">
        <f t="shared" si="177"/>
        <v>4.0313810478332268</v>
      </c>
      <c r="M53" s="5">
        <f t="shared" si="177"/>
        <v>4.0313810478332268</v>
      </c>
      <c r="N53" s="5">
        <f t="shared" si="177"/>
        <v>1.2306268174488766</v>
      </c>
      <c r="O53" s="5">
        <f t="shared" si="177"/>
        <v>1.9765319528948</v>
      </c>
      <c r="P53" s="5">
        <f t="shared" si="177"/>
        <v>1.1292586823854256</v>
      </c>
      <c r="Q53" s="5">
        <f t="shared" si="177"/>
        <v>0.83781220345973129</v>
      </c>
      <c r="R53" s="5">
        <f t="shared" ref="R53:CC53" si="178">(POWER(R44/R33, 1/11)-1)*100</f>
        <v>-5.0066939789203175</v>
      </c>
      <c r="S53" s="5">
        <f t="shared" si="178"/>
        <v>-5.0066939789203175</v>
      </c>
      <c r="T53" s="5">
        <f t="shared" si="178"/>
        <v>-1.8744361512854635</v>
      </c>
      <c r="U53" s="5">
        <f t="shared" si="178"/>
        <v>-1.8744361512854635</v>
      </c>
      <c r="V53" s="5">
        <f t="shared" si="178"/>
        <v>1.7050349578314083</v>
      </c>
      <c r="W53" s="5">
        <f t="shared" si="178"/>
        <v>1.7050349578314083</v>
      </c>
      <c r="X53" s="5">
        <f t="shared" si="178"/>
        <v>-6.2314377717095244</v>
      </c>
      <c r="Y53" s="5">
        <f t="shared" si="178"/>
        <v>-6.2314377717095244</v>
      </c>
      <c r="Z53" s="5">
        <f t="shared" si="178"/>
        <v>2.2335603324814768</v>
      </c>
      <c r="AA53" s="5">
        <f t="shared" si="178"/>
        <v>2.2335603324814768</v>
      </c>
      <c r="AB53" s="5">
        <f t="shared" si="178"/>
        <v>2.7426869078994276</v>
      </c>
      <c r="AC53" s="5">
        <f t="shared" si="178"/>
        <v>2.7426869078994276</v>
      </c>
      <c r="AD53" s="5">
        <f t="shared" si="178"/>
        <v>0.37324845749646673</v>
      </c>
      <c r="AE53" s="5">
        <f t="shared" si="178"/>
        <v>0.99445079761359967</v>
      </c>
      <c r="AF53" s="5">
        <f t="shared" si="178"/>
        <v>0.28164537749739704</v>
      </c>
      <c r="AG53" s="5">
        <f t="shared" si="178"/>
        <v>0.71080347498579943</v>
      </c>
      <c r="AH53" s="5">
        <f t="shared" si="178"/>
        <v>-3.2197770817880556</v>
      </c>
      <c r="AI53" s="5">
        <f t="shared" si="178"/>
        <v>-3.2197770817880556</v>
      </c>
      <c r="AJ53" s="5">
        <f t="shared" si="178"/>
        <v>-2.2254280744631649</v>
      </c>
      <c r="AK53" s="5">
        <f t="shared" si="178"/>
        <v>-2.2254280744631649</v>
      </c>
      <c r="AL53" s="5">
        <f t="shared" si="178"/>
        <v>2.1656375706144537</v>
      </c>
      <c r="AM53" s="5">
        <f t="shared" si="178"/>
        <v>2.1656375706144537</v>
      </c>
      <c r="AN53" s="5">
        <f t="shared" si="178"/>
        <v>-2.1869171432783552</v>
      </c>
      <c r="AO53" s="5">
        <f t="shared" si="178"/>
        <v>-2.1869171432783552</v>
      </c>
      <c r="AP53" s="5">
        <f t="shared" si="178"/>
        <v>2.1287300964460298</v>
      </c>
      <c r="AQ53" s="5">
        <f t="shared" si="178"/>
        <v>2.1287300964460298</v>
      </c>
      <c r="AR53" s="5">
        <f t="shared" si="178"/>
        <v>4.9873523359668992</v>
      </c>
      <c r="AS53" s="5">
        <f t="shared" si="178"/>
        <v>4.9873523359668992</v>
      </c>
      <c r="AT53" s="5">
        <f t="shared" si="178"/>
        <v>1.2708999068947957</v>
      </c>
      <c r="AU53" s="5">
        <f t="shared" si="178"/>
        <v>2.3203599553313969</v>
      </c>
      <c r="AV53" s="5">
        <f t="shared" si="178"/>
        <v>1.0596562584926472</v>
      </c>
      <c r="AW53" s="5">
        <f t="shared" si="178"/>
        <v>1.2474846476957069</v>
      </c>
      <c r="AX53" s="5">
        <f t="shared" si="178"/>
        <v>-4.1827641875228245</v>
      </c>
      <c r="AY53" s="5">
        <f t="shared" si="178"/>
        <v>-100</v>
      </c>
      <c r="AZ53" s="5">
        <f t="shared" si="178"/>
        <v>-3.2163628567964397</v>
      </c>
      <c r="BA53" s="5">
        <f t="shared" si="178"/>
        <v>-3.2163628567964397</v>
      </c>
      <c r="BB53" s="5">
        <f t="shared" si="178"/>
        <v>1.5031698226340984</v>
      </c>
      <c r="BC53" s="5">
        <f t="shared" si="178"/>
        <v>1.5031698226340984</v>
      </c>
      <c r="BD53" s="5">
        <f t="shared" si="178"/>
        <v>-3.1630517800468438</v>
      </c>
      <c r="BE53" s="5">
        <f t="shared" si="178"/>
        <v>-3.1630517800468327</v>
      </c>
      <c r="BF53" s="5">
        <f t="shared" si="178"/>
        <v>1.28634517565549</v>
      </c>
      <c r="BG53" s="5">
        <f t="shared" si="178"/>
        <v>1.28634517565549</v>
      </c>
      <c r="BH53" s="5">
        <f t="shared" si="178"/>
        <v>3.7597737142173182</v>
      </c>
      <c r="BI53" s="5">
        <f t="shared" si="178"/>
        <v>3.7597737142173182</v>
      </c>
      <c r="BJ53" s="5">
        <f t="shared" si="178"/>
        <v>0.44356914730199204</v>
      </c>
      <c r="BK53" s="5">
        <f t="shared" si="178"/>
        <v>1.0421650878090771</v>
      </c>
      <c r="BL53" s="5">
        <f t="shared" si="178"/>
        <v>0.37961453551120794</v>
      </c>
      <c r="BM53" s="5">
        <f t="shared" si="178"/>
        <v>0.66004492581854812</v>
      </c>
      <c r="BN53" s="5">
        <f t="shared" si="178"/>
        <v>-3.4317581069042591</v>
      </c>
      <c r="BO53" s="5">
        <f t="shared" si="178"/>
        <v>-3.4317581069042591</v>
      </c>
      <c r="BP53" s="5">
        <f t="shared" si="178"/>
        <v>-1.4771615434013619</v>
      </c>
      <c r="BQ53" s="5">
        <f t="shared" si="178"/>
        <v>-1.4771615434013619</v>
      </c>
      <c r="BR53" s="5">
        <f t="shared" si="178"/>
        <v>1.7124601172587628</v>
      </c>
      <c r="BS53" s="5">
        <f t="shared" si="178"/>
        <v>1.7124601172587628</v>
      </c>
      <c r="BT53" s="5">
        <f t="shared" si="178"/>
        <v>-2.2924590958456448</v>
      </c>
      <c r="BU53" s="5">
        <f t="shared" si="178"/>
        <v>-2.2924590958456448</v>
      </c>
      <c r="BV53" s="5">
        <f t="shared" si="178"/>
        <v>0.88136410138344168</v>
      </c>
      <c r="BW53" s="5">
        <f t="shared" si="178"/>
        <v>0.88136410138344168</v>
      </c>
      <c r="BX53" s="5">
        <f t="shared" si="178"/>
        <v>2.9014752487033446</v>
      </c>
      <c r="BY53" s="5">
        <f t="shared" si="178"/>
        <v>2.9014752487033446</v>
      </c>
      <c r="BZ53" s="5">
        <f t="shared" si="178"/>
        <v>0.46986014640120199</v>
      </c>
      <c r="CA53" s="5">
        <f t="shared" si="178"/>
        <v>0.96896323558592901</v>
      </c>
      <c r="CB53" s="5">
        <f t="shared" si="178"/>
        <v>0.36466748845558339</v>
      </c>
      <c r="CC53" s="5">
        <f t="shared" si="178"/>
        <v>0.60210008387648895</v>
      </c>
      <c r="CD53" s="5">
        <f t="shared" ref="CD53:EO53" si="179">(POWER(CD44/CD33, 1/11)-1)*100</f>
        <v>-2.7440561164458699</v>
      </c>
      <c r="CE53" s="5">
        <f t="shared" si="179"/>
        <v>-2.7440561164458699</v>
      </c>
      <c r="CF53" s="5">
        <f t="shared" si="179"/>
        <v>-1.7688851223759072</v>
      </c>
      <c r="CG53" s="5">
        <f t="shared" si="179"/>
        <v>-1.7688851223759072</v>
      </c>
      <c r="CH53" s="5">
        <f t="shared" si="179"/>
        <v>0.36929982771005676</v>
      </c>
      <c r="CI53" s="5">
        <f t="shared" si="179"/>
        <v>0.36929982771005676</v>
      </c>
      <c r="CJ53" s="5">
        <f t="shared" si="179"/>
        <v>-1.5389669775300208</v>
      </c>
      <c r="CK53" s="5">
        <f t="shared" si="179"/>
        <v>-1.5389669775300208</v>
      </c>
      <c r="CL53" s="5">
        <f t="shared" si="179"/>
        <v>1.727943518706665</v>
      </c>
      <c r="CM53" s="5">
        <f t="shared" si="179"/>
        <v>1.727943518706665</v>
      </c>
      <c r="CN53" s="5">
        <f t="shared" si="179"/>
        <v>3.7001417474599174</v>
      </c>
      <c r="CO53" s="5">
        <f t="shared" si="179"/>
        <v>3.7001417474598952</v>
      </c>
      <c r="CP53" s="5">
        <f t="shared" si="179"/>
        <v>0.84401147528554432</v>
      </c>
      <c r="CQ53" s="5">
        <f t="shared" si="179"/>
        <v>1.6902443072771778</v>
      </c>
      <c r="CR53" s="5">
        <f t="shared" si="179"/>
        <v>0.81141778967808165</v>
      </c>
      <c r="CS53" s="5">
        <f t="shared" si="179"/>
        <v>0.87175295900765448</v>
      </c>
      <c r="CT53" s="5">
        <f t="shared" si="179"/>
        <v>-3.4672255305776001</v>
      </c>
      <c r="CU53" s="5">
        <f t="shared" si="179"/>
        <v>-3.4672255305776001</v>
      </c>
      <c r="CV53" s="5">
        <f t="shared" si="179"/>
        <v>-1.3943112976167127</v>
      </c>
      <c r="CW53" s="5">
        <f t="shared" si="179"/>
        <v>-1.3943112976167127</v>
      </c>
      <c r="CX53" s="5">
        <f t="shared" si="179"/>
        <v>1.5606679005205848</v>
      </c>
      <c r="CY53" s="5">
        <f t="shared" si="179"/>
        <v>1.5606679005205848</v>
      </c>
      <c r="CZ53" s="5">
        <f t="shared" si="179"/>
        <v>-0.97038580977468758</v>
      </c>
      <c r="DA53" s="5">
        <f t="shared" si="179"/>
        <v>-0.97038580977468758</v>
      </c>
      <c r="DB53" s="5">
        <f t="shared" si="179"/>
        <v>1.3492644597574932</v>
      </c>
      <c r="DC53" s="5">
        <f t="shared" si="179"/>
        <v>1.3492644597574932</v>
      </c>
      <c r="DD53" s="5">
        <f t="shared" si="179"/>
        <v>3.9105009181588324</v>
      </c>
      <c r="DE53" s="5">
        <f t="shared" si="179"/>
        <v>3.9105009181588324</v>
      </c>
      <c r="DF53" s="5">
        <f t="shared" si="179"/>
        <v>1.3042494595806531</v>
      </c>
      <c r="DG53" s="5">
        <f t="shared" si="179"/>
        <v>1.9845028979527779</v>
      </c>
      <c r="DH53" s="5">
        <f t="shared" si="179"/>
        <v>1.1266328768183564</v>
      </c>
      <c r="DI53" s="5">
        <f t="shared" si="179"/>
        <v>0.84831265189990734</v>
      </c>
      <c r="DJ53" s="5">
        <f t="shared" si="179"/>
        <v>-2.9150535951081968</v>
      </c>
      <c r="DK53" s="5">
        <f t="shared" si="179"/>
        <v>-2.9150535951081968</v>
      </c>
      <c r="DL53" s="5">
        <f t="shared" si="179"/>
        <v>-1.3547192089902294</v>
      </c>
      <c r="DM53" s="5">
        <f t="shared" si="179"/>
        <v>-1.3547192089902294</v>
      </c>
      <c r="DN53" s="5">
        <f t="shared" si="179"/>
        <v>1.4290171234951021</v>
      </c>
      <c r="DO53" s="5">
        <f t="shared" si="179"/>
        <v>1.4290171234951021</v>
      </c>
      <c r="DP53" s="5">
        <f t="shared" si="179"/>
        <v>-0.37002446102626374</v>
      </c>
      <c r="DQ53" s="5">
        <f t="shared" si="179"/>
        <v>-0.37002446102626374</v>
      </c>
      <c r="DR53" s="5">
        <f t="shared" si="179"/>
        <v>2.0981059127585633</v>
      </c>
      <c r="DS53" s="5">
        <f t="shared" si="179"/>
        <v>2.0981059127585633</v>
      </c>
      <c r="DT53" s="5">
        <f t="shared" si="179"/>
        <v>4.074808145653086</v>
      </c>
      <c r="DU53" s="5">
        <f t="shared" si="179"/>
        <v>4.074808145653086</v>
      </c>
      <c r="DV53" s="5">
        <f t="shared" si="179"/>
        <v>1.2524655939347484</v>
      </c>
      <c r="DW53" s="5">
        <f t="shared" si="179"/>
        <v>1.8329236962727702</v>
      </c>
      <c r="DX53" s="5">
        <f t="shared" si="179"/>
        <v>1.229090510820896</v>
      </c>
      <c r="DY53" s="5">
        <f t="shared" si="179"/>
        <v>0.5965016403929102</v>
      </c>
      <c r="DZ53" s="5">
        <f t="shared" si="179"/>
        <v>-2.8580639820389164</v>
      </c>
      <c r="EA53" s="5">
        <f t="shared" si="179"/>
        <v>-2.8580639820389053</v>
      </c>
      <c r="EB53" s="5">
        <f t="shared" si="179"/>
        <v>-2.1959039967473504</v>
      </c>
      <c r="EC53" s="5">
        <f t="shared" si="179"/>
        <v>-2.1959039967473504</v>
      </c>
      <c r="ED53" s="5">
        <f t="shared" si="179"/>
        <v>1.7754381576973177</v>
      </c>
      <c r="EE53" s="5">
        <f t="shared" si="179"/>
        <v>1.7754381576973177</v>
      </c>
      <c r="EF53" s="5">
        <f t="shared" si="179"/>
        <v>-1.0909588777312296</v>
      </c>
      <c r="EG53" s="5">
        <f t="shared" si="179"/>
        <v>-1.0909588777312296</v>
      </c>
      <c r="EH53" s="5">
        <f t="shared" si="179"/>
        <v>1.9750721237907332</v>
      </c>
      <c r="EI53" s="5">
        <f t="shared" si="179"/>
        <v>1.9750721237907332</v>
      </c>
      <c r="EJ53" s="5">
        <f t="shared" si="179"/>
        <v>4.7051874089219181</v>
      </c>
      <c r="EK53" s="5">
        <f t="shared" si="179"/>
        <v>4.7051874089219181</v>
      </c>
      <c r="EL53" s="5">
        <f t="shared" si="179"/>
        <v>1.2312922747341082</v>
      </c>
      <c r="EM53" s="5">
        <f t="shared" si="179"/>
        <v>2.1353278797067166</v>
      </c>
      <c r="EN53" s="5">
        <f t="shared" si="179"/>
        <v>1.2333162173203016</v>
      </c>
      <c r="EO53" s="5">
        <f t="shared" si="179"/>
        <v>0.89102253693835731</v>
      </c>
      <c r="EP53" s="5">
        <f t="shared" ref="EP53:FU53" si="180">(POWER(EP44/EP33, 1/11)-1)*100</f>
        <v>-0.5908063693728427</v>
      </c>
      <c r="EQ53" s="5">
        <f t="shared" si="180"/>
        <v>-0.5908063693728427</v>
      </c>
      <c r="ER53" s="5">
        <f t="shared" si="180"/>
        <v>-1.0015042949497954</v>
      </c>
      <c r="ES53" s="5">
        <f t="shared" si="180"/>
        <v>-1.0015042949497954</v>
      </c>
      <c r="ET53" s="5">
        <f t="shared" si="180"/>
        <v>1.1991860004629373</v>
      </c>
      <c r="EU53" s="5">
        <f t="shared" si="180"/>
        <v>1.1991860004629373</v>
      </c>
      <c r="EV53" s="5">
        <f t="shared" si="180"/>
        <v>-1.3495821289406407</v>
      </c>
      <c r="EW53" s="5">
        <f t="shared" si="180"/>
        <v>-1.3495821289406407</v>
      </c>
      <c r="EX53" s="5">
        <f t="shared" si="180"/>
        <v>2.3020695404527336</v>
      </c>
      <c r="EY53" s="5">
        <f t="shared" si="180"/>
        <v>2.3020695404527336</v>
      </c>
      <c r="EZ53" s="5">
        <f t="shared" si="180"/>
        <v>4.606648889849696</v>
      </c>
      <c r="FA53" s="5">
        <f t="shared" si="180"/>
        <v>4.606648889849696</v>
      </c>
      <c r="FB53" s="5">
        <f t="shared" si="180"/>
        <v>1.76025760493288</v>
      </c>
      <c r="FC53" s="5">
        <f t="shared" si="180"/>
        <v>2.5226710122253415</v>
      </c>
      <c r="FD53" s="5">
        <f t="shared" si="180"/>
        <v>1.7572966327659145</v>
      </c>
      <c r="FE53" s="5">
        <f t="shared" si="180"/>
        <v>0.75215675414570526</v>
      </c>
      <c r="FF53" s="5">
        <f t="shared" si="180"/>
        <v>-2.2072512648793174</v>
      </c>
      <c r="FG53" s="5">
        <f t="shared" si="180"/>
        <v>-2.2072512648793174</v>
      </c>
      <c r="FH53" s="5">
        <f t="shared" si="180"/>
        <v>-1.8169983363931386</v>
      </c>
      <c r="FI53" s="5">
        <f t="shared" si="180"/>
        <v>-1.8169983363931386</v>
      </c>
      <c r="FJ53" s="5">
        <f t="shared" si="180"/>
        <v>0.87758073695232142</v>
      </c>
      <c r="FK53" s="5">
        <f t="shared" si="180"/>
        <v>0.87758073695232142</v>
      </c>
      <c r="FL53" s="5">
        <f t="shared" si="180"/>
        <v>-0.95406444420662595</v>
      </c>
      <c r="FM53" s="5">
        <f t="shared" si="180"/>
        <v>-0.95406444420662595</v>
      </c>
      <c r="FN53" s="5">
        <f t="shared" si="180"/>
        <v>2.4287478286789455</v>
      </c>
      <c r="FO53" s="5">
        <f t="shared" si="180"/>
        <v>2.4287478286789455</v>
      </c>
      <c r="FP53" s="5">
        <f t="shared" si="180"/>
        <v>4.5826326076092494</v>
      </c>
      <c r="FQ53" s="5">
        <f t="shared" si="180"/>
        <v>4.5826326076092494</v>
      </c>
      <c r="FR53" s="5">
        <f t="shared" si="180"/>
        <v>1.6325281657884272</v>
      </c>
      <c r="FS53" s="5">
        <f t="shared" si="180"/>
        <v>2.4419051882396348</v>
      </c>
      <c r="FT53" s="5">
        <f t="shared" si="180"/>
        <v>1.4778661603511489</v>
      </c>
      <c r="FU53" s="5">
        <f t="shared" si="180"/>
        <v>0.94999930956880529</v>
      </c>
    </row>
    <row r="54" spans="1:177" ht="12.75" customHeight="1" x14ac:dyDescent="0.2">
      <c r="A54" s="5" t="s">
        <v>160</v>
      </c>
      <c r="B54" s="5">
        <f>(POWER(B48/B44, 1/4)-1)*100</f>
        <v>-5.0970096909367264</v>
      </c>
      <c r="C54" s="5">
        <f t="shared" ref="C54:F54" si="181">(POWER(C48/C44, 1/4)-1)*100</f>
        <v>-5.0970096909367157</v>
      </c>
      <c r="D54" s="5">
        <f t="shared" si="181"/>
        <v>-0.38805303190714291</v>
      </c>
      <c r="E54" s="5">
        <f t="shared" si="181"/>
        <v>-0.38805303190714291</v>
      </c>
      <c r="F54" s="5">
        <f t="shared" si="181"/>
        <v>0.91390759894680595</v>
      </c>
      <c r="G54" s="5">
        <f t="shared" ref="G54:Q54" si="182">(POWER(G48/G44, 1/4)-1)*100</f>
        <v>0.91390759894680595</v>
      </c>
      <c r="H54" s="5">
        <f t="shared" si="182"/>
        <v>-2.0054910941090465</v>
      </c>
      <c r="I54" s="5">
        <f t="shared" si="182"/>
        <v>-2.0054910941090465</v>
      </c>
      <c r="J54" s="5">
        <f t="shared" si="182"/>
        <v>1.6445629791146832</v>
      </c>
      <c r="K54" s="5">
        <f t="shared" si="182"/>
        <v>1.6445629791146832</v>
      </c>
      <c r="L54" s="5">
        <f t="shared" si="182"/>
        <v>4.0053713469032637</v>
      </c>
      <c r="M54" s="5">
        <f t="shared" si="182"/>
        <v>4.0053713469032637</v>
      </c>
      <c r="N54" s="5">
        <f t="shared" si="182"/>
        <v>1.4405636197159843</v>
      </c>
      <c r="O54" s="5">
        <f t="shared" si="182"/>
        <v>2.1894654966890803</v>
      </c>
      <c r="P54" s="5">
        <f t="shared" si="182"/>
        <v>1.5993691869884197</v>
      </c>
      <c r="Q54" s="5">
        <f t="shared" si="182"/>
        <v>0.58080706053855735</v>
      </c>
      <c r="R54" s="5">
        <f t="shared" ref="R54:CC54" si="183">(POWER(R48/R44, 1/4)-1)*100</f>
        <v>-3.2475886140751253</v>
      </c>
      <c r="S54" s="5">
        <f t="shared" si="183"/>
        <v>-3.2475886140751253</v>
      </c>
      <c r="T54" s="5">
        <f t="shared" si="183"/>
        <v>-2.7840217550295421</v>
      </c>
      <c r="U54" s="5">
        <f t="shared" si="183"/>
        <v>-2.7840217550295421</v>
      </c>
      <c r="V54" s="5">
        <f t="shared" si="183"/>
        <v>-0.7195747276613762</v>
      </c>
      <c r="W54" s="5">
        <f t="shared" si="183"/>
        <v>-0.7195747276613762</v>
      </c>
      <c r="X54" s="5">
        <f t="shared" si="183"/>
        <v>2.1364365789218187</v>
      </c>
      <c r="Y54" s="5">
        <f t="shared" si="183"/>
        <v>2.1364365789218187</v>
      </c>
      <c r="Z54" s="5">
        <f t="shared" si="183"/>
        <v>0.7032491104794536</v>
      </c>
      <c r="AA54" s="5">
        <f t="shared" si="183"/>
        <v>0.7032491104794536</v>
      </c>
      <c r="AB54" s="5">
        <f t="shared" si="183"/>
        <v>5.0804594488593313</v>
      </c>
      <c r="AC54" s="5">
        <f t="shared" si="183"/>
        <v>5.0804594488593313</v>
      </c>
      <c r="AD54" s="5">
        <f t="shared" si="183"/>
        <v>0.51750329819937324</v>
      </c>
      <c r="AE54" s="5">
        <f t="shared" si="183"/>
        <v>1.4588263408398694</v>
      </c>
      <c r="AF54" s="5">
        <f t="shared" si="183"/>
        <v>0.52947417673940844</v>
      </c>
      <c r="AG54" s="5">
        <f t="shared" si="183"/>
        <v>0.92445740088780148</v>
      </c>
      <c r="AH54" s="5">
        <f t="shared" si="183"/>
        <v>-6.4267647363353664</v>
      </c>
      <c r="AI54" s="5">
        <f t="shared" si="183"/>
        <v>-6.4267647363353557</v>
      </c>
      <c r="AJ54" s="5">
        <f t="shared" si="183"/>
        <v>-3.556007715529752</v>
      </c>
      <c r="AK54" s="5">
        <f t="shared" si="183"/>
        <v>-3.556007715529752</v>
      </c>
      <c r="AL54" s="5">
        <f t="shared" si="183"/>
        <v>1.7337478059185729</v>
      </c>
      <c r="AM54" s="5">
        <f t="shared" si="183"/>
        <v>1.7337478059185729</v>
      </c>
      <c r="AN54" s="5">
        <f t="shared" si="183"/>
        <v>1.7643486587613388</v>
      </c>
      <c r="AO54" s="5">
        <f t="shared" si="183"/>
        <v>1.7643486587613388</v>
      </c>
      <c r="AP54" s="5">
        <f t="shared" si="183"/>
        <v>2.8841705600391787</v>
      </c>
      <c r="AQ54" s="5">
        <f t="shared" si="183"/>
        <v>2.8841705600391565</v>
      </c>
      <c r="AR54" s="5">
        <f t="shared" si="183"/>
        <v>8.2062045845697984</v>
      </c>
      <c r="AS54" s="5">
        <f t="shared" si="183"/>
        <v>8.2062045845697984</v>
      </c>
      <c r="AT54" s="5">
        <f t="shared" si="183"/>
        <v>2.637477353207518</v>
      </c>
      <c r="AU54" s="5">
        <f t="shared" si="183"/>
        <v>4.3842816226084214</v>
      </c>
      <c r="AV54" s="5">
        <f t="shared" si="183"/>
        <v>2.7594549335519636</v>
      </c>
      <c r="AW54" s="5">
        <f t="shared" si="183"/>
        <v>1.5811943437293641</v>
      </c>
      <c r="AX54" s="5">
        <f t="shared" si="183"/>
        <v>-3.2502988795339194</v>
      </c>
      <c r="AY54" s="5" t="e">
        <f t="shared" si="183"/>
        <v>#DIV/0!</v>
      </c>
      <c r="AZ54" s="5">
        <f t="shared" si="183"/>
        <v>-1.3264539963343314</v>
      </c>
      <c r="BA54" s="5">
        <f t="shared" si="183"/>
        <v>-1.3264539963343314</v>
      </c>
      <c r="BB54" s="5">
        <f t="shared" si="183"/>
        <v>2.1301866166477446</v>
      </c>
      <c r="BC54" s="5">
        <f t="shared" si="183"/>
        <v>2.1301866166477446</v>
      </c>
      <c r="BD54" s="5">
        <f t="shared" si="183"/>
        <v>-3.0021586276911871</v>
      </c>
      <c r="BE54" s="5">
        <f t="shared" si="183"/>
        <v>-3.0021586276911871</v>
      </c>
      <c r="BF54" s="5">
        <f t="shared" si="183"/>
        <v>1.4187940989271564</v>
      </c>
      <c r="BG54" s="5">
        <f t="shared" si="183"/>
        <v>1.4187940989271564</v>
      </c>
      <c r="BH54" s="5">
        <f t="shared" si="183"/>
        <v>5.22863915513474</v>
      </c>
      <c r="BI54" s="5">
        <f t="shared" si="183"/>
        <v>5.22863915513474</v>
      </c>
      <c r="BJ54" s="5">
        <f t="shared" si="183"/>
        <v>1.7406242406038386</v>
      </c>
      <c r="BK54" s="5">
        <f t="shared" si="183"/>
        <v>2.658282736074713</v>
      </c>
      <c r="BL54" s="5">
        <f t="shared" si="183"/>
        <v>2.0060297526955706</v>
      </c>
      <c r="BM54" s="5">
        <f t="shared" si="183"/>
        <v>0.63942590939032318</v>
      </c>
      <c r="BN54" s="5">
        <f t="shared" si="183"/>
        <v>-8.0469363758684516</v>
      </c>
      <c r="BO54" s="5">
        <f t="shared" si="183"/>
        <v>-8.0469363758684516</v>
      </c>
      <c r="BP54" s="5">
        <f t="shared" si="183"/>
        <v>-0.43819520384530408</v>
      </c>
      <c r="BQ54" s="5">
        <f t="shared" si="183"/>
        <v>-0.43819520384530408</v>
      </c>
      <c r="BR54" s="5">
        <f t="shared" si="183"/>
        <v>0.96244704531054381</v>
      </c>
      <c r="BS54" s="5">
        <f t="shared" si="183"/>
        <v>0.96244704531054381</v>
      </c>
      <c r="BT54" s="5">
        <f t="shared" si="183"/>
        <v>-4.0903440206461861</v>
      </c>
      <c r="BU54" s="5">
        <f t="shared" si="183"/>
        <v>-4.0903440206461861</v>
      </c>
      <c r="BV54" s="5">
        <f t="shared" si="183"/>
        <v>2.5621457528195446</v>
      </c>
      <c r="BW54" s="5">
        <f t="shared" si="183"/>
        <v>2.5621457528195446</v>
      </c>
      <c r="BX54" s="5">
        <f t="shared" si="183"/>
        <v>5.9472707254063284</v>
      </c>
      <c r="BY54" s="5">
        <f t="shared" si="183"/>
        <v>5.9472707254063284</v>
      </c>
      <c r="BZ54" s="5">
        <f t="shared" si="183"/>
        <v>1.5468997042660249</v>
      </c>
      <c r="CA54" s="5">
        <f t="shared" si="183"/>
        <v>2.5300293539141094</v>
      </c>
      <c r="CB54" s="5">
        <f t="shared" si="183"/>
        <v>1.7176468876191731</v>
      </c>
      <c r="CC54" s="5">
        <f t="shared" si="183"/>
        <v>0.79866423492129801</v>
      </c>
      <c r="CD54" s="5">
        <f t="shared" ref="CD54:EO54" si="184">(POWER(CD48/CD44, 1/4)-1)*100</f>
        <v>-4.2789498495771845</v>
      </c>
      <c r="CE54" s="5">
        <f t="shared" si="184"/>
        <v>-4.2789498495771845</v>
      </c>
      <c r="CF54" s="5">
        <f t="shared" si="184"/>
        <v>0.47081459770448308</v>
      </c>
      <c r="CG54" s="5">
        <f t="shared" si="184"/>
        <v>0.47081459770448308</v>
      </c>
      <c r="CH54" s="5">
        <f t="shared" si="184"/>
        <v>1.191079112897464</v>
      </c>
      <c r="CI54" s="5">
        <f t="shared" si="184"/>
        <v>1.191079112897464</v>
      </c>
      <c r="CJ54" s="5">
        <f t="shared" si="184"/>
        <v>-2.9807499948982241</v>
      </c>
      <c r="CK54" s="5">
        <f t="shared" si="184"/>
        <v>-2.9807499948982241</v>
      </c>
      <c r="CL54" s="5">
        <f t="shared" si="184"/>
        <v>0.93626717007793125</v>
      </c>
      <c r="CM54" s="5">
        <f t="shared" si="184"/>
        <v>0.93626717007793125</v>
      </c>
      <c r="CN54" s="5">
        <f t="shared" si="184"/>
        <v>3.3026841866107937</v>
      </c>
      <c r="CO54" s="5">
        <f t="shared" si="184"/>
        <v>3.3026841866107937</v>
      </c>
      <c r="CP54" s="5">
        <f t="shared" si="184"/>
        <v>0.9130536490682406</v>
      </c>
      <c r="CQ54" s="5">
        <f t="shared" si="184"/>
        <v>1.6471311323822624</v>
      </c>
      <c r="CR54" s="5">
        <f t="shared" si="184"/>
        <v>1.0582507393528839</v>
      </c>
      <c r="CS54" s="5">
        <f t="shared" si="184"/>
        <v>0.58271381972383463</v>
      </c>
      <c r="CT54" s="5">
        <f t="shared" si="184"/>
        <v>-5.9897608718935231</v>
      </c>
      <c r="CU54" s="5">
        <f t="shared" si="184"/>
        <v>-5.9897608718935231</v>
      </c>
      <c r="CV54" s="5">
        <f t="shared" si="184"/>
        <v>-0.65890591239211593</v>
      </c>
      <c r="CW54" s="5">
        <f t="shared" si="184"/>
        <v>-0.65890591239211593</v>
      </c>
      <c r="CX54" s="5">
        <f t="shared" si="184"/>
        <v>-5.2303079592597168E-2</v>
      </c>
      <c r="CY54" s="5">
        <f t="shared" si="184"/>
        <v>-5.2303079592597168E-2</v>
      </c>
      <c r="CZ54" s="5">
        <f t="shared" si="184"/>
        <v>-1.8731458224350406</v>
      </c>
      <c r="DA54" s="5">
        <f t="shared" si="184"/>
        <v>-1.8731458224350406</v>
      </c>
      <c r="DB54" s="5">
        <f t="shared" si="184"/>
        <v>2.5029263544317448</v>
      </c>
      <c r="DC54" s="5">
        <f t="shared" si="184"/>
        <v>2.5029263544317448</v>
      </c>
      <c r="DD54" s="5">
        <f t="shared" si="184"/>
        <v>3.878002445175821</v>
      </c>
      <c r="DE54" s="5">
        <f t="shared" si="184"/>
        <v>3.878002445175821</v>
      </c>
      <c r="DF54" s="5">
        <f t="shared" si="184"/>
        <v>1.5385186984687493</v>
      </c>
      <c r="DG54" s="5">
        <f t="shared" si="184"/>
        <v>2.2458853066942952</v>
      </c>
      <c r="DH54" s="5">
        <f t="shared" si="184"/>
        <v>1.7539075948011851</v>
      </c>
      <c r="DI54" s="5">
        <f t="shared" si="184"/>
        <v>0.48349761058046337</v>
      </c>
      <c r="DJ54" s="5">
        <f t="shared" si="184"/>
        <v>-7.0932912373653405</v>
      </c>
      <c r="DK54" s="5">
        <f t="shared" si="184"/>
        <v>-7.0932912373653405</v>
      </c>
      <c r="DL54" s="5">
        <f t="shared" si="184"/>
        <v>-2.5674096544630709</v>
      </c>
      <c r="DM54" s="5">
        <f t="shared" si="184"/>
        <v>-2.5674096544630709</v>
      </c>
      <c r="DN54" s="5">
        <f t="shared" si="184"/>
        <v>3.6622482182564031</v>
      </c>
      <c r="DO54" s="5">
        <f t="shared" si="184"/>
        <v>3.6622482182564031</v>
      </c>
      <c r="DP54" s="5">
        <f t="shared" si="184"/>
        <v>-9.295376623567952</v>
      </c>
      <c r="DQ54" s="5">
        <f t="shared" si="184"/>
        <v>-9.2953766235679645</v>
      </c>
      <c r="DR54" s="5">
        <f t="shared" si="184"/>
        <v>1.9335350492303283</v>
      </c>
      <c r="DS54" s="5">
        <f t="shared" si="184"/>
        <v>1.9335350492303283</v>
      </c>
      <c r="DT54" s="5">
        <f t="shared" si="184"/>
        <v>4.4463627738947409</v>
      </c>
      <c r="DU54" s="5">
        <f t="shared" si="184"/>
        <v>4.4463627738947409</v>
      </c>
      <c r="DV54" s="5">
        <f t="shared" si="184"/>
        <v>1.1411520083709492</v>
      </c>
      <c r="DW54" s="5">
        <f t="shared" si="184"/>
        <v>1.8123346955946307</v>
      </c>
      <c r="DX54" s="5">
        <f t="shared" si="184"/>
        <v>1.5111649949695716</v>
      </c>
      <c r="DY54" s="5">
        <f t="shared" si="184"/>
        <v>0.2966862813957416</v>
      </c>
      <c r="DZ54" s="5">
        <f t="shared" si="184"/>
        <v>-8.0547464435020917</v>
      </c>
      <c r="EA54" s="5">
        <f t="shared" si="184"/>
        <v>-8.0547464435021041</v>
      </c>
      <c r="EB54" s="5">
        <f t="shared" si="184"/>
        <v>-0.73493455571655986</v>
      </c>
      <c r="EC54" s="5">
        <f t="shared" si="184"/>
        <v>-0.73493455571655986</v>
      </c>
      <c r="ED54" s="5">
        <f t="shared" si="184"/>
        <v>1.5180240792996624</v>
      </c>
      <c r="EE54" s="5">
        <f t="shared" si="184"/>
        <v>1.5180240792996624</v>
      </c>
      <c r="EF54" s="5">
        <f t="shared" si="184"/>
        <v>-1.3247958152762918</v>
      </c>
      <c r="EG54" s="5">
        <f t="shared" si="184"/>
        <v>-1.3247958152762918</v>
      </c>
      <c r="EH54" s="5">
        <f t="shared" si="184"/>
        <v>0.61723042856309807</v>
      </c>
      <c r="EI54" s="5">
        <f t="shared" si="184"/>
        <v>0.61723042856309807</v>
      </c>
      <c r="EJ54" s="5">
        <f t="shared" si="184"/>
        <v>4.6777393576755033</v>
      </c>
      <c r="EK54" s="5">
        <f t="shared" si="184"/>
        <v>4.6777393576755033</v>
      </c>
      <c r="EL54" s="5">
        <f t="shared" si="184"/>
        <v>1.1265700372224963</v>
      </c>
      <c r="EM54" s="5">
        <f t="shared" si="184"/>
        <v>2.0893492002050928</v>
      </c>
      <c r="EN54" s="5">
        <f t="shared" si="184"/>
        <v>0.95436419982994902</v>
      </c>
      <c r="EO54" s="5">
        <f t="shared" si="184"/>
        <v>1.124255508289429</v>
      </c>
      <c r="EP54" s="5">
        <f t="shared" ref="EP54:FU54" si="185">(POWER(EP48/EP44, 1/4)-1)*100</f>
        <v>-4.4244540936953847</v>
      </c>
      <c r="EQ54" s="5">
        <f t="shared" si="185"/>
        <v>-4.4244540936953847</v>
      </c>
      <c r="ER54" s="5">
        <f t="shared" si="185"/>
        <v>0.18244232989723663</v>
      </c>
      <c r="ES54" s="5">
        <f t="shared" si="185"/>
        <v>0.18244232989723663</v>
      </c>
      <c r="ET54" s="5">
        <f t="shared" si="185"/>
        <v>3.6418030091621922</v>
      </c>
      <c r="EU54" s="5">
        <f t="shared" si="185"/>
        <v>3.6418030091621922</v>
      </c>
      <c r="EV54" s="5">
        <f t="shared" si="185"/>
        <v>-0.36289457775701139</v>
      </c>
      <c r="EW54" s="5">
        <f t="shared" si="185"/>
        <v>-0.36289457775701139</v>
      </c>
      <c r="EX54" s="5">
        <f t="shared" si="185"/>
        <v>1.8227662115805288</v>
      </c>
      <c r="EY54" s="5">
        <f t="shared" si="185"/>
        <v>1.8227662115805288</v>
      </c>
      <c r="EZ54" s="5">
        <f t="shared" si="185"/>
        <v>3.2815676836327246</v>
      </c>
      <c r="FA54" s="5">
        <f t="shared" si="185"/>
        <v>3.2815676836327246</v>
      </c>
      <c r="FB54" s="5">
        <f t="shared" si="185"/>
        <v>2.1146938556934503</v>
      </c>
      <c r="FC54" s="5">
        <f t="shared" si="185"/>
        <v>2.4729574740532057</v>
      </c>
      <c r="FD54" s="5">
        <f t="shared" si="185"/>
        <v>1.8379613928304783</v>
      </c>
      <c r="FE54" s="5">
        <f t="shared" si="185"/>
        <v>0.62353573514033478</v>
      </c>
      <c r="FF54" s="5">
        <f t="shared" si="185"/>
        <v>-4.2708500639124125</v>
      </c>
      <c r="FG54" s="5">
        <f t="shared" si="185"/>
        <v>-4.2708500639124125</v>
      </c>
      <c r="FH54" s="5">
        <f t="shared" si="185"/>
        <v>-9.5265422023249613E-2</v>
      </c>
      <c r="FI54" s="5">
        <f t="shared" si="185"/>
        <v>-9.5265422023249613E-2</v>
      </c>
      <c r="FJ54" s="5">
        <f t="shared" si="185"/>
        <v>4.2345976036428645E-2</v>
      </c>
      <c r="FK54" s="5">
        <f t="shared" si="185"/>
        <v>4.2345976036428645E-2</v>
      </c>
      <c r="FL54" s="5">
        <f t="shared" si="185"/>
        <v>-0.45517795054121901</v>
      </c>
      <c r="FM54" s="5">
        <f t="shared" si="185"/>
        <v>-0.45517795054123011</v>
      </c>
      <c r="FN54" s="5">
        <f t="shared" si="185"/>
        <v>0.71632563472243671</v>
      </c>
      <c r="FO54" s="5">
        <f t="shared" si="185"/>
        <v>0.71632563472245891</v>
      </c>
      <c r="FP54" s="5">
        <f t="shared" si="185"/>
        <v>5.126904900319551</v>
      </c>
      <c r="FQ54" s="5">
        <f t="shared" si="185"/>
        <v>5.126904900319551</v>
      </c>
      <c r="FR54" s="5">
        <f t="shared" si="185"/>
        <v>1.5928310882656893</v>
      </c>
      <c r="FS54" s="5">
        <f t="shared" si="185"/>
        <v>2.6081743526166212</v>
      </c>
      <c r="FT54" s="5">
        <f t="shared" si="185"/>
        <v>1.996397284186946</v>
      </c>
      <c r="FU54" s="5">
        <f t="shared" si="185"/>
        <v>0.59980262511147853</v>
      </c>
    </row>
    <row r="55" spans="1:177" ht="12.75" customHeight="1" x14ac:dyDescent="0.2">
      <c r="A55" s="1" t="s">
        <v>161</v>
      </c>
      <c r="B55" s="5">
        <f>(POWER(B48/B6, 1/42)-1)*100</f>
        <v>-2.7122248639370294</v>
      </c>
      <c r="C55" s="5">
        <f t="shared" ref="C55:F55" si="186">(POWER(C48/C6, 1/42)-1)*100</f>
        <v>-2.7122248639370294</v>
      </c>
      <c r="D55" s="5">
        <f t="shared" si="186"/>
        <v>-1.2868502474415955</v>
      </c>
      <c r="E55" s="5">
        <f t="shared" si="186"/>
        <v>-1.2868502474415955</v>
      </c>
      <c r="F55" s="5">
        <f t="shared" si="186"/>
        <v>0.91657725103035936</v>
      </c>
      <c r="G55" s="5">
        <f t="shared" ref="G55:Q55" si="187">(POWER(G48/G6, 1/42)-1)*100</f>
        <v>0.91657725103035936</v>
      </c>
      <c r="H55" s="5">
        <f t="shared" si="187"/>
        <v>0.20118400234869771</v>
      </c>
      <c r="I55" s="5">
        <f t="shared" si="187"/>
        <v>0.20118400234869771</v>
      </c>
      <c r="J55" s="5">
        <f t="shared" si="187"/>
        <v>2.9216750771431377</v>
      </c>
      <c r="K55" s="5">
        <f t="shared" si="187"/>
        <v>2.9216750771431377</v>
      </c>
      <c r="L55" s="5">
        <f t="shared" si="187"/>
        <v>4.6371701990898684</v>
      </c>
      <c r="M55" s="5">
        <f t="shared" si="187"/>
        <v>4.6371701990898684</v>
      </c>
      <c r="N55" s="5">
        <f t="shared" si="187"/>
        <v>1.3101322127504256</v>
      </c>
      <c r="O55" s="5">
        <f t="shared" si="187"/>
        <v>2.0015752044339363</v>
      </c>
      <c r="P55" s="5">
        <f t="shared" si="187"/>
        <v>1.1477703022867658</v>
      </c>
      <c r="Q55" s="5">
        <f t="shared" si="187"/>
        <v>0.84411638496382224</v>
      </c>
      <c r="R55" s="5">
        <f t="shared" ref="R55:CC55" si="188">(POWER(R48/R6, 1/42)-1)*100</f>
        <v>-3.5843727743571585</v>
      </c>
      <c r="S55" s="5">
        <f t="shared" si="188"/>
        <v>-3.5843727743571585</v>
      </c>
      <c r="T55" s="5">
        <f t="shared" si="188"/>
        <v>-2.2171248438737523</v>
      </c>
      <c r="U55" s="5">
        <f t="shared" si="188"/>
        <v>-2.2171248438737523</v>
      </c>
      <c r="V55" s="5">
        <f t="shared" si="188"/>
        <v>0.55172661368714238</v>
      </c>
      <c r="W55" s="5">
        <f t="shared" si="188"/>
        <v>0.55172661368714238</v>
      </c>
      <c r="X55" s="5">
        <f t="shared" si="188"/>
        <v>-1.3308773078067104</v>
      </c>
      <c r="Y55" s="5">
        <f t="shared" si="188"/>
        <v>-1.3308773078067104</v>
      </c>
      <c r="Z55" s="5">
        <f t="shared" si="188"/>
        <v>2.2385981451938708</v>
      </c>
      <c r="AA55" s="5">
        <f t="shared" si="188"/>
        <v>2.2385981451938708</v>
      </c>
      <c r="AB55" s="5">
        <f t="shared" si="188"/>
        <v>4.332872946899502</v>
      </c>
      <c r="AC55" s="5">
        <f t="shared" si="188"/>
        <v>4.332872946899502</v>
      </c>
      <c r="AD55" s="5">
        <f t="shared" si="188"/>
        <v>0.29701813843658886</v>
      </c>
      <c r="AE55" s="5">
        <f t="shared" si="188"/>
        <v>0.82472202042167542</v>
      </c>
      <c r="AF55" s="5">
        <f t="shared" si="188"/>
        <v>-0.15547925802902318</v>
      </c>
      <c r="AG55" s="5">
        <f t="shared" si="188"/>
        <v>0.98172766133439726</v>
      </c>
      <c r="AH55" s="5">
        <f t="shared" si="188"/>
        <v>-4.1597290465035464</v>
      </c>
      <c r="AI55" s="5">
        <f t="shared" si="188"/>
        <v>-4.1597290465035357</v>
      </c>
      <c r="AJ55" s="5">
        <f t="shared" si="188"/>
        <v>-1.8278561922075776</v>
      </c>
      <c r="AK55" s="5">
        <f t="shared" si="188"/>
        <v>-1.8278561922075665</v>
      </c>
      <c r="AL55" s="5">
        <f t="shared" si="188"/>
        <v>1.3354177152197888</v>
      </c>
      <c r="AM55" s="5">
        <f t="shared" si="188"/>
        <v>1.3354177152197888</v>
      </c>
      <c r="AN55" s="5">
        <f t="shared" si="188"/>
        <v>-0.14768757400268617</v>
      </c>
      <c r="AO55" s="5">
        <f t="shared" si="188"/>
        <v>-0.14768757400268617</v>
      </c>
      <c r="AP55" s="5">
        <f t="shared" si="188"/>
        <v>3.3714047004255399</v>
      </c>
      <c r="AQ55" s="5">
        <f t="shared" si="188"/>
        <v>3.3714047004255399</v>
      </c>
      <c r="AR55" s="5">
        <f t="shared" si="188"/>
        <v>6.5595104671942073</v>
      </c>
      <c r="AS55" s="5">
        <f t="shared" si="188"/>
        <v>6.5595104671942073</v>
      </c>
      <c r="AT55" s="5">
        <f t="shared" si="188"/>
        <v>1.1220132561126084</v>
      </c>
      <c r="AU55" s="5">
        <f t="shared" si="188"/>
        <v>2.1952447290454868</v>
      </c>
      <c r="AV55" s="5">
        <f t="shared" si="188"/>
        <v>0.81461072416373348</v>
      </c>
      <c r="AW55" s="5">
        <f t="shared" si="188"/>
        <v>1.3694780894996095</v>
      </c>
      <c r="AX55" s="5">
        <f t="shared" si="188"/>
        <v>-3.2222861754659382</v>
      </c>
      <c r="AY55" s="5">
        <f t="shared" si="188"/>
        <v>-100</v>
      </c>
      <c r="AZ55" s="5">
        <f t="shared" si="188"/>
        <v>-2.0540092492948525</v>
      </c>
      <c r="BA55" s="5">
        <f t="shared" si="188"/>
        <v>-2.0540092492948525</v>
      </c>
      <c r="BB55" s="5">
        <f t="shared" si="188"/>
        <v>0.83073669220372626</v>
      </c>
      <c r="BC55" s="5">
        <f t="shared" si="188"/>
        <v>0.83073669220372626</v>
      </c>
      <c r="BD55" s="5">
        <f t="shared" si="188"/>
        <v>0.87425371733158563</v>
      </c>
      <c r="BE55" s="5">
        <f t="shared" si="188"/>
        <v>0.87425371733158563</v>
      </c>
      <c r="BF55" s="5">
        <f t="shared" si="188"/>
        <v>1.7874285838682891</v>
      </c>
      <c r="BG55" s="5">
        <f t="shared" si="188"/>
        <v>1.7874285838682891</v>
      </c>
      <c r="BH55" s="5">
        <f t="shared" si="188"/>
        <v>3.6580387326736297</v>
      </c>
      <c r="BI55" s="5">
        <f t="shared" si="188"/>
        <v>3.6580387326736297</v>
      </c>
      <c r="BJ55" s="5">
        <f t="shared" si="188"/>
        <v>0.74349631589287757</v>
      </c>
      <c r="BK55" s="5">
        <f t="shared" si="188"/>
        <v>1.2449181857447034</v>
      </c>
      <c r="BL55" s="5">
        <f t="shared" si="188"/>
        <v>0.50544691701008837</v>
      </c>
      <c r="BM55" s="5">
        <f t="shared" si="188"/>
        <v>0.73575243075654218</v>
      </c>
      <c r="BN55" s="5">
        <f t="shared" si="188"/>
        <v>-3.7765515497415914</v>
      </c>
      <c r="BO55" s="5">
        <f t="shared" si="188"/>
        <v>-3.7765515497415914</v>
      </c>
      <c r="BP55" s="5">
        <f t="shared" si="188"/>
        <v>-1.6102326521485799</v>
      </c>
      <c r="BQ55" s="5">
        <f t="shared" si="188"/>
        <v>-1.6102326521485799</v>
      </c>
      <c r="BR55" s="5">
        <f t="shared" si="188"/>
        <v>0.93656363219765115</v>
      </c>
      <c r="BS55" s="5">
        <f t="shared" si="188"/>
        <v>0.93656363219765115</v>
      </c>
      <c r="BT55" s="5">
        <f t="shared" si="188"/>
        <v>-0.4064867289845786</v>
      </c>
      <c r="BU55" s="5">
        <f t="shared" si="188"/>
        <v>-0.4064867289845786</v>
      </c>
      <c r="BV55" s="5">
        <f t="shared" si="188"/>
        <v>2.5203803895712085</v>
      </c>
      <c r="BW55" s="5">
        <f t="shared" si="188"/>
        <v>2.5203803895712085</v>
      </c>
      <c r="BX55" s="5">
        <f t="shared" si="188"/>
        <v>4.0531419422704662</v>
      </c>
      <c r="BY55" s="5">
        <f t="shared" si="188"/>
        <v>4.0531419422704662</v>
      </c>
      <c r="BZ55" s="5">
        <f t="shared" si="188"/>
        <v>0.66658678287758732</v>
      </c>
      <c r="CA55" s="5">
        <f t="shared" si="188"/>
        <v>1.1831618011691969</v>
      </c>
      <c r="CB55" s="5">
        <f t="shared" si="188"/>
        <v>0.39082205491809408</v>
      </c>
      <c r="CC55" s="5">
        <f t="shared" si="188"/>
        <v>0.78925516300449861</v>
      </c>
      <c r="CD55" s="5">
        <f t="shared" ref="CD55:EO55" si="189">(POWER(CD48/CD6, 1/42)-1)*100</f>
        <v>-2.7293683752842912</v>
      </c>
      <c r="CE55" s="5">
        <f t="shared" si="189"/>
        <v>-2.7293683752842912</v>
      </c>
      <c r="CF55" s="5">
        <f t="shared" si="189"/>
        <v>-1.3764415877142833</v>
      </c>
      <c r="CG55" s="5">
        <f t="shared" si="189"/>
        <v>-1.3764415877142722</v>
      </c>
      <c r="CH55" s="5">
        <f t="shared" si="189"/>
        <v>-0.10178736672800115</v>
      </c>
      <c r="CI55" s="5">
        <f t="shared" si="189"/>
        <v>-0.10178736672800115</v>
      </c>
      <c r="CJ55" s="5">
        <f t="shared" si="189"/>
        <v>-0.18609263636516493</v>
      </c>
      <c r="CK55" s="5">
        <f t="shared" si="189"/>
        <v>-0.18609263636516493</v>
      </c>
      <c r="CL55" s="5">
        <f t="shared" si="189"/>
        <v>2.8869718501953745</v>
      </c>
      <c r="CM55" s="5">
        <f t="shared" si="189"/>
        <v>2.8869718501953745</v>
      </c>
      <c r="CN55" s="5">
        <f t="shared" si="189"/>
        <v>4.7001627017260184</v>
      </c>
      <c r="CO55" s="5">
        <f t="shared" si="189"/>
        <v>4.7001627017260184</v>
      </c>
      <c r="CP55" s="5">
        <f t="shared" si="189"/>
        <v>0.87156218032937716</v>
      </c>
      <c r="CQ55" s="5">
        <f t="shared" si="189"/>
        <v>1.6765096310083827</v>
      </c>
      <c r="CR55" s="5">
        <f t="shared" si="189"/>
        <v>0.7196129512067051</v>
      </c>
      <c r="CS55" s="5">
        <f t="shared" si="189"/>
        <v>0.95005992553329754</v>
      </c>
      <c r="CT55" s="5">
        <f t="shared" si="189"/>
        <v>-2.4367502019863707</v>
      </c>
      <c r="CU55" s="5">
        <f t="shared" si="189"/>
        <v>-2.4367502019863707</v>
      </c>
      <c r="CV55" s="5">
        <f t="shared" si="189"/>
        <v>-1.5260805528616639</v>
      </c>
      <c r="CW55" s="5">
        <f t="shared" si="189"/>
        <v>-1.5260805528616639</v>
      </c>
      <c r="CX55" s="5">
        <f t="shared" si="189"/>
        <v>1.1763976005525478</v>
      </c>
      <c r="CY55" s="5">
        <f t="shared" si="189"/>
        <v>1.1763976005525478</v>
      </c>
      <c r="CZ55" s="5">
        <f t="shared" si="189"/>
        <v>0.26828690593216908</v>
      </c>
      <c r="DA55" s="5">
        <f t="shared" si="189"/>
        <v>0.26828690593216908</v>
      </c>
      <c r="DB55" s="5">
        <f t="shared" si="189"/>
        <v>2.899804339832146</v>
      </c>
      <c r="DC55" s="5">
        <f t="shared" si="189"/>
        <v>2.899804339832146</v>
      </c>
      <c r="DD55" s="5">
        <f t="shared" si="189"/>
        <v>4.4912119087953117</v>
      </c>
      <c r="DE55" s="5">
        <f t="shared" si="189"/>
        <v>4.4912119087953117</v>
      </c>
      <c r="DF55" s="5">
        <f t="shared" si="189"/>
        <v>1.5239836225847014</v>
      </c>
      <c r="DG55" s="5">
        <f t="shared" si="189"/>
        <v>2.0818444000213265</v>
      </c>
      <c r="DH55" s="5">
        <f t="shared" si="189"/>
        <v>1.3726945706594273</v>
      </c>
      <c r="DI55" s="5">
        <f t="shared" si="189"/>
        <v>0.69954718315945463</v>
      </c>
      <c r="DJ55" s="5">
        <f t="shared" si="189"/>
        <v>-3.6206122878610802</v>
      </c>
      <c r="DK55" s="5">
        <f t="shared" si="189"/>
        <v>-3.6206122878610802</v>
      </c>
      <c r="DL55" s="5">
        <f t="shared" si="189"/>
        <v>-1.6941284386964961</v>
      </c>
      <c r="DM55" s="5">
        <f t="shared" si="189"/>
        <v>-1.6941284386964961</v>
      </c>
      <c r="DN55" s="5">
        <f t="shared" si="189"/>
        <v>1.2086452110663615</v>
      </c>
      <c r="DO55" s="5">
        <f t="shared" si="189"/>
        <v>1.2086452110663615</v>
      </c>
      <c r="DP55" s="5">
        <f t="shared" si="189"/>
        <v>-1.1173418439939686</v>
      </c>
      <c r="DQ55" s="5">
        <f t="shared" si="189"/>
        <v>-1.1173418439939686</v>
      </c>
      <c r="DR55" s="5">
        <f t="shared" si="189"/>
        <v>2.8659201417027935</v>
      </c>
      <c r="DS55" s="5">
        <f t="shared" si="189"/>
        <v>2.8659201417027935</v>
      </c>
      <c r="DT55" s="5">
        <f t="shared" si="189"/>
        <v>3.6389496108716113</v>
      </c>
      <c r="DU55" s="5">
        <f t="shared" si="189"/>
        <v>3.6389496108716113</v>
      </c>
      <c r="DV55" s="5">
        <f t="shared" si="189"/>
        <v>0.8416811120069756</v>
      </c>
      <c r="DW55" s="5">
        <f t="shared" si="189"/>
        <v>1.2676734720713956</v>
      </c>
      <c r="DX55" s="5">
        <f t="shared" si="189"/>
        <v>0.81257263028455817</v>
      </c>
      <c r="DY55" s="5">
        <f t="shared" si="189"/>
        <v>0.45143262384135241</v>
      </c>
      <c r="DZ55" s="5">
        <f t="shared" si="189"/>
        <v>-4.4638017358440525</v>
      </c>
      <c r="EA55" s="5">
        <f t="shared" si="189"/>
        <v>-4.4638017358440525</v>
      </c>
      <c r="EB55" s="5">
        <f t="shared" si="189"/>
        <v>-1.4548860818552667</v>
      </c>
      <c r="EC55" s="5">
        <f t="shared" si="189"/>
        <v>-1.4548860818552667</v>
      </c>
      <c r="ED55" s="5">
        <f t="shared" si="189"/>
        <v>0.83704130088491091</v>
      </c>
      <c r="EE55" s="5">
        <f t="shared" si="189"/>
        <v>0.83704130088491091</v>
      </c>
      <c r="EF55" s="5">
        <f t="shared" si="189"/>
        <v>0.14054085361432378</v>
      </c>
      <c r="EG55" s="5">
        <f t="shared" si="189"/>
        <v>0.14054085361432378</v>
      </c>
      <c r="EH55" s="5">
        <f t="shared" si="189"/>
        <v>2.2136818210441334</v>
      </c>
      <c r="EI55" s="5">
        <f t="shared" si="189"/>
        <v>2.2136818210441334</v>
      </c>
      <c r="EJ55" s="5">
        <f t="shared" si="189"/>
        <v>4.0061734397473403</v>
      </c>
      <c r="EK55" s="5">
        <f t="shared" si="189"/>
        <v>4.0061734397473403</v>
      </c>
      <c r="EL55" s="5">
        <f t="shared" si="189"/>
        <v>0.63278400082575903</v>
      </c>
      <c r="EM55" s="5">
        <f t="shared" si="189"/>
        <v>1.408663433715307</v>
      </c>
      <c r="EN55" s="5">
        <f t="shared" si="189"/>
        <v>0.51222913912551959</v>
      </c>
      <c r="EO55" s="5">
        <f t="shared" si="189"/>
        <v>0.8918658975804572</v>
      </c>
      <c r="EP55" s="5">
        <f t="shared" ref="EP55:FU55" si="190">(POWER(EP48/EP6, 1/42)-1)*100</f>
        <v>-2.2329083650013293</v>
      </c>
      <c r="EQ55" s="5">
        <f t="shared" si="190"/>
        <v>-2.2329083650013293</v>
      </c>
      <c r="ER55" s="5">
        <f t="shared" si="190"/>
        <v>-0.21974715047647919</v>
      </c>
      <c r="ES55" s="5">
        <f t="shared" si="190"/>
        <v>-0.21974715047647919</v>
      </c>
      <c r="ET55" s="5">
        <f t="shared" si="190"/>
        <v>1.5573162055797285</v>
      </c>
      <c r="EU55" s="5">
        <f t="shared" si="190"/>
        <v>1.5573162055797285</v>
      </c>
      <c r="EV55" s="5">
        <f t="shared" si="190"/>
        <v>0.58207077350000969</v>
      </c>
      <c r="EW55" s="5">
        <f t="shared" si="190"/>
        <v>0.58207077350000969</v>
      </c>
      <c r="EX55" s="5">
        <f t="shared" si="190"/>
        <v>3.4735241402552797</v>
      </c>
      <c r="EY55" s="5">
        <f t="shared" si="190"/>
        <v>3.4735241402552797</v>
      </c>
      <c r="EZ55" s="5">
        <f t="shared" si="190"/>
        <v>4.6279444452624663</v>
      </c>
      <c r="FA55" s="5">
        <f t="shared" si="190"/>
        <v>4.6279444452624663</v>
      </c>
      <c r="FB55" s="5">
        <f t="shared" si="190"/>
        <v>1.9020880140246499</v>
      </c>
      <c r="FC55" s="5">
        <f t="shared" si="190"/>
        <v>2.6098168693406754</v>
      </c>
      <c r="FD55" s="5">
        <f t="shared" si="190"/>
        <v>1.7175071294737165</v>
      </c>
      <c r="FE55" s="5">
        <f t="shared" si="190"/>
        <v>0.87724302831286849</v>
      </c>
      <c r="FF55" s="5">
        <f t="shared" si="190"/>
        <v>-1.9633569664814443</v>
      </c>
      <c r="FG55" s="5">
        <f t="shared" si="190"/>
        <v>-1.9633569664814443</v>
      </c>
      <c r="FH55" s="5">
        <f t="shared" si="190"/>
        <v>-0.52452596736914936</v>
      </c>
      <c r="FI55" s="5">
        <f t="shared" si="190"/>
        <v>-0.52452596736914936</v>
      </c>
      <c r="FJ55" s="5">
        <f t="shared" si="190"/>
        <v>1.0567536743141703</v>
      </c>
      <c r="FK55" s="5">
        <f t="shared" si="190"/>
        <v>1.0567536743141703</v>
      </c>
      <c r="FL55" s="5">
        <f t="shared" si="190"/>
        <v>0.68310875709716168</v>
      </c>
      <c r="FM55" s="5">
        <f t="shared" si="190"/>
        <v>0.68310875709716168</v>
      </c>
      <c r="FN55" s="5">
        <f t="shared" si="190"/>
        <v>3.2424119764955517</v>
      </c>
      <c r="FO55" s="5">
        <f t="shared" si="190"/>
        <v>3.2424119764955517</v>
      </c>
      <c r="FP55" s="5">
        <f t="shared" si="190"/>
        <v>5.5874230529167512</v>
      </c>
      <c r="FQ55" s="5">
        <f t="shared" si="190"/>
        <v>5.5874230529167512</v>
      </c>
      <c r="FR55" s="5">
        <f t="shared" si="190"/>
        <v>1.7648676347528092</v>
      </c>
      <c r="FS55" s="5">
        <f t="shared" si="190"/>
        <v>2.7265390272602996</v>
      </c>
      <c r="FT55" s="5">
        <f t="shared" si="190"/>
        <v>1.611438448582847</v>
      </c>
      <c r="FU55" s="5">
        <f t="shared" si="190"/>
        <v>1.0974163890433708</v>
      </c>
    </row>
    <row r="56" spans="1:177" ht="12.75" customHeight="1" x14ac:dyDescent="0.2">
      <c r="B56" s="3"/>
      <c r="C56" s="3"/>
      <c r="D56" s="3"/>
      <c r="E56" s="3"/>
      <c r="F56" s="3"/>
      <c r="G56" s="3"/>
      <c r="H56" s="3"/>
      <c r="I56" s="3"/>
      <c r="J56" s="3"/>
      <c r="K56" s="3"/>
      <c r="L56" s="3"/>
      <c r="M56" s="3"/>
      <c r="N56" s="3"/>
      <c r="O56" s="3"/>
      <c r="P56" s="3"/>
      <c r="Q56" s="3"/>
    </row>
    <row r="57" spans="1:177" ht="12.75" customHeight="1" x14ac:dyDescent="0.2"/>
    <row r="58" spans="1:177" ht="12.75" customHeight="1" x14ac:dyDescent="0.2">
      <c r="B58" s="167" t="s">
        <v>667</v>
      </c>
    </row>
    <row r="59" spans="1:177" ht="12.75" customHeight="1" x14ac:dyDescent="0.2">
      <c r="B59" s="167" t="s">
        <v>913</v>
      </c>
    </row>
    <row r="60" spans="1:177" ht="12.75" customHeight="1" x14ac:dyDescent="0.2">
      <c r="B60" s="1" t="s">
        <v>914</v>
      </c>
      <c r="C60" s="167"/>
      <c r="D60" s="167"/>
      <c r="E60" s="167"/>
      <c r="F60" s="167"/>
      <c r="G60" s="167"/>
      <c r="H60" s="167"/>
      <c r="I60" s="167"/>
      <c r="J60" s="167"/>
      <c r="K60" s="167"/>
      <c r="L60" s="167"/>
      <c r="M60" s="167"/>
      <c r="N60" s="167"/>
      <c r="O60" s="167"/>
      <c r="P60" s="167"/>
    </row>
    <row r="61" spans="1:177" ht="12.75" customHeight="1" x14ac:dyDescent="0.2"/>
    <row r="62" spans="1:177" ht="12.75" customHeight="1" x14ac:dyDescent="0.2">
      <c r="B62" s="1" t="s">
        <v>527</v>
      </c>
      <c r="C62" s="3"/>
      <c r="D62" s="3"/>
      <c r="E62" s="3"/>
      <c r="F62" s="3"/>
      <c r="G62" s="3"/>
      <c r="H62" s="3"/>
      <c r="I62" s="3"/>
      <c r="J62" s="3"/>
      <c r="K62" s="3"/>
      <c r="L62" s="3"/>
      <c r="M62" s="3"/>
      <c r="N62" s="3"/>
      <c r="O62" s="3"/>
      <c r="P62" s="3"/>
      <c r="Q62" s="3"/>
    </row>
    <row r="63" spans="1:177" ht="12.75" customHeight="1" x14ac:dyDescent="0.2"/>
    <row r="64" spans="1:177" ht="12.75" customHeight="1" x14ac:dyDescent="0.2"/>
  </sheetData>
  <phoneticPr fontId="19" type="noConversion"/>
  <pageMargins left="0.35433070866141736" right="0.35433070866141736" top="0.59055118110236227" bottom="0.59055118110236227" header="0.51181102362204722" footer="0.51181102362204722"/>
  <pageSetup scale="71" orientation="landscape" r:id="rId1"/>
  <headerFooter alignWithMargins="0"/>
  <rowBreaks count="1" manualBreakCount="1">
    <brk id="63" max="177" man="1"/>
  </rowBreaks>
  <colBreaks count="10" manualBreakCount="10">
    <brk id="17" max="1048575" man="1"/>
    <brk id="33" max="1048575" man="1"/>
    <brk id="49" max="1048575" man="1"/>
    <brk id="65" max="1048575" man="1"/>
    <brk id="81" max="1048575" man="1"/>
    <brk id="97" max="1048575" man="1"/>
    <brk id="113" max="1048575" man="1"/>
    <brk id="129" max="1048575" man="1"/>
    <brk id="145" max="1048575" man="1"/>
    <brk id="161"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92D050"/>
  </sheetPr>
  <dimension ref="A1:AR146"/>
  <sheetViews>
    <sheetView workbookViewId="0">
      <pane xSplit="1" ySplit="5" topLeftCell="B6" activePane="bottomRight" state="frozen"/>
      <selection pane="topRight" activeCell="B1" sqref="B1"/>
      <selection pane="bottomLeft" activeCell="A6" sqref="A6"/>
      <selection pane="bottomRight" activeCell="F59" sqref="F59"/>
    </sheetView>
  </sheetViews>
  <sheetFormatPr defaultColWidth="9" defaultRowHeight="12.75" x14ac:dyDescent="0.2"/>
  <cols>
    <col min="1" max="1" width="9" style="1"/>
    <col min="2" max="2" width="10.875" style="1" customWidth="1"/>
    <col min="3" max="3" width="10.375" style="1" customWidth="1"/>
    <col min="4" max="4" width="8.875" style="1" customWidth="1"/>
    <col min="5" max="5" width="9" style="11" bestFit="1"/>
    <col min="6" max="6" width="9" style="1" bestFit="1"/>
    <col min="7" max="7" width="9.875" style="1" customWidth="1"/>
    <col min="8" max="8" width="9.875" style="1" bestFit="1" customWidth="1"/>
    <col min="9" max="9" width="10.375" style="11" customWidth="1"/>
    <col min="10" max="10" width="9.25" style="1" bestFit="1" customWidth="1"/>
    <col min="11" max="12" width="9.875" style="1" bestFit="1" customWidth="1"/>
    <col min="13" max="13" width="10" style="11" customWidth="1"/>
    <col min="14" max="16" width="9" style="1"/>
    <col min="17" max="17" width="9" style="11"/>
    <col min="18" max="20" width="9" style="1"/>
    <col min="21" max="21" width="9" style="11"/>
    <col min="22" max="24" width="9" style="1"/>
    <col min="25" max="25" width="9" style="11"/>
    <col min="26" max="28" width="9" style="1"/>
    <col min="29" max="29" width="9" style="11"/>
    <col min="30" max="32" width="9" style="1"/>
    <col min="33" max="33" width="9" style="11"/>
    <col min="34" max="36" width="9" style="1"/>
    <col min="37" max="37" width="9" style="11"/>
    <col min="38" max="40" width="9" style="1"/>
    <col min="41" max="41" width="9" style="11"/>
    <col min="42" max="16384" width="9" style="1"/>
  </cols>
  <sheetData>
    <row r="1" spans="1:44" x14ac:dyDescent="0.2">
      <c r="B1" s="1" t="s">
        <v>915</v>
      </c>
      <c r="Q1" s="11" t="s">
        <v>916</v>
      </c>
      <c r="AG1" s="11" t="s">
        <v>917</v>
      </c>
    </row>
    <row r="3" spans="1:44" x14ac:dyDescent="0.2">
      <c r="B3" s="1" t="s">
        <v>101</v>
      </c>
      <c r="D3" s="41"/>
      <c r="E3" s="11" t="s">
        <v>102</v>
      </c>
      <c r="H3" s="41"/>
      <c r="I3" s="11" t="s">
        <v>103</v>
      </c>
      <c r="L3" s="41"/>
      <c r="M3" s="11" t="s">
        <v>104</v>
      </c>
      <c r="P3" s="41"/>
      <c r="Q3" s="11" t="s">
        <v>105</v>
      </c>
      <c r="T3" s="41"/>
      <c r="U3" s="11" t="s">
        <v>106</v>
      </c>
      <c r="X3" s="41"/>
      <c r="Y3" s="11" t="s">
        <v>107</v>
      </c>
      <c r="AB3" s="41"/>
      <c r="AC3" s="11" t="s">
        <v>108</v>
      </c>
      <c r="AF3" s="41"/>
      <c r="AG3" s="11" t="s">
        <v>109</v>
      </c>
      <c r="AJ3" s="41"/>
      <c r="AK3" s="11" t="s">
        <v>110</v>
      </c>
      <c r="AN3" s="41"/>
      <c r="AO3" s="11" t="s">
        <v>111</v>
      </c>
    </row>
    <row r="4" spans="1:44" s="3" customFormat="1" ht="71.25" customHeight="1" x14ac:dyDescent="0.2">
      <c r="B4" s="3" t="s">
        <v>918</v>
      </c>
      <c r="C4" s="3" t="s">
        <v>919</v>
      </c>
      <c r="D4" s="39" t="s">
        <v>920</v>
      </c>
      <c r="E4" s="12" t="s">
        <v>921</v>
      </c>
      <c r="F4" s="3" t="s">
        <v>922</v>
      </c>
      <c r="G4" s="3" t="s">
        <v>919</v>
      </c>
      <c r="H4" s="39" t="s">
        <v>920</v>
      </c>
      <c r="I4" s="12" t="s">
        <v>921</v>
      </c>
      <c r="J4" s="3" t="s">
        <v>922</v>
      </c>
      <c r="K4" s="3" t="s">
        <v>919</v>
      </c>
      <c r="L4" s="39" t="s">
        <v>920</v>
      </c>
      <c r="M4" s="12" t="s">
        <v>921</v>
      </c>
      <c r="N4" s="3" t="s">
        <v>922</v>
      </c>
      <c r="O4" s="3" t="s">
        <v>919</v>
      </c>
      <c r="P4" s="39" t="s">
        <v>920</v>
      </c>
      <c r="Q4" s="12" t="s">
        <v>921</v>
      </c>
      <c r="R4" s="3" t="s">
        <v>922</v>
      </c>
      <c r="S4" s="3" t="s">
        <v>919</v>
      </c>
      <c r="T4" s="39" t="s">
        <v>920</v>
      </c>
      <c r="U4" s="12" t="s">
        <v>921</v>
      </c>
      <c r="V4" s="3" t="s">
        <v>922</v>
      </c>
      <c r="W4" s="3" t="s">
        <v>919</v>
      </c>
      <c r="X4" s="39" t="s">
        <v>920</v>
      </c>
      <c r="Y4" s="12" t="s">
        <v>921</v>
      </c>
      <c r="Z4" s="3" t="s">
        <v>922</v>
      </c>
      <c r="AA4" s="3" t="s">
        <v>919</v>
      </c>
      <c r="AB4" s="39" t="s">
        <v>920</v>
      </c>
      <c r="AC4" s="12" t="s">
        <v>921</v>
      </c>
      <c r="AD4" s="3" t="s">
        <v>922</v>
      </c>
      <c r="AE4" s="3" t="s">
        <v>919</v>
      </c>
      <c r="AF4" s="39" t="s">
        <v>920</v>
      </c>
      <c r="AG4" s="12" t="s">
        <v>921</v>
      </c>
      <c r="AH4" s="3" t="s">
        <v>922</v>
      </c>
      <c r="AI4" s="3" t="s">
        <v>919</v>
      </c>
      <c r="AJ4" s="39" t="s">
        <v>920</v>
      </c>
      <c r="AK4" s="12" t="s">
        <v>921</v>
      </c>
      <c r="AL4" s="3" t="s">
        <v>922</v>
      </c>
      <c r="AM4" s="3" t="s">
        <v>919</v>
      </c>
      <c r="AN4" s="39" t="s">
        <v>920</v>
      </c>
      <c r="AO4" s="12" t="s">
        <v>921</v>
      </c>
      <c r="AP4" s="3" t="s">
        <v>922</v>
      </c>
      <c r="AQ4" s="3" t="s">
        <v>919</v>
      </c>
      <c r="AR4" s="3" t="s">
        <v>920</v>
      </c>
    </row>
    <row r="5" spans="1:44" hidden="1" x14ac:dyDescent="0.2">
      <c r="D5" s="41"/>
      <c r="H5" s="41"/>
      <c r="L5" s="41"/>
      <c r="P5" s="41"/>
      <c r="T5" s="41"/>
      <c r="X5" s="41"/>
      <c r="AB5" s="41"/>
      <c r="AF5" s="41"/>
      <c r="AJ5" s="41"/>
      <c r="AN5" s="41"/>
    </row>
    <row r="6" spans="1:44" ht="25.5" x14ac:dyDescent="0.2">
      <c r="B6" s="1" t="s">
        <v>145</v>
      </c>
      <c r="C6" s="3" t="s">
        <v>923</v>
      </c>
      <c r="D6" s="41" t="s">
        <v>924</v>
      </c>
      <c r="E6" s="11" t="s">
        <v>148</v>
      </c>
      <c r="F6" s="1" t="s">
        <v>925</v>
      </c>
      <c r="G6" s="1" t="s">
        <v>926</v>
      </c>
      <c r="H6" s="41" t="s">
        <v>540</v>
      </c>
      <c r="I6" s="11" t="s">
        <v>148</v>
      </c>
      <c r="J6" s="1" t="s">
        <v>925</v>
      </c>
      <c r="K6" s="1" t="s">
        <v>926</v>
      </c>
      <c r="L6" s="41" t="s">
        <v>540</v>
      </c>
      <c r="M6" s="11" t="s">
        <v>148</v>
      </c>
      <c r="N6" s="1" t="s">
        <v>925</v>
      </c>
      <c r="O6" s="1" t="s">
        <v>926</v>
      </c>
      <c r="P6" s="41" t="s">
        <v>540</v>
      </c>
      <c r="Q6" s="11" t="s">
        <v>148</v>
      </c>
      <c r="R6" s="1" t="s">
        <v>925</v>
      </c>
      <c r="S6" s="1" t="s">
        <v>926</v>
      </c>
      <c r="T6" s="41" t="s">
        <v>540</v>
      </c>
      <c r="U6" s="11" t="s">
        <v>148</v>
      </c>
      <c r="V6" s="1" t="s">
        <v>925</v>
      </c>
      <c r="W6" s="1" t="s">
        <v>926</v>
      </c>
      <c r="X6" s="41" t="s">
        <v>540</v>
      </c>
      <c r="Y6" s="11" t="s">
        <v>148</v>
      </c>
      <c r="Z6" s="1" t="s">
        <v>925</v>
      </c>
      <c r="AA6" s="1" t="s">
        <v>926</v>
      </c>
      <c r="AB6" s="41" t="s">
        <v>540</v>
      </c>
      <c r="AC6" s="11" t="s">
        <v>148</v>
      </c>
      <c r="AD6" s="1" t="s">
        <v>925</v>
      </c>
      <c r="AE6" s="1" t="s">
        <v>926</v>
      </c>
      <c r="AF6" s="41" t="s">
        <v>540</v>
      </c>
      <c r="AG6" s="11" t="s">
        <v>148</v>
      </c>
      <c r="AH6" s="1" t="s">
        <v>925</v>
      </c>
      <c r="AI6" s="1" t="s">
        <v>926</v>
      </c>
      <c r="AJ6" s="41" t="s">
        <v>540</v>
      </c>
      <c r="AK6" s="11" t="s">
        <v>148</v>
      </c>
      <c r="AL6" s="1" t="s">
        <v>925</v>
      </c>
      <c r="AM6" s="1" t="s">
        <v>926</v>
      </c>
      <c r="AN6" s="41" t="s">
        <v>540</v>
      </c>
      <c r="AO6" s="11" t="s">
        <v>148</v>
      </c>
      <c r="AP6" s="1" t="s">
        <v>925</v>
      </c>
      <c r="AQ6" s="1" t="s">
        <v>926</v>
      </c>
      <c r="AR6" s="1" t="s">
        <v>540</v>
      </c>
    </row>
    <row r="7" spans="1:44" s="4" customFormat="1" ht="12.75" customHeight="1" x14ac:dyDescent="0.2">
      <c r="A7" s="16">
        <v>1981</v>
      </c>
      <c r="B7" s="74">
        <v>-135738</v>
      </c>
      <c r="C7" s="4">
        <f>B7/'a30-2'!B4*100</f>
        <v>-350744.18604651158</v>
      </c>
      <c r="D7" s="213">
        <f>C7*1000000/'a1'!F6</f>
        <v>-14131.562740908323</v>
      </c>
      <c r="E7" s="11">
        <f>D69/C69*100</f>
        <v>1.4255153953490898</v>
      </c>
      <c r="F7" s="4">
        <f>E7/100*B7</f>
        <v>-1934.9660873389473</v>
      </c>
      <c r="G7" s="4">
        <f>F7/'a30-2'!C4*100</f>
        <v>-4837.415218347368</v>
      </c>
      <c r="H7" s="213">
        <f>G7*1000000/'a1'!L6</f>
        <v>-8408.4797521082291</v>
      </c>
      <c r="I7" s="11">
        <f t="shared" ref="I7:I47" si="0">E69/C69*100</f>
        <v>0.29156418484192009</v>
      </c>
      <c r="J7" s="4">
        <f t="shared" ref="J7:J27" si="1">I7/100*B7</f>
        <v>-395.7633932207255</v>
      </c>
      <c r="K7" s="4">
        <f>J7/'a30-2'!D4*100</f>
        <v>-1044.2305889728905</v>
      </c>
      <c r="L7" s="213">
        <f>K7*1000000/'a1'!R6</f>
        <v>-8451.818188220981</v>
      </c>
      <c r="M7" s="11">
        <f t="shared" ref="M7:M47" si="2">F69/C69*100</f>
        <v>2.1997621878715812</v>
      </c>
      <c r="N7" s="4">
        <f t="shared" ref="N7:N27" si="3">M7/100*B7</f>
        <v>-2985.9131985731265</v>
      </c>
      <c r="O7" s="4">
        <f>N7/'a30-2'!E4*100</f>
        <v>-8158.2327829866845</v>
      </c>
      <c r="P7" s="213">
        <f>O7*1000000/'a1'!X6</f>
        <v>-9543.2325847837692</v>
      </c>
      <c r="Q7" s="11">
        <f t="shared" ref="Q7:Q47" si="4">G69/C69*100</f>
        <v>1.805851915799304</v>
      </c>
      <c r="R7" s="4">
        <f>Q7/100*B7</f>
        <v>-2451.2272734676594</v>
      </c>
      <c r="S7" s="4">
        <f>R7/'a30-2'!F4*100</f>
        <v>-6484.7282366869313</v>
      </c>
      <c r="T7" s="213">
        <f>S7*1000000/'a1'!AD6</f>
        <v>-9179.4725604892883</v>
      </c>
      <c r="U7" s="11">
        <f t="shared" ref="U7:U47" si="5">H69/C69*100</f>
        <v>22.443112406951933</v>
      </c>
      <c r="V7" s="4">
        <f t="shared" ref="V7:V27" si="6">U7/100*B7</f>
        <v>-30463.831918948414</v>
      </c>
      <c r="W7" s="4">
        <f>V7/'a30-2'!G4*100</f>
        <v>-75219.33807147757</v>
      </c>
      <c r="X7" s="213">
        <f>W7*1000000/'a1'!AJ6</f>
        <v>-11488.767358581694</v>
      </c>
      <c r="Y7" s="11">
        <f t="shared" ref="Y7:Y47" si="7">I69/C69*100</f>
        <v>35.98265817492765</v>
      </c>
      <c r="Z7" s="4">
        <f>Y7/100*B7</f>
        <v>-48842.140553483296</v>
      </c>
      <c r="AA7" s="4">
        <f>Z7/'a30-2'!H4*100</f>
        <v>-128194.59462856507</v>
      </c>
      <c r="AB7" s="213">
        <f>AA7*1000000/'a1'!AP6</f>
        <v>-14547.257616078856</v>
      </c>
      <c r="AC7" s="11">
        <f t="shared" ref="AC7:AC47" si="8">J69/C69*100</f>
        <v>3.7615580495061871</v>
      </c>
      <c r="AD7" s="4">
        <f t="shared" ref="AD7:AD27" si="9">AC7/100*B7</f>
        <v>-5105.8636652387077</v>
      </c>
      <c r="AE7" s="4">
        <f>AD7/'a30-2'!I4*100</f>
        <v>-13725.439960319105</v>
      </c>
      <c r="AF7" s="213">
        <f>AE7*1000000/'a1'!AV6</f>
        <v>-13254.315322191798</v>
      </c>
      <c r="AG7" s="11">
        <f t="shared" ref="AG7:AG47" si="10">K69/C69*100</f>
        <v>4.1038880654146235</v>
      </c>
      <c r="AH7" s="4">
        <f t="shared" ref="AH7:AH27" si="11">AG7/100*B7</f>
        <v>-5570.5355822325018</v>
      </c>
      <c r="AI7" s="4">
        <f>AH7/'a30-2'!J4*100</f>
        <v>-15303.669181957423</v>
      </c>
      <c r="AJ7" s="213">
        <f>AI7*1000000/'a1'!BB6</f>
        <v>-15683.861672766967</v>
      </c>
      <c r="AK7" s="11">
        <f t="shared" ref="AK7:AK47" si="12">L69/C69*100</f>
        <v>14.822808246325586</v>
      </c>
      <c r="AL7" s="4">
        <f t="shared" ref="AL7:AL27" si="13">AK7/100*B7</f>
        <v>-20120.183457397423</v>
      </c>
      <c r="AM7" s="4">
        <f>AL7/'a30-2'!K4*100</f>
        <v>-51856.142931436661</v>
      </c>
      <c r="AN7" s="213">
        <f>AM7*1000000/'a1'!BH6</f>
        <v>-22633.692286092934</v>
      </c>
      <c r="AO7" s="11">
        <f t="shared" ref="AO7:AO47" si="14">M69/C69*100</f>
        <v>12.649650611633248</v>
      </c>
      <c r="AP7" s="4">
        <f t="shared" ref="AP7:AP27" si="15">AO7/100*B7</f>
        <v>-17170.382747218737</v>
      </c>
      <c r="AQ7" s="4">
        <f>AP7/'a30-2'!L4*100</f>
        <v>-43359.552391966499</v>
      </c>
      <c r="AR7" s="4">
        <f>AQ7*1000000/'a1'!BN6</f>
        <v>-15340.054013385361</v>
      </c>
    </row>
    <row r="8" spans="1:44" s="4" customFormat="1" ht="12.75" customHeight="1" x14ac:dyDescent="0.2">
      <c r="A8" s="16">
        <v>1982</v>
      </c>
      <c r="B8" s="74">
        <v>-136601</v>
      </c>
      <c r="C8" s="4">
        <f>B8/'a30-2'!B5*100</f>
        <v>-319161.21495327109</v>
      </c>
      <c r="D8" s="213">
        <f>C8*1000000/'a1'!F7</f>
        <v>-12707.00927498543</v>
      </c>
      <c r="E8" s="11">
        <f>D70/C70*100</f>
        <v>1.4560218042614141</v>
      </c>
      <c r="F8" s="4">
        <f t="shared" ref="F8:F27" si="16">E8/100*B8</f>
        <v>-1988.9403448391342</v>
      </c>
      <c r="G8" s="4">
        <f>F8/'a30-2'!C5*100</f>
        <v>-4510.0688091590346</v>
      </c>
      <c r="H8" s="213">
        <f>G8*1000000/'a1'!L7</f>
        <v>-7860.0699015485234</v>
      </c>
      <c r="I8" s="11">
        <f t="shared" si="0"/>
        <v>0.29754161074344182</v>
      </c>
      <c r="J8" s="4">
        <f t="shared" si="1"/>
        <v>-406.44481569164901</v>
      </c>
      <c r="K8" s="4">
        <f>J8/'a30-2'!D5*100</f>
        <v>-977.0308069510794</v>
      </c>
      <c r="L8" s="213">
        <f>K8*1000000/'a1'!R7</f>
        <v>-7905.5475203990627</v>
      </c>
      <c r="M8" s="11">
        <f t="shared" si="2"/>
        <v>2.4282486778075176</v>
      </c>
      <c r="N8" s="4">
        <f t="shared" si="3"/>
        <v>-3317.0119763718471</v>
      </c>
      <c r="O8" s="4">
        <f>N8/'a30-2'!E5*100</f>
        <v>-8230.7989488135172</v>
      </c>
      <c r="P8" s="213">
        <f>O8*1000000/'a1'!X7</f>
        <v>-9581.4142666721582</v>
      </c>
      <c r="Q8" s="11">
        <f t="shared" si="4"/>
        <v>1.877217071417715</v>
      </c>
      <c r="R8" s="4">
        <f t="shared" ref="R8:R27" si="17">Q8/100*B8</f>
        <v>-2564.2972917273128</v>
      </c>
      <c r="S8" s="4">
        <f>R8/'a30-2'!F5*100</f>
        <v>-6179.0296186200312</v>
      </c>
      <c r="T8" s="213">
        <f>S8*1000000/'a1'!AD7</f>
        <v>-8734.1416066559959</v>
      </c>
      <c r="U8" s="11">
        <f t="shared" si="5"/>
        <v>22.551077976510957</v>
      </c>
      <c r="V8" s="4">
        <f t="shared" si="6"/>
        <v>-30804.998026693735</v>
      </c>
      <c r="W8" s="4">
        <f>V8/'a30-2'!G5*100</f>
        <v>-68455.551170430525</v>
      </c>
      <c r="X8" s="213">
        <f>W8*1000000/'a1'!AJ7</f>
        <v>-10402.58163243472</v>
      </c>
      <c r="Y8" s="11">
        <f t="shared" si="7"/>
        <v>36.127734227074484</v>
      </c>
      <c r="Z8" s="4">
        <f t="shared" ref="Z8:Z27" si="18">Y8/100*B8</f>
        <v>-49350.846231526011</v>
      </c>
      <c r="AA8" s="4">
        <f>Z8/'a30-2'!H5*100</f>
        <v>-117782.44923991887</v>
      </c>
      <c r="AB8" s="213">
        <f>AA8*1000000/'a1'!AP7</f>
        <v>-13203.884139157712</v>
      </c>
      <c r="AC8" s="11">
        <f t="shared" si="8"/>
        <v>3.6993052210180304</v>
      </c>
      <c r="AD8" s="4">
        <f t="shared" si="9"/>
        <v>-5053.2879249628395</v>
      </c>
      <c r="AE8" s="4">
        <f>AD8/'a30-2'!I5*100</f>
        <v>-12446.521982667091</v>
      </c>
      <c r="AF8" s="213">
        <f>AE8*1000000/'a1'!AV7</f>
        <v>-11907.994824714217</v>
      </c>
      <c r="AG8" s="11">
        <f t="shared" si="10"/>
        <v>3.9401722392389114</v>
      </c>
      <c r="AH8" s="4">
        <f t="shared" si="11"/>
        <v>-5382.3146805227452</v>
      </c>
      <c r="AI8" s="4">
        <f>AH8/'a30-2'!J5*100</f>
        <v>-13455.786701306863</v>
      </c>
      <c r="AJ8" s="213">
        <f>AI8*1000000/'a1'!BB7</f>
        <v>-13638.792012531003</v>
      </c>
      <c r="AK8" s="11">
        <f t="shared" si="12"/>
        <v>15.053286997560416</v>
      </c>
      <c r="AL8" s="4">
        <f t="shared" si="13"/>
        <v>-20562.940571537503</v>
      </c>
      <c r="AM8" s="4">
        <f>AL8/'a30-2'!K5*100</f>
        <v>-47709.83891308005</v>
      </c>
      <c r="AN8" s="213">
        <f>AM8*1000000/'a1'!BH7</f>
        <v>-20132.203284492938</v>
      </c>
      <c r="AO8" s="11">
        <f t="shared" si="14"/>
        <v>12.004709143415056</v>
      </c>
      <c r="AP8" s="4">
        <f t="shared" si="15"/>
        <v>-16398.5527369964</v>
      </c>
      <c r="AQ8" s="4">
        <f>AP8/'a30-2'!L5*100</f>
        <v>-37354.33425283918</v>
      </c>
      <c r="AR8" s="4">
        <f>AQ8*1000000/'a1'!BN7</f>
        <v>-12985.977902008153</v>
      </c>
    </row>
    <row r="9" spans="1:44" s="4" customFormat="1" ht="12.75" customHeight="1" x14ac:dyDescent="0.2">
      <c r="A9" s="16">
        <v>1983</v>
      </c>
      <c r="B9" s="74">
        <v>-144332</v>
      </c>
      <c r="C9" s="4">
        <f>B9/'a30-2'!B6*100</f>
        <v>-315824.94529540482</v>
      </c>
      <c r="D9" s="213">
        <f>C9*1000000/'a1'!F8</f>
        <v>-12450.497915353033</v>
      </c>
      <c r="E9" s="11">
        <f t="shared" ref="E9:E47" si="19">D71/C71*100</f>
        <v>1.440011772636216</v>
      </c>
      <c r="F9" s="4">
        <f t="shared" si="16"/>
        <v>-2078.3977916813033</v>
      </c>
      <c r="G9" s="4">
        <f>F9/'a30-2'!C6*100</f>
        <v>-4422.1229610240489</v>
      </c>
      <c r="H9" s="213">
        <f>G9*1000000/'a1'!L8</f>
        <v>-7635.3553760662762</v>
      </c>
      <c r="I9" s="11">
        <f t="shared" si="0"/>
        <v>0.31733900445271485</v>
      </c>
      <c r="J9" s="4">
        <f t="shared" si="1"/>
        <v>-458.02173190669237</v>
      </c>
      <c r="K9" s="4">
        <f>J9/'a30-2'!D6*100</f>
        <v>-1033.9091013695088</v>
      </c>
      <c r="L9" s="213">
        <f>K9*1000000/'a1'!R8</f>
        <v>-8264.528955328522</v>
      </c>
      <c r="M9" s="11">
        <f t="shared" si="2"/>
        <v>2.5332529502796004</v>
      </c>
      <c r="N9" s="4">
        <f t="shared" si="3"/>
        <v>-3656.2946481975532</v>
      </c>
      <c r="O9" s="4">
        <f>N9/'a30-2'!E6*100</f>
        <v>-8366.8069752804422</v>
      </c>
      <c r="P9" s="213">
        <f>O9*1000000/'a1'!X8</f>
        <v>-9635.9702533147865</v>
      </c>
      <c r="Q9" s="11">
        <f t="shared" si="4"/>
        <v>1.9754768392370572</v>
      </c>
      <c r="R9" s="4">
        <f t="shared" si="17"/>
        <v>-2851.2452316076296</v>
      </c>
      <c r="S9" s="4">
        <f>R9/'a30-2'!F6*100</f>
        <v>-6364.386677695602</v>
      </c>
      <c r="T9" s="213">
        <f>S9*1000000/'a1'!AD8</f>
        <v>-8903.2075307488958</v>
      </c>
      <c r="U9" s="11">
        <f t="shared" si="5"/>
        <v>22.4204635000807</v>
      </c>
      <c r="V9" s="4">
        <f t="shared" si="6"/>
        <v>-32359.903378936477</v>
      </c>
      <c r="W9" s="4">
        <f>V9/'a30-2'!G6*100</f>
        <v>-67840.468299657179</v>
      </c>
      <c r="X9" s="213">
        <f>W9*1000000/'a1'!AJ8</f>
        <v>-10274.226091334753</v>
      </c>
      <c r="Y9" s="11">
        <f t="shared" si="7"/>
        <v>37.214822128758463</v>
      </c>
      <c r="Z9" s="4">
        <f t="shared" si="18"/>
        <v>-53712.897074879664</v>
      </c>
      <c r="AA9" s="4">
        <f>Z9/'a30-2'!H6*100</f>
        <v>-119627.83312890795</v>
      </c>
      <c r="AB9" s="213">
        <f>AA9*1000000/'a1'!AP8</f>
        <v>-13233.805649133956</v>
      </c>
      <c r="AC9" s="11">
        <f t="shared" si="8"/>
        <v>3.6552136638532602</v>
      </c>
      <c r="AD9" s="4">
        <f t="shared" si="9"/>
        <v>-5275.6429853126874</v>
      </c>
      <c r="AE9" s="4">
        <f>AD9/'a30-2'!I6*100</f>
        <v>-12017.40998932275</v>
      </c>
      <c r="AF9" s="213">
        <f>AE9*1000000/'a1'!AV8</f>
        <v>-11339.832328056706</v>
      </c>
      <c r="AG9" s="11">
        <f t="shared" si="10"/>
        <v>3.8569624699750302</v>
      </c>
      <c r="AH9" s="4">
        <f t="shared" si="11"/>
        <v>-5566.8310721643611</v>
      </c>
      <c r="AI9" s="4">
        <f>AH9/'a30-2'!J6*100</f>
        <v>-12886.183037417501</v>
      </c>
      <c r="AJ9" s="213">
        <f>AI9*1000000/'a1'!BB8</f>
        <v>-12870.108272185542</v>
      </c>
      <c r="AK9" s="11">
        <f t="shared" si="12"/>
        <v>14.327488156158322</v>
      </c>
      <c r="AL9" s="4">
        <f t="shared" si="13"/>
        <v>-20679.15020554643</v>
      </c>
      <c r="AM9" s="4">
        <f>AL9/'a30-2'!K6*100</f>
        <v>-45150.982981542424</v>
      </c>
      <c r="AN9" s="213">
        <f>AM9*1000000/'a1'!BH8</f>
        <v>-18863.313922386122</v>
      </c>
      <c r="AO9" s="11">
        <f t="shared" si="14"/>
        <v>11.708313949624511</v>
      </c>
      <c r="AP9" s="4">
        <f t="shared" si="15"/>
        <v>-16898.843689772049</v>
      </c>
      <c r="AQ9" s="4">
        <f>AP9/'a30-2'!L6*100</f>
        <v>-36341.599332843114</v>
      </c>
      <c r="AR9" s="4">
        <f>AQ9*1000000/'a1'!BN8</f>
        <v>-12499.251705705832</v>
      </c>
    </row>
    <row r="10" spans="1:44" s="4" customFormat="1" ht="12.75" customHeight="1" x14ac:dyDescent="0.2">
      <c r="A10" s="16">
        <v>1984</v>
      </c>
      <c r="B10" s="74">
        <v>-154406</v>
      </c>
      <c r="C10" s="4">
        <f>B10/'a30-2'!B7*100</f>
        <v>-323025.10460251046</v>
      </c>
      <c r="D10" s="213">
        <f>C10*1000000/'a1'!F9</f>
        <v>-12614.692702143837</v>
      </c>
      <c r="E10" s="11">
        <f t="shared" si="19"/>
        <v>1.4089171533336509</v>
      </c>
      <c r="F10" s="4">
        <f t="shared" si="16"/>
        <v>-2175.4526197763566</v>
      </c>
      <c r="G10" s="4">
        <f>F10/'a30-2'!C7*100</f>
        <v>-4421.6516662121066</v>
      </c>
      <c r="H10" s="213">
        <f>G10*1000000/'a1'!L9</f>
        <v>-7622.6830893298284</v>
      </c>
      <c r="I10" s="11">
        <f t="shared" si="0"/>
        <v>0.2984938937543562</v>
      </c>
      <c r="J10" s="4">
        <f t="shared" si="1"/>
        <v>-460.89248159035122</v>
      </c>
      <c r="K10" s="4">
        <f>J10/'a30-2'!D7*100</f>
        <v>-991.16662707602416</v>
      </c>
      <c r="L10" s="213">
        <f>K10*1000000/'a1'!R9</f>
        <v>-7831.4090775030945</v>
      </c>
      <c r="M10" s="11">
        <f t="shared" si="2"/>
        <v>2.584493902412627</v>
      </c>
      <c r="N10" s="4">
        <f t="shared" si="3"/>
        <v>-3990.6136549592411</v>
      </c>
      <c r="O10" s="4">
        <f>N10/'a30-2'!E7*100</f>
        <v>-8675.2470759983498</v>
      </c>
      <c r="P10" s="213">
        <f>O10*1000000/'a1'!X9</f>
        <v>-9886.6481923600331</v>
      </c>
      <c r="Q10" s="11">
        <f t="shared" si="4"/>
        <v>1.9944327317278014</v>
      </c>
      <c r="R10" s="4">
        <f t="shared" si="17"/>
        <v>-3079.5238037516292</v>
      </c>
      <c r="S10" s="4">
        <f>R10/'a30-2'!F7*100</f>
        <v>-6524.4148384568407</v>
      </c>
      <c r="T10" s="213">
        <f>S10*1000000/'a1'!AD9</f>
        <v>-9055.5496253328856</v>
      </c>
      <c r="U10" s="11">
        <f t="shared" si="5"/>
        <v>22.367560921759534</v>
      </c>
      <c r="V10" s="4">
        <f t="shared" si="6"/>
        <v>-34536.856116852025</v>
      </c>
      <c r="W10" s="4">
        <f>V10/'a30-2'!G7*100</f>
        <v>-69212.136506717492</v>
      </c>
      <c r="X10" s="213">
        <f>W10*1000000/'a1'!AJ9</f>
        <v>-10437.315683496778</v>
      </c>
      <c r="Y10" s="11">
        <f t="shared" si="7"/>
        <v>38.097907728805637</v>
      </c>
      <c r="Z10" s="4">
        <f t="shared" si="18"/>
        <v>-58825.455407739631</v>
      </c>
      <c r="AA10" s="4">
        <f>Z10/'a30-2'!H7*100</f>
        <v>-124630.20213504157</v>
      </c>
      <c r="AB10" s="213">
        <f>AA10*1000000/'a1'!AP9</f>
        <v>-13594.809888410122</v>
      </c>
      <c r="AC10" s="11">
        <f t="shared" si="8"/>
        <v>3.7481655288255493</v>
      </c>
      <c r="AD10" s="4">
        <f t="shared" si="9"/>
        <v>-5787.3924664383776</v>
      </c>
      <c r="AE10" s="4">
        <f>AD10/'a30-2'!I7*100</f>
        <v>-12663.878482359687</v>
      </c>
      <c r="AF10" s="213">
        <f>AE10*1000000/'a1'!AV9</f>
        <v>-11815.413629616898</v>
      </c>
      <c r="AG10" s="11">
        <f t="shared" si="10"/>
        <v>3.7544427753221963</v>
      </c>
      <c r="AH10" s="4">
        <f t="shared" si="11"/>
        <v>-5797.0849116639902</v>
      </c>
      <c r="AI10" s="4">
        <f>AH10/'a30-2'!J7*100</f>
        <v>-12853.846810784902</v>
      </c>
      <c r="AJ10" s="213">
        <f>AI10*1000000/'a1'!BB9</f>
        <v>-12668.693850164746</v>
      </c>
      <c r="AK10" s="11">
        <f t="shared" si="12"/>
        <v>14.009082526310321</v>
      </c>
      <c r="AL10" s="4">
        <f t="shared" si="13"/>
        <v>-21630.863965574714</v>
      </c>
      <c r="AM10" s="4">
        <f>AL10/'a30-2'!K7*100</f>
        <v>-46121.245129157171</v>
      </c>
      <c r="AN10" s="213">
        <f>AM10*1000000/'a1'!BH9</f>
        <v>-19266.097274938908</v>
      </c>
      <c r="AO10" s="11">
        <f t="shared" si="14"/>
        <v>11.209863502357214</v>
      </c>
      <c r="AP10" s="4">
        <f t="shared" si="15"/>
        <v>-17308.701839449681</v>
      </c>
      <c r="AQ10" s="4">
        <f>AP10/'a30-2'!L7*100</f>
        <v>-35761.780660020006</v>
      </c>
      <c r="AR10" s="4">
        <f>AQ10*1000000/'a1'!BN9</f>
        <v>-12134.232902566895</v>
      </c>
    </row>
    <row r="11" spans="1:44" s="4" customFormat="1" ht="12.75" customHeight="1" x14ac:dyDescent="0.2">
      <c r="A11" s="16">
        <v>1985</v>
      </c>
      <c r="B11" s="74">
        <v>-177833</v>
      </c>
      <c r="C11" s="4">
        <f>B11/'a30-2'!B8*100</f>
        <v>-357812.87726358144</v>
      </c>
      <c r="D11" s="213">
        <f>C11*1000000/'a1'!F10</f>
        <v>-13846.113734013941</v>
      </c>
      <c r="E11" s="11">
        <f t="shared" si="19"/>
        <v>1.3659262399830407</v>
      </c>
      <c r="F11" s="4">
        <f>E11/100*B11</f>
        <v>-2429.0676103490409</v>
      </c>
      <c r="G11" s="4">
        <f>F11/'a30-2'!C8*100</f>
        <v>-4772.2349908625556</v>
      </c>
      <c r="H11" s="213">
        <f>G11*1000000/'a1'!L10</f>
        <v>-8238.2892250874902</v>
      </c>
      <c r="I11" s="11">
        <f t="shared" si="0"/>
        <v>0.28798444883976265</v>
      </c>
      <c r="J11" s="4">
        <f t="shared" si="1"/>
        <v>-512.1313849052151</v>
      </c>
      <c r="K11" s="4">
        <f>J11/'a30-2'!D8*100</f>
        <v>-1060.3134263047932</v>
      </c>
      <c r="L11" s="213">
        <f>K11*1000000/'a1'!R10</f>
        <v>-8308.4292018021861</v>
      </c>
      <c r="M11" s="11">
        <f t="shared" si="2"/>
        <v>2.5884602231479499</v>
      </c>
      <c r="N11" s="4">
        <f t="shared" si="3"/>
        <v>-4603.1364686306933</v>
      </c>
      <c r="O11" s="4">
        <f>N11/'a30-2'!E8*100</f>
        <v>-9629.9926121981043</v>
      </c>
      <c r="P11" s="213">
        <f>O11*1000000/'a1'!X10</f>
        <v>-10870.931144167063</v>
      </c>
      <c r="Q11" s="11">
        <f t="shared" si="4"/>
        <v>1.9590942089127188</v>
      </c>
      <c r="R11" s="4">
        <f t="shared" si="17"/>
        <v>-3483.9160045357553</v>
      </c>
      <c r="S11" s="4">
        <f>R11/'a30-2'!F8*100</f>
        <v>-7081.1300905198277</v>
      </c>
      <c r="T11" s="213">
        <f>S11*1000000/'a1'!AD10</f>
        <v>-9790.2078850025337</v>
      </c>
      <c r="U11" s="11">
        <f t="shared" si="5"/>
        <v>22.095206858829624</v>
      </c>
      <c r="V11" s="4">
        <f t="shared" si="6"/>
        <v>-39292.56921326249</v>
      </c>
      <c r="W11" s="4">
        <f>V11/'a30-2'!G8*100</f>
        <v>-75417.599257701513</v>
      </c>
      <c r="X11" s="213">
        <f>W11*1000000/'a1'!AJ10</f>
        <v>-11314.107328375716</v>
      </c>
      <c r="Y11" s="11">
        <f t="shared" si="7"/>
        <v>38.770506392654795</v>
      </c>
      <c r="Z11" s="4">
        <f t="shared" si="18"/>
        <v>-68946.754633249802</v>
      </c>
      <c r="AA11" s="4">
        <f>Z11/'a30-2'!H8*100</f>
        <v>-139286.37299646426</v>
      </c>
      <c r="AB11" s="213">
        <f>AA11*1000000/'a1'!AP10</f>
        <v>-14985.638845679217</v>
      </c>
      <c r="AC11" s="11">
        <f t="shared" si="8"/>
        <v>3.7757961070102217</v>
      </c>
      <c r="AD11" s="4">
        <f t="shared" si="9"/>
        <v>-6714.6114909794869</v>
      </c>
      <c r="AE11" s="4">
        <f>AD11/'a30-2'!I8*100</f>
        <v>-14106.32666172161</v>
      </c>
      <c r="AF11" s="213">
        <f>AE11*1000000/'a1'!AV10</f>
        <v>-13031.308839044625</v>
      </c>
      <c r="AG11" s="11">
        <f t="shared" si="10"/>
        <v>3.6434032562241638</v>
      </c>
      <c r="AH11" s="4">
        <f t="shared" si="11"/>
        <v>-6479.1733126411173</v>
      </c>
      <c r="AI11" s="4">
        <f>AH11/'a30-2'!J8*100</f>
        <v>-13874.032789381405</v>
      </c>
      <c r="AJ11" s="213">
        <f>AI11*1000000/'a1'!BB10</f>
        <v>-13536.592608828527</v>
      </c>
      <c r="AK11" s="11">
        <f t="shared" si="12"/>
        <v>13.803454613450874</v>
      </c>
      <c r="AL11" s="4">
        <f t="shared" si="13"/>
        <v>-24547.097442738093</v>
      </c>
      <c r="AM11" s="4">
        <f>AL11/'a30-2'!K8*100</f>
        <v>-50927.588055473221</v>
      </c>
      <c r="AN11" s="213">
        <f>AM11*1000000/'a1'!BH10</f>
        <v>-21180.203725311072</v>
      </c>
      <c r="AO11" s="11">
        <f t="shared" si="14"/>
        <v>11.156997522133805</v>
      </c>
      <c r="AP11" s="4">
        <f t="shared" si="15"/>
        <v>-19840.823403536207</v>
      </c>
      <c r="AQ11" s="4">
        <f>AP11/'a30-2'!L8*100</f>
        <v>-39921.173850173451</v>
      </c>
      <c r="AR11" s="4">
        <f>AQ11*1000000/'a1'!BN10</f>
        <v>-13418.291110600996</v>
      </c>
    </row>
    <row r="12" spans="1:44" s="4" customFormat="1" ht="12.75" customHeight="1" x14ac:dyDescent="0.2">
      <c r="A12" s="16">
        <v>1986</v>
      </c>
      <c r="B12" s="74">
        <v>-196816</v>
      </c>
      <c r="C12" s="4">
        <f>B12/'a30-2'!B9*100</f>
        <v>-379953.66795366799</v>
      </c>
      <c r="D12" s="213">
        <f>C12*1000000/'a1'!F11</f>
        <v>-14557.456742555309</v>
      </c>
      <c r="E12" s="11">
        <f t="shared" si="19"/>
        <v>1.4044015722613599</v>
      </c>
      <c r="F12" s="4">
        <f t="shared" si="16"/>
        <v>-2764.086998461918</v>
      </c>
      <c r="G12" s="4">
        <f>F12/'a30-2'!C9*100</f>
        <v>-5264.9276161179396</v>
      </c>
      <c r="H12" s="213">
        <f>G12*1000000/'a1'!L11</f>
        <v>-9135.6460215891202</v>
      </c>
      <c r="I12" s="11">
        <f t="shared" si="0"/>
        <v>0.31787023147181132</v>
      </c>
      <c r="J12" s="4">
        <f t="shared" si="1"/>
        <v>-625.61947477356011</v>
      </c>
      <c r="K12" s="4">
        <f>J12/'a30-2'!D9*100</f>
        <v>-1246.2539338118727</v>
      </c>
      <c r="L12" s="213">
        <f>K12*1000000/'a1'!R11</f>
        <v>-9703.3069685436531</v>
      </c>
      <c r="M12" s="11">
        <f t="shared" si="2"/>
        <v>2.6781611378007328</v>
      </c>
      <c r="N12" s="4">
        <f t="shared" si="3"/>
        <v>-5271.0496249738899</v>
      </c>
      <c r="O12" s="4">
        <f>N12/'a30-2'!E9*100</f>
        <v>-10627.116179382843</v>
      </c>
      <c r="P12" s="213">
        <f>O12*1000000/'a1'!X11</f>
        <v>-11952.84171220909</v>
      </c>
      <c r="Q12" s="11">
        <f t="shared" si="4"/>
        <v>2.0874238079866316</v>
      </c>
      <c r="R12" s="4">
        <f t="shared" si="17"/>
        <v>-4108.3840419269682</v>
      </c>
      <c r="S12" s="4">
        <f>R12/'a30-2'!F9*100</f>
        <v>-8055.6549841705264</v>
      </c>
      <c r="T12" s="213">
        <f>S12*1000000/'a1'!AD11</f>
        <v>-11110.95707032578</v>
      </c>
      <c r="U12" s="11">
        <f t="shared" si="5"/>
        <v>22.834437840609155</v>
      </c>
      <c r="V12" s="4">
        <f t="shared" si="6"/>
        <v>-44941.827180373315</v>
      </c>
      <c r="W12" s="4">
        <f>V12/'a30-2'!G9*100</f>
        <v>-82918.500332792086</v>
      </c>
      <c r="X12" s="213">
        <f>W12*1000000/'a1'!AJ11</f>
        <v>-12360.82274790175</v>
      </c>
      <c r="Y12" s="11">
        <f t="shared" si="7"/>
        <v>40.487628885555324</v>
      </c>
      <c r="Z12" s="4">
        <f t="shared" si="18"/>
        <v>-79686.131667394569</v>
      </c>
      <c r="AA12" s="4">
        <f>Z12/'a30-2'!H9*100</f>
        <v>-153834.23101813623</v>
      </c>
      <c r="AB12" s="213">
        <f>AA12*1000000/'a1'!AP11</f>
        <v>-16300.559406305962</v>
      </c>
      <c r="AC12" s="11">
        <f t="shared" si="8"/>
        <v>3.6891175967947136</v>
      </c>
      <c r="AD12" s="4">
        <f t="shared" si="9"/>
        <v>-7260.7736893074834</v>
      </c>
      <c r="AE12" s="4">
        <f>AD12/'a30-2'!I9*100</f>
        <v>-14638.656631668311</v>
      </c>
      <c r="AF12" s="213">
        <f>AE12*1000000/'a1'!AV11</f>
        <v>-13410.8651091916</v>
      </c>
      <c r="AG12" s="11">
        <f t="shared" si="10"/>
        <v>3.4153010652640376</v>
      </c>
      <c r="AH12" s="4">
        <f t="shared" si="11"/>
        <v>-6721.8589446100686</v>
      </c>
      <c r="AI12" s="4">
        <f>AH12/'a30-2'!J9*100</f>
        <v>-14003.872801270976</v>
      </c>
      <c r="AJ12" s="213">
        <f>AI12*1000000/'a1'!BB11</f>
        <v>-13612.94972404556</v>
      </c>
      <c r="AK12" s="11">
        <f t="shared" si="12"/>
        <v>11.342118755103204</v>
      </c>
      <c r="AL12" s="4">
        <f t="shared" si="13"/>
        <v>-22323.104449043924</v>
      </c>
      <c r="AM12" s="4">
        <f>AL12/'a30-2'!K9*100</f>
        <v>-44735.680258605062</v>
      </c>
      <c r="AN12" s="213">
        <f>AM12*1000000/'a1'!BH11</f>
        <v>-18387.573937024521</v>
      </c>
      <c r="AO12" s="11">
        <f t="shared" si="14"/>
        <v>11.194576837627936</v>
      </c>
      <c r="AP12" s="4">
        <f t="shared" si="15"/>
        <v>-22032.718348745799</v>
      </c>
      <c r="AQ12" s="4">
        <f>AP12/'a30-2'!L9*100</f>
        <v>-42781.977376205432</v>
      </c>
      <c r="AR12" s="4">
        <f>AQ12*1000000/'a1'!BN11</f>
        <v>-14243.467260418485</v>
      </c>
    </row>
    <row r="13" spans="1:44" s="4" customFormat="1" ht="12.75" customHeight="1" x14ac:dyDescent="0.2">
      <c r="A13" s="16">
        <v>1987</v>
      </c>
      <c r="B13" s="74">
        <v>-212871</v>
      </c>
      <c r="C13" s="4">
        <f>B13/'a30-2'!B10*100</f>
        <v>-394205.55555555556</v>
      </c>
      <c r="D13" s="213">
        <f>C13*1000000/'a1'!F12</f>
        <v>-14905.71720560822</v>
      </c>
      <c r="E13" s="11">
        <f t="shared" si="19"/>
        <v>1.3913458324047248</v>
      </c>
      <c r="F13" s="4">
        <f t="shared" si="16"/>
        <v>-2961.7717868982618</v>
      </c>
      <c r="G13" s="4">
        <f>F13/'a30-2'!C10*100</f>
        <v>-5454.4600127039812</v>
      </c>
      <c r="H13" s="213">
        <f>G13*1000000/'a1'!L12</f>
        <v>-9482.0267169364924</v>
      </c>
      <c r="I13" s="11">
        <f t="shared" si="0"/>
        <v>0.30887842656563402</v>
      </c>
      <c r="J13" s="4">
        <f t="shared" si="1"/>
        <v>-657.51259541453078</v>
      </c>
      <c r="K13" s="4">
        <f>J13/'a30-2'!D10*100</f>
        <v>-1252.4049436467253</v>
      </c>
      <c r="L13" s="213">
        <f>K13*1000000/'a1'!R12</f>
        <v>-9735.6592660716669</v>
      </c>
      <c r="M13" s="11">
        <f t="shared" si="2"/>
        <v>2.6326053042121682</v>
      </c>
      <c r="N13" s="4">
        <f t="shared" si="3"/>
        <v>-5604.0532371294848</v>
      </c>
      <c r="O13" s="4">
        <f>N13/'a30-2'!E10*100</f>
        <v>-10860.568289010629</v>
      </c>
      <c r="P13" s="213">
        <f>O13*1000000/'a1'!X12</f>
        <v>-12153.642980251509</v>
      </c>
      <c r="Q13" s="11">
        <f t="shared" si="4"/>
        <v>2.1041689881880989</v>
      </c>
      <c r="R13" s="4">
        <f t="shared" si="17"/>
        <v>-4479.165566845888</v>
      </c>
      <c r="S13" s="4">
        <f>R13/'a30-2'!F10*100</f>
        <v>-8467.2316953608479</v>
      </c>
      <c r="T13" s="213">
        <f>S13*1000000/'a1'!AD12</f>
        <v>-11634.520472679271</v>
      </c>
      <c r="U13" s="11">
        <f t="shared" si="5"/>
        <v>22.948413472253176</v>
      </c>
      <c r="V13" s="4">
        <f t="shared" si="6"/>
        <v>-48850.517242520058</v>
      </c>
      <c r="W13" s="4">
        <f>V13/'a30-2'!G10*100</f>
        <v>-86156.115066172933</v>
      </c>
      <c r="X13" s="213">
        <f>W13*1000000/'a1'!AJ12</f>
        <v>-12703.674185337642</v>
      </c>
      <c r="Y13" s="11">
        <f t="shared" si="7"/>
        <v>41.085357700022286</v>
      </c>
      <c r="Z13" s="4">
        <f t="shared" si="18"/>
        <v>-87458.811789614439</v>
      </c>
      <c r="AA13" s="4">
        <f>Z13/'a30-2'!H10*100</f>
        <v>-161661.38962960156</v>
      </c>
      <c r="AB13" s="213">
        <f>AA13*1000000/'a1'!AP12</f>
        <v>-16773.429359640624</v>
      </c>
      <c r="AC13" s="11">
        <f t="shared" si="8"/>
        <v>3.624359260084689</v>
      </c>
      <c r="AD13" s="4">
        <f t="shared" si="9"/>
        <v>-7715.2098005348789</v>
      </c>
      <c r="AE13" s="4">
        <f>AD13/'a30-2'!I10*100</f>
        <v>-14894.227414159999</v>
      </c>
      <c r="AF13" s="213">
        <f>AE13*1000000/'a1'!AV12</f>
        <v>-13560.263602765181</v>
      </c>
      <c r="AG13" s="11">
        <f t="shared" si="10"/>
        <v>3.2268567528415422</v>
      </c>
      <c r="AH13" s="4">
        <f t="shared" si="11"/>
        <v>-6869.0422383413188</v>
      </c>
      <c r="AI13" s="4">
        <f>AH13/'a30-2'!J10*100</f>
        <v>-13765.615708098834</v>
      </c>
      <c r="AJ13" s="213">
        <f>AI13*1000000/'a1'!BB12</f>
        <v>-13328.455689924986</v>
      </c>
      <c r="AK13" s="11">
        <f t="shared" si="12"/>
        <v>10.744755683084465</v>
      </c>
      <c r="AL13" s="4">
        <f t="shared" si="13"/>
        <v>-22872.468870138731</v>
      </c>
      <c r="AM13" s="4">
        <f>AL13/'a30-2'!K10*100</f>
        <v>-44155.345309148135</v>
      </c>
      <c r="AN13" s="213">
        <f>AM13*1000000/'a1'!BH12</f>
        <v>-18089.950992675229</v>
      </c>
      <c r="AO13" s="11">
        <f t="shared" si="14"/>
        <v>11.343011756184533</v>
      </c>
      <c r="AP13" s="4">
        <f t="shared" si="15"/>
        <v>-24145.982555507577</v>
      </c>
      <c r="AQ13" s="4">
        <f>AP13/'a30-2'!L10*100</f>
        <v>-45217.195796830667</v>
      </c>
      <c r="AR13" s="4">
        <f>AQ13*1000000/'a1'!BN12</f>
        <v>-14831.870160549917</v>
      </c>
    </row>
    <row r="14" spans="1:44" s="4" customFormat="1" ht="12.75" customHeight="1" x14ac:dyDescent="0.2">
      <c r="A14" s="16">
        <v>1988</v>
      </c>
      <c r="B14" s="74">
        <v>-216596</v>
      </c>
      <c r="C14" s="4">
        <f>B14/'a30-2'!B11*100</f>
        <v>-386089.12655971479</v>
      </c>
      <c r="D14" s="213">
        <f>C14*1000000/'a1'!F13</f>
        <v>-14410.748450249055</v>
      </c>
      <c r="E14" s="11">
        <f t="shared" si="19"/>
        <v>1.3684929190580863</v>
      </c>
      <c r="F14" s="4">
        <f t="shared" si="16"/>
        <v>-2964.1009229630527</v>
      </c>
      <c r="G14" s="4">
        <f>F14/'a30-2'!C11*100</f>
        <v>-5312.0088225144318</v>
      </c>
      <c r="H14" s="213">
        <f>G14*1000000/'a1'!L13</f>
        <v>-9238.5654203339091</v>
      </c>
      <c r="I14" s="11">
        <f t="shared" si="0"/>
        <v>0.31041930533710643</v>
      </c>
      <c r="J14" s="4">
        <f t="shared" si="1"/>
        <v>-672.35579858795904</v>
      </c>
      <c r="K14" s="4">
        <f>J14/'a30-2'!D11*100</f>
        <v>-1235.9481591690424</v>
      </c>
      <c r="L14" s="213">
        <f>K14*1000000/'a1'!R13</f>
        <v>-9559.5770650948052</v>
      </c>
      <c r="M14" s="11">
        <f t="shared" si="2"/>
        <v>2.5458849502467724</v>
      </c>
      <c r="N14" s="4">
        <f t="shared" si="3"/>
        <v>-5514.2849668364997</v>
      </c>
      <c r="O14" s="4">
        <f>N14/'a30-2'!E11*100</f>
        <v>-10345.750406822703</v>
      </c>
      <c r="P14" s="213">
        <f>O14*1000000/'a1'!X13</f>
        <v>-11530.947293430681</v>
      </c>
      <c r="Q14" s="11">
        <f t="shared" si="4"/>
        <v>2.0529786534884686</v>
      </c>
      <c r="R14" s="4">
        <f t="shared" si="17"/>
        <v>-4446.6696443098836</v>
      </c>
      <c r="S14" s="4">
        <f>R14/'a30-2'!F11*100</f>
        <v>-8144.0835976371491</v>
      </c>
      <c r="T14" s="213">
        <f>S14*1000000/'a1'!AD13</f>
        <v>-11150.947831293188</v>
      </c>
      <c r="U14" s="11">
        <f t="shared" si="5"/>
        <v>22.926682979897716</v>
      </c>
      <c r="V14" s="4">
        <f t="shared" si="6"/>
        <v>-49658.278267139256</v>
      </c>
      <c r="W14" s="4">
        <f>V14/'a30-2'!G11*100</f>
        <v>-84596.726179112869</v>
      </c>
      <c r="X14" s="213">
        <f>W14*1000000/'a1'!AJ13</f>
        <v>-12373.229989820631</v>
      </c>
      <c r="Y14" s="11">
        <f t="shared" si="7"/>
        <v>41.596505948374045</v>
      </c>
      <c r="Z14" s="4">
        <f t="shared" si="18"/>
        <v>-90096.368023940246</v>
      </c>
      <c r="AA14" s="4">
        <f>Z14/'a30-2'!H11*100</f>
        <v>-159180.86223310998</v>
      </c>
      <c r="AB14" s="213">
        <f>AA14*1000000/'a1'!AP13</f>
        <v>-16179.185925781256</v>
      </c>
      <c r="AC14" s="11">
        <f t="shared" si="8"/>
        <v>3.5838594722552775</v>
      </c>
      <c r="AD14" s="4">
        <f t="shared" si="9"/>
        <v>-7762.4962625260414</v>
      </c>
      <c r="AE14" s="4">
        <f>AD14/'a30-2'!I11*100</f>
        <v>-14374.993078751928</v>
      </c>
      <c r="AF14" s="213">
        <f>AE14*1000000/'a1'!AV13</f>
        <v>-13042.659341680574</v>
      </c>
      <c r="AG14" s="11">
        <f t="shared" si="10"/>
        <v>3.055380973497912</v>
      </c>
      <c r="AH14" s="4">
        <f t="shared" si="11"/>
        <v>-6617.8329733575374</v>
      </c>
      <c r="AI14" s="4">
        <f>AH14/'a30-2'!J11*100</f>
        <v>-12775.739330806056</v>
      </c>
      <c r="AJ14" s="213">
        <f>AI14*1000000/'a1'!BB13</f>
        <v>-12425.04250607217</v>
      </c>
      <c r="AK14" s="11">
        <f t="shared" si="12"/>
        <v>10.451208657284964</v>
      </c>
      <c r="AL14" s="4">
        <f t="shared" si="13"/>
        <v>-22636.899903332938</v>
      </c>
      <c r="AM14" s="4">
        <f>AL14/'a30-2'!K11*100</f>
        <v>-42311.962436136331</v>
      </c>
      <c r="AN14" s="213">
        <f>AM14*1000000/'a1'!BH13</f>
        <v>-17223.691811630288</v>
      </c>
      <c r="AO14" s="11">
        <f t="shared" si="14"/>
        <v>11.500349341355955</v>
      </c>
      <c r="AP14" s="4">
        <f t="shared" si="15"/>
        <v>-24909.296659403342</v>
      </c>
      <c r="AQ14" s="4">
        <f>AP14/'a30-2'!L11*100</f>
        <v>-45125.537426455325</v>
      </c>
      <c r="AR14" s="4">
        <f>AQ14*1000000/'a1'!BN13</f>
        <v>-14487.640440616575</v>
      </c>
    </row>
    <row r="15" spans="1:44" s="4" customFormat="1" ht="12.75" customHeight="1" x14ac:dyDescent="0.2">
      <c r="A15" s="16">
        <v>1989</v>
      </c>
      <c r="B15" s="74">
        <v>-233185</v>
      </c>
      <c r="C15" s="4">
        <f>B15/'a30-2'!B12*100</f>
        <v>-397248.7223168654</v>
      </c>
      <c r="D15" s="213">
        <f>C15*1000000/'a1'!F14</f>
        <v>-14563.621796753268</v>
      </c>
      <c r="E15" s="11">
        <f t="shared" si="19"/>
        <v>1.3518886087861592</v>
      </c>
      <c r="F15" s="4">
        <f t="shared" si="16"/>
        <v>-3152.4014523980054</v>
      </c>
      <c r="G15" s="4">
        <f>F15/'a30-2'!C12*100</f>
        <v>-5416.4973408900441</v>
      </c>
      <c r="H15" s="213">
        <f>G15*1000000/'a1'!L14</f>
        <v>-9394.6543165999956</v>
      </c>
      <c r="I15" s="11">
        <f t="shared" si="0"/>
        <v>0.31195138621070639</v>
      </c>
      <c r="J15" s="4">
        <f t="shared" si="1"/>
        <v>-727.42383993543569</v>
      </c>
      <c r="K15" s="4">
        <f>J15/'a30-2'!D12*100</f>
        <v>-1278.4250262485689</v>
      </c>
      <c r="L15" s="213">
        <f>K15*1000000/'a1'!R14</f>
        <v>-9822.4783619937207</v>
      </c>
      <c r="M15" s="11">
        <f t="shared" si="2"/>
        <v>2.5435577943920222</v>
      </c>
      <c r="N15" s="4">
        <f t="shared" si="3"/>
        <v>-5931.1952428530367</v>
      </c>
      <c r="O15" s="4">
        <f>N15/'a30-2'!E12*100</f>
        <v>-10553.728190129958</v>
      </c>
      <c r="P15" s="213">
        <f>O15*1000000/'a1'!X14</f>
        <v>-11676.531812708161</v>
      </c>
      <c r="Q15" s="11">
        <f t="shared" si="4"/>
        <v>2.0078054852817018</v>
      </c>
      <c r="R15" s="4">
        <f t="shared" si="17"/>
        <v>-4681.9012208541362</v>
      </c>
      <c r="S15" s="4">
        <f>R15/'a30-2'!F12*100</f>
        <v>-8128.3007306495419</v>
      </c>
      <c r="T15" s="213">
        <f>S15*1000000/'a1'!AD14</f>
        <v>-11056.971947303864</v>
      </c>
      <c r="U15" s="11">
        <f t="shared" si="5"/>
        <v>22.457223945358624</v>
      </c>
      <c r="V15" s="4">
        <f t="shared" si="6"/>
        <v>-52366.877656984507</v>
      </c>
      <c r="W15" s="4">
        <f>V15/'a30-2'!G12*100</f>
        <v>-85566.79355716423</v>
      </c>
      <c r="X15" s="213">
        <f>W15*1000000/'a1'!AJ14</f>
        <v>-12355.987291088948</v>
      </c>
      <c r="Y15" s="11">
        <f t="shared" si="7"/>
        <v>42.182379139311983</v>
      </c>
      <c r="Z15" s="4">
        <f t="shared" si="18"/>
        <v>-98362.980796004646</v>
      </c>
      <c r="AA15" s="4">
        <f>Z15/'a30-2'!H12*100</f>
        <v>-165038.55838255814</v>
      </c>
      <c r="AB15" s="213">
        <f>AA15*1000000/'a1'!AP14</f>
        <v>-16335.106025459801</v>
      </c>
      <c r="AC15" s="11">
        <f t="shared" si="8"/>
        <v>3.5546078718959344</v>
      </c>
      <c r="AD15" s="4">
        <f t="shared" si="9"/>
        <v>-8288.812366080534</v>
      </c>
      <c r="AE15" s="4">
        <f>AD15/'a30-2'!I12*100</f>
        <v>-14592.979517747421</v>
      </c>
      <c r="AF15" s="213">
        <f>AE15*1000000/'a1'!AV14</f>
        <v>-13220.769418284804</v>
      </c>
      <c r="AG15" s="11">
        <f t="shared" si="10"/>
        <v>3.0015828368665489</v>
      </c>
      <c r="AH15" s="4">
        <f t="shared" si="11"/>
        <v>-6999.2409381472617</v>
      </c>
      <c r="AI15" s="4">
        <f>AH15/'a30-2'!J12*100</f>
        <v>-12913.728668168378</v>
      </c>
      <c r="AJ15" s="213">
        <f>AI15*1000000/'a1'!BB14</f>
        <v>-12667.48541910637</v>
      </c>
      <c r="AK15" s="11">
        <f t="shared" si="12"/>
        <v>10.309732734346964</v>
      </c>
      <c r="AL15" s="4">
        <f t="shared" si="13"/>
        <v>-24040.750276586969</v>
      </c>
      <c r="AM15" s="4">
        <f>AL15/'a30-2'!K12*100</f>
        <v>-43161.131555811429</v>
      </c>
      <c r="AN15" s="213">
        <f>AM15*1000000/'a1'!BH14</f>
        <v>-17276.027560790302</v>
      </c>
      <c r="AO15" s="11">
        <f t="shared" si="14"/>
        <v>11.68038309714866</v>
      </c>
      <c r="AP15" s="4">
        <f t="shared" si="15"/>
        <v>-27236.901325086103</v>
      </c>
      <c r="AQ15" s="4">
        <f>AP15/'a30-2'!L12*100</f>
        <v>-47122.666652398104</v>
      </c>
      <c r="AR15" s="4">
        <f>AQ15*1000000/'a1'!BN14</f>
        <v>-14740.919738919707</v>
      </c>
    </row>
    <row r="16" spans="1:44" s="4" customFormat="1" ht="12.75" customHeight="1" x14ac:dyDescent="0.2">
      <c r="A16" s="16">
        <v>1990</v>
      </c>
      <c r="B16" s="74">
        <v>-256578</v>
      </c>
      <c r="C16" s="4">
        <f>B16/'a30-2'!B13*100</f>
        <v>-417879.4788273616</v>
      </c>
      <c r="D16" s="213">
        <f>C16*1000000/'a1'!F15</f>
        <v>-15090.729706643388</v>
      </c>
      <c r="E16" s="11">
        <f t="shared" si="19"/>
        <v>1.3393223014776399</v>
      </c>
      <c r="F16" s="4">
        <f t="shared" si="16"/>
        <v>-3436.4063746852985</v>
      </c>
      <c r="G16" s="4">
        <f>F16/'a30-2'!C13*100</f>
        <v>-5680.0105366699154</v>
      </c>
      <c r="H16" s="213">
        <f>G16*1000000/'a1'!L15</f>
        <v>-9837.7647127480486</v>
      </c>
      <c r="I16" s="11">
        <f t="shared" si="0"/>
        <v>0.31401824008879931</v>
      </c>
      <c r="J16" s="4">
        <f t="shared" si="1"/>
        <v>-805.70172005503946</v>
      </c>
      <c r="K16" s="4">
        <f>J16/'a30-2'!D13*100</f>
        <v>-1349.5841206952084</v>
      </c>
      <c r="L16" s="213">
        <f>K16*1000000/'a1'!R15</f>
        <v>-10349.25401594436</v>
      </c>
      <c r="M16" s="11">
        <f t="shared" si="2"/>
        <v>2.5390330136117707</v>
      </c>
      <c r="N16" s="4">
        <f t="shared" si="3"/>
        <v>-6514.6001256648087</v>
      </c>
      <c r="O16" s="4">
        <f>N16/'a30-2'!E13*100</f>
        <v>-11004.392104163528</v>
      </c>
      <c r="P16" s="213">
        <f>O16*1000000/'a1'!X15</f>
        <v>-12086.748330402766</v>
      </c>
      <c r="Q16" s="11">
        <f t="shared" si="4"/>
        <v>1.986194124810748</v>
      </c>
      <c r="R16" s="4">
        <f t="shared" si="17"/>
        <v>-5096.1371615569215</v>
      </c>
      <c r="S16" s="4">
        <f>R16/'a30-2'!F13*100</f>
        <v>-8493.5619359282027</v>
      </c>
      <c r="T16" s="213">
        <f>S16*1000000/'a1'!AD15</f>
        <v>-11475.367268424769</v>
      </c>
      <c r="U16" s="11">
        <f t="shared" si="5"/>
        <v>22.459349447376784</v>
      </c>
      <c r="V16" s="4">
        <f t="shared" si="6"/>
        <v>-57625.749625090401</v>
      </c>
      <c r="W16" s="4">
        <f>V16/'a30-2'!G13*100</f>
        <v>-90040.233789203747</v>
      </c>
      <c r="X16" s="213">
        <f>W16*1000000/'a1'!AJ15</f>
        <v>-12868.431320171821</v>
      </c>
      <c r="Y16" s="11">
        <f t="shared" si="7"/>
        <v>41.383405631336259</v>
      </c>
      <c r="Z16" s="4">
        <f t="shared" si="18"/>
        <v>-106180.71450076996</v>
      </c>
      <c r="AA16" s="4">
        <f>Z16/'a30-2'!H13*100</f>
        <v>-170708.54421345654</v>
      </c>
      <c r="AB16" s="213">
        <f>AA16*1000000/'a1'!AP15</f>
        <v>-16580.354478730475</v>
      </c>
      <c r="AC16" s="11">
        <f t="shared" si="8"/>
        <v>3.5647684187369966</v>
      </c>
      <c r="AD16" s="4">
        <f t="shared" si="9"/>
        <v>-9146.4115134270105</v>
      </c>
      <c r="AE16" s="4">
        <f>AD16/'a30-2'!I13*100</f>
        <v>-15476.161613243672</v>
      </c>
      <c r="AF16" s="213">
        <f>AE16*1000000/'a1'!AV15</f>
        <v>-14000.242091695083</v>
      </c>
      <c r="AG16" s="11">
        <f t="shared" si="10"/>
        <v>3.1138704329684646</v>
      </c>
      <c r="AH16" s="4">
        <f t="shared" si="11"/>
        <v>-7989.5064795018261</v>
      </c>
      <c r="AI16" s="4">
        <f>AH16/'a30-2'!J13*100</f>
        <v>-14115.735829508525</v>
      </c>
      <c r="AJ16" s="213">
        <f>AI16*1000000/'a1'!BB15</f>
        <v>-14007.499877951594</v>
      </c>
      <c r="AK16" s="11">
        <f t="shared" si="12"/>
        <v>10.846282032664224</v>
      </c>
      <c r="AL16" s="4">
        <f t="shared" si="13"/>
        <v>-27829.173513769212</v>
      </c>
      <c r="AM16" s="4">
        <f>AL16/'a30-2'!K13*100</f>
        <v>-47652.694372892489</v>
      </c>
      <c r="AN16" s="213">
        <f>AM16*1000000/'a1'!BH15</f>
        <v>-18703.555544218154</v>
      </c>
      <c r="AO16" s="11">
        <f t="shared" si="14"/>
        <v>11.843836313678917</v>
      </c>
      <c r="AP16" s="4">
        <f t="shared" si="15"/>
        <v>-30388.678336911093</v>
      </c>
      <c r="AQ16" s="4">
        <f>AP16/'a30-2'!L13*100</f>
        <v>-49899.307613975521</v>
      </c>
      <c r="AR16" s="4">
        <f>AQ16*1000000/'a1'!BN15</f>
        <v>-15157.23729059425</v>
      </c>
    </row>
    <row r="17" spans="1:44" s="4" customFormat="1" ht="12.75" customHeight="1" x14ac:dyDescent="0.2">
      <c r="A17" s="16">
        <v>1991</v>
      </c>
      <c r="B17" s="74">
        <v>-271652</v>
      </c>
      <c r="C17" s="4">
        <f>B17/'a30-2'!B14*100</f>
        <v>-422475.89424572315</v>
      </c>
      <c r="D17" s="213">
        <f>C17*1000000/'a1'!F16</f>
        <v>-15068.287105080393</v>
      </c>
      <c r="E17" s="11">
        <f t="shared" si="19"/>
        <v>1.3850632611969969</v>
      </c>
      <c r="F17" s="4">
        <f t="shared" si="16"/>
        <v>-3762.552050306866</v>
      </c>
      <c r="G17" s="4">
        <f>F17/'a30-2'!C14*100</f>
        <v>-6000.8804630093555</v>
      </c>
      <c r="H17" s="213">
        <f>G17*1000000/'a1'!L16</f>
        <v>-10352.700041765904</v>
      </c>
      <c r="I17" s="11">
        <f t="shared" si="0"/>
        <v>0.32246894651119379</v>
      </c>
      <c r="J17" s="4">
        <f t="shared" si="1"/>
        <v>-875.99334257658813</v>
      </c>
      <c r="K17" s="4">
        <f>J17/'a30-2'!D14*100</f>
        <v>-1401.589348122541</v>
      </c>
      <c r="L17" s="213">
        <f>K17*1000000/'a1'!R16</f>
        <v>-10750.940393211124</v>
      </c>
      <c r="M17" s="11">
        <f t="shared" si="2"/>
        <v>2.6093907859094037</v>
      </c>
      <c r="N17" s="4">
        <f t="shared" si="3"/>
        <v>-7088.4622577386126</v>
      </c>
      <c r="O17" s="4">
        <f>N17/'a30-2'!E14*100</f>
        <v>-11470.003653298727</v>
      </c>
      <c r="P17" s="213">
        <f>O17*1000000/'a1'!X16</f>
        <v>-12535.947833531767</v>
      </c>
      <c r="Q17" s="11">
        <f t="shared" si="4"/>
        <v>1.988107265454784</v>
      </c>
      <c r="R17" s="4">
        <f t="shared" si="17"/>
        <v>-5400.7331487532292</v>
      </c>
      <c r="S17" s="4">
        <f>R17/'a30-2'!F14*100</f>
        <v>-8627.3692472096318</v>
      </c>
      <c r="T17" s="213">
        <f>S17*1000000/'a1'!AD16</f>
        <v>-11571.554598325343</v>
      </c>
      <c r="U17" s="11">
        <f t="shared" si="5"/>
        <v>22.518250203413352</v>
      </c>
      <c r="V17" s="4">
        <f t="shared" si="6"/>
        <v>-61171.277042576439</v>
      </c>
      <c r="W17" s="4">
        <f>V17/'a30-2'!G14*100</f>
        <v>-91300.413496382753</v>
      </c>
      <c r="X17" s="213">
        <f>W17*1000000/'a1'!AJ16</f>
        <v>-12918.536543924063</v>
      </c>
      <c r="Y17" s="11">
        <f t="shared" si="7"/>
        <v>41.139371278176846</v>
      </c>
      <c r="Z17" s="4">
        <f t="shared" si="18"/>
        <v>-111755.92486459296</v>
      </c>
      <c r="AA17" s="4">
        <f>Z17/'a30-2'!H14*100</f>
        <v>-171932.19209937379</v>
      </c>
      <c r="AB17" s="213">
        <f>AA17*1000000/'a1'!AP16</f>
        <v>-16482.310774534468</v>
      </c>
      <c r="AC17" s="11">
        <f t="shared" si="8"/>
        <v>3.5111068678903292</v>
      </c>
      <c r="AD17" s="4">
        <f t="shared" si="9"/>
        <v>-9537.9920287614368</v>
      </c>
      <c r="AE17" s="4">
        <f>AD17/'a30-2'!I14*100</f>
        <v>-15534.188971924163</v>
      </c>
      <c r="AF17" s="213">
        <f>AE17*1000000/'a1'!AV16</f>
        <v>-13999.759348311796</v>
      </c>
      <c r="AG17" s="11">
        <f t="shared" si="10"/>
        <v>3.1077000682556899</v>
      </c>
      <c r="AH17" s="4">
        <f t="shared" si="11"/>
        <v>-8442.1293894179471</v>
      </c>
      <c r="AI17" s="4">
        <f>AH17/'a30-2'!J14*100</f>
        <v>-14381.821787764815</v>
      </c>
      <c r="AJ17" s="213">
        <f>AI17*1000000/'a1'!BB16</f>
        <v>-14342.909474360873</v>
      </c>
      <c r="AK17" s="11">
        <f t="shared" si="12"/>
        <v>10.713720818555288</v>
      </c>
      <c r="AL17" s="4">
        <f t="shared" si="13"/>
        <v>-29104.036878021809</v>
      </c>
      <c r="AM17" s="4">
        <f>AL17/'a30-2'!K14*100</f>
        <v>-47478.037321405893</v>
      </c>
      <c r="AN17" s="213">
        <f>AM17*1000000/'a1'!BH16</f>
        <v>-18314.981842963713</v>
      </c>
      <c r="AO17" s="11">
        <f t="shared" si="14"/>
        <v>12.108616318952139</v>
      </c>
      <c r="AP17" s="4">
        <f t="shared" si="15"/>
        <v>-32893.298402759865</v>
      </c>
      <c r="AQ17" s="4">
        <f>AP17/'a30-2'!L14*100</f>
        <v>-51315.598132230683</v>
      </c>
      <c r="AR17" s="4">
        <f>AQ17*1000000/'a1'!BN16</f>
        <v>-15210.088287206834</v>
      </c>
    </row>
    <row r="18" spans="1:44" s="4" customFormat="1" ht="12.75" customHeight="1" x14ac:dyDescent="0.2">
      <c r="A18" s="16">
        <v>1992</v>
      </c>
      <c r="B18" s="74">
        <v>-302860</v>
      </c>
      <c r="C18" s="4">
        <f>B18/'a30-2'!B15*100</f>
        <v>-461676.82926829276</v>
      </c>
      <c r="D18" s="213">
        <f>C18*1000000/'a1'!F17</f>
        <v>-16272.691596267716</v>
      </c>
      <c r="E18" s="11">
        <f t="shared" si="19"/>
        <v>1.3497374853153239</v>
      </c>
      <c r="F18" s="4">
        <f t="shared" si="16"/>
        <v>-4087.8149480259899</v>
      </c>
      <c r="G18" s="4">
        <f>F18/'a30-2'!C15*100</f>
        <v>-6437.5038551590396</v>
      </c>
      <c r="H18" s="213">
        <f>G18*1000000/'a1'!L17</f>
        <v>-11097.059096064773</v>
      </c>
      <c r="I18" s="11">
        <f t="shared" si="0"/>
        <v>0.32125338930677194</v>
      </c>
      <c r="J18" s="4">
        <f t="shared" si="1"/>
        <v>-972.94801485448943</v>
      </c>
      <c r="K18" s="4">
        <f>J18/'a30-2'!D15*100</f>
        <v>-1539.4747070482429</v>
      </c>
      <c r="L18" s="213">
        <f>K18*1000000/'a1'!R17</f>
        <v>-11767.255284064015</v>
      </c>
      <c r="M18" s="11">
        <f t="shared" si="2"/>
        <v>2.6194400057903557</v>
      </c>
      <c r="N18" s="4">
        <f t="shared" si="3"/>
        <v>-7933.2360015366712</v>
      </c>
      <c r="O18" s="4">
        <f>N18/'a30-2'!E15*100</f>
        <v>-12632.541403720816</v>
      </c>
      <c r="P18" s="213">
        <f>O18*1000000/'a1'!X17</f>
        <v>-13739.221996300854</v>
      </c>
      <c r="Q18" s="11">
        <f t="shared" si="4"/>
        <v>2.007416109437723</v>
      </c>
      <c r="R18" s="4">
        <f t="shared" si="17"/>
        <v>-6079.6604290430878</v>
      </c>
      <c r="S18" s="4">
        <f>R18/'a30-2'!F15*100</f>
        <v>-9559.2145110740385</v>
      </c>
      <c r="T18" s="213">
        <f>S18*1000000/'a1'!AD17</f>
        <v>-12777.631574403122</v>
      </c>
      <c r="U18" s="11">
        <f t="shared" si="5"/>
        <v>22.459759811590732</v>
      </c>
      <c r="V18" s="4">
        <f t="shared" si="6"/>
        <v>-68021.628565383697</v>
      </c>
      <c r="W18" s="4">
        <f>V18/'a30-2'!G15*100</f>
        <v>-99738.458307014225</v>
      </c>
      <c r="X18" s="213">
        <f>W18*1000000/'a1'!AJ17</f>
        <v>-14027.892830954417</v>
      </c>
      <c r="Y18" s="11">
        <f t="shared" si="7"/>
        <v>40.853047453078631</v>
      </c>
      <c r="Z18" s="4">
        <f t="shared" si="18"/>
        <v>-123727.53951639394</v>
      </c>
      <c r="AA18" s="4">
        <f>Z18/'a30-2'!H15*100</f>
        <v>-186336.65589818364</v>
      </c>
      <c r="AB18" s="213">
        <f>AA18*1000000/'a1'!AP17</f>
        <v>-17625.145927286092</v>
      </c>
      <c r="AC18" s="11">
        <f t="shared" si="8"/>
        <v>3.4977367503855596</v>
      </c>
      <c r="AD18" s="4">
        <f t="shared" si="9"/>
        <v>-10593.245522217707</v>
      </c>
      <c r="AE18" s="4">
        <f>AD18/'a30-2'!I15*100</f>
        <v>-16895.128424589642</v>
      </c>
      <c r="AF18" s="213">
        <f>AE18*1000000/'a1'!AV17</f>
        <v>-15184.052708878799</v>
      </c>
      <c r="AG18" s="11">
        <f t="shared" si="10"/>
        <v>3.0286622607998486</v>
      </c>
      <c r="AH18" s="4">
        <f t="shared" si="11"/>
        <v>-9172.6065230584209</v>
      </c>
      <c r="AI18" s="4">
        <f>AH18/'a30-2'!J15*100</f>
        <v>-15416.145416904908</v>
      </c>
      <c r="AJ18" s="213">
        <f>AI18*1000000/'a1'!BB17</f>
        <v>-15354.802979003789</v>
      </c>
      <c r="AK18" s="11">
        <f t="shared" si="12"/>
        <v>10.684598210557377</v>
      </c>
      <c r="AL18" s="4">
        <f t="shared" si="13"/>
        <v>-32359.374140494074</v>
      </c>
      <c r="AM18" s="4">
        <f>AL18/'a30-2'!K15*100</f>
        <v>-51692.290959255704</v>
      </c>
      <c r="AN18" s="213">
        <f>AM18*1000000/'a1'!BH17</f>
        <v>-19634.915006220184</v>
      </c>
      <c r="AO18" s="11">
        <f t="shared" si="14"/>
        <v>12.598895378293962</v>
      </c>
      <c r="AP18" s="4">
        <f t="shared" si="15"/>
        <v>-38157.014542701094</v>
      </c>
      <c r="AQ18" s="4">
        <f>AP18/'a30-2'!L15*100</f>
        <v>-57813.658398031963</v>
      </c>
      <c r="AR18" s="4">
        <f>AQ18*1000000/'a1'!BN17</f>
        <v>-16666.750768141843</v>
      </c>
    </row>
    <row r="19" spans="1:44" s="4" customFormat="1" ht="12.75" customHeight="1" x14ac:dyDescent="0.2">
      <c r="A19" s="16">
        <v>1993</v>
      </c>
      <c r="B19" s="74">
        <v>-326778</v>
      </c>
      <c r="C19" s="4">
        <f>B19/'a30-2'!B16*100</f>
        <v>-488457.39910313895</v>
      </c>
      <c r="D19" s="213">
        <f>C19*1000000/'a1'!F18</f>
        <v>-17028.461489281868</v>
      </c>
      <c r="E19" s="11">
        <f t="shared" si="19"/>
        <v>1.3247001152553355</v>
      </c>
      <c r="F19" s="4">
        <f t="shared" si="16"/>
        <v>-4328.8285426290804</v>
      </c>
      <c r="G19" s="4">
        <f>F19/'a30-2'!C16*100</f>
        <v>-6721.7834512873906</v>
      </c>
      <c r="H19" s="213">
        <f>G19*1000000/'a1'!L18</f>
        <v>-11589.741405758143</v>
      </c>
      <c r="I19" s="11">
        <f t="shared" si="0"/>
        <v>0.3337184101992271</v>
      </c>
      <c r="J19" s="4">
        <f t="shared" si="1"/>
        <v>-1090.5183464808304</v>
      </c>
      <c r="K19" s="4">
        <f>J19/'a30-2'!D16*100</f>
        <v>-1698.6267079140659</v>
      </c>
      <c r="L19" s="213">
        <f>K19*1000000/'a1'!R18</f>
        <v>-12851.151924420026</v>
      </c>
      <c r="M19" s="11">
        <f t="shared" si="2"/>
        <v>2.5384284848006189</v>
      </c>
      <c r="N19" s="4">
        <f t="shared" si="3"/>
        <v>-8295.0258340617675</v>
      </c>
      <c r="O19" s="4">
        <f>N19/'a30-2'!E16*100</f>
        <v>-13042.493449782654</v>
      </c>
      <c r="P19" s="213">
        <f>O19*1000000/'a1'!X18</f>
        <v>-14116.39846284347</v>
      </c>
      <c r="Q19" s="11">
        <f t="shared" si="4"/>
        <v>2.0274765506929375</v>
      </c>
      <c r="R19" s="4">
        <f t="shared" si="17"/>
        <v>-6625.347322823367</v>
      </c>
      <c r="S19" s="4">
        <f>R19/'a30-2'!F16*100</f>
        <v>-10255.955608085707</v>
      </c>
      <c r="T19" s="213">
        <f>S19*1000000/'a1'!AD18</f>
        <v>-13696.302420481652</v>
      </c>
      <c r="U19" s="11">
        <f t="shared" si="5"/>
        <v>22.133575713117288</v>
      </c>
      <c r="V19" s="4">
        <f t="shared" si="6"/>
        <v>-72327.656043810406</v>
      </c>
      <c r="W19" s="4">
        <f>V19/'a30-2'!G16*100</f>
        <v>-104519.73416735607</v>
      </c>
      <c r="X19" s="213">
        <f>W19*1000000/'a1'!AJ18</f>
        <v>-14604.791977929561</v>
      </c>
      <c r="Y19" s="11">
        <f t="shared" si="7"/>
        <v>40.514057536641424</v>
      </c>
      <c r="Z19" s="4">
        <f t="shared" si="18"/>
        <v>-132391.02693708611</v>
      </c>
      <c r="AA19" s="4">
        <f>Z19/'a30-2'!H16*100</f>
        <v>-195267.0013821329</v>
      </c>
      <c r="AB19" s="213">
        <f>AA19*1000000/'a1'!AP18</f>
        <v>-18266.25886476109</v>
      </c>
      <c r="AC19" s="11">
        <f t="shared" si="8"/>
        <v>3.3699803356460256</v>
      </c>
      <c r="AD19" s="4">
        <f t="shared" si="9"/>
        <v>-11012.354341217369</v>
      </c>
      <c r="AE19" s="4">
        <f>AD19/'a30-2'!I16*100</f>
        <v>-17260.743481531928</v>
      </c>
      <c r="AF19" s="213">
        <f>AE19*1000000/'a1'!AV18</f>
        <v>-15444.224664896172</v>
      </c>
      <c r="AG19" s="11">
        <f t="shared" si="10"/>
        <v>3.0944919729544855</v>
      </c>
      <c r="AH19" s="4">
        <f t="shared" si="11"/>
        <v>-10112.118979381208</v>
      </c>
      <c r="AI19" s="4">
        <f>AH19/'a30-2'!J16*100</f>
        <v>-16631.774637140144</v>
      </c>
      <c r="AJ19" s="213">
        <f>AI19*1000000/'a1'!BB18</f>
        <v>-16517.801804687799</v>
      </c>
      <c r="AK19" s="11">
        <f t="shared" si="12"/>
        <v>11.118726381691937</v>
      </c>
      <c r="AL19" s="4">
        <f t="shared" si="13"/>
        <v>-36333.551695565278</v>
      </c>
      <c r="AM19" s="4">
        <f>AL19/'a30-2'!K16*100</f>
        <v>-56949.140588660317</v>
      </c>
      <c r="AN19" s="213">
        <f>AM19*1000000/'a1'!BH18</f>
        <v>-21350.920929789583</v>
      </c>
      <c r="AO19" s="11">
        <f t="shared" si="14"/>
        <v>13.014214824700785</v>
      </c>
      <c r="AP19" s="4">
        <f t="shared" si="15"/>
        <v>-42527.590919860726</v>
      </c>
      <c r="AQ19" s="4">
        <f>AP19/'a30-2'!L16*100</f>
        <v>-62817.711846175371</v>
      </c>
      <c r="AR19" s="4">
        <f>AQ19*1000000/'a1'!BN18</f>
        <v>-17606.986053530149</v>
      </c>
    </row>
    <row r="20" spans="1:44" s="4" customFormat="1" ht="12.75" customHeight="1" x14ac:dyDescent="0.2">
      <c r="A20" s="16">
        <v>1994</v>
      </c>
      <c r="B20" s="74">
        <v>-336366</v>
      </c>
      <c r="C20" s="4">
        <f>B20/'a30-2'!B17*100</f>
        <v>-496115.04424778756</v>
      </c>
      <c r="D20" s="213">
        <f>C20*1000000/'a1'!F19</f>
        <v>-17107.024216921782</v>
      </c>
      <c r="E20" s="11">
        <f t="shared" si="19"/>
        <v>1.3163344158631871</v>
      </c>
      <c r="F20" s="4">
        <f t="shared" si="16"/>
        <v>-4427.7014212623681</v>
      </c>
      <c r="G20" s="4">
        <f>F20/'a30-2'!C17*100</f>
        <v>-6749.5448494853181</v>
      </c>
      <c r="H20" s="213">
        <f>G20*1000000/'a1'!L19</f>
        <v>-11749.250346383107</v>
      </c>
      <c r="I20" s="11">
        <f t="shared" si="0"/>
        <v>0.32160227886844484</v>
      </c>
      <c r="J20" s="4">
        <f t="shared" si="1"/>
        <v>-1081.7607213386332</v>
      </c>
      <c r="K20" s="4">
        <f>J20/'a30-2'!D17*100</f>
        <v>-1671.9640206161255</v>
      </c>
      <c r="L20" s="213">
        <f>K20*1000000/'a1'!R19</f>
        <v>-12529.988088881837</v>
      </c>
      <c r="M20" s="11">
        <f t="shared" si="2"/>
        <v>2.4384700469208509</v>
      </c>
      <c r="N20" s="4">
        <f t="shared" si="3"/>
        <v>-8202.1841580257897</v>
      </c>
      <c r="O20" s="4">
        <f>N20/'a30-2'!E17*100</f>
        <v>-12657.691601891651</v>
      </c>
      <c r="P20" s="213">
        <f>O20*1000000/'a1'!X19</f>
        <v>-13656.368148201476</v>
      </c>
      <c r="Q20" s="11">
        <f t="shared" si="4"/>
        <v>1.9970402994045244</v>
      </c>
      <c r="R20" s="4">
        <f t="shared" si="17"/>
        <v>-6717.3645734950223</v>
      </c>
      <c r="S20" s="4">
        <f>R20/'a30-2'!F17*100</f>
        <v>-10193.269459021278</v>
      </c>
      <c r="T20" s="213">
        <f>S20*1000000/'a1'!AD19</f>
        <v>-13587.674319029677</v>
      </c>
      <c r="U20" s="11">
        <f t="shared" si="5"/>
        <v>22.04332981469042</v>
      </c>
      <c r="V20" s="4">
        <f t="shared" si="6"/>
        <v>-74146.266764481581</v>
      </c>
      <c r="W20" s="4">
        <f>V20/'a30-2'!G17*100</f>
        <v>-106531.99247770342</v>
      </c>
      <c r="X20" s="213">
        <f>W20*1000000/'a1'!AJ19</f>
        <v>-14811.73850765918</v>
      </c>
      <c r="Y20" s="11">
        <f t="shared" si="7"/>
        <v>40.455975716313205</v>
      </c>
      <c r="Z20" s="4">
        <f t="shared" si="18"/>
        <v>-136080.14727793407</v>
      </c>
      <c r="AA20" s="4">
        <f>Z20/'a30-2'!H17*100</f>
        <v>-198947.58373966967</v>
      </c>
      <c r="AB20" s="213">
        <f>AA20*1000000/'a1'!AP19</f>
        <v>-18388.473890607416</v>
      </c>
      <c r="AC20" s="11">
        <f t="shared" si="8"/>
        <v>3.3681746324365007</v>
      </c>
      <c r="AD20" s="4">
        <f t="shared" si="9"/>
        <v>-11329.394284141359</v>
      </c>
      <c r="AE20" s="4">
        <f>AD20/'a30-2'!I17*100</f>
        <v>-17403.063416499786</v>
      </c>
      <c r="AF20" s="213">
        <f>AE20*1000000/'a1'!AV19</f>
        <v>-15493.766562947736</v>
      </c>
      <c r="AG20" s="11">
        <f t="shared" si="10"/>
        <v>3.1179132595596815</v>
      </c>
      <c r="AH20" s="4">
        <f t="shared" si="11"/>
        <v>-10487.600114650517</v>
      </c>
      <c r="AI20" s="4">
        <f>AH20/'a30-2'!J17*100</f>
        <v>-16807.051465786084</v>
      </c>
      <c r="AJ20" s="213">
        <f>AI20*1000000/'a1'!BB19</f>
        <v>-16647.650214977672</v>
      </c>
      <c r="AK20" s="11">
        <f t="shared" si="12"/>
        <v>11.367826135267409</v>
      </c>
      <c r="AL20" s="4">
        <f t="shared" si="13"/>
        <v>-38237.502058153572</v>
      </c>
      <c r="AM20" s="4">
        <f>AL20/'a30-2'!K17*100</f>
        <v>-58736.562301311176</v>
      </c>
      <c r="AN20" s="213">
        <f>AM20*1000000/'a1'!BH19</f>
        <v>-21749.400801639029</v>
      </c>
      <c r="AO20" s="11">
        <f t="shared" si="14"/>
        <v>13.081018015788437</v>
      </c>
      <c r="AP20" s="4">
        <f t="shared" si="15"/>
        <v>-44000.097058986932</v>
      </c>
      <c r="AQ20" s="4">
        <f>AP20/'a30-2'!L17*100</f>
        <v>-63400.716223324103</v>
      </c>
      <c r="AR20" s="4">
        <f>AQ20*1000000/'a1'!BN19</f>
        <v>-17246.850573865904</v>
      </c>
    </row>
    <row r="21" spans="1:44" s="4" customFormat="1" ht="12.75" customHeight="1" x14ac:dyDescent="0.2">
      <c r="A21" s="16">
        <v>1995</v>
      </c>
      <c r="B21" s="74">
        <v>-328583</v>
      </c>
      <c r="C21" s="4">
        <f>B21/'a30-2'!B18*100</f>
        <v>-478286.75400291121</v>
      </c>
      <c r="D21" s="213">
        <f>C21*1000000/'a1'!F20</f>
        <v>-16322.492584387326</v>
      </c>
      <c r="E21" s="11">
        <f t="shared" si="19"/>
        <v>1.3080477765712988</v>
      </c>
      <c r="F21" s="4">
        <f t="shared" si="16"/>
        <v>-4298.0226256912711</v>
      </c>
      <c r="G21" s="4">
        <f>F21/'a30-2'!C18*100</f>
        <v>-6502.3035184436776</v>
      </c>
      <c r="H21" s="213">
        <f>G21*1000000/'a1'!L20</f>
        <v>-11459.883500342226</v>
      </c>
      <c r="I21" s="11">
        <f t="shared" si="0"/>
        <v>0.32178119600154398</v>
      </c>
      <c r="J21" s="4">
        <f t="shared" si="1"/>
        <v>-1057.3183072577533</v>
      </c>
      <c r="K21" s="4">
        <f>J21/'a30-2'!D18*100</f>
        <v>-1624.1448652192832</v>
      </c>
      <c r="L21" s="213">
        <f>K21*1000000/'a1'!R20</f>
        <v>-12083.062643449641</v>
      </c>
      <c r="M21" s="11">
        <f t="shared" si="2"/>
        <v>2.3885880707678138</v>
      </c>
      <c r="N21" s="4">
        <f t="shared" si="3"/>
        <v>-7848.4943405710055</v>
      </c>
      <c r="O21" s="4">
        <f>N21/'a30-2'!E18*100</f>
        <v>-12000.75587243273</v>
      </c>
      <c r="P21" s="213">
        <f>O21*1000000/'a1'!X20</f>
        <v>-12930.176994820422</v>
      </c>
      <c r="Q21" s="11">
        <f t="shared" si="4"/>
        <v>2.0498520359634975</v>
      </c>
      <c r="R21" s="4">
        <f t="shared" si="17"/>
        <v>-6735.4653153299387</v>
      </c>
      <c r="S21" s="4">
        <f>R21/'a30-2'!F18*100</f>
        <v>-10113.311284279187</v>
      </c>
      <c r="T21" s="213">
        <f>S21*1000000/'a1'!AD20</f>
        <v>-13467.48193175672</v>
      </c>
      <c r="U21" s="11">
        <f t="shared" si="5"/>
        <v>21.885810964369586</v>
      </c>
      <c r="V21" s="4">
        <f t="shared" si="6"/>
        <v>-71913.054241054517</v>
      </c>
      <c r="W21" s="4">
        <f>V21/'a30-2'!G18*100</f>
        <v>-102440.24820663038</v>
      </c>
      <c r="X21" s="213">
        <f>W21*1000000/'a1'!AJ20</f>
        <v>-14189.934978649404</v>
      </c>
      <c r="Y21" s="11">
        <f t="shared" si="7"/>
        <v>40.626920195617956</v>
      </c>
      <c r="Z21" s="4">
        <f t="shared" si="18"/>
        <v>-133493.15318636736</v>
      </c>
      <c r="AA21" s="4">
        <f>Z21/'a30-2'!H18*100</f>
        <v>-192630.8126787408</v>
      </c>
      <c r="AB21" s="213">
        <f>AA21*1000000/'a1'!AP20</f>
        <v>-17591.66386034168</v>
      </c>
      <c r="AC21" s="11">
        <f t="shared" si="8"/>
        <v>3.3301227361983403</v>
      </c>
      <c r="AD21" s="4">
        <f t="shared" si="9"/>
        <v>-10942.217190282592</v>
      </c>
      <c r="AE21" s="4">
        <f>AD21/'a30-2'!I18*100</f>
        <v>-16529.028988342285</v>
      </c>
      <c r="AF21" s="213">
        <f>AE21*1000000/'a1'!AV20</f>
        <v>-14638.470520606017</v>
      </c>
      <c r="AG21" s="11">
        <f t="shared" si="10"/>
        <v>3.2000153916267147</v>
      </c>
      <c r="AH21" s="4">
        <f t="shared" si="11"/>
        <v>-10514.706574268808</v>
      </c>
      <c r="AI21" s="4">
        <f>AH21/'a30-2'!J18*100</f>
        <v>-16584.710684966576</v>
      </c>
      <c r="AJ21" s="213">
        <f>AI21*1000000/'a1'!BB20</f>
        <v>-16352.714721216675</v>
      </c>
      <c r="AK21" s="11">
        <f t="shared" si="12"/>
        <v>11.274246321341092</v>
      </c>
      <c r="AL21" s="4">
        <f t="shared" si="13"/>
        <v>-37045.256790052197</v>
      </c>
      <c r="AM21" s="4">
        <f>AL21/'a30-2'!K18*100</f>
        <v>-56385.474566289486</v>
      </c>
      <c r="AN21" s="213">
        <f>AM21*1000000/'a1'!BH20</f>
        <v>-20619.887653473786</v>
      </c>
      <c r="AO21" s="11">
        <f t="shared" si="14"/>
        <v>13.131342282121302</v>
      </c>
      <c r="AP21" s="4">
        <f t="shared" si="15"/>
        <v>-43147.358410862638</v>
      </c>
      <c r="AQ21" s="4">
        <f>AP21/'a30-2'!L18*100</f>
        <v>-60685.454867598652</v>
      </c>
      <c r="AR21" s="4">
        <f>AQ21*1000000/'a1'!BN20</f>
        <v>-16065.445947492488</v>
      </c>
    </row>
    <row r="22" spans="1:44" s="4" customFormat="1" ht="12.75" customHeight="1" x14ac:dyDescent="0.2">
      <c r="A22" s="16">
        <v>1996</v>
      </c>
      <c r="B22" s="74">
        <v>-316605</v>
      </c>
      <c r="C22" s="4">
        <f>B22/'a30-2'!B19*100</f>
        <v>-454892.24137931044</v>
      </c>
      <c r="D22" s="213">
        <f>C22*1000000/'a1'!F21</f>
        <v>-15362.677889751114</v>
      </c>
      <c r="E22" s="11">
        <f t="shared" si="19"/>
        <v>1.2366340479673983</v>
      </c>
      <c r="F22" s="4">
        <f t="shared" si="16"/>
        <v>-3915.2452275671812</v>
      </c>
      <c r="G22" s="4">
        <f>F22/'a30-2'!C19*100</f>
        <v>-5852.3844956161147</v>
      </c>
      <c r="H22" s="213">
        <f>G22*1000000/'a1'!L21</f>
        <v>-10456.325546305534</v>
      </c>
      <c r="I22" s="11">
        <f t="shared" si="0"/>
        <v>0.32948220237859865</v>
      </c>
      <c r="J22" s="4">
        <f t="shared" si="1"/>
        <v>-1043.1571268407622</v>
      </c>
      <c r="K22" s="4">
        <f>J22/'a30-2'!D19*100</f>
        <v>-1585.3451775695476</v>
      </c>
      <c r="L22" s="213">
        <f>K22*1000000/'a1'!R21</f>
        <v>-11679.535996593027</v>
      </c>
      <c r="M22" s="11">
        <f t="shared" si="2"/>
        <v>2.3369627160591464</v>
      </c>
      <c r="N22" s="4">
        <f t="shared" si="3"/>
        <v>-7398.9408071790604</v>
      </c>
      <c r="O22" s="4">
        <f>N22/'a30-2'!E19*100</f>
        <v>-11142.983143341959</v>
      </c>
      <c r="P22" s="213">
        <f>O22*1000000/'a1'!X21</f>
        <v>-11964.630192555309</v>
      </c>
      <c r="Q22" s="11">
        <f t="shared" si="4"/>
        <v>2.0138770972071356</v>
      </c>
      <c r="R22" s="4">
        <f t="shared" si="17"/>
        <v>-6376.035583612651</v>
      </c>
      <c r="S22" s="4">
        <f>R22/'a30-2'!F19*100</f>
        <v>-9390.332229179161</v>
      </c>
      <c r="T22" s="213">
        <f>S22*1000000/'a1'!AD21</f>
        <v>-12482.695301646701</v>
      </c>
      <c r="U22" s="11">
        <f t="shared" si="5"/>
        <v>21.516246159142348</v>
      </c>
      <c r="V22" s="4">
        <f t="shared" si="6"/>
        <v>-68121.511152152641</v>
      </c>
      <c r="W22" s="4">
        <f>V22/'a30-2'!G19*100</f>
        <v>-96081.115870455062</v>
      </c>
      <c r="X22" s="213">
        <f>W22*1000000/'a1'!AJ21</f>
        <v>-13258.242233945793</v>
      </c>
      <c r="Y22" s="11">
        <f t="shared" si="7"/>
        <v>40.507935252618523</v>
      </c>
      <c r="Z22" s="4">
        <f t="shared" si="18"/>
        <v>-128250.14840655286</v>
      </c>
      <c r="AA22" s="4">
        <f>Z22/'a30-2'!H19*100</f>
        <v>-182692.51909765365</v>
      </c>
      <c r="AB22" s="213">
        <f>AA22*1000000/'a1'!AP21</f>
        <v>-16484.175589884137</v>
      </c>
      <c r="AC22" s="11">
        <f t="shared" si="8"/>
        <v>3.3848393992328751</v>
      </c>
      <c r="AD22" s="4">
        <f t="shared" si="9"/>
        <v>-10716.570779941245</v>
      </c>
      <c r="AE22" s="4">
        <f>AD22/'a30-2'!I19*100</f>
        <v>-15923.582139585804</v>
      </c>
      <c r="AF22" s="213">
        <f>AE22*1000000/'a1'!AV21</f>
        <v>-14039.532972771729</v>
      </c>
      <c r="AG22" s="11">
        <f t="shared" si="10"/>
        <v>3.3883284447928319</v>
      </c>
      <c r="AH22" s="4">
        <f t="shared" si="11"/>
        <v>-10727.617272636346</v>
      </c>
      <c r="AI22" s="4">
        <f>AH22/'a30-2'!J19*100</f>
        <v>-16631.96476377728</v>
      </c>
      <c r="AJ22" s="213">
        <f>AI22*1000000/'a1'!BB21</f>
        <v>-16322.730631954893</v>
      </c>
      <c r="AK22" s="11">
        <f t="shared" si="12"/>
        <v>11.709120597696765</v>
      </c>
      <c r="AL22" s="4">
        <f t="shared" si="13"/>
        <v>-37071.661268337841</v>
      </c>
      <c r="AM22" s="4">
        <f>AL22/'a30-2'!K19*100</f>
        <v>-55413.544496768067</v>
      </c>
      <c r="AN22" s="213">
        <f>AM22*1000000/'a1'!BH21</f>
        <v>-19967.887844210734</v>
      </c>
      <c r="AO22" s="11">
        <f t="shared" si="14"/>
        <v>13.088572910585066</v>
      </c>
      <c r="AP22" s="4">
        <f t="shared" si="15"/>
        <v>-41439.07626355785</v>
      </c>
      <c r="AQ22" s="4">
        <f>AP22/'a30-2'!L19*100</f>
        <v>-57474.44696748662</v>
      </c>
      <c r="AR22" s="4">
        <f>AQ22*1000000/'a1'!BN21</f>
        <v>-14834.730087260959</v>
      </c>
    </row>
    <row r="23" spans="1:44" s="4" customFormat="1" ht="12.75" customHeight="1" x14ac:dyDescent="0.2">
      <c r="A23" s="16">
        <v>1997</v>
      </c>
      <c r="B23" s="74">
        <v>-311519</v>
      </c>
      <c r="C23" s="4">
        <f>B23/'a30-2'!B20*100</f>
        <v>-441245.04249291786</v>
      </c>
      <c r="D23" s="213">
        <f>C23*1000000/'a1'!F22</f>
        <v>-14754.424186550375</v>
      </c>
      <c r="E23" s="11">
        <f t="shared" si="19"/>
        <v>1.1839995765916953</v>
      </c>
      <c r="F23" s="4">
        <f t="shared" si="16"/>
        <v>-3688.3836410026834</v>
      </c>
      <c r="G23" s="4">
        <f>F23/'a30-2'!C20*100</f>
        <v>-5448.1294549522645</v>
      </c>
      <c r="H23" s="213">
        <f>G23*1000000/'a1'!L22</f>
        <v>-9889.3096252430332</v>
      </c>
      <c r="I23" s="11">
        <f t="shared" si="0"/>
        <v>0.31347651296798196</v>
      </c>
      <c r="J23" s="4">
        <f t="shared" si="1"/>
        <v>-976.53889843272771</v>
      </c>
      <c r="K23" s="4">
        <f>J23/'a30-2'!D20*100</f>
        <v>-1464.0763094943443</v>
      </c>
      <c r="L23" s="213">
        <f>K23*1000000/'a1'!R22</f>
        <v>-10757.752375137545</v>
      </c>
      <c r="M23" s="11">
        <f t="shared" si="2"/>
        <v>2.3182707299162226</v>
      </c>
      <c r="N23" s="4">
        <f t="shared" si="3"/>
        <v>-7221.8537951277176</v>
      </c>
      <c r="O23" s="4">
        <f>N23/'a30-2'!E20*100</f>
        <v>-10651.701762725246</v>
      </c>
      <c r="P23" s="213">
        <f>O23*1000000/'a1'!X22</f>
        <v>-11423.937060114893</v>
      </c>
      <c r="Q23" s="11">
        <f t="shared" si="4"/>
        <v>1.9255154224269675</v>
      </c>
      <c r="R23" s="4">
        <f t="shared" si="17"/>
        <v>-5998.3463887902653</v>
      </c>
      <c r="S23" s="4">
        <f>R23/'a30-2'!F20*100</f>
        <v>-8795.2293090766343</v>
      </c>
      <c r="T23" s="213">
        <f>S23*1000000/'a1'!AD22</f>
        <v>-11687.841518697578</v>
      </c>
      <c r="U23" s="11">
        <f t="shared" si="5"/>
        <v>21.343748001490752</v>
      </c>
      <c r="V23" s="4">
        <f t="shared" si="6"/>
        <v>-66489.830336763975</v>
      </c>
      <c r="W23" s="4">
        <f>V23/'a30-2'!G20*100</f>
        <v>-92733.375644022279</v>
      </c>
      <c r="X23" s="213">
        <f>W23*1000000/'a1'!AJ22</f>
        <v>-12747.537379527548</v>
      </c>
      <c r="Y23" s="11">
        <f t="shared" si="7"/>
        <v>40.74367699238968</v>
      </c>
      <c r="Z23" s="4">
        <f t="shared" si="18"/>
        <v>-126924.29512992241</v>
      </c>
      <c r="AA23" s="4">
        <f>Z23/'a30-2'!H20*100</f>
        <v>-178264.4594521382</v>
      </c>
      <c r="AB23" s="213">
        <f>AA23*1000000/'a1'!AP22</f>
        <v>-15877.271163143403</v>
      </c>
      <c r="AC23" s="11">
        <f t="shared" si="8"/>
        <v>3.333899347907106</v>
      </c>
      <c r="AD23" s="4">
        <f t="shared" si="9"/>
        <v>-10385.729909606736</v>
      </c>
      <c r="AE23" s="4">
        <f>AD23/'a30-2'!I20*100</f>
        <v>-15250.704713078909</v>
      </c>
      <c r="AF23" s="213">
        <f>AE23*1000000/'a1'!AV22</f>
        <v>-13423.403624485012</v>
      </c>
      <c r="AG23" s="11">
        <f t="shared" si="10"/>
        <v>3.2204391538008617</v>
      </c>
      <c r="AH23" s="4">
        <f t="shared" si="11"/>
        <v>-10032.279847528906</v>
      </c>
      <c r="AI23" s="4">
        <f>AH23/'a30-2'!J20*100</f>
        <v>-15246.625908098642</v>
      </c>
      <c r="AJ23" s="213">
        <f>AI23*1000000/'a1'!BB22</f>
        <v>-14978.481138752692</v>
      </c>
      <c r="AK23" s="11">
        <f t="shared" si="12"/>
        <v>12.053794907191987</v>
      </c>
      <c r="AL23" s="4">
        <f t="shared" si="13"/>
        <v>-37549.861356935406</v>
      </c>
      <c r="AM23" s="4">
        <f>AL23/'a30-2'!K20*100</f>
        <v>-55058.447737441944</v>
      </c>
      <c r="AN23" s="213">
        <f>AM23*1000000/'a1'!BH22</f>
        <v>-19456.326890151675</v>
      </c>
      <c r="AO23" s="11">
        <f t="shared" si="14"/>
        <v>13.075487967044722</v>
      </c>
      <c r="AP23" s="4">
        <f t="shared" si="15"/>
        <v>-40732.629360058047</v>
      </c>
      <c r="AQ23" s="4">
        <f>AP23/'a30-2'!L20*100</f>
        <v>-55798.122411038421</v>
      </c>
      <c r="AR23" s="4">
        <f>AQ23*1000000/'a1'!BN22</f>
        <v>-14131.176275397636</v>
      </c>
    </row>
    <row r="24" spans="1:44" s="4" customFormat="1" ht="12.75" customHeight="1" x14ac:dyDescent="0.2">
      <c r="A24" s="16">
        <v>1998</v>
      </c>
      <c r="B24" s="74">
        <v>-323219</v>
      </c>
      <c r="C24" s="4">
        <f>B24/'a30-2'!B21*100</f>
        <v>-451423.18435754196</v>
      </c>
      <c r="D24" s="213">
        <f>C24*1000000/'a1'!F23</f>
        <v>-14970.008109638171</v>
      </c>
      <c r="E24" s="11">
        <f t="shared" si="19"/>
        <v>1.201108290060688</v>
      </c>
      <c r="F24" s="4">
        <f t="shared" si="16"/>
        <v>-3882.210204051255</v>
      </c>
      <c r="G24" s="4">
        <f>F24/'a30-2'!C21*100</f>
        <v>-5709.1326530165516</v>
      </c>
      <c r="H24" s="213">
        <f>G24*1000000/'a1'!L23</f>
        <v>-10575.542617050794</v>
      </c>
      <c r="I24" s="11">
        <f t="shared" si="0"/>
        <v>0.3171555306055619</v>
      </c>
      <c r="J24" s="4">
        <f t="shared" si="1"/>
        <v>-1025.1069344679911</v>
      </c>
      <c r="K24" s="4">
        <f>J24/'a30-2'!D21*100</f>
        <v>-1527.7301556900018</v>
      </c>
      <c r="L24" s="213">
        <f>K24*1000000/'a1'!R23</f>
        <v>-11249.522515463475</v>
      </c>
      <c r="M24" s="11">
        <f t="shared" si="2"/>
        <v>2.3441653163900193</v>
      </c>
      <c r="N24" s="4">
        <f t="shared" si="3"/>
        <v>-7576.7876939826565</v>
      </c>
      <c r="O24" s="4">
        <f>N24/'a30-2'!E21*100</f>
        <v>-11028.80304800969</v>
      </c>
      <c r="P24" s="213">
        <f>O24*1000000/'a1'!X23</f>
        <v>-11835.562317843151</v>
      </c>
      <c r="Q24" s="11">
        <f t="shared" si="4"/>
        <v>1.9383380752497479</v>
      </c>
      <c r="R24" s="4">
        <f t="shared" si="17"/>
        <v>-6265.0769434414833</v>
      </c>
      <c r="S24" s="4">
        <f>R24/'a30-2'!F21*100</f>
        <v>-9092.999917912166</v>
      </c>
      <c r="T24" s="213">
        <f>S24*1000000/'a1'!AD23</f>
        <v>-12115.438314140896</v>
      </c>
      <c r="U24" s="11">
        <f t="shared" si="5"/>
        <v>21.366692608989656</v>
      </c>
      <c r="V24" s="4">
        <f t="shared" si="6"/>
        <v>-69061.210183850286</v>
      </c>
      <c r="W24" s="4">
        <f>V24/'a30-2'!G21*100</f>
        <v>-95125.633862052753</v>
      </c>
      <c r="X24" s="213">
        <f>W24*1000000/'a1'!AJ23</f>
        <v>-13038.16904372815</v>
      </c>
      <c r="Y24" s="11">
        <f t="shared" si="7"/>
        <v>41.450303440122141</v>
      </c>
      <c r="Z24" s="4">
        <f t="shared" si="18"/>
        <v>-133975.25627612841</v>
      </c>
      <c r="AA24" s="4">
        <f>Z24/'a30-2'!H21*100</f>
        <v>-185048.69651398947</v>
      </c>
      <c r="AB24" s="213">
        <f>AA24*1000000/'a1'!AP23</f>
        <v>-16281.040677196595</v>
      </c>
      <c r="AC24" s="11">
        <f t="shared" si="8"/>
        <v>3.374522087123677</v>
      </c>
      <c r="AD24" s="4">
        <f t="shared" si="9"/>
        <v>-10907.096544780277</v>
      </c>
      <c r="AE24" s="4">
        <f>AD24/'a30-2'!I21*100</f>
        <v>-15807.38629678301</v>
      </c>
      <c r="AF24" s="213">
        <f>AE24*1000000/'a1'!AV23</f>
        <v>-13896.73772386635</v>
      </c>
      <c r="AG24" s="11">
        <f t="shared" si="10"/>
        <v>3.1776156028187819</v>
      </c>
      <c r="AH24" s="4">
        <f t="shared" si="11"/>
        <v>-10270.657375274839</v>
      </c>
      <c r="AI24" s="4">
        <f>AH24/'a30-2'!J21*100</f>
        <v>-15375.235591728801</v>
      </c>
      <c r="AJ24" s="213">
        <f>AI24*1000000/'a1'!BB23</f>
        <v>-15113.292014532915</v>
      </c>
      <c r="AK24" s="11">
        <f t="shared" si="12"/>
        <v>11.638321489174395</v>
      </c>
      <c r="AL24" s="4">
        <f t="shared" si="13"/>
        <v>-37617.266334094587</v>
      </c>
      <c r="AM24" s="4">
        <f>AL24/'a30-2'!K21*100</f>
        <v>-54517.777295789259</v>
      </c>
      <c r="AN24" s="213">
        <f>AM24*1000000/'a1'!BH23</f>
        <v>-18805.29015061722</v>
      </c>
      <c r="AO24" s="11">
        <f t="shared" si="14"/>
        <v>12.734597277331938</v>
      </c>
      <c r="AP24" s="4">
        <f t="shared" si="15"/>
        <v>-41160.637973819517</v>
      </c>
      <c r="AQ24" s="4">
        <f>AP24/'a30-2'!L21*100</f>
        <v>-55622.483748404753</v>
      </c>
      <c r="AR24" s="4">
        <f>AQ24*1000000/'a1'!BN23</f>
        <v>-13964.575885345144</v>
      </c>
    </row>
    <row r="25" spans="1:44" s="4" customFormat="1" ht="12.75" customHeight="1" x14ac:dyDescent="0.2">
      <c r="A25" s="16">
        <v>1999</v>
      </c>
      <c r="B25" s="74">
        <v>-268474</v>
      </c>
      <c r="C25" s="4">
        <f>B25/'a30-2'!B22*100</f>
        <v>-368782.96703296708</v>
      </c>
      <c r="D25" s="213">
        <f>C25*1000000/'a1'!F24</f>
        <v>-12130.505500095196</v>
      </c>
      <c r="E25" s="11">
        <f t="shared" si="19"/>
        <v>1.2273706329922702</v>
      </c>
      <c r="F25" s="4">
        <f t="shared" si="16"/>
        <v>-3295.1710332196676</v>
      </c>
      <c r="G25" s="4">
        <f>F25/'a30-2'!C22*100</f>
        <v>-4775.6101930719824</v>
      </c>
      <c r="H25" s="213">
        <f>G25*1000000/'a1'!L24</f>
        <v>-8954.3418660376283</v>
      </c>
      <c r="I25" s="11">
        <f t="shared" si="0"/>
        <v>0.31450690377378521</v>
      </c>
      <c r="J25" s="4">
        <f t="shared" si="1"/>
        <v>-844.36926483763216</v>
      </c>
      <c r="K25" s="4">
        <f>J25/'a30-2'!D22*100</f>
        <v>-1236.2653950770602</v>
      </c>
      <c r="L25" s="213">
        <f>K25*1000000/'a1'!R24</f>
        <v>-9071.4435253414649</v>
      </c>
      <c r="M25" s="11">
        <f t="shared" si="2"/>
        <v>2.3660443663082744</v>
      </c>
      <c r="N25" s="4">
        <f t="shared" si="3"/>
        <v>-6352.2139520024766</v>
      </c>
      <c r="O25" s="4">
        <f>N25/'a30-2'!E22*100</f>
        <v>-9048.7378233653508</v>
      </c>
      <c r="P25" s="213">
        <f>O25*1000000/'a1'!X24</f>
        <v>-9690.3971618333053</v>
      </c>
      <c r="Q25" s="11">
        <f t="shared" si="4"/>
        <v>1.9604594380346989</v>
      </c>
      <c r="R25" s="4">
        <f t="shared" si="17"/>
        <v>-5263.3238716692777</v>
      </c>
      <c r="S25" s="4">
        <f>R25/'a30-2'!F22*100</f>
        <v>-7508.3079481730065</v>
      </c>
      <c r="T25" s="213">
        <f>S25*1000000/'a1'!AD24</f>
        <v>-10003.061477633264</v>
      </c>
      <c r="U25" s="11">
        <f t="shared" si="5"/>
        <v>21.444013306519221</v>
      </c>
      <c r="V25" s="4">
        <f t="shared" si="6"/>
        <v>-57571.600284544416</v>
      </c>
      <c r="W25" s="4">
        <f>V25/'a30-2'!G22*100</f>
        <v>-77904.736514945078</v>
      </c>
      <c r="X25" s="213">
        <f>W25*1000000/'a1'!AJ24</f>
        <v>-10638.000411694955</v>
      </c>
      <c r="Y25" s="11">
        <f t="shared" si="7"/>
        <v>41.558664466771901</v>
      </c>
      <c r="Z25" s="4">
        <f t="shared" si="18"/>
        <v>-111574.20884052118</v>
      </c>
      <c r="AA25" s="4">
        <f>Z25/'a30-2'!H22*100</f>
        <v>-151595.39244636032</v>
      </c>
      <c r="AB25" s="213">
        <f>AA25*1000000/'a1'!AP24</f>
        <v>-13176.755153789863</v>
      </c>
      <c r="AC25" s="11">
        <f t="shared" si="8"/>
        <v>3.2574779721150442</v>
      </c>
      <c r="AD25" s="4">
        <f t="shared" si="9"/>
        <v>-8745.4814108561441</v>
      </c>
      <c r="AE25" s="4">
        <f>AD25/'a30-2'!I22*100</f>
        <v>-12457.950727715304</v>
      </c>
      <c r="AF25" s="213">
        <f>AE25*1000000/'a1'!AV24</f>
        <v>-10904.610737394878</v>
      </c>
      <c r="AG25" s="11">
        <f t="shared" si="10"/>
        <v>3.0909976615369961</v>
      </c>
      <c r="AH25" s="4">
        <f t="shared" si="11"/>
        <v>-8298.5250618348346</v>
      </c>
      <c r="AI25" s="4">
        <f>AH25/'a30-2'!J22*100</f>
        <v>-12203.713326227698</v>
      </c>
      <c r="AJ25" s="213">
        <f>AI25*1000000/'a1'!BB24</f>
        <v>-12029.004071099056</v>
      </c>
      <c r="AK25" s="11">
        <f t="shared" si="12"/>
        <v>11.829527336801176</v>
      </c>
      <c r="AL25" s="4">
        <f t="shared" si="13"/>
        <v>-31759.205222203593</v>
      </c>
      <c r="AM25" s="4">
        <f>AL25/'a30-2'!K22*100</f>
        <v>-45048.518045678858</v>
      </c>
      <c r="AN25" s="213">
        <f>AM25*1000000/'a1'!BH24</f>
        <v>-15256.761641809866</v>
      </c>
      <c r="AO25" s="11">
        <f t="shared" si="14"/>
        <v>12.466974294765395</v>
      </c>
      <c r="AP25" s="4">
        <f t="shared" si="15"/>
        <v>-33470.584568128441</v>
      </c>
      <c r="AQ25" s="4">
        <f>AP25/'a30-2'!L22*100</f>
        <v>-44687.028795899118</v>
      </c>
      <c r="AR25" s="4">
        <f>AQ25*1000000/'a1'!BN24</f>
        <v>-11140.077603290421</v>
      </c>
    </row>
    <row r="26" spans="1:44" s="4" customFormat="1" ht="12.75" customHeight="1" x14ac:dyDescent="0.2">
      <c r="A26" s="16">
        <v>2000</v>
      </c>
      <c r="B26" s="74">
        <v>-242652</v>
      </c>
      <c r="C26" s="4">
        <f>B26/'a30-2'!B23*100</f>
        <v>-323967.95727636846</v>
      </c>
      <c r="D26" s="213">
        <f>C26*1000000/'a1'!F25</f>
        <v>-10557.609588442852</v>
      </c>
      <c r="E26" s="11">
        <f t="shared" si="19"/>
        <v>1.2815632992818726</v>
      </c>
      <c r="F26" s="4">
        <f t="shared" si="16"/>
        <v>-3109.7389769734496</v>
      </c>
      <c r="G26" s="4">
        <f>F26/'a30-2'!C23*100</f>
        <v>-4331.1127813000694</v>
      </c>
      <c r="H26" s="213">
        <f>G26*1000000/'a1'!L25</f>
        <v>-8203.3933649137816</v>
      </c>
      <c r="I26" s="11">
        <f t="shared" si="0"/>
        <v>0.30685191095327513</v>
      </c>
      <c r="J26" s="4">
        <f t="shared" si="1"/>
        <v>-744.58229896634123</v>
      </c>
      <c r="K26" s="4">
        <f>J26/'a30-2'!D23*100</f>
        <v>-1042.832351493475</v>
      </c>
      <c r="L26" s="213">
        <f>K26*1000000/'a1'!R25</f>
        <v>-7641.4768923094816</v>
      </c>
      <c r="M26" s="11">
        <f t="shared" si="2"/>
        <v>2.3105207531885386</v>
      </c>
      <c r="N26" s="4">
        <f t="shared" si="3"/>
        <v>-5606.5248180270528</v>
      </c>
      <c r="O26" s="4">
        <f>N26/'a30-2'!E23*100</f>
        <v>-7690.7061975679726</v>
      </c>
      <c r="P26" s="213">
        <f>O26*1000000/'a1'!X25</f>
        <v>-8235.7391808151369</v>
      </c>
      <c r="Q26" s="11">
        <f t="shared" si="4"/>
        <v>1.8889384135376484</v>
      </c>
      <c r="R26" s="4">
        <f t="shared" si="17"/>
        <v>-4583.5468392173743</v>
      </c>
      <c r="S26" s="4">
        <f>R26/'a30-2'!F23*100</f>
        <v>-6304.7411818670898</v>
      </c>
      <c r="T26" s="213">
        <f>S26*1000000/'a1'!AD25</f>
        <v>-8400.5308099178164</v>
      </c>
      <c r="U26" s="11">
        <f t="shared" si="5"/>
        <v>20.886272219414487</v>
      </c>
      <c r="V26" s="4">
        <f t="shared" si="6"/>
        <v>-50680.957265853642</v>
      </c>
      <c r="W26" s="4">
        <f>V26/'a30-2'!G23*100</f>
        <v>-66597.841348033704</v>
      </c>
      <c r="X26" s="213">
        <f>W26*1000000/'a1'!AJ25</f>
        <v>-9052.3698401734237</v>
      </c>
      <c r="Y26" s="11">
        <f t="shared" si="7"/>
        <v>40.94773301171444</v>
      </c>
      <c r="Z26" s="4">
        <f t="shared" si="18"/>
        <v>-99360.493107585324</v>
      </c>
      <c r="AA26" s="4">
        <f>Z26/'a30-2'!H23*100</f>
        <v>-131255.60516193567</v>
      </c>
      <c r="AB26" s="213">
        <f>AA26*1000000/'a1'!AP25</f>
        <v>-11234.472923460402</v>
      </c>
      <c r="AC26" s="11">
        <f t="shared" si="8"/>
        <v>3.1604661906875782</v>
      </c>
      <c r="AD26" s="4">
        <f t="shared" si="9"/>
        <v>-7668.934421027222</v>
      </c>
      <c r="AE26" s="4">
        <f>AD26/'a30-2'!I23*100</f>
        <v>-10592.450857772405</v>
      </c>
      <c r="AF26" s="213">
        <f>AE26*1000000/'a1'!AV25</f>
        <v>-9232.3985327215887</v>
      </c>
      <c r="AG26" s="11">
        <f t="shared" si="10"/>
        <v>3.1027845409562316</v>
      </c>
      <c r="AH26" s="4">
        <f t="shared" si="11"/>
        <v>-7528.9687443211151</v>
      </c>
      <c r="AI26" s="4">
        <f>AH26/'a30-2'!J23*100</f>
        <v>-10755.66963474445</v>
      </c>
      <c r="AJ26" s="213">
        <f>AI26*1000000/'a1'!BB25</f>
        <v>-10674.913911007676</v>
      </c>
      <c r="AK26" s="11">
        <f t="shared" si="12"/>
        <v>13.300411998868064</v>
      </c>
      <c r="AL26" s="4">
        <f t="shared" si="13"/>
        <v>-32273.715723493337</v>
      </c>
      <c r="AM26" s="4">
        <f>AL26/'a30-2'!K23*100</f>
        <v>-44332.027092710625</v>
      </c>
      <c r="AN26" s="213">
        <f>AM26*1000000/'a1'!BH25</f>
        <v>-14756.692832067201</v>
      </c>
      <c r="AO26" s="11">
        <f t="shared" si="14"/>
        <v>12.332933419283211</v>
      </c>
      <c r="AP26" s="4">
        <f t="shared" si="15"/>
        <v>-29926.109600559099</v>
      </c>
      <c r="AQ26" s="4">
        <f>AP26/'a30-2'!L23*100</f>
        <v>-39017.092047665057</v>
      </c>
      <c r="AR26" s="4">
        <f>AQ26*1000000/'a1'!BN25</f>
        <v>-9659.5371017904545</v>
      </c>
    </row>
    <row r="27" spans="1:44" s="4" customFormat="1" ht="12.75" customHeight="1" x14ac:dyDescent="0.2">
      <c r="A27" s="16">
        <v>2001</v>
      </c>
      <c r="B27" s="74">
        <v>-229041</v>
      </c>
      <c r="C27" s="4">
        <f>B27/'a30-2'!B24*100</f>
        <v>-299400</v>
      </c>
      <c r="D27" s="213">
        <f>C27*1000000/'a1'!F26</f>
        <v>-9651.5714992381745</v>
      </c>
      <c r="E27" s="11">
        <f t="shared" si="19"/>
        <v>1.263735831681291</v>
      </c>
      <c r="F27" s="4">
        <f t="shared" si="16"/>
        <v>-2894.4731862411459</v>
      </c>
      <c r="G27" s="4">
        <f>F27/'a30-2'!C24*100</f>
        <v>-3959.6076419167525</v>
      </c>
      <c r="H27" s="213">
        <f>G27*1000000/'a1'!L26</f>
        <v>-7584.8304486732941</v>
      </c>
      <c r="I27" s="11">
        <f t="shared" si="0"/>
        <v>0.30212932148464494</v>
      </c>
      <c r="J27" s="4">
        <f t="shared" si="1"/>
        <v>-692.00001922164552</v>
      </c>
      <c r="K27" s="4">
        <f>J27/'a30-2'!D24*100</f>
        <v>-953.16807055323079</v>
      </c>
      <c r="L27" s="213">
        <f>K27*1000000/'a1'!R26</f>
        <v>-6974.3835055516747</v>
      </c>
      <c r="M27" s="11">
        <f t="shared" si="2"/>
        <v>2.3421575248811095</v>
      </c>
      <c r="N27" s="4">
        <f t="shared" si="3"/>
        <v>-5364.5010165629428</v>
      </c>
      <c r="O27" s="4">
        <f>N27/'a30-2'!E24*100</f>
        <v>-7200.6725054536146</v>
      </c>
      <c r="P27" s="213">
        <f>O27*1000000/'a1'!X26</f>
        <v>-7722.0415873035909</v>
      </c>
      <c r="Q27" s="11">
        <f t="shared" si="4"/>
        <v>1.8790032353524506</v>
      </c>
      <c r="R27" s="4">
        <f t="shared" si="17"/>
        <v>-4303.6878002836065</v>
      </c>
      <c r="S27" s="4">
        <f>R27/'a30-2'!F24*100</f>
        <v>-5815.7943247075764</v>
      </c>
      <c r="T27" s="213">
        <f>S27*1000000/'a1'!AD26</f>
        <v>-7756.2229015482008</v>
      </c>
      <c r="U27" s="11">
        <f t="shared" si="5"/>
        <v>20.916033735735574</v>
      </c>
      <c r="V27" s="4">
        <f t="shared" si="6"/>
        <v>-47906.292828666112</v>
      </c>
      <c r="W27" s="4">
        <f>V27/'a30-2'!G24*100</f>
        <v>-61814.571391827245</v>
      </c>
      <c r="X27" s="213">
        <f>W27*1000000/'a1'!AJ26</f>
        <v>-8357.8223880900241</v>
      </c>
      <c r="Y27" s="11">
        <f t="shared" si="7"/>
        <v>41.050270719405034</v>
      </c>
      <c r="Z27" s="4">
        <f t="shared" si="18"/>
        <v>-94021.950558432494</v>
      </c>
      <c r="AA27" s="4">
        <f>Z27/'a30-2'!H24*100</f>
        <v>-121632.53629810156</v>
      </c>
      <c r="AB27" s="213">
        <f>AA27*1000000/'a1'!AP26</f>
        <v>-10223.392505122858</v>
      </c>
      <c r="AC27" s="11">
        <f t="shared" si="8"/>
        <v>3.1574174146362348</v>
      </c>
      <c r="AD27" s="4">
        <f t="shared" si="9"/>
        <v>-7231.780420656979</v>
      </c>
      <c r="AE27" s="4">
        <f>AD27/'a30-2'!I24*100</f>
        <v>-9746.3347987290817</v>
      </c>
      <c r="AF27" s="213">
        <f>AE27*1000000/'a1'!AV26</f>
        <v>-8464.393881050155</v>
      </c>
      <c r="AG27" s="11">
        <f t="shared" si="10"/>
        <v>2.9478141057173035</v>
      </c>
      <c r="AH27" s="4">
        <f t="shared" si="11"/>
        <v>-6751.702905875969</v>
      </c>
      <c r="AI27" s="4">
        <f>AH27/'a30-2'!J24*100</f>
        <v>-9390.4073795215136</v>
      </c>
      <c r="AJ27" s="213">
        <f>AI27*1000000/'a1'!BB26</f>
        <v>-9387.5254092208816</v>
      </c>
      <c r="AK27" s="11">
        <f t="shared" si="12"/>
        <v>13.490624642324493</v>
      </c>
      <c r="AL27" s="4">
        <f t="shared" si="13"/>
        <v>-30899.061587026441</v>
      </c>
      <c r="AM27" s="4">
        <f>AL27/'a30-2'!K24*100</f>
        <v>-41364.205605122406</v>
      </c>
      <c r="AN27" s="213">
        <f>AM27*1000000/'a1'!BH26</f>
        <v>-13524.105052623692</v>
      </c>
      <c r="AO27" s="11">
        <f t="shared" si="14"/>
        <v>12.128421562143144</v>
      </c>
      <c r="AP27" s="4">
        <f t="shared" si="15"/>
        <v>-27779.058030148277</v>
      </c>
      <c r="AQ27" s="4">
        <f>AP27/'a30-2'!L24*100</f>
        <v>-35477.724176434582</v>
      </c>
      <c r="AR27" s="4">
        <f>AQ27*1000000/'a1'!BN26</f>
        <v>-8702.1410839115288</v>
      </c>
    </row>
    <row r="28" spans="1:44" s="4" customFormat="1" ht="12.75" customHeight="1" x14ac:dyDescent="0.2">
      <c r="A28" s="16">
        <v>2002</v>
      </c>
      <c r="B28" s="74">
        <v>-235953</v>
      </c>
      <c r="C28" s="4">
        <f>B28/'a30-2'!B25*100</f>
        <v>-301344.82758620696</v>
      </c>
      <c r="D28" s="213">
        <f>C28*1000000/'a1'!F27</f>
        <v>-9609.4555089307923</v>
      </c>
      <c r="E28" s="11">
        <f t="shared" si="19"/>
        <v>1.4034585077917792</v>
      </c>
      <c r="F28" s="4">
        <f t="shared" ref="F28:F33" si="20">E28/100*B28</f>
        <v>-3311.5024528899371</v>
      </c>
      <c r="G28" s="4">
        <f>F28/'a30-2'!C25*100</f>
        <v>-4444.9697354227346</v>
      </c>
      <c r="H28" s="213">
        <f>G28*1000000/'a1'!L27</f>
        <v>-8557.711976494018</v>
      </c>
      <c r="I28" s="11">
        <f t="shared" si="0"/>
        <v>0.31121878806461289</v>
      </c>
      <c r="J28" s="4">
        <f t="shared" ref="J28:J33" si="21">I28/100*B28</f>
        <v>-734.33006700209614</v>
      </c>
      <c r="K28" s="4">
        <f>J28/'a30-2'!D25*100</f>
        <v>-983.03891164939239</v>
      </c>
      <c r="L28" s="213">
        <f>K28*1000000/'a1'!R27</f>
        <v>-7181.6521649989945</v>
      </c>
      <c r="M28" s="11">
        <f t="shared" si="2"/>
        <v>2.3531993961601549</v>
      </c>
      <c r="N28" s="4">
        <f t="shared" ref="N28:N33" si="22">M28/100*B28</f>
        <v>-5552.4445712217703</v>
      </c>
      <c r="O28" s="4">
        <f>N28/'a30-2'!E25*100</f>
        <v>-7267.5976063112175</v>
      </c>
      <c r="P28" s="213">
        <f>O28*1000000/'a1'!X27</f>
        <v>-7771.4020589915199</v>
      </c>
      <c r="Q28" s="11">
        <f t="shared" si="4"/>
        <v>1.8509768835229128</v>
      </c>
      <c r="R28" s="4">
        <f t="shared" ref="R28:R33" si="23">Q28/100*B28</f>
        <v>-4367.4354859788182</v>
      </c>
      <c r="S28" s="4">
        <f>R28/'a30-2'!F25*100</f>
        <v>-5769.3995851767741</v>
      </c>
      <c r="T28" s="213">
        <f>S28*1000000/'a1'!AD27</f>
        <v>-7698.9485707112917</v>
      </c>
      <c r="U28" s="11">
        <f t="shared" si="5"/>
        <v>20.990471594897855</v>
      </c>
      <c r="V28" s="4">
        <f t="shared" ref="V28:V33" si="24">U28/100*B28</f>
        <v>-49527.647442309339</v>
      </c>
      <c r="W28" s="4">
        <f>V28/'a30-2'!G25*100</f>
        <v>-62456.049738095011</v>
      </c>
      <c r="X28" s="213">
        <f>W28*1000000/'a1'!AJ27</f>
        <v>-8393.1581541268642</v>
      </c>
      <c r="Y28" s="11">
        <f t="shared" si="7"/>
        <v>41.521528968060487</v>
      </c>
      <c r="Z28" s="4">
        <f t="shared" ref="Z28:Z37" si="25">Y28/100*B28</f>
        <v>-97971.293246007772</v>
      </c>
      <c r="AA28" s="4">
        <f>Z28/'a30-2'!H25*100</f>
        <v>-124171.47432954088</v>
      </c>
      <c r="AB28" s="213">
        <f>AA28*1000000/'a1'!AP27</f>
        <v>-10267.695694940425</v>
      </c>
      <c r="AC28" s="11">
        <f t="shared" si="8"/>
        <v>3.1537395680970164</v>
      </c>
      <c r="AD28" s="4">
        <f t="shared" ref="AD28:AD37" si="26">AC28/100*B28</f>
        <v>-7441.343123111953</v>
      </c>
      <c r="AE28" s="4">
        <f>AD28/'a30-2'!I25*100</f>
        <v>-9804.1411371698978</v>
      </c>
      <c r="AF28" s="213">
        <f>AE28*1000000/'a1'!AV27</f>
        <v>-8476.1563010201644</v>
      </c>
      <c r="AG28" s="11">
        <f t="shared" si="10"/>
        <v>2.9400332078405351</v>
      </c>
      <c r="AH28" s="4">
        <f t="shared" ref="AH28:AH37" si="27">AG28/100*B28</f>
        <v>-6937.0965548959784</v>
      </c>
      <c r="AI28" s="4">
        <f>AH28/'a30-2'!J25*100</f>
        <v>-9399.8598304823554</v>
      </c>
      <c r="AJ28" s="213">
        <f>AI28*1000000/'a1'!BB27</f>
        <v>-9429.5251164988604</v>
      </c>
      <c r="AK28" s="11">
        <f t="shared" si="12"/>
        <v>12.899201973034966</v>
      </c>
      <c r="AL28" s="4">
        <f t="shared" ref="AL28:AL37" si="28">AK28/100*B28</f>
        <v>-30436.054031435193</v>
      </c>
      <c r="AM28" s="4">
        <f>AL28/'a30-2'!K25*100</f>
        <v>-39630.278686764577</v>
      </c>
      <c r="AN28" s="213">
        <f>AM28*1000000/'a1'!BH27</f>
        <v>-12666.461053627552</v>
      </c>
      <c r="AO28" s="11">
        <f t="shared" si="14"/>
        <v>12.062806715959033</v>
      </c>
      <c r="AP28" s="4">
        <f t="shared" ref="AP28:AP37" si="29">AO28/100*B28</f>
        <v>-28462.554330506817</v>
      </c>
      <c r="AQ28" s="4">
        <f>AP28/'a30-2'!L25*100</f>
        <v>-35445.273138862787</v>
      </c>
      <c r="AR28" s="4">
        <f>AQ28*1000000/'a1'!BN27</f>
        <v>-8644.1259754563798</v>
      </c>
    </row>
    <row r="29" spans="1:44" s="4" customFormat="1" ht="12.75" customHeight="1" x14ac:dyDescent="0.2">
      <c r="A29" s="16">
        <v>2003</v>
      </c>
      <c r="B29" s="74">
        <v>-255227</v>
      </c>
      <c r="C29" s="4">
        <f>B29/'a30-2'!B26*100</f>
        <v>-319433.041301627</v>
      </c>
      <c r="D29" s="213">
        <f>C29*1000000/'a1'!F28</f>
        <v>-10095.07576865235</v>
      </c>
      <c r="E29" s="11">
        <f t="shared" si="19"/>
        <v>1.4694595802978609</v>
      </c>
      <c r="F29" s="4">
        <f t="shared" si="20"/>
        <v>-3750.457603006822</v>
      </c>
      <c r="G29" s="4">
        <f>F29/'a30-2'!C26*100</f>
        <v>-4928.3279934386628</v>
      </c>
      <c r="H29" s="213">
        <f>G29*1000000/'a1'!L28</f>
        <v>-9507.007273377063</v>
      </c>
      <c r="I29" s="11">
        <f t="shared" si="0"/>
        <v>0.30364687064404217</v>
      </c>
      <c r="J29" s="4">
        <f t="shared" si="21"/>
        <v>-774.98879853866958</v>
      </c>
      <c r="K29" s="4">
        <f>J29/'a30-2'!D26*100</f>
        <v>-1014.3832441605623</v>
      </c>
      <c r="L29" s="213">
        <f>K29*1000000/'a1'!R28</f>
        <v>-7391.79372124784</v>
      </c>
      <c r="M29" s="11">
        <f t="shared" si="2"/>
        <v>2.3808783762782459</v>
      </c>
      <c r="N29" s="4">
        <f t="shared" si="22"/>
        <v>-6076.6444534236789</v>
      </c>
      <c r="O29" s="4">
        <f>N29/'a30-2'!E26*100</f>
        <v>-7770.6450811044488</v>
      </c>
      <c r="P29" s="213">
        <f>O29*1000000/'a1'!X28</f>
        <v>-8287.088126030545</v>
      </c>
      <c r="Q29" s="11">
        <f t="shared" si="4"/>
        <v>1.8473046757633214</v>
      </c>
      <c r="R29" s="4">
        <f t="shared" si="23"/>
        <v>-4714.8203048104524</v>
      </c>
      <c r="S29" s="4">
        <f>R29/'a30-2'!F26*100</f>
        <v>-6083.6391029812294</v>
      </c>
      <c r="T29" s="213">
        <f>S29*1000000/'a1'!AD28</f>
        <v>-8117.5366044444008</v>
      </c>
      <c r="U29" s="11">
        <f t="shared" si="5"/>
        <v>20.725931203660977</v>
      </c>
      <c r="V29" s="4">
        <f t="shared" si="24"/>
        <v>-52898.172433167805</v>
      </c>
      <c r="W29" s="4">
        <f>V29/'a30-2'!G26*100</f>
        <v>-65387.110547797034</v>
      </c>
      <c r="X29" s="213">
        <f>W29*1000000/'a1'!AJ28</f>
        <v>-8735.1834039139521</v>
      </c>
      <c r="Y29" s="11">
        <f t="shared" si="7"/>
        <v>40.667560870836908</v>
      </c>
      <c r="Z29" s="4">
        <f t="shared" si="25"/>
        <v>-103794.59558381092</v>
      </c>
      <c r="AA29" s="4">
        <f>Z29/'a30-2'!H26*100</f>
        <v>-129097.75570125735</v>
      </c>
      <c r="AB29" s="213">
        <f>AA29*1000000/'a1'!AP28</f>
        <v>-10544.065748191846</v>
      </c>
      <c r="AC29" s="11">
        <f t="shared" si="8"/>
        <v>3.0747234303010886</v>
      </c>
      <c r="AD29" s="4">
        <f t="shared" si="26"/>
        <v>-7847.5243694545588</v>
      </c>
      <c r="AE29" s="4">
        <f>AD29/'a30-2'!I26*100</f>
        <v>-10165.187007065491</v>
      </c>
      <c r="AF29" s="213">
        <f>AE29*1000000/'a1'!AV28</f>
        <v>-8736.0932008108484</v>
      </c>
      <c r="AG29" s="11">
        <f t="shared" si="10"/>
        <v>2.9933524447557955</v>
      </c>
      <c r="AH29" s="4">
        <f t="shared" si="27"/>
        <v>-7639.8436441768745</v>
      </c>
      <c r="AI29" s="4">
        <f>AH29/'a30-2'!J26*100</f>
        <v>-10118.998204207781</v>
      </c>
      <c r="AJ29" s="213">
        <f>AI29*1000000/'a1'!BB28</f>
        <v>-10155.333989221215</v>
      </c>
      <c r="AK29" s="11">
        <f t="shared" si="12"/>
        <v>13.87793714589475</v>
      </c>
      <c r="AL29" s="4">
        <f t="shared" si="28"/>
        <v>-35420.242639352793</v>
      </c>
      <c r="AM29" s="4">
        <f>AL29/'a30-2'!K26*100</f>
        <v>-45006.661549368218</v>
      </c>
      <c r="AN29" s="213">
        <f>AM29*1000000/'a1'!BH28</f>
        <v>-14138.406306356603</v>
      </c>
      <c r="AO29" s="11">
        <f t="shared" si="14"/>
        <v>12.110648600873324</v>
      </c>
      <c r="AP29" s="4">
        <f t="shared" si="29"/>
        <v>-30909.645104550957</v>
      </c>
      <c r="AQ29" s="4">
        <f>AP29/'a30-2'!L26*100</f>
        <v>-37925.944913559455</v>
      </c>
      <c r="AR29" s="4">
        <f>AQ29*1000000/'a1'!BN28</f>
        <v>-9195.4012049517078</v>
      </c>
    </row>
    <row r="30" spans="1:44" s="4" customFormat="1" ht="12.75" customHeight="1" x14ac:dyDescent="0.2">
      <c r="A30" s="16">
        <v>2004</v>
      </c>
      <c r="B30" s="74">
        <v>-202462</v>
      </c>
      <c r="C30" s="4">
        <f>B30/'a30-2'!B27*100</f>
        <v>-249337.43842364528</v>
      </c>
      <c r="D30" s="213">
        <f>C30*1000000/'a1'!F29</f>
        <v>-7806.7236019067732</v>
      </c>
      <c r="E30" s="11">
        <f t="shared" si="19"/>
        <v>1.4741740664849434</v>
      </c>
      <c r="F30" s="4">
        <f t="shared" si="20"/>
        <v>-2984.6422984867459</v>
      </c>
      <c r="G30" s="4">
        <f>F30/'a30-2'!C27*100</f>
        <v>-3856.1270006288701</v>
      </c>
      <c r="H30" s="213">
        <f>G30*1000000/'a1'!L29</f>
        <v>-7453.2534440760955</v>
      </c>
      <c r="I30" s="11">
        <f t="shared" si="0"/>
        <v>0.30238124292990126</v>
      </c>
      <c r="J30" s="4">
        <f t="shared" si="21"/>
        <v>-612.20711206073668</v>
      </c>
      <c r="K30" s="4">
        <f>J30/'a30-2'!D27*100</f>
        <v>-784.8809128983803</v>
      </c>
      <c r="L30" s="213">
        <f>K30*1000000/'a1'!R29</f>
        <v>-5700.679194799467</v>
      </c>
      <c r="M30" s="11">
        <f t="shared" si="2"/>
        <v>2.3174576318135913</v>
      </c>
      <c r="N30" s="4">
        <f t="shared" si="22"/>
        <v>-4691.9710705224334</v>
      </c>
      <c r="O30" s="4">
        <f>N30/'a30-2'!E27*100</f>
        <v>-5864.9638381530413</v>
      </c>
      <c r="P30" s="213">
        <f>O30*1000000/'a1'!X29</f>
        <v>-6241.8133171776408</v>
      </c>
      <c r="Q30" s="11">
        <f t="shared" si="4"/>
        <v>1.8343513776351676</v>
      </c>
      <c r="R30" s="4">
        <f t="shared" si="23"/>
        <v>-3713.8644861877133</v>
      </c>
      <c r="S30" s="4">
        <f>R30/'a30-2'!F27*100</f>
        <v>-4701.0942863135615</v>
      </c>
      <c r="T30" s="213">
        <f>S30*1000000/'a1'!AD29</f>
        <v>-6272.9433355664632</v>
      </c>
      <c r="U30" s="11">
        <f t="shared" si="5"/>
        <v>20.424920886016722</v>
      </c>
      <c r="V30" s="4">
        <f t="shared" si="24"/>
        <v>-41352.703324247173</v>
      </c>
      <c r="W30" s="4">
        <f>V30/'a30-2'!G27*100</f>
        <v>-50368.700760349784</v>
      </c>
      <c r="X30" s="213">
        <f>W30*1000000/'a1'!AJ29</f>
        <v>-6684.203356354169</v>
      </c>
      <c r="Y30" s="11">
        <f t="shared" si="7"/>
        <v>39.986344555902349</v>
      </c>
      <c r="Z30" s="4">
        <f t="shared" si="25"/>
        <v>-80957.15291477101</v>
      </c>
      <c r="AA30" s="4">
        <f>Z30/'a30-2'!H27*100</f>
        <v>-99090.762441580184</v>
      </c>
      <c r="AB30" s="213">
        <f>AA30*1000000/'a1'!AP29</f>
        <v>-7997.8719675235288</v>
      </c>
      <c r="AC30" s="11">
        <f t="shared" si="8"/>
        <v>3.0753198061585754</v>
      </c>
      <c r="AD30" s="4">
        <f t="shared" si="26"/>
        <v>-6226.3539859447746</v>
      </c>
      <c r="AE30" s="4">
        <f>AD30/'a30-2'!I27*100</f>
        <v>-7891.4499188146692</v>
      </c>
      <c r="AF30" s="213">
        <f>AE30*1000000/'a1'!AV29</f>
        <v>-6726.2713801704949</v>
      </c>
      <c r="AG30" s="11">
        <f t="shared" si="10"/>
        <v>3.1117043776029756</v>
      </c>
      <c r="AH30" s="4">
        <f t="shared" si="27"/>
        <v>-6300.0189169825362</v>
      </c>
      <c r="AI30" s="4">
        <f>AH30/'a30-2'!J27*100</f>
        <v>-8171.2307613262465</v>
      </c>
      <c r="AJ30" s="213">
        <f>AI30*1000000/'a1'!BB29</f>
        <v>-8193.3117364559948</v>
      </c>
      <c r="AK30" s="11">
        <f t="shared" si="12"/>
        <v>14.573892497815802</v>
      </c>
      <c r="AL30" s="4">
        <f t="shared" si="28"/>
        <v>-29506.594228927828</v>
      </c>
      <c r="AM30" s="4">
        <f>AL30/'a30-2'!K27*100</f>
        <v>-36929.404541837081</v>
      </c>
      <c r="AN30" s="213">
        <f>AM30*1000000/'a1'!BH29</f>
        <v>-11402.12754898998</v>
      </c>
      <c r="AO30" s="11">
        <f t="shared" si="14"/>
        <v>12.322840452156909</v>
      </c>
      <c r="AP30" s="4">
        <f t="shared" si="29"/>
        <v>-24949.069236245919</v>
      </c>
      <c r="AQ30" s="4">
        <f>AP30/'a30-2'!L27*100</f>
        <v>-30131.726130731789</v>
      </c>
      <c r="AR30" s="4">
        <f>AQ30*1000000/'a1'!BN29</f>
        <v>-7250.8202440380373</v>
      </c>
    </row>
    <row r="31" spans="1:44" s="4" customFormat="1" ht="12.75" customHeight="1" x14ac:dyDescent="0.2">
      <c r="A31" s="16">
        <v>2005</v>
      </c>
      <c r="B31" s="74">
        <v>-206538</v>
      </c>
      <c r="C31" s="4">
        <f>B31/'a30-2'!B28*100</f>
        <v>-249141.13389626055</v>
      </c>
      <c r="D31" s="213">
        <f>C31*1000000/'a1'!F30</f>
        <v>-7727.0478784570914</v>
      </c>
      <c r="E31" s="11">
        <f t="shared" si="19"/>
        <v>1.568103320929382</v>
      </c>
      <c r="F31" s="4">
        <f t="shared" si="20"/>
        <v>-3238.7292369811266</v>
      </c>
      <c r="G31" s="4">
        <f>F31/'a30-2'!C28*100</f>
        <v>-4079.0040768024264</v>
      </c>
      <c r="H31" s="213">
        <f>G31*1000000/'a1'!L30</f>
        <v>-7931.0222955074296</v>
      </c>
      <c r="I31" s="11">
        <f t="shared" si="0"/>
        <v>0.30036789791712099</v>
      </c>
      <c r="J31" s="4">
        <f t="shared" si="21"/>
        <v>-620.37384900006339</v>
      </c>
      <c r="K31" s="4">
        <f>J31/'a30-2'!D28*100</f>
        <v>-772.57017310095068</v>
      </c>
      <c r="L31" s="213">
        <f>K31*1000000/'a1'!R30</f>
        <v>-5595.6178746619444</v>
      </c>
      <c r="M31" s="11">
        <f t="shared" si="2"/>
        <v>2.2659838631391609</v>
      </c>
      <c r="N31" s="4">
        <f t="shared" si="22"/>
        <v>-4680.11775125036</v>
      </c>
      <c r="O31" s="4">
        <f>N31/'a30-2'!E28*100</f>
        <v>-5700.5088322172478</v>
      </c>
      <c r="P31" s="213">
        <f>O31*1000000/'a1'!X30</f>
        <v>-6077.7486107370887</v>
      </c>
      <c r="Q31" s="11">
        <f t="shared" si="4"/>
        <v>1.8038252942128179</v>
      </c>
      <c r="R31" s="4">
        <f t="shared" si="23"/>
        <v>-3725.5846861612699</v>
      </c>
      <c r="S31" s="4">
        <f>R31/'a30-2'!F28*100</f>
        <v>-4593.8158892247475</v>
      </c>
      <c r="T31" s="213">
        <f>S31*1000000/'a1'!AD30</f>
        <v>-6140.9642919825355</v>
      </c>
      <c r="U31" s="11">
        <f t="shared" si="5"/>
        <v>19.774759248447161</v>
      </c>
      <c r="V31" s="4">
        <f t="shared" si="24"/>
        <v>-40842.392256557796</v>
      </c>
      <c r="W31" s="4">
        <f>V31/'a30-2'!G28*100</f>
        <v>-48737.938253648921</v>
      </c>
      <c r="X31" s="213">
        <f>W31*1000000/'a1'!AJ30</f>
        <v>-6428.5630015469196</v>
      </c>
      <c r="Y31" s="11">
        <f t="shared" si="7"/>
        <v>39.206522274354768</v>
      </c>
      <c r="Z31" s="4">
        <f t="shared" si="25"/>
        <v>-80976.366975006851</v>
      </c>
      <c r="AA31" s="4">
        <f>Z31/'a30-2'!H28*100</f>
        <v>-96977.685000008205</v>
      </c>
      <c r="AB31" s="213">
        <f>AA31*1000000/'a1'!AP30</f>
        <v>-7741.1341423382701</v>
      </c>
      <c r="AC31" s="11">
        <f t="shared" si="8"/>
        <v>3.0346302379729737</v>
      </c>
      <c r="AD31" s="4">
        <f t="shared" si="26"/>
        <v>-6267.6646009046199</v>
      </c>
      <c r="AE31" s="4">
        <f>AD31/'a30-2'!I28*100</f>
        <v>-7718.7987695869697</v>
      </c>
      <c r="AF31" s="213">
        <f>AE31*1000000/'a1'!AV30</f>
        <v>-6551.0037407528798</v>
      </c>
      <c r="AG31" s="11">
        <f t="shared" si="10"/>
        <v>3.1603345549701394</v>
      </c>
      <c r="AH31" s="4">
        <f t="shared" si="27"/>
        <v>-6527.2917831442264</v>
      </c>
      <c r="AI31" s="4">
        <f>AH31/'a30-2'!J28*100</f>
        <v>-8283.3652070358221</v>
      </c>
      <c r="AJ31" s="213">
        <f>AI31*1000000/'a1'!BB30</f>
        <v>-8337.4754225280285</v>
      </c>
      <c r="AK31" s="11">
        <f t="shared" si="12"/>
        <v>15.872579295014738</v>
      </c>
      <c r="AL31" s="4">
        <f t="shared" si="28"/>
        <v>-32782.907824337541</v>
      </c>
      <c r="AM31" s="4">
        <f>AL31/'a30-2'!K28*100</f>
        <v>-40175.132137668552</v>
      </c>
      <c r="AN31" s="213">
        <f>AM31*1000000/'a1'!BH30</f>
        <v>-12094.244223657</v>
      </c>
      <c r="AO31" s="11">
        <f t="shared" si="14"/>
        <v>12.464705013400488</v>
      </c>
      <c r="AP31" s="4">
        <f t="shared" si="29"/>
        <v>-25744.352440577102</v>
      </c>
      <c r="AQ31" s="4">
        <f>AP31/'a30-2'!L28*100</f>
        <v>-30648.038619734645</v>
      </c>
      <c r="AR31" s="4">
        <f>AQ31*1000000/'a1'!BN30</f>
        <v>-7303.9760528013903</v>
      </c>
    </row>
    <row r="32" spans="1:44" s="4" customFormat="1" ht="12.75" customHeight="1" x14ac:dyDescent="0.2">
      <c r="A32" s="16">
        <v>2006</v>
      </c>
      <c r="B32" s="74">
        <v>-135326</v>
      </c>
      <c r="C32" s="4">
        <f>B32/'a30-2'!B29*100</f>
        <v>-160338.86255924168</v>
      </c>
      <c r="D32" s="213">
        <f>C32*1000000/'a1'!F31</f>
        <v>-4922.7199801751713</v>
      </c>
      <c r="E32" s="11">
        <f t="shared" si="19"/>
        <v>1.6438550211011063</v>
      </c>
      <c r="F32" s="4">
        <f>E32/100*B32</f>
        <v>-2224.5632458552832</v>
      </c>
      <c r="G32" s="4">
        <f>F32/'a30-2'!C29*100</f>
        <v>-2739.6099086887725</v>
      </c>
      <c r="H32" s="213">
        <f>G32*1000000/'a1'!L31</f>
        <v>-5365.5453731029856</v>
      </c>
      <c r="I32" s="11">
        <f t="shared" si="0"/>
        <v>0.29640439287881098</v>
      </c>
      <c r="J32" s="4">
        <f>I32/100*B32</f>
        <v>-401.11220870717972</v>
      </c>
      <c r="K32" s="4">
        <f>J32/'a30-2'!D29*100</f>
        <v>-489.75849658996299</v>
      </c>
      <c r="L32" s="213">
        <f>K32*1000000/'a1'!R31</f>
        <v>-3552.3467682362457</v>
      </c>
      <c r="M32" s="11">
        <f t="shared" si="2"/>
        <v>2.192229875103902</v>
      </c>
      <c r="N32" s="4">
        <f>M32/100*B32</f>
        <v>-2966.6570007831065</v>
      </c>
      <c r="O32" s="4">
        <f>N32/'a30-2'!E29*100</f>
        <v>-3531.7345247417934</v>
      </c>
      <c r="P32" s="213">
        <f>O32*1000000/'a1'!X31</f>
        <v>-3765.6571466944524</v>
      </c>
      <c r="Q32" s="11">
        <f t="shared" si="4"/>
        <v>1.7901863151508348</v>
      </c>
      <c r="R32" s="4">
        <f>Q32/100*B32</f>
        <v>-2422.5875328410189</v>
      </c>
      <c r="S32" s="4">
        <f>R32/'a30-2'!F29*100</f>
        <v>-2929.3682380181604</v>
      </c>
      <c r="T32" s="213">
        <f>S32*1000000/'a1'!AD31</f>
        <v>-3928.7630552494638</v>
      </c>
      <c r="U32" s="11">
        <f t="shared" si="5"/>
        <v>19.478232050696111</v>
      </c>
      <c r="V32" s="4">
        <f>U32/100*B32</f>
        <v>-26359.112304925016</v>
      </c>
      <c r="W32" s="4">
        <f>V32/'a30-2'!G29*100</f>
        <v>-30974.280029289093</v>
      </c>
      <c r="X32" s="213">
        <f>W32*1000000/'a1'!AJ31</f>
        <v>-4058.5274925983831</v>
      </c>
      <c r="Y32" s="11">
        <f t="shared" si="7"/>
        <v>38.684715529291651</v>
      </c>
      <c r="Z32" s="4">
        <f t="shared" si="25"/>
        <v>-52350.478137169222</v>
      </c>
      <c r="AA32" s="4">
        <f>Z32/'a30-2'!H29*100</f>
        <v>-61806.939949432373</v>
      </c>
      <c r="AB32" s="213">
        <f>AA32*1000000/'a1'!AP31</f>
        <v>-4881.311749414358</v>
      </c>
      <c r="AC32" s="11">
        <f t="shared" si="8"/>
        <v>3.1192620091888035</v>
      </c>
      <c r="AD32" s="4">
        <f t="shared" si="26"/>
        <v>-4221.1725065548408</v>
      </c>
      <c r="AE32" s="4">
        <f>AD32/'a30-2'!I29*100</f>
        <v>-5098.0344282063297</v>
      </c>
      <c r="AF32" s="213">
        <f>AE32*1000000/'a1'!AV31</f>
        <v>-4307.3730340720613</v>
      </c>
      <c r="AG32" s="11">
        <f t="shared" si="10"/>
        <v>3.0879912121042041</v>
      </c>
      <c r="AH32" s="4">
        <f t="shared" si="27"/>
        <v>-4178.8549876921352</v>
      </c>
      <c r="AI32" s="4">
        <f>AH32/'a30-2'!J29*100</f>
        <v>-5197.5808304628545</v>
      </c>
      <c r="AJ32" s="213">
        <f>AI32*1000000/'a1'!BB31</f>
        <v>-5237.8441383543841</v>
      </c>
      <c r="AK32" s="11">
        <f t="shared" si="12"/>
        <v>16.443828828467652</v>
      </c>
      <c r="AL32" s="4">
        <f t="shared" si="28"/>
        <v>-22252.775800412135</v>
      </c>
      <c r="AM32" s="4">
        <f>AL32/'a30-2'!K29*100</f>
        <v>-26586.351016024055</v>
      </c>
      <c r="AN32" s="213">
        <f>AM32*1000000/'a1'!BH31</f>
        <v>-7770.526406617123</v>
      </c>
      <c r="AO32" s="11">
        <f t="shared" si="14"/>
        <v>12.727414867259476</v>
      </c>
      <c r="AP32" s="4">
        <f t="shared" si="29"/>
        <v>-17223.50144326756</v>
      </c>
      <c r="AQ32" s="4">
        <f>AP32/'a30-2'!L29*100</f>
        <v>-20074.011006139346</v>
      </c>
      <c r="AR32" s="4">
        <f>AQ32*1000000/'a1'!BN31</f>
        <v>-4732.4353183051007</v>
      </c>
    </row>
    <row r="33" spans="1:44" s="4" customFormat="1" ht="12.75" customHeight="1" x14ac:dyDescent="0.2">
      <c r="A33" s="16">
        <v>2007</v>
      </c>
      <c r="B33" s="74">
        <v>-177153</v>
      </c>
      <c r="C33" s="4">
        <f>B33/'a30-2'!B30*100</f>
        <v>-205991.86046511628</v>
      </c>
      <c r="D33" s="213">
        <f>C33*1000000/'a1'!F32</f>
        <v>-6263.266577807356</v>
      </c>
      <c r="E33" s="11">
        <f t="shared" si="19"/>
        <v>1.8436787117130993</v>
      </c>
      <c r="F33" s="4">
        <f t="shared" si="20"/>
        <v>-3266.1321481611067</v>
      </c>
      <c r="G33" s="4">
        <f>F33/'a30-2'!C30*100</f>
        <v>-3949.373818816332</v>
      </c>
      <c r="H33" s="213">
        <f>G33*1000000/'a1'!L32</f>
        <v>-7758.3677318918135</v>
      </c>
      <c r="I33" s="11">
        <f t="shared" si="0"/>
        <v>0.29397950510280724</v>
      </c>
      <c r="J33" s="4">
        <f t="shared" si="21"/>
        <v>-520.79351267477603</v>
      </c>
      <c r="K33" s="4">
        <f>J33/'a30-2'!D30*100</f>
        <v>-620.73124275897021</v>
      </c>
      <c r="L33" s="213">
        <f>K33*1000000/'a1'!R32</f>
        <v>-4507.5575507698859</v>
      </c>
      <c r="M33" s="11">
        <f t="shared" si="2"/>
        <v>2.1561666289526076</v>
      </c>
      <c r="N33" s="4">
        <f t="shared" si="22"/>
        <v>-3819.713868188413</v>
      </c>
      <c r="O33" s="4">
        <f>N33/'a30-2'!E30*100</f>
        <v>-4462.2825562948756</v>
      </c>
      <c r="P33" s="213">
        <f>O33*1000000/'a1'!X32</f>
        <v>-4771.6577587405791</v>
      </c>
      <c r="Q33" s="11">
        <f t="shared" si="4"/>
        <v>1.7970907565059919</v>
      </c>
      <c r="R33" s="4">
        <f t="shared" si="23"/>
        <v>-3183.6001878730599</v>
      </c>
      <c r="S33" s="4">
        <f>R33/'a30-2'!F30*100</f>
        <v>-3745.4119857330115</v>
      </c>
      <c r="T33" s="213">
        <f>S33*1000000/'a1'!AD32</f>
        <v>-5024.4985924003749</v>
      </c>
      <c r="U33" s="11">
        <f t="shared" si="5"/>
        <v>19.455763944218688</v>
      </c>
      <c r="V33" s="4">
        <f t="shared" si="24"/>
        <v>-34466.469500101732</v>
      </c>
      <c r="W33" s="4">
        <f>V33/'a30-2'!G30*100</f>
        <v>-39799.618360394612</v>
      </c>
      <c r="X33" s="213">
        <f>W33*1000000/'a1'!AJ32</f>
        <v>-5173.8883001916975</v>
      </c>
      <c r="Y33" s="11">
        <f t="shared" si="7"/>
        <v>38.1836782426643</v>
      </c>
      <c r="Z33" s="4">
        <f t="shared" si="25"/>
        <v>-67643.531517227078</v>
      </c>
      <c r="AA33" s="4">
        <f>Z33/'a30-2'!H30*100</f>
        <v>-78563.915815594752</v>
      </c>
      <c r="AB33" s="213">
        <f>AA33*1000000/'a1'!AP32</f>
        <v>-6154.5708779998422</v>
      </c>
      <c r="AC33" s="11">
        <f t="shared" si="8"/>
        <v>3.1552405744960419</v>
      </c>
      <c r="AD33" s="4">
        <f t="shared" si="26"/>
        <v>-5589.6033349369727</v>
      </c>
      <c r="AE33" s="4">
        <f>AD33/'a30-2'!I30*100</f>
        <v>-6599.2955548252321</v>
      </c>
      <c r="AF33" s="213">
        <f>AE33*1000000/'a1'!AV32</f>
        <v>-5548.2094645954776</v>
      </c>
      <c r="AG33" s="11">
        <f t="shared" si="10"/>
        <v>3.3225769034032022</v>
      </c>
      <c r="AH33" s="4">
        <f t="shared" si="27"/>
        <v>-5886.0446616858753</v>
      </c>
      <c r="AI33" s="4">
        <f>AH33/'a30-2'!J30*100</f>
        <v>-7108.7495914080619</v>
      </c>
      <c r="AJ33" s="213">
        <f>AI33*1000000/'a1'!BB32</f>
        <v>-7094.0365595834855</v>
      </c>
      <c r="AK33" s="11">
        <f t="shared" si="12"/>
        <v>16.551210938218034</v>
      </c>
      <c r="AL33" s="4">
        <f t="shared" si="28"/>
        <v>-29320.966713381393</v>
      </c>
      <c r="AM33" s="4">
        <f>AL33/'a30-2'!K30*100</f>
        <v>-34094.147341141157</v>
      </c>
      <c r="AN33" s="213">
        <f>AM33*1000000/'a1'!BH32</f>
        <v>-9701.9585501992242</v>
      </c>
      <c r="AO33" s="11">
        <f t="shared" si="14"/>
        <v>12.704884002330029</v>
      </c>
      <c r="AP33" s="4">
        <f t="shared" si="29"/>
        <v>-22507.083156647717</v>
      </c>
      <c r="AQ33" s="4">
        <f>AP33/'a30-2'!L30*100</f>
        <v>-25840.508790640321</v>
      </c>
      <c r="AR33" s="4">
        <f>AQ33*1000000/'a1'!BN32</f>
        <v>-6022.0431314847419</v>
      </c>
    </row>
    <row r="34" spans="1:44" s="4" customFormat="1" ht="12.75" customHeight="1" x14ac:dyDescent="0.2">
      <c r="A34" s="16">
        <v>2008</v>
      </c>
      <c r="B34" s="74">
        <v>-104496</v>
      </c>
      <c r="C34" s="4">
        <f>B34/'a30-2'!B31*100</f>
        <v>-119015.94533029613</v>
      </c>
      <c r="D34" s="213">
        <f>C34*1000000/'a1'!F33</f>
        <v>-3579.7178264018967</v>
      </c>
      <c r="E34" s="11">
        <f t="shared" si="19"/>
        <v>1.906712024627031</v>
      </c>
      <c r="F34" s="4">
        <f>E34/100*B34</f>
        <v>-1992.4377972542623</v>
      </c>
      <c r="G34" s="4">
        <f>F34/'a30-2'!C31*100</f>
        <v>-2357.9145529636239</v>
      </c>
      <c r="H34" s="213">
        <f>G34*1000000/'a1'!L33</f>
        <v>-4609.1818561398832</v>
      </c>
      <c r="I34" s="11">
        <f t="shared" si="0"/>
        <v>0.28731938437250493</v>
      </c>
      <c r="J34" s="4">
        <f t="shared" ref="J34:J39" si="30">I34/100*B34</f>
        <v>-300.23726389389276</v>
      </c>
      <c r="K34" s="4">
        <f>J34/'a30-2'!D31*100</f>
        <v>-347.09510276750609</v>
      </c>
      <c r="L34" s="213">
        <f>K34*1000000/'a1'!R33</f>
        <v>-2501.8387640374963</v>
      </c>
      <c r="M34" s="11">
        <f t="shared" si="2"/>
        <v>2.1417695760092839</v>
      </c>
      <c r="N34" s="4">
        <f t="shared" ref="N34:N39" si="31">M34/100*B34</f>
        <v>-2238.0635361466616</v>
      </c>
      <c r="O34" s="4">
        <f>N34/'a30-2'!E31*100</f>
        <v>-2546.1473676298765</v>
      </c>
      <c r="P34" s="213">
        <f>O34*1000000/'a1'!X33</f>
        <v>-2720.3446364232386</v>
      </c>
      <c r="Q34" s="11">
        <f t="shared" si="4"/>
        <v>1.7405725024305374</v>
      </c>
      <c r="R34" s="4">
        <f t="shared" ref="R34:R39" si="32">Q34/100*B34</f>
        <v>-1818.8286421398143</v>
      </c>
      <c r="S34" s="4">
        <f>R34/'a30-2'!F31*100</f>
        <v>-2090.6076346434647</v>
      </c>
      <c r="T34" s="213">
        <f>S34*1000000/'a1'!AD33</f>
        <v>-2799.1399292297438</v>
      </c>
      <c r="U34" s="11">
        <f t="shared" si="5"/>
        <v>19.03284227728825</v>
      </c>
      <c r="V34" s="4">
        <f t="shared" ref="V34:V39" si="33">U34/100*B34</f>
        <v>-19888.558866075131</v>
      </c>
      <c r="W34" s="4">
        <f>V34/'a30-2'!G31*100</f>
        <v>-22626.346832849977</v>
      </c>
      <c r="X34" s="213">
        <f>W34*1000000/'a1'!AJ33</f>
        <v>-2915.1600212082144</v>
      </c>
      <c r="Y34" s="11">
        <f t="shared" si="7"/>
        <v>36.759862912263486</v>
      </c>
      <c r="Z34" s="4">
        <f t="shared" si="25"/>
        <v>-38412.586348798854</v>
      </c>
      <c r="AA34" s="4">
        <f>Z34/'a30-2'!H31*100</f>
        <v>-43799.984434206213</v>
      </c>
      <c r="AB34" s="213">
        <f>AA34*1000000/'a1'!AP33</f>
        <v>-3399.6105841096723</v>
      </c>
      <c r="AC34" s="11">
        <f t="shared" si="8"/>
        <v>3.1506160680393545</v>
      </c>
      <c r="AD34" s="4">
        <f t="shared" si="26"/>
        <v>-3292.2677664584039</v>
      </c>
      <c r="AE34" s="4">
        <f>AD34/'a30-2'!I31*100</f>
        <v>-3810.4951000675969</v>
      </c>
      <c r="AF34" s="213">
        <f>AE34*1000000/'a1'!AV33</f>
        <v>-3181.3325129742238</v>
      </c>
      <c r="AG34" s="11">
        <f t="shared" si="10"/>
        <v>4.0829406152291945</v>
      </c>
      <c r="AH34" s="4">
        <f t="shared" si="27"/>
        <v>-4266.5096252898984</v>
      </c>
      <c r="AI34" s="4">
        <f>AH34/'a30-2'!J31*100</f>
        <v>-5013.5248240774363</v>
      </c>
      <c r="AJ34" s="213">
        <f>AI34*1000000/'a1'!BB33</f>
        <v>-4927.9364242608735</v>
      </c>
      <c r="AK34" s="11">
        <f t="shared" si="12"/>
        <v>17.876986749271744</v>
      </c>
      <c r="AL34" s="4">
        <f t="shared" si="28"/>
        <v>-18680.736073519001</v>
      </c>
      <c r="AM34" s="4">
        <f>AL34/'a30-2'!K31*100</f>
        <v>-21036.864947656533</v>
      </c>
      <c r="AN34" s="213">
        <f>AM34*1000000/'a1'!BH33</f>
        <v>-5850.277039011793</v>
      </c>
      <c r="AO34" s="11">
        <f t="shared" si="14"/>
        <v>12.45756743496389</v>
      </c>
      <c r="AP34" s="4">
        <f t="shared" si="29"/>
        <v>-13017.659666839867</v>
      </c>
      <c r="AQ34" s="4">
        <f>AP34/'a30-2'!L31*100</f>
        <v>-14676.053739391056</v>
      </c>
      <c r="AR34" s="4">
        <f>AQ34*1000000/'a1'!BN33</f>
        <v>-3374.3189743797921</v>
      </c>
    </row>
    <row r="35" spans="1:44" s="4" customFormat="1" ht="12.75" customHeight="1" x14ac:dyDescent="0.2">
      <c r="A35" s="16">
        <v>2009</v>
      </c>
      <c r="B35" s="74">
        <v>-195062</v>
      </c>
      <c r="C35" s="4">
        <f>B35/'a30-2'!B32*100</f>
        <v>-220409.03954802261</v>
      </c>
      <c r="D35" s="213">
        <f>C35*1000000/'a1'!F34</f>
        <v>-6553.927663604336</v>
      </c>
      <c r="E35" s="11">
        <f t="shared" si="19"/>
        <v>1.5924049247327428</v>
      </c>
      <c r="F35" s="4">
        <f>E35/100*B35</f>
        <v>-3106.1768942821827</v>
      </c>
      <c r="G35" s="4">
        <f>F35/'a30-2'!C32*100</f>
        <v>-3603.4534736452238</v>
      </c>
      <c r="H35" s="213">
        <f>G35*1000000/'a1'!L34</f>
        <v>-6973.4228049355934</v>
      </c>
      <c r="I35" s="11">
        <f t="shared" si="0"/>
        <v>0.31419163589663301</v>
      </c>
      <c r="J35" s="4">
        <f t="shared" si="30"/>
        <v>-612.86848881269032</v>
      </c>
      <c r="K35" s="4">
        <f>J35/'a30-2'!D32*100</f>
        <v>-704.4465388651613</v>
      </c>
      <c r="L35" s="213">
        <f>K35*1000000/'a1'!R34</f>
        <v>-5036.3296623734477</v>
      </c>
      <c r="M35" s="11">
        <f t="shared" si="2"/>
        <v>2.2277249776304719</v>
      </c>
      <c r="N35" s="4">
        <f t="shared" si="31"/>
        <v>-4345.4448958655512</v>
      </c>
      <c r="O35" s="4">
        <f>N35/'a30-2'!E32*100</f>
        <v>-4904.5653452207125</v>
      </c>
      <c r="P35" s="213">
        <f>O35*1000000/'a1'!X34</f>
        <v>-5227.2653439650512</v>
      </c>
      <c r="Q35" s="11">
        <f t="shared" si="4"/>
        <v>1.8400925582975993</v>
      </c>
      <c r="R35" s="4">
        <f t="shared" si="32"/>
        <v>-3589.3213460664629</v>
      </c>
      <c r="S35" s="4">
        <f>R35/'a30-2'!F32*100</f>
        <v>-4083.4145006444401</v>
      </c>
      <c r="T35" s="213">
        <f>S35*1000000/'a1'!AD34</f>
        <v>-5444.872100022455</v>
      </c>
      <c r="U35" s="11">
        <f t="shared" si="5"/>
        <v>20.081026694515618</v>
      </c>
      <c r="V35" s="4">
        <f t="shared" si="33"/>
        <v>-39170.452290856054</v>
      </c>
      <c r="W35" s="4">
        <f>V35/'a30-2'!G32*100</f>
        <v>-44310.466392371098</v>
      </c>
      <c r="X35" s="213">
        <f>W35*1000000/'a1'!AJ34</f>
        <v>-5649.0242936557961</v>
      </c>
      <c r="Y35" s="11">
        <f t="shared" si="7"/>
        <v>38.08999232499265</v>
      </c>
      <c r="Z35" s="4">
        <f t="shared" si="25"/>
        <v>-74299.100828977156</v>
      </c>
      <c r="AA35" s="4">
        <f>Z35/'a30-2'!H32*100</f>
        <v>-84048.756593865546</v>
      </c>
      <c r="AB35" s="213">
        <f>AA35*1000000/'a1'!AP34</f>
        <v>-6465.8156840519196</v>
      </c>
      <c r="AC35" s="11">
        <f t="shared" si="8"/>
        <v>3.236294766103196</v>
      </c>
      <c r="AD35" s="4">
        <f t="shared" si="26"/>
        <v>-6312.781296656216</v>
      </c>
      <c r="AE35" s="4">
        <f>AD35/'a30-2'!I32*100</f>
        <v>-7189.955918742844</v>
      </c>
      <c r="AF35" s="213">
        <f>AE35*1000000/'a1'!AV34</f>
        <v>-5949.2169729493844</v>
      </c>
      <c r="AG35" s="11">
        <f t="shared" si="10"/>
        <v>3.8258575197889182</v>
      </c>
      <c r="AH35" s="4">
        <f t="shared" si="27"/>
        <v>-7462.794195250659</v>
      </c>
      <c r="AI35" s="4">
        <f>AH35/'a30-2'!J32*100</f>
        <v>-8617.5452601046873</v>
      </c>
      <c r="AJ35" s="213">
        <f>AI35*1000000/'a1'!BB34</f>
        <v>-8327.8123409506716</v>
      </c>
      <c r="AK35" s="11">
        <f t="shared" si="12"/>
        <v>15.645496119857395</v>
      </c>
      <c r="AL35" s="4">
        <f t="shared" si="28"/>
        <v>-30518.417641316231</v>
      </c>
      <c r="AM35" s="4">
        <f>AL35/'a30-2'!K32*100</f>
        <v>-34136.932484693767</v>
      </c>
      <c r="AN35" s="213">
        <f>AM35*1000000/'a1'!BH34</f>
        <v>-9278.8365578494668</v>
      </c>
      <c r="AO35" s="11">
        <f t="shared" si="14"/>
        <v>12.61214993120495</v>
      </c>
      <c r="AP35" s="4">
        <f t="shared" si="29"/>
        <v>-24601.511898806999</v>
      </c>
      <c r="AQ35" s="4">
        <f>AP35/'a30-2'!L32*100</f>
        <v>-27365.41924227697</v>
      </c>
      <c r="AR35" s="4">
        <f>AQ35*1000000/'a1'!BN34</f>
        <v>-6204.5887274965453</v>
      </c>
    </row>
    <row r="36" spans="1:44" s="4" customFormat="1" ht="12.75" customHeight="1" x14ac:dyDescent="0.2">
      <c r="A36" s="16">
        <v>2010</v>
      </c>
      <c r="B36" s="74">
        <v>-243143</v>
      </c>
      <c r="C36" s="4">
        <f>B36/'a30-2'!B33*100</f>
        <v>-271062.43032329989</v>
      </c>
      <c r="D36" s="213">
        <f>C36*1000000/'a1'!F35</f>
        <v>-7971.0407423775996</v>
      </c>
      <c r="E36" s="11">
        <f t="shared" si="19"/>
        <v>1.7470685118315918</v>
      </c>
      <c r="F36" s="4">
        <f>E36/100*B36</f>
        <v>-4247.8747917226874</v>
      </c>
      <c r="G36" s="4">
        <f>F36/'a30-2'!C33*100</f>
        <v>-4821.6512959394868</v>
      </c>
      <c r="H36" s="213">
        <f>G36*1000000/'a1'!L35</f>
        <v>-9236.8444870699477</v>
      </c>
      <c r="I36" s="11">
        <f t="shared" si="0"/>
        <v>0.31397654809465275</v>
      </c>
      <c r="J36" s="4">
        <f t="shared" si="30"/>
        <v>-763.41199833378153</v>
      </c>
      <c r="K36" s="4">
        <f>J36/'a30-2'!D33*100</f>
        <v>-856.80358960020374</v>
      </c>
      <c r="L36" s="213">
        <f>K36*1000000/'a1'!R35</f>
        <v>-6048.9931772627415</v>
      </c>
      <c r="M36" s="11">
        <f t="shared" si="2"/>
        <v>2.2160826098647819</v>
      </c>
      <c r="N36" s="4">
        <f t="shared" si="31"/>
        <v>-5388.2497401035271</v>
      </c>
      <c r="O36" s="4">
        <f>N36/'a30-2'!E33*100</f>
        <v>-5960.4532523269099</v>
      </c>
      <c r="P36" s="213">
        <f>O36*1000000/'a1'!X35</f>
        <v>-6326.4779612531738</v>
      </c>
      <c r="Q36" s="11">
        <f t="shared" si="4"/>
        <v>1.8168144015058389</v>
      </c>
      <c r="R36" s="4">
        <f t="shared" si="32"/>
        <v>-4417.4570402533418</v>
      </c>
      <c r="S36" s="4">
        <f>R36/'a30-2'!F33*100</f>
        <v>-4963.434876689148</v>
      </c>
      <c r="T36" s="213">
        <f>S36*1000000/'a1'!AD35</f>
        <v>-6591.2493681416081</v>
      </c>
      <c r="U36" s="11">
        <f t="shared" si="5"/>
        <v>19.755073083128458</v>
      </c>
      <c r="V36" s="4">
        <f t="shared" si="33"/>
        <v>-48033.077346511025</v>
      </c>
      <c r="W36" s="4">
        <f>V36/'a30-2'!G33*100</f>
        <v>-53728.274436813226</v>
      </c>
      <c r="X36" s="213">
        <f>W36*1000000/'a1'!AJ35</f>
        <v>-6775.7635068852851</v>
      </c>
      <c r="Y36" s="11">
        <f t="shared" si="7"/>
        <v>37.912233020897354</v>
      </c>
      <c r="Z36" s="4">
        <f t="shared" si="25"/>
        <v>-92180.94073400044</v>
      </c>
      <c r="AA36" s="4">
        <f>Z36/'a30-2'!H33*100</f>
        <v>-102651.38166369758</v>
      </c>
      <c r="AB36" s="213">
        <f>AA36*1000000/'a1'!AP35</f>
        <v>-7814.2222155002992</v>
      </c>
      <c r="AC36" s="11">
        <f t="shared" si="8"/>
        <v>3.2027288529502149</v>
      </c>
      <c r="AD36" s="4">
        <f t="shared" si="26"/>
        <v>-7787.2110149287419</v>
      </c>
      <c r="AE36" s="4">
        <f>AD36/'a30-2'!I33*100</f>
        <v>-8720.2810917455117</v>
      </c>
      <c r="AF36" s="213">
        <f>AE36*1000000/'a1'!AV35</f>
        <v>-7143.1927172464138</v>
      </c>
      <c r="AG36" s="11">
        <f t="shared" si="10"/>
        <v>3.8055326137062075</v>
      </c>
      <c r="AH36" s="4">
        <f t="shared" si="27"/>
        <v>-9252.8861629436851</v>
      </c>
      <c r="AI36" s="4">
        <f>AH36/'a30-2'!J33*100</f>
        <v>-10443.438107159916</v>
      </c>
      <c r="AJ36" s="213">
        <f>AI36*1000000/'a1'!BB35</f>
        <v>-9932.6420567495152</v>
      </c>
      <c r="AK36" s="11">
        <f t="shared" si="12"/>
        <v>16.218200195912722</v>
      </c>
      <c r="AL36" s="4">
        <f t="shared" si="28"/>
        <v>-39433.418502348068</v>
      </c>
      <c r="AM36" s="4">
        <f>AL36/'a30-2'!K33*100</f>
        <v>-43717.758871782782</v>
      </c>
      <c r="AN36" s="213">
        <f>AM36*1000000/'a1'!BH35</f>
        <v>-11713.971226895816</v>
      </c>
      <c r="AO36" s="11">
        <f t="shared" si="14"/>
        <v>12.424011793177629</v>
      </c>
      <c r="AP36" s="4">
        <f t="shared" si="29"/>
        <v>-30208.114994285883</v>
      </c>
      <c r="AQ36" s="4">
        <f>AP36/'a30-2'!L33*100</f>
        <v>-33232.249718686333</v>
      </c>
      <c r="AR36" s="4">
        <f>AQ36*1000000/'a1'!BN35</f>
        <v>-7441.9047206622454</v>
      </c>
    </row>
    <row r="37" spans="1:44" s="4" customFormat="1" ht="12.75" customHeight="1" x14ac:dyDescent="0.2">
      <c r="A37" s="16">
        <v>2011</v>
      </c>
      <c r="B37" s="74">
        <v>-238380</v>
      </c>
      <c r="C37" s="4">
        <f>B37/'a30-2'!B34*100</f>
        <v>-259108.69565217389</v>
      </c>
      <c r="D37" s="213">
        <f>C37*1000000/'a1'!F36</f>
        <v>-7545.5612593009573</v>
      </c>
      <c r="E37" s="11">
        <f t="shared" si="19"/>
        <v>1.8918155668654384</v>
      </c>
      <c r="F37" s="4">
        <f>E37/100*B37</f>
        <v>-4509.709948293832</v>
      </c>
      <c r="G37" s="4">
        <f>F37/'a30-2'!C34*100</f>
        <v>-4966.6409122178766</v>
      </c>
      <c r="H37" s="213">
        <f>G37*1000000/'a1'!L36</f>
        <v>-9461.0793538834314</v>
      </c>
      <c r="I37" s="11">
        <f t="shared" si="0"/>
        <v>0.30618980272966634</v>
      </c>
      <c r="J37" s="4">
        <f t="shared" si="30"/>
        <v>-729.89525174697872</v>
      </c>
      <c r="K37" s="4">
        <f>J37/'a30-2'!D34*100</f>
        <v>-799.44715415879375</v>
      </c>
      <c r="L37" s="213">
        <f>K37*1000000/'a1'!R36</f>
        <v>-5554.8795436206301</v>
      </c>
      <c r="M37" s="11">
        <f t="shared" si="2"/>
        <v>2.1268128583934165</v>
      </c>
      <c r="N37" s="4">
        <f t="shared" si="31"/>
        <v>-5069.8964918382262</v>
      </c>
      <c r="O37" s="4">
        <f>N37/'a30-2'!E34*100</f>
        <v>-5469.1440041404812</v>
      </c>
      <c r="P37" s="213">
        <f>O37*1000000/'a1'!X36</f>
        <v>-5793.0017679793673</v>
      </c>
      <c r="Q37" s="11">
        <f t="shared" si="4"/>
        <v>1.7790236310660894</v>
      </c>
      <c r="R37" s="4">
        <f t="shared" si="32"/>
        <v>-4240.8365317353437</v>
      </c>
      <c r="S37" s="4">
        <f>R37/'a30-2'!F34*100</f>
        <v>-4609.6049257992863</v>
      </c>
      <c r="T37" s="213">
        <f>S37*1000000/'a1'!AD36</f>
        <v>-6100.6695771506847</v>
      </c>
      <c r="U37" s="11">
        <f t="shared" si="5"/>
        <v>19.489894101844186</v>
      </c>
      <c r="V37" s="4">
        <f t="shared" si="33"/>
        <v>-46460.00955997617</v>
      </c>
      <c r="W37" s="4">
        <f>V37/'a30-2'!G34*100</f>
        <v>-50720.534454122455</v>
      </c>
      <c r="X37" s="213">
        <f>W37*1000000/'a1'!AJ36</f>
        <v>-6336.3157078662498</v>
      </c>
      <c r="Y37" s="11">
        <f t="shared" si="7"/>
        <v>37.227313798889895</v>
      </c>
      <c r="Z37" s="4">
        <f t="shared" si="25"/>
        <v>-88742.470633793724</v>
      </c>
      <c r="AA37" s="4">
        <f>Z37/'a30-2'!H34*100</f>
        <v>-96145.68866066492</v>
      </c>
      <c r="AB37" s="213">
        <f>AA37*1000000/'a1'!AP36</f>
        <v>-7249.5240216315378</v>
      </c>
      <c r="AC37" s="11">
        <f t="shared" si="8"/>
        <v>3.1708005859994821</v>
      </c>
      <c r="AD37" s="4">
        <f t="shared" si="26"/>
        <v>-7558.554436905566</v>
      </c>
      <c r="AE37" s="4">
        <f>AD37/'a30-2'!I34*100</f>
        <v>-8287.8886369578559</v>
      </c>
      <c r="AF37" s="213">
        <f>AE37*1000000/'a1'!AV36</f>
        <v>-6719.802552033243</v>
      </c>
      <c r="AG37" s="11">
        <f t="shared" si="10"/>
        <v>4.2194668396781845</v>
      </c>
      <c r="AH37" s="4">
        <f t="shared" si="27"/>
        <v>-10058.365052424857</v>
      </c>
      <c r="AI37" s="4">
        <f>AH37/'a30-2'!J34*100</f>
        <v>-11004.775768517347</v>
      </c>
      <c r="AJ37" s="213">
        <f>AI37*1000000/'a1'!BB36</f>
        <v>-10326.713437497803</v>
      </c>
      <c r="AK37" s="11">
        <f t="shared" si="12"/>
        <v>16.892804821474773</v>
      </c>
      <c r="AL37" s="4">
        <f t="shared" si="28"/>
        <v>-40269.06813343156</v>
      </c>
      <c r="AM37" s="4">
        <f>AL37/'a30-2'!K34*100</f>
        <v>-43723.201013497899</v>
      </c>
      <c r="AN37" s="213">
        <f>AM37*1000000/'a1'!BH36</f>
        <v>-11543.454681264222</v>
      </c>
      <c r="AO37" s="11">
        <f t="shared" si="14"/>
        <v>12.331636475142089</v>
      </c>
      <c r="AP37" s="4">
        <f t="shared" si="29"/>
        <v>-29396.155029443711</v>
      </c>
      <c r="AQ37" s="4">
        <f>AP37/'a30-2'!L34*100</f>
        <v>-31814.020594636047</v>
      </c>
      <c r="AR37" s="4">
        <f>AQ37*1000000/'a1'!BN36</f>
        <v>-7063.7875533266433</v>
      </c>
    </row>
    <row r="38" spans="1:44" s="4" customFormat="1" ht="12.75" customHeight="1" x14ac:dyDescent="0.2">
      <c r="A38" s="16">
        <v>2012</v>
      </c>
      <c r="B38" s="74">
        <v>-341046</v>
      </c>
      <c r="C38" s="4">
        <f>B38/'a30-2'!B35*100</f>
        <v>-365536.97749196144</v>
      </c>
      <c r="D38" s="213">
        <f>C38*1000000/'a1'!F37</f>
        <v>-10530.1419665798</v>
      </c>
      <c r="E38" s="11">
        <f t="shared" si="19"/>
        <v>1.7547604231827805</v>
      </c>
      <c r="F38" s="4">
        <f>E38/100*B38</f>
        <v>-5984.5402328479458</v>
      </c>
      <c r="G38" s="4">
        <f>F38/'a30-2'!C35*100</f>
        <v>-6476.7751437748329</v>
      </c>
      <c r="H38" s="213">
        <f>G38*1000000/'a1'!L37</f>
        <v>-12307.76201464143</v>
      </c>
      <c r="I38" s="11">
        <f t="shared" si="0"/>
        <v>0.305713492932633</v>
      </c>
      <c r="J38" s="4">
        <f t="shared" si="30"/>
        <v>-1042.6236391070274</v>
      </c>
      <c r="K38" s="4">
        <f>J38/'a30-2'!D35*100</f>
        <v>-1118.6948917457376</v>
      </c>
      <c r="L38" s="213">
        <f>K38*1000000/'a1'!R37</f>
        <v>-7746.3898607882666</v>
      </c>
      <c r="M38" s="11">
        <f t="shared" si="2"/>
        <v>2.0760168147893965</v>
      </c>
      <c r="N38" s="4">
        <f t="shared" si="31"/>
        <v>-7080.1723061666444</v>
      </c>
      <c r="O38" s="4">
        <f>N38/'a30-2'!E35*100</f>
        <v>-7524.0938428976033</v>
      </c>
      <c r="P38" s="213">
        <f>O38*1000000/'a1'!X37</f>
        <v>-7977.5116739074829</v>
      </c>
      <c r="Q38" s="11">
        <f t="shared" si="4"/>
        <v>1.7402026378050364</v>
      </c>
      <c r="R38" s="4">
        <f t="shared" si="32"/>
        <v>-5934.8914881285637</v>
      </c>
      <c r="S38" s="4">
        <f>R38/'a30-2'!F35*100</f>
        <v>-6327.176426576294</v>
      </c>
      <c r="T38" s="213">
        <f>S38*1000000/'a1'!AD37</f>
        <v>-8345.8661962619335</v>
      </c>
      <c r="U38" s="11">
        <f t="shared" si="5"/>
        <v>19.442469657142265</v>
      </c>
      <c r="V38" s="4">
        <f t="shared" si="33"/>
        <v>-66307.765066897409</v>
      </c>
      <c r="W38" s="4">
        <f>V38/'a30-2'!G35*100</f>
        <v>-71069.415934509554</v>
      </c>
      <c r="X38" s="213">
        <f>W38*1000000/'a1'!AJ37</f>
        <v>-8817.8167187414147</v>
      </c>
      <c r="Y38" s="11">
        <f t="shared" si="7"/>
        <v>37.258681447744394</v>
      </c>
      <c r="Z38" s="4">
        <f t="shared" ref="Z38:Z46" si="34">Y38/100*B38</f>
        <v>-127069.24273027436</v>
      </c>
      <c r="AA38" s="4">
        <f>Z38/'a30-2'!H35*100</f>
        <v>-136048.43975404106</v>
      </c>
      <c r="AB38" s="213">
        <f>AA38*1000000/'a1'!AP37</f>
        <v>-10158.65755695119</v>
      </c>
      <c r="AC38" s="11">
        <f t="shared" si="8"/>
        <v>3.2753922529595818</v>
      </c>
      <c r="AD38" s="4">
        <f t="shared" ref="AD38:AD46" si="35">AC38/100*B38</f>
        <v>-11170.594263028535</v>
      </c>
      <c r="AE38" s="4">
        <f>AD38/'a30-2'!I35*100</f>
        <v>-12089.387730550363</v>
      </c>
      <c r="AF38" s="213">
        <f>AE38*1000000/'a1'!AV37</f>
        <v>-9678.5251794903852</v>
      </c>
      <c r="AG38" s="11">
        <f t="shared" si="10"/>
        <v>4.2691526547982406</v>
      </c>
      <c r="AH38" s="4">
        <f t="shared" ref="AH38:AH46" si="36">AG38/100*B38</f>
        <v>-14559.774363083206</v>
      </c>
      <c r="AI38" s="4">
        <f>AH38/'a30-2'!J35*100</f>
        <v>-15706.336961254805</v>
      </c>
      <c r="AJ38" s="213">
        <f>AI38*1000000/'a1'!BB37</f>
        <v>-14502.55258401836</v>
      </c>
      <c r="AK38" s="11">
        <f t="shared" si="12"/>
        <v>17.113990195933564</v>
      </c>
      <c r="AL38" s="4">
        <f t="shared" ref="AL38:AL46" si="37">AK38/100*B38</f>
        <v>-58366.579003623585</v>
      </c>
      <c r="AM38" s="4">
        <f>AL38/'a30-2'!K35*100</f>
        <v>-62424.148666977104</v>
      </c>
      <c r="AN38" s="213">
        <f>AM38*1000000/'a1'!BH37</f>
        <v>-16122.159902234484</v>
      </c>
      <c r="AO38" s="11">
        <f t="shared" si="14"/>
        <v>12.22241012346206</v>
      </c>
      <c r="AP38" s="4">
        <f t="shared" ref="AP38:AP46" si="38">AO38/100*B38</f>
        <v>-41684.040829662415</v>
      </c>
      <c r="AQ38" s="4">
        <f>AP38/'a30-2'!L35*100</f>
        <v>-44581.86184990633</v>
      </c>
      <c r="AR38" s="4">
        <f>AQ38*1000000/'a1'!BN37</f>
        <v>-9753.4825676154869</v>
      </c>
    </row>
    <row r="39" spans="1:44" s="4" customFormat="1" ht="12.75" customHeight="1" x14ac:dyDescent="0.2">
      <c r="A39" s="16">
        <v>2013</v>
      </c>
      <c r="B39" s="74">
        <v>-332575</v>
      </c>
      <c r="C39" s="4">
        <f>B39/'a30-2'!B36*100</f>
        <v>-350078.94736842107</v>
      </c>
      <c r="D39" s="213">
        <f>C39*1000000/'a1'!F38</f>
        <v>-9979.1632850183105</v>
      </c>
      <c r="E39" s="11">
        <f t="shared" si="19"/>
        <v>1.8131714756285593</v>
      </c>
      <c r="F39" s="4">
        <f t="shared" ref="F39:F45" si="39">E39/100*B39</f>
        <v>-6030.1550350716816</v>
      </c>
      <c r="G39" s="4">
        <f>F39/'a30-2'!C36*100</f>
        <v>-6401.4384661058184</v>
      </c>
      <c r="H39" s="213">
        <f>G39*1000000/'a1'!L38</f>
        <v>-12147.864099942726</v>
      </c>
      <c r="I39" s="11">
        <f t="shared" si="0"/>
        <v>0.30311521059042279</v>
      </c>
      <c r="J39" s="4">
        <f t="shared" si="30"/>
        <v>-1008.0854116210985</v>
      </c>
      <c r="K39" s="4">
        <f>J39/'a30-2'!D36*100</f>
        <v>-1055.586818451412</v>
      </c>
      <c r="L39" s="213">
        <f>K39*1000000/'a1'!R38</f>
        <v>-7333.4177547304607</v>
      </c>
      <c r="M39" s="11">
        <f t="shared" si="2"/>
        <v>2.0357503520836149</v>
      </c>
      <c r="N39" s="4">
        <f t="shared" si="31"/>
        <v>-6770.3967334420813</v>
      </c>
      <c r="O39" s="4">
        <f>N39/'a30-2'!E36*100</f>
        <v>-7037.8344422474856</v>
      </c>
      <c r="P39" s="213">
        <f>O39*1000000/'a1'!X38</f>
        <v>-7488.5875011145745</v>
      </c>
      <c r="Q39" s="11">
        <f t="shared" si="4"/>
        <v>1.676491012996735</v>
      </c>
      <c r="R39" s="4">
        <f t="shared" si="32"/>
        <v>-5575.5899864738913</v>
      </c>
      <c r="S39" s="4">
        <f>R39/'a30-2'!F36*100</f>
        <v>-5856.7121706658518</v>
      </c>
      <c r="T39" s="213">
        <f>S39*1000000/'a1'!AD38</f>
        <v>-7723.8736670695862</v>
      </c>
      <c r="U39" s="11">
        <f t="shared" si="5"/>
        <v>19.229994842941007</v>
      </c>
      <c r="V39" s="4">
        <f t="shared" si="33"/>
        <v>-63954.155348911052</v>
      </c>
      <c r="W39" s="4">
        <f>V39/'a30-2'!G36*100</f>
        <v>-67178.734610200685</v>
      </c>
      <c r="X39" s="213">
        <f>W39*1000000/'a1'!AJ38</f>
        <v>-8284.6447679165212</v>
      </c>
      <c r="Y39" s="11">
        <f t="shared" si="7"/>
        <v>36.598401784836568</v>
      </c>
      <c r="Z39" s="4">
        <f t="shared" si="34"/>
        <v>-121717.13473592022</v>
      </c>
      <c r="AA39" s="4">
        <f>Z39/'a30-2'!H36*100</f>
        <v>-128258.30846777683</v>
      </c>
      <c r="AB39" s="213">
        <f>AA39*1000000/'a1'!AP38</f>
        <v>-9492.2467960304057</v>
      </c>
      <c r="AC39" s="11">
        <f t="shared" si="8"/>
        <v>3.2795951314419209</v>
      </c>
      <c r="AD39" s="4">
        <f t="shared" si="35"/>
        <v>-10907.113508392969</v>
      </c>
      <c r="AE39" s="4">
        <f>AD39/'a30-2'!I36*100</f>
        <v>-11505.393996195116</v>
      </c>
      <c r="AF39" s="213">
        <f>AE39*1000000/'a1'!AV38</f>
        <v>-9106.7419213143621</v>
      </c>
      <c r="AG39" s="11">
        <f t="shared" si="10"/>
        <v>4.3742479288967209</v>
      </c>
      <c r="AH39" s="4">
        <f t="shared" si="36"/>
        <v>-14547.65504952827</v>
      </c>
      <c r="AI39" s="4">
        <f>AH39/'a30-2'!J36*100</f>
        <v>-15378.070876879778</v>
      </c>
      <c r="AJ39" s="213">
        <f>AI39*1000000/'a1'!BB38</f>
        <v>-13994.466011276858</v>
      </c>
      <c r="AK39" s="11">
        <f t="shared" si="12"/>
        <v>18.012697614978496</v>
      </c>
      <c r="AL39" s="4">
        <f t="shared" si="37"/>
        <v>-59905.729093014728</v>
      </c>
      <c r="AM39" s="4">
        <f>AL39/'a30-2'!K36*100</f>
        <v>-62992.354461634837</v>
      </c>
      <c r="AN39" s="213">
        <f>AM39*1000000/'a1'!BH38</f>
        <v>-15833.064673511444</v>
      </c>
      <c r="AO39" s="11">
        <f t="shared" si="14"/>
        <v>12.142534591985163</v>
      </c>
      <c r="AP39" s="4">
        <f t="shared" si="38"/>
        <v>-40383.034419294658</v>
      </c>
      <c r="AQ39" s="4">
        <f>AP39/'a30-2'!L36*100</f>
        <v>-42643.119766942611</v>
      </c>
      <c r="AR39" s="4">
        <f>AQ39*1000000/'a1'!BN38</f>
        <v>-9200.3547329368685</v>
      </c>
    </row>
    <row r="40" spans="1:44" s="4" customFormat="1" ht="12.75" customHeight="1" x14ac:dyDescent="0.2">
      <c r="A40" s="16">
        <v>2014</v>
      </c>
      <c r="B40" s="74">
        <v>-369302</v>
      </c>
      <c r="C40" s="4">
        <f>B40/'a30-2'!B37*100</f>
        <v>-381116.61506707943</v>
      </c>
      <c r="D40" s="213">
        <f>C40*1000000/'a1'!F39</f>
        <v>-10755.655731608093</v>
      </c>
      <c r="E40" s="11">
        <f t="shared" si="19"/>
        <v>1.719436281955268</v>
      </c>
      <c r="F40" s="4">
        <f t="shared" si="39"/>
        <v>-6349.9125779864444</v>
      </c>
      <c r="G40" s="4">
        <f>F40/'a30-2'!C37*100</f>
        <v>-6607.6093423376124</v>
      </c>
      <c r="H40" s="213">
        <f>G40*1000000/'a1'!L39</f>
        <v>-12515.122719733341</v>
      </c>
      <c r="I40" s="11">
        <f t="shared" si="0"/>
        <v>0.29364909885116935</v>
      </c>
      <c r="J40" s="4">
        <f t="shared" ref="J40:J46" si="40">I40/100*B40</f>
        <v>-1084.4519950393453</v>
      </c>
      <c r="K40" s="4">
        <f>J40/'a30-2'!D37*100</f>
        <v>-1119.1455057165585</v>
      </c>
      <c r="L40" s="213">
        <f>K40*1000000/'a1'!R39</f>
        <v>-7766.7199119786146</v>
      </c>
      <c r="M40" s="11">
        <f t="shared" si="2"/>
        <v>1.9969943325423154</v>
      </c>
      <c r="N40" s="4">
        <f t="shared" ref="N40:N46" si="41">M40/100*B40</f>
        <v>-7374.9400099654213</v>
      </c>
      <c r="O40" s="4">
        <f>N40/'a30-2'!E37*100</f>
        <v>-7548.5568167506872</v>
      </c>
      <c r="P40" s="213">
        <f>O40*1000000/'a1'!X39</f>
        <v>-8049.4928561762481</v>
      </c>
      <c r="Q40" s="11">
        <f t="shared" si="4"/>
        <v>1.6272511176010003</v>
      </c>
      <c r="R40" s="4">
        <f t="shared" ref="R40:R46" si="42">Q40/100*B40</f>
        <v>-6009.4709223228456</v>
      </c>
      <c r="S40" s="4">
        <f>R40/'a30-2'!F37*100</f>
        <v>-6201.7243780421513</v>
      </c>
      <c r="T40" s="213">
        <f>S40*1000000/'a1'!AD39</f>
        <v>-8174.6090499951251</v>
      </c>
      <c r="U40" s="11">
        <f t="shared" si="5"/>
        <v>18.892093731108055</v>
      </c>
      <c r="V40" s="4">
        <f t="shared" ref="V40:V46" si="43">U40/100*B40</f>
        <v>-69768.879990856673</v>
      </c>
      <c r="W40" s="4">
        <f>V40/'a30-2'!G37*100</f>
        <v>-72000.908143298933</v>
      </c>
      <c r="X40" s="213">
        <f>W40*1000000/'a1'!AJ39</f>
        <v>-8837.1400851053641</v>
      </c>
      <c r="Y40" s="11">
        <f t="shared" si="7"/>
        <v>36.44507137708294</v>
      </c>
      <c r="Z40" s="4">
        <f t="shared" si="34"/>
        <v>-134592.37749699483</v>
      </c>
      <c r="AA40" s="4">
        <f>Z40/'a30-2'!H37*100</f>
        <v>-139041.7122902839</v>
      </c>
      <c r="AB40" s="213">
        <f>AA40*1000000/'a1'!AP39</f>
        <v>-10210.319587019094</v>
      </c>
      <c r="AC40" s="11">
        <f t="shared" si="8"/>
        <v>3.223473079826638</v>
      </c>
      <c r="AD40" s="4">
        <f t="shared" si="35"/>
        <v>-11904.350553261371</v>
      </c>
      <c r="AE40" s="4">
        <f>AD40/'a30-2'!I37*100</f>
        <v>-12310.600365316826</v>
      </c>
      <c r="AF40" s="213">
        <f>AE40*1000000/'a1'!AV39</f>
        <v>-9637.0435566211909</v>
      </c>
      <c r="AG40" s="11">
        <f t="shared" si="10"/>
        <v>4.1558515773738804</v>
      </c>
      <c r="AH40" s="4">
        <f t="shared" si="36"/>
        <v>-15347.64299227329</v>
      </c>
      <c r="AI40" s="4">
        <f>AH40/'a30-2'!J37*100</f>
        <v>-15871.399164708675</v>
      </c>
      <c r="AJ40" s="213">
        <f>AI40*1000000/'a1'!BB39</f>
        <v>-14272.982165029218</v>
      </c>
      <c r="AK40" s="11">
        <f t="shared" si="12"/>
        <v>18.88853465189699</v>
      </c>
      <c r="AL40" s="4">
        <f t="shared" si="37"/>
        <v>-69755.736240148617</v>
      </c>
      <c r="AM40" s="4">
        <f>AL40/'a30-2'!K37*100</f>
        <v>-71471.041229660477</v>
      </c>
      <c r="AN40" s="213">
        <f>AM40*1000000/'a1'!BH39</f>
        <v>-17511.956748194491</v>
      </c>
      <c r="AO40" s="11">
        <f t="shared" si="14"/>
        <v>12.224785427625875</v>
      </c>
      <c r="AP40" s="4">
        <f t="shared" si="38"/>
        <v>-45146.377079930913</v>
      </c>
      <c r="AQ40" s="4">
        <f>AP40/'a30-2'!L37*100</f>
        <v>-46783.810445524265</v>
      </c>
      <c r="AR40" s="4">
        <f>AQ40*1000000/'a1'!BN39</f>
        <v>-9927.1966792484927</v>
      </c>
    </row>
    <row r="41" spans="1:44" s="4" customFormat="1" ht="12.75" customHeight="1" x14ac:dyDescent="0.2">
      <c r="A41" s="16">
        <v>2015</v>
      </c>
      <c r="B41" s="74">
        <v>-219149</v>
      </c>
      <c r="C41" s="4">
        <f>B41/'a30-2'!B38*100</f>
        <v>-223621.42857142858</v>
      </c>
      <c r="D41" s="213">
        <f>C41*1000000/'a1'!F40</f>
        <v>-6263.1164446403527</v>
      </c>
      <c r="E41" s="11">
        <f t="shared" si="19"/>
        <v>1.5655324624040603</v>
      </c>
      <c r="F41" s="4">
        <f t="shared" si="39"/>
        <v>-3430.848736033874</v>
      </c>
      <c r="G41" s="4">
        <f>F41/'a30-2'!C38*100</f>
        <v>-3536.9574598287363</v>
      </c>
      <c r="H41" s="213">
        <f>G41*1000000/'a1'!L40</f>
        <v>-6694.370868875696</v>
      </c>
      <c r="I41" s="11">
        <f t="shared" si="0"/>
        <v>0.30586186679233396</v>
      </c>
      <c r="J41" s="4">
        <f t="shared" si="40"/>
        <v>-670.29322245673188</v>
      </c>
      <c r="K41" s="4">
        <f>J41/'a30-2'!D38*100</f>
        <v>-687.48022816075058</v>
      </c>
      <c r="L41" s="213">
        <f>K41*1000000/'a1'!R40</f>
        <v>-4753.1750612624146</v>
      </c>
      <c r="M41" s="11">
        <f t="shared" si="2"/>
        <v>2.0448232326404048</v>
      </c>
      <c r="N41" s="4">
        <f t="shared" si="41"/>
        <v>-4481.2096660991201</v>
      </c>
      <c r="O41" s="4">
        <f>N41/'a30-2'!E38*100</f>
        <v>-4572.6629245909389</v>
      </c>
      <c r="P41" s="213">
        <f>O41*1000000/'a1'!X40</f>
        <v>-4877.9285725923401</v>
      </c>
      <c r="Q41" s="11">
        <f t="shared" si="4"/>
        <v>1.6806828235551821</v>
      </c>
      <c r="R41" s="4">
        <f t="shared" si="42"/>
        <v>-3683.1996009929458</v>
      </c>
      <c r="S41" s="4">
        <f>R41/'a30-2'!F38*100</f>
        <v>-3781.5190975286919</v>
      </c>
      <c r="T41" s="213">
        <f>S41*1000000/'a1'!AD40</f>
        <v>-4980.7555293531723</v>
      </c>
      <c r="U41" s="11">
        <f t="shared" si="5"/>
        <v>19.476437633670127</v>
      </c>
      <c r="V41" s="4">
        <f t="shared" si="43"/>
        <v>-42682.418309811743</v>
      </c>
      <c r="W41" s="4">
        <f>V41/'a30-2'!G38*100</f>
        <v>-43509.091039563449</v>
      </c>
      <c r="X41" s="213">
        <f>W41*1000000/'a1'!AJ40</f>
        <v>-5321.729295987343</v>
      </c>
      <c r="Y41" s="11">
        <f t="shared" si="7"/>
        <v>38.204347679735292</v>
      </c>
      <c r="Z41" s="4">
        <f t="shared" si="34"/>
        <v>-83724.445896663092</v>
      </c>
      <c r="AA41" s="4">
        <f>Z41/'a30-2'!H38*100</f>
        <v>-85520.37374531469</v>
      </c>
      <c r="AB41" s="213">
        <f>AA41*1000000/'a1'!AP40</f>
        <v>-6238.1315903974537</v>
      </c>
      <c r="AC41" s="11">
        <f t="shared" si="8"/>
        <v>3.3129844089827332</v>
      </c>
      <c r="AD41" s="4">
        <f t="shared" si="35"/>
        <v>-7260.3722024415702</v>
      </c>
      <c r="AE41" s="4">
        <f>AD41/'a30-2'!I38*100</f>
        <v>-7423.6934585292129</v>
      </c>
      <c r="AF41" s="213">
        <f>AE41*1000000/'a1'!AV40</f>
        <v>-5738.7947867337562</v>
      </c>
      <c r="AG41" s="11">
        <f t="shared" si="10"/>
        <v>4.0031329740494694</v>
      </c>
      <c r="AH41" s="4">
        <f t="shared" si="36"/>
        <v>-8772.8258812996719</v>
      </c>
      <c r="AI41" s="4">
        <f>AH41/'a30-2'!J38*100</f>
        <v>-8924.5431142417838</v>
      </c>
      <c r="AJ41" s="213">
        <f>AI41*1000000/'a1'!BB40</f>
        <v>-7952.6497841239907</v>
      </c>
      <c r="AK41" s="11">
        <f t="shared" si="12"/>
        <v>16.280512710499835</v>
      </c>
      <c r="AL41" s="4">
        <f t="shared" si="37"/>
        <v>-35678.580799933283</v>
      </c>
      <c r="AM41" s="4">
        <f>AL41/'a30-2'!K38*100</f>
        <v>-36111.923886572149</v>
      </c>
      <c r="AN41" s="213">
        <f>AM41*1000000/'a1'!BH40</f>
        <v>-8701.3601895480206</v>
      </c>
      <c r="AO41" s="11">
        <f t="shared" si="14"/>
        <v>12.599418922741243</v>
      </c>
      <c r="AP41" s="4">
        <f t="shared" si="38"/>
        <v>-27611.500574998205</v>
      </c>
      <c r="AQ41" s="4">
        <f>AP41/'a30-2'!L38*100</f>
        <v>-28290.471900612913</v>
      </c>
      <c r="AR41" s="4">
        <f>AQ41*1000000/'a1'!BN40</f>
        <v>-5936.5519093623698</v>
      </c>
    </row>
    <row r="42" spans="1:44" s="4" customFormat="1" ht="12.75" customHeight="1" x14ac:dyDescent="0.2">
      <c r="A42" s="16">
        <v>2016</v>
      </c>
      <c r="B42" s="74">
        <v>-256424</v>
      </c>
      <c r="C42" s="4">
        <f>B42/'a30-2'!B39*100</f>
        <v>-259538.46153846153</v>
      </c>
      <c r="D42" s="213">
        <f>C42*1000000/'a1'!F41</f>
        <v>-7187.2802589978828</v>
      </c>
      <c r="E42" s="11">
        <f t="shared" si="19"/>
        <v>1.5560827139496478</v>
      </c>
      <c r="F42" s="4">
        <f t="shared" si="39"/>
        <v>-3990.1695384182449</v>
      </c>
      <c r="G42" s="4">
        <f>F42/'a30-2'!C39*100</f>
        <v>-4050.9335415413652</v>
      </c>
      <c r="H42" s="213">
        <f>G42*1000000/'a1'!L41</f>
        <v>-7649.2459044260331</v>
      </c>
      <c r="I42" s="11">
        <f t="shared" si="0"/>
        <v>0.31478103315914069</v>
      </c>
      <c r="J42" s="4">
        <f t="shared" si="40"/>
        <v>-807.17411646799485</v>
      </c>
      <c r="K42" s="4">
        <f>J42/'a30-2'!D39*100</f>
        <v>-822.80745817328727</v>
      </c>
      <c r="L42" s="213">
        <f>K42*1000000/'a1'!R41</f>
        <v>-5601.4831281241686</v>
      </c>
      <c r="M42" s="11">
        <f t="shared" si="2"/>
        <v>2.0537290148034963</v>
      </c>
      <c r="N42" s="4">
        <f t="shared" si="41"/>
        <v>-5266.2540889197171</v>
      </c>
      <c r="O42" s="4">
        <f>N42/'a30-2'!E39*100</f>
        <v>-5335.6171113674945</v>
      </c>
      <c r="P42" s="213">
        <f>O42*1000000/'a1'!X41</f>
        <v>-5658.2265567257709</v>
      </c>
      <c r="Q42" s="11">
        <f t="shared" si="4"/>
        <v>1.6948608639199028</v>
      </c>
      <c r="R42" s="4">
        <f t="shared" si="42"/>
        <v>-4346.0300216979713</v>
      </c>
      <c r="S42" s="4">
        <f>R42/'a30-2'!F39*100</f>
        <v>-4421.1902560508361</v>
      </c>
      <c r="T42" s="213">
        <f>S42*1000000/'a1'!AD41</f>
        <v>-5792.0382958316877</v>
      </c>
      <c r="U42" s="11">
        <f t="shared" si="5"/>
        <v>19.709607585156512</v>
      </c>
      <c r="V42" s="4">
        <f t="shared" si="43"/>
        <v>-50540.164154161728</v>
      </c>
      <c r="W42" s="4">
        <f>V42/'a30-2'!G39*100</f>
        <v>-51205.840075138534</v>
      </c>
      <c r="X42" s="213">
        <f>W42*1000000/'a1'!AJ41</f>
        <v>-6225.6068028320524</v>
      </c>
      <c r="Y42" s="11">
        <f t="shared" si="7"/>
        <v>39.03901932082141</v>
      </c>
      <c r="Z42" s="4">
        <f t="shared" si="34"/>
        <v>-100105.41490322309</v>
      </c>
      <c r="AA42" s="4">
        <f>Z42/'a30-2'!H39*100</f>
        <v>-101321.27014496265</v>
      </c>
      <c r="AB42" s="213">
        <f>AA42*1000000/'a1'!AP41</f>
        <v>-7301.6445173467837</v>
      </c>
      <c r="AC42" s="11">
        <f t="shared" si="8"/>
        <v>3.3224802336172914</v>
      </c>
      <c r="AD42" s="4">
        <f t="shared" si="35"/>
        <v>-8519.6367142508025</v>
      </c>
      <c r="AE42" s="4">
        <f>AD42/'a30-2'!I39*100</f>
        <v>-8631.8507743169212</v>
      </c>
      <c r="AF42" s="213">
        <f>AE42*1000000/'a1'!AV41</f>
        <v>-6568.4407858500017</v>
      </c>
      <c r="AG42" s="11">
        <f t="shared" si="10"/>
        <v>3.7369880056380165</v>
      </c>
      <c r="AH42" s="4">
        <f t="shared" si="36"/>
        <v>-9582.5341235772285</v>
      </c>
      <c r="AI42" s="4">
        <f>AH42/'a30-2'!J39*100</f>
        <v>-9689.1143817767734</v>
      </c>
      <c r="AJ42" s="213">
        <f>AI42*1000000/'a1'!BB41</f>
        <v>-8532.9357230468213</v>
      </c>
      <c r="AK42" s="11">
        <f t="shared" si="12"/>
        <v>15.022895185716367</v>
      </c>
      <c r="AL42" s="4">
        <f t="shared" si="37"/>
        <v>-38522.308751021337</v>
      </c>
      <c r="AM42" s="4">
        <f>AL42/'a30-2'!K39*100</f>
        <v>-38832.972531271509</v>
      </c>
      <c r="AN42" s="213">
        <f>AM42*1000000/'a1'!BH41</f>
        <v>-9256.02388774051</v>
      </c>
      <c r="AO42" s="11">
        <f t="shared" si="14"/>
        <v>13.02924906259334</v>
      </c>
      <c r="AP42" s="4">
        <f t="shared" si="38"/>
        <v>-33410.121616264347</v>
      </c>
      <c r="AQ42" s="4">
        <f>AP42/'a30-2'!L39*100</f>
        <v>-33918.905194177001</v>
      </c>
      <c r="AR42" s="4">
        <f>AQ42*1000000/'a1'!BN41</f>
        <v>-6977.3767290345386</v>
      </c>
    </row>
    <row r="43" spans="1:44" s="4" customFormat="1" ht="12.75" customHeight="1" x14ac:dyDescent="0.2">
      <c r="A43" s="16">
        <v>2017</v>
      </c>
      <c r="B43" s="74">
        <v>-286735</v>
      </c>
      <c r="C43" s="4">
        <f>B43/'a30-2'!B40*100</f>
        <v>-286735</v>
      </c>
      <c r="D43" s="213">
        <f>C43*1000000/'a1'!F42</f>
        <v>-7846.0640729291154</v>
      </c>
      <c r="E43" s="11">
        <f t="shared" si="19"/>
        <v>1.5738276525582757</v>
      </c>
      <c r="F43" s="4">
        <f t="shared" si="39"/>
        <v>-4512.7147195629714</v>
      </c>
      <c r="G43" s="4">
        <f>F43/'a30-2'!C40*100</f>
        <v>-4512.7147195629714</v>
      </c>
      <c r="H43" s="213">
        <f>G43*1000000/'a1'!L42</f>
        <v>-8518.7029149340069</v>
      </c>
      <c r="I43" s="11">
        <f t="shared" si="0"/>
        <v>0.31719470943516448</v>
      </c>
      <c r="J43" s="4">
        <f t="shared" si="40"/>
        <v>-909.50825009891878</v>
      </c>
      <c r="K43" s="4">
        <f>J43/'a30-2'!D40*100</f>
        <v>-909.50825009891878</v>
      </c>
      <c r="L43" s="213">
        <f>K43*1000000/'a1'!R42</f>
        <v>-6073.9164558495977</v>
      </c>
      <c r="M43" s="11">
        <f t="shared" si="2"/>
        <v>2.0234126133247003</v>
      </c>
      <c r="N43" s="4">
        <f t="shared" si="41"/>
        <v>-5801.8321568165793</v>
      </c>
      <c r="O43" s="4">
        <f>N43/'a30-2'!E40*100</f>
        <v>-5801.8321568165793</v>
      </c>
      <c r="P43" s="213">
        <f>O43*1000000/'a1'!X42</f>
        <v>-6093.343818434294</v>
      </c>
      <c r="Q43" s="11">
        <f t="shared" si="4"/>
        <v>1.673704278297949</v>
      </c>
      <c r="R43" s="4">
        <f t="shared" si="42"/>
        <v>-4799.0959623776243</v>
      </c>
      <c r="S43" s="4">
        <f>R43/'a30-2'!F40*100</f>
        <v>-4799.0959623776243</v>
      </c>
      <c r="T43" s="213">
        <f>S43*1000000/'a1'!AD42</f>
        <v>-6259.442729497604</v>
      </c>
      <c r="U43" s="11">
        <f t="shared" si="5"/>
        <v>19.558347242718419</v>
      </c>
      <c r="V43" s="4">
        <f t="shared" si="43"/>
        <v>-56080.626966408658</v>
      </c>
      <c r="W43" s="4">
        <f>V43/'a30-2'!G40*100</f>
        <v>-56080.626966408658</v>
      </c>
      <c r="X43" s="213">
        <f>W43*1000000/'a1'!AJ42</f>
        <v>-6762.5422734246467</v>
      </c>
      <c r="Y43" s="11">
        <f t="shared" si="7"/>
        <v>38.538876906496697</v>
      </c>
      <c r="Z43" s="4">
        <f t="shared" si="34"/>
        <v>-110504.4486978433</v>
      </c>
      <c r="AA43" s="4">
        <f>Z43/'a30-2'!H40*100</f>
        <v>-110504.4486978433</v>
      </c>
      <c r="AB43" s="213">
        <f>AA43*1000000/'a1'!AP42</f>
        <v>-7849.1640833190595</v>
      </c>
      <c r="AC43" s="11">
        <f t="shared" si="8"/>
        <v>3.3300772992762449</v>
      </c>
      <c r="AD43" s="4">
        <f t="shared" si="35"/>
        <v>-9548.4971440797399</v>
      </c>
      <c r="AE43" s="4">
        <f>AD43/'a30-2'!I40*100</f>
        <v>-9548.4971440797399</v>
      </c>
      <c r="AF43" s="213">
        <f>AE43*1000000/'a1'!AV42</f>
        <v>-7153.8577305139006</v>
      </c>
      <c r="AG43" s="11">
        <f t="shared" si="10"/>
        <v>3.749204093540206</v>
      </c>
      <c r="AH43" s="4">
        <f t="shared" si="36"/>
        <v>-10750.28035761251</v>
      </c>
      <c r="AI43" s="4">
        <f>AH43/'a30-2'!J40*100</f>
        <v>-10750.28035761251</v>
      </c>
      <c r="AJ43" s="213">
        <f>AI43*1000000/'a1'!BB42</f>
        <v>-9369.9466647019435</v>
      </c>
      <c r="AK43" s="11">
        <f t="shared" si="12"/>
        <v>15.521332161721652</v>
      </c>
      <c r="AL43" s="4">
        <f t="shared" si="37"/>
        <v>-44505.09177391258</v>
      </c>
      <c r="AM43" s="4">
        <f>AL43/'a30-2'!K40*100</f>
        <v>-44505.09177391258</v>
      </c>
      <c r="AN43" s="213">
        <f>AM43*1000000/'a1'!BH42</f>
        <v>-10503.147462402463</v>
      </c>
      <c r="AO43" s="11">
        <f t="shared" si="14"/>
        <v>13.186844501249858</v>
      </c>
      <c r="AP43" s="4">
        <f t="shared" si="38"/>
        <v>-37811.298580658782</v>
      </c>
      <c r="AQ43" s="4">
        <f>AP43/'a30-2'!L40*100</f>
        <v>-37811.298580658782</v>
      </c>
      <c r="AR43" s="4">
        <f>AQ43*1000000/'a1'!BN42</f>
        <v>-7663.103087522315</v>
      </c>
    </row>
    <row r="44" spans="1:44" s="4" customFormat="1" ht="12.75" customHeight="1" x14ac:dyDescent="0.2">
      <c r="A44" s="16">
        <v>2018</v>
      </c>
      <c r="B44" s="74">
        <v>-197639</v>
      </c>
      <c r="C44" s="4">
        <f>B44/'a30-2'!B41*100</f>
        <v>-194718.22660098522</v>
      </c>
      <c r="D44" s="213">
        <f>C44*1000000/'a1'!F43</f>
        <v>-5252.3459793503998</v>
      </c>
      <c r="E44" s="11">
        <f t="shared" si="19"/>
        <v>1.5471390072349513</v>
      </c>
      <c r="F44" s="4">
        <f t="shared" si="39"/>
        <v>-3057.7500625090856</v>
      </c>
      <c r="G44" s="4">
        <f>F44/'a30-2'!C41*100</f>
        <v>-3030.4757804847231</v>
      </c>
      <c r="H44" s="213">
        <f>G44*1000000/'a1'!L43</f>
        <v>-5735.1709124581721</v>
      </c>
      <c r="I44" s="11">
        <f t="shared" si="0"/>
        <v>0.31234414662238474</v>
      </c>
      <c r="J44" s="4">
        <f t="shared" si="40"/>
        <v>-617.31384794301505</v>
      </c>
      <c r="K44" s="4">
        <f>J44/'a30-2'!D41*100</f>
        <v>-608.79077706411738</v>
      </c>
      <c r="L44" s="213">
        <f>K44*1000000/'a1'!R43</f>
        <v>-3998.3894355283919</v>
      </c>
      <c r="M44" s="11">
        <f t="shared" si="2"/>
        <v>2.0072237691077639</v>
      </c>
      <c r="N44" s="4">
        <f t="shared" si="41"/>
        <v>-3967.0569850268935</v>
      </c>
      <c r="O44" s="4">
        <f>N44/'a30-2'!E41*100</f>
        <v>-3896.9125589655141</v>
      </c>
      <c r="P44" s="213">
        <f>O44*1000000/'a1'!X43</f>
        <v>-4050.5414968583582</v>
      </c>
      <c r="Q44" s="11">
        <f t="shared" si="4"/>
        <v>1.6620483746519508</v>
      </c>
      <c r="R44" s="4">
        <f t="shared" si="42"/>
        <v>-3284.8557871783692</v>
      </c>
      <c r="S44" s="4">
        <f>R44/'a30-2'!F41*100</f>
        <v>-3239.5027486966164</v>
      </c>
      <c r="T44" s="213">
        <f>S44*1000000/'a1'!AD43</f>
        <v>-4204.4326567093922</v>
      </c>
      <c r="U44" s="11">
        <f t="shared" si="5"/>
        <v>19.666767307412751</v>
      </c>
      <c r="V44" s="4">
        <f t="shared" si="43"/>
        <v>-38869.202238697493</v>
      </c>
      <c r="W44" s="4">
        <f>V44/'a30-2'!G41*100</f>
        <v>-38370.387205032079</v>
      </c>
      <c r="X44" s="213">
        <f>W44*1000000/'a1'!AJ43</f>
        <v>-4575.0102993366818</v>
      </c>
      <c r="Y44" s="11">
        <f t="shared" si="7"/>
        <v>38.471781453028726</v>
      </c>
      <c r="Z44" s="4">
        <f t="shared" si="34"/>
        <v>-76035.244145951438</v>
      </c>
      <c r="AA44" s="4">
        <f>Z44/'a30-2'!H41*100</f>
        <v>-74837.83872633017</v>
      </c>
      <c r="AB44" s="213">
        <f>AA44*1000000/'a1'!AP43</f>
        <v>-5223.6452524760452</v>
      </c>
      <c r="AC44" s="11">
        <f t="shared" si="8"/>
        <v>3.281872365169356</v>
      </c>
      <c r="AD44" s="4">
        <f t="shared" si="35"/>
        <v>-6486.259723797064</v>
      </c>
      <c r="AE44" s="4">
        <f>AD44/'a30-2'!I41*100</f>
        <v>-6377.8365032419506</v>
      </c>
      <c r="AF44" s="213">
        <f>AE44*1000000/'a1'!AV43</f>
        <v>-4714.9388611274826</v>
      </c>
      <c r="AG44" s="11">
        <f t="shared" si="10"/>
        <v>3.7425833361289094</v>
      </c>
      <c r="AH44" s="4">
        <f t="shared" si="36"/>
        <v>-7396.8042796918153</v>
      </c>
      <c r="AI44" s="4">
        <f>AH44/'a30-2'!J41*100</f>
        <v>-7294.6787768163858</v>
      </c>
      <c r="AJ44" s="213">
        <f>AI44*1000000/'a1'!BB43</f>
        <v>-6309.1296363259153</v>
      </c>
      <c r="AK44" s="11">
        <f t="shared" si="12"/>
        <v>15.483466961879522</v>
      </c>
      <c r="AL44" s="4">
        <f t="shared" si="37"/>
        <v>-30601.369268789069</v>
      </c>
      <c r="AM44" s="4">
        <f>AL44/'a30-2'!K41*100</f>
        <v>-30238.507182597892</v>
      </c>
      <c r="AN44" s="213">
        <f>AM44*1000000/'a1'!BH43</f>
        <v>-7044.4059862231015</v>
      </c>
      <c r="AO44" s="11">
        <f t="shared" si="14"/>
        <v>13.302112337437238</v>
      </c>
      <c r="AP44" s="4">
        <f t="shared" si="38"/>
        <v>-26290.161802587583</v>
      </c>
      <c r="AQ44" s="4">
        <f>AP44/'a30-2'!L41*100</f>
        <v>-25850.699904215911</v>
      </c>
      <c r="AR44" s="4">
        <f>AQ44*1000000/'a1'!BN43</f>
        <v>-5148.5377461678117</v>
      </c>
    </row>
    <row r="45" spans="1:44" ht="12.75" customHeight="1" x14ac:dyDescent="0.2">
      <c r="A45" s="1">
        <v>2019</v>
      </c>
      <c r="B45" s="4">
        <v>-257612</v>
      </c>
      <c r="C45" s="4">
        <f>B45/'a30-2'!B42*100</f>
        <v>-249382.38141335914</v>
      </c>
      <c r="D45" s="213">
        <f>C45*1000000/'a1'!F44</f>
        <v>-6629.249293821008</v>
      </c>
      <c r="E45" s="11">
        <f t="shared" si="19"/>
        <v>1.5482180515507897</v>
      </c>
      <c r="F45" s="4">
        <f t="shared" si="39"/>
        <v>-3988.3954869610202</v>
      </c>
      <c r="G45" s="4">
        <f>F45/'a30-2'!C42*100</f>
        <v>-3937.2117344136427</v>
      </c>
      <c r="H45" s="213">
        <f>G45*1000000/'a1'!L44</f>
        <v>-7461.8856583213328</v>
      </c>
      <c r="I45" s="11">
        <f t="shared" si="0"/>
        <v>0.3215819063496434</v>
      </c>
      <c r="J45" s="4">
        <f t="shared" si="40"/>
        <v>-828.43358058544334</v>
      </c>
      <c r="K45" s="4">
        <f>J45/'a30-2'!D42*100</f>
        <v>-805.08608414523155</v>
      </c>
      <c r="L45" s="213">
        <f>K45*1000000/'a1'!R44</f>
        <v>-5167.6984963620189</v>
      </c>
      <c r="M45" s="11">
        <f t="shared" si="2"/>
        <v>2.0243235217713975</v>
      </c>
      <c r="N45" s="4">
        <f t="shared" si="41"/>
        <v>-5214.9003109057321</v>
      </c>
      <c r="O45" s="4">
        <f>N45/'a30-2'!E42*100</f>
        <v>-5067.9303312980874</v>
      </c>
      <c r="P45" s="213">
        <f>O45*1000000/'a1'!X44</f>
        <v>-5193.6211569166262</v>
      </c>
      <c r="Q45" s="11">
        <f t="shared" si="4"/>
        <v>1.6449519637027392</v>
      </c>
      <c r="R45" s="4">
        <f t="shared" si="42"/>
        <v>-4237.5936527339009</v>
      </c>
      <c r="S45" s="4">
        <f>R45/'a30-2'!F42*100</f>
        <v>-4122.1728139434836</v>
      </c>
      <c r="T45" s="213">
        <f>S45*1000000/'a1'!AD44</f>
        <v>-5302.6006531412067</v>
      </c>
      <c r="U45" s="11">
        <f t="shared" si="5"/>
        <v>19.874799173396184</v>
      </c>
      <c r="V45" s="4">
        <f t="shared" si="43"/>
        <v>-51199.867646569379</v>
      </c>
      <c r="W45" s="4">
        <f>V45/'a30-2'!G42*100</f>
        <v>-49756.917052059645</v>
      </c>
      <c r="X45" s="213">
        <f>W45*1000000/'a1'!AJ44</f>
        <v>-5865.3573141104825</v>
      </c>
      <c r="Y45" s="11">
        <f t="shared" si="7"/>
        <v>38.608155472749175</v>
      </c>
      <c r="Z45" s="4">
        <f t="shared" si="34"/>
        <v>-99459.241476458599</v>
      </c>
      <c r="AA45" s="4">
        <f>Z45/'a30-2'!H42*100</f>
        <v>-96095.885484501065</v>
      </c>
      <c r="AB45" s="213">
        <f>AA45*1000000/'a1'!AP44</f>
        <v>-6593.8488958947974</v>
      </c>
      <c r="AC45" s="11">
        <f t="shared" si="8"/>
        <v>3.2255875461355492</v>
      </c>
      <c r="AD45" s="4">
        <f t="shared" si="35"/>
        <v>-8309.5005893507114</v>
      </c>
      <c r="AE45" s="4">
        <f>AD45/'a30-2'!I42*100</f>
        <v>-8044.0470371255687</v>
      </c>
      <c r="AF45" s="213">
        <f>AE45*1000000/'a1'!AV44</f>
        <v>-5871.4257518801141</v>
      </c>
      <c r="AG45" s="11">
        <f t="shared" si="10"/>
        <v>3.6524183694154861</v>
      </c>
      <c r="AH45" s="4">
        <f t="shared" si="36"/>
        <v>-9409.0680098186222</v>
      </c>
      <c r="AI45" s="4">
        <f>AH45/'a30-2'!J42*100</f>
        <v>-9143.8950532736853</v>
      </c>
      <c r="AJ45" s="213">
        <f>AI45*1000000/'a1'!BB44</f>
        <v>-7854.0752530002292</v>
      </c>
      <c r="AK45" s="11">
        <f t="shared" si="12"/>
        <v>15.219425621865495</v>
      </c>
      <c r="AL45" s="4">
        <f t="shared" si="37"/>
        <v>-39207.066733000138</v>
      </c>
      <c r="AM45" s="4">
        <f>AL45/'a30-2'!K42*100</f>
        <v>-38139.169973735545</v>
      </c>
      <c r="AN45" s="213">
        <f>AM45*1000000/'a1'!BH44</f>
        <v>-8756.8010699729421</v>
      </c>
      <c r="AO45" s="11">
        <f t="shared" si="14"/>
        <v>13.355720159770881</v>
      </c>
      <c r="AP45" s="4">
        <f t="shared" si="38"/>
        <v>-34405.937817988961</v>
      </c>
      <c r="AQ45" s="4">
        <f>AP45/'a30-2'!L42*100</f>
        <v>-33019.134182331058</v>
      </c>
      <c r="AR45" s="4">
        <f>AQ45*1000000/'a1'!BN44</f>
        <v>-6460.3780187858829</v>
      </c>
    </row>
    <row r="46" spans="1:44" ht="12.75" customHeight="1" x14ac:dyDescent="0.2">
      <c r="A46" s="1">
        <v>2020</v>
      </c>
      <c r="B46" s="4">
        <v>-264851</v>
      </c>
      <c r="C46" s="4">
        <f>B46/'a30-2'!B43*100</f>
        <v>-252239.0476190476</v>
      </c>
      <c r="D46" s="213">
        <f>C46*1000000/'a1'!F45</f>
        <v>-6632.8709331911286</v>
      </c>
      <c r="E46" s="11">
        <f t="shared" si="19"/>
        <v>1.4490253890180125</v>
      </c>
      <c r="F46" s="4">
        <f>E46/100*B46</f>
        <v>-3837.7582330680966</v>
      </c>
      <c r="G46" s="4">
        <f>F46/'a30-2'!C43*100</f>
        <v>-3722.3649205316165</v>
      </c>
      <c r="H46" s="213">
        <f>G46*1000000/'a1'!L45</f>
        <v>-7064.8661195474087</v>
      </c>
      <c r="I46" s="11">
        <f t="shared" si="0"/>
        <v>0.33600131860589855</v>
      </c>
      <c r="J46" s="4">
        <f t="shared" si="40"/>
        <v>-889.90285234090834</v>
      </c>
      <c r="K46" s="4">
        <f>J46/'a30-2'!D43*100</f>
        <v>-848.33446362336349</v>
      </c>
      <c r="L46" s="213">
        <f>K46*1000000/'a1'!R45</f>
        <v>-5328.9683819223428</v>
      </c>
      <c r="M46" s="11">
        <f t="shared" si="2"/>
        <v>2.0790109735211506</v>
      </c>
      <c r="N46" s="4">
        <f t="shared" si="41"/>
        <v>-5506.2813534805027</v>
      </c>
      <c r="O46" s="4">
        <f>N46/'a30-2'!E43*100</f>
        <v>-5254.0852609546782</v>
      </c>
      <c r="P46" s="213">
        <f>O46*1000000/'a1'!X45</f>
        <v>-5311.6207367754296</v>
      </c>
      <c r="Q46" s="11">
        <f t="shared" si="4"/>
        <v>1.6822132763979001</v>
      </c>
      <c r="R46" s="4">
        <f t="shared" si="42"/>
        <v>-4455.358684672603</v>
      </c>
      <c r="S46" s="4">
        <f>R46/'a30-2'!F43*100</f>
        <v>-4279.8834627018277</v>
      </c>
      <c r="T46" s="213">
        <f>S46*1000000/'a1'!AD45</f>
        <v>-5462.9929115760242</v>
      </c>
      <c r="U46" s="11">
        <f t="shared" si="5"/>
        <v>20.325985678174597</v>
      </c>
      <c r="V46" s="4">
        <f t="shared" si="43"/>
        <v>-53833.576328502197</v>
      </c>
      <c r="W46" s="4">
        <f>V46/'a30-2'!G43*100</f>
        <v>-51318.947882270913</v>
      </c>
      <c r="X46" s="213">
        <f>W46*1000000/'a1'!AJ45</f>
        <v>-6001.447520144603</v>
      </c>
      <c r="Y46" s="11">
        <f t="shared" si="7"/>
        <v>39.375967957156114</v>
      </c>
      <c r="Z46" s="4">
        <f t="shared" si="34"/>
        <v>-104287.64489420755</v>
      </c>
      <c r="AA46" s="4">
        <f>Z46/'a30-2'!H43*100</f>
        <v>-99321.566565911955</v>
      </c>
      <c r="AB46" s="213">
        <f>AA46*1000000/'a1'!AP45</f>
        <v>-6728.277889881665</v>
      </c>
      <c r="AC46" s="11">
        <f t="shared" si="8"/>
        <v>3.2858416042678154</v>
      </c>
      <c r="AD46" s="4">
        <f t="shared" si="35"/>
        <v>-8702.5843473193527</v>
      </c>
      <c r="AE46" s="4">
        <f>AD46/'a30-2'!I43*100</f>
        <v>-8248.8951159425142</v>
      </c>
      <c r="AF46" s="213">
        <f>AE46*1000000/'a1'!AV45</f>
        <v>-5976.8885265630497</v>
      </c>
      <c r="AG46" s="11">
        <f t="shared" si="10"/>
        <v>3.5026820209797043</v>
      </c>
      <c r="AH46" s="4">
        <f t="shared" si="36"/>
        <v>-9276.8883593849569</v>
      </c>
      <c r="AI46" s="4">
        <f>AH46/'a30-2'!J43*100</f>
        <v>-8894.4279572243122</v>
      </c>
      <c r="AJ46" s="213">
        <f>AI46*1000000/'a1'!BB45</f>
        <v>-7619.0976739692887</v>
      </c>
      <c r="AK46" s="11">
        <f t="shared" si="12"/>
        <v>13.569076169756098</v>
      </c>
      <c r="AL46" s="4">
        <f t="shared" si="37"/>
        <v>-35937.833926360719</v>
      </c>
      <c r="AM46" s="4">
        <f>AL46/'a30-2'!K43*100</f>
        <v>-34423.212573142453</v>
      </c>
      <c r="AN46" s="213">
        <f>AM46*1000000/'a1'!BH45</f>
        <v>-7810.153516485545</v>
      </c>
      <c r="AO46" s="11">
        <f t="shared" si="14"/>
        <v>13.844100972426816</v>
      </c>
      <c r="AP46" s="4">
        <f t="shared" si="38"/>
        <v>-36666.239866482145</v>
      </c>
      <c r="AQ46" s="4">
        <f>AP46/'a30-2'!L43*100</f>
        <v>-34525.649591791094</v>
      </c>
      <c r="AR46" s="4">
        <f>AQ46*1000000/'a1'!BN45</f>
        <v>-6670.2039994565584</v>
      </c>
    </row>
    <row r="47" spans="1:44" ht="12.75" customHeight="1" x14ac:dyDescent="0.2">
      <c r="A47" s="1">
        <v>2021</v>
      </c>
      <c r="B47" s="4">
        <v>-299506</v>
      </c>
      <c r="C47" s="4">
        <f>B47/'a30-2'!B44*100</f>
        <v>-278092.85051067779</v>
      </c>
      <c r="D47" s="213">
        <f>C47*1000000/'a1'!F46</f>
        <v>-7272.3284400456496</v>
      </c>
      <c r="E47" s="11">
        <f t="shared" si="19"/>
        <v>1.5252671918883769</v>
      </c>
      <c r="F47" s="4">
        <f>E47/100*B47</f>
        <v>-4568.2667557372015</v>
      </c>
      <c r="G47" s="4">
        <f>F47/'a30-2'!C44*100</f>
        <v>-4321.9174604893105</v>
      </c>
      <c r="H47" s="213">
        <f>G47*1000000/'a1'!L46</f>
        <v>-8200.110539466983</v>
      </c>
      <c r="I47" s="11">
        <f t="shared" si="0"/>
        <v>0.337839703007077</v>
      </c>
      <c r="J47" s="4">
        <f>I47/100*B47</f>
        <v>-1011.850180888376</v>
      </c>
      <c r="K47" s="4">
        <f>J47/'a30-2'!D44*100</f>
        <v>-919.86380080761455</v>
      </c>
      <c r="L47" s="213">
        <f>K47*1000000/'a1'!R46</f>
        <v>-5673.5137251985379</v>
      </c>
      <c r="M47" s="11">
        <f t="shared" si="2"/>
        <v>2.0263678229273552</v>
      </c>
      <c r="N47" s="4">
        <f t="shared" ref="N47" si="44">M47/100*B47</f>
        <v>-6069.0932117368047</v>
      </c>
      <c r="O47" s="4">
        <f>N47/'a30-2'!E44*100</f>
        <v>-5593.6342965316171</v>
      </c>
      <c r="P47" s="213">
        <f>O47*1000000/'a1'!X46</f>
        <v>-5594.1489582357744</v>
      </c>
      <c r="Q47" s="11">
        <f t="shared" si="4"/>
        <v>1.6282714295742045</v>
      </c>
      <c r="R47" s="4">
        <f t="shared" ref="R47" si="45">Q47/100*B47</f>
        <v>-4876.7706278605174</v>
      </c>
      <c r="S47" s="4">
        <f>R47/'a30-2'!F44*100</f>
        <v>-4540.7547745442425</v>
      </c>
      <c r="T47" s="213">
        <f>S47*1000000/'a1'!AD46</f>
        <v>-5741.9616725099868</v>
      </c>
      <c r="U47" s="11">
        <f t="shared" si="5"/>
        <v>20.011846276034007</v>
      </c>
      <c r="V47" s="4">
        <f t="shared" ref="V47" si="46">U47/100*B47</f>
        <v>-59936.680307498413</v>
      </c>
      <c r="W47" s="4">
        <f>V47/'a30-2'!G44*100</f>
        <v>-55445.587703513796</v>
      </c>
      <c r="X47" s="213">
        <f>W47*1000000/'a1'!AJ46</f>
        <v>-6468.2055925573895</v>
      </c>
      <c r="Y47" s="11">
        <f t="shared" si="7"/>
        <v>38.25771407884951</v>
      </c>
      <c r="Z47" s="4">
        <f t="shared" ref="Z47" si="47">Y47/100*B47</f>
        <v>-114584.14912899901</v>
      </c>
      <c r="AA47" s="4">
        <f>Z47/'a30-2'!H44*100</f>
        <v>-106293.27377458164</v>
      </c>
      <c r="AB47" s="213">
        <f>AA47*1000000/'a1'!AP46</f>
        <v>-7161.418879003415</v>
      </c>
      <c r="AC47" s="11">
        <f t="shared" si="8"/>
        <v>3.1264467718109104</v>
      </c>
      <c r="AD47" s="4">
        <f t="shared" ref="AD47" si="48">AC47/100*B47</f>
        <v>-9363.8956683799861</v>
      </c>
      <c r="AE47" s="4">
        <f>AD47/'a30-2'!I44*100</f>
        <v>-8590.7299709908129</v>
      </c>
      <c r="AF47" s="213">
        <f>AE47*1000000/'a1'!AV46</f>
        <v>-6171.8383841293144</v>
      </c>
      <c r="AG47" s="11">
        <f t="shared" si="10"/>
        <v>3.4841617182305669</v>
      </c>
      <c r="AH47" s="4">
        <f t="shared" ref="AH47" si="49">AG47/100*B47</f>
        <v>-10435.273395803642</v>
      </c>
      <c r="AI47" s="4">
        <f>AH47/'a30-2'!J44*100</f>
        <v>-9743.4858971089106</v>
      </c>
      <c r="AJ47" s="213">
        <f>AI47*1000000/'a1'!BB46</f>
        <v>-8344.0901876482385</v>
      </c>
      <c r="AK47" s="11">
        <f t="shared" si="12"/>
        <v>14.987392628335314</v>
      </c>
      <c r="AL47" s="4">
        <f t="shared" ref="AL47" si="50">AK47/100*B47</f>
        <v>-44888.140165421966</v>
      </c>
      <c r="AM47" s="4">
        <f>AL47/'a30-2'!K44*100</f>
        <v>-42227.789431253026</v>
      </c>
      <c r="AN47" s="213">
        <f>AM47*1000000/'a1'!BH46</f>
        <v>-9528.9391930809088</v>
      </c>
      <c r="AO47" s="11">
        <f t="shared" si="14"/>
        <v>14.078376287257207</v>
      </c>
      <c r="AP47" s="4">
        <f t="shared" ref="AP47" si="51">AO47/100*B47</f>
        <v>-42165.581682912576</v>
      </c>
      <c r="AQ47" s="4">
        <f>AP47/'a30-2'!L44*100</f>
        <v>-38970.038523948773</v>
      </c>
      <c r="AR47" s="4">
        <f>AQ47*1000000/'a1'!BN46</f>
        <v>-7456.0046461651509</v>
      </c>
    </row>
    <row r="48" spans="1:44" ht="12.75" customHeight="1" x14ac:dyDescent="0.2">
      <c r="A48" s="1">
        <v>2022</v>
      </c>
      <c r="B48" s="4">
        <v>-183315</v>
      </c>
      <c r="C48" s="4">
        <f>B48/'a30-2'!B45*100</f>
        <v>-161796.11650485438</v>
      </c>
      <c r="D48" s="213">
        <f>C48*1000000/'a1'!F47</f>
        <v>-4155.4445953410122</v>
      </c>
      <c r="E48" s="11">
        <f t="shared" ref="E48" si="52">D110/C110*100</f>
        <v>1.4454530786337139</v>
      </c>
      <c r="F48" s="4">
        <f>E48/100*B48</f>
        <v>-2649.7323110973925</v>
      </c>
      <c r="G48" s="4">
        <f>F48/'a30-2'!C45*100</f>
        <v>-2397.9477928483193</v>
      </c>
      <c r="H48" s="213">
        <f>G48*1000000/'a1'!L47</f>
        <v>-4513.2913354369211</v>
      </c>
      <c r="I48" s="11">
        <f t="shared" ref="I48" si="53">E110/C110*100</f>
        <v>0.33185545819975165</v>
      </c>
      <c r="J48" s="4">
        <f>I48/100*B48</f>
        <v>-608.34083319887475</v>
      </c>
      <c r="K48" s="4">
        <f>J48/'a30-2'!D45*100</f>
        <v>-519.5054083679546</v>
      </c>
      <c r="L48" s="213">
        <f>K48*1000000/'a1'!R47</f>
        <v>-3106.84820180222</v>
      </c>
      <c r="M48" s="11">
        <f t="shared" ref="M48" si="54">F110/C110*100</f>
        <v>1.9352564417350067</v>
      </c>
      <c r="N48" s="4">
        <f t="shared" ref="N48" si="55">M48/100*B48</f>
        <v>-3547.6153461665276</v>
      </c>
      <c r="O48" s="4">
        <f>N48/'a30-2'!E45*100</f>
        <v>-3101.0623655301815</v>
      </c>
      <c r="P48" s="213">
        <f>O48*1000000/'a1'!X47</f>
        <v>-3024.6506169930849</v>
      </c>
      <c r="Q48" s="11">
        <f t="shared" ref="Q48" si="56">G110/C110*100</f>
        <v>1.5984552463398038</v>
      </c>
      <c r="R48" s="4">
        <f t="shared" ref="R48" si="57">Q48/100*B48</f>
        <v>-2930.2082348278113</v>
      </c>
      <c r="S48" s="4">
        <f>R48/'a30-2'!F45*100</f>
        <v>-2568.1053767114909</v>
      </c>
      <c r="T48" s="213">
        <f>S48*1000000/'a1'!AD47</f>
        <v>-3173.3839349229556</v>
      </c>
      <c r="U48" s="11">
        <f t="shared" ref="U48" si="58">H110/C110*100</f>
        <v>19.350845685984272</v>
      </c>
      <c r="V48" s="4">
        <f t="shared" ref="V48" si="59">U48/100*B48</f>
        <v>-35473.002769262072</v>
      </c>
      <c r="W48" s="4">
        <f>V48/'a30-2'!G45*100</f>
        <v>-31062.174053644543</v>
      </c>
      <c r="X48" s="213">
        <f>W48*1000000/'a1'!AJ47</f>
        <v>-3581.4037905392693</v>
      </c>
      <c r="Y48" s="11">
        <f t="shared" ref="Y48" si="60">I110/C110*100</f>
        <v>37.240839863343318</v>
      </c>
      <c r="Z48" s="4">
        <f t="shared" ref="Z48" si="61">Y48/100*B48</f>
        <v>-68268.045595487798</v>
      </c>
      <c r="AA48" s="4">
        <f>Z48/'a30-2'!H45*100</f>
        <v>-60360.783019883114</v>
      </c>
      <c r="AB48" s="213">
        <f>AA48*1000000/'a1'!AP47</f>
        <v>-3986.4585682078186</v>
      </c>
      <c r="AC48" s="11">
        <f t="shared" ref="AC48" si="62">J110/C110*100</f>
        <v>3.0825271664784246</v>
      </c>
      <c r="AD48" s="4">
        <f t="shared" ref="AD48" si="63">AC48/100*B48</f>
        <v>-5650.7346752299245</v>
      </c>
      <c r="AE48" s="4">
        <f>AD48/'a30-2'!I45*100</f>
        <v>-4943.7748689675627</v>
      </c>
      <c r="AF48" s="213">
        <f>AE48*1000000/'a1'!AV47</f>
        <v>-3499.8491180371939</v>
      </c>
      <c r="AG48" s="11">
        <f t="shared" ref="AG48" si="64">K110/C110*100</f>
        <v>4.040597136383087</v>
      </c>
      <c r="AH48" s="4">
        <f t="shared" ref="AH48" si="65">AG48/100*B48</f>
        <v>-7407.020640560655</v>
      </c>
      <c r="AI48" s="4">
        <f>AH48/'a30-2'!J45*100</f>
        <v>-6607.5117221772134</v>
      </c>
      <c r="AJ48" s="213">
        <f>AI48*1000000/'a1'!BB47</f>
        <v>-5606.9274789255542</v>
      </c>
      <c r="AK48" s="11">
        <f t="shared" ref="AK48" si="66">L110/C110*100</f>
        <v>16.583162044799259</v>
      </c>
      <c r="AL48" s="4">
        <f t="shared" ref="AL48" si="67">AK48/100*B48</f>
        <v>-30399.423502423764</v>
      </c>
      <c r="AM48" s="4">
        <f>AL48/'a30-2'!K45*100</f>
        <v>-27386.868020201586</v>
      </c>
      <c r="AN48" s="213">
        <f>AM48*1000000/'a1'!BH47</f>
        <v>-6071.4706500279408</v>
      </c>
      <c r="AO48" s="11">
        <f t="shared" ref="AO48" si="68">M110/C110*100</f>
        <v>13.877142275880939</v>
      </c>
      <c r="AP48" s="4">
        <f t="shared" ref="AP48" si="69">AO48/100*B48</f>
        <v>-25438.883363031142</v>
      </c>
      <c r="AQ48" s="4">
        <f>AP48/'a30-2'!L45*100</f>
        <v>-22354.02755978132</v>
      </c>
      <c r="AR48" s="4">
        <f>AQ48*1000000/'a1'!BN47</f>
        <v>-4172.4845496154949</v>
      </c>
    </row>
    <row r="49" spans="1:44" s="2" customFormat="1" ht="12.75" customHeight="1" x14ac:dyDescent="0.2">
      <c r="A49" s="1">
        <v>2023</v>
      </c>
      <c r="B49" s="4">
        <v>-309436</v>
      </c>
      <c r="C49" s="4">
        <f>B49/'a30-2'!B46*100</f>
        <v>-263574.10562180582</v>
      </c>
      <c r="D49" s="213">
        <f>C49*1000000/'a1'!F48</f>
        <v>-6575.6286459980829</v>
      </c>
      <c r="E49" s="11">
        <f t="shared" ref="E49" si="70">D111/C111*100</f>
        <v>1.3279319383327481</v>
      </c>
      <c r="F49" s="4">
        <f>E49/100*B49</f>
        <v>-4109.0994726993231</v>
      </c>
      <c r="G49" s="4">
        <f>F49/'a30-2'!C46*100</f>
        <v>-3588.7331639295398</v>
      </c>
      <c r="H49" s="213">
        <f>G49*1000000/'a1'!L48</f>
        <v>-6659.2810335169888</v>
      </c>
      <c r="I49" s="11">
        <f t="shared" ref="I49" si="71">E111/C111*100</f>
        <v>0.33826321404589932</v>
      </c>
      <c r="J49" s="4">
        <f>I49/100*B49</f>
        <v>-1046.708159015069</v>
      </c>
      <c r="K49" s="4">
        <f>J49/'a30-2'!D46*100</f>
        <v>-869.35893605902731</v>
      </c>
      <c r="L49" s="213">
        <f>K49*1000000/'a1'!R48</f>
        <v>-5004.5703894298485</v>
      </c>
      <c r="M49" s="11">
        <f t="shared" ref="M49" si="72">F111/C111*100</f>
        <v>2.0306018453819434</v>
      </c>
      <c r="N49" s="4">
        <f t="shared" ref="N49" si="73">M49/100*B49</f>
        <v>-6283.4131262760711</v>
      </c>
      <c r="O49" s="4">
        <f>N49/'a30-2'!E46*100</f>
        <v>-5249.3008573734924</v>
      </c>
      <c r="P49" s="213">
        <f>O49*1000000/'a1'!X48</f>
        <v>-4968.6421375896061</v>
      </c>
      <c r="Q49" s="11">
        <f t="shared" ref="Q49" si="74">G111/C111*100</f>
        <v>1.6032053882153241</v>
      </c>
      <c r="R49" s="4">
        <f t="shared" ref="R49" si="75">Q49/100*B49</f>
        <v>-4960.89462507797</v>
      </c>
      <c r="S49" s="4">
        <f>R49/'a30-2'!F46*100</f>
        <v>-4186.4089663105233</v>
      </c>
      <c r="T49" s="213">
        <f>S49*1000000/'a1'!AD48</f>
        <v>-5030.5927328020325</v>
      </c>
      <c r="U49" s="11">
        <f t="shared" ref="U49" si="76">H111/C111*100</f>
        <v>19.751108626666351</v>
      </c>
      <c r="V49" s="4">
        <f t="shared" ref="V49" si="77">U49/100*B49</f>
        <v>-61117.040490011284</v>
      </c>
      <c r="W49" s="4">
        <f>V49/'a30-2'!G46*100</f>
        <v>-51575.561594946237</v>
      </c>
      <c r="X49" s="213">
        <f>W49*1000000/'a1'!AJ48</f>
        <v>-5829.0511995843408</v>
      </c>
      <c r="Y49" s="11">
        <f t="shared" ref="Y49" si="78">I111/C111*100</f>
        <v>38.160105800989157</v>
      </c>
      <c r="Z49" s="4">
        <f t="shared" ref="Z49" si="79">Y49/100*B49</f>
        <v>-118081.10498634882</v>
      </c>
      <c r="AA49" s="4">
        <f>Z49/'a30-2'!H46*100</f>
        <v>-100837.83517194605</v>
      </c>
      <c r="AB49" s="213">
        <f>AA49*1000000/'a1'!AP48</f>
        <v>-6454.3621019644715</v>
      </c>
      <c r="AC49" s="11">
        <f>J111/C111*100</f>
        <v>3.1314911326909374</v>
      </c>
      <c r="AD49" s="4">
        <f t="shared" ref="AD49" si="80">AC49/100*B49</f>
        <v>-9689.9609013535301</v>
      </c>
      <c r="AE49" s="4">
        <f>AD49/'a30-2'!I46*100</f>
        <v>-8225.7732609113154</v>
      </c>
      <c r="AF49" s="213">
        <f>AE49*1000000/'a1'!AV48</f>
        <v>-5654.4511717267696</v>
      </c>
      <c r="AG49" s="11">
        <f t="shared" ref="AG49" si="81">K111/C111*100</f>
        <v>3.7392332836823106</v>
      </c>
      <c r="AH49" s="4">
        <f t="shared" ref="AH49" si="82">AG49/100*B49</f>
        <v>-11570.533903695194</v>
      </c>
      <c r="AI49" s="4">
        <f>AH49/'a30-2'!J46*100</f>
        <v>-10017.778271597572</v>
      </c>
      <c r="AJ49" s="213">
        <f>AI49*1000000/'a1'!BB48</f>
        <v>-8283.9000118229469</v>
      </c>
      <c r="AK49" s="11">
        <f t="shared" ref="AK49" si="83">L111/C111*100</f>
        <v>15.42056234043786</v>
      </c>
      <c r="AL49" s="4">
        <f t="shared" ref="AL49" si="84">AK49/100*B49</f>
        <v>-47716.771283757298</v>
      </c>
      <c r="AM49" s="4">
        <f>AL49/'a30-2'!K46*100</f>
        <v>-41746.956503724672</v>
      </c>
      <c r="AN49" s="213">
        <f>AM49*1000000/'a1'!BH48</f>
        <v>-8911.6942555246223</v>
      </c>
      <c r="AO49" s="11">
        <f t="shared" ref="AO49" si="85">M111/C111*100</f>
        <v>13.970945630425966</v>
      </c>
      <c r="AP49" s="4">
        <f t="shared" ref="AP49" si="86">AO49/100*B49</f>
        <v>-43231.135320964888</v>
      </c>
      <c r="AQ49" s="4">
        <f>AP49/'a30-2'!L46*100</f>
        <v>-36481.970734991468</v>
      </c>
      <c r="AR49" s="4">
        <f>AQ49*1000000/'a1'!BN48</f>
        <v>-6595.2492428421947</v>
      </c>
    </row>
    <row r="50" spans="1:44" ht="12.75" customHeight="1" x14ac:dyDescent="0.2"/>
    <row r="51" spans="1:44" ht="12.75" customHeight="1" x14ac:dyDescent="0.2">
      <c r="B51" s="1" t="s">
        <v>465</v>
      </c>
    </row>
    <row r="52" spans="1:44" s="5" customFormat="1" ht="12.75" customHeight="1" x14ac:dyDescent="0.2">
      <c r="A52" s="1" t="s">
        <v>157</v>
      </c>
      <c r="B52" s="5">
        <f>(POWER(B26/B7, 1/19)-1)*100</f>
        <v>3.1045954613057258</v>
      </c>
      <c r="C52" s="5">
        <f t="shared" ref="C52:AR52" si="87">(POWER(C26/C7, 1/19)-1)*100</f>
        <v>-0.41708844135569523</v>
      </c>
      <c r="D52" s="5">
        <f t="shared" si="87"/>
        <v>-1.5228326685970073</v>
      </c>
      <c r="E52" s="5">
        <f t="shared" si="87"/>
        <v>-0.55871110305867333</v>
      </c>
      <c r="F52" s="5">
        <f t="shared" si="87"/>
        <v>2.5285386386996844</v>
      </c>
      <c r="G52" s="5">
        <f t="shared" si="87"/>
        <v>-0.58018423451046131</v>
      </c>
      <c r="H52" s="5">
        <f t="shared" si="87"/>
        <v>-0.12987767686518659</v>
      </c>
      <c r="I52" s="5">
        <f t="shared" si="87"/>
        <v>0.26933620089286681</v>
      </c>
      <c r="J52" s="5">
        <f t="shared" si="87"/>
        <v>3.3822934616671629</v>
      </c>
      <c r="K52" s="5">
        <f t="shared" si="87"/>
        <v>-7.0519063931961945E-3</v>
      </c>
      <c r="L52" s="5">
        <f t="shared" si="87"/>
        <v>-0.52907278747279518</v>
      </c>
      <c r="M52" s="5">
        <f t="shared" si="87"/>
        <v>0.25888017704032151</v>
      </c>
      <c r="N52" s="5">
        <f t="shared" si="87"/>
        <v>3.3715128205726419</v>
      </c>
      <c r="O52" s="5">
        <f t="shared" si="87"/>
        <v>-0.31012318611044476</v>
      </c>
      <c r="P52" s="5">
        <f t="shared" si="87"/>
        <v>-0.77252244559469219</v>
      </c>
      <c r="Q52" s="5">
        <f t="shared" si="87"/>
        <v>0.23703062898359217</v>
      </c>
      <c r="R52" s="5">
        <f t="shared" si="87"/>
        <v>3.3489849324386478</v>
      </c>
      <c r="S52" s="5">
        <f t="shared" si="87"/>
        <v>-0.1480376398789951</v>
      </c>
      <c r="T52" s="5">
        <f t="shared" si="87"/>
        <v>-0.46562235073180913</v>
      </c>
      <c r="U52" s="5">
        <f t="shared" si="87"/>
        <v>-0.37766220590162991</v>
      </c>
      <c r="V52" s="5">
        <f t="shared" si="87"/>
        <v>2.7152083717005837</v>
      </c>
      <c r="W52" s="5">
        <f t="shared" si="87"/>
        <v>-0.63866856717342824</v>
      </c>
      <c r="X52" s="5">
        <f t="shared" si="87"/>
        <v>-1.2466027360273468</v>
      </c>
      <c r="Y52" s="5">
        <f t="shared" si="87"/>
        <v>0.68263171700144731</v>
      </c>
      <c r="Z52" s="5">
        <f t="shared" si="87"/>
        <v>3.8084201316106236</v>
      </c>
      <c r="AA52" s="5">
        <f t="shared" si="87"/>
        <v>0.12427308424844963</v>
      </c>
      <c r="AB52" s="5">
        <f t="shared" si="87"/>
        <v>-1.350874285651904</v>
      </c>
      <c r="AC52" s="5">
        <f t="shared" si="87"/>
        <v>-0.91220186275164927</v>
      </c>
      <c r="AD52" s="5">
        <f t="shared" si="87"/>
        <v>2.1640734209251278</v>
      </c>
      <c r="AE52" s="5">
        <f t="shared" si="87"/>
        <v>-1.3544773687373279</v>
      </c>
      <c r="AF52" s="5">
        <f t="shared" si="87"/>
        <v>-1.8851844271939533</v>
      </c>
      <c r="AG52" s="5">
        <f t="shared" si="87"/>
        <v>-1.4609850687543613</v>
      </c>
      <c r="AH52" s="5">
        <f t="shared" si="87"/>
        <v>1.5982527164164484</v>
      </c>
      <c r="AI52" s="5">
        <f t="shared" si="87"/>
        <v>-1.8389836043121943</v>
      </c>
      <c r="AJ52" s="5">
        <f t="shared" si="87"/>
        <v>-2.004561180984743</v>
      </c>
      <c r="AK52" s="5">
        <f t="shared" si="87"/>
        <v>-0.56875579421973299</v>
      </c>
      <c r="AL52" s="5">
        <f t="shared" si="87"/>
        <v>2.5181821005127114</v>
      </c>
      <c r="AM52" s="5">
        <f t="shared" si="87"/>
        <v>-0.82168987734121401</v>
      </c>
      <c r="AN52" s="5">
        <f t="shared" si="87"/>
        <v>-2.2261261168845969</v>
      </c>
      <c r="AO52" s="5">
        <f t="shared" si="87"/>
        <v>-0.13336571074210601</v>
      </c>
      <c r="AP52" s="5">
        <f t="shared" si="87"/>
        <v>2.9670892847609709</v>
      </c>
      <c r="AQ52" s="5">
        <f t="shared" si="87"/>
        <v>-0.55386692388609271</v>
      </c>
      <c r="AR52" s="5">
        <f t="shared" si="87"/>
        <v>-2.404933453574809</v>
      </c>
    </row>
    <row r="53" spans="1:44" ht="12.75" customHeight="1" x14ac:dyDescent="0.2">
      <c r="A53" s="5" t="s">
        <v>158</v>
      </c>
      <c r="B53" s="5">
        <f>(POWER(B34/B26, 1/8)-1)*100</f>
        <v>-9.9954481317306882</v>
      </c>
      <c r="C53" s="5">
        <f t="shared" ref="C53:AR53" si="88">(POWER(C34/C26, 1/8)-1)*100</f>
        <v>-11.765610195371091</v>
      </c>
      <c r="D53" s="5">
        <f t="shared" si="88"/>
        <v>-12.645476406272538</v>
      </c>
      <c r="E53" s="5">
        <f t="shared" si="88"/>
        <v>5.0916305652302762</v>
      </c>
      <c r="F53" s="5">
        <f t="shared" si="88"/>
        <v>-5.4127488587073387</v>
      </c>
      <c r="G53" s="5">
        <f t="shared" si="88"/>
        <v>-7.3189231286037604</v>
      </c>
      <c r="H53" s="5">
        <f t="shared" si="88"/>
        <v>-6.9526972565471912</v>
      </c>
      <c r="I53" s="5">
        <f t="shared" si="88"/>
        <v>-0.81876498429767075</v>
      </c>
      <c r="J53" s="5">
        <f t="shared" si="88"/>
        <v>-10.732373886702106</v>
      </c>
      <c r="K53" s="5">
        <f t="shared" si="88"/>
        <v>-12.84762054711871</v>
      </c>
      <c r="L53" s="5">
        <f t="shared" si="88"/>
        <v>-13.026839591704976</v>
      </c>
      <c r="M53" s="5">
        <f t="shared" si="88"/>
        <v>-0.94352734951032025</v>
      </c>
      <c r="N53" s="5">
        <f t="shared" si="88"/>
        <v>-10.844665694412015</v>
      </c>
      <c r="O53" s="5">
        <f t="shared" si="88"/>
        <v>-12.905713736058122</v>
      </c>
      <c r="P53" s="5">
        <f t="shared" si="88"/>
        <v>-12.930676949727149</v>
      </c>
      <c r="Q53" s="5">
        <f t="shared" si="88"/>
        <v>-1.0173013984509427</v>
      </c>
      <c r="R53" s="5">
        <f t="shared" si="88"/>
        <v>-10.911065696556099</v>
      </c>
      <c r="S53" s="5">
        <f t="shared" si="88"/>
        <v>-12.888466585372472</v>
      </c>
      <c r="T53" s="5">
        <f t="shared" si="88"/>
        <v>-12.835481577702691</v>
      </c>
      <c r="U53" s="5">
        <f t="shared" si="88"/>
        <v>-1.1548557969638495</v>
      </c>
      <c r="V53" s="5">
        <f t="shared" si="88"/>
        <v>-11.034870916512718</v>
      </c>
      <c r="W53" s="5">
        <f t="shared" si="88"/>
        <v>-12.623572117206184</v>
      </c>
      <c r="X53" s="5">
        <f t="shared" si="88"/>
        <v>-13.206437669210036</v>
      </c>
      <c r="Y53" s="5">
        <f t="shared" si="88"/>
        <v>-1.3395703246593782</v>
      </c>
      <c r="Z53" s="5">
        <f t="shared" si="88"/>
        <v>-11.201122399400676</v>
      </c>
      <c r="AA53" s="5">
        <f t="shared" si="88"/>
        <v>-12.81946853966156</v>
      </c>
      <c r="AB53" s="5">
        <f t="shared" si="88"/>
        <v>-13.878901874989435</v>
      </c>
      <c r="AC53" s="5">
        <f t="shared" si="88"/>
        <v>-3.9011570331759504E-2</v>
      </c>
      <c r="AD53" s="5">
        <f t="shared" si="88"/>
        <v>-10.030560320784554</v>
      </c>
      <c r="AE53" s="5">
        <f t="shared" si="88"/>
        <v>-11.9968700468704</v>
      </c>
      <c r="AF53" s="5">
        <f t="shared" si="88"/>
        <v>-12.469015120525107</v>
      </c>
      <c r="AG53" s="5">
        <f t="shared" si="88"/>
        <v>3.4910231455572482</v>
      </c>
      <c r="AH53" s="5">
        <f t="shared" si="88"/>
        <v>-6.8533683939543284</v>
      </c>
      <c r="AI53" s="5">
        <f t="shared" si="88"/>
        <v>-9.1001399810380352</v>
      </c>
      <c r="AJ53" s="5">
        <f t="shared" si="88"/>
        <v>-9.2100892065473232</v>
      </c>
      <c r="AK53" s="5">
        <f t="shared" si="88"/>
        <v>3.7656600671592155</v>
      </c>
      <c r="AL53" s="5">
        <f t="shared" si="88"/>
        <v>-6.6061826634016496</v>
      </c>
      <c r="AM53" s="5">
        <f t="shared" si="88"/>
        <v>-8.8969475168422125</v>
      </c>
      <c r="AN53" s="5">
        <f t="shared" si="88"/>
        <v>-10.921391476506415</v>
      </c>
      <c r="AO53" s="5">
        <f t="shared" si="88"/>
        <v>0.12576735055798149</v>
      </c>
      <c r="AP53" s="5">
        <f t="shared" si="88"/>
        <v>-9.8822517914643804</v>
      </c>
      <c r="AQ53" s="5">
        <f t="shared" si="88"/>
        <v>-11.504884708492069</v>
      </c>
      <c r="AR53" s="5">
        <f t="shared" si="88"/>
        <v>-12.319356723519137</v>
      </c>
    </row>
    <row r="54" spans="1:44" ht="12.75" customHeight="1" x14ac:dyDescent="0.2">
      <c r="A54" s="5" t="s">
        <v>159</v>
      </c>
      <c r="B54" s="5">
        <f>(POWER(B45/B34, 1/11)-1)*100</f>
        <v>8.5485984325419437</v>
      </c>
      <c r="C54" s="5">
        <f t="shared" ref="C54:AR54" si="89">(POWER(C45/C34, 1/11)-1)*100</f>
        <v>6.9560881893220294</v>
      </c>
      <c r="D54" s="5">
        <f t="shared" si="89"/>
        <v>5.7617642835065208</v>
      </c>
      <c r="E54" s="5">
        <f t="shared" si="89"/>
        <v>-1.8756027659059704</v>
      </c>
      <c r="F54" s="5">
        <f t="shared" si="89"/>
        <v>6.5126579179890065</v>
      </c>
      <c r="G54" s="5">
        <f t="shared" si="89"/>
        <v>4.7711914097026353</v>
      </c>
      <c r="H54" s="5">
        <f t="shared" si="89"/>
        <v>4.4769369462426711</v>
      </c>
      <c r="I54" s="5">
        <f t="shared" si="89"/>
        <v>1.0294246711912258</v>
      </c>
      <c r="J54" s="5">
        <f t="shared" si="89"/>
        <v>9.6660244850388146</v>
      </c>
      <c r="K54" s="5">
        <f t="shared" si="89"/>
        <v>7.9487508692523301</v>
      </c>
      <c r="L54" s="5">
        <f t="shared" si="89"/>
        <v>6.8168593341922712</v>
      </c>
      <c r="M54" s="5">
        <f t="shared" si="89"/>
        <v>-0.51138622371589282</v>
      </c>
      <c r="N54" s="5">
        <f t="shared" si="89"/>
        <v>7.9934958541212353</v>
      </c>
      <c r="O54" s="5">
        <f t="shared" si="89"/>
        <v>6.4576828340433545</v>
      </c>
      <c r="P54" s="5">
        <f t="shared" si="89"/>
        <v>6.0550823258859188</v>
      </c>
      <c r="Q54" s="5">
        <f t="shared" si="89"/>
        <v>-0.51234574616981776</v>
      </c>
      <c r="R54" s="5">
        <f t="shared" si="89"/>
        <v>7.9924543059458619</v>
      </c>
      <c r="S54" s="5">
        <f t="shared" si="89"/>
        <v>6.3665023154090061</v>
      </c>
      <c r="T54" s="5">
        <f t="shared" si="89"/>
        <v>5.9800276104574168</v>
      </c>
      <c r="U54" s="5">
        <f t="shared" si="89"/>
        <v>0.39428917468855573</v>
      </c>
      <c r="V54" s="5">
        <f t="shared" si="89"/>
        <v>8.9765938054376058</v>
      </c>
      <c r="W54" s="5">
        <f t="shared" si="89"/>
        <v>7.4267998078786146</v>
      </c>
      <c r="X54" s="5">
        <f t="shared" si="89"/>
        <v>6.5621356818948096</v>
      </c>
      <c r="Y54" s="5">
        <f t="shared" si="89"/>
        <v>0.4469683698992144</v>
      </c>
      <c r="Z54" s="5">
        <f t="shared" si="89"/>
        <v>9.0337763335043277</v>
      </c>
      <c r="AA54" s="5">
        <f t="shared" si="89"/>
        <v>7.4041308901345859</v>
      </c>
      <c r="AB54" s="5">
        <f t="shared" si="89"/>
        <v>6.2075615836659104</v>
      </c>
      <c r="AC54" s="5">
        <f t="shared" si="89"/>
        <v>0.21402058537103308</v>
      </c>
      <c r="AD54" s="5">
        <f t="shared" si="89"/>
        <v>8.7809147783193033</v>
      </c>
      <c r="AE54" s="5">
        <f t="shared" si="89"/>
        <v>7.0284858092569902</v>
      </c>
      <c r="AF54" s="5">
        <f t="shared" si="89"/>
        <v>5.7289809373681555</v>
      </c>
      <c r="AG54" s="5">
        <f t="shared" si="89"/>
        <v>-1.0078680119362637</v>
      </c>
      <c r="AH54" s="5">
        <f t="shared" si="89"/>
        <v>7.4545718315352172</v>
      </c>
      <c r="AI54" s="5">
        <f t="shared" si="89"/>
        <v>5.6151420689257048</v>
      </c>
      <c r="AJ54" s="5">
        <f t="shared" si="89"/>
        <v>4.3284424686817813</v>
      </c>
      <c r="AK54" s="5">
        <f t="shared" si="89"/>
        <v>-1.4524542191408418</v>
      </c>
      <c r="AL54" s="5">
        <f t="shared" si="89"/>
        <v>6.9719797347902457</v>
      </c>
      <c r="AM54" s="5">
        <f t="shared" si="89"/>
        <v>5.5577245618550153</v>
      </c>
      <c r="AN54" s="5">
        <f t="shared" si="89"/>
        <v>3.7347964763692287</v>
      </c>
      <c r="AO54" s="5">
        <f t="shared" si="89"/>
        <v>0.6348842191282289</v>
      </c>
      <c r="AP54" s="5">
        <f t="shared" si="89"/>
        <v>9.2377563540750209</v>
      </c>
      <c r="AQ54" s="5">
        <f t="shared" si="89"/>
        <v>7.6500453391561862</v>
      </c>
      <c r="AR54" s="5">
        <f t="shared" si="89"/>
        <v>6.0822910574923172</v>
      </c>
    </row>
    <row r="55" spans="1:44" ht="12.75" customHeight="1" x14ac:dyDescent="0.2">
      <c r="A55" s="5" t="s">
        <v>160</v>
      </c>
      <c r="B55" s="5">
        <f>(POWER(B49/B45, 1/4)-1)*100</f>
        <v>4.6890327535497489</v>
      </c>
      <c r="C55" s="5">
        <f t="shared" ref="C55:AR55" si="90">(POWER(C49/C45, 1/4)-1)*100</f>
        <v>1.393296583014858</v>
      </c>
      <c r="D55" s="5">
        <f t="shared" si="90"/>
        <v>-0.20282862543595792</v>
      </c>
      <c r="E55" s="5">
        <f t="shared" si="90"/>
        <v>-3.7643636548618908</v>
      </c>
      <c r="F55" s="5">
        <f t="shared" si="90"/>
        <v>0.74815685394866716</v>
      </c>
      <c r="G55" s="5">
        <f t="shared" si="90"/>
        <v>-2.2902056290448947</v>
      </c>
      <c r="H55" s="5">
        <f t="shared" si="90"/>
        <v>-2.8048289607355059</v>
      </c>
      <c r="I55" s="5">
        <f t="shared" si="90"/>
        <v>1.2723275254713728</v>
      </c>
      <c r="J55" s="5">
        <f t="shared" si="90"/>
        <v>6.0210201334229163</v>
      </c>
      <c r="K55" s="5">
        <f t="shared" si="90"/>
        <v>1.9387257760603571</v>
      </c>
      <c r="L55" s="5">
        <f t="shared" si="90"/>
        <v>-0.79868967582819028</v>
      </c>
      <c r="M55" s="5">
        <f t="shared" si="90"/>
        <v>7.7446055156427107E-2</v>
      </c>
      <c r="N55" s="5">
        <f t="shared" si="90"/>
        <v>4.7701102795987937</v>
      </c>
      <c r="O55" s="5">
        <f t="shared" si="90"/>
        <v>0.88293462818787027</v>
      </c>
      <c r="P55" s="5">
        <f t="shared" si="90"/>
        <v>-1.1010085651118162</v>
      </c>
      <c r="Q55" s="5">
        <f t="shared" si="90"/>
        <v>-0.64059413046618774</v>
      </c>
      <c r="R55" s="5">
        <f t="shared" si="90"/>
        <v>4.0184009544886878</v>
      </c>
      <c r="S55" s="5">
        <f t="shared" si="90"/>
        <v>0.38732094322186938</v>
      </c>
      <c r="T55" s="5">
        <f t="shared" si="90"/>
        <v>-1.3078615020135964</v>
      </c>
      <c r="U55" s="5">
        <f t="shared" si="90"/>
        <v>-0.15595159988086582</v>
      </c>
      <c r="V55" s="5">
        <f t="shared" si="90"/>
        <v>4.5257685320707841</v>
      </c>
      <c r="W55" s="5">
        <f t="shared" si="90"/>
        <v>0.90150070060577292</v>
      </c>
      <c r="X55" s="5">
        <f t="shared" si="90"/>
        <v>-0.15510860083201017</v>
      </c>
      <c r="Y55" s="5">
        <f t="shared" si="90"/>
        <v>-0.29139752813321929</v>
      </c>
      <c r="Z55" s="5">
        <f t="shared" si="90"/>
        <v>4.3839714998793466</v>
      </c>
      <c r="AA55" s="5">
        <f t="shared" si="90"/>
        <v>1.211457767644597</v>
      </c>
      <c r="AB55" s="5">
        <f t="shared" si="90"/>
        <v>-0.53309975015082278</v>
      </c>
      <c r="AC55" s="5">
        <f t="shared" si="90"/>
        <v>-0.73741334640592404</v>
      </c>
      <c r="AD55" s="5">
        <f t="shared" si="90"/>
        <v>3.917041853801817</v>
      </c>
      <c r="AE55" s="5">
        <f t="shared" si="90"/>
        <v>0.56006217547865944</v>
      </c>
      <c r="AF55" s="5">
        <f t="shared" si="90"/>
        <v>-0.93694404899996586</v>
      </c>
      <c r="AG55" s="5">
        <f t="shared" si="90"/>
        <v>0.58900462305710999</v>
      </c>
      <c r="AH55" s="5">
        <f t="shared" si="90"/>
        <v>5.3056559963019279</v>
      </c>
      <c r="AI55" s="5">
        <f t="shared" si="90"/>
        <v>2.3081061766982769</v>
      </c>
      <c r="AJ55" s="5">
        <f t="shared" si="90"/>
        <v>1.3409444827850336</v>
      </c>
      <c r="AK55" s="5">
        <f t="shared" si="90"/>
        <v>0.32876982584404413</v>
      </c>
      <c r="AL55" s="5">
        <f t="shared" si="90"/>
        <v>5.0332187042114063</v>
      </c>
      <c r="AM55" s="5">
        <f t="shared" si="90"/>
        <v>2.2853405737571997</v>
      </c>
      <c r="AN55" s="5">
        <f t="shared" si="90"/>
        <v>0.43930492599022486</v>
      </c>
      <c r="AO55" s="5">
        <f t="shared" si="90"/>
        <v>1.1322391413587596</v>
      </c>
      <c r="AP55" s="5">
        <f t="shared" si="90"/>
        <v>5.8743629590953361</v>
      </c>
      <c r="AQ55" s="5">
        <f t="shared" si="90"/>
        <v>2.524616244182698</v>
      </c>
      <c r="AR55" s="5">
        <f t="shared" si="90"/>
        <v>0.51788001739316858</v>
      </c>
    </row>
    <row r="56" spans="1:44" ht="12.75" customHeight="1" x14ac:dyDescent="0.2">
      <c r="A56" s="1" t="s">
        <v>161</v>
      </c>
      <c r="B56" s="5">
        <f>(POWER(B49/B7, 1/42)-1)*100</f>
        <v>1.9813366354961781</v>
      </c>
      <c r="C56" s="5">
        <f t="shared" ref="C56:AR56" si="91">(POWER(C49/C7, 1/42)-1)*100</f>
        <v>-0.67798310778943716</v>
      </c>
      <c r="D56" s="5">
        <f t="shared" si="91"/>
        <v>-1.8050357458398003</v>
      </c>
      <c r="E56" s="5">
        <f t="shared" si="91"/>
        <v>-0.16869238938648223</v>
      </c>
      <c r="F56" s="5">
        <f t="shared" si="91"/>
        <v>1.8093018819974827</v>
      </c>
      <c r="G56" s="5">
        <f t="shared" si="91"/>
        <v>-0.70838681658008662</v>
      </c>
      <c r="H56" s="5">
        <f t="shared" si="91"/>
        <v>-0.55376855378969081</v>
      </c>
      <c r="I56" s="5">
        <f t="shared" si="91"/>
        <v>0.35435053878725142</v>
      </c>
      <c r="J56" s="5">
        <f t="shared" si="91"/>
        <v>2.3427080513265031</v>
      </c>
      <c r="K56" s="5">
        <f t="shared" si="91"/>
        <v>-0.43542907949706278</v>
      </c>
      <c r="L56" s="5">
        <f t="shared" si="91"/>
        <v>-1.2399391265627169</v>
      </c>
      <c r="M56" s="5">
        <f t="shared" si="91"/>
        <v>-0.19033537830192016</v>
      </c>
      <c r="N56" s="5">
        <f t="shared" si="91"/>
        <v>1.7872300726136547</v>
      </c>
      <c r="O56" s="5">
        <f t="shared" si="91"/>
        <v>-1.0443481247246478</v>
      </c>
      <c r="P56" s="5">
        <f t="shared" si="91"/>
        <v>-1.5420010449925581</v>
      </c>
      <c r="Q56" s="5">
        <f t="shared" si="91"/>
        <v>-0.28299752665834621</v>
      </c>
      <c r="R56" s="5">
        <f t="shared" si="91"/>
        <v>1.6927319751646186</v>
      </c>
      <c r="S56" s="5">
        <f t="shared" si="91"/>
        <v>-1.0365112701373635</v>
      </c>
      <c r="T56" s="5">
        <f t="shared" si="91"/>
        <v>-1.4217767081084909</v>
      </c>
      <c r="U56" s="5">
        <f t="shared" si="91"/>
        <v>-0.30376186753472423</v>
      </c>
      <c r="V56" s="5">
        <f t="shared" si="91"/>
        <v>1.671556222795334</v>
      </c>
      <c r="W56" s="5">
        <f t="shared" si="91"/>
        <v>-0.89445291082119738</v>
      </c>
      <c r="X56" s="5">
        <f t="shared" si="91"/>
        <v>-1.6025338211037798</v>
      </c>
      <c r="Y56" s="5">
        <f t="shared" si="91"/>
        <v>0.13998721005621384</v>
      </c>
      <c r="Z56" s="5">
        <f t="shared" si="91"/>
        <v>2.1240974634302523</v>
      </c>
      <c r="AA56" s="5">
        <f t="shared" si="91"/>
        <v>-0.56988364798241653</v>
      </c>
      <c r="AB56" s="5">
        <f t="shared" si="91"/>
        <v>-1.9162736345020637</v>
      </c>
      <c r="AC56" s="5">
        <f t="shared" si="91"/>
        <v>-0.43553439345289657</v>
      </c>
      <c r="AD56" s="5">
        <f t="shared" si="91"/>
        <v>1.5371728395456197</v>
      </c>
      <c r="AE56" s="5">
        <f t="shared" si="91"/>
        <v>-1.2115973212548092</v>
      </c>
      <c r="AF56" s="5">
        <f t="shared" si="91"/>
        <v>-2.0078546740025183</v>
      </c>
      <c r="AG56" s="5">
        <f t="shared" si="91"/>
        <v>-0.22131247283248001</v>
      </c>
      <c r="AH56" s="5">
        <f t="shared" si="91"/>
        <v>1.7556392175605451</v>
      </c>
      <c r="AI56" s="5">
        <f t="shared" si="91"/>
        <v>-1.0038118224367842</v>
      </c>
      <c r="AJ56" s="5">
        <f t="shared" si="91"/>
        <v>-1.5083149329658707</v>
      </c>
      <c r="AK56" s="5">
        <f t="shared" si="91"/>
        <v>9.417465817540549E-2</v>
      </c>
      <c r="AL56" s="5">
        <f t="shared" si="91"/>
        <v>2.0773772106753796</v>
      </c>
      <c r="AM56" s="5">
        <f t="shared" si="91"/>
        <v>-0.51497148095188683</v>
      </c>
      <c r="AN56" s="5">
        <f t="shared" si="91"/>
        <v>-2.1947830549798431</v>
      </c>
      <c r="AO56" s="5">
        <f t="shared" si="91"/>
        <v>0.23682824825315141</v>
      </c>
      <c r="AP56" s="5">
        <f t="shared" si="91"/>
        <v>2.2228572485951892</v>
      </c>
      <c r="AQ56" s="5">
        <f t="shared" si="91"/>
        <v>-0.4103672257248725</v>
      </c>
      <c r="AR56" s="5">
        <f t="shared" si="91"/>
        <v>-1.9897422034142132</v>
      </c>
    </row>
    <row r="57" spans="1:44" ht="12.75" customHeight="1" x14ac:dyDescent="0.2"/>
    <row r="58" spans="1:44" s="5" customFormat="1" ht="12.75" customHeight="1" x14ac:dyDescent="0.2">
      <c r="B58" s="1"/>
    </row>
    <row r="59" spans="1:44" ht="12.75" customHeight="1" x14ac:dyDescent="0.2">
      <c r="B59" s="1" t="s">
        <v>685</v>
      </c>
      <c r="C59" s="116"/>
      <c r="D59" s="116"/>
      <c r="E59" s="116"/>
      <c r="F59" s="116"/>
      <c r="G59" s="116"/>
      <c r="H59" s="116"/>
      <c r="I59" s="116"/>
      <c r="J59" s="116"/>
      <c r="K59" s="116"/>
      <c r="L59" s="116"/>
      <c r="M59" s="116"/>
      <c r="N59" s="116"/>
      <c r="O59" s="116"/>
    </row>
    <row r="60" spans="1:44" ht="12.75" customHeight="1" x14ac:dyDescent="0.2">
      <c r="B60" s="117" t="s">
        <v>927</v>
      </c>
    </row>
    <row r="61" spans="1:44" ht="12.75" customHeight="1" x14ac:dyDescent="0.2">
      <c r="B61" s="117" t="s">
        <v>928</v>
      </c>
    </row>
    <row r="62" spans="1:44" x14ac:dyDescent="0.2">
      <c r="B62" s="1" t="s">
        <v>929</v>
      </c>
    </row>
    <row r="65" spans="2:13" x14ac:dyDescent="0.2">
      <c r="B65" s="1" t="s">
        <v>726</v>
      </c>
    </row>
    <row r="67" spans="2:13" x14ac:dyDescent="0.2">
      <c r="B67" s="237" t="s">
        <v>930</v>
      </c>
      <c r="C67" s="237"/>
      <c r="D67" s="237"/>
      <c r="E67" s="237"/>
      <c r="F67" s="237"/>
      <c r="G67" s="237"/>
      <c r="H67" s="237"/>
      <c r="I67" s="237"/>
      <c r="J67" s="237"/>
      <c r="K67" s="237"/>
      <c r="L67" s="237"/>
      <c r="M67" s="237"/>
    </row>
    <row r="68" spans="2:13" x14ac:dyDescent="0.2">
      <c r="C68" s="1" t="s">
        <v>101</v>
      </c>
      <c r="D68" s="11" t="s">
        <v>376</v>
      </c>
      <c r="E68" s="1" t="s">
        <v>103</v>
      </c>
      <c r="F68" s="1" t="s">
        <v>104</v>
      </c>
      <c r="G68" s="1" t="s">
        <v>105</v>
      </c>
      <c r="H68" s="11" t="s">
        <v>106</v>
      </c>
      <c r="I68" s="1" t="s">
        <v>107</v>
      </c>
      <c r="J68" s="1" t="s">
        <v>108</v>
      </c>
      <c r="K68" s="1" t="s">
        <v>109</v>
      </c>
      <c r="L68" s="11" t="s">
        <v>110</v>
      </c>
      <c r="M68" s="1" t="s">
        <v>111</v>
      </c>
    </row>
    <row r="69" spans="2:13" x14ac:dyDescent="0.2">
      <c r="B69" s="1">
        <v>1981</v>
      </c>
      <c r="C69" s="74">
        <v>368358</v>
      </c>
      <c r="D69" s="74">
        <v>5251</v>
      </c>
      <c r="E69" s="74">
        <v>1074</v>
      </c>
      <c r="F69" s="74">
        <v>8103</v>
      </c>
      <c r="G69" s="74">
        <v>6652</v>
      </c>
      <c r="H69" s="74">
        <v>82671</v>
      </c>
      <c r="I69" s="74">
        <v>132545</v>
      </c>
      <c r="J69" s="74">
        <v>13856</v>
      </c>
      <c r="K69" s="74">
        <v>15117</v>
      </c>
      <c r="L69" s="74">
        <v>54601</v>
      </c>
      <c r="M69" s="74">
        <v>46596</v>
      </c>
    </row>
    <row r="70" spans="2:13" x14ac:dyDescent="0.2">
      <c r="B70" s="1">
        <v>1982</v>
      </c>
      <c r="C70" s="74">
        <v>388181</v>
      </c>
      <c r="D70" s="74">
        <v>5652</v>
      </c>
      <c r="E70" s="74">
        <v>1155</v>
      </c>
      <c r="F70" s="74">
        <v>9426</v>
      </c>
      <c r="G70" s="74">
        <v>7287</v>
      </c>
      <c r="H70" s="74">
        <v>87539</v>
      </c>
      <c r="I70" s="74">
        <v>140241</v>
      </c>
      <c r="J70" s="74">
        <v>14360</v>
      </c>
      <c r="K70" s="74">
        <v>15295</v>
      </c>
      <c r="L70" s="74">
        <v>58434</v>
      </c>
      <c r="M70" s="74">
        <v>46600</v>
      </c>
    </row>
    <row r="71" spans="2:13" x14ac:dyDescent="0.2">
      <c r="B71" s="1">
        <v>1983</v>
      </c>
      <c r="C71" s="74">
        <v>421316</v>
      </c>
      <c r="D71" s="74">
        <v>6067</v>
      </c>
      <c r="E71" s="74">
        <v>1337</v>
      </c>
      <c r="F71" s="74">
        <v>10673</v>
      </c>
      <c r="G71" s="74">
        <v>8323</v>
      </c>
      <c r="H71" s="74">
        <v>94461</v>
      </c>
      <c r="I71" s="74">
        <v>156792</v>
      </c>
      <c r="J71" s="74">
        <v>15400</v>
      </c>
      <c r="K71" s="74">
        <v>16250</v>
      </c>
      <c r="L71" s="74">
        <v>60364</v>
      </c>
      <c r="M71" s="74">
        <v>49329</v>
      </c>
    </row>
    <row r="72" spans="2:13" x14ac:dyDescent="0.2">
      <c r="B72" s="1">
        <v>1984</v>
      </c>
      <c r="C72" s="74">
        <v>461986</v>
      </c>
      <c r="D72" s="74">
        <v>6509</v>
      </c>
      <c r="E72" s="74">
        <v>1379</v>
      </c>
      <c r="F72" s="74">
        <v>11940</v>
      </c>
      <c r="G72" s="74">
        <v>9214</v>
      </c>
      <c r="H72" s="74">
        <v>103335</v>
      </c>
      <c r="I72" s="74">
        <v>176007</v>
      </c>
      <c r="J72" s="74">
        <v>17316</v>
      </c>
      <c r="K72" s="74">
        <v>17345</v>
      </c>
      <c r="L72" s="74">
        <v>64720</v>
      </c>
      <c r="M72" s="74">
        <v>51788</v>
      </c>
    </row>
    <row r="73" spans="2:13" x14ac:dyDescent="0.2">
      <c r="B73" s="1">
        <v>1985</v>
      </c>
      <c r="C73" s="74">
        <v>500027</v>
      </c>
      <c r="D73" s="74">
        <v>6830</v>
      </c>
      <c r="E73" s="74">
        <v>1440</v>
      </c>
      <c r="F73" s="74">
        <v>12943</v>
      </c>
      <c r="G73" s="74">
        <v>9796</v>
      </c>
      <c r="H73" s="74">
        <v>110482</v>
      </c>
      <c r="I73" s="74">
        <v>193863</v>
      </c>
      <c r="J73" s="74">
        <v>18880</v>
      </c>
      <c r="K73" s="74">
        <v>18218</v>
      </c>
      <c r="L73" s="74">
        <v>69021</v>
      </c>
      <c r="M73" s="74">
        <v>55788</v>
      </c>
    </row>
    <row r="74" spans="2:13" x14ac:dyDescent="0.2">
      <c r="B74" s="1">
        <v>1986</v>
      </c>
      <c r="C74" s="74">
        <v>526630</v>
      </c>
      <c r="D74" s="74">
        <v>7396</v>
      </c>
      <c r="E74" s="74">
        <v>1674</v>
      </c>
      <c r="F74" s="74">
        <v>14104</v>
      </c>
      <c r="G74" s="74">
        <v>10993</v>
      </c>
      <c r="H74" s="74">
        <v>120253</v>
      </c>
      <c r="I74" s="74">
        <v>213220</v>
      </c>
      <c r="J74" s="74">
        <v>19428</v>
      </c>
      <c r="K74" s="74">
        <v>17986</v>
      </c>
      <c r="L74" s="74">
        <v>59731</v>
      </c>
      <c r="M74" s="74">
        <v>58954</v>
      </c>
    </row>
    <row r="75" spans="2:13" x14ac:dyDescent="0.2">
      <c r="B75" s="1">
        <v>1987</v>
      </c>
      <c r="C75" s="74">
        <v>574336</v>
      </c>
      <c r="D75" s="74">
        <v>7991</v>
      </c>
      <c r="E75" s="74">
        <v>1774</v>
      </c>
      <c r="F75" s="74">
        <v>15120</v>
      </c>
      <c r="G75" s="74">
        <v>12085</v>
      </c>
      <c r="H75" s="74">
        <v>131801</v>
      </c>
      <c r="I75" s="74">
        <v>235968</v>
      </c>
      <c r="J75" s="74">
        <v>20816</v>
      </c>
      <c r="K75" s="74">
        <v>18533</v>
      </c>
      <c r="L75" s="74">
        <v>61711</v>
      </c>
      <c r="M75" s="74">
        <v>65147</v>
      </c>
    </row>
    <row r="76" spans="2:13" x14ac:dyDescent="0.2">
      <c r="B76" s="1">
        <v>1988</v>
      </c>
      <c r="C76" s="74">
        <v>626894</v>
      </c>
      <c r="D76" s="74">
        <v>8579</v>
      </c>
      <c r="E76" s="74">
        <v>1946</v>
      </c>
      <c r="F76" s="74">
        <v>15960</v>
      </c>
      <c r="G76" s="74">
        <v>12870</v>
      </c>
      <c r="H76" s="74">
        <v>143726</v>
      </c>
      <c r="I76" s="74">
        <v>260766</v>
      </c>
      <c r="J76" s="74">
        <v>22467</v>
      </c>
      <c r="K76" s="74">
        <v>19154</v>
      </c>
      <c r="L76" s="74">
        <v>65518</v>
      </c>
      <c r="M76" s="74">
        <v>72095</v>
      </c>
    </row>
    <row r="77" spans="2:13" x14ac:dyDescent="0.2">
      <c r="B77" s="1">
        <v>1989</v>
      </c>
      <c r="C77" s="74">
        <v>671579</v>
      </c>
      <c r="D77" s="74">
        <v>9079</v>
      </c>
      <c r="E77" s="74">
        <v>2095</v>
      </c>
      <c r="F77" s="74">
        <v>17082</v>
      </c>
      <c r="G77" s="74">
        <v>13484</v>
      </c>
      <c r="H77" s="74">
        <v>150818</v>
      </c>
      <c r="I77" s="74">
        <v>283288</v>
      </c>
      <c r="J77" s="74">
        <v>23872</v>
      </c>
      <c r="K77" s="74">
        <v>20158</v>
      </c>
      <c r="L77" s="74">
        <v>69238</v>
      </c>
      <c r="M77" s="74">
        <v>78443</v>
      </c>
    </row>
    <row r="78" spans="2:13" x14ac:dyDescent="0.2">
      <c r="B78" s="1">
        <v>1990</v>
      </c>
      <c r="C78" s="74">
        <v>695501</v>
      </c>
      <c r="D78" s="74">
        <v>9315</v>
      </c>
      <c r="E78" s="74">
        <v>2184</v>
      </c>
      <c r="F78" s="74">
        <v>17659</v>
      </c>
      <c r="G78" s="74">
        <v>13814</v>
      </c>
      <c r="H78" s="74">
        <v>156205</v>
      </c>
      <c r="I78" s="74">
        <v>287822</v>
      </c>
      <c r="J78" s="74">
        <v>24793</v>
      </c>
      <c r="K78" s="74">
        <v>21657</v>
      </c>
      <c r="L78" s="74">
        <v>75436</v>
      </c>
      <c r="M78" s="74">
        <v>82374</v>
      </c>
    </row>
    <row r="79" spans="2:13" x14ac:dyDescent="0.2">
      <c r="B79" s="1">
        <v>1991</v>
      </c>
      <c r="C79" s="74">
        <v>701773</v>
      </c>
      <c r="D79" s="74">
        <v>9720</v>
      </c>
      <c r="E79" s="74">
        <v>2263</v>
      </c>
      <c r="F79" s="74">
        <v>18312</v>
      </c>
      <c r="G79" s="74">
        <v>13952</v>
      </c>
      <c r="H79" s="74">
        <v>158027</v>
      </c>
      <c r="I79" s="74">
        <v>288705</v>
      </c>
      <c r="J79" s="74">
        <v>24640</v>
      </c>
      <c r="K79" s="74">
        <v>21809</v>
      </c>
      <c r="L79" s="74">
        <v>75186</v>
      </c>
      <c r="M79" s="74">
        <v>84975</v>
      </c>
    </row>
    <row r="80" spans="2:13" x14ac:dyDescent="0.2">
      <c r="B80" s="1">
        <v>1992</v>
      </c>
      <c r="C80" s="74">
        <v>718436</v>
      </c>
      <c r="D80" s="74">
        <v>9697</v>
      </c>
      <c r="E80" s="74">
        <v>2308</v>
      </c>
      <c r="F80" s="74">
        <v>18819</v>
      </c>
      <c r="G80" s="74">
        <v>14422</v>
      </c>
      <c r="H80" s="74">
        <v>161359</v>
      </c>
      <c r="I80" s="74">
        <v>293503</v>
      </c>
      <c r="J80" s="74">
        <v>25129</v>
      </c>
      <c r="K80" s="74">
        <v>21759</v>
      </c>
      <c r="L80" s="74">
        <v>76762</v>
      </c>
      <c r="M80" s="74">
        <v>90515</v>
      </c>
    </row>
    <row r="81" spans="2:13" x14ac:dyDescent="0.2">
      <c r="B81" s="1">
        <v>1993</v>
      </c>
      <c r="C81" s="74">
        <v>747037</v>
      </c>
      <c r="D81" s="74">
        <v>9896</v>
      </c>
      <c r="E81" s="74">
        <v>2493</v>
      </c>
      <c r="F81" s="74">
        <v>18963</v>
      </c>
      <c r="G81" s="74">
        <v>15146</v>
      </c>
      <c r="H81" s="74">
        <v>165346</v>
      </c>
      <c r="I81" s="74">
        <v>302655</v>
      </c>
      <c r="J81" s="74">
        <v>25175</v>
      </c>
      <c r="K81" s="74">
        <v>23117</v>
      </c>
      <c r="L81" s="74">
        <v>83061</v>
      </c>
      <c r="M81" s="74">
        <v>97221</v>
      </c>
    </row>
    <row r="82" spans="2:13" x14ac:dyDescent="0.2">
      <c r="B82" s="1">
        <v>1994</v>
      </c>
      <c r="C82" s="74">
        <v>791972</v>
      </c>
      <c r="D82" s="74">
        <v>10425</v>
      </c>
      <c r="E82" s="74">
        <v>2547</v>
      </c>
      <c r="F82" s="74">
        <v>19312</v>
      </c>
      <c r="G82" s="74">
        <v>15816</v>
      </c>
      <c r="H82" s="74">
        <v>174577</v>
      </c>
      <c r="I82" s="74">
        <v>320400</v>
      </c>
      <c r="J82" s="74">
        <v>26675</v>
      </c>
      <c r="K82" s="74">
        <v>24693</v>
      </c>
      <c r="L82" s="74">
        <v>90030</v>
      </c>
      <c r="M82" s="74">
        <v>103598</v>
      </c>
    </row>
    <row r="83" spans="2:13" x14ac:dyDescent="0.2">
      <c r="B83" s="1">
        <v>1995</v>
      </c>
      <c r="C83" s="74">
        <v>831621</v>
      </c>
      <c r="D83" s="74">
        <v>10878</v>
      </c>
      <c r="E83" s="74">
        <v>2676</v>
      </c>
      <c r="F83" s="74">
        <v>19864</v>
      </c>
      <c r="G83" s="74">
        <v>17047</v>
      </c>
      <c r="H83" s="74">
        <v>182007</v>
      </c>
      <c r="I83" s="74">
        <v>337862</v>
      </c>
      <c r="J83" s="74">
        <v>27694</v>
      </c>
      <c r="K83" s="74">
        <v>26612</v>
      </c>
      <c r="L83" s="74">
        <v>93759</v>
      </c>
      <c r="M83" s="74">
        <v>109203</v>
      </c>
    </row>
    <row r="84" spans="2:13" x14ac:dyDescent="0.2">
      <c r="B84" s="1">
        <v>1996</v>
      </c>
      <c r="C84" s="74">
        <v>859834</v>
      </c>
      <c r="D84" s="74">
        <v>10633</v>
      </c>
      <c r="E84" s="74">
        <v>2833</v>
      </c>
      <c r="F84" s="74">
        <v>20094</v>
      </c>
      <c r="G84" s="74">
        <v>17316</v>
      </c>
      <c r="H84" s="74">
        <v>185004</v>
      </c>
      <c r="I84" s="74">
        <v>348301</v>
      </c>
      <c r="J84" s="74">
        <v>29104</v>
      </c>
      <c r="K84" s="74">
        <v>29134</v>
      </c>
      <c r="L84" s="74">
        <v>100679</v>
      </c>
      <c r="M84" s="74">
        <v>112540</v>
      </c>
    </row>
    <row r="85" spans="2:13" x14ac:dyDescent="0.2">
      <c r="B85" s="1">
        <v>1997</v>
      </c>
      <c r="C85" s="74">
        <v>906926</v>
      </c>
      <c r="D85" s="74">
        <v>10738</v>
      </c>
      <c r="E85" s="74">
        <v>2843</v>
      </c>
      <c r="F85" s="74">
        <v>21025</v>
      </c>
      <c r="G85" s="74">
        <v>17463</v>
      </c>
      <c r="H85" s="74">
        <v>193572</v>
      </c>
      <c r="I85" s="74">
        <v>369515</v>
      </c>
      <c r="J85" s="74">
        <v>30236</v>
      </c>
      <c r="K85" s="74">
        <v>29207</v>
      </c>
      <c r="L85" s="74">
        <v>109319</v>
      </c>
      <c r="M85" s="74">
        <v>118585</v>
      </c>
    </row>
    <row r="86" spans="2:13" x14ac:dyDescent="0.2">
      <c r="B86" s="1">
        <v>1998</v>
      </c>
      <c r="C86" s="74">
        <v>940548</v>
      </c>
      <c r="D86" s="74">
        <v>11297</v>
      </c>
      <c r="E86" s="74">
        <v>2983</v>
      </c>
      <c r="F86" s="74">
        <v>22048</v>
      </c>
      <c r="G86" s="74">
        <v>18231</v>
      </c>
      <c r="H86" s="74">
        <v>200964</v>
      </c>
      <c r="I86" s="74">
        <v>389860</v>
      </c>
      <c r="J86" s="74">
        <v>31739</v>
      </c>
      <c r="K86" s="74">
        <v>29887</v>
      </c>
      <c r="L86" s="74">
        <v>109464</v>
      </c>
      <c r="M86" s="74">
        <v>119775</v>
      </c>
    </row>
    <row r="87" spans="2:13" x14ac:dyDescent="0.2">
      <c r="B87" s="1">
        <v>1999</v>
      </c>
      <c r="C87" s="74">
        <v>1007927</v>
      </c>
      <c r="D87" s="74">
        <v>12371</v>
      </c>
      <c r="E87" s="74">
        <v>3170</v>
      </c>
      <c r="F87" s="74">
        <v>23848</v>
      </c>
      <c r="G87" s="74">
        <v>19760</v>
      </c>
      <c r="H87" s="74">
        <v>216140</v>
      </c>
      <c r="I87" s="74">
        <v>418881</v>
      </c>
      <c r="J87" s="74">
        <v>32833</v>
      </c>
      <c r="K87" s="74">
        <v>31155</v>
      </c>
      <c r="L87" s="74">
        <v>119233</v>
      </c>
      <c r="M87" s="74">
        <v>125658</v>
      </c>
    </row>
    <row r="88" spans="2:13" x14ac:dyDescent="0.2">
      <c r="B88" s="1">
        <v>2000</v>
      </c>
      <c r="C88" s="74">
        <v>1106071</v>
      </c>
      <c r="D88" s="74">
        <v>14175</v>
      </c>
      <c r="E88" s="74">
        <v>3394</v>
      </c>
      <c r="F88" s="74">
        <v>25556</v>
      </c>
      <c r="G88" s="74">
        <v>20893</v>
      </c>
      <c r="H88" s="74">
        <v>231017</v>
      </c>
      <c r="I88" s="74">
        <v>452911</v>
      </c>
      <c r="J88" s="74">
        <v>34957</v>
      </c>
      <c r="K88" s="74">
        <v>34319</v>
      </c>
      <c r="L88" s="74">
        <v>147112</v>
      </c>
      <c r="M88" s="74">
        <v>136411</v>
      </c>
    </row>
    <row r="89" spans="2:13" x14ac:dyDescent="0.2">
      <c r="B89" s="1">
        <v>2001</v>
      </c>
      <c r="C89" s="74">
        <v>1144543</v>
      </c>
      <c r="D89" s="74">
        <v>14464</v>
      </c>
      <c r="E89" s="74">
        <v>3458</v>
      </c>
      <c r="F89" s="74">
        <v>26807</v>
      </c>
      <c r="G89" s="74">
        <v>21506</v>
      </c>
      <c r="H89" s="74">
        <v>239393</v>
      </c>
      <c r="I89" s="74">
        <v>469838</v>
      </c>
      <c r="J89" s="74">
        <v>36138</v>
      </c>
      <c r="K89" s="74">
        <v>33739</v>
      </c>
      <c r="L89" s="74">
        <v>154406</v>
      </c>
      <c r="M89" s="74">
        <v>138815</v>
      </c>
    </row>
    <row r="90" spans="2:13" x14ac:dyDescent="0.2">
      <c r="B90" s="1">
        <v>2002</v>
      </c>
      <c r="C90" s="74">
        <v>1193694</v>
      </c>
      <c r="D90" s="74">
        <v>16753</v>
      </c>
      <c r="E90" s="74">
        <v>3715</v>
      </c>
      <c r="F90" s="74">
        <v>28090</v>
      </c>
      <c r="G90" s="74">
        <v>22095</v>
      </c>
      <c r="H90" s="74">
        <v>250562</v>
      </c>
      <c r="I90" s="74">
        <v>495640</v>
      </c>
      <c r="J90" s="74">
        <v>37646</v>
      </c>
      <c r="K90" s="74">
        <v>35095</v>
      </c>
      <c r="L90" s="74">
        <v>153977</v>
      </c>
      <c r="M90" s="74">
        <v>143993</v>
      </c>
    </row>
    <row r="91" spans="2:13" x14ac:dyDescent="0.2">
      <c r="B91" s="1">
        <v>2003</v>
      </c>
      <c r="C91" s="74">
        <v>1254747</v>
      </c>
      <c r="D91" s="74">
        <v>18438</v>
      </c>
      <c r="E91" s="74">
        <v>3810</v>
      </c>
      <c r="F91" s="74">
        <v>29874</v>
      </c>
      <c r="G91" s="74">
        <v>23179</v>
      </c>
      <c r="H91" s="74">
        <v>260058</v>
      </c>
      <c r="I91" s="74">
        <v>510275</v>
      </c>
      <c r="J91" s="74">
        <v>38580</v>
      </c>
      <c r="K91" s="74">
        <v>37559</v>
      </c>
      <c r="L91" s="74">
        <v>174133</v>
      </c>
      <c r="M91" s="74">
        <v>151958</v>
      </c>
    </row>
    <row r="92" spans="2:13" x14ac:dyDescent="0.2">
      <c r="B92" s="1">
        <v>2004</v>
      </c>
      <c r="C92" s="74">
        <v>1335731</v>
      </c>
      <c r="D92" s="74">
        <v>19691</v>
      </c>
      <c r="E92" s="74">
        <v>4039</v>
      </c>
      <c r="F92" s="74">
        <v>30955</v>
      </c>
      <c r="G92" s="74">
        <v>24502</v>
      </c>
      <c r="H92" s="74">
        <v>272822</v>
      </c>
      <c r="I92" s="74">
        <v>534110</v>
      </c>
      <c r="J92" s="74">
        <v>41078</v>
      </c>
      <c r="K92" s="74">
        <v>41564</v>
      </c>
      <c r="L92" s="74">
        <v>194668</v>
      </c>
      <c r="M92" s="74">
        <v>164600</v>
      </c>
    </row>
    <row r="93" spans="2:13" x14ac:dyDescent="0.2">
      <c r="B93" s="1">
        <v>2005</v>
      </c>
      <c r="C93" s="74">
        <v>1421590</v>
      </c>
      <c r="D93" s="74">
        <v>22292</v>
      </c>
      <c r="E93" s="74">
        <v>4270</v>
      </c>
      <c r="F93" s="74">
        <v>32213</v>
      </c>
      <c r="G93" s="74">
        <v>25643</v>
      </c>
      <c r="H93" s="74">
        <v>281116</v>
      </c>
      <c r="I93" s="74">
        <v>557356</v>
      </c>
      <c r="J93" s="74">
        <v>43140</v>
      </c>
      <c r="K93" s="74">
        <v>44927</v>
      </c>
      <c r="L93" s="74">
        <v>225643</v>
      </c>
      <c r="M93" s="74">
        <v>177197</v>
      </c>
    </row>
    <row r="94" spans="2:13" x14ac:dyDescent="0.2">
      <c r="B94" s="1">
        <v>2006</v>
      </c>
      <c r="C94" s="74">
        <v>1496604</v>
      </c>
      <c r="D94" s="74">
        <v>24602</v>
      </c>
      <c r="E94" s="74">
        <v>4436</v>
      </c>
      <c r="F94" s="74">
        <v>32809</v>
      </c>
      <c r="G94" s="74">
        <v>26792</v>
      </c>
      <c r="H94" s="74">
        <v>291512</v>
      </c>
      <c r="I94" s="74">
        <v>578957</v>
      </c>
      <c r="J94" s="74">
        <v>46683</v>
      </c>
      <c r="K94" s="74">
        <v>46215</v>
      </c>
      <c r="L94" s="74">
        <v>246099</v>
      </c>
      <c r="M94" s="74">
        <v>190479</v>
      </c>
    </row>
    <row r="95" spans="2:13" x14ac:dyDescent="0.2">
      <c r="B95" s="1">
        <v>2007</v>
      </c>
      <c r="C95" s="74">
        <v>1577661</v>
      </c>
      <c r="D95" s="74">
        <v>29087</v>
      </c>
      <c r="E95" s="74">
        <v>4638</v>
      </c>
      <c r="F95" s="74">
        <v>34017</v>
      </c>
      <c r="G95" s="74">
        <v>28352</v>
      </c>
      <c r="H95" s="74">
        <v>306946</v>
      </c>
      <c r="I95" s="74">
        <v>602409</v>
      </c>
      <c r="J95" s="74">
        <v>49779</v>
      </c>
      <c r="K95" s="74">
        <v>52419</v>
      </c>
      <c r="L95" s="74">
        <v>261122</v>
      </c>
      <c r="M95" s="74">
        <v>200440</v>
      </c>
    </row>
    <row r="96" spans="2:13" x14ac:dyDescent="0.2">
      <c r="B96" s="1">
        <v>2008</v>
      </c>
      <c r="C96" s="74">
        <v>1657041</v>
      </c>
      <c r="D96" s="74">
        <v>31595</v>
      </c>
      <c r="E96" s="74">
        <v>4761</v>
      </c>
      <c r="F96" s="74">
        <v>35490</v>
      </c>
      <c r="G96" s="74">
        <v>28842</v>
      </c>
      <c r="H96" s="74">
        <v>315382</v>
      </c>
      <c r="I96" s="74">
        <v>609126</v>
      </c>
      <c r="J96" s="74">
        <v>52207</v>
      </c>
      <c r="K96" s="74">
        <v>67656</v>
      </c>
      <c r="L96" s="74">
        <v>296229</v>
      </c>
      <c r="M96" s="74">
        <v>206427</v>
      </c>
    </row>
    <row r="97" spans="2:13" x14ac:dyDescent="0.2">
      <c r="B97" s="1">
        <v>2009</v>
      </c>
      <c r="C97" s="74">
        <v>1571334</v>
      </c>
      <c r="D97" s="74">
        <v>25022</v>
      </c>
      <c r="E97" s="74">
        <v>4937</v>
      </c>
      <c r="F97" s="74">
        <v>35005</v>
      </c>
      <c r="G97" s="74">
        <v>28914</v>
      </c>
      <c r="H97" s="74">
        <v>315540</v>
      </c>
      <c r="I97" s="74">
        <v>598521</v>
      </c>
      <c r="J97" s="74">
        <v>50853</v>
      </c>
      <c r="K97" s="74">
        <v>60117</v>
      </c>
      <c r="L97" s="74">
        <v>245843</v>
      </c>
      <c r="M97" s="74">
        <v>198179</v>
      </c>
    </row>
    <row r="98" spans="2:13" x14ac:dyDescent="0.2">
      <c r="B98" s="1">
        <v>2010</v>
      </c>
      <c r="C98" s="74">
        <v>1666048</v>
      </c>
      <c r="D98" s="74">
        <v>29107</v>
      </c>
      <c r="E98" s="74">
        <v>5231</v>
      </c>
      <c r="F98" s="74">
        <v>36921</v>
      </c>
      <c r="G98" s="74">
        <v>30269</v>
      </c>
      <c r="H98" s="74">
        <v>329129</v>
      </c>
      <c r="I98" s="74">
        <v>631636</v>
      </c>
      <c r="J98" s="74">
        <v>53359</v>
      </c>
      <c r="K98" s="74">
        <v>63402</v>
      </c>
      <c r="L98" s="74">
        <v>270203</v>
      </c>
      <c r="M98" s="74">
        <v>206990</v>
      </c>
    </row>
    <row r="99" spans="2:13" x14ac:dyDescent="0.2">
      <c r="B99" s="1">
        <v>2011</v>
      </c>
      <c r="C99" s="74">
        <v>1774063</v>
      </c>
      <c r="D99" s="74">
        <v>33562</v>
      </c>
      <c r="E99" s="74">
        <v>5432</v>
      </c>
      <c r="F99" s="74">
        <v>37731</v>
      </c>
      <c r="G99" s="74">
        <v>31561</v>
      </c>
      <c r="H99" s="74">
        <v>345763</v>
      </c>
      <c r="I99" s="74">
        <v>660436</v>
      </c>
      <c r="J99" s="74">
        <v>56252</v>
      </c>
      <c r="K99" s="74">
        <v>74856</v>
      </c>
      <c r="L99" s="74">
        <v>299689</v>
      </c>
      <c r="M99" s="74">
        <v>218771</v>
      </c>
    </row>
    <row r="100" spans="2:13" x14ac:dyDescent="0.2">
      <c r="B100" s="1">
        <v>2012</v>
      </c>
      <c r="C100" s="74">
        <v>1827201</v>
      </c>
      <c r="D100" s="74">
        <v>32063</v>
      </c>
      <c r="E100" s="74">
        <v>5586</v>
      </c>
      <c r="F100" s="74">
        <v>37933</v>
      </c>
      <c r="G100" s="74">
        <v>31797</v>
      </c>
      <c r="H100" s="74">
        <v>355253</v>
      </c>
      <c r="I100" s="74">
        <v>680791</v>
      </c>
      <c r="J100" s="74">
        <v>59848</v>
      </c>
      <c r="K100" s="74">
        <v>78006</v>
      </c>
      <c r="L100" s="74">
        <v>312707</v>
      </c>
      <c r="M100" s="74">
        <v>223328</v>
      </c>
    </row>
    <row r="101" spans="2:13" x14ac:dyDescent="0.2">
      <c r="B101" s="1">
        <v>2013</v>
      </c>
      <c r="C101" s="74">
        <v>1902247</v>
      </c>
      <c r="D101" s="74">
        <v>34491</v>
      </c>
      <c r="E101" s="74">
        <v>5766</v>
      </c>
      <c r="F101" s="74">
        <v>38725</v>
      </c>
      <c r="G101" s="74">
        <v>31891</v>
      </c>
      <c r="H101" s="74">
        <v>365802</v>
      </c>
      <c r="I101" s="74">
        <v>696192</v>
      </c>
      <c r="J101" s="74">
        <v>62386</v>
      </c>
      <c r="K101" s="74">
        <v>83209</v>
      </c>
      <c r="L101" s="74">
        <v>342646</v>
      </c>
      <c r="M101" s="74">
        <v>230981</v>
      </c>
    </row>
    <row r="102" spans="2:13" x14ac:dyDescent="0.2">
      <c r="B102" s="1">
        <v>2014</v>
      </c>
      <c r="C102" s="74">
        <v>1994898</v>
      </c>
      <c r="D102" s="74">
        <v>34301</v>
      </c>
      <c r="E102" s="74">
        <v>5858</v>
      </c>
      <c r="F102" s="74">
        <v>39838</v>
      </c>
      <c r="G102" s="74">
        <v>32462</v>
      </c>
      <c r="H102" s="74">
        <v>376878</v>
      </c>
      <c r="I102" s="74">
        <v>727042</v>
      </c>
      <c r="J102" s="74">
        <v>64305</v>
      </c>
      <c r="K102" s="74">
        <v>82905</v>
      </c>
      <c r="L102" s="74">
        <v>376807</v>
      </c>
      <c r="M102" s="74">
        <v>243872</v>
      </c>
    </row>
    <row r="103" spans="2:13" x14ac:dyDescent="0.2">
      <c r="B103" s="1">
        <v>2015</v>
      </c>
      <c r="C103" s="74">
        <v>1990441</v>
      </c>
      <c r="D103" s="74">
        <v>31161</v>
      </c>
      <c r="E103" s="74">
        <v>6088</v>
      </c>
      <c r="F103" s="74">
        <v>40701</v>
      </c>
      <c r="G103" s="74">
        <v>33453</v>
      </c>
      <c r="H103" s="74">
        <v>387667</v>
      </c>
      <c r="I103" s="74">
        <v>760435</v>
      </c>
      <c r="J103" s="74">
        <v>65943</v>
      </c>
      <c r="K103" s="74">
        <v>79680</v>
      </c>
      <c r="L103" s="74">
        <v>324054</v>
      </c>
      <c r="M103" s="74">
        <v>250784</v>
      </c>
    </row>
    <row r="104" spans="2:13" x14ac:dyDescent="0.2">
      <c r="B104" s="1">
        <v>2016</v>
      </c>
      <c r="C104" s="74">
        <v>2025535</v>
      </c>
      <c r="D104" s="74">
        <v>31519</v>
      </c>
      <c r="E104" s="74">
        <v>6376</v>
      </c>
      <c r="F104" s="74">
        <v>41599</v>
      </c>
      <c r="G104" s="74">
        <v>34330</v>
      </c>
      <c r="H104" s="74">
        <v>399225</v>
      </c>
      <c r="I104" s="74">
        <v>790749</v>
      </c>
      <c r="J104" s="74">
        <v>67298</v>
      </c>
      <c r="K104" s="74">
        <v>75694</v>
      </c>
      <c r="L104" s="74">
        <v>304294</v>
      </c>
      <c r="M104" s="74">
        <v>263912</v>
      </c>
    </row>
    <row r="105" spans="2:13" x14ac:dyDescent="0.2">
      <c r="B105" s="1">
        <v>2017</v>
      </c>
      <c r="C105" s="74">
        <v>2140641</v>
      </c>
      <c r="D105" s="74">
        <v>33690</v>
      </c>
      <c r="E105" s="74">
        <v>6790</v>
      </c>
      <c r="F105" s="74">
        <v>43314</v>
      </c>
      <c r="G105" s="74">
        <v>35828</v>
      </c>
      <c r="H105" s="74">
        <v>418674</v>
      </c>
      <c r="I105" s="74">
        <v>824979</v>
      </c>
      <c r="J105" s="74">
        <v>71285</v>
      </c>
      <c r="K105" s="74">
        <v>80257</v>
      </c>
      <c r="L105" s="74">
        <v>332256</v>
      </c>
      <c r="M105" s="74">
        <v>282283</v>
      </c>
    </row>
    <row r="106" spans="2:13" x14ac:dyDescent="0.2">
      <c r="B106" s="1">
        <v>2018</v>
      </c>
      <c r="C106" s="74">
        <v>2235675</v>
      </c>
      <c r="D106" s="74">
        <v>34589</v>
      </c>
      <c r="E106" s="74">
        <v>6983</v>
      </c>
      <c r="F106" s="74">
        <v>44875</v>
      </c>
      <c r="G106" s="74">
        <v>37158</v>
      </c>
      <c r="H106" s="74">
        <v>439685</v>
      </c>
      <c r="I106" s="74">
        <v>860104</v>
      </c>
      <c r="J106" s="74">
        <v>73372</v>
      </c>
      <c r="K106" s="74">
        <v>83672</v>
      </c>
      <c r="L106" s="74">
        <v>346160</v>
      </c>
      <c r="M106" s="74">
        <v>297392</v>
      </c>
    </row>
    <row r="107" spans="2:13" x14ac:dyDescent="0.2">
      <c r="B107" s="1">
        <v>2019</v>
      </c>
      <c r="C107" s="4">
        <v>2313563</v>
      </c>
      <c r="D107" s="4">
        <v>35819</v>
      </c>
      <c r="E107" s="4">
        <v>7440</v>
      </c>
      <c r="F107" s="4">
        <v>46834</v>
      </c>
      <c r="G107" s="4">
        <v>38057</v>
      </c>
      <c r="H107" s="4">
        <v>459816</v>
      </c>
      <c r="I107" s="4">
        <v>893224</v>
      </c>
      <c r="J107" s="4">
        <v>74626</v>
      </c>
      <c r="K107" s="4">
        <v>84501</v>
      </c>
      <c r="L107" s="4">
        <v>352111</v>
      </c>
      <c r="M107" s="4">
        <v>308993</v>
      </c>
    </row>
    <row r="108" spans="2:13" x14ac:dyDescent="0.2">
      <c r="B108" s="1">
        <v>2020</v>
      </c>
      <c r="C108" s="4">
        <v>2220527</v>
      </c>
      <c r="D108" s="4">
        <v>32176</v>
      </c>
      <c r="E108" s="4">
        <v>7461</v>
      </c>
      <c r="F108" s="4">
        <v>46165</v>
      </c>
      <c r="G108" s="4">
        <v>37354</v>
      </c>
      <c r="H108" s="4">
        <v>451344</v>
      </c>
      <c r="I108" s="4">
        <v>874354</v>
      </c>
      <c r="J108" s="4">
        <v>72963</v>
      </c>
      <c r="K108" s="4">
        <v>77778</v>
      </c>
      <c r="L108" s="4">
        <v>301305</v>
      </c>
      <c r="M108" s="4">
        <v>307412</v>
      </c>
    </row>
    <row r="109" spans="2:13" x14ac:dyDescent="0.2">
      <c r="B109" s="1">
        <v>2021</v>
      </c>
      <c r="C109" s="4">
        <v>2535818</v>
      </c>
      <c r="D109" s="4">
        <v>38678</v>
      </c>
      <c r="E109" s="4">
        <v>8567</v>
      </c>
      <c r="F109" s="4">
        <v>51385</v>
      </c>
      <c r="G109" s="4">
        <v>41290</v>
      </c>
      <c r="H109" s="4">
        <v>507464</v>
      </c>
      <c r="I109" s="4">
        <v>970146</v>
      </c>
      <c r="J109" s="4">
        <v>79281</v>
      </c>
      <c r="K109" s="4">
        <v>88352</v>
      </c>
      <c r="L109" s="4">
        <v>380053</v>
      </c>
      <c r="M109" s="4">
        <v>357002</v>
      </c>
    </row>
    <row r="110" spans="2:13" x14ac:dyDescent="0.2">
      <c r="B110" s="1">
        <v>2022</v>
      </c>
      <c r="C110" s="4">
        <v>2850940</v>
      </c>
      <c r="D110" s="4">
        <v>41209</v>
      </c>
      <c r="E110" s="4">
        <v>9461</v>
      </c>
      <c r="F110" s="4">
        <v>55173</v>
      </c>
      <c r="G110" s="4">
        <v>45571</v>
      </c>
      <c r="H110" s="4">
        <v>551681</v>
      </c>
      <c r="I110" s="4">
        <v>1061714</v>
      </c>
      <c r="J110" s="4">
        <v>87881</v>
      </c>
      <c r="K110" s="4">
        <v>115195</v>
      </c>
      <c r="L110" s="4">
        <v>472776</v>
      </c>
      <c r="M110" s="4">
        <v>395629</v>
      </c>
    </row>
    <row r="111" spans="2:13" x14ac:dyDescent="0.2">
      <c r="B111" s="1">
        <v>2023</v>
      </c>
      <c r="C111" s="4">
        <v>2933810</v>
      </c>
      <c r="D111" s="4">
        <v>38959</v>
      </c>
      <c r="E111" s="4">
        <v>9924</v>
      </c>
      <c r="F111" s="4">
        <v>59574</v>
      </c>
      <c r="G111" s="4">
        <v>47035</v>
      </c>
      <c r="H111" s="4">
        <v>579460</v>
      </c>
      <c r="I111" s="4">
        <v>1119545</v>
      </c>
      <c r="J111" s="4">
        <v>91872</v>
      </c>
      <c r="K111" s="4">
        <v>109702</v>
      </c>
      <c r="L111" s="4">
        <v>452410</v>
      </c>
      <c r="M111" s="4">
        <v>409881</v>
      </c>
    </row>
    <row r="112" spans="2:13" x14ac:dyDescent="0.2">
      <c r="C112" s="17"/>
      <c r="D112" s="17"/>
      <c r="E112" s="17"/>
      <c r="F112" s="17"/>
      <c r="G112" s="17"/>
      <c r="H112" s="17"/>
      <c r="I112" s="17"/>
      <c r="J112" s="17"/>
      <c r="K112" s="17"/>
      <c r="L112" s="17"/>
      <c r="M112" s="17"/>
    </row>
    <row r="113" spans="2:13" x14ac:dyDescent="0.2">
      <c r="B113" s="95"/>
      <c r="C113" s="4"/>
      <c r="D113" s="4"/>
      <c r="E113" s="4"/>
      <c r="F113" s="4"/>
      <c r="G113" s="4"/>
      <c r="H113" s="4"/>
      <c r="I113" s="4"/>
      <c r="J113" s="4"/>
      <c r="K113" s="4"/>
      <c r="L113" s="4"/>
      <c r="M113" s="4"/>
    </row>
    <row r="114" spans="2:13" x14ac:dyDescent="0.2">
      <c r="C114" s="1" t="s">
        <v>559</v>
      </c>
    </row>
    <row r="115" spans="2:13" x14ac:dyDescent="0.2">
      <c r="C115" s="1" t="s">
        <v>931</v>
      </c>
    </row>
    <row r="116" spans="2:13" x14ac:dyDescent="0.2">
      <c r="C116" s="4"/>
      <c r="D116" s="4"/>
      <c r="E116" s="4"/>
      <c r="F116" s="4"/>
      <c r="G116" s="4"/>
      <c r="H116" s="4"/>
      <c r="I116" s="4"/>
      <c r="J116" s="4"/>
      <c r="K116" s="4"/>
      <c r="L116" s="4"/>
      <c r="M116" s="4"/>
    </row>
    <row r="117" spans="2:13" x14ac:dyDescent="0.2">
      <c r="C117" s="4"/>
      <c r="D117" s="4"/>
      <c r="E117" s="4"/>
      <c r="F117" s="4"/>
      <c r="G117" s="4"/>
      <c r="H117" s="4"/>
      <c r="I117" s="4"/>
      <c r="J117" s="4"/>
      <c r="K117" s="4"/>
      <c r="L117" s="4"/>
      <c r="M117" s="4"/>
    </row>
    <row r="118" spans="2:13" x14ac:dyDescent="0.2">
      <c r="C118" s="4"/>
      <c r="D118" s="4"/>
      <c r="E118" s="4"/>
      <c r="F118" s="4"/>
      <c r="G118" s="4"/>
      <c r="H118" s="4"/>
      <c r="I118" s="4"/>
      <c r="J118" s="4"/>
      <c r="K118" s="4"/>
      <c r="L118" s="4"/>
      <c r="M118" s="4"/>
    </row>
    <row r="119" spans="2:13" x14ac:dyDescent="0.2">
      <c r="C119" s="4"/>
      <c r="D119" s="4"/>
      <c r="E119" s="4"/>
      <c r="F119" s="4"/>
      <c r="G119" s="4"/>
      <c r="H119" s="4"/>
      <c r="I119" s="4"/>
      <c r="J119" s="4"/>
      <c r="K119" s="4"/>
      <c r="L119" s="4"/>
      <c r="M119" s="4"/>
    </row>
    <row r="120" spans="2:13" x14ac:dyDescent="0.2">
      <c r="C120" s="4"/>
      <c r="D120" s="4"/>
      <c r="E120" s="4"/>
      <c r="F120" s="4"/>
      <c r="G120" s="4"/>
      <c r="H120" s="4"/>
      <c r="I120" s="4"/>
      <c r="J120" s="4"/>
      <c r="K120" s="4"/>
      <c r="L120" s="4"/>
      <c r="M120" s="4"/>
    </row>
    <row r="121" spans="2:13" x14ac:dyDescent="0.2">
      <c r="C121" s="4"/>
      <c r="D121" s="4"/>
      <c r="E121" s="4"/>
      <c r="F121" s="4"/>
      <c r="G121" s="4"/>
      <c r="H121" s="4"/>
      <c r="I121" s="4"/>
      <c r="J121" s="4"/>
      <c r="K121" s="4"/>
      <c r="L121" s="4"/>
      <c r="M121" s="4"/>
    </row>
    <row r="122" spans="2:13" x14ac:dyDescent="0.2">
      <c r="C122" s="4"/>
      <c r="D122" s="4"/>
      <c r="E122" s="4"/>
      <c r="F122" s="4"/>
      <c r="G122" s="4"/>
      <c r="H122" s="4"/>
      <c r="I122" s="4"/>
      <c r="J122" s="4"/>
      <c r="K122" s="4"/>
      <c r="L122" s="4"/>
      <c r="M122" s="4"/>
    </row>
    <row r="123" spans="2:13" x14ac:dyDescent="0.2">
      <c r="C123" s="4"/>
      <c r="D123" s="4"/>
      <c r="E123" s="4"/>
      <c r="F123" s="4"/>
      <c r="G123" s="4"/>
      <c r="H123" s="4"/>
      <c r="I123" s="4"/>
      <c r="J123" s="4"/>
      <c r="K123" s="4"/>
      <c r="L123" s="4"/>
      <c r="M123" s="4"/>
    </row>
    <row r="124" spans="2:13" x14ac:dyDescent="0.2">
      <c r="C124" s="4"/>
      <c r="D124" s="4"/>
      <c r="E124" s="4"/>
      <c r="F124" s="4"/>
      <c r="G124" s="4"/>
      <c r="H124" s="4"/>
      <c r="I124" s="4"/>
      <c r="J124" s="4"/>
      <c r="K124" s="4"/>
      <c r="L124" s="4"/>
      <c r="M124" s="4"/>
    </row>
    <row r="125" spans="2:13" x14ac:dyDescent="0.2">
      <c r="C125" s="4"/>
      <c r="D125" s="4"/>
      <c r="E125" s="4"/>
      <c r="F125" s="4"/>
      <c r="G125" s="4"/>
      <c r="H125" s="4"/>
      <c r="I125" s="4"/>
      <c r="J125" s="4"/>
      <c r="K125" s="4"/>
      <c r="L125" s="4"/>
      <c r="M125" s="4"/>
    </row>
    <row r="126" spans="2:13" x14ac:dyDescent="0.2">
      <c r="C126" s="4"/>
      <c r="D126" s="4"/>
      <c r="E126" s="4"/>
      <c r="F126" s="4"/>
      <c r="G126" s="4"/>
      <c r="H126" s="4"/>
      <c r="I126" s="4"/>
      <c r="J126" s="4"/>
      <c r="K126" s="4"/>
      <c r="L126" s="4"/>
      <c r="M126" s="4"/>
    </row>
    <row r="127" spans="2:13" x14ac:dyDescent="0.2">
      <c r="C127" s="4"/>
      <c r="D127" s="4"/>
      <c r="E127" s="4"/>
      <c r="F127" s="4"/>
      <c r="G127" s="4"/>
      <c r="H127" s="4"/>
      <c r="I127" s="4"/>
      <c r="J127" s="4"/>
      <c r="K127" s="4"/>
      <c r="L127" s="4"/>
      <c r="M127" s="4"/>
    </row>
    <row r="128" spans="2:13" x14ac:dyDescent="0.2">
      <c r="C128" s="4"/>
      <c r="D128" s="4"/>
      <c r="E128" s="4"/>
      <c r="F128" s="4"/>
      <c r="G128" s="4"/>
      <c r="H128" s="4"/>
      <c r="I128" s="4"/>
      <c r="J128" s="4"/>
      <c r="K128" s="4"/>
      <c r="L128" s="4"/>
      <c r="M128" s="4"/>
    </row>
    <row r="129" spans="3:13" x14ac:dyDescent="0.2">
      <c r="C129" s="4"/>
      <c r="D129" s="4"/>
      <c r="E129" s="4"/>
      <c r="F129" s="4"/>
      <c r="G129" s="4"/>
      <c r="H129" s="4"/>
      <c r="I129" s="4"/>
      <c r="J129" s="4"/>
      <c r="K129" s="4"/>
      <c r="L129" s="4"/>
      <c r="M129" s="4"/>
    </row>
    <row r="130" spans="3:13" x14ac:dyDescent="0.2">
      <c r="C130" s="4"/>
      <c r="D130" s="4"/>
      <c r="E130" s="4"/>
      <c r="F130" s="4"/>
      <c r="G130" s="4"/>
      <c r="H130" s="4"/>
      <c r="I130" s="4"/>
      <c r="J130" s="4"/>
      <c r="K130" s="4"/>
      <c r="L130" s="4"/>
      <c r="M130" s="4"/>
    </row>
    <row r="131" spans="3:13" x14ac:dyDescent="0.2">
      <c r="C131" s="4"/>
      <c r="D131" s="4"/>
      <c r="E131" s="4"/>
      <c r="F131" s="4"/>
      <c r="G131" s="4"/>
      <c r="H131" s="4"/>
      <c r="I131" s="4"/>
      <c r="J131" s="4"/>
      <c r="K131" s="4"/>
      <c r="L131" s="4"/>
      <c r="M131" s="4"/>
    </row>
    <row r="132" spans="3:13" x14ac:dyDescent="0.2">
      <c r="C132" s="4"/>
      <c r="D132" s="4"/>
      <c r="E132" s="4"/>
      <c r="F132" s="4"/>
      <c r="G132" s="4"/>
      <c r="H132" s="4"/>
      <c r="I132" s="4"/>
      <c r="J132" s="4"/>
      <c r="K132" s="4"/>
      <c r="L132" s="4"/>
      <c r="M132" s="4"/>
    </row>
    <row r="133" spans="3:13" x14ac:dyDescent="0.2">
      <c r="C133" s="4"/>
      <c r="D133" s="4"/>
      <c r="E133" s="4"/>
      <c r="F133" s="4"/>
      <c r="G133" s="4"/>
      <c r="H133" s="4"/>
      <c r="I133" s="4"/>
      <c r="J133" s="4"/>
      <c r="K133" s="4"/>
      <c r="L133" s="4"/>
      <c r="M133" s="4"/>
    </row>
    <row r="134" spans="3:13" x14ac:dyDescent="0.2">
      <c r="C134" s="4"/>
      <c r="D134" s="4"/>
      <c r="E134" s="4"/>
      <c r="F134" s="4"/>
      <c r="G134" s="4"/>
      <c r="H134" s="4"/>
      <c r="I134" s="4"/>
      <c r="J134" s="4"/>
      <c r="K134" s="4"/>
      <c r="L134" s="4"/>
      <c r="M134" s="4"/>
    </row>
    <row r="135" spans="3:13" x14ac:dyDescent="0.2">
      <c r="C135" s="4"/>
      <c r="D135" s="4"/>
      <c r="E135" s="4"/>
      <c r="F135" s="4"/>
      <c r="G135" s="4"/>
      <c r="H135" s="4"/>
      <c r="I135" s="4"/>
      <c r="J135" s="4"/>
      <c r="K135" s="4"/>
      <c r="L135" s="4"/>
      <c r="M135" s="4"/>
    </row>
    <row r="136" spans="3:13" x14ac:dyDescent="0.2">
      <c r="C136" s="4"/>
      <c r="D136" s="4"/>
      <c r="E136" s="4"/>
      <c r="F136" s="4"/>
      <c r="G136" s="4"/>
      <c r="H136" s="4"/>
      <c r="I136" s="4"/>
      <c r="J136" s="4"/>
      <c r="K136" s="4"/>
      <c r="L136" s="4"/>
      <c r="M136" s="4"/>
    </row>
    <row r="137" spans="3:13" x14ac:dyDescent="0.2">
      <c r="C137" s="4"/>
      <c r="D137" s="4"/>
      <c r="E137" s="4"/>
      <c r="F137" s="4"/>
      <c r="G137" s="4"/>
      <c r="H137" s="4"/>
      <c r="I137" s="4"/>
      <c r="J137" s="4"/>
      <c r="K137" s="4"/>
      <c r="L137" s="4"/>
      <c r="M137" s="4"/>
    </row>
    <row r="138" spans="3:13" x14ac:dyDescent="0.2">
      <c r="C138" s="4"/>
      <c r="D138" s="4"/>
      <c r="E138" s="4"/>
      <c r="F138" s="4"/>
      <c r="G138" s="4"/>
      <c r="H138" s="4"/>
      <c r="I138" s="4"/>
      <c r="J138" s="4"/>
      <c r="K138" s="4"/>
      <c r="L138" s="4"/>
      <c r="M138" s="4"/>
    </row>
    <row r="139" spans="3:13" x14ac:dyDescent="0.2">
      <c r="C139" s="4"/>
      <c r="D139" s="4"/>
      <c r="E139" s="4"/>
      <c r="F139" s="4"/>
      <c r="G139" s="4"/>
      <c r="H139" s="4"/>
      <c r="I139" s="4"/>
      <c r="J139" s="4"/>
      <c r="K139" s="4"/>
      <c r="L139" s="4"/>
      <c r="M139" s="4"/>
    </row>
    <row r="140" spans="3:13" x14ac:dyDescent="0.2">
      <c r="C140" s="4"/>
      <c r="D140" s="4"/>
      <c r="E140" s="4"/>
      <c r="F140" s="4"/>
      <c r="G140" s="4"/>
      <c r="H140" s="4"/>
      <c r="I140" s="4"/>
      <c r="J140" s="4"/>
      <c r="K140" s="4"/>
      <c r="L140" s="4"/>
      <c r="M140" s="4"/>
    </row>
    <row r="141" spans="3:13" x14ac:dyDescent="0.2">
      <c r="C141" s="4"/>
      <c r="D141" s="4"/>
      <c r="E141" s="4"/>
      <c r="F141" s="4"/>
      <c r="G141" s="4"/>
      <c r="H141" s="4"/>
      <c r="I141" s="4"/>
      <c r="J141" s="4"/>
      <c r="K141" s="4"/>
      <c r="L141" s="4"/>
      <c r="M141" s="4"/>
    </row>
    <row r="142" spans="3:13" x14ac:dyDescent="0.2">
      <c r="C142" s="4"/>
      <c r="D142" s="4"/>
      <c r="E142" s="4"/>
      <c r="F142" s="4"/>
      <c r="G142" s="4"/>
      <c r="H142" s="4"/>
      <c r="I142" s="4"/>
      <c r="J142" s="4"/>
      <c r="K142" s="4"/>
      <c r="L142" s="4"/>
      <c r="M142" s="4"/>
    </row>
    <row r="143" spans="3:13" x14ac:dyDescent="0.2">
      <c r="C143" s="4"/>
      <c r="D143" s="4"/>
      <c r="E143" s="4"/>
      <c r="F143" s="4"/>
      <c r="G143" s="4"/>
      <c r="H143" s="4"/>
      <c r="I143" s="4"/>
      <c r="J143" s="4"/>
      <c r="K143" s="4"/>
      <c r="L143" s="4"/>
      <c r="M143" s="4"/>
    </row>
    <row r="144" spans="3:13" x14ac:dyDescent="0.2">
      <c r="C144" s="4"/>
      <c r="D144" s="4"/>
      <c r="E144" s="4"/>
      <c r="F144" s="4"/>
      <c r="G144" s="4"/>
      <c r="H144" s="4"/>
      <c r="I144" s="4"/>
      <c r="J144" s="4"/>
      <c r="K144" s="4"/>
      <c r="L144" s="4"/>
      <c r="M144" s="4"/>
    </row>
    <row r="145" spans="3:13" x14ac:dyDescent="0.2">
      <c r="C145" s="4"/>
      <c r="D145" s="4"/>
      <c r="E145" s="4"/>
      <c r="F145" s="4"/>
      <c r="G145" s="4"/>
      <c r="H145" s="4"/>
      <c r="I145" s="4"/>
      <c r="J145" s="4"/>
      <c r="K145" s="4"/>
      <c r="L145" s="4"/>
      <c r="M145" s="4"/>
    </row>
    <row r="146" spans="3:13" x14ac:dyDescent="0.2">
      <c r="C146" s="4"/>
      <c r="D146" s="4"/>
      <c r="E146" s="4"/>
      <c r="F146" s="4"/>
      <c r="G146" s="4"/>
      <c r="H146" s="4"/>
      <c r="I146" s="4"/>
      <c r="J146" s="4"/>
      <c r="K146" s="4"/>
      <c r="L146" s="4"/>
      <c r="M146" s="4"/>
    </row>
  </sheetData>
  <mergeCells count="1">
    <mergeCell ref="B67:M67"/>
  </mergeCells>
  <phoneticPr fontId="19" type="noConversion"/>
  <pageMargins left="0.35433070866141736" right="0.35433070866141736" top="0.59055118110236227" bottom="0.59055118110236227" header="0.51181102362204722" footer="0.51181102362204722"/>
  <pageSetup scale="58" orientation="landscape" r:id="rId1"/>
  <headerFooter alignWithMargins="0"/>
  <rowBreaks count="1" manualBreakCount="1">
    <brk id="65" max="16383" man="1"/>
  </rowBreaks>
  <colBreaks count="2" manualBreakCount="2">
    <brk id="16" max="1048575" man="1"/>
    <brk id="32"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92D050"/>
  </sheetPr>
  <dimension ref="A1:BD75"/>
  <sheetViews>
    <sheetView zoomScale="85" zoomScaleNormal="85" workbookViewId="0">
      <pane xSplit="1" ySplit="4" topLeftCell="B42" activePane="bottomRight" state="frozen"/>
      <selection pane="topRight" activeCell="B1" sqref="B1"/>
      <selection pane="bottomLeft" activeCell="A5" sqref="A5"/>
      <selection pane="bottomRight" activeCell="J64" sqref="J64"/>
    </sheetView>
  </sheetViews>
  <sheetFormatPr defaultColWidth="9" defaultRowHeight="12.75" x14ac:dyDescent="0.2"/>
  <cols>
    <col min="1" max="1" width="10.25" style="1" customWidth="1"/>
    <col min="2" max="4" width="10" style="1" customWidth="1"/>
    <col min="5" max="5" width="9.625" style="1" bestFit="1" customWidth="1"/>
    <col min="6" max="6" width="10.5" style="1" customWidth="1"/>
    <col min="7" max="7" width="10.25" style="1" customWidth="1"/>
    <col min="8" max="11" width="10" style="1" customWidth="1"/>
    <col min="12" max="12" width="10.25" style="1" customWidth="1"/>
    <col min="13" max="13" width="11.375" style="1" customWidth="1"/>
    <col min="14" max="16" width="10" style="1" customWidth="1"/>
    <col min="17" max="17" width="10.375" style="1" customWidth="1"/>
    <col min="18" max="18" width="10.25" style="1" customWidth="1"/>
    <col min="19" max="21" width="10" style="1" customWidth="1"/>
    <col min="22" max="22" width="10.875" style="1" customWidth="1"/>
    <col min="23" max="23" width="10.625" style="1" customWidth="1"/>
    <col min="24" max="26" width="10" style="1" customWidth="1"/>
    <col min="27" max="28" width="10.875" style="1" customWidth="1"/>
    <col min="29" max="31" width="10" style="1" customWidth="1"/>
    <col min="32" max="32" width="10.375" style="1" customWidth="1"/>
    <col min="33" max="33" width="11.25" style="1" customWidth="1"/>
    <col min="34" max="36" width="10" style="1" customWidth="1"/>
    <col min="37" max="38" width="10.375" style="1" customWidth="1"/>
    <col min="39" max="41" width="10" style="1" customWidth="1"/>
    <col min="42" max="43" width="11.375" style="1" customWidth="1"/>
    <col min="44" max="46" width="10" style="1" customWidth="1"/>
    <col min="47" max="47" width="10.625" style="1" customWidth="1"/>
    <col min="48" max="48" width="11.25" style="1" customWidth="1"/>
    <col min="49" max="51" width="10" style="1" customWidth="1"/>
    <col min="52" max="53" width="10.375" style="1" customWidth="1"/>
    <col min="54" max="54" width="9.625" style="1" customWidth="1"/>
    <col min="55" max="55" width="10.5" style="1" customWidth="1"/>
    <col min="56" max="16384" width="9" style="1"/>
  </cols>
  <sheetData>
    <row r="1" spans="1:56" x14ac:dyDescent="0.2">
      <c r="B1" s="1" t="s">
        <v>932</v>
      </c>
      <c r="AF1" s="1" t="s">
        <v>933</v>
      </c>
    </row>
    <row r="3" spans="1:56" ht="19.5" customHeight="1" x14ac:dyDescent="0.2">
      <c r="B3" s="1" t="s">
        <v>101</v>
      </c>
      <c r="F3" s="41"/>
      <c r="G3" s="1" t="s">
        <v>317</v>
      </c>
      <c r="K3" s="41"/>
      <c r="L3" s="1" t="s">
        <v>318</v>
      </c>
      <c r="P3" s="41"/>
      <c r="Q3" s="1" t="s">
        <v>319</v>
      </c>
      <c r="U3" s="41"/>
      <c r="V3" s="1" t="s">
        <v>320</v>
      </c>
      <c r="Z3" s="41"/>
      <c r="AA3" s="1" t="s">
        <v>321</v>
      </c>
      <c r="AE3" s="41"/>
      <c r="AF3" s="1" t="s">
        <v>322</v>
      </c>
      <c r="AJ3" s="41"/>
      <c r="AK3" s="1" t="s">
        <v>934</v>
      </c>
      <c r="AO3" s="41"/>
      <c r="AP3" s="1" t="s">
        <v>324</v>
      </c>
      <c r="AT3" s="41"/>
      <c r="AU3" s="1" t="s">
        <v>325</v>
      </c>
      <c r="AY3" s="41"/>
      <c r="AZ3" s="1" t="s">
        <v>326</v>
      </c>
    </row>
    <row r="4" spans="1:56" s="3" customFormat="1" ht="76.5" x14ac:dyDescent="0.2">
      <c r="B4" s="3" t="s">
        <v>935</v>
      </c>
      <c r="C4" s="3" t="s">
        <v>936</v>
      </c>
      <c r="D4" s="3" t="s">
        <v>937</v>
      </c>
      <c r="E4" s="3" t="s">
        <v>938</v>
      </c>
      <c r="F4" s="39" t="s">
        <v>939</v>
      </c>
      <c r="G4" s="3" t="s">
        <v>935</v>
      </c>
      <c r="H4" s="3" t="s">
        <v>936</v>
      </c>
      <c r="I4" s="3" t="s">
        <v>937</v>
      </c>
      <c r="J4" s="3" t="s">
        <v>938</v>
      </c>
      <c r="K4" s="39" t="s">
        <v>205</v>
      </c>
      <c r="L4" s="3" t="s">
        <v>935</v>
      </c>
      <c r="M4" s="3" t="s">
        <v>936</v>
      </c>
      <c r="N4" s="3" t="s">
        <v>937</v>
      </c>
      <c r="O4" s="3" t="s">
        <v>938</v>
      </c>
      <c r="P4" s="39" t="s">
        <v>205</v>
      </c>
      <c r="Q4" s="3" t="s">
        <v>935</v>
      </c>
      <c r="R4" s="3" t="s">
        <v>936</v>
      </c>
      <c r="S4" s="3" t="s">
        <v>937</v>
      </c>
      <c r="T4" s="3" t="s">
        <v>938</v>
      </c>
      <c r="U4" s="39" t="s">
        <v>205</v>
      </c>
      <c r="V4" s="3" t="s">
        <v>935</v>
      </c>
      <c r="W4" s="3" t="s">
        <v>936</v>
      </c>
      <c r="X4" s="3" t="s">
        <v>937</v>
      </c>
      <c r="Y4" s="3" t="s">
        <v>938</v>
      </c>
      <c r="Z4" s="39" t="s">
        <v>205</v>
      </c>
      <c r="AA4" s="3" t="s">
        <v>935</v>
      </c>
      <c r="AB4" s="3" t="s">
        <v>936</v>
      </c>
      <c r="AC4" s="3" t="s">
        <v>937</v>
      </c>
      <c r="AD4" s="3" t="s">
        <v>938</v>
      </c>
      <c r="AE4" s="39" t="s">
        <v>205</v>
      </c>
      <c r="AF4" s="3" t="s">
        <v>935</v>
      </c>
      <c r="AG4" s="3" t="s">
        <v>936</v>
      </c>
      <c r="AH4" s="3" t="s">
        <v>937</v>
      </c>
      <c r="AI4" s="3" t="s">
        <v>938</v>
      </c>
      <c r="AJ4" s="39" t="s">
        <v>205</v>
      </c>
      <c r="AK4" s="3" t="s">
        <v>935</v>
      </c>
      <c r="AL4" s="3" t="s">
        <v>936</v>
      </c>
      <c r="AM4" s="3" t="s">
        <v>937</v>
      </c>
      <c r="AN4" s="3" t="s">
        <v>938</v>
      </c>
      <c r="AO4" s="39" t="s">
        <v>205</v>
      </c>
      <c r="AP4" s="3" t="s">
        <v>935</v>
      </c>
      <c r="AQ4" s="3" t="s">
        <v>936</v>
      </c>
      <c r="AR4" s="3" t="s">
        <v>937</v>
      </c>
      <c r="AS4" s="3" t="s">
        <v>938</v>
      </c>
      <c r="AT4" s="39" t="s">
        <v>205</v>
      </c>
      <c r="AU4" s="3" t="s">
        <v>935</v>
      </c>
      <c r="AV4" s="3" t="s">
        <v>936</v>
      </c>
      <c r="AW4" s="3" t="s">
        <v>937</v>
      </c>
      <c r="AX4" s="3" t="s">
        <v>938</v>
      </c>
      <c r="AY4" s="39" t="s">
        <v>205</v>
      </c>
      <c r="AZ4" s="3" t="s">
        <v>935</v>
      </c>
      <c r="BA4" s="3" t="s">
        <v>936</v>
      </c>
      <c r="BB4" s="3" t="s">
        <v>937</v>
      </c>
      <c r="BC4" s="3" t="s">
        <v>938</v>
      </c>
      <c r="BD4" s="39" t="s">
        <v>205</v>
      </c>
    </row>
    <row r="5" spans="1:56" s="3" customFormat="1" ht="33" customHeight="1" x14ac:dyDescent="0.2">
      <c r="C5" s="3" t="s">
        <v>145</v>
      </c>
      <c r="E5" s="3" t="s">
        <v>146</v>
      </c>
      <c r="F5" s="39" t="s">
        <v>940</v>
      </c>
      <c r="H5" s="3" t="s">
        <v>145</v>
      </c>
      <c r="J5" s="3" t="s">
        <v>146</v>
      </c>
      <c r="K5" s="39" t="s">
        <v>940</v>
      </c>
      <c r="M5" s="3" t="s">
        <v>145</v>
      </c>
      <c r="O5" s="3" t="s">
        <v>146</v>
      </c>
      <c r="P5" s="39" t="s">
        <v>940</v>
      </c>
      <c r="R5" s="3" t="s">
        <v>145</v>
      </c>
      <c r="T5" s="3" t="s">
        <v>146</v>
      </c>
      <c r="U5" s="39" t="s">
        <v>940</v>
      </c>
      <c r="W5" s="3" t="s">
        <v>145</v>
      </c>
      <c r="Y5" s="3" t="s">
        <v>146</v>
      </c>
      <c r="Z5" s="39" t="s">
        <v>940</v>
      </c>
      <c r="AB5" s="3" t="s">
        <v>145</v>
      </c>
      <c r="AD5" s="3" t="s">
        <v>146</v>
      </c>
      <c r="AE5" s="39" t="s">
        <v>940</v>
      </c>
      <c r="AG5" s="3" t="s">
        <v>145</v>
      </c>
      <c r="AI5" s="3" t="s">
        <v>146</v>
      </c>
      <c r="AJ5" s="39" t="s">
        <v>940</v>
      </c>
      <c r="AL5" s="3" t="s">
        <v>145</v>
      </c>
      <c r="AN5" s="3" t="s">
        <v>146</v>
      </c>
      <c r="AO5" s="39" t="s">
        <v>940</v>
      </c>
      <c r="AQ5" s="3" t="s">
        <v>145</v>
      </c>
      <c r="AS5" s="3" t="s">
        <v>146</v>
      </c>
      <c r="AT5" s="39" t="s">
        <v>940</v>
      </c>
      <c r="AV5" s="3" t="s">
        <v>145</v>
      </c>
      <c r="AX5" s="3" t="s">
        <v>146</v>
      </c>
      <c r="AY5" s="39" t="s">
        <v>940</v>
      </c>
      <c r="BA5" s="3" t="s">
        <v>145</v>
      </c>
      <c r="BC5" s="3" t="s">
        <v>146</v>
      </c>
      <c r="BD5" s="39" t="s">
        <v>940</v>
      </c>
    </row>
    <row r="6" spans="1:56" ht="12.75" customHeight="1" x14ac:dyDescent="0.2">
      <c r="A6" s="1">
        <v>1981</v>
      </c>
      <c r="B6" s="152">
        <v>0.28499999999999998</v>
      </c>
      <c r="C6" s="6">
        <f t="shared" ref="C6:C48" si="0">(D$73-B6)/D$75</f>
        <v>0.53640776699029158</v>
      </c>
      <c r="D6" s="2">
        <v>6.3</v>
      </c>
      <c r="E6" s="6">
        <f t="shared" ref="E6:E48" si="1">($G$73-D6)/$G$75</f>
        <v>0.82971014492753614</v>
      </c>
      <c r="F6" s="211">
        <f>(C6*0.5)+(E6*0.5)</f>
        <v>0.68305895595891386</v>
      </c>
      <c r="G6" s="152">
        <v>0.28399999999999997</v>
      </c>
      <c r="H6" s="6">
        <f t="shared" ref="H6:H48" si="2">(D$73-G6)/D$75</f>
        <v>0.54449838187702304</v>
      </c>
      <c r="I6" s="125">
        <v>5.0999999999999996</v>
      </c>
      <c r="J6" s="6">
        <f t="shared" ref="J6:J48" si="3">($G$73-I6)/$G$75</f>
        <v>0.91666666666666663</v>
      </c>
      <c r="K6" s="211">
        <f>(H6*0.5)+(J6*0.5)</f>
        <v>0.73058252427184489</v>
      </c>
      <c r="L6" s="152">
        <v>0.27700000000000002</v>
      </c>
      <c r="M6" s="6">
        <f t="shared" ref="M6:M48" si="4">(D$73-L6)/D$75</f>
        <v>0.60113268608414228</v>
      </c>
      <c r="N6" s="125">
        <v>5.2</v>
      </c>
      <c r="O6" s="6">
        <f t="shared" ref="O6:O48" si="5">($G$73-N6)/$G$75</f>
        <v>0.90942028985507251</v>
      </c>
      <c r="P6" s="211">
        <f>(M6*0.5)+(O6*0.5)</f>
        <v>0.75527648796960745</v>
      </c>
      <c r="Q6" s="152">
        <v>0.27200000000000002</v>
      </c>
      <c r="R6" s="6">
        <f t="shared" ref="R6:R48" si="6">(D$73-Q6)/D$75</f>
        <v>0.64158576051779925</v>
      </c>
      <c r="S6" s="125">
        <v>5.7</v>
      </c>
      <c r="T6" s="6">
        <f t="shared" ref="T6:T48" si="7">($G$73-S6)/$G$75</f>
        <v>0.87318840579710144</v>
      </c>
      <c r="U6" s="211">
        <f>(R6*0.5)+(T6*0.5)</f>
        <v>0.75738708315745029</v>
      </c>
      <c r="V6" s="152">
        <v>0.28999999999999998</v>
      </c>
      <c r="W6" s="6">
        <f t="shared" ref="W6:W48" si="8">(D$73-V6)/D$75</f>
        <v>0.49595469255663466</v>
      </c>
      <c r="X6" s="125">
        <v>5.5</v>
      </c>
      <c r="Y6" s="6">
        <f t="shared" ref="Y6:Y48" si="9">($G$73-X6)/$G$75</f>
        <v>0.8876811594202898</v>
      </c>
      <c r="Z6" s="211">
        <f>(W6*0.5)+(Y6*0.5)</f>
        <v>0.69181792598846226</v>
      </c>
      <c r="AA6" s="152">
        <v>0.28000000000000003</v>
      </c>
      <c r="AB6" s="6">
        <f t="shared" ref="AB6:AB48" si="10">(D$73-AA6)/D$75</f>
        <v>0.57686084142394811</v>
      </c>
      <c r="AC6" s="125">
        <v>5.2</v>
      </c>
      <c r="AD6" s="6">
        <f t="shared" ref="AD6:AD48" si="11">($G$73-AC6)/$G$75</f>
        <v>0.90942028985507251</v>
      </c>
      <c r="AE6" s="211">
        <f>(AB6*0.5)+(AD6*0.5)</f>
        <v>0.74314056563951025</v>
      </c>
      <c r="AF6" s="152">
        <v>0.27200000000000002</v>
      </c>
      <c r="AG6" s="6">
        <f t="shared" ref="AG6:AG48" si="12">(D$73-AF6)/D$75</f>
        <v>0.64158576051779925</v>
      </c>
      <c r="AH6" s="125">
        <v>6.6</v>
      </c>
      <c r="AI6" s="6">
        <f t="shared" ref="AI6:AI48" si="13">($G$73-AH6)/$G$75</f>
        <v>0.80797101449275366</v>
      </c>
      <c r="AJ6" s="211">
        <f>(AG6*0.5)+(AI6*0.5)</f>
        <v>0.72477838750527646</v>
      </c>
      <c r="AK6" s="152">
        <v>0.28899999999999998</v>
      </c>
      <c r="AL6" s="6">
        <f t="shared" ref="AL6:AL48" si="14">(D$73-AK6)/D$75</f>
        <v>0.50404530744336606</v>
      </c>
      <c r="AM6" s="125">
        <v>5.5</v>
      </c>
      <c r="AN6" s="6">
        <f t="shared" ref="AN6:AN48" si="15">($G$73-AM6)/$G$75</f>
        <v>0.8876811594202898</v>
      </c>
      <c r="AO6" s="211">
        <f>(AL6*0.5)+(AN6*0.5)</f>
        <v>0.69586323343182799</v>
      </c>
      <c r="AP6" s="152">
        <v>0.31900000000000001</v>
      </c>
      <c r="AQ6" s="6">
        <f t="shared" ref="AQ6:AQ48" si="16">(D$73-AP6)/D$75</f>
        <v>0.2613268608414242</v>
      </c>
      <c r="AR6" s="125">
        <v>5.9</v>
      </c>
      <c r="AS6" s="6">
        <f t="shared" ref="AS6:AS48" si="17">($G$73-AR6)/$G$75</f>
        <v>0.85869565217391297</v>
      </c>
      <c r="AT6" s="211">
        <f>(AQ6*0.5)+(AS6*0.5)</f>
        <v>0.56001125650766859</v>
      </c>
      <c r="AU6" s="152">
        <v>0.28399999999999997</v>
      </c>
      <c r="AV6" s="6">
        <f t="shared" ref="AV6:AV48" si="18">(D$73-AU6)/D$75</f>
        <v>0.54449838187702304</v>
      </c>
      <c r="AW6" s="125">
        <v>7.2</v>
      </c>
      <c r="AX6" s="6">
        <f t="shared" ref="AX6:AX48" si="19">($G$73-AW6)/$G$75</f>
        <v>0.76449275362318847</v>
      </c>
      <c r="AY6" s="211">
        <f>(AV6*0.5)+(AX6*0.5)</f>
        <v>0.65449556775010576</v>
      </c>
      <c r="AZ6" s="152">
        <v>0.28000000000000003</v>
      </c>
      <c r="BA6" s="6">
        <f t="shared" ref="BA6:BA48" si="20">(D$73-AZ6)/D$75</f>
        <v>0.57686084142394811</v>
      </c>
      <c r="BB6" s="2">
        <v>6.3</v>
      </c>
      <c r="BC6" s="6">
        <f t="shared" ref="BC6:BC48" si="21">($G$73-BB6)/$G$75</f>
        <v>0.82971014492753614</v>
      </c>
      <c r="BD6" s="211">
        <f>(BA6*0.5)+(BC6*0.5)</f>
        <v>0.70328549317574218</v>
      </c>
    </row>
    <row r="7" spans="1:56" ht="12.75" customHeight="1" x14ac:dyDescent="0.2">
      <c r="A7" s="1">
        <v>1982</v>
      </c>
      <c r="B7" s="152">
        <v>0.28799999999999998</v>
      </c>
      <c r="C7" s="6">
        <f t="shared" si="0"/>
        <v>0.51213592233009742</v>
      </c>
      <c r="D7" s="1">
        <v>6.3</v>
      </c>
      <c r="E7" s="6">
        <f t="shared" si="1"/>
        <v>0.82971014492753614</v>
      </c>
      <c r="F7" s="211">
        <f>(C7*0.5)+(E7*0.5)</f>
        <v>0.67092303362881678</v>
      </c>
      <c r="G7" s="152">
        <v>0.28599999999999998</v>
      </c>
      <c r="H7" s="6">
        <f t="shared" si="2"/>
        <v>0.52831715210356023</v>
      </c>
      <c r="I7" s="6">
        <v>5.0999999999999996</v>
      </c>
      <c r="J7" s="6">
        <f t="shared" si="3"/>
        <v>0.91666666666666663</v>
      </c>
      <c r="K7" s="211">
        <f>(H7*0.5)+(J7*0.5)</f>
        <v>0.72249190938511343</v>
      </c>
      <c r="L7" s="152">
        <v>0.27</v>
      </c>
      <c r="M7" s="6">
        <f t="shared" si="4"/>
        <v>0.65776699029126207</v>
      </c>
      <c r="N7" s="6">
        <v>5.2</v>
      </c>
      <c r="O7" s="6">
        <f t="shared" si="5"/>
        <v>0.90942028985507251</v>
      </c>
      <c r="P7" s="211">
        <f>(M7*0.5)+(O7*0.5)</f>
        <v>0.78359364007316734</v>
      </c>
      <c r="Q7" s="152">
        <v>0.28299999999999997</v>
      </c>
      <c r="R7" s="6">
        <f t="shared" si="6"/>
        <v>0.55258899676375439</v>
      </c>
      <c r="S7" s="6">
        <v>5.7</v>
      </c>
      <c r="T7" s="6">
        <f t="shared" si="7"/>
        <v>0.87318840579710144</v>
      </c>
      <c r="U7" s="211">
        <f>(R7*0.5)+(T7*0.5)</f>
        <v>0.71288870128042792</v>
      </c>
      <c r="V7" s="152">
        <v>0.29099999999999998</v>
      </c>
      <c r="W7" s="6">
        <f t="shared" si="8"/>
        <v>0.48786407766990325</v>
      </c>
      <c r="X7" s="6">
        <v>5.5</v>
      </c>
      <c r="Y7" s="6">
        <f t="shared" si="9"/>
        <v>0.8876811594202898</v>
      </c>
      <c r="Z7" s="211">
        <f>(W7*0.5)+(Y7*0.5)</f>
        <v>0.68777261854509653</v>
      </c>
      <c r="AA7" s="152">
        <v>0.27300000000000002</v>
      </c>
      <c r="AB7" s="6">
        <f t="shared" si="10"/>
        <v>0.6334951456310679</v>
      </c>
      <c r="AC7" s="6">
        <v>5.2</v>
      </c>
      <c r="AD7" s="6">
        <f t="shared" si="11"/>
        <v>0.90942028985507251</v>
      </c>
      <c r="AE7" s="211">
        <f>(AB7*0.5)+(AD7*0.5)</f>
        <v>0.77145771774307015</v>
      </c>
      <c r="AF7" s="152">
        <v>0.27900000000000003</v>
      </c>
      <c r="AG7" s="6">
        <f t="shared" si="12"/>
        <v>0.58495145631067957</v>
      </c>
      <c r="AH7" s="6">
        <v>6.6</v>
      </c>
      <c r="AI7" s="6">
        <f t="shared" si="13"/>
        <v>0.80797101449275366</v>
      </c>
      <c r="AJ7" s="211">
        <f>(AG7*0.5)+(AI7*0.5)</f>
        <v>0.69646123540171656</v>
      </c>
      <c r="AK7" s="152">
        <v>0.29899999999999999</v>
      </c>
      <c r="AL7" s="6">
        <f t="shared" si="14"/>
        <v>0.42313915857605211</v>
      </c>
      <c r="AM7" s="6">
        <v>5.5</v>
      </c>
      <c r="AN7" s="6">
        <f t="shared" si="15"/>
        <v>0.8876811594202898</v>
      </c>
      <c r="AO7" s="211">
        <f>(AL7*0.5)+(AN7*0.5)</f>
        <v>0.6554101589981709</v>
      </c>
      <c r="AP7" s="152">
        <v>0.29799999999999999</v>
      </c>
      <c r="AQ7" s="6">
        <f t="shared" si="16"/>
        <v>0.43122977346278346</v>
      </c>
      <c r="AR7" s="6">
        <v>5.9</v>
      </c>
      <c r="AS7" s="6">
        <f t="shared" si="17"/>
        <v>0.85869565217391297</v>
      </c>
      <c r="AT7" s="211">
        <f>(AQ7*0.5)+(AS7*0.5)</f>
        <v>0.64496271281834816</v>
      </c>
      <c r="AU7" s="152">
        <v>0.29299999999999998</v>
      </c>
      <c r="AV7" s="6">
        <f t="shared" si="18"/>
        <v>0.47168284789644044</v>
      </c>
      <c r="AW7" s="6">
        <v>7.2</v>
      </c>
      <c r="AX7" s="6">
        <f t="shared" si="19"/>
        <v>0.76449275362318847</v>
      </c>
      <c r="AY7" s="211">
        <f>(AV7*0.5)+(AX7*0.5)</f>
        <v>0.61808780075981451</v>
      </c>
      <c r="AZ7" s="152">
        <v>0.29299999999999998</v>
      </c>
      <c r="BA7" s="6">
        <f t="shared" si="20"/>
        <v>0.47168284789644044</v>
      </c>
      <c r="BB7" s="1">
        <v>6.3</v>
      </c>
      <c r="BC7" s="6">
        <f t="shared" si="21"/>
        <v>0.82971014492753614</v>
      </c>
      <c r="BD7" s="211">
        <f>(BA7*0.5)+(BC7*0.5)</f>
        <v>0.65069649641198835</v>
      </c>
    </row>
    <row r="8" spans="1:56" ht="12.75" customHeight="1" x14ac:dyDescent="0.2">
      <c r="A8" s="1">
        <v>1983</v>
      </c>
      <c r="B8" s="152">
        <v>0.29599999999999999</v>
      </c>
      <c r="C8" s="6">
        <f t="shared" si="0"/>
        <v>0.44741100323624627</v>
      </c>
      <c r="D8" s="1">
        <v>6.2</v>
      </c>
      <c r="E8" s="6">
        <f t="shared" si="1"/>
        <v>0.83695652173913049</v>
      </c>
      <c r="F8" s="211">
        <f t="shared" ref="F8:F48" si="22">(C8*0.5)+(E8*0.5)</f>
        <v>0.64218376248768838</v>
      </c>
      <c r="G8" s="152">
        <v>0.3</v>
      </c>
      <c r="H8" s="6">
        <f t="shared" si="2"/>
        <v>0.4150485436893207</v>
      </c>
      <c r="I8" s="6">
        <v>5.7</v>
      </c>
      <c r="J8" s="6">
        <f t="shared" si="3"/>
        <v>0.87318840579710144</v>
      </c>
      <c r="K8" s="211">
        <f t="shared" ref="K8:K48" si="23">(H8*0.5)+(J8*0.5)</f>
        <v>0.64411847474321104</v>
      </c>
      <c r="L8" s="152">
        <v>0.27600000000000002</v>
      </c>
      <c r="M8" s="6">
        <f t="shared" si="4"/>
        <v>0.60922330097087374</v>
      </c>
      <c r="N8" s="6">
        <v>5.3</v>
      </c>
      <c r="O8" s="6">
        <f t="shared" si="5"/>
        <v>0.90217391304347816</v>
      </c>
      <c r="P8" s="211">
        <f t="shared" ref="P8:P48" si="24">(M8*0.5)+(O8*0.5)</f>
        <v>0.75569860700717595</v>
      </c>
      <c r="Q8" s="152">
        <v>0.28899999999999998</v>
      </c>
      <c r="R8" s="6">
        <f t="shared" si="6"/>
        <v>0.50404530744336606</v>
      </c>
      <c r="S8" s="6">
        <v>5.7</v>
      </c>
      <c r="T8" s="6">
        <f t="shared" si="7"/>
        <v>0.87318840579710144</v>
      </c>
      <c r="U8" s="211">
        <f t="shared" ref="U8:U48" si="25">(R8*0.5)+(T8*0.5)</f>
        <v>0.68861685662023375</v>
      </c>
      <c r="V8" s="152">
        <v>0.29899999999999999</v>
      </c>
      <c r="W8" s="6">
        <f t="shared" si="8"/>
        <v>0.42313915857605211</v>
      </c>
      <c r="X8" s="6">
        <v>5.5</v>
      </c>
      <c r="Y8" s="6">
        <f t="shared" si="9"/>
        <v>0.8876811594202898</v>
      </c>
      <c r="Z8" s="211">
        <f t="shared" ref="Z8:Z48" si="26">(W8*0.5)+(Y8*0.5)</f>
        <v>0.6554101589981709</v>
      </c>
      <c r="AA8" s="152">
        <v>0.27500000000000002</v>
      </c>
      <c r="AB8" s="6">
        <f t="shared" si="10"/>
        <v>0.61731391585760509</v>
      </c>
      <c r="AC8" s="6">
        <v>5.4</v>
      </c>
      <c r="AD8" s="6">
        <f t="shared" si="11"/>
        <v>0.89492753623188404</v>
      </c>
      <c r="AE8" s="211">
        <f t="shared" ref="AE8:AE48" si="27">(AB8*0.5)+(AD8*0.5)</f>
        <v>0.75612072604474456</v>
      </c>
      <c r="AF8" s="152">
        <v>0.29599999999999999</v>
      </c>
      <c r="AG8" s="6">
        <f t="shared" si="12"/>
        <v>0.44741100323624627</v>
      </c>
      <c r="AH8" s="6">
        <v>6.6</v>
      </c>
      <c r="AI8" s="6">
        <f t="shared" si="13"/>
        <v>0.80797101449275366</v>
      </c>
      <c r="AJ8" s="211">
        <f t="shared" ref="AJ8:AJ48" si="28">(AG8*0.5)+(AI8*0.5)</f>
        <v>0.62769100886450002</v>
      </c>
      <c r="AK8" s="152">
        <v>0.29199999999999998</v>
      </c>
      <c r="AL8" s="6">
        <f t="shared" si="14"/>
        <v>0.47977346278317184</v>
      </c>
      <c r="AM8" s="6">
        <v>5.6</v>
      </c>
      <c r="AN8" s="6">
        <f t="shared" si="15"/>
        <v>0.88043478260869568</v>
      </c>
      <c r="AO8" s="211">
        <f t="shared" ref="AO8:AO48" si="29">(AL8*0.5)+(AN8*0.5)</f>
        <v>0.68010412269593379</v>
      </c>
      <c r="AP8" s="152">
        <v>0.31</v>
      </c>
      <c r="AQ8" s="6">
        <f t="shared" si="16"/>
        <v>0.33414239482200675</v>
      </c>
      <c r="AR8" s="6">
        <v>5.6</v>
      </c>
      <c r="AS8" s="6">
        <f t="shared" si="17"/>
        <v>0.88043478260869568</v>
      </c>
      <c r="AT8" s="211">
        <f t="shared" ref="AT8:AT48" si="30">(AQ8*0.5)+(AS8*0.5)</f>
        <v>0.60728858871535119</v>
      </c>
      <c r="AU8" s="152">
        <v>0.30299999999999999</v>
      </c>
      <c r="AV8" s="6">
        <f t="shared" si="18"/>
        <v>0.39077669902912654</v>
      </c>
      <c r="AW8" s="6">
        <v>6.8</v>
      </c>
      <c r="AX8" s="6">
        <f t="shared" si="19"/>
        <v>0.79347826086956508</v>
      </c>
      <c r="AY8" s="211">
        <f t="shared" ref="AY8:AY48" si="31">(AV8*0.5)+(AX8*0.5)</f>
        <v>0.59212747994934578</v>
      </c>
      <c r="AZ8" s="152">
        <v>0.29299999999999998</v>
      </c>
      <c r="BA8" s="6">
        <f t="shared" si="20"/>
        <v>0.47168284789644044</v>
      </c>
      <c r="BB8" s="1">
        <v>6.2</v>
      </c>
      <c r="BC8" s="6">
        <f t="shared" si="21"/>
        <v>0.83695652173913049</v>
      </c>
      <c r="BD8" s="211">
        <f t="shared" ref="BD8:BD48" si="32">(BA8*0.5)+(BC8*0.5)</f>
        <v>0.65431968481778546</v>
      </c>
    </row>
    <row r="9" spans="1:56" ht="12.75" customHeight="1" x14ac:dyDescent="0.2">
      <c r="A9" s="1">
        <v>1984</v>
      </c>
      <c r="B9" s="152">
        <v>0.29299999999999998</v>
      </c>
      <c r="C9" s="6">
        <f t="shared" si="0"/>
        <v>0.47168284789644044</v>
      </c>
      <c r="D9" s="1">
        <v>6.3</v>
      </c>
      <c r="E9" s="6">
        <f t="shared" si="1"/>
        <v>0.82971014492753614</v>
      </c>
      <c r="F9" s="211">
        <f t="shared" si="22"/>
        <v>0.65069649641198835</v>
      </c>
      <c r="G9" s="152">
        <v>0.28899999999999998</v>
      </c>
      <c r="H9" s="6">
        <f t="shared" si="2"/>
        <v>0.50404530744336606</v>
      </c>
      <c r="I9" s="6">
        <v>5.5</v>
      </c>
      <c r="J9" s="6">
        <f t="shared" si="3"/>
        <v>0.8876811594202898</v>
      </c>
      <c r="K9" s="211">
        <f t="shared" si="23"/>
        <v>0.69586323343182799</v>
      </c>
      <c r="L9" s="152">
        <v>0.25700000000000001</v>
      </c>
      <c r="M9" s="6">
        <f t="shared" si="4"/>
        <v>0.76294498381877018</v>
      </c>
      <c r="N9" s="6">
        <v>5.5</v>
      </c>
      <c r="O9" s="6">
        <f t="shared" si="5"/>
        <v>0.8876811594202898</v>
      </c>
      <c r="P9" s="211">
        <f t="shared" si="24"/>
        <v>0.82531307161953005</v>
      </c>
      <c r="Q9" s="152">
        <v>0.28499999999999998</v>
      </c>
      <c r="R9" s="6">
        <f t="shared" si="6"/>
        <v>0.53640776699029158</v>
      </c>
      <c r="S9" s="6">
        <v>6</v>
      </c>
      <c r="T9" s="6">
        <f t="shared" si="7"/>
        <v>0.85144927536231885</v>
      </c>
      <c r="U9" s="211">
        <f t="shared" si="25"/>
        <v>0.69392852117630521</v>
      </c>
      <c r="V9" s="152">
        <v>0.29199999999999998</v>
      </c>
      <c r="W9" s="6">
        <f t="shared" si="8"/>
        <v>0.47977346278317184</v>
      </c>
      <c r="X9" s="6">
        <v>5.4</v>
      </c>
      <c r="Y9" s="6">
        <f t="shared" si="9"/>
        <v>0.89492753623188404</v>
      </c>
      <c r="Z9" s="211">
        <f t="shared" si="26"/>
        <v>0.68735049950752791</v>
      </c>
      <c r="AA9" s="152">
        <v>0.28699999999999998</v>
      </c>
      <c r="AB9" s="6">
        <f t="shared" si="10"/>
        <v>0.52022653721682888</v>
      </c>
      <c r="AC9" s="6">
        <v>5.6</v>
      </c>
      <c r="AD9" s="6">
        <f t="shared" si="11"/>
        <v>0.88043478260869568</v>
      </c>
      <c r="AE9" s="211">
        <f t="shared" si="27"/>
        <v>0.70033065991276233</v>
      </c>
      <c r="AF9" s="152">
        <v>0.28599999999999998</v>
      </c>
      <c r="AG9" s="6">
        <f t="shared" si="12"/>
        <v>0.52831715210356023</v>
      </c>
      <c r="AH9" s="6">
        <v>6.7</v>
      </c>
      <c r="AI9" s="6">
        <f t="shared" si="13"/>
        <v>0.80072463768115942</v>
      </c>
      <c r="AJ9" s="211">
        <f t="shared" si="28"/>
        <v>0.66452089489235977</v>
      </c>
      <c r="AK9" s="152">
        <v>0.28799999999999998</v>
      </c>
      <c r="AL9" s="6">
        <f t="shared" si="14"/>
        <v>0.51213592233009742</v>
      </c>
      <c r="AM9" s="6">
        <v>6</v>
      </c>
      <c r="AN9" s="6">
        <f t="shared" si="15"/>
        <v>0.85144927536231885</v>
      </c>
      <c r="AO9" s="211">
        <f t="shared" si="29"/>
        <v>0.68179259884620813</v>
      </c>
      <c r="AP9" s="152">
        <v>0.31</v>
      </c>
      <c r="AQ9" s="6">
        <f t="shared" si="16"/>
        <v>0.33414239482200675</v>
      </c>
      <c r="AR9" s="6">
        <v>5.8</v>
      </c>
      <c r="AS9" s="6">
        <f t="shared" si="17"/>
        <v>0.8659420289855071</v>
      </c>
      <c r="AT9" s="211">
        <f t="shared" si="30"/>
        <v>0.60004221190375695</v>
      </c>
      <c r="AU9" s="152">
        <v>0.29699999999999999</v>
      </c>
      <c r="AV9" s="6">
        <f t="shared" si="18"/>
        <v>0.43932038834951487</v>
      </c>
      <c r="AW9" s="6">
        <v>6.5</v>
      </c>
      <c r="AX9" s="6">
        <f t="shared" si="19"/>
        <v>0.81521739130434778</v>
      </c>
      <c r="AY9" s="211">
        <f t="shared" si="31"/>
        <v>0.6272688898269313</v>
      </c>
      <c r="AZ9" s="152">
        <v>0.29799999999999999</v>
      </c>
      <c r="BA9" s="6">
        <f t="shared" si="20"/>
        <v>0.43122977346278346</v>
      </c>
      <c r="BB9" s="1">
        <v>6.1</v>
      </c>
      <c r="BC9" s="6">
        <f t="shared" si="21"/>
        <v>0.84420289855072461</v>
      </c>
      <c r="BD9" s="211">
        <f t="shared" si="32"/>
        <v>0.63771633600675404</v>
      </c>
    </row>
    <row r="10" spans="1:56" ht="12.75" customHeight="1" x14ac:dyDescent="0.2">
      <c r="A10" s="1">
        <v>1985</v>
      </c>
      <c r="B10" s="152">
        <v>0.28999999999999998</v>
      </c>
      <c r="C10" s="6">
        <f t="shared" si="0"/>
        <v>0.49595469255663466</v>
      </c>
      <c r="D10" s="1">
        <v>6.5</v>
      </c>
      <c r="E10" s="6">
        <f t="shared" si="1"/>
        <v>0.81521739130434778</v>
      </c>
      <c r="F10" s="211">
        <f t="shared" si="22"/>
        <v>0.65558604193049119</v>
      </c>
      <c r="G10" s="152">
        <v>0.30299999999999999</v>
      </c>
      <c r="H10" s="6">
        <f t="shared" si="2"/>
        <v>0.39077669902912654</v>
      </c>
      <c r="I10" s="6">
        <v>5.3</v>
      </c>
      <c r="J10" s="6">
        <f t="shared" si="3"/>
        <v>0.90217391304347816</v>
      </c>
      <c r="K10" s="211">
        <f t="shared" si="23"/>
        <v>0.64647530603630232</v>
      </c>
      <c r="L10" s="152">
        <v>0.25700000000000001</v>
      </c>
      <c r="M10" s="6">
        <f t="shared" si="4"/>
        <v>0.76294498381877018</v>
      </c>
      <c r="N10" s="6">
        <v>5.2</v>
      </c>
      <c r="O10" s="6">
        <f t="shared" si="5"/>
        <v>0.90942028985507251</v>
      </c>
      <c r="P10" s="211">
        <f t="shared" si="24"/>
        <v>0.8361826368369214</v>
      </c>
      <c r="Q10" s="152">
        <v>0.29899999999999999</v>
      </c>
      <c r="R10" s="6">
        <f t="shared" si="6"/>
        <v>0.42313915857605211</v>
      </c>
      <c r="S10" s="6">
        <v>6.1</v>
      </c>
      <c r="T10" s="6">
        <f t="shared" si="7"/>
        <v>0.84420289855072461</v>
      </c>
      <c r="U10" s="211">
        <f t="shared" si="25"/>
        <v>0.63367102856338842</v>
      </c>
      <c r="V10" s="152">
        <v>0.27800000000000002</v>
      </c>
      <c r="W10" s="6">
        <f t="shared" si="8"/>
        <v>0.59304207119741092</v>
      </c>
      <c r="X10" s="6">
        <v>5.4</v>
      </c>
      <c r="Y10" s="6">
        <f t="shared" si="9"/>
        <v>0.89492753623188404</v>
      </c>
      <c r="Z10" s="211">
        <f t="shared" si="26"/>
        <v>0.74398480371464748</v>
      </c>
      <c r="AA10" s="152">
        <v>0.27600000000000002</v>
      </c>
      <c r="AB10" s="6">
        <f t="shared" si="10"/>
        <v>0.60922330097087374</v>
      </c>
      <c r="AC10" s="6">
        <v>6</v>
      </c>
      <c r="AD10" s="6">
        <f t="shared" si="11"/>
        <v>0.85144927536231885</v>
      </c>
      <c r="AE10" s="211">
        <f t="shared" si="27"/>
        <v>0.73033628816659624</v>
      </c>
      <c r="AF10" s="152">
        <v>0.28100000000000003</v>
      </c>
      <c r="AG10" s="6">
        <f t="shared" si="12"/>
        <v>0.56877022653721676</v>
      </c>
      <c r="AH10" s="6">
        <v>6.9</v>
      </c>
      <c r="AI10" s="6">
        <f t="shared" si="13"/>
        <v>0.78623188405797095</v>
      </c>
      <c r="AJ10" s="211">
        <f t="shared" si="28"/>
        <v>0.67750105529759386</v>
      </c>
      <c r="AK10" s="152">
        <v>0.28799999999999998</v>
      </c>
      <c r="AL10" s="6">
        <f t="shared" si="14"/>
        <v>0.51213592233009742</v>
      </c>
      <c r="AM10" s="6">
        <v>6.1</v>
      </c>
      <c r="AN10" s="6">
        <f t="shared" si="15"/>
        <v>0.84420289855072461</v>
      </c>
      <c r="AO10" s="211">
        <f t="shared" si="29"/>
        <v>0.67816941044041101</v>
      </c>
      <c r="AP10" s="152">
        <v>0.311</v>
      </c>
      <c r="AQ10" s="6">
        <f t="shared" si="16"/>
        <v>0.32605177993527534</v>
      </c>
      <c r="AR10" s="6">
        <v>6.5</v>
      </c>
      <c r="AS10" s="6">
        <f t="shared" si="17"/>
        <v>0.81521739130434778</v>
      </c>
      <c r="AT10" s="211">
        <f t="shared" si="30"/>
        <v>0.57063458561981162</v>
      </c>
      <c r="AU10" s="152">
        <v>0.28999999999999998</v>
      </c>
      <c r="AV10" s="6">
        <f t="shared" si="18"/>
        <v>0.49595469255663466</v>
      </c>
      <c r="AW10" s="6">
        <v>6.8</v>
      </c>
      <c r="AX10" s="6">
        <f t="shared" si="19"/>
        <v>0.79347826086956508</v>
      </c>
      <c r="AY10" s="211">
        <f t="shared" si="31"/>
        <v>0.64471647671309984</v>
      </c>
      <c r="AZ10" s="152">
        <v>0.30199999999999999</v>
      </c>
      <c r="BA10" s="6">
        <f t="shared" si="20"/>
        <v>0.39886731391585789</v>
      </c>
      <c r="BB10" s="1">
        <v>6.3</v>
      </c>
      <c r="BC10" s="6">
        <f t="shared" si="21"/>
        <v>0.82971014492753614</v>
      </c>
      <c r="BD10" s="211">
        <f t="shared" si="32"/>
        <v>0.61428872942169699</v>
      </c>
    </row>
    <row r="11" spans="1:56" ht="12.75" customHeight="1" x14ac:dyDescent="0.2">
      <c r="A11" s="1">
        <v>1986</v>
      </c>
      <c r="B11" s="152">
        <v>0.28999999999999998</v>
      </c>
      <c r="C11" s="6">
        <f t="shared" si="0"/>
        <v>0.49595469255663466</v>
      </c>
      <c r="D11" s="1">
        <v>6.8</v>
      </c>
      <c r="E11" s="6">
        <f t="shared" si="1"/>
        <v>0.79347826086956508</v>
      </c>
      <c r="F11" s="211">
        <f t="shared" si="22"/>
        <v>0.64471647671309984</v>
      </c>
      <c r="G11" s="152">
        <v>0.27100000000000002</v>
      </c>
      <c r="H11" s="6">
        <f t="shared" si="2"/>
        <v>0.64967637540453071</v>
      </c>
      <c r="I11" s="6">
        <v>5.4</v>
      </c>
      <c r="J11" s="6">
        <f t="shared" si="3"/>
        <v>0.89492753623188404</v>
      </c>
      <c r="K11" s="211">
        <f t="shared" si="23"/>
        <v>0.77230195581820738</v>
      </c>
      <c r="L11" s="152">
        <v>0.25800000000000001</v>
      </c>
      <c r="M11" s="6">
        <f t="shared" si="4"/>
        <v>0.75485436893203883</v>
      </c>
      <c r="N11" s="6">
        <v>5.5</v>
      </c>
      <c r="O11" s="6">
        <f t="shared" si="5"/>
        <v>0.8876811594202898</v>
      </c>
      <c r="P11" s="211">
        <f t="shared" si="24"/>
        <v>0.82126776417616432</v>
      </c>
      <c r="Q11" s="152">
        <v>0.28899999999999998</v>
      </c>
      <c r="R11" s="6">
        <f t="shared" si="6"/>
        <v>0.50404530744336606</v>
      </c>
      <c r="S11" s="6">
        <v>6</v>
      </c>
      <c r="T11" s="6">
        <f t="shared" si="7"/>
        <v>0.85144927536231885</v>
      </c>
      <c r="U11" s="211">
        <f t="shared" si="25"/>
        <v>0.6777472914028424</v>
      </c>
      <c r="V11" s="152">
        <v>0.26900000000000002</v>
      </c>
      <c r="W11" s="6">
        <f t="shared" si="8"/>
        <v>0.66585760517799342</v>
      </c>
      <c r="X11" s="6">
        <v>5.7</v>
      </c>
      <c r="Y11" s="6">
        <f t="shared" si="9"/>
        <v>0.87318840579710144</v>
      </c>
      <c r="Z11" s="211">
        <f t="shared" si="26"/>
        <v>0.76952300548754748</v>
      </c>
      <c r="AA11" s="152">
        <v>0.28199999999999997</v>
      </c>
      <c r="AB11" s="6">
        <f t="shared" si="10"/>
        <v>0.56067961165048574</v>
      </c>
      <c r="AC11" s="6">
        <v>6.6</v>
      </c>
      <c r="AD11" s="6">
        <f t="shared" si="11"/>
        <v>0.80797101449275366</v>
      </c>
      <c r="AE11" s="211">
        <f t="shared" si="27"/>
        <v>0.6843253130716197</v>
      </c>
      <c r="AF11" s="152">
        <v>0.28000000000000003</v>
      </c>
      <c r="AG11" s="6">
        <f t="shared" si="12"/>
        <v>0.57686084142394811</v>
      </c>
      <c r="AH11" s="6">
        <v>7.2</v>
      </c>
      <c r="AI11" s="6">
        <f t="shared" si="13"/>
        <v>0.76449275362318847</v>
      </c>
      <c r="AJ11" s="211">
        <f t="shared" si="28"/>
        <v>0.67067679752356835</v>
      </c>
      <c r="AK11" s="152">
        <v>0.28599999999999998</v>
      </c>
      <c r="AL11" s="6">
        <f t="shared" si="14"/>
        <v>0.52831715210356023</v>
      </c>
      <c r="AM11" s="6">
        <v>5.8</v>
      </c>
      <c r="AN11" s="6">
        <f t="shared" si="15"/>
        <v>0.8659420289855071</v>
      </c>
      <c r="AO11" s="211">
        <f t="shared" si="29"/>
        <v>0.69712959054453361</v>
      </c>
      <c r="AP11" s="152">
        <v>0.317</v>
      </c>
      <c r="AQ11" s="6">
        <f t="shared" si="16"/>
        <v>0.27750809061488702</v>
      </c>
      <c r="AR11" s="6">
        <v>6</v>
      </c>
      <c r="AS11" s="6">
        <f t="shared" si="17"/>
        <v>0.85144927536231885</v>
      </c>
      <c r="AT11" s="211">
        <f t="shared" si="30"/>
        <v>0.56447868298860293</v>
      </c>
      <c r="AU11" s="152">
        <v>0.29099999999999998</v>
      </c>
      <c r="AV11" s="6">
        <f t="shared" si="18"/>
        <v>0.48786407766990325</v>
      </c>
      <c r="AW11" s="6">
        <v>6.8</v>
      </c>
      <c r="AX11" s="6">
        <f t="shared" si="19"/>
        <v>0.79347826086956508</v>
      </c>
      <c r="AY11" s="211">
        <f t="shared" si="31"/>
        <v>0.64067116926973422</v>
      </c>
      <c r="AZ11" s="152">
        <v>0.29599999999999999</v>
      </c>
      <c r="BA11" s="6">
        <f t="shared" si="20"/>
        <v>0.44741100323624627</v>
      </c>
      <c r="BB11" s="1">
        <v>6.8</v>
      </c>
      <c r="BC11" s="6">
        <f t="shared" si="21"/>
        <v>0.79347826086956508</v>
      </c>
      <c r="BD11" s="211">
        <f t="shared" si="32"/>
        <v>0.62044463205290568</v>
      </c>
    </row>
    <row r="12" spans="1:56" ht="12.75" customHeight="1" x14ac:dyDescent="0.2">
      <c r="A12" s="1">
        <v>1987</v>
      </c>
      <c r="B12" s="152">
        <v>0.28699999999999998</v>
      </c>
      <c r="C12" s="6">
        <f t="shared" si="0"/>
        <v>0.52022653721682888</v>
      </c>
      <c r="D12" s="1">
        <v>7.7</v>
      </c>
      <c r="E12" s="6">
        <f t="shared" si="1"/>
        <v>0.72826086956521741</v>
      </c>
      <c r="F12" s="211">
        <f t="shared" si="22"/>
        <v>0.62424370339102309</v>
      </c>
      <c r="G12" s="152">
        <v>0.27900000000000003</v>
      </c>
      <c r="H12" s="6">
        <f t="shared" si="2"/>
        <v>0.58495145631067957</v>
      </c>
      <c r="I12" s="6">
        <v>5.9</v>
      </c>
      <c r="J12" s="6">
        <f t="shared" si="3"/>
        <v>0.85869565217391297</v>
      </c>
      <c r="K12" s="211">
        <f t="shared" si="23"/>
        <v>0.72182355424229627</v>
      </c>
      <c r="L12" s="152">
        <v>0.26200000000000001</v>
      </c>
      <c r="M12" s="6">
        <f t="shared" si="4"/>
        <v>0.72249190938511321</v>
      </c>
      <c r="N12" s="6">
        <v>6</v>
      </c>
      <c r="O12" s="6">
        <f t="shared" si="5"/>
        <v>0.85144927536231885</v>
      </c>
      <c r="P12" s="211">
        <f t="shared" si="24"/>
        <v>0.78697059237371603</v>
      </c>
      <c r="Q12" s="152">
        <v>0.27200000000000002</v>
      </c>
      <c r="R12" s="6">
        <f t="shared" si="6"/>
        <v>0.64158576051779925</v>
      </c>
      <c r="S12" s="6">
        <v>6.8</v>
      </c>
      <c r="T12" s="6">
        <f t="shared" si="7"/>
        <v>0.79347826086956508</v>
      </c>
      <c r="U12" s="211">
        <f t="shared" si="25"/>
        <v>0.71753201069368222</v>
      </c>
      <c r="V12" s="152">
        <v>0.26800000000000002</v>
      </c>
      <c r="W12" s="6">
        <f t="shared" si="8"/>
        <v>0.67394822006472488</v>
      </c>
      <c r="X12" s="6">
        <v>5.9</v>
      </c>
      <c r="Y12" s="6">
        <f t="shared" si="9"/>
        <v>0.85869565217391297</v>
      </c>
      <c r="Z12" s="211">
        <f t="shared" si="26"/>
        <v>0.76632193611931898</v>
      </c>
      <c r="AA12" s="152">
        <v>0.28299999999999997</v>
      </c>
      <c r="AB12" s="6">
        <f t="shared" si="10"/>
        <v>0.55258899676375439</v>
      </c>
      <c r="AC12" s="6">
        <v>7.9</v>
      </c>
      <c r="AD12" s="6">
        <f t="shared" si="11"/>
        <v>0.71376811594202894</v>
      </c>
      <c r="AE12" s="211">
        <f t="shared" si="27"/>
        <v>0.63317855635289166</v>
      </c>
      <c r="AF12" s="152">
        <v>0.27600000000000002</v>
      </c>
      <c r="AG12" s="6">
        <f t="shared" si="12"/>
        <v>0.60922330097087374</v>
      </c>
      <c r="AH12" s="6">
        <v>8.1999999999999993</v>
      </c>
      <c r="AI12" s="6">
        <f t="shared" si="13"/>
        <v>0.69202898550724634</v>
      </c>
      <c r="AJ12" s="211">
        <f t="shared" si="28"/>
        <v>0.6506261432390601</v>
      </c>
      <c r="AK12" s="152">
        <v>0.27700000000000002</v>
      </c>
      <c r="AL12" s="6">
        <f t="shared" si="14"/>
        <v>0.60113268608414228</v>
      </c>
      <c r="AM12" s="6">
        <v>6.2</v>
      </c>
      <c r="AN12" s="6">
        <f t="shared" si="15"/>
        <v>0.83695652173913049</v>
      </c>
      <c r="AO12" s="211">
        <f t="shared" si="29"/>
        <v>0.71904460391163638</v>
      </c>
      <c r="AP12" s="152">
        <v>0.29099999999999998</v>
      </c>
      <c r="AQ12" s="6">
        <f t="shared" si="16"/>
        <v>0.48786407766990325</v>
      </c>
      <c r="AR12" s="6">
        <v>6.3</v>
      </c>
      <c r="AS12" s="6">
        <f t="shared" si="17"/>
        <v>0.82971014492753614</v>
      </c>
      <c r="AT12" s="211">
        <f t="shared" si="30"/>
        <v>0.6587871112987197</v>
      </c>
      <c r="AU12" s="152">
        <v>0.29299999999999998</v>
      </c>
      <c r="AV12" s="6">
        <f t="shared" si="18"/>
        <v>0.47168284789644044</v>
      </c>
      <c r="AW12" s="6">
        <v>7.3</v>
      </c>
      <c r="AX12" s="6">
        <f t="shared" si="19"/>
        <v>0.75724637681159412</v>
      </c>
      <c r="AY12" s="211">
        <f t="shared" si="31"/>
        <v>0.61446461235401728</v>
      </c>
      <c r="AZ12" s="152">
        <v>0.28999999999999998</v>
      </c>
      <c r="BA12" s="6">
        <f t="shared" si="20"/>
        <v>0.49595469255663466</v>
      </c>
      <c r="BB12" s="1">
        <v>7.7</v>
      </c>
      <c r="BC12" s="6">
        <f t="shared" si="21"/>
        <v>0.72826086956521741</v>
      </c>
      <c r="BD12" s="211">
        <f t="shared" si="32"/>
        <v>0.612107781060926</v>
      </c>
    </row>
    <row r="13" spans="1:56" ht="12.75" customHeight="1" x14ac:dyDescent="0.2">
      <c r="A13" s="1">
        <v>1988</v>
      </c>
      <c r="B13" s="152">
        <v>0.28199999999999997</v>
      </c>
      <c r="C13" s="6">
        <f t="shared" si="0"/>
        <v>0.56067961165048574</v>
      </c>
      <c r="D13" s="1">
        <v>8.1999999999999993</v>
      </c>
      <c r="E13" s="6">
        <f t="shared" si="1"/>
        <v>0.69202898550724634</v>
      </c>
      <c r="F13" s="211">
        <f t="shared" si="22"/>
        <v>0.62635429857886604</v>
      </c>
      <c r="G13" s="152">
        <v>0.27</v>
      </c>
      <c r="H13" s="6">
        <f t="shared" si="2"/>
        <v>0.65776699029126207</v>
      </c>
      <c r="I13" s="6">
        <v>6</v>
      </c>
      <c r="J13" s="6">
        <f t="shared" si="3"/>
        <v>0.85144927536231885</v>
      </c>
      <c r="K13" s="211">
        <f t="shared" si="23"/>
        <v>0.7546081328267904</v>
      </c>
      <c r="L13" s="152">
        <v>0.25600000000000001</v>
      </c>
      <c r="M13" s="6">
        <f t="shared" si="4"/>
        <v>0.77103559870550165</v>
      </c>
      <c r="N13" s="6">
        <v>6.7</v>
      </c>
      <c r="O13" s="6">
        <f t="shared" si="5"/>
        <v>0.80072463768115942</v>
      </c>
      <c r="P13" s="211">
        <f t="shared" si="24"/>
        <v>0.78588011819333059</v>
      </c>
      <c r="Q13" s="152">
        <v>0.26600000000000001</v>
      </c>
      <c r="R13" s="6">
        <f t="shared" si="6"/>
        <v>0.69012944983818769</v>
      </c>
      <c r="S13" s="6">
        <v>6.7</v>
      </c>
      <c r="T13" s="6">
        <f t="shared" si="7"/>
        <v>0.80072463768115942</v>
      </c>
      <c r="U13" s="211">
        <f t="shared" si="25"/>
        <v>0.7454270437596735</v>
      </c>
      <c r="V13" s="152">
        <v>0.26500000000000001</v>
      </c>
      <c r="W13" s="6">
        <f t="shared" si="8"/>
        <v>0.69822006472491904</v>
      </c>
      <c r="X13" s="6">
        <v>6.8</v>
      </c>
      <c r="Y13" s="6">
        <f t="shared" si="9"/>
        <v>0.79347826086956508</v>
      </c>
      <c r="Z13" s="211">
        <f t="shared" si="26"/>
        <v>0.74584916279724212</v>
      </c>
      <c r="AA13" s="152">
        <v>0.26900000000000002</v>
      </c>
      <c r="AB13" s="6">
        <f t="shared" si="10"/>
        <v>0.66585760517799342</v>
      </c>
      <c r="AC13" s="6">
        <v>7.2</v>
      </c>
      <c r="AD13" s="6">
        <f t="shared" si="11"/>
        <v>0.76449275362318847</v>
      </c>
      <c r="AE13" s="211">
        <f t="shared" si="27"/>
        <v>0.71517517940059094</v>
      </c>
      <c r="AF13" s="152">
        <v>0.27500000000000002</v>
      </c>
      <c r="AG13" s="6">
        <f t="shared" si="12"/>
        <v>0.61731391585760509</v>
      </c>
      <c r="AH13" s="6">
        <v>9.3000000000000007</v>
      </c>
      <c r="AI13" s="6">
        <f t="shared" si="13"/>
        <v>0.61231884057971009</v>
      </c>
      <c r="AJ13" s="211">
        <f t="shared" si="28"/>
        <v>0.61481637821865753</v>
      </c>
      <c r="AK13" s="152">
        <v>0.28100000000000003</v>
      </c>
      <c r="AL13" s="6">
        <f t="shared" si="14"/>
        <v>0.56877022653721676</v>
      </c>
      <c r="AM13" s="6">
        <v>6.5</v>
      </c>
      <c r="AN13" s="6">
        <f t="shared" si="15"/>
        <v>0.81521739130434778</v>
      </c>
      <c r="AO13" s="211">
        <f t="shared" si="29"/>
        <v>0.69199380892078222</v>
      </c>
      <c r="AP13" s="152">
        <v>0.29699999999999999</v>
      </c>
      <c r="AQ13" s="6">
        <f t="shared" si="16"/>
        <v>0.43932038834951487</v>
      </c>
      <c r="AR13" s="6">
        <v>6.4</v>
      </c>
      <c r="AS13" s="6">
        <f t="shared" si="17"/>
        <v>0.82246376811594191</v>
      </c>
      <c r="AT13" s="211">
        <f t="shared" si="30"/>
        <v>0.63089207823272841</v>
      </c>
      <c r="AU13" s="152">
        <v>0.28399999999999997</v>
      </c>
      <c r="AV13" s="6">
        <f t="shared" si="18"/>
        <v>0.54449838187702304</v>
      </c>
      <c r="AW13" s="6">
        <v>7.6</v>
      </c>
      <c r="AX13" s="6">
        <f t="shared" si="19"/>
        <v>0.73550724637681153</v>
      </c>
      <c r="AY13" s="211">
        <f t="shared" si="31"/>
        <v>0.64000281412691729</v>
      </c>
      <c r="AZ13" s="152">
        <v>0.27600000000000002</v>
      </c>
      <c r="BA13" s="6">
        <f t="shared" si="20"/>
        <v>0.60922330097087374</v>
      </c>
      <c r="BB13" s="1">
        <v>8.1999999999999993</v>
      </c>
      <c r="BC13" s="6">
        <f t="shared" si="21"/>
        <v>0.69202898550724634</v>
      </c>
      <c r="BD13" s="211">
        <f t="shared" si="32"/>
        <v>0.6506261432390601</v>
      </c>
    </row>
    <row r="14" spans="1:56" ht="12.75" customHeight="1" x14ac:dyDescent="0.2">
      <c r="A14" s="1">
        <v>1989</v>
      </c>
      <c r="B14" s="152">
        <v>0.28100000000000003</v>
      </c>
      <c r="C14" s="6">
        <f t="shared" si="0"/>
        <v>0.56877022653721676</v>
      </c>
      <c r="D14" s="1">
        <v>9.5</v>
      </c>
      <c r="E14" s="6">
        <f t="shared" si="1"/>
        <v>0.59782608695652173</v>
      </c>
      <c r="F14" s="211">
        <f t="shared" si="22"/>
        <v>0.58329815674686925</v>
      </c>
      <c r="G14" s="152">
        <v>0.26400000000000001</v>
      </c>
      <c r="H14" s="6">
        <f t="shared" si="2"/>
        <v>0.70631067961165039</v>
      </c>
      <c r="I14" s="6">
        <v>6.1</v>
      </c>
      <c r="J14" s="6">
        <f t="shared" si="3"/>
        <v>0.84420289855072461</v>
      </c>
      <c r="K14" s="211">
        <f t="shared" si="23"/>
        <v>0.77525678908118745</v>
      </c>
      <c r="L14" s="152">
        <v>0.26</v>
      </c>
      <c r="M14" s="6">
        <f t="shared" si="4"/>
        <v>0.73867313915857602</v>
      </c>
      <c r="N14" s="6">
        <v>7.2</v>
      </c>
      <c r="O14" s="6">
        <f t="shared" si="5"/>
        <v>0.76449275362318847</v>
      </c>
      <c r="P14" s="211">
        <f t="shared" si="24"/>
        <v>0.7515829463908823</v>
      </c>
      <c r="Q14" s="152">
        <v>0.27400000000000002</v>
      </c>
      <c r="R14" s="6">
        <f t="shared" si="6"/>
        <v>0.62540453074433655</v>
      </c>
      <c r="S14" s="6">
        <v>7</v>
      </c>
      <c r="T14" s="6">
        <f t="shared" si="7"/>
        <v>0.77898550724637672</v>
      </c>
      <c r="U14" s="211">
        <f t="shared" si="25"/>
        <v>0.70219501899535663</v>
      </c>
      <c r="V14" s="152">
        <v>0.26500000000000001</v>
      </c>
      <c r="W14" s="6">
        <f t="shared" si="8"/>
        <v>0.69822006472491904</v>
      </c>
      <c r="X14" s="6">
        <v>6.7</v>
      </c>
      <c r="Y14" s="6">
        <f t="shared" si="9"/>
        <v>0.80072463768115942</v>
      </c>
      <c r="Z14" s="211">
        <f t="shared" si="26"/>
        <v>0.74947235120303923</v>
      </c>
      <c r="AA14" s="152">
        <v>0.26600000000000001</v>
      </c>
      <c r="AB14" s="6">
        <f t="shared" si="10"/>
        <v>0.69012944983818769</v>
      </c>
      <c r="AC14" s="6">
        <v>8.1</v>
      </c>
      <c r="AD14" s="6">
        <f t="shared" si="11"/>
        <v>0.69927536231884058</v>
      </c>
      <c r="AE14" s="211">
        <f t="shared" si="27"/>
        <v>0.69470240607851408</v>
      </c>
      <c r="AF14" s="152">
        <v>0.27800000000000002</v>
      </c>
      <c r="AG14" s="6">
        <f t="shared" si="12"/>
        <v>0.59304207119741092</v>
      </c>
      <c r="AH14" s="6">
        <v>11.1</v>
      </c>
      <c r="AI14" s="6">
        <f t="shared" si="13"/>
        <v>0.48188405797101447</v>
      </c>
      <c r="AJ14" s="211">
        <f t="shared" si="28"/>
        <v>0.53746306458421267</v>
      </c>
      <c r="AK14" s="152">
        <v>0.27500000000000002</v>
      </c>
      <c r="AL14" s="6">
        <f t="shared" si="14"/>
        <v>0.61731391585760509</v>
      </c>
      <c r="AM14" s="6">
        <v>8.1999999999999993</v>
      </c>
      <c r="AN14" s="6">
        <f t="shared" si="15"/>
        <v>0.69202898550724634</v>
      </c>
      <c r="AO14" s="211">
        <f t="shared" si="29"/>
        <v>0.65467145068242572</v>
      </c>
      <c r="AP14" s="152">
        <v>0.28799999999999998</v>
      </c>
      <c r="AQ14" s="6">
        <f t="shared" si="16"/>
        <v>0.51213592233009742</v>
      </c>
      <c r="AR14" s="6">
        <v>6.3</v>
      </c>
      <c r="AS14" s="6">
        <f t="shared" si="17"/>
        <v>0.82971014492753614</v>
      </c>
      <c r="AT14" s="211">
        <f t="shared" si="30"/>
        <v>0.67092303362881678</v>
      </c>
      <c r="AU14" s="152">
        <v>0.28399999999999997</v>
      </c>
      <c r="AV14" s="6">
        <f t="shared" si="18"/>
        <v>0.54449838187702304</v>
      </c>
      <c r="AW14" s="6">
        <v>7.9</v>
      </c>
      <c r="AX14" s="6">
        <f t="shared" si="19"/>
        <v>0.71376811594202894</v>
      </c>
      <c r="AY14" s="211">
        <f t="shared" si="31"/>
        <v>0.62913324890952604</v>
      </c>
      <c r="AZ14" s="152">
        <v>0.27</v>
      </c>
      <c r="BA14" s="6">
        <f t="shared" si="20"/>
        <v>0.65776699029126207</v>
      </c>
      <c r="BB14" s="1">
        <v>9.1999999999999993</v>
      </c>
      <c r="BC14" s="6">
        <f t="shared" si="21"/>
        <v>0.61956521739130432</v>
      </c>
      <c r="BD14" s="211">
        <f t="shared" si="32"/>
        <v>0.63866610384128319</v>
      </c>
    </row>
    <row r="15" spans="1:56" ht="12.75" customHeight="1" x14ac:dyDescent="0.2">
      <c r="A15" s="1">
        <v>1990</v>
      </c>
      <c r="B15" s="152">
        <v>0.28599999999999998</v>
      </c>
      <c r="C15" s="6">
        <f t="shared" si="0"/>
        <v>0.52831715210356023</v>
      </c>
      <c r="D15" s="1">
        <v>7.6</v>
      </c>
      <c r="E15" s="6">
        <f t="shared" si="1"/>
        <v>0.73550724637681153</v>
      </c>
      <c r="F15" s="211">
        <f t="shared" si="22"/>
        <v>0.63191219924018593</v>
      </c>
      <c r="G15" s="152">
        <v>0.27800000000000002</v>
      </c>
      <c r="H15" s="6">
        <f t="shared" si="2"/>
        <v>0.59304207119741092</v>
      </c>
      <c r="I15" s="6">
        <v>5.6</v>
      </c>
      <c r="J15" s="6">
        <f t="shared" si="3"/>
        <v>0.88043478260869568</v>
      </c>
      <c r="K15" s="211">
        <f t="shared" si="23"/>
        <v>0.73673842690305325</v>
      </c>
      <c r="L15" s="152">
        <v>0.25700000000000001</v>
      </c>
      <c r="M15" s="6">
        <f t="shared" si="4"/>
        <v>0.76294498381877018</v>
      </c>
      <c r="N15" s="6">
        <v>6.2</v>
      </c>
      <c r="O15" s="6">
        <f t="shared" si="5"/>
        <v>0.83695652173913049</v>
      </c>
      <c r="P15" s="211">
        <f t="shared" si="24"/>
        <v>0.79995075277895034</v>
      </c>
      <c r="Q15" s="152">
        <v>0.27</v>
      </c>
      <c r="R15" s="6">
        <f t="shared" si="6"/>
        <v>0.65776699029126207</v>
      </c>
      <c r="S15" s="6">
        <v>6.2</v>
      </c>
      <c r="T15" s="6">
        <f t="shared" si="7"/>
        <v>0.83695652173913049</v>
      </c>
      <c r="U15" s="211">
        <f t="shared" si="25"/>
        <v>0.74736175601519628</v>
      </c>
      <c r="V15" s="152">
        <v>0.26900000000000002</v>
      </c>
      <c r="W15" s="6">
        <f t="shared" si="8"/>
        <v>0.66585760517799342</v>
      </c>
      <c r="X15" s="6">
        <v>6.1</v>
      </c>
      <c r="Y15" s="6">
        <f t="shared" si="9"/>
        <v>0.84420289855072461</v>
      </c>
      <c r="Z15" s="211">
        <f t="shared" si="26"/>
        <v>0.75503025186435901</v>
      </c>
      <c r="AA15" s="152">
        <v>0.26900000000000002</v>
      </c>
      <c r="AB15" s="6">
        <f t="shared" si="10"/>
        <v>0.66585760517799342</v>
      </c>
      <c r="AC15" s="6">
        <v>6.4</v>
      </c>
      <c r="AD15" s="6">
        <f t="shared" si="11"/>
        <v>0.82246376811594191</v>
      </c>
      <c r="AE15" s="211">
        <f t="shared" si="27"/>
        <v>0.74416068664696766</v>
      </c>
      <c r="AF15" s="152">
        <v>0.28000000000000003</v>
      </c>
      <c r="AG15" s="6">
        <f t="shared" si="12"/>
        <v>0.57686084142394811</v>
      </c>
      <c r="AH15" s="6">
        <v>8.4</v>
      </c>
      <c r="AI15" s="6">
        <f t="shared" si="13"/>
        <v>0.67753623188405787</v>
      </c>
      <c r="AJ15" s="211">
        <f t="shared" si="28"/>
        <v>0.62719853665400294</v>
      </c>
      <c r="AK15" s="152">
        <v>0.27900000000000003</v>
      </c>
      <c r="AL15" s="6">
        <f t="shared" si="14"/>
        <v>0.58495145631067957</v>
      </c>
      <c r="AM15" s="6">
        <v>5.9</v>
      </c>
      <c r="AN15" s="6">
        <f t="shared" si="15"/>
        <v>0.85869565217391297</v>
      </c>
      <c r="AO15" s="211">
        <f t="shared" si="29"/>
        <v>0.72182355424229627</v>
      </c>
      <c r="AP15" s="152">
        <v>0.30599999999999999</v>
      </c>
      <c r="AQ15" s="6">
        <f t="shared" si="16"/>
        <v>0.36650485436893232</v>
      </c>
      <c r="AR15" s="6">
        <v>6.1</v>
      </c>
      <c r="AS15" s="6">
        <f t="shared" si="17"/>
        <v>0.84420289855072461</v>
      </c>
      <c r="AT15" s="211">
        <f t="shared" si="30"/>
        <v>0.60535387645982852</v>
      </c>
      <c r="AU15" s="152">
        <v>0.28899999999999998</v>
      </c>
      <c r="AV15" s="6">
        <f t="shared" si="18"/>
        <v>0.50404530744336606</v>
      </c>
      <c r="AW15" s="6">
        <v>7.3</v>
      </c>
      <c r="AX15" s="6">
        <f t="shared" si="19"/>
        <v>0.75724637681159412</v>
      </c>
      <c r="AY15" s="211">
        <f t="shared" si="31"/>
        <v>0.63064584212748009</v>
      </c>
      <c r="AZ15" s="152">
        <v>0.28999999999999998</v>
      </c>
      <c r="BA15" s="6">
        <f t="shared" si="20"/>
        <v>0.49595469255663466</v>
      </c>
      <c r="BB15" s="1">
        <v>8.1</v>
      </c>
      <c r="BC15" s="6">
        <f t="shared" si="21"/>
        <v>0.69927536231884058</v>
      </c>
      <c r="BD15" s="211">
        <f t="shared" si="32"/>
        <v>0.59761502743773764</v>
      </c>
    </row>
    <row r="16" spans="1:56" ht="12.75" customHeight="1" x14ac:dyDescent="0.2">
      <c r="A16" s="1">
        <v>1991</v>
      </c>
      <c r="B16" s="152">
        <v>0.29199999999999998</v>
      </c>
      <c r="C16" s="6">
        <f t="shared" si="0"/>
        <v>0.47977346278317184</v>
      </c>
      <c r="D16" s="1">
        <v>7.4</v>
      </c>
      <c r="E16" s="6">
        <f t="shared" si="1"/>
        <v>0.74999999999999989</v>
      </c>
      <c r="F16" s="211">
        <f t="shared" si="22"/>
        <v>0.61488673139158589</v>
      </c>
      <c r="G16" s="152">
        <v>0.28199999999999997</v>
      </c>
      <c r="H16" s="6">
        <f t="shared" si="2"/>
        <v>0.56067961165048574</v>
      </c>
      <c r="I16" s="6">
        <v>5.5</v>
      </c>
      <c r="J16" s="6">
        <f t="shared" si="3"/>
        <v>0.8876811594202898</v>
      </c>
      <c r="K16" s="211">
        <f t="shared" si="23"/>
        <v>0.72418038553538777</v>
      </c>
      <c r="L16" s="152">
        <v>0.25900000000000001</v>
      </c>
      <c r="M16" s="6">
        <f t="shared" si="4"/>
        <v>0.74676375404530737</v>
      </c>
      <c r="N16" s="6">
        <v>6.1</v>
      </c>
      <c r="O16" s="6">
        <f t="shared" si="5"/>
        <v>0.84420289855072461</v>
      </c>
      <c r="P16" s="211">
        <f t="shared" si="24"/>
        <v>0.79548332629801599</v>
      </c>
      <c r="Q16" s="152">
        <v>0.27100000000000002</v>
      </c>
      <c r="R16" s="6">
        <f t="shared" si="6"/>
        <v>0.64967637540453071</v>
      </c>
      <c r="S16" s="6">
        <v>6.3</v>
      </c>
      <c r="T16" s="6">
        <f t="shared" si="7"/>
        <v>0.82971014492753614</v>
      </c>
      <c r="U16" s="211">
        <f t="shared" si="25"/>
        <v>0.73969326016603343</v>
      </c>
      <c r="V16" s="152">
        <v>0.27400000000000002</v>
      </c>
      <c r="W16" s="6">
        <f t="shared" si="8"/>
        <v>0.62540453074433655</v>
      </c>
      <c r="X16" s="6">
        <v>5.7</v>
      </c>
      <c r="Y16" s="6">
        <f t="shared" si="9"/>
        <v>0.87318840579710144</v>
      </c>
      <c r="Z16" s="211">
        <f t="shared" si="26"/>
        <v>0.74929646827071905</v>
      </c>
      <c r="AA16" s="152">
        <v>0.27800000000000002</v>
      </c>
      <c r="AB16" s="6">
        <f t="shared" si="10"/>
        <v>0.59304207119741092</v>
      </c>
      <c r="AC16" s="6">
        <v>6.7</v>
      </c>
      <c r="AD16" s="6">
        <f t="shared" si="11"/>
        <v>0.80072463768115942</v>
      </c>
      <c r="AE16" s="211">
        <f t="shared" si="27"/>
        <v>0.69688335443928517</v>
      </c>
      <c r="AF16" s="152">
        <v>0.29099999999999998</v>
      </c>
      <c r="AG16" s="6">
        <f t="shared" si="12"/>
        <v>0.48786407766990325</v>
      </c>
      <c r="AH16" s="6">
        <v>8</v>
      </c>
      <c r="AI16" s="6">
        <f t="shared" si="13"/>
        <v>0.7065217391304347</v>
      </c>
      <c r="AJ16" s="211">
        <f t="shared" si="28"/>
        <v>0.59719290840016903</v>
      </c>
      <c r="AK16" s="152">
        <v>0.28699999999999998</v>
      </c>
      <c r="AL16" s="6">
        <f t="shared" si="14"/>
        <v>0.52022653721682888</v>
      </c>
      <c r="AM16" s="6">
        <v>6.2</v>
      </c>
      <c r="AN16" s="6">
        <f t="shared" si="15"/>
        <v>0.83695652173913049</v>
      </c>
      <c r="AO16" s="211">
        <f t="shared" si="29"/>
        <v>0.67859152947797963</v>
      </c>
      <c r="AP16" s="152">
        <v>0.29599999999999999</v>
      </c>
      <c r="AQ16" s="6">
        <f t="shared" si="16"/>
        <v>0.44741100323624627</v>
      </c>
      <c r="AR16" s="6">
        <v>6.1</v>
      </c>
      <c r="AS16" s="6">
        <f t="shared" si="17"/>
        <v>0.84420289855072461</v>
      </c>
      <c r="AT16" s="211">
        <f t="shared" si="30"/>
        <v>0.64580695089348539</v>
      </c>
      <c r="AU16" s="152">
        <v>0.30099999999999999</v>
      </c>
      <c r="AV16" s="6">
        <f t="shared" si="18"/>
        <v>0.4069579288025893</v>
      </c>
      <c r="AW16" s="6">
        <v>7.5</v>
      </c>
      <c r="AX16" s="6">
        <f t="shared" si="19"/>
        <v>0.74275362318840576</v>
      </c>
      <c r="AY16" s="211">
        <f t="shared" si="31"/>
        <v>0.57485577599549753</v>
      </c>
      <c r="AZ16" s="152">
        <v>0.28299999999999997</v>
      </c>
      <c r="BA16" s="6">
        <f t="shared" si="20"/>
        <v>0.55258899676375439</v>
      </c>
      <c r="BB16" s="1">
        <v>7.8</v>
      </c>
      <c r="BC16" s="6">
        <f t="shared" si="21"/>
        <v>0.72101449275362306</v>
      </c>
      <c r="BD16" s="211">
        <f t="shared" si="32"/>
        <v>0.63680174475868867</v>
      </c>
    </row>
    <row r="17" spans="1:56" ht="12.75" customHeight="1" x14ac:dyDescent="0.2">
      <c r="A17" s="1">
        <v>1992</v>
      </c>
      <c r="B17" s="152">
        <v>0.29099999999999998</v>
      </c>
      <c r="C17" s="6">
        <f t="shared" si="0"/>
        <v>0.48786407766990325</v>
      </c>
      <c r="D17" s="1">
        <v>7.5</v>
      </c>
      <c r="E17" s="6">
        <f t="shared" si="1"/>
        <v>0.74275362318840576</v>
      </c>
      <c r="F17" s="211">
        <f t="shared" si="22"/>
        <v>0.61530885042915451</v>
      </c>
      <c r="G17" s="152">
        <v>0.29399999999999998</v>
      </c>
      <c r="H17" s="6">
        <f t="shared" si="2"/>
        <v>0.46359223300970909</v>
      </c>
      <c r="I17" s="6">
        <v>5.4</v>
      </c>
      <c r="J17" s="6">
        <f t="shared" si="3"/>
        <v>0.89492753623188404</v>
      </c>
      <c r="K17" s="211">
        <f t="shared" si="23"/>
        <v>0.67925988462079656</v>
      </c>
      <c r="L17" s="152">
        <v>0.253</v>
      </c>
      <c r="M17" s="6">
        <f t="shared" si="4"/>
        <v>0.79530744336569581</v>
      </c>
      <c r="N17" s="6">
        <v>6.5</v>
      </c>
      <c r="O17" s="6">
        <f t="shared" si="5"/>
        <v>0.81521739130434778</v>
      </c>
      <c r="P17" s="211">
        <f t="shared" si="24"/>
        <v>0.8052624173350218</v>
      </c>
      <c r="Q17" s="152">
        <v>0.27800000000000002</v>
      </c>
      <c r="R17" s="6">
        <f t="shared" si="6"/>
        <v>0.59304207119741092</v>
      </c>
      <c r="S17" s="6">
        <v>6</v>
      </c>
      <c r="T17" s="6">
        <f t="shared" si="7"/>
        <v>0.85144927536231885</v>
      </c>
      <c r="U17" s="211">
        <f t="shared" si="25"/>
        <v>0.72224567327986489</v>
      </c>
      <c r="V17" s="152">
        <v>0.27400000000000002</v>
      </c>
      <c r="W17" s="6">
        <f t="shared" si="8"/>
        <v>0.62540453074433655</v>
      </c>
      <c r="X17" s="6">
        <v>5.9</v>
      </c>
      <c r="Y17" s="6">
        <f t="shared" si="9"/>
        <v>0.85869565217391297</v>
      </c>
      <c r="Z17" s="211">
        <f t="shared" si="26"/>
        <v>0.74205009145912482</v>
      </c>
      <c r="AA17" s="152">
        <v>0.27</v>
      </c>
      <c r="AB17" s="6">
        <f t="shared" si="10"/>
        <v>0.65776699029126207</v>
      </c>
      <c r="AC17" s="6">
        <v>6.7</v>
      </c>
      <c r="AD17" s="6">
        <f t="shared" si="11"/>
        <v>0.80072463768115942</v>
      </c>
      <c r="AE17" s="211">
        <f t="shared" si="27"/>
        <v>0.7292458139862108</v>
      </c>
      <c r="AF17" s="152">
        <v>0.28699999999999998</v>
      </c>
      <c r="AG17" s="6">
        <f t="shared" si="12"/>
        <v>0.52022653721682888</v>
      </c>
      <c r="AH17" s="6">
        <v>7.9</v>
      </c>
      <c r="AI17" s="6">
        <f t="shared" si="13"/>
        <v>0.71376811594202894</v>
      </c>
      <c r="AJ17" s="211">
        <f t="shared" si="28"/>
        <v>0.61699732657942885</v>
      </c>
      <c r="AK17" s="152">
        <v>0.28799999999999998</v>
      </c>
      <c r="AL17" s="6">
        <f t="shared" si="14"/>
        <v>0.51213592233009742</v>
      </c>
      <c r="AM17" s="6">
        <v>6</v>
      </c>
      <c r="AN17" s="6">
        <f t="shared" si="15"/>
        <v>0.85144927536231885</v>
      </c>
      <c r="AO17" s="211">
        <f t="shared" si="29"/>
        <v>0.68179259884620813</v>
      </c>
      <c r="AP17" s="152">
        <v>0.308</v>
      </c>
      <c r="AQ17" s="6">
        <f t="shared" si="16"/>
        <v>0.35032362459546956</v>
      </c>
      <c r="AR17" s="6">
        <v>5.8</v>
      </c>
      <c r="AS17" s="6">
        <f t="shared" si="17"/>
        <v>0.8659420289855071</v>
      </c>
      <c r="AT17" s="211">
        <f t="shared" si="30"/>
        <v>0.6081328267904883</v>
      </c>
      <c r="AU17" s="152">
        <v>0.312</v>
      </c>
      <c r="AV17" s="6">
        <f t="shared" si="18"/>
        <v>0.31796116504854399</v>
      </c>
      <c r="AW17" s="6">
        <v>7.8</v>
      </c>
      <c r="AX17" s="6">
        <f t="shared" si="19"/>
        <v>0.72101449275362306</v>
      </c>
      <c r="AY17" s="211">
        <f t="shared" si="31"/>
        <v>0.51948782890108358</v>
      </c>
      <c r="AZ17" s="152">
        <v>0.29499999999999998</v>
      </c>
      <c r="BA17" s="6">
        <f t="shared" si="20"/>
        <v>0.45550161812297768</v>
      </c>
      <c r="BB17" s="1">
        <v>8.3000000000000007</v>
      </c>
      <c r="BC17" s="6">
        <f t="shared" si="21"/>
        <v>0.68478260869565211</v>
      </c>
      <c r="BD17" s="211">
        <f t="shared" si="32"/>
        <v>0.57014211340931487</v>
      </c>
    </row>
    <row r="18" spans="1:56" ht="12.75" customHeight="1" x14ac:dyDescent="0.2">
      <c r="A18" s="1">
        <v>1993</v>
      </c>
      <c r="B18" s="152">
        <v>0.28899999999999998</v>
      </c>
      <c r="C18" s="6">
        <f t="shared" si="0"/>
        <v>0.50404530744336606</v>
      </c>
      <c r="D18" s="1">
        <v>8.3000000000000007</v>
      </c>
      <c r="E18" s="6">
        <f t="shared" si="1"/>
        <v>0.68478260869565211</v>
      </c>
      <c r="F18" s="211">
        <f t="shared" si="22"/>
        <v>0.59441395806950914</v>
      </c>
      <c r="G18" s="152">
        <v>0.27100000000000002</v>
      </c>
      <c r="H18" s="6">
        <f t="shared" si="2"/>
        <v>0.64967637540453071</v>
      </c>
      <c r="I18" s="6">
        <v>5.5</v>
      </c>
      <c r="J18" s="6">
        <f t="shared" si="3"/>
        <v>0.8876811594202898</v>
      </c>
      <c r="K18" s="211">
        <f t="shared" si="23"/>
        <v>0.76867876741241026</v>
      </c>
      <c r="L18" s="152">
        <v>0.24</v>
      </c>
      <c r="M18" s="6">
        <f t="shared" si="4"/>
        <v>0.90048543689320393</v>
      </c>
      <c r="N18" s="6">
        <v>6.3</v>
      </c>
      <c r="O18" s="6">
        <f t="shared" si="5"/>
        <v>0.82971014492753614</v>
      </c>
      <c r="P18" s="211">
        <f t="shared" si="24"/>
        <v>0.86509779091037009</v>
      </c>
      <c r="Q18" s="152">
        <v>0.27500000000000002</v>
      </c>
      <c r="R18" s="6">
        <f t="shared" si="6"/>
        <v>0.61731391585760509</v>
      </c>
      <c r="S18" s="6">
        <v>6.5</v>
      </c>
      <c r="T18" s="6">
        <f t="shared" si="7"/>
        <v>0.81521739130434778</v>
      </c>
      <c r="U18" s="211">
        <f t="shared" si="25"/>
        <v>0.71626565358097638</v>
      </c>
      <c r="V18" s="152">
        <v>0.26600000000000001</v>
      </c>
      <c r="W18" s="6">
        <f t="shared" si="8"/>
        <v>0.69012944983818769</v>
      </c>
      <c r="X18" s="6">
        <v>6.7</v>
      </c>
      <c r="Y18" s="6">
        <f t="shared" si="9"/>
        <v>0.80072463768115942</v>
      </c>
      <c r="Z18" s="211">
        <f t="shared" si="26"/>
        <v>0.7454270437596735</v>
      </c>
      <c r="AA18" s="152">
        <v>0.27400000000000002</v>
      </c>
      <c r="AB18" s="6">
        <f t="shared" si="10"/>
        <v>0.62540453074433655</v>
      </c>
      <c r="AC18" s="6">
        <v>7.7</v>
      </c>
      <c r="AD18" s="6">
        <f t="shared" si="11"/>
        <v>0.72826086956521741</v>
      </c>
      <c r="AE18" s="211">
        <f t="shared" si="27"/>
        <v>0.67683270015477692</v>
      </c>
      <c r="AF18" s="152">
        <v>0.29099999999999998</v>
      </c>
      <c r="AG18" s="6">
        <f t="shared" si="12"/>
        <v>0.48786407766990325</v>
      </c>
      <c r="AH18" s="6">
        <v>8.3000000000000007</v>
      </c>
      <c r="AI18" s="6">
        <f t="shared" si="13"/>
        <v>0.68478260869565211</v>
      </c>
      <c r="AJ18" s="211">
        <f t="shared" si="28"/>
        <v>0.58632334318277768</v>
      </c>
      <c r="AK18" s="152">
        <v>0.27400000000000002</v>
      </c>
      <c r="AL18" s="6">
        <f t="shared" si="14"/>
        <v>0.62540453074433655</v>
      </c>
      <c r="AM18" s="6">
        <v>6.8</v>
      </c>
      <c r="AN18" s="6">
        <f t="shared" si="15"/>
        <v>0.79347826086956508</v>
      </c>
      <c r="AO18" s="211">
        <f t="shared" si="29"/>
        <v>0.70944139580695076</v>
      </c>
      <c r="AP18" s="152">
        <v>0.29299999999999998</v>
      </c>
      <c r="AQ18" s="6">
        <f t="shared" si="16"/>
        <v>0.47168284789644044</v>
      </c>
      <c r="AR18" s="6">
        <v>6.8</v>
      </c>
      <c r="AS18" s="6">
        <f t="shared" si="17"/>
        <v>0.79347826086956508</v>
      </c>
      <c r="AT18" s="211">
        <f t="shared" si="30"/>
        <v>0.63258055438300276</v>
      </c>
      <c r="AU18" s="152">
        <v>0.28999999999999998</v>
      </c>
      <c r="AV18" s="6">
        <f t="shared" si="18"/>
        <v>0.49595469255663466</v>
      </c>
      <c r="AW18" s="6">
        <v>10</v>
      </c>
      <c r="AX18" s="6">
        <f t="shared" si="19"/>
        <v>0.56159420289855067</v>
      </c>
      <c r="AY18" s="211">
        <f t="shared" si="31"/>
        <v>0.52877444772759263</v>
      </c>
      <c r="AZ18" s="152">
        <v>0.28499999999999998</v>
      </c>
      <c r="BA18" s="6">
        <f t="shared" si="20"/>
        <v>0.53640776699029158</v>
      </c>
      <c r="BB18" s="1">
        <v>8.8000000000000007</v>
      </c>
      <c r="BC18" s="6">
        <f t="shared" si="21"/>
        <v>0.64855072463768104</v>
      </c>
      <c r="BD18" s="211">
        <f t="shared" si="32"/>
        <v>0.59247924581398625</v>
      </c>
    </row>
    <row r="19" spans="1:56" ht="12.75" customHeight="1" x14ac:dyDescent="0.2">
      <c r="A19" s="1">
        <v>1994</v>
      </c>
      <c r="B19" s="152">
        <v>0.28999999999999998</v>
      </c>
      <c r="C19" s="6">
        <f t="shared" si="0"/>
        <v>0.49595469255663466</v>
      </c>
      <c r="D19" s="1">
        <v>8.9</v>
      </c>
      <c r="E19" s="6">
        <f t="shared" si="1"/>
        <v>0.64130434782608692</v>
      </c>
      <c r="F19" s="211">
        <f t="shared" si="22"/>
        <v>0.56862952019136082</v>
      </c>
      <c r="G19" s="152">
        <v>0.27500000000000002</v>
      </c>
      <c r="H19" s="6">
        <f t="shared" si="2"/>
        <v>0.61731391585760509</v>
      </c>
      <c r="I19" s="6">
        <v>7.4</v>
      </c>
      <c r="J19" s="6">
        <f t="shared" si="3"/>
        <v>0.74999999999999989</v>
      </c>
      <c r="K19" s="211">
        <f t="shared" si="23"/>
        <v>0.68365695792880254</v>
      </c>
      <c r="L19" s="152">
        <v>0.23799999999999999</v>
      </c>
      <c r="M19" s="6">
        <f t="shared" si="4"/>
        <v>0.91666666666666674</v>
      </c>
      <c r="N19" s="6">
        <v>8.9</v>
      </c>
      <c r="O19" s="6">
        <f t="shared" si="5"/>
        <v>0.64130434782608692</v>
      </c>
      <c r="P19" s="211">
        <f t="shared" si="24"/>
        <v>0.77898550724637683</v>
      </c>
      <c r="Q19" s="152">
        <v>0.28000000000000003</v>
      </c>
      <c r="R19" s="6">
        <f t="shared" si="6"/>
        <v>0.57686084142394811</v>
      </c>
      <c r="S19" s="6">
        <v>8.3000000000000007</v>
      </c>
      <c r="T19" s="6">
        <f t="shared" si="7"/>
        <v>0.68478260869565211</v>
      </c>
      <c r="U19" s="211">
        <f t="shared" si="25"/>
        <v>0.63082172505980005</v>
      </c>
      <c r="V19" s="152">
        <v>0.27200000000000002</v>
      </c>
      <c r="W19" s="6">
        <f t="shared" si="8"/>
        <v>0.64158576051779925</v>
      </c>
      <c r="X19" s="6">
        <v>8.1</v>
      </c>
      <c r="Y19" s="6">
        <f t="shared" si="9"/>
        <v>0.69927536231884058</v>
      </c>
      <c r="Z19" s="211">
        <f t="shared" si="26"/>
        <v>0.67043056141831991</v>
      </c>
      <c r="AA19" s="152">
        <v>0.27800000000000002</v>
      </c>
      <c r="AB19" s="6">
        <f t="shared" si="10"/>
        <v>0.59304207119741092</v>
      </c>
      <c r="AC19" s="6">
        <v>8.6</v>
      </c>
      <c r="AD19" s="6">
        <f t="shared" si="11"/>
        <v>0.66304347826086951</v>
      </c>
      <c r="AE19" s="211">
        <f t="shared" si="27"/>
        <v>0.62804277472914016</v>
      </c>
      <c r="AF19" s="152">
        <v>0.29199999999999998</v>
      </c>
      <c r="AG19" s="6">
        <f t="shared" si="12"/>
        <v>0.47977346278317184</v>
      </c>
      <c r="AH19" s="6">
        <v>8.8000000000000007</v>
      </c>
      <c r="AI19" s="6">
        <f t="shared" si="13"/>
        <v>0.64855072463768104</v>
      </c>
      <c r="AJ19" s="211">
        <f t="shared" si="28"/>
        <v>0.56416209371042647</v>
      </c>
      <c r="AK19" s="152">
        <v>0.28199999999999997</v>
      </c>
      <c r="AL19" s="6">
        <f t="shared" si="14"/>
        <v>0.56067961165048574</v>
      </c>
      <c r="AM19" s="6">
        <v>7.6</v>
      </c>
      <c r="AN19" s="6">
        <f t="shared" si="15"/>
        <v>0.73550724637681153</v>
      </c>
      <c r="AO19" s="211">
        <f t="shared" si="29"/>
        <v>0.64809342901364864</v>
      </c>
      <c r="AP19" s="152">
        <v>0.28499999999999998</v>
      </c>
      <c r="AQ19" s="6">
        <f t="shared" si="16"/>
        <v>0.53640776699029158</v>
      </c>
      <c r="AR19" s="6">
        <v>8</v>
      </c>
      <c r="AS19" s="6">
        <f t="shared" si="17"/>
        <v>0.7065217391304347</v>
      </c>
      <c r="AT19" s="211">
        <f t="shared" si="30"/>
        <v>0.6214647530603632</v>
      </c>
      <c r="AU19" s="152">
        <v>0.29099999999999998</v>
      </c>
      <c r="AV19" s="6">
        <f t="shared" si="18"/>
        <v>0.48786407766990325</v>
      </c>
      <c r="AW19" s="6">
        <v>10.199999999999999</v>
      </c>
      <c r="AX19" s="6">
        <f t="shared" si="19"/>
        <v>0.54710144927536231</v>
      </c>
      <c r="AY19" s="211">
        <f t="shared" si="31"/>
        <v>0.51748276347263278</v>
      </c>
      <c r="AZ19" s="152">
        <v>0.28199999999999997</v>
      </c>
      <c r="BA19" s="6">
        <f t="shared" si="20"/>
        <v>0.56067961165048574</v>
      </c>
      <c r="BB19" s="1">
        <v>9.1999999999999993</v>
      </c>
      <c r="BC19" s="6">
        <f t="shared" si="21"/>
        <v>0.61956521739130432</v>
      </c>
      <c r="BD19" s="211">
        <f t="shared" si="32"/>
        <v>0.59012241452089498</v>
      </c>
    </row>
    <row r="20" spans="1:56" ht="12.75" customHeight="1" x14ac:dyDescent="0.2">
      <c r="A20" s="1">
        <v>1995</v>
      </c>
      <c r="B20" s="152">
        <v>0.29299999999999998</v>
      </c>
      <c r="C20" s="6">
        <f t="shared" si="0"/>
        <v>0.47168284789644044</v>
      </c>
      <c r="D20" s="1">
        <v>7.5</v>
      </c>
      <c r="E20" s="6">
        <f t="shared" si="1"/>
        <v>0.74275362318840576</v>
      </c>
      <c r="F20" s="211">
        <f t="shared" si="22"/>
        <v>0.60721823554242316</v>
      </c>
      <c r="G20" s="152">
        <v>0.28499999999999998</v>
      </c>
      <c r="H20" s="6">
        <f t="shared" si="2"/>
        <v>0.53640776699029158</v>
      </c>
      <c r="I20" s="6">
        <v>6</v>
      </c>
      <c r="J20" s="6">
        <f t="shared" si="3"/>
        <v>0.85144927536231885</v>
      </c>
      <c r="K20" s="211">
        <f t="shared" si="23"/>
        <v>0.69392852117630521</v>
      </c>
      <c r="L20" s="152">
        <v>0.24399999999999999</v>
      </c>
      <c r="M20" s="6">
        <f t="shared" si="4"/>
        <v>0.8681229773462783</v>
      </c>
      <c r="N20" s="6">
        <v>6.5</v>
      </c>
      <c r="O20" s="6">
        <f t="shared" si="5"/>
        <v>0.81521739130434778</v>
      </c>
      <c r="P20" s="211">
        <f t="shared" si="24"/>
        <v>0.84167018432531304</v>
      </c>
      <c r="Q20" s="152">
        <v>0.27200000000000002</v>
      </c>
      <c r="R20" s="6">
        <f t="shared" si="6"/>
        <v>0.64158576051779925</v>
      </c>
      <c r="S20" s="6">
        <v>6.3</v>
      </c>
      <c r="T20" s="6">
        <f t="shared" si="7"/>
        <v>0.82971014492753614</v>
      </c>
      <c r="U20" s="211">
        <f t="shared" si="25"/>
        <v>0.7356479527226677</v>
      </c>
      <c r="V20" s="152">
        <v>0.27400000000000002</v>
      </c>
      <c r="W20" s="6">
        <f t="shared" si="8"/>
        <v>0.62540453074433655</v>
      </c>
      <c r="X20" s="6">
        <v>5.9</v>
      </c>
      <c r="Y20" s="6">
        <f t="shared" si="9"/>
        <v>0.85869565217391297</v>
      </c>
      <c r="Z20" s="211">
        <f t="shared" si="26"/>
        <v>0.74205009145912482</v>
      </c>
      <c r="AA20" s="152">
        <v>0.28000000000000003</v>
      </c>
      <c r="AB20" s="6">
        <f t="shared" si="10"/>
        <v>0.57686084142394811</v>
      </c>
      <c r="AC20" s="6">
        <v>7.1</v>
      </c>
      <c r="AD20" s="6">
        <f t="shared" si="11"/>
        <v>0.77173913043478259</v>
      </c>
      <c r="AE20" s="211">
        <f t="shared" si="27"/>
        <v>0.67429998592936535</v>
      </c>
      <c r="AF20" s="152">
        <v>0.29399999999999998</v>
      </c>
      <c r="AG20" s="6">
        <f t="shared" si="12"/>
        <v>0.46359223300970909</v>
      </c>
      <c r="AH20" s="6">
        <v>7.7</v>
      </c>
      <c r="AI20" s="6">
        <f t="shared" si="13"/>
        <v>0.72826086956521741</v>
      </c>
      <c r="AJ20" s="211">
        <f t="shared" si="28"/>
        <v>0.59592655128746319</v>
      </c>
      <c r="AK20" s="152">
        <v>0.27600000000000002</v>
      </c>
      <c r="AL20" s="6">
        <f t="shared" si="14"/>
        <v>0.60922330097087374</v>
      </c>
      <c r="AM20" s="6">
        <v>6.3</v>
      </c>
      <c r="AN20" s="6">
        <f t="shared" si="15"/>
        <v>0.82971014492753614</v>
      </c>
      <c r="AO20" s="211">
        <f t="shared" si="29"/>
        <v>0.71946672294920488</v>
      </c>
      <c r="AP20" s="152">
        <v>0.29299999999999998</v>
      </c>
      <c r="AQ20" s="6">
        <f t="shared" si="16"/>
        <v>0.47168284789644044</v>
      </c>
      <c r="AR20" s="6">
        <v>6.4</v>
      </c>
      <c r="AS20" s="6">
        <f t="shared" si="17"/>
        <v>0.82246376811594191</v>
      </c>
      <c r="AT20" s="211">
        <f t="shared" si="30"/>
        <v>0.64707330800619123</v>
      </c>
      <c r="AU20" s="152">
        <v>0.29399999999999998</v>
      </c>
      <c r="AV20" s="6">
        <f t="shared" si="18"/>
        <v>0.46359223300970909</v>
      </c>
      <c r="AW20" s="6">
        <v>9.1</v>
      </c>
      <c r="AX20" s="6">
        <f t="shared" si="19"/>
        <v>0.62681159420289856</v>
      </c>
      <c r="AY20" s="211">
        <f t="shared" si="31"/>
        <v>0.54520191360630377</v>
      </c>
      <c r="AZ20" s="152">
        <v>0.28899999999999998</v>
      </c>
      <c r="BA20" s="6">
        <f t="shared" si="20"/>
        <v>0.50404530744336606</v>
      </c>
      <c r="BB20" s="1">
        <v>7.7</v>
      </c>
      <c r="BC20" s="6">
        <f t="shared" si="21"/>
        <v>0.72826086956521741</v>
      </c>
      <c r="BD20" s="211">
        <f t="shared" si="32"/>
        <v>0.61615308850429173</v>
      </c>
    </row>
    <row r="21" spans="1:56" ht="12.75" customHeight="1" x14ac:dyDescent="0.2">
      <c r="A21" s="1">
        <v>1996</v>
      </c>
      <c r="B21" s="152">
        <v>0.30099999999999999</v>
      </c>
      <c r="C21" s="6">
        <f t="shared" si="0"/>
        <v>0.4069579288025893</v>
      </c>
      <c r="D21" s="1">
        <v>7.9</v>
      </c>
      <c r="E21" s="6">
        <f t="shared" si="1"/>
        <v>0.71376811594202894</v>
      </c>
      <c r="F21" s="211">
        <f t="shared" si="22"/>
        <v>0.56036302237230906</v>
      </c>
      <c r="G21" s="152">
        <v>0.27700000000000002</v>
      </c>
      <c r="H21" s="6">
        <f t="shared" si="2"/>
        <v>0.60113268608414228</v>
      </c>
      <c r="I21" s="6">
        <v>6</v>
      </c>
      <c r="J21" s="6">
        <f t="shared" si="3"/>
        <v>0.85144927536231885</v>
      </c>
      <c r="K21" s="211">
        <f t="shared" si="23"/>
        <v>0.72629098072323051</v>
      </c>
      <c r="L21" s="152">
        <v>0.248</v>
      </c>
      <c r="M21" s="6">
        <f t="shared" si="4"/>
        <v>0.83576051779935279</v>
      </c>
      <c r="N21" s="6">
        <v>6.3</v>
      </c>
      <c r="O21" s="6">
        <f t="shared" si="5"/>
        <v>0.82971014492753614</v>
      </c>
      <c r="P21" s="211">
        <f t="shared" si="24"/>
        <v>0.83273533136344446</v>
      </c>
      <c r="Q21" s="152">
        <v>0.27800000000000002</v>
      </c>
      <c r="R21" s="6">
        <f t="shared" si="6"/>
        <v>0.59304207119741092</v>
      </c>
      <c r="S21" s="6">
        <v>6.4</v>
      </c>
      <c r="T21" s="6">
        <f t="shared" si="7"/>
        <v>0.82246376811594191</v>
      </c>
      <c r="U21" s="211">
        <f t="shared" si="25"/>
        <v>0.70775291965667642</v>
      </c>
      <c r="V21" s="152">
        <v>0.27400000000000002</v>
      </c>
      <c r="W21" s="6">
        <f t="shared" si="8"/>
        <v>0.62540453074433655</v>
      </c>
      <c r="X21" s="6">
        <v>6.4</v>
      </c>
      <c r="Y21" s="6">
        <f t="shared" si="9"/>
        <v>0.82246376811594191</v>
      </c>
      <c r="Z21" s="211">
        <f t="shared" si="26"/>
        <v>0.72393414943013923</v>
      </c>
      <c r="AA21" s="152">
        <v>0.28999999999999998</v>
      </c>
      <c r="AB21" s="6">
        <f t="shared" si="10"/>
        <v>0.49595469255663466</v>
      </c>
      <c r="AC21" s="6">
        <v>6.9</v>
      </c>
      <c r="AD21" s="6">
        <f t="shared" si="11"/>
        <v>0.78623188405797095</v>
      </c>
      <c r="AE21" s="211">
        <f t="shared" si="27"/>
        <v>0.64109328830730283</v>
      </c>
      <c r="AF21" s="152">
        <v>0.30499999999999999</v>
      </c>
      <c r="AG21" s="6">
        <f t="shared" si="12"/>
        <v>0.37459546925566373</v>
      </c>
      <c r="AH21" s="6">
        <v>8.1</v>
      </c>
      <c r="AI21" s="6">
        <f t="shared" si="13"/>
        <v>0.69927536231884058</v>
      </c>
      <c r="AJ21" s="211">
        <f t="shared" si="28"/>
        <v>0.53693541578725212</v>
      </c>
      <c r="AK21" s="152">
        <v>0.28100000000000003</v>
      </c>
      <c r="AL21" s="6">
        <f t="shared" si="14"/>
        <v>0.56877022653721676</v>
      </c>
      <c r="AM21" s="6">
        <v>6.7</v>
      </c>
      <c r="AN21" s="6">
        <f t="shared" si="15"/>
        <v>0.80072463768115942</v>
      </c>
      <c r="AO21" s="211">
        <f t="shared" si="29"/>
        <v>0.68474743210918809</v>
      </c>
      <c r="AP21" s="152">
        <v>0.28499999999999998</v>
      </c>
      <c r="AQ21" s="6">
        <f t="shared" si="16"/>
        <v>0.53640776699029158</v>
      </c>
      <c r="AR21" s="6">
        <v>6.8</v>
      </c>
      <c r="AS21" s="6">
        <f t="shared" si="17"/>
        <v>0.79347826086956508</v>
      </c>
      <c r="AT21" s="211">
        <f t="shared" si="30"/>
        <v>0.66494301392992838</v>
      </c>
      <c r="AU21" s="152">
        <v>0.3</v>
      </c>
      <c r="AV21" s="6">
        <f t="shared" si="18"/>
        <v>0.4150485436893207</v>
      </c>
      <c r="AW21" s="6">
        <v>10.199999999999999</v>
      </c>
      <c r="AX21" s="6">
        <f t="shared" si="19"/>
        <v>0.54710144927536231</v>
      </c>
      <c r="AY21" s="211">
        <f t="shared" si="31"/>
        <v>0.48107499648234153</v>
      </c>
      <c r="AZ21" s="152">
        <v>0.29799999999999999</v>
      </c>
      <c r="BA21" s="6">
        <f t="shared" si="20"/>
        <v>0.43122977346278346</v>
      </c>
      <c r="BB21" s="1">
        <v>7.9</v>
      </c>
      <c r="BC21" s="6">
        <f t="shared" si="21"/>
        <v>0.71376811594202894</v>
      </c>
      <c r="BD21" s="211">
        <f t="shared" si="32"/>
        <v>0.57249894470240625</v>
      </c>
    </row>
    <row r="22" spans="1:56" ht="12.75" customHeight="1" x14ac:dyDescent="0.2">
      <c r="A22" s="1">
        <v>1997</v>
      </c>
      <c r="B22" s="152">
        <v>0.30399999999999999</v>
      </c>
      <c r="C22" s="6">
        <f t="shared" si="0"/>
        <v>0.38268608414239513</v>
      </c>
      <c r="D22" s="1">
        <v>8.6</v>
      </c>
      <c r="E22" s="6">
        <f t="shared" si="1"/>
        <v>0.66304347826086951</v>
      </c>
      <c r="F22" s="211">
        <f t="shared" si="22"/>
        <v>0.52286478120163227</v>
      </c>
      <c r="G22" s="152">
        <v>0.27100000000000002</v>
      </c>
      <c r="H22" s="6">
        <f t="shared" si="2"/>
        <v>0.64967637540453071</v>
      </c>
      <c r="I22" s="6">
        <v>6.1</v>
      </c>
      <c r="J22" s="6">
        <f t="shared" si="3"/>
        <v>0.84420289855072461</v>
      </c>
      <c r="K22" s="211">
        <f t="shared" si="23"/>
        <v>0.74693963697762766</v>
      </c>
      <c r="L22" s="152">
        <v>0.25</v>
      </c>
      <c r="M22" s="6">
        <f t="shared" si="4"/>
        <v>0.81957928802588997</v>
      </c>
      <c r="N22" s="6">
        <v>6.3</v>
      </c>
      <c r="O22" s="6">
        <f t="shared" si="5"/>
        <v>0.82971014492753614</v>
      </c>
      <c r="P22" s="211">
        <f t="shared" si="24"/>
        <v>0.824644716476713</v>
      </c>
      <c r="Q22" s="152">
        <v>0.28799999999999998</v>
      </c>
      <c r="R22" s="6">
        <f t="shared" si="6"/>
        <v>0.51213592233009742</v>
      </c>
      <c r="S22" s="6">
        <v>7</v>
      </c>
      <c r="T22" s="6">
        <f t="shared" si="7"/>
        <v>0.77898550724637672</v>
      </c>
      <c r="U22" s="211">
        <f t="shared" si="25"/>
        <v>0.64556071478823707</v>
      </c>
      <c r="V22" s="152">
        <v>0.27800000000000002</v>
      </c>
      <c r="W22" s="6">
        <f t="shared" si="8"/>
        <v>0.59304207119741092</v>
      </c>
      <c r="X22" s="6">
        <v>6.2</v>
      </c>
      <c r="Y22" s="6">
        <f t="shared" si="9"/>
        <v>0.83695652173913049</v>
      </c>
      <c r="Z22" s="211">
        <f t="shared" si="26"/>
        <v>0.71499929646827076</v>
      </c>
      <c r="AA22" s="152">
        <v>0.28999999999999998</v>
      </c>
      <c r="AB22" s="6">
        <f t="shared" si="10"/>
        <v>0.49595469255663466</v>
      </c>
      <c r="AC22" s="6">
        <v>7.3</v>
      </c>
      <c r="AD22" s="6">
        <f t="shared" si="11"/>
        <v>0.75724637681159412</v>
      </c>
      <c r="AE22" s="211">
        <f t="shared" si="27"/>
        <v>0.62660053468411436</v>
      </c>
      <c r="AF22" s="152">
        <v>0.30499999999999999</v>
      </c>
      <c r="AG22" s="6">
        <f t="shared" si="12"/>
        <v>0.37459546925566373</v>
      </c>
      <c r="AH22" s="6">
        <v>9.1</v>
      </c>
      <c r="AI22" s="6">
        <f t="shared" si="13"/>
        <v>0.62681159420289856</v>
      </c>
      <c r="AJ22" s="211">
        <f t="shared" si="28"/>
        <v>0.50070353172928117</v>
      </c>
      <c r="AK22" s="152">
        <v>0.27900000000000003</v>
      </c>
      <c r="AL22" s="6">
        <f t="shared" si="14"/>
        <v>0.58495145631067957</v>
      </c>
      <c r="AM22" s="6">
        <v>7.6</v>
      </c>
      <c r="AN22" s="6">
        <f t="shared" si="15"/>
        <v>0.73550724637681153</v>
      </c>
      <c r="AO22" s="211">
        <f t="shared" si="29"/>
        <v>0.66022935134374561</v>
      </c>
      <c r="AP22" s="152">
        <v>0.28000000000000003</v>
      </c>
      <c r="AQ22" s="6">
        <f t="shared" si="16"/>
        <v>0.57686084142394811</v>
      </c>
      <c r="AR22" s="6">
        <v>7.4</v>
      </c>
      <c r="AS22" s="6">
        <f t="shared" si="17"/>
        <v>0.74999999999999989</v>
      </c>
      <c r="AT22" s="211">
        <f t="shared" si="30"/>
        <v>0.663430420711974</v>
      </c>
      <c r="AU22" s="152">
        <v>0.308</v>
      </c>
      <c r="AV22" s="6">
        <f t="shared" si="18"/>
        <v>0.35032362459546956</v>
      </c>
      <c r="AW22" s="6">
        <v>11.4</v>
      </c>
      <c r="AX22" s="6">
        <f t="shared" si="19"/>
        <v>0.46014492753623182</v>
      </c>
      <c r="AY22" s="211">
        <f t="shared" si="31"/>
        <v>0.40523427606585072</v>
      </c>
      <c r="AZ22" s="152">
        <v>0.30199999999999999</v>
      </c>
      <c r="BA22" s="6">
        <f t="shared" si="20"/>
        <v>0.39886731391585789</v>
      </c>
      <c r="BB22" s="1">
        <v>8</v>
      </c>
      <c r="BC22" s="6">
        <f t="shared" si="21"/>
        <v>0.7065217391304347</v>
      </c>
      <c r="BD22" s="211">
        <f t="shared" si="32"/>
        <v>0.55269452652314632</v>
      </c>
    </row>
    <row r="23" spans="1:56" ht="12.75" customHeight="1" x14ac:dyDescent="0.2">
      <c r="A23" s="1">
        <v>1998</v>
      </c>
      <c r="B23" s="152">
        <v>0.311</v>
      </c>
      <c r="C23" s="6">
        <f t="shared" si="0"/>
        <v>0.32605177993527534</v>
      </c>
      <c r="D23" s="1">
        <v>9</v>
      </c>
      <c r="E23" s="6">
        <f t="shared" si="1"/>
        <v>0.63405797101449268</v>
      </c>
      <c r="F23" s="211">
        <f t="shared" si="22"/>
        <v>0.48005487547488401</v>
      </c>
      <c r="G23" s="152">
        <v>0.29199999999999998</v>
      </c>
      <c r="H23" s="6">
        <f t="shared" si="2"/>
        <v>0.47977346278317184</v>
      </c>
      <c r="I23" s="6">
        <v>6</v>
      </c>
      <c r="J23" s="6">
        <f t="shared" si="3"/>
        <v>0.85144927536231885</v>
      </c>
      <c r="K23" s="211">
        <f t="shared" si="23"/>
        <v>0.66561136907274532</v>
      </c>
      <c r="L23" s="152">
        <v>0.26</v>
      </c>
      <c r="M23" s="6">
        <f t="shared" si="4"/>
        <v>0.73867313915857602</v>
      </c>
      <c r="N23" s="6">
        <v>8.4</v>
      </c>
      <c r="O23" s="6">
        <f t="shared" si="5"/>
        <v>0.67753623188405787</v>
      </c>
      <c r="P23" s="211">
        <f t="shared" si="24"/>
        <v>0.70810468552131689</v>
      </c>
      <c r="Q23" s="152">
        <v>0.29699999999999999</v>
      </c>
      <c r="R23" s="6">
        <f t="shared" si="6"/>
        <v>0.43932038834951487</v>
      </c>
      <c r="S23" s="6">
        <v>7.1</v>
      </c>
      <c r="T23" s="6">
        <f t="shared" si="7"/>
        <v>0.77173913043478259</v>
      </c>
      <c r="U23" s="211">
        <f t="shared" si="25"/>
        <v>0.6055297593921487</v>
      </c>
      <c r="V23" s="152">
        <v>0.28499999999999998</v>
      </c>
      <c r="W23" s="6">
        <f t="shared" si="8"/>
        <v>0.53640776699029158</v>
      </c>
      <c r="X23" s="6">
        <v>6.2</v>
      </c>
      <c r="Y23" s="6">
        <f t="shared" si="9"/>
        <v>0.83695652173913049</v>
      </c>
      <c r="Z23" s="211">
        <f t="shared" si="26"/>
        <v>0.68668214436471109</v>
      </c>
      <c r="AA23" s="152">
        <v>0.29499999999999998</v>
      </c>
      <c r="AB23" s="6">
        <f t="shared" si="10"/>
        <v>0.45550161812297768</v>
      </c>
      <c r="AC23" s="6">
        <v>7.4</v>
      </c>
      <c r="AD23" s="6">
        <f t="shared" si="11"/>
        <v>0.74999999999999989</v>
      </c>
      <c r="AE23" s="211">
        <f t="shared" si="27"/>
        <v>0.60275080906148881</v>
      </c>
      <c r="AF23" s="152">
        <v>0.311</v>
      </c>
      <c r="AG23" s="6">
        <f t="shared" si="12"/>
        <v>0.32605177993527534</v>
      </c>
      <c r="AH23" s="6">
        <v>9.8000000000000007</v>
      </c>
      <c r="AI23" s="6">
        <f t="shared" si="13"/>
        <v>0.57608695652173902</v>
      </c>
      <c r="AJ23" s="211">
        <f t="shared" si="28"/>
        <v>0.45106936822850718</v>
      </c>
      <c r="AK23" s="152">
        <v>0.29599999999999999</v>
      </c>
      <c r="AL23" s="6">
        <f t="shared" si="14"/>
        <v>0.44741100323624627</v>
      </c>
      <c r="AM23" s="6">
        <v>7.3</v>
      </c>
      <c r="AN23" s="6">
        <f t="shared" si="15"/>
        <v>0.75724637681159412</v>
      </c>
      <c r="AO23" s="211">
        <f t="shared" si="29"/>
        <v>0.6023286900239202</v>
      </c>
      <c r="AP23" s="152">
        <v>0.29499999999999998</v>
      </c>
      <c r="AQ23" s="6">
        <f t="shared" si="16"/>
        <v>0.45550161812297768</v>
      </c>
      <c r="AR23" s="6">
        <v>7.4</v>
      </c>
      <c r="AS23" s="6">
        <f t="shared" si="17"/>
        <v>0.74999999999999989</v>
      </c>
      <c r="AT23" s="211">
        <f t="shared" si="30"/>
        <v>0.60275080906148881</v>
      </c>
      <c r="AU23" s="152">
        <v>0.32500000000000001</v>
      </c>
      <c r="AV23" s="6">
        <f t="shared" si="18"/>
        <v>0.21278317152103585</v>
      </c>
      <c r="AW23" s="6">
        <v>12</v>
      </c>
      <c r="AX23" s="6">
        <f t="shared" si="19"/>
        <v>0.41666666666666663</v>
      </c>
      <c r="AY23" s="211">
        <f t="shared" si="31"/>
        <v>0.31472491909385125</v>
      </c>
      <c r="AZ23" s="152">
        <v>0.30399999999999999</v>
      </c>
      <c r="BA23" s="6">
        <f t="shared" si="20"/>
        <v>0.38268608414239513</v>
      </c>
      <c r="BB23" s="1">
        <v>8</v>
      </c>
      <c r="BC23" s="6">
        <f t="shared" si="21"/>
        <v>0.7065217391304347</v>
      </c>
      <c r="BD23" s="211">
        <f t="shared" si="32"/>
        <v>0.54460391163641497</v>
      </c>
    </row>
    <row r="24" spans="1:56" ht="12.75" customHeight="1" x14ac:dyDescent="0.2">
      <c r="A24" s="1">
        <v>1999</v>
      </c>
      <c r="B24" s="152">
        <v>0.31</v>
      </c>
      <c r="C24" s="6">
        <f t="shared" si="0"/>
        <v>0.33414239482200675</v>
      </c>
      <c r="D24" s="1">
        <v>9.3000000000000007</v>
      </c>
      <c r="E24" s="6">
        <f t="shared" si="1"/>
        <v>0.61231884057971009</v>
      </c>
      <c r="F24" s="211">
        <f t="shared" si="22"/>
        <v>0.47323061770085839</v>
      </c>
      <c r="G24" s="152">
        <v>0.30099999999999999</v>
      </c>
      <c r="H24" s="6">
        <f t="shared" si="2"/>
        <v>0.4069579288025893</v>
      </c>
      <c r="I24" s="6">
        <v>6.4</v>
      </c>
      <c r="J24" s="6">
        <f t="shared" si="3"/>
        <v>0.82246376811594191</v>
      </c>
      <c r="K24" s="211">
        <f t="shared" si="23"/>
        <v>0.6147108484592656</v>
      </c>
      <c r="L24" s="152">
        <v>0.28299999999999997</v>
      </c>
      <c r="M24" s="6">
        <f t="shared" si="4"/>
        <v>0.55258899676375439</v>
      </c>
      <c r="N24" s="6">
        <v>7.3</v>
      </c>
      <c r="O24" s="6">
        <f t="shared" si="5"/>
        <v>0.75724637681159412</v>
      </c>
      <c r="P24" s="211">
        <f t="shared" si="24"/>
        <v>0.65491768678767426</v>
      </c>
      <c r="Q24" s="152">
        <v>0.28899999999999998</v>
      </c>
      <c r="R24" s="6">
        <f t="shared" si="6"/>
        <v>0.50404530744336606</v>
      </c>
      <c r="S24" s="6">
        <v>7.7</v>
      </c>
      <c r="T24" s="6">
        <f t="shared" si="7"/>
        <v>0.72826086956521741</v>
      </c>
      <c r="U24" s="211">
        <f t="shared" si="25"/>
        <v>0.61615308850429173</v>
      </c>
      <c r="V24" s="152">
        <v>0.28299999999999997</v>
      </c>
      <c r="W24" s="6">
        <f t="shared" si="8"/>
        <v>0.55258899676375439</v>
      </c>
      <c r="X24" s="6">
        <v>6.6</v>
      </c>
      <c r="Y24" s="6">
        <f t="shared" si="9"/>
        <v>0.80797101449275366</v>
      </c>
      <c r="Z24" s="211">
        <f t="shared" si="26"/>
        <v>0.68028000562825408</v>
      </c>
      <c r="AA24" s="152">
        <v>0.28399999999999997</v>
      </c>
      <c r="AB24" s="6">
        <f t="shared" si="10"/>
        <v>0.54449838187702304</v>
      </c>
      <c r="AC24" s="6">
        <v>7.9</v>
      </c>
      <c r="AD24" s="6">
        <f t="shared" si="11"/>
        <v>0.71376811594202894</v>
      </c>
      <c r="AE24" s="211">
        <f t="shared" si="27"/>
        <v>0.62913324890952604</v>
      </c>
      <c r="AF24" s="152">
        <v>0.318</v>
      </c>
      <c r="AG24" s="6">
        <f t="shared" si="12"/>
        <v>0.26941747572815561</v>
      </c>
      <c r="AH24" s="6">
        <v>10.1</v>
      </c>
      <c r="AI24" s="6">
        <f t="shared" si="13"/>
        <v>0.55434782608695654</v>
      </c>
      <c r="AJ24" s="211">
        <f t="shared" si="28"/>
        <v>0.41188265090755605</v>
      </c>
      <c r="AK24" s="152">
        <v>0.28699999999999998</v>
      </c>
      <c r="AL24" s="6">
        <f t="shared" si="14"/>
        <v>0.52022653721682888</v>
      </c>
      <c r="AM24" s="6">
        <v>7.5</v>
      </c>
      <c r="AN24" s="6">
        <f t="shared" si="15"/>
        <v>0.74275362318840576</v>
      </c>
      <c r="AO24" s="211">
        <f t="shared" si="29"/>
        <v>0.63149008020261732</v>
      </c>
      <c r="AP24" s="152">
        <v>0.28299999999999997</v>
      </c>
      <c r="AQ24" s="6">
        <f t="shared" si="16"/>
        <v>0.55258899676375439</v>
      </c>
      <c r="AR24" s="6">
        <v>7.2</v>
      </c>
      <c r="AS24" s="6">
        <f t="shared" si="17"/>
        <v>0.76449275362318847</v>
      </c>
      <c r="AT24" s="211">
        <f t="shared" si="30"/>
        <v>0.65854087519347138</v>
      </c>
      <c r="AU24" s="152">
        <v>0.30299999999999999</v>
      </c>
      <c r="AV24" s="6">
        <f t="shared" si="18"/>
        <v>0.39077669902912654</v>
      </c>
      <c r="AW24" s="6">
        <v>10.9</v>
      </c>
      <c r="AX24" s="6">
        <f t="shared" si="19"/>
        <v>0.49637681159420283</v>
      </c>
      <c r="AY24" s="211">
        <f t="shared" si="31"/>
        <v>0.44357675531166468</v>
      </c>
      <c r="AZ24" s="152">
        <v>0.312</v>
      </c>
      <c r="BA24" s="6">
        <f t="shared" si="20"/>
        <v>0.31796116504854399</v>
      </c>
      <c r="BB24" s="1">
        <v>8.4</v>
      </c>
      <c r="BC24" s="6">
        <f t="shared" si="21"/>
        <v>0.67753623188405787</v>
      </c>
      <c r="BD24" s="211">
        <f t="shared" si="32"/>
        <v>0.49774869846630093</v>
      </c>
    </row>
    <row r="25" spans="1:56" ht="12.75" customHeight="1" x14ac:dyDescent="0.2">
      <c r="A25" s="1">
        <v>2000</v>
      </c>
      <c r="B25" s="152">
        <v>0.317</v>
      </c>
      <c r="C25" s="6">
        <f t="shared" si="0"/>
        <v>0.27750809061488702</v>
      </c>
      <c r="D25" s="1">
        <v>11.4</v>
      </c>
      <c r="E25" s="6">
        <f t="shared" si="1"/>
        <v>0.46014492753623182</v>
      </c>
      <c r="F25" s="211">
        <f t="shared" si="22"/>
        <v>0.36882650907555942</v>
      </c>
      <c r="G25" s="152">
        <v>0.30199999999999999</v>
      </c>
      <c r="H25" s="6">
        <f t="shared" si="2"/>
        <v>0.39886731391585789</v>
      </c>
      <c r="I25" s="6">
        <v>6.9</v>
      </c>
      <c r="J25" s="6">
        <f t="shared" si="3"/>
        <v>0.78623188405797095</v>
      </c>
      <c r="K25" s="211">
        <f t="shared" si="23"/>
        <v>0.59254959898691439</v>
      </c>
      <c r="L25" s="152">
        <v>0.28499999999999998</v>
      </c>
      <c r="M25" s="6">
        <f t="shared" si="4"/>
        <v>0.53640776699029158</v>
      </c>
      <c r="N25" s="6">
        <v>7.6</v>
      </c>
      <c r="O25" s="6">
        <f t="shared" si="5"/>
        <v>0.73550724637681153</v>
      </c>
      <c r="P25" s="211">
        <f t="shared" si="24"/>
        <v>0.63595750668355155</v>
      </c>
      <c r="Q25" s="152">
        <v>0.29499999999999998</v>
      </c>
      <c r="R25" s="6">
        <f t="shared" si="6"/>
        <v>0.45550161812297768</v>
      </c>
      <c r="S25" s="6">
        <v>8.4</v>
      </c>
      <c r="T25" s="6">
        <f t="shared" si="7"/>
        <v>0.67753623188405787</v>
      </c>
      <c r="U25" s="211">
        <f t="shared" si="25"/>
        <v>0.56651892500351775</v>
      </c>
      <c r="V25" s="152">
        <v>0.29099999999999998</v>
      </c>
      <c r="W25" s="6">
        <f t="shared" si="8"/>
        <v>0.48786407766990325</v>
      </c>
      <c r="X25" s="6">
        <v>7.8</v>
      </c>
      <c r="Y25" s="6">
        <f t="shared" si="9"/>
        <v>0.72101449275362306</v>
      </c>
      <c r="Z25" s="211">
        <f t="shared" si="26"/>
        <v>0.60443928521176316</v>
      </c>
      <c r="AA25" s="152">
        <v>0.29399999999999998</v>
      </c>
      <c r="AB25" s="6">
        <f t="shared" si="10"/>
        <v>0.46359223300970909</v>
      </c>
      <c r="AC25" s="6">
        <v>9.1999999999999993</v>
      </c>
      <c r="AD25" s="6">
        <f t="shared" si="11"/>
        <v>0.61956521739130432</v>
      </c>
      <c r="AE25" s="211">
        <f t="shared" si="27"/>
        <v>0.54157872520050665</v>
      </c>
      <c r="AF25" s="152">
        <v>0.32500000000000001</v>
      </c>
      <c r="AG25" s="6">
        <f t="shared" si="12"/>
        <v>0.21278317152103585</v>
      </c>
      <c r="AH25" s="6">
        <v>12.9</v>
      </c>
      <c r="AI25" s="6">
        <f t="shared" si="13"/>
        <v>0.35144927536231879</v>
      </c>
      <c r="AJ25" s="211">
        <f t="shared" si="28"/>
        <v>0.28211622344167731</v>
      </c>
      <c r="AK25" s="152">
        <v>0.28999999999999998</v>
      </c>
      <c r="AL25" s="6">
        <f t="shared" si="14"/>
        <v>0.49595469255663466</v>
      </c>
      <c r="AM25" s="6">
        <v>8</v>
      </c>
      <c r="AN25" s="6">
        <f t="shared" si="15"/>
        <v>0.7065217391304347</v>
      </c>
      <c r="AO25" s="211">
        <f t="shared" si="29"/>
        <v>0.60123821584353465</v>
      </c>
      <c r="AP25" s="152">
        <v>0.29499999999999998</v>
      </c>
      <c r="AQ25" s="6">
        <f t="shared" si="16"/>
        <v>0.45550161812297768</v>
      </c>
      <c r="AR25" s="6">
        <v>7.5</v>
      </c>
      <c r="AS25" s="6">
        <f t="shared" si="17"/>
        <v>0.74275362318840576</v>
      </c>
      <c r="AT25" s="211">
        <f t="shared" si="30"/>
        <v>0.5991276206556917</v>
      </c>
      <c r="AU25" s="152">
        <v>0.312</v>
      </c>
      <c r="AV25" s="6">
        <f t="shared" si="18"/>
        <v>0.31796116504854399</v>
      </c>
      <c r="AW25" s="6">
        <v>13.1</v>
      </c>
      <c r="AX25" s="6">
        <f t="shared" si="19"/>
        <v>0.33695652173913043</v>
      </c>
      <c r="AY25" s="211">
        <f t="shared" si="31"/>
        <v>0.32745884339383724</v>
      </c>
      <c r="AZ25" s="152">
        <v>0.312</v>
      </c>
      <c r="BA25" s="6">
        <f t="shared" si="20"/>
        <v>0.31796116504854399</v>
      </c>
      <c r="BB25" s="1">
        <v>10.7</v>
      </c>
      <c r="BC25" s="6">
        <f t="shared" si="21"/>
        <v>0.51086956521739135</v>
      </c>
      <c r="BD25" s="211">
        <f t="shared" si="32"/>
        <v>0.41441536513296767</v>
      </c>
    </row>
    <row r="26" spans="1:56" ht="12.75" customHeight="1" x14ac:dyDescent="0.2">
      <c r="A26" s="1">
        <v>2001</v>
      </c>
      <c r="B26" s="152">
        <v>0.318</v>
      </c>
      <c r="C26" s="6">
        <f t="shared" si="0"/>
        <v>0.26941747572815561</v>
      </c>
      <c r="D26" s="1">
        <v>10.1</v>
      </c>
      <c r="E26" s="6">
        <f t="shared" si="1"/>
        <v>0.55434782608695654</v>
      </c>
      <c r="F26" s="211">
        <f t="shared" si="22"/>
        <v>0.41188265090755605</v>
      </c>
      <c r="G26" s="152">
        <v>0.28999999999999998</v>
      </c>
      <c r="H26" s="6">
        <f t="shared" si="2"/>
        <v>0.49595469255663466</v>
      </c>
      <c r="I26" s="6">
        <v>7</v>
      </c>
      <c r="J26" s="6">
        <f t="shared" si="3"/>
        <v>0.77898550724637672</v>
      </c>
      <c r="K26" s="211">
        <f t="shared" si="23"/>
        <v>0.63747009990150572</v>
      </c>
      <c r="L26" s="152">
        <v>0.27700000000000002</v>
      </c>
      <c r="M26" s="6">
        <f t="shared" si="4"/>
        <v>0.60113268608414228</v>
      </c>
      <c r="N26" s="6">
        <v>6.7</v>
      </c>
      <c r="O26" s="6">
        <f t="shared" si="5"/>
        <v>0.80072463768115942</v>
      </c>
      <c r="P26" s="211">
        <f t="shared" si="24"/>
        <v>0.70092866188265091</v>
      </c>
      <c r="Q26" s="152">
        <v>0.29799999999999999</v>
      </c>
      <c r="R26" s="6">
        <f t="shared" si="6"/>
        <v>0.43122977346278346</v>
      </c>
      <c r="S26" s="6">
        <v>8</v>
      </c>
      <c r="T26" s="6">
        <f t="shared" si="7"/>
        <v>0.7065217391304347</v>
      </c>
      <c r="U26" s="211">
        <f t="shared" si="25"/>
        <v>0.56887575629660914</v>
      </c>
      <c r="V26" s="152">
        <v>0.28999999999999998</v>
      </c>
      <c r="W26" s="6">
        <f t="shared" si="8"/>
        <v>0.49595469255663466</v>
      </c>
      <c r="X26" s="6">
        <v>6.7</v>
      </c>
      <c r="Y26" s="6">
        <f t="shared" si="9"/>
        <v>0.80072463768115942</v>
      </c>
      <c r="Z26" s="211">
        <f t="shared" si="26"/>
        <v>0.64833966511889707</v>
      </c>
      <c r="AA26" s="152">
        <v>0.29799999999999999</v>
      </c>
      <c r="AB26" s="6">
        <f t="shared" si="10"/>
        <v>0.43122977346278346</v>
      </c>
      <c r="AC26" s="6">
        <v>8</v>
      </c>
      <c r="AD26" s="6">
        <f t="shared" si="11"/>
        <v>0.7065217391304347</v>
      </c>
      <c r="AE26" s="211">
        <f t="shared" si="27"/>
        <v>0.56887575629660914</v>
      </c>
      <c r="AF26" s="152">
        <v>0.32100000000000001</v>
      </c>
      <c r="AG26" s="6">
        <f t="shared" si="12"/>
        <v>0.24514563106796142</v>
      </c>
      <c r="AH26" s="6">
        <v>10.9</v>
      </c>
      <c r="AI26" s="6">
        <f t="shared" si="13"/>
        <v>0.49637681159420283</v>
      </c>
      <c r="AJ26" s="211">
        <f t="shared" si="28"/>
        <v>0.37076122133108214</v>
      </c>
      <c r="AK26" s="152">
        <v>0.29099999999999998</v>
      </c>
      <c r="AL26" s="6">
        <f t="shared" si="14"/>
        <v>0.48786407766990325</v>
      </c>
      <c r="AM26" s="6">
        <v>7.7</v>
      </c>
      <c r="AN26" s="6">
        <f t="shared" si="15"/>
        <v>0.72826086956521741</v>
      </c>
      <c r="AO26" s="211">
        <f t="shared" si="29"/>
        <v>0.60806247361756038</v>
      </c>
      <c r="AP26" s="152">
        <v>0.29599999999999999</v>
      </c>
      <c r="AQ26" s="6">
        <f t="shared" si="16"/>
        <v>0.44741100323624627</v>
      </c>
      <c r="AR26" s="6">
        <v>7.8</v>
      </c>
      <c r="AS26" s="6">
        <f t="shared" si="17"/>
        <v>0.72101449275362306</v>
      </c>
      <c r="AT26" s="211">
        <f t="shared" si="30"/>
        <v>0.58421274799493461</v>
      </c>
      <c r="AU26" s="152">
        <v>0.311</v>
      </c>
      <c r="AV26" s="6">
        <f t="shared" si="18"/>
        <v>0.32605177993527534</v>
      </c>
      <c r="AW26" s="6">
        <v>13.7</v>
      </c>
      <c r="AX26" s="6">
        <f t="shared" si="19"/>
        <v>0.29347826086956524</v>
      </c>
      <c r="AY26" s="211">
        <f t="shared" si="31"/>
        <v>0.30976502040242027</v>
      </c>
      <c r="AZ26" s="152">
        <v>0.32800000000000001</v>
      </c>
      <c r="BA26" s="6">
        <f t="shared" si="20"/>
        <v>0.18851132686084165</v>
      </c>
      <c r="BB26" s="1">
        <v>8.8000000000000007</v>
      </c>
      <c r="BC26" s="6">
        <f t="shared" si="21"/>
        <v>0.64855072463768104</v>
      </c>
      <c r="BD26" s="211">
        <f t="shared" si="32"/>
        <v>0.41853102574926138</v>
      </c>
    </row>
    <row r="27" spans="1:56" ht="12.75" customHeight="1" x14ac:dyDescent="0.2">
      <c r="A27" s="1">
        <v>2002</v>
      </c>
      <c r="B27" s="152">
        <v>0.318</v>
      </c>
      <c r="C27" s="6">
        <f t="shared" si="0"/>
        <v>0.26941747572815561</v>
      </c>
      <c r="D27" s="1">
        <v>9.6</v>
      </c>
      <c r="E27" s="6">
        <f t="shared" si="1"/>
        <v>0.59057971014492749</v>
      </c>
      <c r="F27" s="211">
        <f t="shared" si="22"/>
        <v>0.42999859293654152</v>
      </c>
      <c r="G27" s="152">
        <v>0.30499999999999999</v>
      </c>
      <c r="H27" s="6">
        <f t="shared" si="2"/>
        <v>0.37459546925566373</v>
      </c>
      <c r="I27" s="6">
        <v>6.3</v>
      </c>
      <c r="J27" s="6">
        <f t="shared" si="3"/>
        <v>0.82971014492753614</v>
      </c>
      <c r="K27" s="211">
        <f t="shared" si="23"/>
        <v>0.60215280709159991</v>
      </c>
      <c r="L27" s="152">
        <v>0.28499999999999998</v>
      </c>
      <c r="M27" s="6">
        <f t="shared" si="4"/>
        <v>0.53640776699029158</v>
      </c>
      <c r="N27" s="6">
        <v>6.7</v>
      </c>
      <c r="O27" s="6">
        <f t="shared" si="5"/>
        <v>0.80072463768115942</v>
      </c>
      <c r="P27" s="211">
        <f t="shared" si="24"/>
        <v>0.6685662023357255</v>
      </c>
      <c r="Q27" s="152">
        <v>0.30199999999999999</v>
      </c>
      <c r="R27" s="6">
        <f t="shared" si="6"/>
        <v>0.39886731391585789</v>
      </c>
      <c r="S27" s="6">
        <v>7.6</v>
      </c>
      <c r="T27" s="6">
        <f t="shared" si="7"/>
        <v>0.73550724637681153</v>
      </c>
      <c r="U27" s="211">
        <f t="shared" si="25"/>
        <v>0.56718728014633468</v>
      </c>
      <c r="V27" s="152">
        <v>0.29099999999999998</v>
      </c>
      <c r="W27" s="6">
        <f t="shared" si="8"/>
        <v>0.48786407766990325</v>
      </c>
      <c r="X27" s="6">
        <v>6.8</v>
      </c>
      <c r="Y27" s="6">
        <f t="shared" si="9"/>
        <v>0.79347826086956508</v>
      </c>
      <c r="Z27" s="211">
        <f t="shared" si="26"/>
        <v>0.64067116926973422</v>
      </c>
      <c r="AA27" s="152">
        <v>0.30099999999999999</v>
      </c>
      <c r="AB27" s="6">
        <f t="shared" si="10"/>
        <v>0.4069579288025893</v>
      </c>
      <c r="AC27" s="6">
        <v>7.7</v>
      </c>
      <c r="AD27" s="6">
        <f t="shared" si="11"/>
        <v>0.72826086956521741</v>
      </c>
      <c r="AE27" s="211">
        <f t="shared" si="27"/>
        <v>0.5676093991839033</v>
      </c>
      <c r="AF27" s="152">
        <v>0.32</v>
      </c>
      <c r="AG27" s="6">
        <f t="shared" si="12"/>
        <v>0.2532362459546928</v>
      </c>
      <c r="AH27" s="6">
        <v>10.5</v>
      </c>
      <c r="AI27" s="6">
        <f t="shared" si="13"/>
        <v>0.52536231884057971</v>
      </c>
      <c r="AJ27" s="211">
        <f t="shared" si="28"/>
        <v>0.38929928239763623</v>
      </c>
      <c r="AK27" s="152">
        <v>0.30499999999999999</v>
      </c>
      <c r="AL27" s="6">
        <f t="shared" si="14"/>
        <v>0.37459546925566373</v>
      </c>
      <c r="AM27" s="6">
        <v>7.6</v>
      </c>
      <c r="AN27" s="6">
        <f t="shared" si="15"/>
        <v>0.73550724637681153</v>
      </c>
      <c r="AO27" s="211">
        <f t="shared" si="29"/>
        <v>0.5550513578162376</v>
      </c>
      <c r="AP27" s="152">
        <v>0.29599999999999999</v>
      </c>
      <c r="AQ27" s="6">
        <f t="shared" si="16"/>
        <v>0.44741100323624627</v>
      </c>
      <c r="AR27" s="6">
        <v>7.3</v>
      </c>
      <c r="AS27" s="6">
        <f t="shared" si="17"/>
        <v>0.75724637681159412</v>
      </c>
      <c r="AT27" s="211">
        <f t="shared" si="30"/>
        <v>0.6023286900239202</v>
      </c>
      <c r="AU27" s="152">
        <v>0.29799999999999999</v>
      </c>
      <c r="AV27" s="6">
        <f t="shared" si="18"/>
        <v>0.43122977346278346</v>
      </c>
      <c r="AW27" s="6">
        <v>12.4</v>
      </c>
      <c r="AX27" s="6">
        <f t="shared" si="19"/>
        <v>0.3876811594202898</v>
      </c>
      <c r="AY27" s="211">
        <f t="shared" si="31"/>
        <v>0.40945546644153663</v>
      </c>
      <c r="AZ27" s="152">
        <v>0.34100000000000003</v>
      </c>
      <c r="BA27" s="6">
        <f t="shared" si="20"/>
        <v>8.3333333333333537E-2</v>
      </c>
      <c r="BB27" s="1">
        <v>9.1</v>
      </c>
      <c r="BC27" s="6">
        <f t="shared" si="21"/>
        <v>0.62681159420289856</v>
      </c>
      <c r="BD27" s="211">
        <f t="shared" si="32"/>
        <v>0.35507246376811608</v>
      </c>
    </row>
    <row r="28" spans="1:56" ht="12.75" customHeight="1" x14ac:dyDescent="0.2">
      <c r="A28" s="1">
        <v>2003</v>
      </c>
      <c r="B28" s="152">
        <v>0.316</v>
      </c>
      <c r="C28" s="6">
        <f t="shared" si="0"/>
        <v>0.28559870550161837</v>
      </c>
      <c r="D28" s="1">
        <v>9.6</v>
      </c>
      <c r="E28" s="6">
        <f t="shared" si="1"/>
        <v>0.59057971014492749</v>
      </c>
      <c r="F28" s="211">
        <f t="shared" si="22"/>
        <v>0.43808920782327293</v>
      </c>
      <c r="G28" s="152">
        <v>0.29599999999999999</v>
      </c>
      <c r="H28" s="6">
        <f t="shared" si="2"/>
        <v>0.44741100323624627</v>
      </c>
      <c r="I28" s="6">
        <v>6.7</v>
      </c>
      <c r="J28" s="6">
        <f t="shared" si="3"/>
        <v>0.80072463768115942</v>
      </c>
      <c r="K28" s="211">
        <f t="shared" si="23"/>
        <v>0.6240678204587029</v>
      </c>
      <c r="L28" s="152">
        <v>0.26700000000000002</v>
      </c>
      <c r="M28" s="6">
        <f t="shared" si="4"/>
        <v>0.68203883495145623</v>
      </c>
      <c r="N28" s="6">
        <v>6.9</v>
      </c>
      <c r="O28" s="6">
        <f t="shared" si="5"/>
        <v>0.78623188405797095</v>
      </c>
      <c r="P28" s="211">
        <f t="shared" si="24"/>
        <v>0.73413535950471354</v>
      </c>
      <c r="Q28" s="152">
        <v>0.29499999999999998</v>
      </c>
      <c r="R28" s="6">
        <f t="shared" si="6"/>
        <v>0.45550161812297768</v>
      </c>
      <c r="S28" s="6">
        <v>7.8</v>
      </c>
      <c r="T28" s="6">
        <f t="shared" si="7"/>
        <v>0.72101449275362306</v>
      </c>
      <c r="U28" s="211">
        <f t="shared" si="25"/>
        <v>0.58825805543830034</v>
      </c>
      <c r="V28" s="152">
        <v>0.29699999999999999</v>
      </c>
      <c r="W28" s="6">
        <f t="shared" si="8"/>
        <v>0.43932038834951487</v>
      </c>
      <c r="X28" s="6">
        <v>6.8</v>
      </c>
      <c r="Y28" s="6">
        <f t="shared" si="9"/>
        <v>0.79347826086956508</v>
      </c>
      <c r="Z28" s="211">
        <f t="shared" si="26"/>
        <v>0.61639932460953994</v>
      </c>
      <c r="AA28" s="152">
        <v>0.29499999999999998</v>
      </c>
      <c r="AB28" s="6">
        <f t="shared" si="10"/>
        <v>0.45550161812297768</v>
      </c>
      <c r="AC28" s="6">
        <v>7.8</v>
      </c>
      <c r="AD28" s="6">
        <f t="shared" si="11"/>
        <v>0.72101449275362306</v>
      </c>
      <c r="AE28" s="211">
        <f t="shared" si="27"/>
        <v>0.58825805543830034</v>
      </c>
      <c r="AF28" s="152">
        <v>0.32100000000000001</v>
      </c>
      <c r="AG28" s="6">
        <f t="shared" si="12"/>
        <v>0.24514563106796142</v>
      </c>
      <c r="AH28" s="6">
        <v>10.3</v>
      </c>
      <c r="AI28" s="6">
        <f t="shared" si="13"/>
        <v>0.53985507246376807</v>
      </c>
      <c r="AJ28" s="211">
        <f t="shared" si="28"/>
        <v>0.39250035176586473</v>
      </c>
      <c r="AK28" s="152">
        <v>0.29499999999999998</v>
      </c>
      <c r="AL28" s="6">
        <f t="shared" si="14"/>
        <v>0.45550161812297768</v>
      </c>
      <c r="AM28" s="6">
        <v>7.5</v>
      </c>
      <c r="AN28" s="6">
        <f t="shared" si="15"/>
        <v>0.74275362318840576</v>
      </c>
      <c r="AO28" s="211">
        <f t="shared" si="29"/>
        <v>0.5991276206556917</v>
      </c>
      <c r="AP28" s="152">
        <v>0.30399999999999999</v>
      </c>
      <c r="AQ28" s="6">
        <f t="shared" si="16"/>
        <v>0.38268608414239513</v>
      </c>
      <c r="AR28" s="6">
        <v>7.5</v>
      </c>
      <c r="AS28" s="6">
        <f t="shared" si="17"/>
        <v>0.74275362318840576</v>
      </c>
      <c r="AT28" s="211">
        <f t="shared" si="30"/>
        <v>0.56271985366540045</v>
      </c>
      <c r="AU28" s="152">
        <v>0.311</v>
      </c>
      <c r="AV28" s="6">
        <f t="shared" si="18"/>
        <v>0.32605177993527534</v>
      </c>
      <c r="AW28" s="6">
        <v>11.9</v>
      </c>
      <c r="AX28" s="6">
        <f t="shared" si="19"/>
        <v>0.42391304347826081</v>
      </c>
      <c r="AY28" s="211">
        <f t="shared" si="31"/>
        <v>0.37498241170676805</v>
      </c>
      <c r="AZ28" s="152">
        <v>0.32400000000000001</v>
      </c>
      <c r="BA28" s="6">
        <f t="shared" si="20"/>
        <v>0.22087378640776725</v>
      </c>
      <c r="BB28" s="1">
        <v>9.4</v>
      </c>
      <c r="BC28" s="6">
        <f t="shared" si="21"/>
        <v>0.60507246376811585</v>
      </c>
      <c r="BD28" s="211">
        <f t="shared" si="32"/>
        <v>0.41297312508794154</v>
      </c>
    </row>
    <row r="29" spans="1:56" ht="12.75" customHeight="1" x14ac:dyDescent="0.2">
      <c r="A29" s="1">
        <v>2004</v>
      </c>
      <c r="B29" s="152">
        <v>0.32200000000000001</v>
      </c>
      <c r="C29" s="6">
        <f t="shared" si="0"/>
        <v>0.23705501618123004</v>
      </c>
      <c r="D29" s="1">
        <v>10.3</v>
      </c>
      <c r="E29" s="6">
        <f t="shared" si="1"/>
        <v>0.53985507246376807</v>
      </c>
      <c r="F29" s="211">
        <f t="shared" si="22"/>
        <v>0.38845504432249905</v>
      </c>
      <c r="G29" s="152">
        <v>0.29899999999999999</v>
      </c>
      <c r="H29" s="6">
        <f t="shared" si="2"/>
        <v>0.42313915857605211</v>
      </c>
      <c r="I29" s="6">
        <v>6.6</v>
      </c>
      <c r="J29" s="6">
        <f t="shared" si="3"/>
        <v>0.80797101449275366</v>
      </c>
      <c r="K29" s="211">
        <f t="shared" si="23"/>
        <v>0.61555508653440283</v>
      </c>
      <c r="L29" s="152">
        <v>0.26700000000000002</v>
      </c>
      <c r="M29" s="6">
        <f t="shared" si="4"/>
        <v>0.68203883495145623</v>
      </c>
      <c r="N29" s="6">
        <v>6.4</v>
      </c>
      <c r="O29" s="6">
        <f t="shared" si="5"/>
        <v>0.82246376811594191</v>
      </c>
      <c r="P29" s="211">
        <f t="shared" si="24"/>
        <v>0.75225130153369912</v>
      </c>
      <c r="Q29" s="152">
        <v>0.29199999999999998</v>
      </c>
      <c r="R29" s="6">
        <f t="shared" si="6"/>
        <v>0.47977346278317184</v>
      </c>
      <c r="S29" s="6">
        <v>7.8</v>
      </c>
      <c r="T29" s="6">
        <f t="shared" si="7"/>
        <v>0.72101449275362306</v>
      </c>
      <c r="U29" s="211">
        <f t="shared" si="25"/>
        <v>0.60039397776839742</v>
      </c>
      <c r="V29" s="152">
        <v>0.29799999999999999</v>
      </c>
      <c r="W29" s="6">
        <f t="shared" si="8"/>
        <v>0.43122977346278346</v>
      </c>
      <c r="X29" s="6">
        <v>6.8</v>
      </c>
      <c r="Y29" s="6">
        <f t="shared" si="9"/>
        <v>0.79347826086956508</v>
      </c>
      <c r="Z29" s="211">
        <f t="shared" si="26"/>
        <v>0.61235401716617432</v>
      </c>
      <c r="AA29" s="152">
        <v>0.29899999999999999</v>
      </c>
      <c r="AB29" s="6">
        <f t="shared" si="10"/>
        <v>0.42313915857605211</v>
      </c>
      <c r="AC29" s="6">
        <v>8.5</v>
      </c>
      <c r="AD29" s="6">
        <f t="shared" si="11"/>
        <v>0.67028985507246375</v>
      </c>
      <c r="AE29" s="211">
        <f t="shared" si="27"/>
        <v>0.54671450682425793</v>
      </c>
      <c r="AF29" s="152">
        <v>0.33200000000000002</v>
      </c>
      <c r="AG29" s="6">
        <f t="shared" si="12"/>
        <v>0.15614886731391608</v>
      </c>
      <c r="AH29" s="6">
        <v>10.7</v>
      </c>
      <c r="AI29" s="6">
        <f t="shared" si="13"/>
        <v>0.51086956521739135</v>
      </c>
      <c r="AJ29" s="211">
        <f t="shared" si="28"/>
        <v>0.33350921626565372</v>
      </c>
      <c r="AK29" s="152">
        <v>0.29699999999999999</v>
      </c>
      <c r="AL29" s="6">
        <f t="shared" si="14"/>
        <v>0.43932038834951487</v>
      </c>
      <c r="AM29" s="6">
        <v>7.7</v>
      </c>
      <c r="AN29" s="6">
        <f t="shared" si="15"/>
        <v>0.72826086956521741</v>
      </c>
      <c r="AO29" s="211">
        <f t="shared" si="29"/>
        <v>0.58379062895736611</v>
      </c>
      <c r="AP29" s="152">
        <v>0.307</v>
      </c>
      <c r="AQ29" s="6">
        <f t="shared" si="16"/>
        <v>0.35841423948220091</v>
      </c>
      <c r="AR29" s="6">
        <v>8.1</v>
      </c>
      <c r="AS29" s="6">
        <f t="shared" si="17"/>
        <v>0.69927536231884058</v>
      </c>
      <c r="AT29" s="211">
        <f t="shared" si="30"/>
        <v>0.52884480090052077</v>
      </c>
      <c r="AU29" s="152">
        <v>0.31</v>
      </c>
      <c r="AV29" s="6">
        <f t="shared" si="18"/>
        <v>0.33414239482200675</v>
      </c>
      <c r="AW29" s="6">
        <v>13.4</v>
      </c>
      <c r="AX29" s="6">
        <f t="shared" si="19"/>
        <v>0.31521739130434778</v>
      </c>
      <c r="AY29" s="211">
        <f t="shared" si="31"/>
        <v>0.32467989306317724</v>
      </c>
      <c r="AZ29" s="152">
        <v>0.32800000000000001</v>
      </c>
      <c r="BA29" s="6">
        <f t="shared" si="20"/>
        <v>0.18851132686084165</v>
      </c>
      <c r="BB29" s="1">
        <v>10.6</v>
      </c>
      <c r="BC29" s="6">
        <f t="shared" si="21"/>
        <v>0.51811594202898548</v>
      </c>
      <c r="BD29" s="211">
        <f t="shared" si="32"/>
        <v>0.35331363444491359</v>
      </c>
    </row>
    <row r="30" spans="1:56" ht="12.75" customHeight="1" x14ac:dyDescent="0.2">
      <c r="A30" s="1">
        <v>2005</v>
      </c>
      <c r="B30" s="152">
        <v>0.317</v>
      </c>
      <c r="C30" s="6">
        <f t="shared" si="0"/>
        <v>0.27750809061488702</v>
      </c>
      <c r="D30" s="1">
        <v>10.9</v>
      </c>
      <c r="E30" s="6">
        <f t="shared" si="1"/>
        <v>0.49637681159420283</v>
      </c>
      <c r="F30" s="211">
        <f t="shared" si="22"/>
        <v>0.38694245110454495</v>
      </c>
      <c r="G30" s="152">
        <v>0.30199999999999999</v>
      </c>
      <c r="H30" s="6">
        <f t="shared" si="2"/>
        <v>0.39886731391585789</v>
      </c>
      <c r="I30" s="6">
        <v>6.6</v>
      </c>
      <c r="J30" s="6">
        <f t="shared" si="3"/>
        <v>0.80797101449275366</v>
      </c>
      <c r="K30" s="211">
        <f t="shared" si="23"/>
        <v>0.60341916420430575</v>
      </c>
      <c r="L30" s="152">
        <v>0.25700000000000001</v>
      </c>
      <c r="M30" s="6">
        <f t="shared" si="4"/>
        <v>0.76294498381877018</v>
      </c>
      <c r="N30" s="6">
        <v>7</v>
      </c>
      <c r="O30" s="6">
        <f t="shared" si="5"/>
        <v>0.77898550724637672</v>
      </c>
      <c r="P30" s="211">
        <f t="shared" si="24"/>
        <v>0.77096524553257351</v>
      </c>
      <c r="Q30" s="152">
        <v>0.29299999999999998</v>
      </c>
      <c r="R30" s="6">
        <f t="shared" si="6"/>
        <v>0.47168284789644044</v>
      </c>
      <c r="S30" s="6">
        <v>8</v>
      </c>
      <c r="T30" s="6">
        <f t="shared" si="7"/>
        <v>0.7065217391304347</v>
      </c>
      <c r="U30" s="211">
        <f t="shared" si="25"/>
        <v>0.58910229351343757</v>
      </c>
      <c r="V30" s="152">
        <v>0.29299999999999998</v>
      </c>
      <c r="W30" s="6">
        <f t="shared" si="8"/>
        <v>0.47168284789644044</v>
      </c>
      <c r="X30" s="6">
        <v>6.7</v>
      </c>
      <c r="Y30" s="6">
        <f t="shared" si="9"/>
        <v>0.80072463768115942</v>
      </c>
      <c r="Z30" s="211">
        <f t="shared" si="26"/>
        <v>0.63620374278879988</v>
      </c>
      <c r="AA30" s="152">
        <v>0.29599999999999999</v>
      </c>
      <c r="AB30" s="6">
        <f t="shared" si="10"/>
        <v>0.44741100323624627</v>
      </c>
      <c r="AC30" s="6">
        <v>8.5</v>
      </c>
      <c r="AD30" s="6">
        <f t="shared" si="11"/>
        <v>0.67028985507246375</v>
      </c>
      <c r="AE30" s="211">
        <f t="shared" si="27"/>
        <v>0.55885042915435501</v>
      </c>
      <c r="AF30" s="152">
        <v>0.32100000000000001</v>
      </c>
      <c r="AG30" s="6">
        <f t="shared" si="12"/>
        <v>0.24514563106796142</v>
      </c>
      <c r="AH30" s="6">
        <v>11.2</v>
      </c>
      <c r="AI30" s="6">
        <f t="shared" si="13"/>
        <v>0.47463768115942034</v>
      </c>
      <c r="AJ30" s="211">
        <f t="shared" si="28"/>
        <v>0.35989165611369089</v>
      </c>
      <c r="AK30" s="152">
        <v>0.29799999999999999</v>
      </c>
      <c r="AL30" s="6">
        <f t="shared" si="14"/>
        <v>0.43122977346278346</v>
      </c>
      <c r="AM30" s="6">
        <v>8.1999999999999993</v>
      </c>
      <c r="AN30" s="6">
        <f t="shared" si="15"/>
        <v>0.69202898550724634</v>
      </c>
      <c r="AO30" s="211">
        <f t="shared" si="29"/>
        <v>0.5616293794850149</v>
      </c>
      <c r="AP30" s="152">
        <v>0.32500000000000001</v>
      </c>
      <c r="AQ30" s="6">
        <f t="shared" si="16"/>
        <v>0.21278317152103585</v>
      </c>
      <c r="AR30" s="6">
        <v>8.3000000000000007</v>
      </c>
      <c r="AS30" s="6">
        <f t="shared" si="17"/>
        <v>0.68478260869565211</v>
      </c>
      <c r="AT30" s="211">
        <f t="shared" si="30"/>
        <v>0.44878289010834399</v>
      </c>
      <c r="AU30" s="152">
        <v>0.30299999999999999</v>
      </c>
      <c r="AV30" s="6">
        <f t="shared" si="18"/>
        <v>0.39077669902912654</v>
      </c>
      <c r="AW30" s="6">
        <v>15.8</v>
      </c>
      <c r="AX30" s="6">
        <f t="shared" si="19"/>
        <v>0.14130434782608689</v>
      </c>
      <c r="AY30" s="211">
        <f t="shared" si="31"/>
        <v>0.2660405234276067</v>
      </c>
      <c r="AZ30" s="152">
        <v>0.32500000000000001</v>
      </c>
      <c r="BA30" s="6">
        <f t="shared" si="20"/>
        <v>0.21278317152103585</v>
      </c>
      <c r="BB30" s="1">
        <v>11.1</v>
      </c>
      <c r="BC30" s="6">
        <f t="shared" si="21"/>
        <v>0.48188405797101447</v>
      </c>
      <c r="BD30" s="211">
        <f t="shared" si="32"/>
        <v>0.34733361474602514</v>
      </c>
    </row>
    <row r="31" spans="1:56" ht="12.75" customHeight="1" x14ac:dyDescent="0.2">
      <c r="A31" s="1">
        <v>2006</v>
      </c>
      <c r="B31" s="152">
        <v>0.316</v>
      </c>
      <c r="C31" s="6">
        <f t="shared" si="0"/>
        <v>0.28559870550161837</v>
      </c>
      <c r="D31" s="1">
        <v>11.6</v>
      </c>
      <c r="E31" s="6">
        <f t="shared" si="1"/>
        <v>0.44565217391304346</v>
      </c>
      <c r="F31" s="211">
        <f t="shared" si="22"/>
        <v>0.36562543970733091</v>
      </c>
      <c r="G31" s="152">
        <v>0.29799999999999999</v>
      </c>
      <c r="H31" s="6">
        <f t="shared" si="2"/>
        <v>0.43122977346278346</v>
      </c>
      <c r="I31" s="6">
        <v>6.8</v>
      </c>
      <c r="J31" s="6">
        <f t="shared" si="3"/>
        <v>0.79347826086956508</v>
      </c>
      <c r="K31" s="211">
        <f t="shared" si="23"/>
        <v>0.61235401716617432</v>
      </c>
      <c r="L31" s="152">
        <v>0.26800000000000002</v>
      </c>
      <c r="M31" s="6">
        <f t="shared" si="4"/>
        <v>0.67394822006472488</v>
      </c>
      <c r="N31" s="6">
        <v>6.6</v>
      </c>
      <c r="O31" s="6">
        <f t="shared" si="5"/>
        <v>0.80797101449275366</v>
      </c>
      <c r="P31" s="211">
        <f t="shared" si="24"/>
        <v>0.74095961727873927</v>
      </c>
      <c r="Q31" s="152">
        <v>0.29399999999999998</v>
      </c>
      <c r="R31" s="6">
        <f t="shared" si="6"/>
        <v>0.46359223300970909</v>
      </c>
      <c r="S31" s="6">
        <v>8.1999999999999993</v>
      </c>
      <c r="T31" s="6">
        <f t="shared" si="7"/>
        <v>0.69202898550724634</v>
      </c>
      <c r="U31" s="211">
        <f t="shared" si="25"/>
        <v>0.57781060925847771</v>
      </c>
      <c r="V31" s="152">
        <v>0.28499999999999998</v>
      </c>
      <c r="W31" s="6">
        <f t="shared" si="8"/>
        <v>0.53640776699029158</v>
      </c>
      <c r="X31" s="6">
        <v>6.6</v>
      </c>
      <c r="Y31" s="6">
        <f t="shared" si="9"/>
        <v>0.80797101449275366</v>
      </c>
      <c r="Z31" s="211">
        <f t="shared" si="26"/>
        <v>0.67218939074152262</v>
      </c>
      <c r="AA31" s="152">
        <v>0.29299999999999998</v>
      </c>
      <c r="AB31" s="6">
        <f t="shared" si="10"/>
        <v>0.47168284789644044</v>
      </c>
      <c r="AC31" s="6">
        <v>8.8000000000000007</v>
      </c>
      <c r="AD31" s="6">
        <f t="shared" si="11"/>
        <v>0.64855072463768104</v>
      </c>
      <c r="AE31" s="211">
        <f t="shared" si="27"/>
        <v>0.56011678626706074</v>
      </c>
      <c r="AF31" s="152">
        <v>0.31900000000000001</v>
      </c>
      <c r="AG31" s="6">
        <f t="shared" si="12"/>
        <v>0.2613268608414242</v>
      </c>
      <c r="AH31" s="6">
        <v>11.7</v>
      </c>
      <c r="AI31" s="6">
        <f t="shared" si="13"/>
        <v>0.43840579710144928</v>
      </c>
      <c r="AJ31" s="211">
        <f t="shared" si="28"/>
        <v>0.34986632897143677</v>
      </c>
      <c r="AK31" s="152">
        <v>0.309</v>
      </c>
      <c r="AL31" s="6">
        <f t="shared" si="14"/>
        <v>0.34223300970873816</v>
      </c>
      <c r="AM31" s="6">
        <v>8.3000000000000007</v>
      </c>
      <c r="AN31" s="6">
        <f t="shared" si="15"/>
        <v>0.68478260869565211</v>
      </c>
      <c r="AO31" s="211">
        <f t="shared" si="29"/>
        <v>0.51350780920219519</v>
      </c>
      <c r="AP31" s="152">
        <v>0.32400000000000001</v>
      </c>
      <c r="AQ31" s="6">
        <f t="shared" si="16"/>
        <v>0.22087378640776725</v>
      </c>
      <c r="AR31" s="6">
        <v>9.3000000000000007</v>
      </c>
      <c r="AS31" s="6">
        <f t="shared" si="17"/>
        <v>0.61231884057971009</v>
      </c>
      <c r="AT31" s="211">
        <f t="shared" si="30"/>
        <v>0.41659631349373866</v>
      </c>
      <c r="AU31" s="152">
        <v>0.314</v>
      </c>
      <c r="AV31" s="6">
        <f t="shared" si="18"/>
        <v>0.30177993527508118</v>
      </c>
      <c r="AW31" s="6">
        <v>16.600000000000001</v>
      </c>
      <c r="AX31" s="6">
        <f t="shared" si="19"/>
        <v>8.3333333333333232E-2</v>
      </c>
      <c r="AY31" s="211">
        <f t="shared" si="31"/>
        <v>0.19255663430420722</v>
      </c>
      <c r="AZ31" s="152">
        <v>0.32</v>
      </c>
      <c r="BA31" s="6">
        <f t="shared" si="20"/>
        <v>0.2532362459546928</v>
      </c>
      <c r="BB31" s="1">
        <v>11.8</v>
      </c>
      <c r="BC31" s="6">
        <f t="shared" si="21"/>
        <v>0.43115942028985499</v>
      </c>
      <c r="BD31" s="211">
        <f t="shared" si="32"/>
        <v>0.34219783312227392</v>
      </c>
    </row>
    <row r="32" spans="1:56" ht="12.75" customHeight="1" x14ac:dyDescent="0.2">
      <c r="A32" s="1">
        <v>2007</v>
      </c>
      <c r="B32" s="152">
        <v>0.316</v>
      </c>
      <c r="C32" s="6">
        <f t="shared" si="0"/>
        <v>0.28559870550161837</v>
      </c>
      <c r="D32" s="1">
        <v>11.7</v>
      </c>
      <c r="E32" s="6">
        <f t="shared" si="1"/>
        <v>0.43840579710144928</v>
      </c>
      <c r="F32" s="211">
        <f t="shared" si="22"/>
        <v>0.36200225130153385</v>
      </c>
      <c r="G32" s="152">
        <v>0.29599999999999999</v>
      </c>
      <c r="H32" s="6">
        <f t="shared" si="2"/>
        <v>0.44741100323624627</v>
      </c>
      <c r="I32" s="6">
        <v>6.8</v>
      </c>
      <c r="J32" s="6">
        <f t="shared" si="3"/>
        <v>0.79347826086956508</v>
      </c>
      <c r="K32" s="211">
        <f t="shared" si="23"/>
        <v>0.62044463205290568</v>
      </c>
      <c r="L32" s="152">
        <v>0.252</v>
      </c>
      <c r="M32" s="6">
        <f t="shared" si="4"/>
        <v>0.80339805825242716</v>
      </c>
      <c r="N32" s="6">
        <v>6.6</v>
      </c>
      <c r="O32" s="6">
        <f t="shared" si="5"/>
        <v>0.80797101449275366</v>
      </c>
      <c r="P32" s="211">
        <f t="shared" si="24"/>
        <v>0.80568453637259041</v>
      </c>
      <c r="Q32" s="152">
        <v>0.28999999999999998</v>
      </c>
      <c r="R32" s="6">
        <f t="shared" si="6"/>
        <v>0.49595469255663466</v>
      </c>
      <c r="S32" s="6">
        <v>8.1</v>
      </c>
      <c r="T32" s="6">
        <f t="shared" si="7"/>
        <v>0.69927536231884058</v>
      </c>
      <c r="U32" s="211">
        <f t="shared" si="25"/>
        <v>0.59761502743773764</v>
      </c>
      <c r="V32" s="152">
        <v>0.28299999999999997</v>
      </c>
      <c r="W32" s="6">
        <f t="shared" si="8"/>
        <v>0.55258899676375439</v>
      </c>
      <c r="X32" s="6">
        <v>6.7</v>
      </c>
      <c r="Y32" s="6">
        <f t="shared" si="9"/>
        <v>0.80072463768115942</v>
      </c>
      <c r="Z32" s="211">
        <f t="shared" si="26"/>
        <v>0.67665681722245696</v>
      </c>
      <c r="AA32" s="152">
        <v>0.29399999999999998</v>
      </c>
      <c r="AB32" s="6">
        <f t="shared" si="10"/>
        <v>0.46359223300970909</v>
      </c>
      <c r="AC32" s="6">
        <v>9</v>
      </c>
      <c r="AD32" s="6">
        <f t="shared" si="11"/>
        <v>0.63405797101449268</v>
      </c>
      <c r="AE32" s="211">
        <f t="shared" si="27"/>
        <v>0.54882510201210088</v>
      </c>
      <c r="AF32" s="152">
        <v>0.31900000000000001</v>
      </c>
      <c r="AG32" s="6">
        <f t="shared" si="12"/>
        <v>0.2613268608414242</v>
      </c>
      <c r="AH32" s="6">
        <v>11.9</v>
      </c>
      <c r="AI32" s="6">
        <f t="shared" si="13"/>
        <v>0.42391304347826081</v>
      </c>
      <c r="AJ32" s="211">
        <f t="shared" si="28"/>
        <v>0.34261995215984253</v>
      </c>
      <c r="AK32" s="152">
        <v>0.313</v>
      </c>
      <c r="AL32" s="6">
        <f t="shared" si="14"/>
        <v>0.30987055016181259</v>
      </c>
      <c r="AM32" s="6">
        <v>8.5</v>
      </c>
      <c r="AN32" s="6">
        <f t="shared" si="15"/>
        <v>0.67028985507246375</v>
      </c>
      <c r="AO32" s="211">
        <f t="shared" si="29"/>
        <v>0.49008020261713814</v>
      </c>
      <c r="AP32" s="152">
        <v>0.32800000000000001</v>
      </c>
      <c r="AQ32" s="6">
        <f t="shared" si="16"/>
        <v>0.18851132686084165</v>
      </c>
      <c r="AR32" s="6">
        <v>9.6</v>
      </c>
      <c r="AS32" s="6">
        <f t="shared" si="17"/>
        <v>0.59057971014492749</v>
      </c>
      <c r="AT32" s="211">
        <f t="shared" si="30"/>
        <v>0.38954551850288455</v>
      </c>
      <c r="AU32" s="152">
        <v>0.318</v>
      </c>
      <c r="AV32" s="6">
        <f t="shared" si="18"/>
        <v>0.26941747572815561</v>
      </c>
      <c r="AW32" s="6">
        <v>16.2</v>
      </c>
      <c r="AX32" s="6">
        <f t="shared" si="19"/>
        <v>0.11231884057971019</v>
      </c>
      <c r="AY32" s="211">
        <f t="shared" si="31"/>
        <v>0.1908681581539329</v>
      </c>
      <c r="AZ32" s="152">
        <v>0.314</v>
      </c>
      <c r="BA32" s="6">
        <f t="shared" si="20"/>
        <v>0.30177993527508118</v>
      </c>
      <c r="BB32" s="1">
        <v>12.4</v>
      </c>
      <c r="BC32" s="6">
        <f t="shared" si="21"/>
        <v>0.3876811594202898</v>
      </c>
      <c r="BD32" s="211">
        <f t="shared" si="32"/>
        <v>0.34473054734768549</v>
      </c>
    </row>
    <row r="33" spans="1:56" ht="12.75" customHeight="1" x14ac:dyDescent="0.2">
      <c r="A33" s="1">
        <v>2008</v>
      </c>
      <c r="B33" s="152">
        <v>0.314</v>
      </c>
      <c r="C33" s="6">
        <f t="shared" si="0"/>
        <v>0.30177993527508118</v>
      </c>
      <c r="D33" s="1">
        <v>10.6</v>
      </c>
      <c r="E33" s="6">
        <f t="shared" si="1"/>
        <v>0.51811594202898548</v>
      </c>
      <c r="F33" s="211">
        <f t="shared" si="22"/>
        <v>0.40994793865203333</v>
      </c>
      <c r="G33" s="152">
        <v>0.30099999999999999</v>
      </c>
      <c r="H33" s="6">
        <f t="shared" si="2"/>
        <v>0.4069579288025893</v>
      </c>
      <c r="I33" s="6">
        <v>6.7</v>
      </c>
      <c r="J33" s="6">
        <f t="shared" si="3"/>
        <v>0.80072463768115942</v>
      </c>
      <c r="K33" s="211">
        <f t="shared" si="23"/>
        <v>0.60384128324187436</v>
      </c>
      <c r="L33" s="152">
        <v>0.26300000000000001</v>
      </c>
      <c r="M33" s="6">
        <f t="shared" si="4"/>
        <v>0.71440129449838186</v>
      </c>
      <c r="N33" s="6">
        <v>6.7</v>
      </c>
      <c r="O33" s="6">
        <f t="shared" si="5"/>
        <v>0.80072463768115942</v>
      </c>
      <c r="P33" s="211">
        <f t="shared" si="24"/>
        <v>0.7575629660897707</v>
      </c>
      <c r="Q33" s="152">
        <v>0.29399999999999998</v>
      </c>
      <c r="R33" s="6">
        <f t="shared" si="6"/>
        <v>0.46359223300970909</v>
      </c>
      <c r="S33" s="6">
        <v>7.7</v>
      </c>
      <c r="T33" s="6">
        <f t="shared" si="7"/>
        <v>0.72826086956521741</v>
      </c>
      <c r="U33" s="211">
        <f t="shared" si="25"/>
        <v>0.59592655128746319</v>
      </c>
      <c r="V33" s="152">
        <v>0.27900000000000003</v>
      </c>
      <c r="W33" s="6">
        <f t="shared" si="8"/>
        <v>0.58495145631067957</v>
      </c>
      <c r="X33" s="6">
        <v>6.2</v>
      </c>
      <c r="Y33" s="6">
        <f t="shared" si="9"/>
        <v>0.83695652173913049</v>
      </c>
      <c r="Z33" s="211">
        <f t="shared" si="26"/>
        <v>0.71095398902490503</v>
      </c>
      <c r="AA33" s="152">
        <v>0.29299999999999998</v>
      </c>
      <c r="AB33" s="6">
        <f t="shared" si="10"/>
        <v>0.47168284789644044</v>
      </c>
      <c r="AC33" s="6">
        <v>8.3000000000000007</v>
      </c>
      <c r="AD33" s="6">
        <f t="shared" si="11"/>
        <v>0.68478260869565211</v>
      </c>
      <c r="AE33" s="211">
        <f t="shared" si="27"/>
        <v>0.57823272829604622</v>
      </c>
      <c r="AF33" s="152">
        <v>0.31900000000000001</v>
      </c>
      <c r="AG33" s="6">
        <f t="shared" si="12"/>
        <v>0.2613268608414242</v>
      </c>
      <c r="AH33" s="6">
        <v>10.8</v>
      </c>
      <c r="AI33" s="6">
        <f t="shared" si="13"/>
        <v>0.50362318840579701</v>
      </c>
      <c r="AJ33" s="211">
        <f t="shared" si="28"/>
        <v>0.3824750246236106</v>
      </c>
      <c r="AK33" s="152">
        <v>0.30499999999999999</v>
      </c>
      <c r="AL33" s="6">
        <f t="shared" si="14"/>
        <v>0.37459546925566373</v>
      </c>
      <c r="AM33" s="6">
        <v>8.1</v>
      </c>
      <c r="AN33" s="6">
        <f t="shared" si="15"/>
        <v>0.69927536231884058</v>
      </c>
      <c r="AO33" s="211">
        <f t="shared" si="29"/>
        <v>0.53693541578725212</v>
      </c>
      <c r="AP33" s="152">
        <v>0.308</v>
      </c>
      <c r="AQ33" s="6">
        <f t="shared" si="16"/>
        <v>0.35032362459546956</v>
      </c>
      <c r="AR33" s="6">
        <v>9.4</v>
      </c>
      <c r="AS33" s="6">
        <f t="shared" si="17"/>
        <v>0.60507246376811585</v>
      </c>
      <c r="AT33" s="211">
        <f t="shared" si="30"/>
        <v>0.47769804418179274</v>
      </c>
      <c r="AU33" s="152">
        <v>0.309</v>
      </c>
      <c r="AV33" s="6">
        <f t="shared" si="18"/>
        <v>0.34223300970873816</v>
      </c>
      <c r="AW33" s="6">
        <v>14.7</v>
      </c>
      <c r="AX33" s="6">
        <f t="shared" si="19"/>
        <v>0.22101449275362323</v>
      </c>
      <c r="AY33" s="211">
        <f t="shared" si="31"/>
        <v>0.28162375123118066</v>
      </c>
      <c r="AZ33" s="152">
        <v>0.311</v>
      </c>
      <c r="BA33" s="6">
        <f t="shared" si="20"/>
        <v>0.32605177993527534</v>
      </c>
      <c r="BB33" s="1">
        <v>10.6</v>
      </c>
      <c r="BC33" s="6">
        <f t="shared" si="21"/>
        <v>0.51811594202898548</v>
      </c>
      <c r="BD33" s="211">
        <f t="shared" si="32"/>
        <v>0.42208386098213041</v>
      </c>
    </row>
    <row r="34" spans="1:56" ht="12.75" customHeight="1" x14ac:dyDescent="0.2">
      <c r="A34" s="1">
        <v>2009</v>
      </c>
      <c r="B34" s="152">
        <v>0.315</v>
      </c>
      <c r="C34" s="6">
        <f t="shared" si="0"/>
        <v>0.29368932038834977</v>
      </c>
      <c r="D34" s="1">
        <v>9.6</v>
      </c>
      <c r="E34" s="6">
        <f t="shared" si="1"/>
        <v>0.59057971014492749</v>
      </c>
      <c r="F34" s="211">
        <f t="shared" si="22"/>
        <v>0.44213451526663861</v>
      </c>
      <c r="G34" s="152">
        <v>0.3</v>
      </c>
      <c r="H34" s="6">
        <f t="shared" si="2"/>
        <v>0.4150485436893207</v>
      </c>
      <c r="I34" s="6">
        <v>6.6</v>
      </c>
      <c r="J34" s="6">
        <f t="shared" si="3"/>
        <v>0.80797101449275366</v>
      </c>
      <c r="K34" s="211">
        <f t="shared" si="23"/>
        <v>0.61150977909103721</v>
      </c>
      <c r="L34" s="152">
        <v>0.254</v>
      </c>
      <c r="M34" s="6">
        <f t="shared" si="4"/>
        <v>0.78721682847896435</v>
      </c>
      <c r="N34" s="6">
        <v>6.2</v>
      </c>
      <c r="O34" s="6">
        <f t="shared" si="5"/>
        <v>0.83695652173913049</v>
      </c>
      <c r="P34" s="211">
        <f t="shared" si="24"/>
        <v>0.81208667510904742</v>
      </c>
      <c r="Q34" s="152">
        <v>0.30599999999999999</v>
      </c>
      <c r="R34" s="6">
        <f t="shared" si="6"/>
        <v>0.36650485436893232</v>
      </c>
      <c r="S34" s="6">
        <v>7.2</v>
      </c>
      <c r="T34" s="6">
        <f t="shared" si="7"/>
        <v>0.76449275362318847</v>
      </c>
      <c r="U34" s="211">
        <f t="shared" si="25"/>
        <v>0.56549880399606045</v>
      </c>
      <c r="V34" s="152">
        <v>0.28699999999999998</v>
      </c>
      <c r="W34" s="6">
        <f t="shared" si="8"/>
        <v>0.52022653721682888</v>
      </c>
      <c r="X34" s="6">
        <v>6.3</v>
      </c>
      <c r="Y34" s="6">
        <f t="shared" si="9"/>
        <v>0.82971014492753614</v>
      </c>
      <c r="Z34" s="211">
        <f t="shared" si="26"/>
        <v>0.67496834107218251</v>
      </c>
      <c r="AA34" s="152">
        <v>0.28599999999999998</v>
      </c>
      <c r="AB34" s="6">
        <f t="shared" si="10"/>
        <v>0.52831715210356023</v>
      </c>
      <c r="AC34" s="6">
        <v>7.9</v>
      </c>
      <c r="AD34" s="6">
        <f t="shared" si="11"/>
        <v>0.71376811594202894</v>
      </c>
      <c r="AE34" s="211">
        <f t="shared" si="27"/>
        <v>0.62104263402279458</v>
      </c>
      <c r="AF34" s="152">
        <v>0.31900000000000001</v>
      </c>
      <c r="AG34" s="6">
        <f t="shared" si="12"/>
        <v>0.2613268608414242</v>
      </c>
      <c r="AH34" s="6">
        <v>9.9</v>
      </c>
      <c r="AI34" s="6">
        <f t="shared" si="13"/>
        <v>0.5688405797101449</v>
      </c>
      <c r="AJ34" s="211">
        <f t="shared" si="28"/>
        <v>0.41508372027578455</v>
      </c>
      <c r="AK34" s="152">
        <v>0.29299999999999998</v>
      </c>
      <c r="AL34" s="6">
        <f t="shared" si="14"/>
        <v>0.47168284789644044</v>
      </c>
      <c r="AM34" s="6">
        <v>8</v>
      </c>
      <c r="AN34" s="6">
        <f t="shared" si="15"/>
        <v>0.7065217391304347</v>
      </c>
      <c r="AO34" s="211">
        <f t="shared" si="29"/>
        <v>0.58910229351343757</v>
      </c>
      <c r="AP34" s="152">
        <v>0.316</v>
      </c>
      <c r="AQ34" s="6">
        <f t="shared" si="16"/>
        <v>0.28559870550161837</v>
      </c>
      <c r="AR34" s="6">
        <v>8.6</v>
      </c>
      <c r="AS34" s="6">
        <f t="shared" si="17"/>
        <v>0.66304347826086951</v>
      </c>
      <c r="AT34" s="211">
        <f t="shared" si="30"/>
        <v>0.47432109188124394</v>
      </c>
      <c r="AU34" s="152">
        <v>0.32</v>
      </c>
      <c r="AV34" s="6">
        <f t="shared" si="18"/>
        <v>0.2532362459546928</v>
      </c>
      <c r="AW34" s="6">
        <v>12.2</v>
      </c>
      <c r="AX34" s="6">
        <f t="shared" si="19"/>
        <v>0.40217391304347827</v>
      </c>
      <c r="AY34" s="211">
        <f t="shared" si="31"/>
        <v>0.32770507949908556</v>
      </c>
      <c r="AZ34" s="152">
        <v>0.32100000000000001</v>
      </c>
      <c r="BA34" s="6">
        <f t="shared" si="20"/>
        <v>0.24514563106796142</v>
      </c>
      <c r="BB34" s="1">
        <v>9.5</v>
      </c>
      <c r="BC34" s="6">
        <f t="shared" si="21"/>
        <v>0.59782608695652173</v>
      </c>
      <c r="BD34" s="211">
        <f t="shared" si="32"/>
        <v>0.42148585901224156</v>
      </c>
    </row>
    <row r="35" spans="1:56" ht="12.75" customHeight="1" x14ac:dyDescent="0.2">
      <c r="A35" s="1">
        <v>2010</v>
      </c>
      <c r="B35" s="152">
        <v>0.315</v>
      </c>
      <c r="C35" s="6">
        <f t="shared" si="0"/>
        <v>0.29368932038834977</v>
      </c>
      <c r="D35" s="1">
        <v>10</v>
      </c>
      <c r="E35" s="6">
        <f t="shared" si="1"/>
        <v>0.56159420289855067</v>
      </c>
      <c r="F35" s="211">
        <f t="shared" si="22"/>
        <v>0.42764176164345025</v>
      </c>
      <c r="G35" s="152">
        <v>0.308</v>
      </c>
      <c r="H35" s="6">
        <f t="shared" si="2"/>
        <v>0.35032362459546956</v>
      </c>
      <c r="I35" s="6">
        <v>6.7</v>
      </c>
      <c r="J35" s="6">
        <f t="shared" si="3"/>
        <v>0.80072463768115942</v>
      </c>
      <c r="K35" s="211">
        <f t="shared" si="23"/>
        <v>0.57552413113831447</v>
      </c>
      <c r="L35" s="152">
        <v>0.25800000000000001</v>
      </c>
      <c r="M35" s="6">
        <f t="shared" si="4"/>
        <v>0.75485436893203883</v>
      </c>
      <c r="N35" s="6">
        <v>6.1</v>
      </c>
      <c r="O35" s="6">
        <f t="shared" si="5"/>
        <v>0.84420289855072461</v>
      </c>
      <c r="P35" s="211">
        <f t="shared" si="24"/>
        <v>0.79952863374138172</v>
      </c>
      <c r="Q35" s="152">
        <v>0.29199999999999998</v>
      </c>
      <c r="R35" s="6">
        <f t="shared" si="6"/>
        <v>0.47977346278317184</v>
      </c>
      <c r="S35" s="6">
        <v>7.1</v>
      </c>
      <c r="T35" s="6">
        <f t="shared" si="7"/>
        <v>0.77173913043478259</v>
      </c>
      <c r="U35" s="211">
        <f t="shared" si="25"/>
        <v>0.62575629660897725</v>
      </c>
      <c r="V35" s="152">
        <v>0.27900000000000003</v>
      </c>
      <c r="W35" s="6">
        <f t="shared" si="8"/>
        <v>0.58495145631067957</v>
      </c>
      <c r="X35" s="6">
        <v>6.8</v>
      </c>
      <c r="Y35" s="6">
        <f t="shared" si="9"/>
        <v>0.79347826086956508</v>
      </c>
      <c r="Z35" s="211">
        <f t="shared" si="26"/>
        <v>0.68921485859012233</v>
      </c>
      <c r="AA35" s="152">
        <v>0.28599999999999998</v>
      </c>
      <c r="AB35" s="6">
        <f t="shared" si="10"/>
        <v>0.52831715210356023</v>
      </c>
      <c r="AC35" s="6">
        <v>8.3000000000000007</v>
      </c>
      <c r="AD35" s="6">
        <f t="shared" si="11"/>
        <v>0.68478260869565211</v>
      </c>
      <c r="AE35" s="211">
        <f t="shared" si="27"/>
        <v>0.60654988039960611</v>
      </c>
      <c r="AF35" s="152">
        <v>0.32</v>
      </c>
      <c r="AG35" s="6">
        <f t="shared" si="12"/>
        <v>0.2532362459546928</v>
      </c>
      <c r="AH35" s="6">
        <v>10.3</v>
      </c>
      <c r="AI35" s="6">
        <f t="shared" si="13"/>
        <v>0.53985507246376807</v>
      </c>
      <c r="AJ35" s="211">
        <f t="shared" si="28"/>
        <v>0.39654565920923046</v>
      </c>
      <c r="AK35" s="152">
        <v>0.29599999999999999</v>
      </c>
      <c r="AL35" s="6">
        <f t="shared" si="14"/>
        <v>0.44741100323624627</v>
      </c>
      <c r="AM35" s="6">
        <v>7.9</v>
      </c>
      <c r="AN35" s="6">
        <f t="shared" si="15"/>
        <v>0.71376811594202894</v>
      </c>
      <c r="AO35" s="211">
        <f t="shared" si="29"/>
        <v>0.5805895595891376</v>
      </c>
      <c r="AP35" s="152">
        <v>0.311</v>
      </c>
      <c r="AQ35" s="6">
        <f t="shared" si="16"/>
        <v>0.32605177993527534</v>
      </c>
      <c r="AR35" s="6">
        <v>8.5</v>
      </c>
      <c r="AS35" s="6">
        <f t="shared" si="17"/>
        <v>0.67028985507246375</v>
      </c>
      <c r="AT35" s="211">
        <f t="shared" si="30"/>
        <v>0.49817081750386955</v>
      </c>
      <c r="AU35" s="152">
        <v>0.32</v>
      </c>
      <c r="AV35" s="6">
        <f t="shared" si="18"/>
        <v>0.2532362459546928</v>
      </c>
      <c r="AW35" s="6">
        <v>12.3</v>
      </c>
      <c r="AX35" s="6">
        <f t="shared" si="19"/>
        <v>0.39492753623188398</v>
      </c>
      <c r="AY35" s="211">
        <f t="shared" si="31"/>
        <v>0.32408189109328839</v>
      </c>
      <c r="AZ35" s="152">
        <v>0.32200000000000001</v>
      </c>
      <c r="BA35" s="6">
        <f t="shared" si="20"/>
        <v>0.23705501618123004</v>
      </c>
      <c r="BB35" s="1">
        <v>10.6</v>
      </c>
      <c r="BC35" s="6">
        <f t="shared" si="21"/>
        <v>0.51811594202898548</v>
      </c>
      <c r="BD35" s="211">
        <f t="shared" si="32"/>
        <v>0.37758547910510776</v>
      </c>
    </row>
    <row r="36" spans="1:56" ht="12.75" customHeight="1" x14ac:dyDescent="0.2">
      <c r="A36" s="1">
        <v>2011</v>
      </c>
      <c r="B36" s="152">
        <v>0.311</v>
      </c>
      <c r="C36" s="6">
        <f t="shared" si="0"/>
        <v>0.32605177993527534</v>
      </c>
      <c r="D36" s="1">
        <v>10</v>
      </c>
      <c r="E36" s="6">
        <f t="shared" si="1"/>
        <v>0.56159420289855067</v>
      </c>
      <c r="F36" s="211">
        <f t="shared" si="22"/>
        <v>0.443822991416913</v>
      </c>
      <c r="G36" s="152">
        <v>0.30299999999999999</v>
      </c>
      <c r="H36" s="6">
        <f t="shared" si="2"/>
        <v>0.39077669902912654</v>
      </c>
      <c r="I36" s="6">
        <v>7</v>
      </c>
      <c r="J36" s="6">
        <f t="shared" si="3"/>
        <v>0.77898550724637672</v>
      </c>
      <c r="K36" s="211">
        <f t="shared" si="23"/>
        <v>0.58488110313775166</v>
      </c>
      <c r="L36" s="152">
        <v>0.26500000000000001</v>
      </c>
      <c r="M36" s="6">
        <f t="shared" si="4"/>
        <v>0.69822006472491904</v>
      </c>
      <c r="N36" s="6">
        <v>6.1</v>
      </c>
      <c r="O36" s="6">
        <f t="shared" si="5"/>
        <v>0.84420289855072461</v>
      </c>
      <c r="P36" s="211">
        <f t="shared" si="24"/>
        <v>0.77121148163782183</v>
      </c>
      <c r="Q36" s="152">
        <v>0.28000000000000003</v>
      </c>
      <c r="R36" s="6">
        <f t="shared" si="6"/>
        <v>0.57686084142394811</v>
      </c>
      <c r="S36" s="6">
        <v>7.3</v>
      </c>
      <c r="T36" s="6">
        <f t="shared" si="7"/>
        <v>0.75724637681159412</v>
      </c>
      <c r="U36" s="211">
        <f t="shared" si="25"/>
        <v>0.66705360911777112</v>
      </c>
      <c r="V36" s="152">
        <v>0.28899999999999998</v>
      </c>
      <c r="W36" s="6">
        <f t="shared" si="8"/>
        <v>0.50404530744336606</v>
      </c>
      <c r="X36" s="6">
        <v>7.3</v>
      </c>
      <c r="Y36" s="6">
        <f t="shared" si="9"/>
        <v>0.75724637681159412</v>
      </c>
      <c r="Z36" s="211">
        <f t="shared" si="26"/>
        <v>0.63064584212748009</v>
      </c>
      <c r="AA36" s="152">
        <v>0.29099999999999998</v>
      </c>
      <c r="AB36" s="6">
        <f t="shared" si="10"/>
        <v>0.48786407766990325</v>
      </c>
      <c r="AC36" s="6">
        <v>8.3000000000000007</v>
      </c>
      <c r="AD36" s="6">
        <f t="shared" si="11"/>
        <v>0.68478260869565211</v>
      </c>
      <c r="AE36" s="211">
        <f t="shared" si="27"/>
        <v>0.58632334318277768</v>
      </c>
      <c r="AF36" s="152">
        <v>0.311</v>
      </c>
      <c r="AG36" s="6">
        <f t="shared" si="12"/>
        <v>0.32605177993527534</v>
      </c>
      <c r="AH36" s="6">
        <v>10.3</v>
      </c>
      <c r="AI36" s="6">
        <f t="shared" si="13"/>
        <v>0.53985507246376807</v>
      </c>
      <c r="AJ36" s="211">
        <f t="shared" si="28"/>
        <v>0.43295342619952171</v>
      </c>
      <c r="AK36" s="152">
        <v>0.29199999999999998</v>
      </c>
      <c r="AL36" s="6">
        <f t="shared" si="14"/>
        <v>0.47977346278317184</v>
      </c>
      <c r="AM36" s="6">
        <v>8.1</v>
      </c>
      <c r="AN36" s="6">
        <f t="shared" si="15"/>
        <v>0.69927536231884058</v>
      </c>
      <c r="AO36" s="211">
        <f t="shared" si="29"/>
        <v>0.58952441255100618</v>
      </c>
      <c r="AP36" s="152">
        <v>0.30599999999999999</v>
      </c>
      <c r="AQ36" s="6">
        <f t="shared" si="16"/>
        <v>0.36650485436893232</v>
      </c>
      <c r="AR36" s="6">
        <v>8.6999999999999993</v>
      </c>
      <c r="AS36" s="6">
        <f t="shared" si="17"/>
        <v>0.65579710144927539</v>
      </c>
      <c r="AT36" s="211">
        <f t="shared" si="30"/>
        <v>0.51115097790910391</v>
      </c>
      <c r="AU36" s="152">
        <v>0.32600000000000001</v>
      </c>
      <c r="AV36" s="6">
        <f t="shared" si="18"/>
        <v>0.20469255663430444</v>
      </c>
      <c r="AW36" s="6">
        <v>12.3</v>
      </c>
      <c r="AX36" s="6">
        <f t="shared" si="19"/>
        <v>0.39492753623188398</v>
      </c>
      <c r="AY36" s="211">
        <f t="shared" si="31"/>
        <v>0.29981004643309422</v>
      </c>
      <c r="AZ36" s="152">
        <v>0.312</v>
      </c>
      <c r="BA36" s="6">
        <f t="shared" si="20"/>
        <v>0.31796116504854399</v>
      </c>
      <c r="BB36" s="1">
        <v>10.4</v>
      </c>
      <c r="BC36" s="6">
        <f t="shared" si="21"/>
        <v>0.53260869565217384</v>
      </c>
      <c r="BD36" s="211">
        <f t="shared" si="32"/>
        <v>0.42528493035035891</v>
      </c>
    </row>
    <row r="37" spans="1:56" ht="12.75" customHeight="1" x14ac:dyDescent="0.2">
      <c r="A37" s="1">
        <v>2012</v>
      </c>
      <c r="B37" s="152">
        <v>0.316</v>
      </c>
      <c r="C37" s="6">
        <f t="shared" si="0"/>
        <v>0.28559870550161837</v>
      </c>
      <c r="D37" s="1">
        <v>9.6</v>
      </c>
      <c r="E37" s="6">
        <f t="shared" si="1"/>
        <v>0.59057971014492749</v>
      </c>
      <c r="F37" s="211">
        <f t="shared" si="22"/>
        <v>0.43808920782327293</v>
      </c>
      <c r="G37" s="152">
        <v>0.29899999999999999</v>
      </c>
      <c r="H37" s="6">
        <f t="shared" si="2"/>
        <v>0.42313915857605211</v>
      </c>
      <c r="I37" s="6">
        <v>6.4</v>
      </c>
      <c r="J37" s="6">
        <f t="shared" si="3"/>
        <v>0.82246376811594191</v>
      </c>
      <c r="K37" s="211">
        <f t="shared" si="23"/>
        <v>0.62280146334599706</v>
      </c>
      <c r="L37" s="152">
        <v>0.25700000000000001</v>
      </c>
      <c r="M37" s="6">
        <f t="shared" si="4"/>
        <v>0.76294498381877018</v>
      </c>
      <c r="N37" s="6">
        <v>6.3</v>
      </c>
      <c r="O37" s="6">
        <f t="shared" si="5"/>
        <v>0.82971014492753614</v>
      </c>
      <c r="P37" s="211">
        <f t="shared" si="24"/>
        <v>0.79632756437315311</v>
      </c>
      <c r="Q37" s="152">
        <v>0.29199999999999998</v>
      </c>
      <c r="R37" s="6">
        <f t="shared" si="6"/>
        <v>0.47977346278317184</v>
      </c>
      <c r="S37" s="6">
        <v>7.1</v>
      </c>
      <c r="T37" s="6">
        <f t="shared" si="7"/>
        <v>0.77173913043478259</v>
      </c>
      <c r="U37" s="211">
        <f t="shared" si="25"/>
        <v>0.62575629660897725</v>
      </c>
      <c r="V37" s="152">
        <v>0.28799999999999998</v>
      </c>
      <c r="W37" s="6">
        <f t="shared" si="8"/>
        <v>0.51213592233009742</v>
      </c>
      <c r="X37" s="6">
        <v>6.8</v>
      </c>
      <c r="Y37" s="6">
        <f t="shared" si="9"/>
        <v>0.79347826086956508</v>
      </c>
      <c r="Z37" s="211">
        <f t="shared" si="26"/>
        <v>0.65280709159983119</v>
      </c>
      <c r="AA37" s="152">
        <v>0.29699999999999999</v>
      </c>
      <c r="AB37" s="6">
        <f t="shared" si="10"/>
        <v>0.43932038834951487</v>
      </c>
      <c r="AC37" s="6">
        <v>8.5</v>
      </c>
      <c r="AD37" s="6">
        <f t="shared" si="11"/>
        <v>0.67028985507246375</v>
      </c>
      <c r="AE37" s="211">
        <f t="shared" si="27"/>
        <v>0.55480512171098928</v>
      </c>
      <c r="AF37" s="152">
        <v>0.32200000000000001</v>
      </c>
      <c r="AG37" s="6">
        <f t="shared" si="12"/>
        <v>0.23705501618123004</v>
      </c>
      <c r="AH37" s="6">
        <v>9.8000000000000007</v>
      </c>
      <c r="AI37" s="6">
        <f t="shared" si="13"/>
        <v>0.57608695652173902</v>
      </c>
      <c r="AJ37" s="211">
        <f t="shared" si="28"/>
        <v>0.40657098635148453</v>
      </c>
      <c r="AK37" s="152">
        <v>0.29799999999999999</v>
      </c>
      <c r="AL37" s="6">
        <f t="shared" si="14"/>
        <v>0.43122977346278346</v>
      </c>
      <c r="AM37" s="6">
        <v>7.9</v>
      </c>
      <c r="AN37" s="6">
        <f t="shared" si="15"/>
        <v>0.71376811594202894</v>
      </c>
      <c r="AO37" s="211">
        <f t="shared" si="29"/>
        <v>0.57249894470240625</v>
      </c>
      <c r="AP37" s="152">
        <v>0.29699999999999999</v>
      </c>
      <c r="AQ37" s="6">
        <f t="shared" si="16"/>
        <v>0.43932038834951487</v>
      </c>
      <c r="AR37" s="6">
        <v>8.1</v>
      </c>
      <c r="AS37" s="6">
        <f t="shared" si="17"/>
        <v>0.69927536231884058</v>
      </c>
      <c r="AT37" s="211">
        <f t="shared" si="30"/>
        <v>0.56929787533417775</v>
      </c>
      <c r="AU37" s="152">
        <v>0.307</v>
      </c>
      <c r="AV37" s="6">
        <f t="shared" si="18"/>
        <v>0.35841423948220091</v>
      </c>
      <c r="AW37" s="6">
        <v>11.7</v>
      </c>
      <c r="AX37" s="6">
        <f t="shared" si="19"/>
        <v>0.43840579710144928</v>
      </c>
      <c r="AY37" s="211">
        <f t="shared" si="31"/>
        <v>0.3984100182918251</v>
      </c>
      <c r="AZ37" s="152">
        <v>0.313</v>
      </c>
      <c r="BA37" s="6">
        <f t="shared" si="20"/>
        <v>0.30987055016181259</v>
      </c>
      <c r="BB37" s="1">
        <v>9.5</v>
      </c>
      <c r="BC37" s="6">
        <f t="shared" si="21"/>
        <v>0.59782608695652173</v>
      </c>
      <c r="BD37" s="211">
        <f t="shared" si="32"/>
        <v>0.45384831855916719</v>
      </c>
    </row>
    <row r="38" spans="1:56" ht="12.75" customHeight="1" x14ac:dyDescent="0.2">
      <c r="A38" s="1">
        <v>2013</v>
      </c>
      <c r="B38" s="152">
        <v>0.318</v>
      </c>
      <c r="C38" s="6">
        <f t="shared" si="0"/>
        <v>0.26941747572815561</v>
      </c>
      <c r="D38" s="1">
        <v>9.6999999999999993</v>
      </c>
      <c r="E38" s="6">
        <f t="shared" si="1"/>
        <v>0.58333333333333337</v>
      </c>
      <c r="F38" s="211">
        <f t="shared" si="22"/>
        <v>0.42637540453074452</v>
      </c>
      <c r="G38" s="152">
        <v>0.30599999999999999</v>
      </c>
      <c r="H38" s="6">
        <f t="shared" si="2"/>
        <v>0.36650485436893232</v>
      </c>
      <c r="I38" s="6">
        <v>6.9</v>
      </c>
      <c r="J38" s="6">
        <f t="shared" si="3"/>
        <v>0.78623188405797095</v>
      </c>
      <c r="K38" s="211">
        <f t="shared" si="23"/>
        <v>0.57636836921345158</v>
      </c>
      <c r="L38" s="152">
        <v>0.28499999999999998</v>
      </c>
      <c r="M38" s="6">
        <f t="shared" si="4"/>
        <v>0.53640776699029158</v>
      </c>
      <c r="N38" s="6">
        <v>7.6</v>
      </c>
      <c r="O38" s="6">
        <f t="shared" si="5"/>
        <v>0.73550724637681153</v>
      </c>
      <c r="P38" s="211">
        <f t="shared" si="24"/>
        <v>0.63595750668355155</v>
      </c>
      <c r="Q38" s="152">
        <v>0.30199999999999999</v>
      </c>
      <c r="R38" s="6">
        <f t="shared" si="6"/>
        <v>0.39886731391585789</v>
      </c>
      <c r="S38" s="6">
        <v>6.9</v>
      </c>
      <c r="T38" s="6">
        <f t="shared" si="7"/>
        <v>0.78623188405797095</v>
      </c>
      <c r="U38" s="211">
        <f t="shared" si="25"/>
        <v>0.59254959898691439</v>
      </c>
      <c r="V38" s="152">
        <v>0.28299999999999997</v>
      </c>
      <c r="W38" s="6">
        <f t="shared" si="8"/>
        <v>0.55258899676375439</v>
      </c>
      <c r="X38" s="6">
        <v>6.6</v>
      </c>
      <c r="Y38" s="6">
        <f t="shared" si="9"/>
        <v>0.80797101449275366</v>
      </c>
      <c r="Z38" s="211">
        <f t="shared" si="26"/>
        <v>0.68028000562825408</v>
      </c>
      <c r="AA38" s="152">
        <v>0.29199999999999998</v>
      </c>
      <c r="AB38" s="6">
        <f t="shared" si="10"/>
        <v>0.47977346278317184</v>
      </c>
      <c r="AC38" s="6">
        <v>8</v>
      </c>
      <c r="AD38" s="6">
        <f t="shared" si="11"/>
        <v>0.7065217391304347</v>
      </c>
      <c r="AE38" s="211">
        <f t="shared" si="27"/>
        <v>0.5931476009568033</v>
      </c>
      <c r="AF38" s="152">
        <v>0.32700000000000001</v>
      </c>
      <c r="AG38" s="6">
        <f t="shared" si="12"/>
        <v>0.19660194174757306</v>
      </c>
      <c r="AH38" s="6">
        <v>9.9</v>
      </c>
      <c r="AI38" s="6">
        <f t="shared" si="13"/>
        <v>0.5688405797101449</v>
      </c>
      <c r="AJ38" s="211">
        <f t="shared" si="28"/>
        <v>0.38272126072885898</v>
      </c>
      <c r="AK38" s="152">
        <v>0.29399999999999998</v>
      </c>
      <c r="AL38" s="6">
        <f t="shared" si="14"/>
        <v>0.46359223300970909</v>
      </c>
      <c r="AM38" s="6">
        <v>8.1999999999999993</v>
      </c>
      <c r="AN38" s="6">
        <f t="shared" si="15"/>
        <v>0.69202898550724634</v>
      </c>
      <c r="AO38" s="211">
        <f t="shared" si="29"/>
        <v>0.57781060925847771</v>
      </c>
      <c r="AP38" s="152">
        <v>0.307</v>
      </c>
      <c r="AQ38" s="6">
        <f t="shared" si="16"/>
        <v>0.35841423948220091</v>
      </c>
      <c r="AR38" s="6">
        <v>8.1</v>
      </c>
      <c r="AS38" s="6">
        <f t="shared" si="17"/>
        <v>0.69927536231884058</v>
      </c>
      <c r="AT38" s="211">
        <f t="shared" si="30"/>
        <v>0.52884480090052077</v>
      </c>
      <c r="AU38" s="152">
        <v>0.313</v>
      </c>
      <c r="AV38" s="6">
        <f t="shared" si="18"/>
        <v>0.30987055016181259</v>
      </c>
      <c r="AW38" s="6">
        <v>12.1</v>
      </c>
      <c r="AX38" s="6">
        <f t="shared" si="19"/>
        <v>0.40942028985507245</v>
      </c>
      <c r="AY38" s="211">
        <f t="shared" si="31"/>
        <v>0.35964542000844252</v>
      </c>
      <c r="AZ38" s="152">
        <v>0.318</v>
      </c>
      <c r="BA38" s="6">
        <f t="shared" si="20"/>
        <v>0.26941747572815561</v>
      </c>
      <c r="BB38" s="1">
        <v>10.1</v>
      </c>
      <c r="BC38" s="6">
        <f t="shared" si="21"/>
        <v>0.55434782608695654</v>
      </c>
      <c r="BD38" s="211">
        <f t="shared" si="32"/>
        <v>0.41188265090755605</v>
      </c>
    </row>
    <row r="39" spans="1:56" ht="12.75" customHeight="1" x14ac:dyDescent="0.2">
      <c r="A39" s="1">
        <v>2014</v>
      </c>
      <c r="B39" s="152">
        <v>0.311</v>
      </c>
      <c r="C39" s="6">
        <f t="shared" si="0"/>
        <v>0.32605177993527534</v>
      </c>
      <c r="D39" s="1">
        <v>10</v>
      </c>
      <c r="E39" s="6">
        <f t="shared" si="1"/>
        <v>0.56159420289855067</v>
      </c>
      <c r="F39" s="211">
        <f t="shared" si="22"/>
        <v>0.443822991416913</v>
      </c>
      <c r="G39" s="152">
        <v>0.29299999999999998</v>
      </c>
      <c r="H39" s="6">
        <f t="shared" si="2"/>
        <v>0.47168284789644044</v>
      </c>
      <c r="I39" s="6">
        <v>7</v>
      </c>
      <c r="J39" s="6">
        <f t="shared" si="3"/>
        <v>0.77898550724637672</v>
      </c>
      <c r="K39" s="211">
        <f t="shared" si="23"/>
        <v>0.62533417757140852</v>
      </c>
      <c r="L39" s="152">
        <v>0.27500000000000002</v>
      </c>
      <c r="M39" s="6">
        <f t="shared" si="4"/>
        <v>0.61731391585760509</v>
      </c>
      <c r="N39" s="6">
        <v>5.8</v>
      </c>
      <c r="O39" s="6">
        <f t="shared" si="5"/>
        <v>0.8659420289855071</v>
      </c>
      <c r="P39" s="211">
        <f t="shared" si="24"/>
        <v>0.74162797242155609</v>
      </c>
      <c r="Q39" s="152">
        <v>0.29099999999999998</v>
      </c>
      <c r="R39" s="6">
        <f t="shared" si="6"/>
        <v>0.48786407766990325</v>
      </c>
      <c r="S39" s="6">
        <v>7.2</v>
      </c>
      <c r="T39" s="6">
        <f t="shared" si="7"/>
        <v>0.76449275362318847</v>
      </c>
      <c r="U39" s="211">
        <f t="shared" si="25"/>
        <v>0.62617841564654586</v>
      </c>
      <c r="V39" s="152">
        <v>0.27700000000000002</v>
      </c>
      <c r="W39" s="6">
        <f t="shared" si="8"/>
        <v>0.60113268608414228</v>
      </c>
      <c r="X39" s="6">
        <v>6.6</v>
      </c>
      <c r="Y39" s="6">
        <f t="shared" si="9"/>
        <v>0.80797101449275366</v>
      </c>
      <c r="Z39" s="211">
        <f t="shared" si="26"/>
        <v>0.70455185028844802</v>
      </c>
      <c r="AA39" s="152">
        <v>0.28100000000000003</v>
      </c>
      <c r="AB39" s="6">
        <f t="shared" si="10"/>
        <v>0.56877022653721676</v>
      </c>
      <c r="AC39" s="6">
        <v>8.4</v>
      </c>
      <c r="AD39" s="6">
        <f t="shared" si="11"/>
        <v>0.67753623188405787</v>
      </c>
      <c r="AE39" s="211">
        <f t="shared" si="27"/>
        <v>0.62315322921063732</v>
      </c>
      <c r="AF39" s="152">
        <v>0.316</v>
      </c>
      <c r="AG39" s="6">
        <f t="shared" si="12"/>
        <v>0.28559870550161837</v>
      </c>
      <c r="AH39" s="6">
        <v>10.199999999999999</v>
      </c>
      <c r="AI39" s="6">
        <f t="shared" si="13"/>
        <v>0.54710144927536231</v>
      </c>
      <c r="AJ39" s="211">
        <f t="shared" si="28"/>
        <v>0.41635007738849034</v>
      </c>
      <c r="AK39" s="152">
        <v>0.29699999999999999</v>
      </c>
      <c r="AL39" s="6">
        <f t="shared" si="14"/>
        <v>0.43932038834951487</v>
      </c>
      <c r="AM39" s="6">
        <v>8.1999999999999993</v>
      </c>
      <c r="AN39" s="6">
        <f t="shared" si="15"/>
        <v>0.69202898550724634</v>
      </c>
      <c r="AO39" s="211">
        <f t="shared" si="29"/>
        <v>0.56567468692838063</v>
      </c>
      <c r="AP39" s="152">
        <v>0.307</v>
      </c>
      <c r="AQ39" s="6">
        <f t="shared" si="16"/>
        <v>0.35841423948220091</v>
      </c>
      <c r="AR39" s="6">
        <v>8.6</v>
      </c>
      <c r="AS39" s="6">
        <f t="shared" si="17"/>
        <v>0.66304347826086951</v>
      </c>
      <c r="AT39" s="211">
        <f t="shared" si="30"/>
        <v>0.51072885887153519</v>
      </c>
      <c r="AU39" s="152">
        <v>0.31900000000000001</v>
      </c>
      <c r="AV39" s="6">
        <f t="shared" si="18"/>
        <v>0.2613268608414242</v>
      </c>
      <c r="AW39" s="6">
        <v>12.6</v>
      </c>
      <c r="AX39" s="6">
        <f t="shared" si="19"/>
        <v>0.37318840579710144</v>
      </c>
      <c r="AY39" s="211">
        <f t="shared" si="31"/>
        <v>0.31725763331926282</v>
      </c>
      <c r="AZ39" s="152">
        <v>0.308</v>
      </c>
      <c r="BA39" s="6">
        <f t="shared" si="20"/>
        <v>0.35032362459546956</v>
      </c>
      <c r="BB39" s="1">
        <v>9.5</v>
      </c>
      <c r="BC39" s="6">
        <f t="shared" si="21"/>
        <v>0.59782608695652173</v>
      </c>
      <c r="BD39" s="211">
        <f t="shared" si="32"/>
        <v>0.47407485577599562</v>
      </c>
    </row>
    <row r="40" spans="1:56" ht="12.75" customHeight="1" x14ac:dyDescent="0.2">
      <c r="A40" s="1">
        <v>2015</v>
      </c>
      <c r="B40" s="152">
        <v>0.314</v>
      </c>
      <c r="C40" s="6">
        <f t="shared" si="0"/>
        <v>0.30177993527508118</v>
      </c>
      <c r="D40" s="1">
        <v>10.6</v>
      </c>
      <c r="E40" s="6">
        <f t="shared" si="1"/>
        <v>0.51811594202898548</v>
      </c>
      <c r="F40" s="211">
        <f t="shared" si="22"/>
        <v>0.40994793865203333</v>
      </c>
      <c r="G40" s="152">
        <v>0.314</v>
      </c>
      <c r="H40" s="6">
        <f t="shared" si="2"/>
        <v>0.30177993527508118</v>
      </c>
      <c r="I40" s="6">
        <v>7.3</v>
      </c>
      <c r="J40" s="6">
        <f t="shared" si="3"/>
        <v>0.75724637681159412</v>
      </c>
      <c r="K40" s="211">
        <f t="shared" si="23"/>
        <v>0.52951315604333771</v>
      </c>
      <c r="L40" s="152">
        <v>0.27900000000000003</v>
      </c>
      <c r="M40" s="6">
        <f t="shared" si="4"/>
        <v>0.58495145631067957</v>
      </c>
      <c r="N40" s="6">
        <v>7.7</v>
      </c>
      <c r="O40" s="6">
        <f t="shared" si="5"/>
        <v>0.72826086956521741</v>
      </c>
      <c r="P40" s="211">
        <f t="shared" si="24"/>
        <v>0.65660616293794849</v>
      </c>
      <c r="Q40" s="152">
        <v>0.29799999999999999</v>
      </c>
      <c r="R40" s="6">
        <f t="shared" si="6"/>
        <v>0.43122977346278346</v>
      </c>
      <c r="S40" s="6">
        <v>7.2</v>
      </c>
      <c r="T40" s="6">
        <f t="shared" si="7"/>
        <v>0.76449275362318847</v>
      </c>
      <c r="U40" s="211">
        <f t="shared" si="25"/>
        <v>0.59786126354298597</v>
      </c>
      <c r="V40" s="152">
        <v>0.27300000000000002</v>
      </c>
      <c r="W40" s="6">
        <f t="shared" si="8"/>
        <v>0.6334951456310679</v>
      </c>
      <c r="X40" s="6">
        <v>6.2</v>
      </c>
      <c r="Y40" s="6">
        <f t="shared" si="9"/>
        <v>0.83695652173913049</v>
      </c>
      <c r="Z40" s="211">
        <f t="shared" si="26"/>
        <v>0.73522583368509919</v>
      </c>
      <c r="AA40" s="152">
        <v>0.28499999999999998</v>
      </c>
      <c r="AB40" s="6">
        <f t="shared" si="10"/>
        <v>0.53640776699029158</v>
      </c>
      <c r="AC40" s="6">
        <v>8.8000000000000007</v>
      </c>
      <c r="AD40" s="6">
        <f t="shared" si="11"/>
        <v>0.64855072463768104</v>
      </c>
      <c r="AE40" s="211">
        <f t="shared" si="27"/>
        <v>0.59247924581398625</v>
      </c>
      <c r="AF40" s="152">
        <v>0.318</v>
      </c>
      <c r="AG40" s="6">
        <f t="shared" si="12"/>
        <v>0.26941747572815561</v>
      </c>
      <c r="AH40" s="6">
        <v>10.7</v>
      </c>
      <c r="AI40" s="6">
        <f t="shared" si="13"/>
        <v>0.51086956521739135</v>
      </c>
      <c r="AJ40" s="211">
        <f t="shared" si="28"/>
        <v>0.39014352047277345</v>
      </c>
      <c r="AK40" s="152">
        <v>0.3</v>
      </c>
      <c r="AL40" s="6">
        <f t="shared" si="14"/>
        <v>0.4150485436893207</v>
      </c>
      <c r="AM40" s="6">
        <v>9.3000000000000007</v>
      </c>
      <c r="AN40" s="6">
        <f t="shared" si="15"/>
        <v>0.61231884057971009</v>
      </c>
      <c r="AO40" s="211">
        <f t="shared" si="29"/>
        <v>0.51368369213451537</v>
      </c>
      <c r="AP40" s="152">
        <v>0.30299999999999999</v>
      </c>
      <c r="AQ40" s="6">
        <f t="shared" si="16"/>
        <v>0.39077669902912654</v>
      </c>
      <c r="AR40" s="6">
        <v>8.5</v>
      </c>
      <c r="AS40" s="6">
        <f t="shared" si="17"/>
        <v>0.67028985507246375</v>
      </c>
      <c r="AT40" s="211">
        <f t="shared" si="30"/>
        <v>0.53053327705079512</v>
      </c>
      <c r="AU40" s="152">
        <v>0.32400000000000001</v>
      </c>
      <c r="AV40" s="6">
        <f t="shared" si="18"/>
        <v>0.22087378640776725</v>
      </c>
      <c r="AW40" s="6">
        <v>14</v>
      </c>
      <c r="AX40" s="6">
        <f t="shared" si="19"/>
        <v>0.27173913043478259</v>
      </c>
      <c r="AY40" s="211">
        <f t="shared" si="31"/>
        <v>0.24630645842127491</v>
      </c>
      <c r="AZ40" s="152">
        <v>0.312</v>
      </c>
      <c r="BA40" s="6">
        <f t="shared" si="20"/>
        <v>0.31796116504854399</v>
      </c>
      <c r="BB40" s="1">
        <v>10.6</v>
      </c>
      <c r="BC40" s="6">
        <f t="shared" si="21"/>
        <v>0.51811594202898548</v>
      </c>
      <c r="BD40" s="211">
        <f t="shared" si="32"/>
        <v>0.41803855353876473</v>
      </c>
    </row>
    <row r="41" spans="1:56" ht="12.75" customHeight="1" x14ac:dyDescent="0.2">
      <c r="A41" s="1">
        <v>2016</v>
      </c>
      <c r="B41" s="152">
        <v>0.30599999999999999</v>
      </c>
      <c r="C41" s="6">
        <f t="shared" si="0"/>
        <v>0.36650485436893232</v>
      </c>
      <c r="D41" s="1">
        <v>8.9</v>
      </c>
      <c r="E41" s="6">
        <f t="shared" si="1"/>
        <v>0.64130434782608692</v>
      </c>
      <c r="F41" s="211">
        <f t="shared" si="22"/>
        <v>0.50390460109750967</v>
      </c>
      <c r="G41" s="152">
        <v>0.30199999999999999</v>
      </c>
      <c r="H41" s="6">
        <f t="shared" si="2"/>
        <v>0.39886731391585789</v>
      </c>
      <c r="I41" s="6">
        <v>6.3</v>
      </c>
      <c r="J41" s="6">
        <f t="shared" si="3"/>
        <v>0.82971014492753614</v>
      </c>
      <c r="K41" s="211">
        <f t="shared" si="23"/>
        <v>0.61428872942169699</v>
      </c>
      <c r="L41" s="152">
        <v>0.27800000000000002</v>
      </c>
      <c r="M41" s="6">
        <f t="shared" si="4"/>
        <v>0.59304207119741092</v>
      </c>
      <c r="N41" s="6">
        <v>6.5</v>
      </c>
      <c r="O41" s="6">
        <f t="shared" si="5"/>
        <v>0.81521739130434778</v>
      </c>
      <c r="P41" s="211">
        <f t="shared" si="24"/>
        <v>0.70412973125087941</v>
      </c>
      <c r="Q41" s="152">
        <v>0.29699999999999999</v>
      </c>
      <c r="R41" s="6">
        <f t="shared" si="6"/>
        <v>0.43932038834951487</v>
      </c>
      <c r="S41" s="6">
        <v>6.5</v>
      </c>
      <c r="T41" s="6">
        <f t="shared" si="7"/>
        <v>0.81521739130434778</v>
      </c>
      <c r="U41" s="211">
        <f t="shared" si="25"/>
        <v>0.6272688898269313</v>
      </c>
      <c r="V41" s="152">
        <v>0.27900000000000003</v>
      </c>
      <c r="W41" s="6">
        <f t="shared" si="8"/>
        <v>0.58495145631067957</v>
      </c>
      <c r="X41" s="6">
        <v>6.6</v>
      </c>
      <c r="Y41" s="6">
        <f t="shared" si="9"/>
        <v>0.80797101449275366</v>
      </c>
      <c r="Z41" s="211">
        <f t="shared" si="26"/>
        <v>0.69646123540171656</v>
      </c>
      <c r="AA41" s="152">
        <v>0.28299999999999997</v>
      </c>
      <c r="AB41" s="6">
        <f t="shared" si="10"/>
        <v>0.55258899676375439</v>
      </c>
      <c r="AC41" s="6">
        <v>8.1999999999999993</v>
      </c>
      <c r="AD41" s="6">
        <f t="shared" si="11"/>
        <v>0.69202898550724634</v>
      </c>
      <c r="AE41" s="211">
        <f t="shared" si="27"/>
        <v>0.62230899113550042</v>
      </c>
      <c r="AF41" s="152">
        <v>0.318</v>
      </c>
      <c r="AG41" s="6">
        <f t="shared" si="12"/>
        <v>0.26941747572815561</v>
      </c>
      <c r="AH41" s="6">
        <v>9.1999999999999993</v>
      </c>
      <c r="AI41" s="6">
        <f t="shared" si="13"/>
        <v>0.61956521739130432</v>
      </c>
      <c r="AJ41" s="211">
        <f t="shared" si="28"/>
        <v>0.44449134655972999</v>
      </c>
      <c r="AK41" s="152">
        <v>0.28899999999999998</v>
      </c>
      <c r="AL41" s="6">
        <f t="shared" si="14"/>
        <v>0.50404530744336606</v>
      </c>
      <c r="AM41" s="6">
        <v>8.1</v>
      </c>
      <c r="AN41" s="6">
        <f t="shared" si="15"/>
        <v>0.69927536231884058</v>
      </c>
      <c r="AO41" s="211">
        <f t="shared" si="29"/>
        <v>0.60166033488110338</v>
      </c>
      <c r="AP41" s="152">
        <v>0.28899999999999998</v>
      </c>
      <c r="AQ41" s="6">
        <f t="shared" si="16"/>
        <v>0.50404530744336606</v>
      </c>
      <c r="AR41" s="6">
        <v>7</v>
      </c>
      <c r="AS41" s="6">
        <f t="shared" si="17"/>
        <v>0.77898550724637672</v>
      </c>
      <c r="AT41" s="211">
        <f t="shared" si="30"/>
        <v>0.64151540734487145</v>
      </c>
      <c r="AU41" s="152">
        <v>0.29599999999999999</v>
      </c>
      <c r="AV41" s="6">
        <f t="shared" si="18"/>
        <v>0.44741100323624627</v>
      </c>
      <c r="AW41" s="6">
        <v>9</v>
      </c>
      <c r="AX41" s="6">
        <f t="shared" si="19"/>
        <v>0.63405797101449268</v>
      </c>
      <c r="AY41" s="211">
        <f t="shared" si="31"/>
        <v>0.54073448712536942</v>
      </c>
      <c r="AZ41" s="152">
        <v>0.29799999999999999</v>
      </c>
      <c r="BA41" s="6">
        <f t="shared" si="20"/>
        <v>0.43122977346278346</v>
      </c>
      <c r="BB41" s="1">
        <v>9.9</v>
      </c>
      <c r="BC41" s="6">
        <f t="shared" si="21"/>
        <v>0.5688405797101449</v>
      </c>
      <c r="BD41" s="211">
        <f t="shared" si="32"/>
        <v>0.50003517658646413</v>
      </c>
    </row>
    <row r="42" spans="1:56" ht="12.75" customHeight="1" x14ac:dyDescent="0.2">
      <c r="A42" s="1">
        <v>2017</v>
      </c>
      <c r="B42" s="152">
        <v>0.309</v>
      </c>
      <c r="C42" s="6">
        <f t="shared" si="0"/>
        <v>0.34223300970873816</v>
      </c>
      <c r="D42" s="1">
        <v>9.6999999999999993</v>
      </c>
      <c r="E42" s="6">
        <f t="shared" si="1"/>
        <v>0.58333333333333337</v>
      </c>
      <c r="F42" s="211">
        <f t="shared" si="22"/>
        <v>0.46278317152103576</v>
      </c>
      <c r="G42" s="152">
        <v>0.309</v>
      </c>
      <c r="H42" s="6">
        <f t="shared" si="2"/>
        <v>0.34223300970873816</v>
      </c>
      <c r="I42" s="6">
        <v>6.6</v>
      </c>
      <c r="J42" s="6">
        <f t="shared" si="3"/>
        <v>0.80797101449275366</v>
      </c>
      <c r="K42" s="211">
        <f t="shared" si="23"/>
        <v>0.57510201210074596</v>
      </c>
      <c r="L42" s="152">
        <v>0.28699999999999998</v>
      </c>
      <c r="M42" s="6">
        <f t="shared" si="4"/>
        <v>0.52022653721682888</v>
      </c>
      <c r="N42" s="6">
        <v>6.9</v>
      </c>
      <c r="O42" s="6">
        <f t="shared" si="5"/>
        <v>0.78623188405797095</v>
      </c>
      <c r="P42" s="211">
        <f t="shared" si="24"/>
        <v>0.65322921063739992</v>
      </c>
      <c r="Q42" s="152">
        <v>0.29499999999999998</v>
      </c>
      <c r="R42" s="6">
        <f t="shared" si="6"/>
        <v>0.45550161812297768</v>
      </c>
      <c r="S42" s="6">
        <v>7.1</v>
      </c>
      <c r="T42" s="6">
        <f t="shared" si="7"/>
        <v>0.77173913043478259</v>
      </c>
      <c r="U42" s="211">
        <f t="shared" si="25"/>
        <v>0.61362037427888017</v>
      </c>
      <c r="V42" s="152">
        <v>0.27800000000000002</v>
      </c>
      <c r="W42" s="6">
        <f t="shared" si="8"/>
        <v>0.59304207119741092</v>
      </c>
      <c r="X42" s="6">
        <v>6.8</v>
      </c>
      <c r="Y42" s="6">
        <f t="shared" si="9"/>
        <v>0.79347826086956508</v>
      </c>
      <c r="Z42" s="211">
        <f t="shared" si="26"/>
        <v>0.69326016603348806</v>
      </c>
      <c r="AA42" s="152">
        <v>0.28699999999999998</v>
      </c>
      <c r="AB42" s="6">
        <f t="shared" si="10"/>
        <v>0.52022653721682888</v>
      </c>
      <c r="AC42" s="6">
        <v>8.5</v>
      </c>
      <c r="AD42" s="6">
        <f t="shared" si="11"/>
        <v>0.67028985507246375</v>
      </c>
      <c r="AE42" s="211">
        <f t="shared" si="27"/>
        <v>0.59525819614464637</v>
      </c>
      <c r="AF42" s="152">
        <v>0.32100000000000001</v>
      </c>
      <c r="AG42" s="6">
        <f t="shared" si="12"/>
        <v>0.24514563106796142</v>
      </c>
      <c r="AH42" s="6">
        <v>10</v>
      </c>
      <c r="AI42" s="6">
        <f t="shared" si="13"/>
        <v>0.56159420289855067</v>
      </c>
      <c r="AJ42" s="211">
        <f t="shared" si="28"/>
        <v>0.40336991698325603</v>
      </c>
      <c r="AK42" s="152">
        <v>0.30399999999999999</v>
      </c>
      <c r="AL42" s="6">
        <f t="shared" si="14"/>
        <v>0.38268608414239513</v>
      </c>
      <c r="AM42" s="6">
        <v>9.1</v>
      </c>
      <c r="AN42" s="6">
        <f t="shared" si="15"/>
        <v>0.62681159420289856</v>
      </c>
      <c r="AO42" s="211">
        <f t="shared" si="29"/>
        <v>0.5047488391726469</v>
      </c>
      <c r="AP42" s="152">
        <v>0.30199999999999999</v>
      </c>
      <c r="AQ42" s="6">
        <f t="shared" si="16"/>
        <v>0.39886731391585789</v>
      </c>
      <c r="AR42" s="6">
        <v>8.4</v>
      </c>
      <c r="AS42" s="6">
        <f t="shared" si="17"/>
        <v>0.67753623188405787</v>
      </c>
      <c r="AT42" s="211">
        <f t="shared" si="30"/>
        <v>0.53820177289995785</v>
      </c>
      <c r="AU42" s="152">
        <v>0.29399999999999998</v>
      </c>
      <c r="AV42" s="6">
        <f t="shared" si="18"/>
        <v>0.46359223300970909</v>
      </c>
      <c r="AW42" s="6">
        <v>10</v>
      </c>
      <c r="AX42" s="6">
        <f t="shared" si="19"/>
        <v>0.56159420289855067</v>
      </c>
      <c r="AY42" s="211">
        <f t="shared" si="31"/>
        <v>0.51259321795412993</v>
      </c>
      <c r="AZ42" s="152">
        <v>0.30299999999999999</v>
      </c>
      <c r="BA42" s="6">
        <f t="shared" si="20"/>
        <v>0.39077669902912654</v>
      </c>
      <c r="BB42" s="1">
        <v>11.3</v>
      </c>
      <c r="BC42" s="6">
        <f t="shared" si="21"/>
        <v>0.467391304347826</v>
      </c>
      <c r="BD42" s="211">
        <f t="shared" si="32"/>
        <v>0.42908400168847627</v>
      </c>
    </row>
    <row r="43" spans="1:56" ht="12.75" customHeight="1" x14ac:dyDescent="0.2">
      <c r="A43" s="1">
        <v>2018</v>
      </c>
      <c r="B43" s="152">
        <v>0.30399999999999999</v>
      </c>
      <c r="C43" s="6">
        <f t="shared" si="0"/>
        <v>0.38268608414239513</v>
      </c>
      <c r="D43" s="1">
        <v>9.8000000000000007</v>
      </c>
      <c r="E43" s="6">
        <f t="shared" si="1"/>
        <v>0.57608695652173902</v>
      </c>
      <c r="F43" s="211">
        <f t="shared" si="22"/>
        <v>0.47938652033206708</v>
      </c>
      <c r="G43" s="152">
        <v>0.29799999999999999</v>
      </c>
      <c r="H43" s="6">
        <f t="shared" si="2"/>
        <v>0.43122977346278346</v>
      </c>
      <c r="I43" s="6">
        <v>6.7</v>
      </c>
      <c r="J43" s="6">
        <f t="shared" si="3"/>
        <v>0.80072463768115942</v>
      </c>
      <c r="K43" s="211">
        <f t="shared" si="23"/>
        <v>0.61597720557197144</v>
      </c>
      <c r="L43" s="152">
        <v>0.28599999999999998</v>
      </c>
      <c r="M43" s="6">
        <f t="shared" si="4"/>
        <v>0.52831715210356023</v>
      </c>
      <c r="N43" s="6">
        <v>8.6</v>
      </c>
      <c r="O43" s="6">
        <f t="shared" si="5"/>
        <v>0.66304347826086951</v>
      </c>
      <c r="P43" s="211">
        <f t="shared" si="24"/>
        <v>0.59568031518221487</v>
      </c>
      <c r="Q43" s="152">
        <v>0.28799999999999998</v>
      </c>
      <c r="R43" s="6">
        <f t="shared" si="6"/>
        <v>0.51213592233009742</v>
      </c>
      <c r="S43" s="6">
        <v>7.2</v>
      </c>
      <c r="T43" s="6">
        <f t="shared" si="7"/>
        <v>0.76449275362318847</v>
      </c>
      <c r="U43" s="211">
        <f t="shared" si="25"/>
        <v>0.63831433797664294</v>
      </c>
      <c r="V43" s="152">
        <v>0.28299999999999997</v>
      </c>
      <c r="W43" s="6">
        <f t="shared" si="8"/>
        <v>0.55258899676375439</v>
      </c>
      <c r="X43" s="6">
        <v>7.1</v>
      </c>
      <c r="Y43" s="6">
        <f t="shared" si="9"/>
        <v>0.77173913043478259</v>
      </c>
      <c r="Z43" s="211">
        <f t="shared" si="26"/>
        <v>0.66216406359926849</v>
      </c>
      <c r="AA43" s="152">
        <v>0.28299999999999997</v>
      </c>
      <c r="AB43" s="6">
        <f t="shared" si="10"/>
        <v>0.55258899676375439</v>
      </c>
      <c r="AC43" s="6">
        <v>8.6999999999999993</v>
      </c>
      <c r="AD43" s="6">
        <f t="shared" si="11"/>
        <v>0.65579710144927539</v>
      </c>
      <c r="AE43" s="211">
        <f t="shared" si="27"/>
        <v>0.60419304910651483</v>
      </c>
      <c r="AF43" s="152">
        <v>0.313</v>
      </c>
      <c r="AG43" s="6">
        <f t="shared" si="12"/>
        <v>0.30987055016181259</v>
      </c>
      <c r="AH43" s="6">
        <v>10.1</v>
      </c>
      <c r="AI43" s="6">
        <f t="shared" si="13"/>
        <v>0.55434782608695654</v>
      </c>
      <c r="AJ43" s="211">
        <f t="shared" si="28"/>
        <v>0.43210918812438459</v>
      </c>
      <c r="AK43" s="152">
        <v>0.29099999999999998</v>
      </c>
      <c r="AL43" s="6">
        <f t="shared" si="14"/>
        <v>0.48786407766990325</v>
      </c>
      <c r="AM43" s="6">
        <v>9.4</v>
      </c>
      <c r="AN43" s="6">
        <f t="shared" si="15"/>
        <v>0.60507246376811585</v>
      </c>
      <c r="AO43" s="211">
        <f t="shared" si="29"/>
        <v>0.54646827071900961</v>
      </c>
      <c r="AP43" s="152">
        <v>0.28899999999999998</v>
      </c>
      <c r="AQ43" s="6">
        <f t="shared" si="16"/>
        <v>0.50404530744336606</v>
      </c>
      <c r="AR43" s="6">
        <v>9</v>
      </c>
      <c r="AS43" s="6">
        <f t="shared" si="17"/>
        <v>0.63405797101449268</v>
      </c>
      <c r="AT43" s="211">
        <f t="shared" si="30"/>
        <v>0.56905163922892932</v>
      </c>
      <c r="AU43" s="152">
        <v>0.29599999999999999</v>
      </c>
      <c r="AV43" s="6">
        <f t="shared" si="18"/>
        <v>0.44741100323624627</v>
      </c>
      <c r="AW43" s="6">
        <v>10</v>
      </c>
      <c r="AX43" s="6">
        <f t="shared" si="19"/>
        <v>0.56159420289855067</v>
      </c>
      <c r="AY43" s="211">
        <f t="shared" si="31"/>
        <v>0.50450260306739847</v>
      </c>
      <c r="AZ43" s="152">
        <v>0.30399999999999999</v>
      </c>
      <c r="BA43" s="6">
        <f t="shared" si="20"/>
        <v>0.38268608414239513</v>
      </c>
      <c r="BB43" s="1">
        <v>11.2</v>
      </c>
      <c r="BC43" s="6">
        <f t="shared" si="21"/>
        <v>0.47463768115942034</v>
      </c>
      <c r="BD43" s="211">
        <f t="shared" si="32"/>
        <v>0.42866188265090777</v>
      </c>
    </row>
    <row r="44" spans="1:56" ht="12.75" customHeight="1" x14ac:dyDescent="0.2">
      <c r="A44" s="1">
        <v>2019</v>
      </c>
      <c r="B44" s="1">
        <v>0.29899999999999999</v>
      </c>
      <c r="C44" s="6">
        <f t="shared" si="0"/>
        <v>0.42313915857605211</v>
      </c>
      <c r="D44" s="1">
        <v>9.9</v>
      </c>
      <c r="E44" s="6">
        <f t="shared" si="1"/>
        <v>0.5688405797101449</v>
      </c>
      <c r="F44" s="211">
        <f t="shared" si="22"/>
        <v>0.49598986914309851</v>
      </c>
      <c r="G44" s="152">
        <v>0.30199999999999999</v>
      </c>
      <c r="H44" s="6">
        <f t="shared" si="2"/>
        <v>0.39886731391585789</v>
      </c>
      <c r="I44" s="6">
        <v>6.5</v>
      </c>
      <c r="J44" s="6">
        <f t="shared" si="3"/>
        <v>0.81521739130434778</v>
      </c>
      <c r="K44" s="211">
        <f t="shared" si="23"/>
        <v>0.60704235261010286</v>
      </c>
      <c r="L44" s="1">
        <v>0.26600000000000001</v>
      </c>
      <c r="M44" s="6">
        <f t="shared" si="4"/>
        <v>0.69012944983818769</v>
      </c>
      <c r="N44" s="6">
        <v>9</v>
      </c>
      <c r="O44" s="6">
        <f t="shared" si="5"/>
        <v>0.63405797101449268</v>
      </c>
      <c r="P44" s="211">
        <f t="shared" si="24"/>
        <v>0.66209371042634024</v>
      </c>
      <c r="Q44" s="1">
        <v>0.27700000000000002</v>
      </c>
      <c r="R44" s="6">
        <f t="shared" si="6"/>
        <v>0.60113268608414228</v>
      </c>
      <c r="S44" s="6">
        <v>7.7</v>
      </c>
      <c r="T44" s="6">
        <f t="shared" si="7"/>
        <v>0.72826086956521741</v>
      </c>
      <c r="U44" s="211">
        <f t="shared" si="25"/>
        <v>0.66469677782467984</v>
      </c>
      <c r="V44" s="6">
        <v>0.27200000000000002</v>
      </c>
      <c r="W44" s="6">
        <f t="shared" si="8"/>
        <v>0.64158576051779925</v>
      </c>
      <c r="X44" s="6">
        <v>6.9</v>
      </c>
      <c r="Y44" s="6">
        <f t="shared" si="9"/>
        <v>0.78623188405797095</v>
      </c>
      <c r="Z44" s="211">
        <f t="shared" si="26"/>
        <v>0.7139088222878851</v>
      </c>
      <c r="AA44" s="6">
        <v>0.28199999999999997</v>
      </c>
      <c r="AB44" s="6">
        <f t="shared" si="10"/>
        <v>0.56067961165048574</v>
      </c>
      <c r="AC44" s="6">
        <v>8.6</v>
      </c>
      <c r="AD44" s="6">
        <f t="shared" si="11"/>
        <v>0.66304347826086951</v>
      </c>
      <c r="AE44" s="211">
        <f t="shared" si="27"/>
        <v>0.61186154495567768</v>
      </c>
      <c r="AF44" s="6">
        <v>0.30399999999999999</v>
      </c>
      <c r="AG44" s="6">
        <f t="shared" si="12"/>
        <v>0.38268608414239513</v>
      </c>
      <c r="AH44" s="6">
        <v>10.3</v>
      </c>
      <c r="AI44" s="6">
        <f t="shared" si="13"/>
        <v>0.53985507246376807</v>
      </c>
      <c r="AJ44" s="211">
        <f t="shared" si="28"/>
        <v>0.4612705783030816</v>
      </c>
      <c r="AK44" s="6">
        <v>0.28999999999999998</v>
      </c>
      <c r="AL44" s="6">
        <f t="shared" si="14"/>
        <v>0.49595469255663466</v>
      </c>
      <c r="AM44" s="6">
        <v>9.6</v>
      </c>
      <c r="AN44" s="6">
        <f t="shared" si="15"/>
        <v>0.59057971014492749</v>
      </c>
      <c r="AO44" s="211">
        <f t="shared" si="29"/>
        <v>0.5432672013507811</v>
      </c>
      <c r="AP44" s="6">
        <v>0.29099999999999998</v>
      </c>
      <c r="AQ44" s="6">
        <f t="shared" si="16"/>
        <v>0.48786407766990325</v>
      </c>
      <c r="AR44" s="6">
        <v>9</v>
      </c>
      <c r="AS44" s="6">
        <f t="shared" si="17"/>
        <v>0.63405797101449268</v>
      </c>
      <c r="AT44" s="211">
        <f t="shared" si="30"/>
        <v>0.56096102434219797</v>
      </c>
      <c r="AU44" s="6">
        <v>0.29099999999999998</v>
      </c>
      <c r="AV44" s="6">
        <f t="shared" si="18"/>
        <v>0.48786407766990325</v>
      </c>
      <c r="AW44" s="6">
        <v>10.1</v>
      </c>
      <c r="AX44" s="6">
        <f t="shared" si="19"/>
        <v>0.55434782608695654</v>
      </c>
      <c r="AY44" s="211">
        <f t="shared" si="31"/>
        <v>0.5211059518784299</v>
      </c>
      <c r="AZ44" s="6">
        <v>0.30499999999999999</v>
      </c>
      <c r="BA44" s="6">
        <f t="shared" si="20"/>
        <v>0.37459546925566373</v>
      </c>
      <c r="BB44" s="1">
        <v>11.5</v>
      </c>
      <c r="BC44" s="6">
        <f t="shared" si="21"/>
        <v>0.45289855072463764</v>
      </c>
      <c r="BD44" s="211">
        <f t="shared" si="32"/>
        <v>0.41374700999015068</v>
      </c>
    </row>
    <row r="45" spans="1:56" ht="12.75" customHeight="1" x14ac:dyDescent="0.2">
      <c r="A45" s="1">
        <v>2020</v>
      </c>
      <c r="B45" s="153">
        <v>0.28100000000000003</v>
      </c>
      <c r="C45" s="6">
        <f t="shared" si="0"/>
        <v>0.56877022653721676</v>
      </c>
      <c r="D45" s="1">
        <v>9.6</v>
      </c>
      <c r="E45" s="6">
        <f t="shared" si="1"/>
        <v>0.59057971014492749</v>
      </c>
      <c r="F45" s="211">
        <f t="shared" si="22"/>
        <v>0.57967496834107213</v>
      </c>
      <c r="G45" s="154">
        <v>0.27</v>
      </c>
      <c r="H45" s="6">
        <f t="shared" si="2"/>
        <v>0.65776699029126207</v>
      </c>
      <c r="I45" s="6">
        <v>6.3</v>
      </c>
      <c r="J45" s="6">
        <f t="shared" si="3"/>
        <v>0.82971014492753614</v>
      </c>
      <c r="K45" s="211">
        <f t="shared" si="23"/>
        <v>0.74373856760939905</v>
      </c>
      <c r="L45" s="153">
        <v>0.25700000000000001</v>
      </c>
      <c r="M45" s="6">
        <f t="shared" si="4"/>
        <v>0.76294498381877018</v>
      </c>
      <c r="N45" s="6">
        <v>7.2</v>
      </c>
      <c r="O45" s="6">
        <f t="shared" si="5"/>
        <v>0.76449275362318847</v>
      </c>
      <c r="P45" s="211">
        <f t="shared" si="24"/>
        <v>0.76371886872097927</v>
      </c>
      <c r="Q45" s="154">
        <v>0.26</v>
      </c>
      <c r="R45" s="6">
        <f t="shared" si="6"/>
        <v>0.73867313915857602</v>
      </c>
      <c r="S45" s="6">
        <v>7.9</v>
      </c>
      <c r="T45" s="6">
        <f t="shared" si="7"/>
        <v>0.71376811594202894</v>
      </c>
      <c r="U45" s="211">
        <f t="shared" si="25"/>
        <v>0.72622062755030248</v>
      </c>
      <c r="V45" s="153">
        <v>0.26500000000000001</v>
      </c>
      <c r="W45" s="6">
        <f t="shared" si="8"/>
        <v>0.69822006472491904</v>
      </c>
      <c r="X45" s="6">
        <v>6.8</v>
      </c>
      <c r="Y45" s="6">
        <f t="shared" si="9"/>
        <v>0.79347826086956508</v>
      </c>
      <c r="Z45" s="211">
        <f t="shared" si="26"/>
        <v>0.74584916279724212</v>
      </c>
      <c r="AA45" s="153">
        <v>0.26100000000000001</v>
      </c>
      <c r="AB45" s="6">
        <f t="shared" si="10"/>
        <v>0.73058252427184467</v>
      </c>
      <c r="AC45" s="6">
        <v>8.3000000000000007</v>
      </c>
      <c r="AD45" s="6">
        <f t="shared" si="11"/>
        <v>0.68478260869565211</v>
      </c>
      <c r="AE45" s="211">
        <f t="shared" si="27"/>
        <v>0.70768256648374839</v>
      </c>
      <c r="AF45" s="154">
        <v>0.28999999999999998</v>
      </c>
      <c r="AG45" s="6">
        <f t="shared" si="12"/>
        <v>0.49595469255663466</v>
      </c>
      <c r="AH45" s="6">
        <v>10.3</v>
      </c>
      <c r="AI45" s="6">
        <f t="shared" si="13"/>
        <v>0.53985507246376807</v>
      </c>
      <c r="AJ45" s="211">
        <f t="shared" si="28"/>
        <v>0.51790488251020139</v>
      </c>
      <c r="AK45" s="153">
        <v>0.26900000000000002</v>
      </c>
      <c r="AL45" s="6">
        <f t="shared" si="14"/>
        <v>0.66585760517799342</v>
      </c>
      <c r="AM45" s="6">
        <v>9</v>
      </c>
      <c r="AN45" s="6">
        <f t="shared" si="15"/>
        <v>0.63405797101449268</v>
      </c>
      <c r="AO45" s="211">
        <f t="shared" si="29"/>
        <v>0.64995778809624305</v>
      </c>
      <c r="AP45" s="153">
        <v>0.26600000000000001</v>
      </c>
      <c r="AQ45" s="6">
        <f t="shared" si="16"/>
        <v>0.69012944983818769</v>
      </c>
      <c r="AR45" s="6">
        <v>8.1</v>
      </c>
      <c r="AS45" s="6">
        <f t="shared" si="17"/>
        <v>0.69927536231884058</v>
      </c>
      <c r="AT45" s="211">
        <f t="shared" si="30"/>
        <v>0.69470240607851408</v>
      </c>
      <c r="AU45" s="153">
        <v>0.27400000000000002</v>
      </c>
      <c r="AV45" s="6">
        <f t="shared" si="18"/>
        <v>0.62540453074433655</v>
      </c>
      <c r="AW45" s="6">
        <v>9.3000000000000007</v>
      </c>
      <c r="AX45" s="6">
        <f t="shared" si="19"/>
        <v>0.61231884057971009</v>
      </c>
      <c r="AY45" s="211">
        <f t="shared" si="31"/>
        <v>0.61886168566202326</v>
      </c>
      <c r="AZ45" s="154">
        <v>0.28000000000000003</v>
      </c>
      <c r="BA45" s="6">
        <f t="shared" si="20"/>
        <v>0.57686084142394811</v>
      </c>
      <c r="BB45" s="1">
        <v>11</v>
      </c>
      <c r="BC45" s="6">
        <f t="shared" si="21"/>
        <v>0.48913043478260865</v>
      </c>
      <c r="BD45" s="211">
        <f t="shared" si="32"/>
        <v>0.53299563810327832</v>
      </c>
    </row>
    <row r="46" spans="1:56" s="6" customFormat="1" ht="12.75" customHeight="1" x14ac:dyDescent="0.2">
      <c r="A46" s="16">
        <v>2021</v>
      </c>
      <c r="B46" s="6">
        <v>0.28799999999999998</v>
      </c>
      <c r="C46" s="6">
        <f t="shared" si="0"/>
        <v>0.51213592233009742</v>
      </c>
      <c r="D46" s="1">
        <v>11.5</v>
      </c>
      <c r="E46" s="6">
        <f t="shared" si="1"/>
        <v>0.45289855072463764</v>
      </c>
      <c r="F46" s="211">
        <f t="shared" si="22"/>
        <v>0.48251723652736755</v>
      </c>
      <c r="G46" s="6">
        <v>0.28199999999999997</v>
      </c>
      <c r="H46" s="6">
        <f t="shared" si="2"/>
        <v>0.56067961165048574</v>
      </c>
      <c r="I46" s="6">
        <v>8.1999999999999993</v>
      </c>
      <c r="J46" s="6">
        <f t="shared" si="3"/>
        <v>0.69202898550724634</v>
      </c>
      <c r="K46" s="211">
        <f t="shared" si="23"/>
        <v>0.62635429857886604</v>
      </c>
      <c r="L46" s="6">
        <v>0.252</v>
      </c>
      <c r="M46" s="6">
        <f t="shared" si="4"/>
        <v>0.80339805825242716</v>
      </c>
      <c r="N46" s="6">
        <v>9.9</v>
      </c>
      <c r="O46" s="6">
        <f t="shared" si="5"/>
        <v>0.5688405797101449</v>
      </c>
      <c r="P46" s="211">
        <f t="shared" si="24"/>
        <v>0.68611931898128597</v>
      </c>
      <c r="Q46" s="6">
        <v>0.26400000000000001</v>
      </c>
      <c r="R46" s="6">
        <f t="shared" si="6"/>
        <v>0.70631067961165039</v>
      </c>
      <c r="S46" s="6">
        <v>9.1</v>
      </c>
      <c r="T46" s="6">
        <f t="shared" si="7"/>
        <v>0.62681159420289856</v>
      </c>
      <c r="U46" s="211">
        <f t="shared" si="25"/>
        <v>0.66656113690727448</v>
      </c>
      <c r="V46" s="6">
        <v>0.26600000000000001</v>
      </c>
      <c r="W46" s="6">
        <f t="shared" si="8"/>
        <v>0.69012944983818769</v>
      </c>
      <c r="X46" s="6">
        <v>7.9</v>
      </c>
      <c r="Y46" s="6">
        <f t="shared" si="9"/>
        <v>0.71376811594202894</v>
      </c>
      <c r="Z46" s="211">
        <f t="shared" si="26"/>
        <v>0.70194878289010831</v>
      </c>
      <c r="AA46" s="6">
        <v>0.26400000000000001</v>
      </c>
      <c r="AB46" s="6">
        <f t="shared" si="10"/>
        <v>0.70631067961165039</v>
      </c>
      <c r="AC46" s="6">
        <v>10.1</v>
      </c>
      <c r="AD46" s="6">
        <f t="shared" si="11"/>
        <v>0.55434782608695654</v>
      </c>
      <c r="AE46" s="211">
        <f t="shared" si="27"/>
        <v>0.63032925284930341</v>
      </c>
      <c r="AF46" s="6">
        <v>0.29599999999999999</v>
      </c>
      <c r="AG46" s="6">
        <f t="shared" si="12"/>
        <v>0.44741100323624627</v>
      </c>
      <c r="AH46" s="6">
        <v>12.2</v>
      </c>
      <c r="AI46" s="6">
        <f t="shared" si="13"/>
        <v>0.40217391304347827</v>
      </c>
      <c r="AJ46" s="211">
        <f t="shared" si="28"/>
        <v>0.42479245813986227</v>
      </c>
      <c r="AK46" s="6">
        <v>0.27800000000000002</v>
      </c>
      <c r="AL46" s="6">
        <f t="shared" si="14"/>
        <v>0.59304207119741092</v>
      </c>
      <c r="AM46" s="6">
        <v>10</v>
      </c>
      <c r="AN46" s="6">
        <f t="shared" si="15"/>
        <v>0.56159420289855067</v>
      </c>
      <c r="AO46" s="211">
        <f t="shared" si="29"/>
        <v>0.57731813704798074</v>
      </c>
      <c r="AP46" s="6">
        <v>0.27400000000000002</v>
      </c>
      <c r="AQ46" s="6">
        <f t="shared" si="16"/>
        <v>0.62540453074433655</v>
      </c>
      <c r="AR46" s="6">
        <v>10</v>
      </c>
      <c r="AS46" s="6">
        <f t="shared" si="17"/>
        <v>0.56159420289855067</v>
      </c>
      <c r="AT46" s="211">
        <f t="shared" si="30"/>
        <v>0.59349936682144366</v>
      </c>
      <c r="AU46" s="6">
        <v>0.29499999999999998</v>
      </c>
      <c r="AV46" s="6">
        <f t="shared" si="18"/>
        <v>0.45550161812297768</v>
      </c>
      <c r="AW46" s="6">
        <v>11.6</v>
      </c>
      <c r="AX46" s="6">
        <f t="shared" si="19"/>
        <v>0.44565217391304346</v>
      </c>
      <c r="AY46" s="211">
        <f t="shared" si="31"/>
        <v>0.45057689601801054</v>
      </c>
      <c r="AZ46" s="6">
        <v>0.29099999999999998</v>
      </c>
      <c r="BA46" s="6">
        <f t="shared" si="20"/>
        <v>0.48786407766990325</v>
      </c>
      <c r="BB46" s="6">
        <v>12.7</v>
      </c>
      <c r="BC46" s="6">
        <f t="shared" si="21"/>
        <v>0.36594202898550726</v>
      </c>
      <c r="BD46" s="211">
        <f t="shared" si="32"/>
        <v>0.42690305332770528</v>
      </c>
    </row>
    <row r="47" spans="1:56" ht="12.75" customHeight="1" x14ac:dyDescent="0.2">
      <c r="A47" s="1">
        <v>2022</v>
      </c>
      <c r="B47" s="155">
        <v>0.3</v>
      </c>
      <c r="C47" s="6">
        <f t="shared" si="0"/>
        <v>0.4150485436893207</v>
      </c>
      <c r="D47" s="1">
        <v>10.6</v>
      </c>
      <c r="E47" s="6">
        <f t="shared" si="1"/>
        <v>0.51811594202898548</v>
      </c>
      <c r="F47" s="211">
        <f t="shared" si="22"/>
        <v>0.46658224285915306</v>
      </c>
      <c r="G47" s="155">
        <v>0.28299999999999997</v>
      </c>
      <c r="H47" s="6">
        <f t="shared" si="2"/>
        <v>0.55258899676375439</v>
      </c>
      <c r="I47" s="6">
        <v>7.7</v>
      </c>
      <c r="J47" s="6">
        <f t="shared" si="3"/>
        <v>0.72826086956521741</v>
      </c>
      <c r="K47" s="211">
        <f t="shared" si="23"/>
        <v>0.6404249331644859</v>
      </c>
      <c r="L47" s="155">
        <v>0.254</v>
      </c>
      <c r="M47" s="6">
        <f t="shared" si="4"/>
        <v>0.78721682847896435</v>
      </c>
      <c r="N47" s="6">
        <v>10.7</v>
      </c>
      <c r="O47" s="6">
        <f t="shared" si="5"/>
        <v>0.51086956521739135</v>
      </c>
      <c r="P47" s="211">
        <f t="shared" si="24"/>
        <v>0.64904319684817779</v>
      </c>
      <c r="Q47" s="155">
        <v>0.28000000000000003</v>
      </c>
      <c r="R47" s="6">
        <f t="shared" si="6"/>
        <v>0.57686084142394811</v>
      </c>
      <c r="S47" s="6">
        <v>8.4</v>
      </c>
      <c r="T47" s="6">
        <f t="shared" si="7"/>
        <v>0.67753623188405787</v>
      </c>
      <c r="U47" s="211">
        <f t="shared" si="25"/>
        <v>0.62719853665400294</v>
      </c>
      <c r="V47" s="155">
        <v>0.27500000000000002</v>
      </c>
      <c r="W47" s="6">
        <f t="shared" si="8"/>
        <v>0.61731391585760509</v>
      </c>
      <c r="X47" s="6">
        <v>7.9</v>
      </c>
      <c r="Y47" s="6">
        <f t="shared" si="9"/>
        <v>0.71376811594202894</v>
      </c>
      <c r="Z47" s="211">
        <f t="shared" si="26"/>
        <v>0.66554101589981696</v>
      </c>
      <c r="AA47" s="155">
        <v>0.27</v>
      </c>
      <c r="AB47" s="6">
        <f t="shared" si="10"/>
        <v>0.65776699029126207</v>
      </c>
      <c r="AC47" s="6">
        <v>9.1</v>
      </c>
      <c r="AD47" s="6">
        <f t="shared" si="11"/>
        <v>0.62681159420289856</v>
      </c>
      <c r="AE47" s="211">
        <f t="shared" si="27"/>
        <v>0.64228929224708031</v>
      </c>
      <c r="AF47" s="155">
        <v>0.313</v>
      </c>
      <c r="AG47" s="6">
        <f t="shared" si="12"/>
        <v>0.30987055016181259</v>
      </c>
      <c r="AH47" s="6">
        <v>10.9</v>
      </c>
      <c r="AI47" s="6">
        <f t="shared" si="13"/>
        <v>0.49637681159420283</v>
      </c>
      <c r="AJ47" s="211">
        <f t="shared" si="28"/>
        <v>0.40312368087800771</v>
      </c>
      <c r="AK47" s="155">
        <v>0.27900000000000003</v>
      </c>
      <c r="AL47" s="6">
        <f t="shared" si="14"/>
        <v>0.58495145631067957</v>
      </c>
      <c r="AM47" s="6">
        <v>10.8</v>
      </c>
      <c r="AN47" s="6">
        <f t="shared" si="15"/>
        <v>0.50362318840579701</v>
      </c>
      <c r="AO47" s="211">
        <f t="shared" si="29"/>
        <v>0.54428732235823829</v>
      </c>
      <c r="AP47" s="155">
        <v>0.28699999999999998</v>
      </c>
      <c r="AQ47" s="6">
        <f t="shared" si="16"/>
        <v>0.52022653721682888</v>
      </c>
      <c r="AR47" s="6">
        <v>9.9</v>
      </c>
      <c r="AS47" s="6">
        <f t="shared" si="17"/>
        <v>0.5688405797101449</v>
      </c>
      <c r="AT47" s="211">
        <f t="shared" si="30"/>
        <v>0.54453355846348694</v>
      </c>
      <c r="AU47" s="155">
        <v>0.30099999999999999</v>
      </c>
      <c r="AV47" s="6">
        <f t="shared" si="18"/>
        <v>0.4069579288025893</v>
      </c>
      <c r="AW47" s="6">
        <v>11.9</v>
      </c>
      <c r="AX47" s="6">
        <f t="shared" si="19"/>
        <v>0.42391304347826081</v>
      </c>
      <c r="AY47" s="211">
        <f t="shared" si="31"/>
        <v>0.41543548614042503</v>
      </c>
      <c r="AZ47" s="155">
        <f>0.306</f>
        <v>0.30599999999999999</v>
      </c>
      <c r="BA47" s="6">
        <f t="shared" si="20"/>
        <v>0.36650485436893232</v>
      </c>
      <c r="BB47" s="1">
        <v>11.4</v>
      </c>
      <c r="BC47" s="6">
        <f t="shared" si="21"/>
        <v>0.46014492753623182</v>
      </c>
      <c r="BD47" s="211">
        <f t="shared" si="32"/>
        <v>0.41332489095258207</v>
      </c>
    </row>
    <row r="48" spans="1:56" ht="12.75" customHeight="1" x14ac:dyDescent="0.2">
      <c r="A48" s="1">
        <v>2023</v>
      </c>
      <c r="B48" s="155">
        <v>0.3</v>
      </c>
      <c r="C48" s="6">
        <f t="shared" si="0"/>
        <v>0.4150485436893207</v>
      </c>
      <c r="D48" s="2">
        <v>10.6</v>
      </c>
      <c r="E48" s="6">
        <f t="shared" si="1"/>
        <v>0.51811594202898548</v>
      </c>
      <c r="F48" s="211">
        <f t="shared" si="22"/>
        <v>0.46658224285915306</v>
      </c>
      <c r="G48" s="155">
        <v>0.29199999999999998</v>
      </c>
      <c r="H48" s="6">
        <f t="shared" si="2"/>
        <v>0.47977346278317184</v>
      </c>
      <c r="I48" s="125">
        <v>7.7</v>
      </c>
      <c r="J48" s="6">
        <f t="shared" si="3"/>
        <v>0.72826086956521741</v>
      </c>
      <c r="K48" s="211">
        <f t="shared" si="23"/>
        <v>0.60401716617419465</v>
      </c>
      <c r="L48" s="155">
        <v>0.26200000000000001</v>
      </c>
      <c r="M48" s="6">
        <f t="shared" si="4"/>
        <v>0.72249190938511321</v>
      </c>
      <c r="N48" s="125">
        <v>10.7</v>
      </c>
      <c r="O48" s="6">
        <f t="shared" si="5"/>
        <v>0.51086956521739135</v>
      </c>
      <c r="P48" s="211">
        <f t="shared" si="24"/>
        <v>0.61668073730125228</v>
      </c>
      <c r="Q48" s="155">
        <v>0.27300000000000002</v>
      </c>
      <c r="R48" s="6">
        <f t="shared" si="6"/>
        <v>0.6334951456310679</v>
      </c>
      <c r="S48" s="125">
        <v>8.4</v>
      </c>
      <c r="T48" s="6">
        <f t="shared" si="7"/>
        <v>0.67753623188405787</v>
      </c>
      <c r="U48" s="211">
        <f t="shared" si="25"/>
        <v>0.65551568875756283</v>
      </c>
      <c r="V48" s="155">
        <v>0.27500000000000002</v>
      </c>
      <c r="W48" s="6">
        <f t="shared" si="8"/>
        <v>0.61731391585760509</v>
      </c>
      <c r="X48" s="125">
        <v>7.9</v>
      </c>
      <c r="Y48" s="6">
        <f t="shared" si="9"/>
        <v>0.71376811594202894</v>
      </c>
      <c r="Z48" s="211">
        <f t="shared" si="26"/>
        <v>0.66554101589981696</v>
      </c>
      <c r="AA48" s="155">
        <v>0.27200000000000002</v>
      </c>
      <c r="AB48" s="6">
        <f t="shared" si="10"/>
        <v>0.64158576051779925</v>
      </c>
      <c r="AC48" s="125">
        <v>9.1</v>
      </c>
      <c r="AD48" s="6">
        <f t="shared" si="11"/>
        <v>0.62681159420289856</v>
      </c>
      <c r="AE48" s="211">
        <f t="shared" si="27"/>
        <v>0.63419867736034896</v>
      </c>
      <c r="AF48" s="155">
        <v>0.311</v>
      </c>
      <c r="AG48" s="6">
        <f t="shared" si="12"/>
        <v>0.32605177993527534</v>
      </c>
      <c r="AH48" s="125">
        <v>10.9</v>
      </c>
      <c r="AI48" s="6">
        <f t="shared" si="13"/>
        <v>0.49637681159420283</v>
      </c>
      <c r="AJ48" s="211">
        <f t="shared" si="28"/>
        <v>0.41121429576473911</v>
      </c>
      <c r="AK48" s="155">
        <v>0.28000000000000003</v>
      </c>
      <c r="AL48" s="6">
        <f t="shared" si="14"/>
        <v>0.57686084142394811</v>
      </c>
      <c r="AM48" s="125">
        <v>10.8</v>
      </c>
      <c r="AN48" s="6">
        <f t="shared" si="15"/>
        <v>0.50362318840579701</v>
      </c>
      <c r="AO48" s="211">
        <f t="shared" si="29"/>
        <v>0.54024201491487256</v>
      </c>
      <c r="AP48" s="155">
        <v>0.29299999999999998</v>
      </c>
      <c r="AQ48" s="6">
        <f t="shared" si="16"/>
        <v>0.47168284789644044</v>
      </c>
      <c r="AR48" s="125">
        <v>9.9</v>
      </c>
      <c r="AS48" s="6">
        <f t="shared" si="17"/>
        <v>0.5688405797101449</v>
      </c>
      <c r="AT48" s="211">
        <f t="shared" si="30"/>
        <v>0.52026171380329267</v>
      </c>
      <c r="AU48" s="155">
        <v>0.29299999999999998</v>
      </c>
      <c r="AV48" s="6">
        <f t="shared" si="18"/>
        <v>0.47168284789644044</v>
      </c>
      <c r="AW48" s="125">
        <v>11.9</v>
      </c>
      <c r="AX48" s="6">
        <f t="shared" si="19"/>
        <v>0.42391304347826081</v>
      </c>
      <c r="AY48" s="211">
        <f t="shared" si="31"/>
        <v>0.44779794568735065</v>
      </c>
      <c r="AZ48" s="155">
        <v>0.31</v>
      </c>
      <c r="BA48" s="6">
        <f t="shared" si="20"/>
        <v>0.33414239482200675</v>
      </c>
      <c r="BB48" s="2">
        <v>11.4</v>
      </c>
      <c r="BC48" s="6">
        <f t="shared" si="21"/>
        <v>0.46014492753623182</v>
      </c>
      <c r="BD48" s="211">
        <f t="shared" si="32"/>
        <v>0.39714366117911926</v>
      </c>
    </row>
    <row r="49" spans="1:56" ht="12.75" customHeight="1" x14ac:dyDescent="0.2"/>
    <row r="50" spans="1:56" ht="12.75" customHeight="1" x14ac:dyDescent="0.2">
      <c r="B50" s="1" t="s">
        <v>465</v>
      </c>
      <c r="V50" s="20"/>
      <c r="AF50" s="1" t="s">
        <v>603</v>
      </c>
    </row>
    <row r="51" spans="1:56" ht="12.75" customHeight="1" x14ac:dyDescent="0.2">
      <c r="A51" s="1" t="s">
        <v>157</v>
      </c>
      <c r="B51" s="5">
        <f>(POWER(B25/B6, 1/19)-1)*100</f>
        <v>0.56163758542970843</v>
      </c>
      <c r="C51" s="5">
        <f t="shared" ref="C51:BD51" si="33">(POWER(C25/C6, 1/19)-1)*100</f>
        <v>-3.4091872012828039</v>
      </c>
      <c r="D51" s="5">
        <f t="shared" si="33"/>
        <v>3.1706141709011426</v>
      </c>
      <c r="E51" s="5">
        <f t="shared" si="33"/>
        <v>-3.0551720700703777</v>
      </c>
      <c r="F51" s="5">
        <f t="shared" si="33"/>
        <v>-3.1914107291314053</v>
      </c>
      <c r="G51" s="5">
        <f t="shared" si="33"/>
        <v>0.32395929763746611</v>
      </c>
      <c r="H51" s="5">
        <f t="shared" si="33"/>
        <v>-1.6247413761450225</v>
      </c>
      <c r="I51" s="5">
        <f t="shared" si="33"/>
        <v>1.6036749807248896</v>
      </c>
      <c r="J51" s="5">
        <f t="shared" si="33"/>
        <v>-0.80459897736735453</v>
      </c>
      <c r="K51" s="5">
        <f t="shared" si="33"/>
        <v>-1.096093964583611</v>
      </c>
      <c r="L51" s="5">
        <f t="shared" si="33"/>
        <v>0.1499632488063396</v>
      </c>
      <c r="M51" s="5">
        <f t="shared" si="33"/>
        <v>-0.59779057683538861</v>
      </c>
      <c r="N51" s="5">
        <f t="shared" si="33"/>
        <v>2.0173935730583903</v>
      </c>
      <c r="O51" s="5">
        <f t="shared" si="33"/>
        <v>-1.110872990156575</v>
      </c>
      <c r="P51" s="5">
        <f t="shared" si="33"/>
        <v>-0.90092838184008261</v>
      </c>
      <c r="Q51" s="5">
        <f t="shared" si="33"/>
        <v>0.42814176152448091</v>
      </c>
      <c r="R51" s="5">
        <f t="shared" si="33"/>
        <v>-1.7867067047542595</v>
      </c>
      <c r="S51" s="5">
        <f t="shared" si="33"/>
        <v>2.0618393940092794</v>
      </c>
      <c r="T51" s="5">
        <f t="shared" si="33"/>
        <v>-1.3263273894600913</v>
      </c>
      <c r="U51" s="5">
        <f t="shared" si="33"/>
        <v>-1.516613246737053</v>
      </c>
      <c r="V51" s="5">
        <f t="shared" si="33"/>
        <v>1.8119242341563258E-2</v>
      </c>
      <c r="W51" s="5">
        <f t="shared" si="33"/>
        <v>-8.6529590008832535E-2</v>
      </c>
      <c r="X51" s="5">
        <f t="shared" si="33"/>
        <v>1.8558295486130749</v>
      </c>
      <c r="Y51" s="5">
        <f t="shared" si="33"/>
        <v>-1.0885237381266677</v>
      </c>
      <c r="Z51" s="5">
        <f t="shared" si="33"/>
        <v>-0.70812082685107747</v>
      </c>
      <c r="AA51" s="5">
        <f t="shared" si="33"/>
        <v>0.25712032652094319</v>
      </c>
      <c r="AB51" s="5">
        <f t="shared" si="33"/>
        <v>-1.1439107182242392</v>
      </c>
      <c r="AC51" s="5">
        <f t="shared" si="33"/>
        <v>3.0484084476080087</v>
      </c>
      <c r="AD51" s="5">
        <f t="shared" si="33"/>
        <v>-1.9996799190790226</v>
      </c>
      <c r="AE51" s="5">
        <f t="shared" si="33"/>
        <v>-1.6514575986873337</v>
      </c>
      <c r="AF51" s="5">
        <f t="shared" si="33"/>
        <v>0.94136701564895287</v>
      </c>
      <c r="AG51" s="5">
        <f t="shared" si="33"/>
        <v>-5.6432950529318298</v>
      </c>
      <c r="AH51" s="5">
        <f t="shared" si="33"/>
        <v>3.5900872052542665</v>
      </c>
      <c r="AI51" s="5">
        <f t="shared" si="33"/>
        <v>-4.2867770229697566</v>
      </c>
      <c r="AJ51" s="5">
        <f t="shared" si="33"/>
        <v>-4.8447443555424741</v>
      </c>
      <c r="AK51" s="5">
        <f t="shared" si="33"/>
        <v>1.8181836211761393E-2</v>
      </c>
      <c r="AL51" s="5">
        <f t="shared" si="33"/>
        <v>-8.5129969396380289E-2</v>
      </c>
      <c r="AM51" s="5">
        <f t="shared" si="33"/>
        <v>1.9916445602951915</v>
      </c>
      <c r="AN51" s="5">
        <f t="shared" si="33"/>
        <v>-1.1941737925771689</v>
      </c>
      <c r="AO51" s="5">
        <f t="shared" si="33"/>
        <v>-0.76632190586556348</v>
      </c>
      <c r="AP51" s="5">
        <f t="shared" si="33"/>
        <v>-0.41081565762268735</v>
      </c>
      <c r="AQ51" s="5">
        <f t="shared" si="33"/>
        <v>2.9675333506033796</v>
      </c>
      <c r="AR51" s="5">
        <f t="shared" si="33"/>
        <v>1.2709064977557194</v>
      </c>
      <c r="AS51" s="5">
        <f t="shared" si="33"/>
        <v>-0.76051524162440431</v>
      </c>
      <c r="AT51" s="5">
        <f t="shared" si="33"/>
        <v>0.35598870407866912</v>
      </c>
      <c r="AU51" s="5">
        <f t="shared" si="33"/>
        <v>0.49611580792046084</v>
      </c>
      <c r="AV51" s="5">
        <f t="shared" si="33"/>
        <v>-2.7915365905633593</v>
      </c>
      <c r="AW51" s="5">
        <f t="shared" si="33"/>
        <v>3.2003070479245332</v>
      </c>
      <c r="AX51" s="5">
        <f t="shared" si="33"/>
        <v>-4.2202475653910554</v>
      </c>
      <c r="AY51" s="5">
        <f t="shared" si="33"/>
        <v>-3.5791283187143308</v>
      </c>
      <c r="AZ51" s="5">
        <f t="shared" si="33"/>
        <v>0.57117017444721085</v>
      </c>
      <c r="BA51" s="5">
        <f t="shared" si="33"/>
        <v>-3.0864796392723215</v>
      </c>
      <c r="BB51" s="5">
        <f t="shared" si="33"/>
        <v>2.8270883083685083</v>
      </c>
      <c r="BC51" s="5">
        <f t="shared" si="33"/>
        <v>-2.5201330128337029</v>
      </c>
      <c r="BD51" s="5">
        <f t="shared" si="33"/>
        <v>-2.745266787330769</v>
      </c>
    </row>
    <row r="52" spans="1:56" ht="12.75" customHeight="1" x14ac:dyDescent="0.2">
      <c r="A52" s="5" t="s">
        <v>158</v>
      </c>
      <c r="B52" s="5">
        <f>(POWER(B33/B25, 1/8)-1)*100</f>
        <v>-0.11878923927214347</v>
      </c>
      <c r="C52" s="5">
        <f t="shared" ref="C52:BD52" si="34">(POWER(C33/C25, 1/8)-1)*100</f>
        <v>1.0536114599867474</v>
      </c>
      <c r="D52" s="5">
        <f t="shared" si="34"/>
        <v>-0.90536856072439553</v>
      </c>
      <c r="E52" s="5">
        <f t="shared" si="34"/>
        <v>1.494273580405947</v>
      </c>
      <c r="F52" s="5">
        <f t="shared" si="34"/>
        <v>1.3300652640130917</v>
      </c>
      <c r="G52" s="5">
        <f t="shared" si="34"/>
        <v>-4.1450814600041408E-2</v>
      </c>
      <c r="H52" s="5">
        <f t="shared" si="34"/>
        <v>0.25132775072407298</v>
      </c>
      <c r="I52" s="5">
        <f t="shared" si="34"/>
        <v>-0.36699847345763592</v>
      </c>
      <c r="J52" s="5">
        <f t="shared" si="34"/>
        <v>0.22857769111266357</v>
      </c>
      <c r="K52" s="5">
        <f t="shared" si="34"/>
        <v>0.23623868535578296</v>
      </c>
      <c r="L52" s="5">
        <f t="shared" si="34"/>
        <v>-0.99916420460004485</v>
      </c>
      <c r="M52" s="5">
        <f t="shared" si="34"/>
        <v>3.6467996907053379</v>
      </c>
      <c r="N52" s="5">
        <f t="shared" si="34"/>
        <v>-1.5631627916096513</v>
      </c>
      <c r="O52" s="5">
        <f t="shared" si="34"/>
        <v>1.0676178295011107</v>
      </c>
      <c r="P52" s="5">
        <f t="shared" si="34"/>
        <v>2.2112806346658687</v>
      </c>
      <c r="Q52" s="5">
        <f t="shared" si="34"/>
        <v>-4.2435855956779456E-2</v>
      </c>
      <c r="R52" s="5">
        <f t="shared" si="34"/>
        <v>0.22031845240157999</v>
      </c>
      <c r="S52" s="5">
        <f t="shared" si="34"/>
        <v>-1.0817487703327355</v>
      </c>
      <c r="T52" s="5">
        <f t="shared" si="34"/>
        <v>0.90653803024873802</v>
      </c>
      <c r="U52" s="5">
        <f t="shared" si="34"/>
        <v>0.63459176258109373</v>
      </c>
      <c r="V52" s="5">
        <f t="shared" si="34"/>
        <v>-0.52501054371945077</v>
      </c>
      <c r="W52" s="5">
        <f t="shared" si="34"/>
        <v>2.2945799018174728</v>
      </c>
      <c r="X52" s="5">
        <f t="shared" si="34"/>
        <v>-2.8288962463884015</v>
      </c>
      <c r="Y52" s="5">
        <f t="shared" si="34"/>
        <v>1.8813903252471897</v>
      </c>
      <c r="Z52" s="5">
        <f t="shared" si="34"/>
        <v>2.0495517660030549</v>
      </c>
      <c r="AA52" s="5">
        <f t="shared" si="34"/>
        <v>-4.2580410988946049E-2</v>
      </c>
      <c r="AB52" s="5">
        <f t="shared" si="34"/>
        <v>0.21650239916681802</v>
      </c>
      <c r="AC52" s="5">
        <f t="shared" si="34"/>
        <v>-1.2786051086828065</v>
      </c>
      <c r="AD52" s="5">
        <f t="shared" si="34"/>
        <v>1.2589015137785431</v>
      </c>
      <c r="AE52" s="5">
        <f t="shared" si="34"/>
        <v>0.82195959403921215</v>
      </c>
      <c r="AF52" s="5">
        <f t="shared" si="34"/>
        <v>-0.23265493221590328</v>
      </c>
      <c r="AG52" s="5">
        <f t="shared" si="34"/>
        <v>2.6020047858329898</v>
      </c>
      <c r="AH52" s="5">
        <f t="shared" si="34"/>
        <v>-2.1965317751856173</v>
      </c>
      <c r="AI52" s="5">
        <f t="shared" si="34"/>
        <v>4.5996865859919245</v>
      </c>
      <c r="AJ52" s="5">
        <f t="shared" si="34"/>
        <v>3.8775929164453382</v>
      </c>
      <c r="AK52" s="5">
        <f t="shared" si="34"/>
        <v>0.63237678249941087</v>
      </c>
      <c r="AL52" s="5">
        <f t="shared" si="34"/>
        <v>-3.4471573444155745</v>
      </c>
      <c r="AM52" s="5">
        <f t="shared" si="34"/>
        <v>0.1554021241307213</v>
      </c>
      <c r="AN52" s="5">
        <f t="shared" si="34"/>
        <v>-0.12878412271793982</v>
      </c>
      <c r="AO52" s="5">
        <f t="shared" si="34"/>
        <v>-1.403968669218969</v>
      </c>
      <c r="AP52" s="5">
        <f t="shared" si="34"/>
        <v>0.54051085035453639</v>
      </c>
      <c r="AQ52" s="5">
        <f t="shared" si="34"/>
        <v>-3.2285078359239772</v>
      </c>
      <c r="AR52" s="5">
        <f t="shared" si="34"/>
        <v>2.8627956939019983</v>
      </c>
      <c r="AS52" s="5">
        <f t="shared" si="34"/>
        <v>-2.5301435928185012</v>
      </c>
      <c r="AT52" s="5">
        <f t="shared" si="34"/>
        <v>-2.7914947407428614</v>
      </c>
      <c r="AU52" s="5">
        <f t="shared" si="34"/>
        <v>-0.12070098409047159</v>
      </c>
      <c r="AV52" s="5">
        <f t="shared" si="34"/>
        <v>0.92377277421809012</v>
      </c>
      <c r="AW52" s="5">
        <f t="shared" si="34"/>
        <v>1.4508651351473834</v>
      </c>
      <c r="AX52" s="5">
        <f t="shared" si="34"/>
        <v>-5.1350328185883809</v>
      </c>
      <c r="AY52" s="5">
        <f t="shared" si="34"/>
        <v>-1.8672273885308677</v>
      </c>
      <c r="AZ52" s="5">
        <f t="shared" si="34"/>
        <v>-4.0120394994325181E-2</v>
      </c>
      <c r="BA52" s="5">
        <f t="shared" si="34"/>
        <v>0.31458064561593613</v>
      </c>
      <c r="BB52" s="5">
        <f t="shared" si="34"/>
        <v>-0.11730290067026861</v>
      </c>
      <c r="BC52" s="5">
        <f t="shared" si="34"/>
        <v>0.17621432381145219</v>
      </c>
      <c r="BD52" s="5">
        <f t="shared" si="34"/>
        <v>0.22945345141962559</v>
      </c>
    </row>
    <row r="53" spans="1:56" ht="12.75" customHeight="1" x14ac:dyDescent="0.2">
      <c r="A53" s="5" t="s">
        <v>159</v>
      </c>
      <c r="B53" s="5">
        <f>(POWER(B44/B33, 1/11)-1)*100</f>
        <v>-0.44400602501695197</v>
      </c>
      <c r="C53" s="5">
        <f t="shared" ref="C53:BD53" si="35">(POWER(C44/C33, 1/11)-1)*100</f>
        <v>3.1204513417584234</v>
      </c>
      <c r="D53" s="5">
        <f t="shared" si="35"/>
        <v>-0.61915929607170295</v>
      </c>
      <c r="E53" s="5">
        <f t="shared" si="35"/>
        <v>0.85271668396922351</v>
      </c>
      <c r="F53" s="5">
        <f t="shared" si="35"/>
        <v>1.7471353799134226</v>
      </c>
      <c r="G53" s="5">
        <f t="shared" si="35"/>
        <v>3.0156842861828181E-2</v>
      </c>
      <c r="H53" s="5">
        <f t="shared" si="35"/>
        <v>-0.18238798021569247</v>
      </c>
      <c r="I53" s="5">
        <f t="shared" si="35"/>
        <v>-0.2751240155077328</v>
      </c>
      <c r="J53" s="5">
        <f t="shared" si="35"/>
        <v>0.16320303767873856</v>
      </c>
      <c r="K53" s="5">
        <f t="shared" si="35"/>
        <v>4.8076780175843048E-2</v>
      </c>
      <c r="L53" s="5">
        <f t="shared" si="35"/>
        <v>0.10316478378233906</v>
      </c>
      <c r="M53" s="5">
        <f t="shared" si="35"/>
        <v>-0.31374001429023135</v>
      </c>
      <c r="N53" s="5">
        <f t="shared" si="35"/>
        <v>2.719195588356893</v>
      </c>
      <c r="O53" s="5">
        <f t="shared" si="35"/>
        <v>-2.0992588641691623</v>
      </c>
      <c r="P53" s="5">
        <f t="shared" si="35"/>
        <v>-1.217074410914909</v>
      </c>
      <c r="Q53" s="5">
        <f t="shared" si="35"/>
        <v>-0.54001176733664558</v>
      </c>
      <c r="R53" s="5">
        <f t="shared" si="35"/>
        <v>2.3900261226527553</v>
      </c>
      <c r="S53" s="5">
        <f t="shared" si="35"/>
        <v>0</v>
      </c>
      <c r="T53" s="5">
        <f t="shared" si="35"/>
        <v>0</v>
      </c>
      <c r="U53" s="5">
        <f t="shared" si="35"/>
        <v>0.99779547604539331</v>
      </c>
      <c r="V53" s="5">
        <f t="shared" si="35"/>
        <v>-0.23073082015528934</v>
      </c>
      <c r="W53" s="5">
        <f t="shared" si="35"/>
        <v>0.84366624077911734</v>
      </c>
      <c r="X53" s="5">
        <f t="shared" si="35"/>
        <v>0.97721770593812707</v>
      </c>
      <c r="Y53" s="5">
        <f t="shared" si="35"/>
        <v>-0.56675473284044653</v>
      </c>
      <c r="Z53" s="5">
        <f t="shared" si="35"/>
        <v>3.7712015049717884E-2</v>
      </c>
      <c r="AA53" s="5">
        <f t="shared" si="35"/>
        <v>-0.34726416642432145</v>
      </c>
      <c r="AB53" s="5">
        <f t="shared" si="35"/>
        <v>1.583708103407111</v>
      </c>
      <c r="AC53" s="5">
        <f t="shared" si="35"/>
        <v>0.32330959857953534</v>
      </c>
      <c r="AD53" s="5">
        <f t="shared" si="35"/>
        <v>-0.29285091829600596</v>
      </c>
      <c r="AE53" s="5">
        <f t="shared" si="35"/>
        <v>0.51522813535849199</v>
      </c>
      <c r="AF53" s="5">
        <f t="shared" si="35"/>
        <v>-0.43689194173931467</v>
      </c>
      <c r="AG53" s="5">
        <f t="shared" si="35"/>
        <v>3.5284887326087366</v>
      </c>
      <c r="AH53" s="5">
        <f t="shared" si="35"/>
        <v>-0.43000227585789919</v>
      </c>
      <c r="AI53" s="5">
        <f t="shared" si="35"/>
        <v>0.63356561539056333</v>
      </c>
      <c r="AJ53" s="5">
        <f t="shared" si="35"/>
        <v>1.7175046754190681</v>
      </c>
      <c r="AK53" s="5">
        <f t="shared" si="35"/>
        <v>-0.45741297148337301</v>
      </c>
      <c r="AL53" s="5">
        <f t="shared" si="35"/>
        <v>2.5840764810076688</v>
      </c>
      <c r="AM53" s="5">
        <f t="shared" si="35"/>
        <v>1.5565263146759101</v>
      </c>
      <c r="AN53" s="5">
        <f t="shared" si="35"/>
        <v>-1.524084533254122</v>
      </c>
      <c r="AO53" s="5">
        <f t="shared" si="35"/>
        <v>0.10663375609654135</v>
      </c>
      <c r="AP53" s="5">
        <f t="shared" si="35"/>
        <v>-0.5148203776480953</v>
      </c>
      <c r="AQ53" s="5">
        <f t="shared" si="35"/>
        <v>3.0565029776884023</v>
      </c>
      <c r="AR53" s="5">
        <f t="shared" si="35"/>
        <v>-0.39453884174484033</v>
      </c>
      <c r="AS53" s="5">
        <f t="shared" si="35"/>
        <v>0.42628932538415487</v>
      </c>
      <c r="AT53" s="5">
        <f t="shared" si="35"/>
        <v>1.4713797827905051</v>
      </c>
      <c r="AU53" s="5">
        <f t="shared" si="35"/>
        <v>-0.54413247723548164</v>
      </c>
      <c r="AV53" s="5">
        <f t="shared" si="35"/>
        <v>3.2756421606775721</v>
      </c>
      <c r="AW53" s="5">
        <f t="shared" si="35"/>
        <v>-3.3543780251696464</v>
      </c>
      <c r="AX53" s="5">
        <f t="shared" si="35"/>
        <v>8.7190376821893345</v>
      </c>
      <c r="AY53" s="5">
        <f t="shared" si="35"/>
        <v>5.7538211789646354</v>
      </c>
      <c r="AZ53" s="5">
        <f t="shared" si="35"/>
        <v>-0.17694450077664348</v>
      </c>
      <c r="BA53" s="5">
        <f t="shared" si="35"/>
        <v>1.2697251648470465</v>
      </c>
      <c r="BB53" s="5">
        <f t="shared" si="35"/>
        <v>0.74359681765137076</v>
      </c>
      <c r="BC53" s="5">
        <f t="shared" si="35"/>
        <v>-1.2155597690735265</v>
      </c>
      <c r="BD53" s="5">
        <f t="shared" si="35"/>
        <v>-0.18119307355745073</v>
      </c>
    </row>
    <row r="54" spans="1:56" ht="12.75" customHeight="1" x14ac:dyDescent="0.2">
      <c r="A54" s="5" t="s">
        <v>160</v>
      </c>
      <c r="B54" s="5">
        <f>(POWER(B48/B44, 1/4)-1)*100</f>
        <v>8.3507379651059921E-2</v>
      </c>
      <c r="C54" s="5">
        <f t="shared" ref="C54:BD54" si="36">(POWER(C48/C44, 1/4)-1)*100</f>
        <v>-0.48147763475321348</v>
      </c>
      <c r="D54" s="5">
        <f t="shared" si="36"/>
        <v>1.7226504944423349</v>
      </c>
      <c r="E54" s="5">
        <f t="shared" si="36"/>
        <v>-2.3079785237644534</v>
      </c>
      <c r="F54" s="5">
        <f t="shared" si="36"/>
        <v>-1.5164148329662175</v>
      </c>
      <c r="G54" s="5">
        <f t="shared" si="36"/>
        <v>-0.83829690796658474</v>
      </c>
      <c r="H54" s="5">
        <f t="shared" si="36"/>
        <v>4.7253796700488682</v>
      </c>
      <c r="I54" s="5">
        <f t="shared" si="36"/>
        <v>4.3264290014729756</v>
      </c>
      <c r="J54" s="5">
        <f t="shared" si="36"/>
        <v>-2.7804996283913308</v>
      </c>
      <c r="K54" s="5">
        <f t="shared" si="36"/>
        <v>-0.12482063250784936</v>
      </c>
      <c r="L54" s="5">
        <f t="shared" si="36"/>
        <v>-0.37807860178399322</v>
      </c>
      <c r="M54" s="5">
        <f t="shared" si="36"/>
        <v>1.1522638352158499</v>
      </c>
      <c r="N54" s="5">
        <f t="shared" si="36"/>
        <v>4.4203914753439433</v>
      </c>
      <c r="O54" s="5">
        <f t="shared" si="36"/>
        <v>-5.2574071575136383</v>
      </c>
      <c r="P54" s="5">
        <f t="shared" si="36"/>
        <v>-1.7607065814831069</v>
      </c>
      <c r="Q54" s="5">
        <f t="shared" si="36"/>
        <v>-0.36298239543698374</v>
      </c>
      <c r="R54" s="5">
        <f t="shared" si="36"/>
        <v>1.3195464595510797</v>
      </c>
      <c r="S54" s="5">
        <f t="shared" si="36"/>
        <v>2.1991162258356844</v>
      </c>
      <c r="T54" s="5">
        <f t="shared" si="36"/>
        <v>-1.7887163852139065</v>
      </c>
      <c r="U54" s="5">
        <f t="shared" si="36"/>
        <v>-0.34711432357920069</v>
      </c>
      <c r="V54" s="5">
        <f t="shared" si="36"/>
        <v>0.2746021270991994</v>
      </c>
      <c r="W54" s="5">
        <f t="shared" si="36"/>
        <v>-0.95949692858721125</v>
      </c>
      <c r="X54" s="5">
        <f t="shared" si="36"/>
        <v>3.4414262914383986</v>
      </c>
      <c r="Y54" s="5">
        <f t="shared" si="36"/>
        <v>-2.3883569560271378</v>
      </c>
      <c r="Z54" s="5">
        <f t="shared" si="36"/>
        <v>-1.7385838096044548</v>
      </c>
      <c r="AA54" s="5">
        <f t="shared" si="36"/>
        <v>-0.89856368457186253</v>
      </c>
      <c r="AB54" s="5">
        <f t="shared" si="36"/>
        <v>3.4272525436520818</v>
      </c>
      <c r="AC54" s="5">
        <f t="shared" si="36"/>
        <v>1.4228325162843447</v>
      </c>
      <c r="AD54" s="5">
        <f t="shared" si="36"/>
        <v>-1.395041794691787</v>
      </c>
      <c r="AE54" s="5">
        <f t="shared" si="36"/>
        <v>0.90043608838641376</v>
      </c>
      <c r="AF54" s="5">
        <f t="shared" si="36"/>
        <v>0.57075289246193428</v>
      </c>
      <c r="AG54" s="5">
        <f t="shared" si="36"/>
        <v>-3.9248709807121696</v>
      </c>
      <c r="AH54" s="5">
        <f t="shared" si="36"/>
        <v>1.4255375940339876</v>
      </c>
      <c r="AI54" s="5">
        <f t="shared" si="36"/>
        <v>-2.0772560282450003</v>
      </c>
      <c r="AJ54" s="5">
        <f t="shared" si="36"/>
        <v>-2.8309151553421286</v>
      </c>
      <c r="AK54" s="5">
        <f t="shared" si="36"/>
        <v>-0.87344609636451631</v>
      </c>
      <c r="AL54" s="5">
        <f t="shared" si="36"/>
        <v>3.8501824423335052</v>
      </c>
      <c r="AM54" s="5">
        <f t="shared" si="36"/>
        <v>2.9883571953558841</v>
      </c>
      <c r="AN54" s="5">
        <f t="shared" si="36"/>
        <v>-3.9036706526751064</v>
      </c>
      <c r="AO54" s="5">
        <f t="shared" si="36"/>
        <v>-0.13950428951370331</v>
      </c>
      <c r="AP54" s="5">
        <f t="shared" si="36"/>
        <v>0.17138023449059236</v>
      </c>
      <c r="AQ54" s="5">
        <f t="shared" si="36"/>
        <v>-0.83970487689860596</v>
      </c>
      <c r="AR54" s="5">
        <f t="shared" si="36"/>
        <v>2.4113689084445111</v>
      </c>
      <c r="AS54" s="5">
        <f t="shared" si="36"/>
        <v>-2.6770194389518331</v>
      </c>
      <c r="AT54" s="5">
        <f t="shared" si="36"/>
        <v>-1.8653687426229748</v>
      </c>
      <c r="AU54" s="5">
        <f t="shared" si="36"/>
        <v>0.17138023449059236</v>
      </c>
      <c r="AV54" s="5">
        <f t="shared" si="36"/>
        <v>-0.83970487689860596</v>
      </c>
      <c r="AW54" s="5">
        <f t="shared" si="36"/>
        <v>4.1852880754129851</v>
      </c>
      <c r="AX54" s="5">
        <f t="shared" si="36"/>
        <v>-6.4866516375760348</v>
      </c>
      <c r="AY54" s="5">
        <f t="shared" si="36"/>
        <v>-3.7193494995271692</v>
      </c>
      <c r="AZ54" s="5">
        <f t="shared" si="36"/>
        <v>0.40734040674157423</v>
      </c>
      <c r="BA54" s="5">
        <f t="shared" si="36"/>
        <v>-2.8165605709091546</v>
      </c>
      <c r="BB54" s="5">
        <f t="shared" si="36"/>
        <v>-0.21810380646556382</v>
      </c>
      <c r="BC54" s="5">
        <f t="shared" si="36"/>
        <v>0.39762215651983901</v>
      </c>
      <c r="BD54" s="5">
        <f t="shared" si="36"/>
        <v>-1.0186912782529811</v>
      </c>
    </row>
    <row r="55" spans="1:56" ht="12.75" customHeight="1" x14ac:dyDescent="0.2">
      <c r="A55" s="1" t="s">
        <v>161</v>
      </c>
      <c r="B55" s="5">
        <f>(POWER(B48/B6, 1/42)-1)*100</f>
        <v>0.12220149665487234</v>
      </c>
      <c r="C55" s="5">
        <f t="shared" ref="C55:BD55" si="37">(POWER(C48/C6, 1/42)-1)*100</f>
        <v>-0.6088511932687557</v>
      </c>
      <c r="D55" s="5">
        <f t="shared" si="37"/>
        <v>1.246525081960792</v>
      </c>
      <c r="E55" s="5">
        <f t="shared" si="37"/>
        <v>-1.1148752878121559</v>
      </c>
      <c r="F55" s="5">
        <f t="shared" si="37"/>
        <v>-0.90338726780088141</v>
      </c>
      <c r="G55" s="5">
        <f t="shared" si="37"/>
        <v>6.6163697827215096E-2</v>
      </c>
      <c r="H55" s="5">
        <f t="shared" si="37"/>
        <v>-0.30085825139894995</v>
      </c>
      <c r="I55" s="5">
        <f t="shared" si="37"/>
        <v>0.98573089431239769</v>
      </c>
      <c r="J55" s="5">
        <f t="shared" si="37"/>
        <v>-0.54632263037700524</v>
      </c>
      <c r="K55" s="5">
        <f t="shared" si="37"/>
        <v>-0.45192709385758478</v>
      </c>
      <c r="L55" s="5">
        <f t="shared" si="37"/>
        <v>-0.13246695265464181</v>
      </c>
      <c r="M55" s="5">
        <f t="shared" si="37"/>
        <v>0.43879450603778736</v>
      </c>
      <c r="N55" s="5">
        <f t="shared" si="37"/>
        <v>1.7329033321687115</v>
      </c>
      <c r="O55" s="5">
        <f t="shared" si="37"/>
        <v>-1.3636949598512027</v>
      </c>
      <c r="P55" s="5">
        <f t="shared" si="37"/>
        <v>-0.48153319134194295</v>
      </c>
      <c r="Q55" s="5">
        <f t="shared" si="37"/>
        <v>8.7378314618913322E-3</v>
      </c>
      <c r="R55" s="5">
        <f t="shared" si="37"/>
        <v>-3.0210972814004311E-2</v>
      </c>
      <c r="S55" s="5">
        <f t="shared" si="37"/>
        <v>0.92752637533535243</v>
      </c>
      <c r="T55" s="5">
        <f t="shared" si="37"/>
        <v>-0.60219926921413203</v>
      </c>
      <c r="U55" s="5">
        <f t="shared" si="37"/>
        <v>-0.34334309206789371</v>
      </c>
      <c r="V55" s="5">
        <f t="shared" si="37"/>
        <v>-0.12637204822490977</v>
      </c>
      <c r="W55" s="5">
        <f t="shared" si="37"/>
        <v>0.52253451087809211</v>
      </c>
      <c r="X55" s="5">
        <f t="shared" si="37"/>
        <v>0.86590523647922524</v>
      </c>
      <c r="Y55" s="5">
        <f t="shared" si="37"/>
        <v>-0.5178319414332444</v>
      </c>
      <c r="Z55" s="5">
        <f t="shared" si="37"/>
        <v>-9.2154037354441609E-2</v>
      </c>
      <c r="AA55" s="5">
        <f t="shared" si="37"/>
        <v>-6.8994133031174965E-2</v>
      </c>
      <c r="AB55" s="5">
        <f t="shared" si="37"/>
        <v>0.2535155734552319</v>
      </c>
      <c r="AC55" s="5">
        <f t="shared" si="37"/>
        <v>1.3413347951589438</v>
      </c>
      <c r="AD55" s="5">
        <f t="shared" si="37"/>
        <v>-0.88218415737811862</v>
      </c>
      <c r="AE55" s="5">
        <f t="shared" si="37"/>
        <v>-0.3767241711802316</v>
      </c>
      <c r="AF55" s="5">
        <f t="shared" si="37"/>
        <v>0.31953525250452142</v>
      </c>
      <c r="AG55" s="5">
        <f t="shared" si="37"/>
        <v>-1.5987175552976129</v>
      </c>
      <c r="AH55" s="5">
        <f t="shared" si="37"/>
        <v>1.2016702086099507</v>
      </c>
      <c r="AI55" s="5">
        <f t="shared" si="37"/>
        <v>-1.1532763949222091</v>
      </c>
      <c r="AJ55" s="5">
        <f t="shared" si="37"/>
        <v>-1.3403445308169282</v>
      </c>
      <c r="AK55" s="5">
        <f t="shared" si="37"/>
        <v>-7.5298029516768228E-2</v>
      </c>
      <c r="AL55" s="5">
        <f t="shared" si="37"/>
        <v>0.32179021197715763</v>
      </c>
      <c r="AM55" s="5">
        <f t="shared" si="37"/>
        <v>1.619638219984143</v>
      </c>
      <c r="AN55" s="5">
        <f t="shared" si="37"/>
        <v>-1.3404216290667681</v>
      </c>
      <c r="AO55" s="5">
        <f t="shared" si="37"/>
        <v>-0.60089195653907357</v>
      </c>
      <c r="AP55" s="5">
        <f t="shared" si="37"/>
        <v>-0.20222024396070459</v>
      </c>
      <c r="AQ55" s="5">
        <f t="shared" si="37"/>
        <v>1.4159665566253921</v>
      </c>
      <c r="AR55" s="5">
        <f t="shared" si="37"/>
        <v>1.2399636483332532</v>
      </c>
      <c r="AS55" s="5">
        <f t="shared" si="37"/>
        <v>-0.97571899344655044</v>
      </c>
      <c r="AT55" s="5">
        <f t="shared" si="37"/>
        <v>-0.17514383361197927</v>
      </c>
      <c r="AU55" s="5">
        <f t="shared" si="37"/>
        <v>7.4309431158892103E-2</v>
      </c>
      <c r="AV55" s="5">
        <f t="shared" si="37"/>
        <v>-0.341221614426368</v>
      </c>
      <c r="AW55" s="5">
        <f t="shared" si="37"/>
        <v>1.2035116955156244</v>
      </c>
      <c r="AX55" s="5">
        <f t="shared" si="37"/>
        <v>-1.3941997424816277</v>
      </c>
      <c r="AY55" s="5">
        <f t="shared" si="37"/>
        <v>-0.89955504327324798</v>
      </c>
      <c r="AZ55" s="5">
        <f t="shared" si="37"/>
        <v>0.24263362847334324</v>
      </c>
      <c r="BA55" s="5">
        <f t="shared" si="37"/>
        <v>-1.2916659992307622</v>
      </c>
      <c r="BB55" s="5">
        <f t="shared" si="37"/>
        <v>1.4220730896803868</v>
      </c>
      <c r="BC55" s="5">
        <f t="shared" si="37"/>
        <v>-1.3938492649558598</v>
      </c>
      <c r="BD55" s="5">
        <f t="shared" si="37"/>
        <v>-1.351415820066959</v>
      </c>
    </row>
    <row r="56" spans="1:56" ht="12.75" customHeight="1" x14ac:dyDescent="0.2"/>
    <row r="57" spans="1:56" ht="12.75" customHeight="1" x14ac:dyDescent="0.2">
      <c r="B57" s="20" t="s">
        <v>397</v>
      </c>
    </row>
    <row r="58" spans="1:56" x14ac:dyDescent="0.2">
      <c r="B58" s="1" t="s">
        <v>941</v>
      </c>
    </row>
    <row r="59" spans="1:56" x14ac:dyDescent="0.2">
      <c r="B59" s="1" t="s">
        <v>942</v>
      </c>
    </row>
    <row r="61" spans="1:56" x14ac:dyDescent="0.2">
      <c r="B61" s="1" t="s">
        <v>943</v>
      </c>
    </row>
    <row r="62" spans="1:56" x14ac:dyDescent="0.2">
      <c r="B62" s="1" t="s">
        <v>944</v>
      </c>
    </row>
    <row r="63" spans="1:56" ht="11.25" customHeight="1" x14ac:dyDescent="0.2">
      <c r="B63" s="1" t="s">
        <v>945</v>
      </c>
    </row>
    <row r="65" spans="2:7" x14ac:dyDescent="0.2">
      <c r="B65" s="1" t="s">
        <v>946</v>
      </c>
    </row>
    <row r="69" spans="2:7" x14ac:dyDescent="0.2">
      <c r="C69" s="1" t="s">
        <v>166</v>
      </c>
      <c r="D69" s="5">
        <f>MAX(B6:B48,G6:G48,L6:L48,Q6:Q48,V6:V48,AA6:AA48,AF6:AF48,AK6:AK48,AP6:AP48,AU6:AU48,AZ6:AZ48)</f>
        <v>0.34100000000000003</v>
      </c>
      <c r="F69" s="1" t="s">
        <v>166</v>
      </c>
      <c r="G69" s="6">
        <f>MAX(D6:D48,I6:I48,N6:N48,S6:S48,X6:X48,AC6:AC48,AH6:AH48,AM6:AM48,AR6:AR48,AW6:AW48,BB6:BB48)</f>
        <v>16.600000000000001</v>
      </c>
    </row>
    <row r="70" spans="2:7" x14ac:dyDescent="0.2">
      <c r="B70" s="4"/>
      <c r="C70" s="1" t="s">
        <v>167</v>
      </c>
      <c r="D70" s="5">
        <f>MIN(B6:B48,G6:G48,L6:L48,Q6:Q48,V6:V48,AA6:AA48,AF6:AF48,AK6:AK48,AP6:AP48,AU6:AU48,AZ6:AZ48)</f>
        <v>0.23799999999999999</v>
      </c>
      <c r="F70" s="1" t="s">
        <v>167</v>
      </c>
      <c r="G70" s="6">
        <f>MIN(D6:D48,I6:I48,N6:N48,S6:S48,X6:X48,AC6:AC48,AH6:AH48,AM6:AM48,AR6:AR48,AW6:AW48,BB6:BB48)</f>
        <v>5.0999999999999996</v>
      </c>
    </row>
    <row r="71" spans="2:7" x14ac:dyDescent="0.2">
      <c r="C71" s="1" t="s">
        <v>256</v>
      </c>
      <c r="D71" s="5">
        <f>D69-D70</f>
        <v>0.10300000000000004</v>
      </c>
      <c r="F71" s="1" t="s">
        <v>256</v>
      </c>
      <c r="G71" s="6">
        <f>G69-G70</f>
        <v>11.500000000000002</v>
      </c>
    </row>
    <row r="72" spans="2:7" x14ac:dyDescent="0.2">
      <c r="C72" s="1" t="s">
        <v>947</v>
      </c>
      <c r="D72" s="5">
        <f>D71/10</f>
        <v>1.0300000000000004E-2</v>
      </c>
      <c r="F72" s="1" t="s">
        <v>947</v>
      </c>
      <c r="G72" s="1">
        <f>G71/10</f>
        <v>1.1500000000000001</v>
      </c>
    </row>
    <row r="73" spans="2:7" x14ac:dyDescent="0.2">
      <c r="C73" s="1" t="s">
        <v>170</v>
      </c>
      <c r="D73" s="5">
        <f>D69+D72</f>
        <v>0.35130000000000006</v>
      </c>
      <c r="F73" s="1" t="s">
        <v>170</v>
      </c>
      <c r="G73" s="6">
        <f>G69+G72</f>
        <v>17.75</v>
      </c>
    </row>
    <row r="74" spans="2:7" x14ac:dyDescent="0.2">
      <c r="C74" s="1" t="s">
        <v>171</v>
      </c>
      <c r="D74" s="5">
        <f>D70-D72</f>
        <v>0.22769999999999999</v>
      </c>
      <c r="F74" s="1" t="s">
        <v>171</v>
      </c>
      <c r="G74" s="6">
        <f>G70-G72</f>
        <v>3.9499999999999993</v>
      </c>
    </row>
    <row r="75" spans="2:7" x14ac:dyDescent="0.2">
      <c r="C75" s="1" t="s">
        <v>237</v>
      </c>
      <c r="D75" s="5">
        <f>D73-D74</f>
        <v>0.12360000000000007</v>
      </c>
      <c r="F75" s="1" t="s">
        <v>237</v>
      </c>
      <c r="G75" s="6">
        <f>G73-G74</f>
        <v>13.8</v>
      </c>
    </row>
  </sheetData>
  <phoneticPr fontId="19" type="noConversion"/>
  <pageMargins left="0.15748031496062992" right="0.15748031496062992" top="0.59055118110236227" bottom="0.59055118110236227" header="0.51181102362204722" footer="0.51181102362204722"/>
  <pageSetup scale="71" orientation="landscape" r:id="rId1"/>
  <headerFooter alignWithMargins="0"/>
  <rowBreaks count="2" manualBreakCount="2">
    <brk id="49" max="22" man="1"/>
    <brk id="64" max="16383" man="1"/>
  </rowBreaks>
  <colBreaks count="1" manualBreakCount="1">
    <brk id="31"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92D050"/>
  </sheetPr>
  <dimension ref="A1:AS73"/>
  <sheetViews>
    <sheetView workbookViewId="0">
      <pane xSplit="1" ySplit="5" topLeftCell="B48" activePane="bottomRight" state="frozen"/>
      <selection pane="topRight" activeCell="B1" sqref="B1"/>
      <selection pane="bottomLeft" activeCell="A6" sqref="A6"/>
      <selection pane="bottomRight" activeCell="I67" sqref="I67"/>
    </sheetView>
  </sheetViews>
  <sheetFormatPr defaultColWidth="8.875" defaultRowHeight="12.75" x14ac:dyDescent="0.2"/>
  <cols>
    <col min="1" max="1" width="11.375" style="1" customWidth="1"/>
    <col min="2" max="2" width="8.875" style="11" customWidth="1"/>
    <col min="3" max="3" width="9.875" style="11" customWidth="1"/>
    <col min="4" max="4" width="11" style="6" customWidth="1"/>
    <col min="5" max="5" width="13.625" style="6" customWidth="1"/>
    <col min="6" max="6" width="8.875" style="11" customWidth="1"/>
    <col min="7" max="7" width="9.875" style="11" customWidth="1"/>
    <col min="8" max="8" width="8.875" style="6" customWidth="1"/>
    <col min="9" max="9" width="12.375" style="6" customWidth="1"/>
    <col min="10" max="11" width="8.875" style="11" customWidth="1"/>
    <col min="12" max="12" width="8.875" style="6" customWidth="1"/>
    <col min="13" max="13" width="13.375" style="6" customWidth="1"/>
    <col min="14" max="15" width="8.875" style="11" customWidth="1"/>
    <col min="16" max="16" width="8.875" style="6" customWidth="1"/>
    <col min="17" max="17" width="12.375" style="6" customWidth="1"/>
    <col min="18" max="19" width="8.875" style="11" customWidth="1"/>
    <col min="20" max="20" width="8.875" style="6" customWidth="1"/>
    <col min="21" max="21" width="12" style="6" customWidth="1"/>
    <col min="22" max="23" width="8.875" style="11" customWidth="1"/>
    <col min="24" max="24" width="8.875" style="6" customWidth="1"/>
    <col min="25" max="25" width="12.25" style="6" customWidth="1"/>
    <col min="26" max="27" width="8.875" style="11" customWidth="1"/>
    <col min="28" max="28" width="8.875" style="6" customWidth="1"/>
    <col min="29" max="29" width="13.25" style="6" customWidth="1"/>
    <col min="30" max="31" width="8.875" style="11" customWidth="1"/>
    <col min="32" max="32" width="8.875" style="6" customWidth="1"/>
    <col min="33" max="33" width="12.875" style="6" customWidth="1"/>
    <col min="34" max="35" width="8.875" style="11" customWidth="1"/>
    <col min="36" max="36" width="8.875" style="6" customWidth="1"/>
    <col min="37" max="37" width="13.625" style="6" customWidth="1"/>
    <col min="38" max="39" width="8.875" style="11" customWidth="1"/>
    <col min="40" max="40" width="8.875" style="6" customWidth="1"/>
    <col min="41" max="41" width="12.375" style="6" customWidth="1"/>
    <col min="42" max="43" width="8.875" style="11" customWidth="1"/>
    <col min="44" max="44" width="8.875" style="6" customWidth="1"/>
    <col min="45" max="45" width="12.375" style="6" customWidth="1"/>
    <col min="46" max="16384" width="8.875" style="1"/>
  </cols>
  <sheetData>
    <row r="1" spans="1:45" x14ac:dyDescent="0.2">
      <c r="B1" s="11" t="s">
        <v>948</v>
      </c>
      <c r="R1" s="11" t="s">
        <v>949</v>
      </c>
      <c r="AH1" s="11" t="s">
        <v>950</v>
      </c>
    </row>
    <row r="2" spans="1:45" x14ac:dyDescent="0.2">
      <c r="B2" s="11" t="s">
        <v>101</v>
      </c>
      <c r="E2" s="211"/>
      <c r="F2" s="11" t="s">
        <v>102</v>
      </c>
      <c r="I2" s="211"/>
      <c r="J2" s="11" t="s">
        <v>103</v>
      </c>
      <c r="M2" s="211"/>
      <c r="N2" s="11" t="s">
        <v>104</v>
      </c>
      <c r="Q2" s="211"/>
      <c r="R2" s="11" t="s">
        <v>105</v>
      </c>
      <c r="U2" s="211"/>
      <c r="V2" s="11" t="s">
        <v>106</v>
      </c>
      <c r="Y2" s="211"/>
      <c r="Z2" s="11" t="s">
        <v>107</v>
      </c>
      <c r="AC2" s="211"/>
      <c r="AD2" s="11" t="s">
        <v>108</v>
      </c>
      <c r="AG2" s="211"/>
      <c r="AH2" s="11" t="s">
        <v>109</v>
      </c>
      <c r="AK2" s="211"/>
      <c r="AL2" s="11" t="s">
        <v>110</v>
      </c>
      <c r="AO2" s="211"/>
      <c r="AP2" s="11" t="s">
        <v>111</v>
      </c>
    </row>
    <row r="3" spans="1:45" x14ac:dyDescent="0.2">
      <c r="B3" s="11" t="s">
        <v>951</v>
      </c>
      <c r="C3" s="11" t="s">
        <v>951</v>
      </c>
      <c r="D3" s="6" t="s">
        <v>952</v>
      </c>
      <c r="E3" s="212" t="s">
        <v>953</v>
      </c>
      <c r="F3" s="11" t="s">
        <v>951</v>
      </c>
      <c r="G3" s="11" t="s">
        <v>951</v>
      </c>
      <c r="H3" s="6" t="s">
        <v>952</v>
      </c>
      <c r="I3" s="211" t="s">
        <v>953</v>
      </c>
      <c r="J3" s="11" t="s">
        <v>951</v>
      </c>
      <c r="K3" s="11" t="s">
        <v>951</v>
      </c>
      <c r="L3" s="6" t="s">
        <v>952</v>
      </c>
      <c r="M3" s="211" t="s">
        <v>953</v>
      </c>
      <c r="N3" s="11" t="s">
        <v>951</v>
      </c>
      <c r="O3" s="11" t="s">
        <v>951</v>
      </c>
      <c r="P3" s="6" t="s">
        <v>952</v>
      </c>
      <c r="Q3" s="211" t="s">
        <v>953</v>
      </c>
      <c r="R3" s="11" t="s">
        <v>951</v>
      </c>
      <c r="S3" s="11" t="s">
        <v>951</v>
      </c>
      <c r="T3" s="6" t="s">
        <v>952</v>
      </c>
      <c r="U3" s="211" t="s">
        <v>953</v>
      </c>
      <c r="V3" s="11" t="s">
        <v>951</v>
      </c>
      <c r="W3" s="11" t="s">
        <v>951</v>
      </c>
      <c r="X3" s="6" t="s">
        <v>952</v>
      </c>
      <c r="Y3" s="211" t="s">
        <v>953</v>
      </c>
      <c r="Z3" s="11" t="s">
        <v>951</v>
      </c>
      <c r="AA3" s="11" t="s">
        <v>951</v>
      </c>
      <c r="AB3" s="6" t="s">
        <v>952</v>
      </c>
      <c r="AC3" s="211" t="s">
        <v>953</v>
      </c>
      <c r="AD3" s="11" t="s">
        <v>951</v>
      </c>
      <c r="AE3" s="11" t="s">
        <v>951</v>
      </c>
      <c r="AF3" s="6" t="s">
        <v>952</v>
      </c>
      <c r="AG3" s="211" t="s">
        <v>953</v>
      </c>
      <c r="AH3" s="11" t="s">
        <v>951</v>
      </c>
      <c r="AI3" s="11" t="s">
        <v>951</v>
      </c>
      <c r="AJ3" s="6" t="s">
        <v>952</v>
      </c>
      <c r="AK3" s="211" t="s">
        <v>953</v>
      </c>
      <c r="AL3" s="11" t="s">
        <v>951</v>
      </c>
      <c r="AM3" s="11" t="s">
        <v>951</v>
      </c>
      <c r="AN3" s="6" t="s">
        <v>952</v>
      </c>
      <c r="AO3" s="211" t="s">
        <v>953</v>
      </c>
      <c r="AP3" s="11" t="s">
        <v>951</v>
      </c>
      <c r="AQ3" s="11" t="s">
        <v>951</v>
      </c>
      <c r="AR3" s="6" t="s">
        <v>952</v>
      </c>
      <c r="AS3" s="6" t="s">
        <v>953</v>
      </c>
    </row>
    <row r="4" spans="1:45" x14ac:dyDescent="0.2">
      <c r="B4" s="11" t="s">
        <v>954</v>
      </c>
      <c r="C4" s="11" t="s">
        <v>955</v>
      </c>
      <c r="D4" s="6" t="s">
        <v>956</v>
      </c>
      <c r="E4" s="211" t="s">
        <v>956</v>
      </c>
      <c r="F4" s="11" t="s">
        <v>954</v>
      </c>
      <c r="G4" s="11" t="s">
        <v>955</v>
      </c>
      <c r="H4" s="6" t="s">
        <v>956</v>
      </c>
      <c r="I4" s="211" t="s">
        <v>956</v>
      </c>
      <c r="J4" s="11" t="s">
        <v>954</v>
      </c>
      <c r="K4" s="11" t="s">
        <v>955</v>
      </c>
      <c r="L4" s="6" t="s">
        <v>956</v>
      </c>
      <c r="M4" s="211" t="s">
        <v>956</v>
      </c>
      <c r="N4" s="11" t="s">
        <v>954</v>
      </c>
      <c r="O4" s="11" t="s">
        <v>955</v>
      </c>
      <c r="P4" s="6" t="s">
        <v>956</v>
      </c>
      <c r="Q4" s="211" t="s">
        <v>956</v>
      </c>
      <c r="R4" s="11" t="s">
        <v>954</v>
      </c>
      <c r="S4" s="11" t="s">
        <v>955</v>
      </c>
      <c r="T4" s="6" t="s">
        <v>956</v>
      </c>
      <c r="U4" s="211" t="s">
        <v>956</v>
      </c>
      <c r="V4" s="11" t="s">
        <v>954</v>
      </c>
      <c r="W4" s="11" t="s">
        <v>955</v>
      </c>
      <c r="X4" s="6" t="s">
        <v>956</v>
      </c>
      <c r="Y4" s="211" t="s">
        <v>956</v>
      </c>
      <c r="Z4" s="11" t="s">
        <v>954</v>
      </c>
      <c r="AA4" s="11" t="s">
        <v>955</v>
      </c>
      <c r="AB4" s="6" t="s">
        <v>956</v>
      </c>
      <c r="AC4" s="211" t="s">
        <v>956</v>
      </c>
      <c r="AD4" s="11" t="s">
        <v>954</v>
      </c>
      <c r="AE4" s="11" t="s">
        <v>955</v>
      </c>
      <c r="AF4" s="6" t="s">
        <v>956</v>
      </c>
      <c r="AG4" s="211" t="s">
        <v>956</v>
      </c>
      <c r="AH4" s="11" t="s">
        <v>954</v>
      </c>
      <c r="AI4" s="11" t="s">
        <v>955</v>
      </c>
      <c r="AJ4" s="6" t="s">
        <v>956</v>
      </c>
      <c r="AK4" s="211" t="s">
        <v>956</v>
      </c>
      <c r="AL4" s="11" t="s">
        <v>954</v>
      </c>
      <c r="AM4" s="11" t="s">
        <v>955</v>
      </c>
      <c r="AN4" s="6" t="s">
        <v>956</v>
      </c>
      <c r="AO4" s="211" t="s">
        <v>956</v>
      </c>
      <c r="AP4" s="11" t="s">
        <v>954</v>
      </c>
      <c r="AQ4" s="11" t="s">
        <v>955</v>
      </c>
      <c r="AR4" s="6" t="s">
        <v>956</v>
      </c>
      <c r="AS4" s="6" t="s">
        <v>956</v>
      </c>
    </row>
    <row r="5" spans="1:45" x14ac:dyDescent="0.2">
      <c r="B5" s="11" t="s">
        <v>145</v>
      </c>
      <c r="C5" s="11" t="s">
        <v>146</v>
      </c>
      <c r="D5" s="6" t="s">
        <v>957</v>
      </c>
      <c r="E5" s="211"/>
      <c r="F5" s="11" t="s">
        <v>145</v>
      </c>
      <c r="G5" s="11" t="s">
        <v>146</v>
      </c>
      <c r="H5" s="6" t="s">
        <v>957</v>
      </c>
      <c r="I5" s="211"/>
      <c r="J5" s="11" t="s">
        <v>145</v>
      </c>
      <c r="K5" s="11" t="s">
        <v>146</v>
      </c>
      <c r="L5" s="6" t="s">
        <v>957</v>
      </c>
      <c r="M5" s="211"/>
      <c r="N5" s="11" t="s">
        <v>145</v>
      </c>
      <c r="O5" s="11" t="s">
        <v>146</v>
      </c>
      <c r="P5" s="6" t="s">
        <v>957</v>
      </c>
      <c r="Q5" s="211"/>
      <c r="R5" s="11" t="s">
        <v>145</v>
      </c>
      <c r="S5" s="11" t="s">
        <v>146</v>
      </c>
      <c r="T5" s="6" t="s">
        <v>957</v>
      </c>
      <c r="U5" s="211"/>
      <c r="V5" s="11" t="s">
        <v>145</v>
      </c>
      <c r="W5" s="11" t="s">
        <v>146</v>
      </c>
      <c r="X5" s="6" t="s">
        <v>957</v>
      </c>
      <c r="Y5" s="211"/>
      <c r="Z5" s="11" t="s">
        <v>145</v>
      </c>
      <c r="AA5" s="11" t="s">
        <v>146</v>
      </c>
      <c r="AB5" s="6" t="s">
        <v>957</v>
      </c>
      <c r="AC5" s="211"/>
      <c r="AD5" s="11" t="s">
        <v>145</v>
      </c>
      <c r="AE5" s="11" t="s">
        <v>146</v>
      </c>
      <c r="AF5" s="6" t="s">
        <v>957</v>
      </c>
      <c r="AG5" s="211"/>
      <c r="AH5" s="11" t="s">
        <v>145</v>
      </c>
      <c r="AI5" s="11" t="s">
        <v>146</v>
      </c>
      <c r="AJ5" s="6" t="s">
        <v>957</v>
      </c>
      <c r="AK5" s="211"/>
      <c r="AL5" s="11" t="s">
        <v>145</v>
      </c>
      <c r="AM5" s="11" t="s">
        <v>146</v>
      </c>
      <c r="AN5" s="6" t="s">
        <v>957</v>
      </c>
      <c r="AO5" s="211"/>
      <c r="AP5" s="11" t="s">
        <v>145</v>
      </c>
      <c r="AQ5" s="11" t="s">
        <v>146</v>
      </c>
      <c r="AR5" s="6" t="s">
        <v>957</v>
      </c>
    </row>
    <row r="6" spans="1:45" ht="12.75" customHeight="1" x14ac:dyDescent="0.2">
      <c r="A6" s="1">
        <v>1981</v>
      </c>
      <c r="B6" s="152">
        <v>12</v>
      </c>
      <c r="C6" s="152">
        <v>30.6</v>
      </c>
      <c r="D6" s="6">
        <f t="shared" ref="D6:D46" si="0">C6*B6*$D$72/100/100</f>
        <v>6.9400799999999999E-2</v>
      </c>
      <c r="E6" s="211">
        <f t="shared" ref="E6:E28" si="1">(D$67-D6)/D$69</f>
        <v>0.63994673323493867</v>
      </c>
      <c r="F6" s="152">
        <v>19.899999999999999</v>
      </c>
      <c r="G6" s="152">
        <v>29.1</v>
      </c>
      <c r="H6" s="6">
        <f t="shared" ref="H6:H46" si="2">G6*F6*$D$72/100/100</f>
        <v>0.10944801</v>
      </c>
      <c r="I6" s="211">
        <f t="shared" ref="I6:I28" si="3">(D$67-H6)/D$69</f>
        <v>0.31820514689358187</v>
      </c>
      <c r="J6" s="152">
        <v>21</v>
      </c>
      <c r="K6" s="152">
        <v>26.5</v>
      </c>
      <c r="L6" s="6">
        <f t="shared" ref="L6:L39" si="4">K6*J6*$D$72/100/100</f>
        <v>0.10517849999999999</v>
      </c>
      <c r="M6" s="211">
        <f t="shared" ref="M6:M28" si="5">(D$67-L6)/D$69</f>
        <v>0.35250663556907985</v>
      </c>
      <c r="N6" s="152">
        <v>16.2</v>
      </c>
      <c r="O6" s="152">
        <v>29.6</v>
      </c>
      <c r="P6" s="6">
        <f t="shared" ref="P6:P46" si="6">O6*N6*$D$72/100/100</f>
        <v>9.0629279999999993E-2</v>
      </c>
      <c r="Q6" s="211">
        <f t="shared" ref="Q6:Q28" si="7">(D$67-P6)/D$69</f>
        <v>0.46939590507947504</v>
      </c>
      <c r="R6" s="152">
        <v>20.5</v>
      </c>
      <c r="S6" s="152">
        <v>29.8</v>
      </c>
      <c r="T6" s="6">
        <f t="shared" ref="T6:T46" si="8">S6*R6*$D$72/100/100</f>
        <v>0.1154601</v>
      </c>
      <c r="U6" s="211">
        <f t="shared" ref="U6:U46" si="9">($D$67-T6)/$D$69</f>
        <v>0.26990367036557888</v>
      </c>
      <c r="V6" s="152">
        <v>14.2</v>
      </c>
      <c r="W6" s="152">
        <v>29</v>
      </c>
      <c r="X6" s="6">
        <f t="shared" ref="X6:X46" si="10">W6*V6*$D$72/100/100</f>
        <v>7.7830199999999988E-2</v>
      </c>
      <c r="Y6" s="211">
        <f t="shared" ref="Y6:Y46" si="11">($D$67-X6)/$D$69</f>
        <v>0.57222444926295091</v>
      </c>
      <c r="Z6" s="152">
        <v>9.4</v>
      </c>
      <c r="AA6" s="152">
        <v>30.1</v>
      </c>
      <c r="AB6" s="6">
        <f t="shared" ref="AB6:AB46" si="12">AA6*Z6*$D$72/100/100</f>
        <v>5.3475659999999994E-2</v>
      </c>
      <c r="AC6" s="211">
        <f t="shared" ref="AC6:AC46" si="13">($D$67-AB6)/$D$69</f>
        <v>0.76789022308874355</v>
      </c>
      <c r="AD6" s="152">
        <v>14.5</v>
      </c>
      <c r="AE6" s="152">
        <v>33.4</v>
      </c>
      <c r="AF6" s="6">
        <f t="shared" ref="AF6:AF46" si="14">AE6*AD6*$D$72/100/100</f>
        <v>9.1532699999999995E-2</v>
      </c>
      <c r="AG6" s="211">
        <f t="shared" ref="AG6:AG46" si="15">($D$67-AF6)/$D$69</f>
        <v>0.46213777688696156</v>
      </c>
      <c r="AH6" s="152">
        <v>16.3</v>
      </c>
      <c r="AI6" s="152">
        <v>33.299999999999997</v>
      </c>
      <c r="AJ6" s="6">
        <f t="shared" ref="AJ6:AJ46" si="16">AI6*AH6*$D$72/100/100</f>
        <v>0.10258730999999997</v>
      </c>
      <c r="AK6" s="211">
        <f t="shared" ref="AK6:AK46" si="17">($D$67-AJ6)/$D$69</f>
        <v>0.37332440492459468</v>
      </c>
      <c r="AL6" s="152">
        <v>8.6999999999999993</v>
      </c>
      <c r="AM6" s="152">
        <v>35.5</v>
      </c>
      <c r="AN6" s="6">
        <f t="shared" ref="AN6:AN46" si="18">AM6*AL6*$D$72/100/100</f>
        <v>5.8372649999999984E-2</v>
      </c>
      <c r="AO6" s="211">
        <f t="shared" ref="AO6:AO46" si="19">($D$67-AN6)/$D$69</f>
        <v>0.72854752403685563</v>
      </c>
      <c r="AP6" s="152">
        <v>10.199999999999999</v>
      </c>
      <c r="AQ6" s="152">
        <v>33.299999999999997</v>
      </c>
      <c r="AR6" s="6">
        <f t="shared" ref="AR6:AR46" si="20">AQ6*AP6*$D$72/100/100</f>
        <v>6.4195739999999987E-2</v>
      </c>
      <c r="AS6" s="6">
        <f t="shared" ref="AS6:AS46" si="21">($D$67-AR6)/$D$69</f>
        <v>0.68176448436921111</v>
      </c>
    </row>
    <row r="7" spans="1:45" ht="12.75" customHeight="1" x14ac:dyDescent="0.2">
      <c r="A7" s="1">
        <v>1982</v>
      </c>
      <c r="B7" s="152">
        <v>12.2</v>
      </c>
      <c r="C7" s="152">
        <v>30.2</v>
      </c>
      <c r="D7" s="6">
        <f t="shared" si="0"/>
        <v>6.9635159999999988E-2</v>
      </c>
      <c r="E7" s="211">
        <f t="shared" si="1"/>
        <v>0.6380638715280943</v>
      </c>
      <c r="F7" s="152">
        <v>21.2</v>
      </c>
      <c r="G7" s="152">
        <v>28.9</v>
      </c>
      <c r="H7" s="6">
        <f t="shared" si="2"/>
        <v>0.11579652</v>
      </c>
      <c r="I7" s="211">
        <f t="shared" si="3"/>
        <v>0.26720085275414079</v>
      </c>
      <c r="J7" s="152">
        <v>18.3</v>
      </c>
      <c r="K7" s="152">
        <v>24.6</v>
      </c>
      <c r="L7" s="6">
        <f t="shared" si="4"/>
        <v>8.5084019999999996E-2</v>
      </c>
      <c r="M7" s="211">
        <f t="shared" si="5"/>
        <v>0.51394684256239265</v>
      </c>
      <c r="N7" s="152">
        <v>16.7</v>
      </c>
      <c r="O7" s="152">
        <v>28.5</v>
      </c>
      <c r="P7" s="6">
        <f t="shared" si="6"/>
        <v>8.9954549999999994E-2</v>
      </c>
      <c r="Q7" s="211">
        <f t="shared" si="7"/>
        <v>0.47481672467095482</v>
      </c>
      <c r="R7" s="152">
        <v>20.399999999999999</v>
      </c>
      <c r="S7" s="152">
        <v>29.6</v>
      </c>
      <c r="T7" s="6">
        <f t="shared" si="8"/>
        <v>0.11412575999999999</v>
      </c>
      <c r="U7" s="211">
        <f t="shared" si="9"/>
        <v>0.28062383459970974</v>
      </c>
      <c r="V7" s="152">
        <v>14</v>
      </c>
      <c r="W7" s="152">
        <v>28.4</v>
      </c>
      <c r="X7" s="6">
        <f t="shared" si="10"/>
        <v>7.5146399999999988E-2</v>
      </c>
      <c r="Y7" s="211">
        <f t="shared" si="11"/>
        <v>0.59378625268004115</v>
      </c>
      <c r="Z7" s="152">
        <v>9.9</v>
      </c>
      <c r="AA7" s="152">
        <v>29.7</v>
      </c>
      <c r="AB7" s="6">
        <f t="shared" si="12"/>
        <v>5.5571670000000004E-2</v>
      </c>
      <c r="AC7" s="211">
        <f t="shared" si="13"/>
        <v>0.75105075830736812</v>
      </c>
      <c r="AD7" s="152">
        <v>14.5</v>
      </c>
      <c r="AE7" s="152">
        <v>31.4</v>
      </c>
      <c r="AF7" s="6">
        <f t="shared" si="14"/>
        <v>8.6051699999999981E-2</v>
      </c>
      <c r="AG7" s="211">
        <f t="shared" si="15"/>
        <v>0.50617244583735732</v>
      </c>
      <c r="AH7" s="152">
        <v>13.3</v>
      </c>
      <c r="AI7" s="152">
        <v>33.5</v>
      </c>
      <c r="AJ7" s="6">
        <f t="shared" si="16"/>
        <v>8.4208950000000005E-2</v>
      </c>
      <c r="AK7" s="211">
        <f t="shared" si="17"/>
        <v>0.52097720522585234</v>
      </c>
      <c r="AL7" s="152">
        <v>8.6999999999999993</v>
      </c>
      <c r="AM7" s="152">
        <v>33</v>
      </c>
      <c r="AN7" s="6">
        <f t="shared" si="18"/>
        <v>5.4261899999999995E-2</v>
      </c>
      <c r="AO7" s="211">
        <f t="shared" si="19"/>
        <v>0.76157352574965231</v>
      </c>
      <c r="AP7" s="152">
        <v>11.6</v>
      </c>
      <c r="AQ7" s="152">
        <v>35.299999999999997</v>
      </c>
      <c r="AR7" s="6">
        <f t="shared" si="20"/>
        <v>7.7391719999999997E-2</v>
      </c>
      <c r="AS7" s="6">
        <f t="shared" si="21"/>
        <v>0.57574722277898249</v>
      </c>
    </row>
    <row r="8" spans="1:45" ht="12.75" customHeight="1" x14ac:dyDescent="0.2">
      <c r="A8" s="1">
        <v>1983</v>
      </c>
      <c r="B8" s="152">
        <v>12.9</v>
      </c>
      <c r="C8" s="152">
        <v>29.3</v>
      </c>
      <c r="D8" s="6">
        <f t="shared" si="0"/>
        <v>7.1436329999999992E-2</v>
      </c>
      <c r="E8" s="211">
        <f t="shared" si="1"/>
        <v>0.623593168248878</v>
      </c>
      <c r="F8" s="152">
        <v>26.3</v>
      </c>
      <c r="G8" s="152">
        <v>27.9</v>
      </c>
      <c r="H8" s="6">
        <f t="shared" si="2"/>
        <v>0.13868253</v>
      </c>
      <c r="I8" s="211">
        <f t="shared" si="3"/>
        <v>8.3333333333333356E-2</v>
      </c>
      <c r="J8" s="152">
        <v>14.3</v>
      </c>
      <c r="K8" s="152">
        <v>24.5</v>
      </c>
      <c r="L8" s="6">
        <f t="shared" si="4"/>
        <v>6.6216150000000001E-2</v>
      </c>
      <c r="M8" s="211">
        <f t="shared" si="5"/>
        <v>0.66553239433197886</v>
      </c>
      <c r="N8" s="152">
        <v>16</v>
      </c>
      <c r="O8" s="152">
        <v>27.3</v>
      </c>
      <c r="P8" s="6">
        <f t="shared" si="6"/>
        <v>8.2555200000000009E-2</v>
      </c>
      <c r="Q8" s="211">
        <f t="shared" si="7"/>
        <v>0.53426352775398889</v>
      </c>
      <c r="R8" s="152">
        <v>20.9</v>
      </c>
      <c r="S8" s="152">
        <v>31.1</v>
      </c>
      <c r="T8" s="6">
        <f t="shared" si="8"/>
        <v>0.12284811</v>
      </c>
      <c r="U8" s="211">
        <f t="shared" si="9"/>
        <v>0.21054797349416621</v>
      </c>
      <c r="V8" s="152">
        <v>14.1</v>
      </c>
      <c r="W8" s="152">
        <v>27.9</v>
      </c>
      <c r="X8" s="6">
        <f t="shared" si="10"/>
        <v>7.4350709999999987E-2</v>
      </c>
      <c r="Y8" s="211">
        <f t="shared" si="11"/>
        <v>0.60017887186215035</v>
      </c>
      <c r="Z8" s="152">
        <v>10.4</v>
      </c>
      <c r="AA8" s="152">
        <v>30</v>
      </c>
      <c r="AB8" s="6">
        <f t="shared" si="12"/>
        <v>5.8968E-2</v>
      </c>
      <c r="AC8" s="211">
        <f t="shared" si="13"/>
        <v>0.72376444792672645</v>
      </c>
      <c r="AD8" s="152">
        <v>13.6</v>
      </c>
      <c r="AE8" s="152">
        <v>30.6</v>
      </c>
      <c r="AF8" s="6">
        <f t="shared" si="14"/>
        <v>7.8654240000000014E-2</v>
      </c>
      <c r="AG8" s="211">
        <f t="shared" si="15"/>
        <v>0.56560406455178769</v>
      </c>
      <c r="AH8" s="152">
        <v>16.8</v>
      </c>
      <c r="AI8" s="152">
        <v>25.7</v>
      </c>
      <c r="AJ8" s="6">
        <f t="shared" si="16"/>
        <v>8.1602640000000004E-2</v>
      </c>
      <c r="AK8" s="211">
        <f t="shared" si="17"/>
        <v>0.54191644953019558</v>
      </c>
      <c r="AL8" s="152">
        <v>11.4</v>
      </c>
      <c r="AM8" s="152">
        <v>34.4</v>
      </c>
      <c r="AN8" s="6">
        <f t="shared" si="18"/>
        <v>7.4118239999999988E-2</v>
      </c>
      <c r="AO8" s="211">
        <f t="shared" si="19"/>
        <v>0.60204654920039125</v>
      </c>
      <c r="AP8" s="152">
        <v>12.4</v>
      </c>
      <c r="AQ8" s="152">
        <v>29.2</v>
      </c>
      <c r="AR8" s="6">
        <f t="shared" si="20"/>
        <v>6.843312E-2</v>
      </c>
      <c r="AS8" s="6">
        <f t="shared" si="21"/>
        <v>0.647721129959974</v>
      </c>
    </row>
    <row r="9" spans="1:45" ht="12.75" customHeight="1" x14ac:dyDescent="0.2">
      <c r="A9" s="1">
        <v>1984</v>
      </c>
      <c r="B9" s="152">
        <v>13</v>
      </c>
      <c r="C9" s="152">
        <v>31.1</v>
      </c>
      <c r="D9" s="6">
        <f t="shared" si="0"/>
        <v>7.64127E-2</v>
      </c>
      <c r="E9" s="211">
        <f t="shared" si="1"/>
        <v>0.58361272571563927</v>
      </c>
      <c r="F9" s="152">
        <v>23.2</v>
      </c>
      <c r="G9" s="152">
        <v>29.1</v>
      </c>
      <c r="H9" s="6">
        <f t="shared" si="2"/>
        <v>0.12759767999999999</v>
      </c>
      <c r="I9" s="211">
        <f t="shared" si="3"/>
        <v>0.17238965519335783</v>
      </c>
      <c r="J9" s="152">
        <v>15.3</v>
      </c>
      <c r="K9" s="152">
        <v>27.9</v>
      </c>
      <c r="L9" s="6">
        <f t="shared" si="4"/>
        <v>8.0678429999999995E-2</v>
      </c>
      <c r="M9" s="211">
        <f t="shared" si="5"/>
        <v>0.54934160577734858</v>
      </c>
      <c r="N9" s="152">
        <v>15</v>
      </c>
      <c r="O9" s="152">
        <v>29.8</v>
      </c>
      <c r="P9" s="6">
        <f t="shared" si="6"/>
        <v>8.4483000000000003E-2</v>
      </c>
      <c r="Q9" s="211">
        <f t="shared" si="7"/>
        <v>0.5187754717783325</v>
      </c>
      <c r="R9" s="152">
        <v>20</v>
      </c>
      <c r="S9" s="152">
        <v>29</v>
      </c>
      <c r="T9" s="6">
        <f t="shared" si="8"/>
        <v>0.10962</v>
      </c>
      <c r="U9" s="211">
        <f t="shared" si="9"/>
        <v>0.31682336935065569</v>
      </c>
      <c r="V9" s="152">
        <v>15.2</v>
      </c>
      <c r="W9" s="152">
        <v>28.6</v>
      </c>
      <c r="X9" s="6">
        <f t="shared" si="10"/>
        <v>8.2162079999999998E-2</v>
      </c>
      <c r="Y9" s="211">
        <f t="shared" si="11"/>
        <v>0.53742187642353456</v>
      </c>
      <c r="Z9" s="152">
        <v>9.6</v>
      </c>
      <c r="AA9" s="152">
        <v>32.5</v>
      </c>
      <c r="AB9" s="6">
        <f t="shared" si="12"/>
        <v>5.8968E-2</v>
      </c>
      <c r="AC9" s="211">
        <f t="shared" si="13"/>
        <v>0.72376444792672645</v>
      </c>
      <c r="AD9" s="152">
        <v>13.3</v>
      </c>
      <c r="AE9" s="152">
        <v>34.299999999999997</v>
      </c>
      <c r="AF9" s="6">
        <f t="shared" si="14"/>
        <v>8.6219909999999997E-2</v>
      </c>
      <c r="AG9" s="211">
        <f t="shared" si="15"/>
        <v>0.50482103703163816</v>
      </c>
      <c r="AH9" s="152">
        <v>17.600000000000001</v>
      </c>
      <c r="AI9" s="152">
        <v>31.7</v>
      </c>
      <c r="AJ9" s="6">
        <f t="shared" si="16"/>
        <v>0.10544688000000001</v>
      </c>
      <c r="AK9" s="211">
        <f t="shared" si="17"/>
        <v>0.35035045522737068</v>
      </c>
      <c r="AL9" s="152">
        <v>12.6</v>
      </c>
      <c r="AM9" s="152">
        <v>35.799999999999997</v>
      </c>
      <c r="AN9" s="6">
        <f t="shared" si="18"/>
        <v>8.5254119999999975E-2</v>
      </c>
      <c r="AO9" s="211">
        <f t="shared" si="19"/>
        <v>0.51258024938807012</v>
      </c>
      <c r="AP9" s="152">
        <v>13.2</v>
      </c>
      <c r="AQ9" s="152">
        <v>31.3</v>
      </c>
      <c r="AR9" s="6">
        <f t="shared" si="20"/>
        <v>7.8087239999999988E-2</v>
      </c>
      <c r="AS9" s="6">
        <f t="shared" si="21"/>
        <v>0.5701593751328633</v>
      </c>
    </row>
    <row r="10" spans="1:45" ht="12.75" customHeight="1" x14ac:dyDescent="0.2">
      <c r="A10" s="1">
        <v>1985</v>
      </c>
      <c r="B10" s="152">
        <v>12.1</v>
      </c>
      <c r="C10" s="152">
        <v>30.3</v>
      </c>
      <c r="D10" s="6">
        <f t="shared" si="0"/>
        <v>6.9293069999999998E-2</v>
      </c>
      <c r="E10" s="211">
        <f t="shared" si="1"/>
        <v>0.64081224224534294</v>
      </c>
      <c r="F10" s="152">
        <v>23.8</v>
      </c>
      <c r="G10" s="152">
        <v>28.8</v>
      </c>
      <c r="H10" s="6">
        <f t="shared" si="2"/>
        <v>0.12954816000000002</v>
      </c>
      <c r="I10" s="211">
        <f t="shared" si="3"/>
        <v>0.15671938679445813</v>
      </c>
      <c r="J10" s="152">
        <v>16.2</v>
      </c>
      <c r="K10" s="152">
        <v>23</v>
      </c>
      <c r="L10" s="6">
        <f t="shared" si="4"/>
        <v>7.0421399999999995E-2</v>
      </c>
      <c r="M10" s="211">
        <f t="shared" si="5"/>
        <v>0.63174717418900295</v>
      </c>
      <c r="N10" s="152">
        <v>15</v>
      </c>
      <c r="O10" s="152">
        <v>27.9</v>
      </c>
      <c r="P10" s="6">
        <f t="shared" si="6"/>
        <v>7.9096499999999986E-2</v>
      </c>
      <c r="Q10" s="211">
        <f t="shared" si="7"/>
        <v>0.56205092229854914</v>
      </c>
      <c r="R10" s="152">
        <v>16.100000000000001</v>
      </c>
      <c r="S10" s="152">
        <v>29.6</v>
      </c>
      <c r="T10" s="6">
        <f t="shared" si="8"/>
        <v>9.0069840000000012E-2</v>
      </c>
      <c r="U10" s="211">
        <f t="shared" si="9"/>
        <v>0.473890478186136</v>
      </c>
      <c r="V10" s="152">
        <v>14.1</v>
      </c>
      <c r="W10" s="152">
        <v>28.2</v>
      </c>
      <c r="X10" s="6">
        <f t="shared" si="10"/>
        <v>7.5150180000000011E-2</v>
      </c>
      <c r="Y10" s="211">
        <f t="shared" si="11"/>
        <v>0.59375588394283385</v>
      </c>
      <c r="Z10" s="152">
        <v>8.8000000000000007</v>
      </c>
      <c r="AA10" s="152">
        <v>31.1</v>
      </c>
      <c r="AB10" s="6">
        <f t="shared" si="12"/>
        <v>5.1725519999999997E-2</v>
      </c>
      <c r="AC10" s="211">
        <f t="shared" si="13"/>
        <v>0.78195094841566304</v>
      </c>
      <c r="AD10" s="152">
        <v>13.1</v>
      </c>
      <c r="AE10" s="152">
        <v>30.9</v>
      </c>
      <c r="AF10" s="6">
        <f t="shared" si="14"/>
        <v>7.6505309999999979E-2</v>
      </c>
      <c r="AG10" s="211">
        <f t="shared" si="15"/>
        <v>0.58286869165406385</v>
      </c>
      <c r="AH10" s="152">
        <v>16.600000000000001</v>
      </c>
      <c r="AI10" s="152">
        <v>36.9</v>
      </c>
      <c r="AJ10" s="6">
        <f t="shared" si="16"/>
        <v>0.11577006000000001</v>
      </c>
      <c r="AK10" s="211">
        <f t="shared" si="17"/>
        <v>0.26741343391459094</v>
      </c>
      <c r="AL10" s="152">
        <v>10</v>
      </c>
      <c r="AM10" s="152">
        <v>33</v>
      </c>
      <c r="AN10" s="6">
        <f t="shared" si="18"/>
        <v>6.2369999999999995E-2</v>
      </c>
      <c r="AO10" s="211">
        <f t="shared" si="19"/>
        <v>0.69643258444027389</v>
      </c>
      <c r="AP10" s="152">
        <v>13.8</v>
      </c>
      <c r="AQ10" s="152">
        <v>30.7</v>
      </c>
      <c r="AR10" s="6">
        <f t="shared" si="20"/>
        <v>8.0071739999999988E-2</v>
      </c>
      <c r="AS10" s="6">
        <f t="shared" si="21"/>
        <v>0.55421578809909933</v>
      </c>
    </row>
    <row r="11" spans="1:45" ht="12.75" customHeight="1" x14ac:dyDescent="0.2">
      <c r="A11" s="1">
        <v>1986</v>
      </c>
      <c r="B11" s="152">
        <v>11.6</v>
      </c>
      <c r="C11" s="152">
        <v>29.7</v>
      </c>
      <c r="D11" s="6">
        <f t="shared" si="0"/>
        <v>6.5114279999999997E-2</v>
      </c>
      <c r="E11" s="211">
        <f t="shared" si="1"/>
        <v>0.67438488122786888</v>
      </c>
      <c r="F11" s="152">
        <v>23.3</v>
      </c>
      <c r="G11" s="152">
        <v>27.6</v>
      </c>
      <c r="H11" s="6">
        <f t="shared" si="2"/>
        <v>0.12154211999999999</v>
      </c>
      <c r="I11" s="211">
        <f t="shared" si="3"/>
        <v>0.2210403721992433</v>
      </c>
      <c r="J11" s="152">
        <v>14.4</v>
      </c>
      <c r="K11" s="152">
        <v>23.1</v>
      </c>
      <c r="L11" s="6">
        <f t="shared" si="4"/>
        <v>6.2868960000000002E-2</v>
      </c>
      <c r="M11" s="211">
        <f t="shared" si="5"/>
        <v>0.69242391112892743</v>
      </c>
      <c r="N11" s="152">
        <v>15.8</v>
      </c>
      <c r="O11" s="152">
        <v>27.7</v>
      </c>
      <c r="P11" s="6">
        <f t="shared" si="6"/>
        <v>8.2717740000000012E-2</v>
      </c>
      <c r="Q11" s="211">
        <f t="shared" si="7"/>
        <v>0.53295767205408062</v>
      </c>
      <c r="R11" s="152">
        <v>15.8</v>
      </c>
      <c r="S11" s="152">
        <v>28.6</v>
      </c>
      <c r="T11" s="6">
        <f t="shared" si="8"/>
        <v>8.5405320000000007E-2</v>
      </c>
      <c r="U11" s="211">
        <f t="shared" si="9"/>
        <v>0.51136549989978308</v>
      </c>
      <c r="V11" s="152">
        <v>13.6</v>
      </c>
      <c r="W11" s="152">
        <v>28.8</v>
      </c>
      <c r="X11" s="6">
        <f t="shared" si="10"/>
        <v>7.4027519999999999E-2</v>
      </c>
      <c r="Y11" s="211">
        <f t="shared" si="11"/>
        <v>0.60277539889336329</v>
      </c>
      <c r="Z11" s="152">
        <v>8.1999999999999993</v>
      </c>
      <c r="AA11" s="152">
        <v>30</v>
      </c>
      <c r="AB11" s="6">
        <f t="shared" si="12"/>
        <v>4.6493999999999994E-2</v>
      </c>
      <c r="AC11" s="211">
        <f t="shared" si="13"/>
        <v>0.82398128071038557</v>
      </c>
      <c r="AD11" s="152">
        <v>13.9</v>
      </c>
      <c r="AE11" s="152">
        <v>29.6</v>
      </c>
      <c r="AF11" s="6">
        <f t="shared" si="14"/>
        <v>7.7762160000000011E-2</v>
      </c>
      <c r="AG11" s="211">
        <f t="shared" si="15"/>
        <v>0.57277108653267972</v>
      </c>
      <c r="AH11" s="152">
        <v>18.100000000000001</v>
      </c>
      <c r="AI11" s="152">
        <v>35.4</v>
      </c>
      <c r="AJ11" s="6">
        <f t="shared" si="16"/>
        <v>0.12109985999999999</v>
      </c>
      <c r="AK11" s="211">
        <f t="shared" si="17"/>
        <v>0.22459351445248213</v>
      </c>
      <c r="AL11" s="152">
        <v>10</v>
      </c>
      <c r="AM11" s="152">
        <v>32.4</v>
      </c>
      <c r="AN11" s="6">
        <f t="shared" si="18"/>
        <v>6.1235999999999999E-2</v>
      </c>
      <c r="AO11" s="211">
        <f t="shared" si="19"/>
        <v>0.70554320560242467</v>
      </c>
      <c r="AP11" s="152">
        <v>12</v>
      </c>
      <c r="AQ11" s="152">
        <v>29.2</v>
      </c>
      <c r="AR11" s="6">
        <f t="shared" si="20"/>
        <v>6.6225599999999996E-2</v>
      </c>
      <c r="AS11" s="6">
        <f t="shared" si="21"/>
        <v>0.665456472488961</v>
      </c>
    </row>
    <row r="12" spans="1:45" ht="12.75" customHeight="1" x14ac:dyDescent="0.2">
      <c r="A12" s="1">
        <v>1987</v>
      </c>
      <c r="B12" s="152">
        <v>11.5</v>
      </c>
      <c r="C12" s="152">
        <v>28.9</v>
      </c>
      <c r="D12" s="6">
        <f t="shared" si="0"/>
        <v>6.2814149999999985E-2</v>
      </c>
      <c r="E12" s="211">
        <f t="shared" si="1"/>
        <v>0.69286425781843153</v>
      </c>
      <c r="F12" s="152">
        <v>22</v>
      </c>
      <c r="G12" s="152">
        <v>28.6</v>
      </c>
      <c r="H12" s="6">
        <f t="shared" si="2"/>
        <v>0.11891880000000001</v>
      </c>
      <c r="I12" s="211">
        <f t="shared" si="3"/>
        <v>0.24211627582101877</v>
      </c>
      <c r="J12" s="152">
        <v>14</v>
      </c>
      <c r="K12" s="152">
        <v>25.5</v>
      </c>
      <c r="L12" s="6">
        <f t="shared" si="4"/>
        <v>6.7473000000000005E-2</v>
      </c>
      <c r="M12" s="211">
        <f t="shared" si="5"/>
        <v>0.65543478921059506</v>
      </c>
      <c r="N12" s="152">
        <v>13.8</v>
      </c>
      <c r="O12" s="152">
        <v>29.8</v>
      </c>
      <c r="P12" s="6">
        <f t="shared" si="6"/>
        <v>7.7724359999999992E-2</v>
      </c>
      <c r="Q12" s="211">
        <f t="shared" si="7"/>
        <v>0.57307477390475159</v>
      </c>
      <c r="R12" s="152">
        <v>16.8</v>
      </c>
      <c r="S12" s="152">
        <v>28.8</v>
      </c>
      <c r="T12" s="6">
        <f t="shared" si="8"/>
        <v>9.1445759999999987E-2</v>
      </c>
      <c r="U12" s="211">
        <f t="shared" si="9"/>
        <v>0.46283625784272653</v>
      </c>
      <c r="V12" s="152">
        <v>14.1</v>
      </c>
      <c r="W12" s="152">
        <v>28.1</v>
      </c>
      <c r="X12" s="6">
        <f t="shared" si="10"/>
        <v>7.4883690000000003E-2</v>
      </c>
      <c r="Y12" s="211">
        <f t="shared" si="11"/>
        <v>0.59589687991593931</v>
      </c>
      <c r="Z12" s="152">
        <v>7.4</v>
      </c>
      <c r="AA12" s="152">
        <v>28.4</v>
      </c>
      <c r="AB12" s="6">
        <f t="shared" si="12"/>
        <v>3.972023999999999E-2</v>
      </c>
      <c r="AC12" s="211">
        <f t="shared" si="13"/>
        <v>0.87840205778563329</v>
      </c>
      <c r="AD12" s="152">
        <v>13.3</v>
      </c>
      <c r="AE12" s="152">
        <v>28.5</v>
      </c>
      <c r="AF12" s="6">
        <f t="shared" si="14"/>
        <v>7.1640449999999994E-2</v>
      </c>
      <c r="AG12" s="211">
        <f t="shared" si="15"/>
        <v>0.62195325643969079</v>
      </c>
      <c r="AH12" s="152">
        <v>15.8</v>
      </c>
      <c r="AI12" s="152">
        <v>30.1</v>
      </c>
      <c r="AJ12" s="6">
        <f t="shared" si="16"/>
        <v>8.9884619999999998E-2</v>
      </c>
      <c r="AK12" s="211">
        <f t="shared" si="17"/>
        <v>0.47537854630928739</v>
      </c>
      <c r="AL12" s="152">
        <v>12.5</v>
      </c>
      <c r="AM12" s="152">
        <v>30.9</v>
      </c>
      <c r="AN12" s="6">
        <f t="shared" si="18"/>
        <v>7.300124999999999E-2</v>
      </c>
      <c r="AO12" s="211">
        <f t="shared" si="19"/>
        <v>0.61102051104510979</v>
      </c>
      <c r="AP12" s="152">
        <v>11.8</v>
      </c>
      <c r="AQ12" s="152">
        <v>29.8</v>
      </c>
      <c r="AR12" s="6">
        <f t="shared" si="20"/>
        <v>6.6459959999999998E-2</v>
      </c>
      <c r="AS12" s="6">
        <f t="shared" si="21"/>
        <v>0.66357361078211652</v>
      </c>
    </row>
    <row r="13" spans="1:45" ht="12.75" customHeight="1" x14ac:dyDescent="0.2">
      <c r="A13" s="1">
        <v>1988</v>
      </c>
      <c r="B13" s="152">
        <v>11.1</v>
      </c>
      <c r="C13" s="152">
        <v>28.2</v>
      </c>
      <c r="D13" s="6">
        <f t="shared" si="0"/>
        <v>5.9160779999999989E-2</v>
      </c>
      <c r="E13" s="211">
        <f t="shared" si="1"/>
        <v>0.72221564232916069</v>
      </c>
      <c r="F13" s="152">
        <v>18.899999999999999</v>
      </c>
      <c r="G13" s="152">
        <v>28.4</v>
      </c>
      <c r="H13" s="6">
        <f t="shared" si="2"/>
        <v>0.10144763999999996</v>
      </c>
      <c r="I13" s="211">
        <f t="shared" si="3"/>
        <v>0.38248057919255635</v>
      </c>
      <c r="J13" s="152">
        <v>15.4</v>
      </c>
      <c r="K13" s="152">
        <v>22.2</v>
      </c>
      <c r="L13" s="6">
        <f t="shared" si="4"/>
        <v>6.4615320000000004E-2</v>
      </c>
      <c r="M13" s="211">
        <f t="shared" si="5"/>
        <v>0.67839355453921513</v>
      </c>
      <c r="N13" s="152">
        <v>14.5</v>
      </c>
      <c r="O13" s="152">
        <v>25.5</v>
      </c>
      <c r="P13" s="6">
        <f t="shared" si="6"/>
        <v>6.9882749999999993E-2</v>
      </c>
      <c r="Q13" s="211">
        <f t="shared" si="7"/>
        <v>0.63607471924102454</v>
      </c>
      <c r="R13" s="152">
        <v>15.7</v>
      </c>
      <c r="S13" s="152">
        <v>27.7</v>
      </c>
      <c r="T13" s="6">
        <f t="shared" si="8"/>
        <v>8.2194210000000004E-2</v>
      </c>
      <c r="U13" s="211">
        <f t="shared" si="9"/>
        <v>0.53716374215727358</v>
      </c>
      <c r="V13" s="152">
        <v>13.7</v>
      </c>
      <c r="W13" s="152">
        <v>26.8</v>
      </c>
      <c r="X13" s="6">
        <f t="shared" si="10"/>
        <v>6.9393239999999995E-2</v>
      </c>
      <c r="Y13" s="211">
        <f t="shared" si="11"/>
        <v>0.64000747070935304</v>
      </c>
      <c r="Z13" s="152">
        <v>7.5</v>
      </c>
      <c r="AA13" s="152">
        <v>29.1</v>
      </c>
      <c r="AB13" s="6">
        <f t="shared" si="12"/>
        <v>4.1249250000000001E-2</v>
      </c>
      <c r="AC13" s="211">
        <f t="shared" si="13"/>
        <v>0.86611790358533314</v>
      </c>
      <c r="AD13" s="152">
        <v>13.3</v>
      </c>
      <c r="AE13" s="152">
        <v>28.3</v>
      </c>
      <c r="AF13" s="6">
        <f t="shared" si="14"/>
        <v>7.1137710000000007E-2</v>
      </c>
      <c r="AG13" s="211">
        <f t="shared" si="15"/>
        <v>0.62599229848824423</v>
      </c>
      <c r="AH13" s="152">
        <v>17.600000000000001</v>
      </c>
      <c r="AI13" s="152">
        <v>30.8</v>
      </c>
      <c r="AJ13" s="6">
        <f t="shared" si="16"/>
        <v>0.10245312000000002</v>
      </c>
      <c r="AK13" s="211">
        <f t="shared" si="17"/>
        <v>0.37440249509544876</v>
      </c>
      <c r="AL13" s="152">
        <v>11.1</v>
      </c>
      <c r="AM13" s="152">
        <v>29.1</v>
      </c>
      <c r="AN13" s="6">
        <f t="shared" si="18"/>
        <v>6.1048889999999995E-2</v>
      </c>
      <c r="AO13" s="211">
        <f t="shared" si="19"/>
        <v>0.70704645809417954</v>
      </c>
      <c r="AP13" s="152">
        <v>9.6999999999999993</v>
      </c>
      <c r="AQ13" s="152">
        <v>29.7</v>
      </c>
      <c r="AR13" s="6">
        <f t="shared" si="20"/>
        <v>5.4449009999999992E-2</v>
      </c>
      <c r="AS13" s="6">
        <f t="shared" si="21"/>
        <v>0.76007027325789744</v>
      </c>
    </row>
    <row r="14" spans="1:45" ht="12.75" customHeight="1" x14ac:dyDescent="0.2">
      <c r="A14" s="1">
        <v>1989</v>
      </c>
      <c r="B14" s="152">
        <v>10.5</v>
      </c>
      <c r="C14" s="152">
        <v>28.8</v>
      </c>
      <c r="D14" s="6">
        <f t="shared" si="0"/>
        <v>5.7153600000000006E-2</v>
      </c>
      <c r="E14" s="211">
        <f t="shared" si="1"/>
        <v>0.73834144178616767</v>
      </c>
      <c r="F14" s="152">
        <v>16.7</v>
      </c>
      <c r="G14" s="152">
        <v>28.5</v>
      </c>
      <c r="H14" s="6">
        <f t="shared" si="2"/>
        <v>8.9954549999999994E-2</v>
      </c>
      <c r="I14" s="211">
        <f t="shared" si="3"/>
        <v>0.47481672467095482</v>
      </c>
      <c r="J14" s="152">
        <v>15</v>
      </c>
      <c r="K14" s="152">
        <v>22.5</v>
      </c>
      <c r="L14" s="6">
        <f t="shared" si="4"/>
        <v>6.3787499999999997E-2</v>
      </c>
      <c r="M14" s="211">
        <f t="shared" si="5"/>
        <v>0.68504430798758531</v>
      </c>
      <c r="N14" s="152">
        <v>14.7</v>
      </c>
      <c r="O14" s="152">
        <v>25.3</v>
      </c>
      <c r="P14" s="6">
        <f t="shared" si="6"/>
        <v>7.0290989999999984E-2</v>
      </c>
      <c r="Q14" s="211">
        <f t="shared" si="7"/>
        <v>0.63279489562265034</v>
      </c>
      <c r="R14" s="152">
        <v>14.4</v>
      </c>
      <c r="S14" s="152">
        <v>29.3</v>
      </c>
      <c r="T14" s="6">
        <f t="shared" si="8"/>
        <v>7.9742880000000002E-2</v>
      </c>
      <c r="U14" s="211">
        <f t="shared" si="9"/>
        <v>0.55685786823612304</v>
      </c>
      <c r="V14" s="152">
        <v>12.1</v>
      </c>
      <c r="W14" s="152">
        <v>28.7</v>
      </c>
      <c r="X14" s="6">
        <f t="shared" si="10"/>
        <v>6.5634029999999996E-2</v>
      </c>
      <c r="Y14" s="211">
        <f t="shared" si="11"/>
        <v>0.670209179861883</v>
      </c>
      <c r="Z14" s="152">
        <v>7.1</v>
      </c>
      <c r="AA14" s="152">
        <v>27.4</v>
      </c>
      <c r="AB14" s="6">
        <f t="shared" si="12"/>
        <v>3.6768059999999998E-2</v>
      </c>
      <c r="AC14" s="211">
        <f t="shared" si="13"/>
        <v>0.90212004154443259</v>
      </c>
      <c r="AD14" s="152">
        <v>14</v>
      </c>
      <c r="AE14" s="152">
        <v>26.4</v>
      </c>
      <c r="AF14" s="6">
        <f t="shared" si="14"/>
        <v>6.9854399999999983E-2</v>
      </c>
      <c r="AG14" s="211">
        <f t="shared" si="15"/>
        <v>0.63630248477007845</v>
      </c>
      <c r="AH14" s="152">
        <v>17.5</v>
      </c>
      <c r="AI14" s="152">
        <v>30.9</v>
      </c>
      <c r="AJ14" s="6">
        <f t="shared" si="16"/>
        <v>0.10220174999999999</v>
      </c>
      <c r="AK14" s="211">
        <f t="shared" si="17"/>
        <v>0.37642201611972576</v>
      </c>
      <c r="AL14" s="152">
        <v>12</v>
      </c>
      <c r="AM14" s="152">
        <v>32.9</v>
      </c>
      <c r="AN14" s="6">
        <f t="shared" si="18"/>
        <v>7.4617199999999995E-2</v>
      </c>
      <c r="AO14" s="211">
        <f t="shared" si="19"/>
        <v>0.59803787588904489</v>
      </c>
      <c r="AP14" s="152">
        <v>10.199999999999999</v>
      </c>
      <c r="AQ14" s="152">
        <v>29.8</v>
      </c>
      <c r="AR14" s="6">
        <f t="shared" si="20"/>
        <v>5.7448439999999996E-2</v>
      </c>
      <c r="AS14" s="6">
        <f t="shared" si="21"/>
        <v>0.73597268028400853</v>
      </c>
    </row>
    <row r="15" spans="1:45" ht="12.75" customHeight="1" x14ac:dyDescent="0.2">
      <c r="A15" s="1">
        <v>1990</v>
      </c>
      <c r="B15" s="152">
        <v>11.7</v>
      </c>
      <c r="C15" s="152">
        <v>29.7</v>
      </c>
      <c r="D15" s="6">
        <f t="shared" si="0"/>
        <v>6.5675609999999982E-2</v>
      </c>
      <c r="E15" s="211">
        <f t="shared" si="1"/>
        <v>0.66987512375260427</v>
      </c>
      <c r="F15" s="152">
        <v>18.600000000000001</v>
      </c>
      <c r="G15" s="152">
        <v>30</v>
      </c>
      <c r="H15" s="6">
        <f t="shared" si="2"/>
        <v>0.10546199999999999</v>
      </c>
      <c r="I15" s="211">
        <f t="shared" si="3"/>
        <v>0.35022898027854216</v>
      </c>
      <c r="J15" s="152">
        <v>13.7</v>
      </c>
      <c r="K15" s="152">
        <v>22.5</v>
      </c>
      <c r="L15" s="6">
        <f t="shared" si="4"/>
        <v>5.8259249999999999E-2</v>
      </c>
      <c r="M15" s="211">
        <f t="shared" si="5"/>
        <v>0.72945858615307058</v>
      </c>
      <c r="N15" s="152">
        <v>13.6</v>
      </c>
      <c r="O15" s="152">
        <v>26.7</v>
      </c>
      <c r="P15" s="6">
        <f t="shared" si="6"/>
        <v>6.8629679999999998E-2</v>
      </c>
      <c r="Q15" s="211">
        <f t="shared" si="7"/>
        <v>0.64614195562520127</v>
      </c>
      <c r="R15" s="152">
        <v>15.7</v>
      </c>
      <c r="S15" s="152">
        <v>27.3</v>
      </c>
      <c r="T15" s="6">
        <f t="shared" si="8"/>
        <v>8.1007289999999996E-2</v>
      </c>
      <c r="U15" s="211">
        <f t="shared" si="9"/>
        <v>0.54669952564032487</v>
      </c>
      <c r="V15" s="152">
        <v>13.9</v>
      </c>
      <c r="W15" s="152">
        <v>27</v>
      </c>
      <c r="X15" s="6">
        <f t="shared" si="10"/>
        <v>7.09317E-2</v>
      </c>
      <c r="Y15" s="211">
        <f t="shared" si="11"/>
        <v>0.62764739466603503</v>
      </c>
      <c r="Z15" s="152">
        <v>8.3000000000000007</v>
      </c>
      <c r="AA15" s="152">
        <v>30.3</v>
      </c>
      <c r="AB15" s="6">
        <f t="shared" si="12"/>
        <v>4.7531610000000002E-2</v>
      </c>
      <c r="AC15" s="211">
        <f t="shared" si="13"/>
        <v>0.8156450623470175</v>
      </c>
      <c r="AD15" s="152">
        <v>14</v>
      </c>
      <c r="AE15" s="152">
        <v>31.3</v>
      </c>
      <c r="AF15" s="6">
        <f t="shared" si="14"/>
        <v>8.2819799999999985E-2</v>
      </c>
      <c r="AG15" s="211">
        <f t="shared" si="15"/>
        <v>0.53213771614948724</v>
      </c>
      <c r="AH15" s="152">
        <v>18.100000000000001</v>
      </c>
      <c r="AI15" s="152">
        <v>35.4</v>
      </c>
      <c r="AJ15" s="6">
        <f t="shared" si="16"/>
        <v>0.12109985999999999</v>
      </c>
      <c r="AK15" s="211">
        <f t="shared" si="17"/>
        <v>0.22459351445248213</v>
      </c>
      <c r="AL15" s="152">
        <v>11.8</v>
      </c>
      <c r="AM15" s="152">
        <v>29.2</v>
      </c>
      <c r="AN15" s="6">
        <f t="shared" si="18"/>
        <v>6.512184E-2</v>
      </c>
      <c r="AO15" s="211">
        <f t="shared" si="19"/>
        <v>0.67432414375345451</v>
      </c>
      <c r="AP15" s="152">
        <v>12</v>
      </c>
      <c r="AQ15" s="152">
        <v>33.799999999999997</v>
      </c>
      <c r="AR15" s="6">
        <f t="shared" si="20"/>
        <v>7.6658399999999988E-2</v>
      </c>
      <c r="AS15" s="6">
        <f t="shared" si="21"/>
        <v>0.58163875779717344</v>
      </c>
    </row>
    <row r="16" spans="1:45" ht="12.75" customHeight="1" x14ac:dyDescent="0.2">
      <c r="A16" s="1">
        <v>1991</v>
      </c>
      <c r="B16" s="152">
        <v>11.5</v>
      </c>
      <c r="C16" s="152">
        <v>29.6</v>
      </c>
      <c r="D16" s="6">
        <f t="shared" si="0"/>
        <v>6.4335599999999993E-2</v>
      </c>
      <c r="E16" s="211">
        <f t="shared" si="1"/>
        <v>0.68064084109254575</v>
      </c>
      <c r="F16" s="152">
        <v>17.399999999999999</v>
      </c>
      <c r="G16" s="152">
        <v>31.6</v>
      </c>
      <c r="H16" s="6">
        <f t="shared" si="2"/>
        <v>0.10391976</v>
      </c>
      <c r="I16" s="211">
        <f t="shared" si="3"/>
        <v>0.36261942505906719</v>
      </c>
      <c r="J16" s="152">
        <v>14.1</v>
      </c>
      <c r="K16" s="152">
        <v>24.6</v>
      </c>
      <c r="L16" s="6">
        <f t="shared" si="4"/>
        <v>6.5556539999999996E-2</v>
      </c>
      <c r="M16" s="211">
        <f t="shared" si="5"/>
        <v>0.67083173897463</v>
      </c>
      <c r="N16" s="152">
        <v>13.8</v>
      </c>
      <c r="O16" s="152">
        <v>27.9</v>
      </c>
      <c r="P16" s="6">
        <f t="shared" si="6"/>
        <v>7.2768779999999991E-2</v>
      </c>
      <c r="Q16" s="211">
        <f t="shared" si="7"/>
        <v>0.61288818838335068</v>
      </c>
      <c r="R16" s="152">
        <v>15.2</v>
      </c>
      <c r="S16" s="152">
        <v>28.1</v>
      </c>
      <c r="T16" s="6">
        <f t="shared" si="8"/>
        <v>8.0725680000000008E-2</v>
      </c>
      <c r="U16" s="211">
        <f t="shared" si="9"/>
        <v>0.54896199656225886</v>
      </c>
      <c r="V16" s="152">
        <v>13.9</v>
      </c>
      <c r="W16" s="152">
        <v>28.4</v>
      </c>
      <c r="X16" s="6">
        <f t="shared" si="10"/>
        <v>7.4609639999999991E-2</v>
      </c>
      <c r="Y16" s="211">
        <f t="shared" si="11"/>
        <v>0.59809861336345926</v>
      </c>
      <c r="Z16" s="152">
        <v>8.6999999999999993</v>
      </c>
      <c r="AA16" s="152">
        <v>29.9</v>
      </c>
      <c r="AB16" s="6">
        <f t="shared" si="12"/>
        <v>4.9164569999999984E-2</v>
      </c>
      <c r="AC16" s="211">
        <f t="shared" si="13"/>
        <v>0.80252576787352037</v>
      </c>
      <c r="AD16" s="152">
        <v>14.6</v>
      </c>
      <c r="AE16" s="152">
        <v>28.9</v>
      </c>
      <c r="AF16" s="6">
        <f t="shared" si="14"/>
        <v>7.9746659999999983E-2</v>
      </c>
      <c r="AG16" s="211">
        <f t="shared" si="15"/>
        <v>0.55682749949891597</v>
      </c>
      <c r="AH16" s="152">
        <v>17.100000000000001</v>
      </c>
      <c r="AI16" s="152">
        <v>34.5</v>
      </c>
      <c r="AJ16" s="6">
        <f t="shared" si="16"/>
        <v>0.11150055</v>
      </c>
      <c r="AK16" s="211">
        <f t="shared" si="17"/>
        <v>0.30171492259008886</v>
      </c>
      <c r="AL16" s="152">
        <v>11</v>
      </c>
      <c r="AM16" s="152">
        <v>30.6</v>
      </c>
      <c r="AN16" s="6">
        <f t="shared" si="18"/>
        <v>6.3617400000000005E-2</v>
      </c>
      <c r="AO16" s="211">
        <f t="shared" si="19"/>
        <v>0.68641090116190784</v>
      </c>
      <c r="AP16" s="152">
        <v>10.1</v>
      </c>
      <c r="AQ16" s="152">
        <v>30.3</v>
      </c>
      <c r="AR16" s="6">
        <f t="shared" si="20"/>
        <v>5.7839669999999989E-2</v>
      </c>
      <c r="AS16" s="6">
        <f t="shared" si="21"/>
        <v>0.73282951598306656</v>
      </c>
    </row>
    <row r="17" spans="1:45" ht="12.75" customHeight="1" x14ac:dyDescent="0.2">
      <c r="A17" s="1">
        <v>1992</v>
      </c>
      <c r="B17" s="152">
        <v>11.8</v>
      </c>
      <c r="C17" s="152">
        <v>29.6</v>
      </c>
      <c r="D17" s="6">
        <f t="shared" si="0"/>
        <v>6.6013920000000004E-2</v>
      </c>
      <c r="E17" s="211">
        <f t="shared" si="1"/>
        <v>0.66715712177256248</v>
      </c>
      <c r="F17" s="152">
        <v>20.6</v>
      </c>
      <c r="G17" s="152">
        <v>30.7</v>
      </c>
      <c r="H17" s="6">
        <f t="shared" si="2"/>
        <v>0.11952738000000002</v>
      </c>
      <c r="I17" s="211">
        <f t="shared" si="3"/>
        <v>0.23722690913066441</v>
      </c>
      <c r="J17" s="152">
        <v>11.7</v>
      </c>
      <c r="K17" s="152">
        <v>27.2</v>
      </c>
      <c r="L17" s="6">
        <f t="shared" si="4"/>
        <v>6.014735999999999E-2</v>
      </c>
      <c r="M17" s="211">
        <f t="shared" si="5"/>
        <v>0.71428940191808965</v>
      </c>
      <c r="N17" s="152">
        <v>13.6</v>
      </c>
      <c r="O17" s="152">
        <v>26.7</v>
      </c>
      <c r="P17" s="6">
        <f t="shared" si="6"/>
        <v>6.8629679999999998E-2</v>
      </c>
      <c r="Q17" s="211">
        <f t="shared" si="7"/>
        <v>0.64614195562520127</v>
      </c>
      <c r="R17" s="152">
        <v>14.5</v>
      </c>
      <c r="S17" s="152">
        <v>28.3</v>
      </c>
      <c r="T17" s="6">
        <f t="shared" si="8"/>
        <v>7.7556150000000004E-2</v>
      </c>
      <c r="U17" s="211">
        <f t="shared" si="9"/>
        <v>0.57442618271047052</v>
      </c>
      <c r="V17" s="152">
        <v>13.4</v>
      </c>
      <c r="W17" s="152">
        <v>27.1</v>
      </c>
      <c r="X17" s="6">
        <f t="shared" si="10"/>
        <v>6.8633459999999993E-2</v>
      </c>
      <c r="Y17" s="211">
        <f t="shared" si="11"/>
        <v>0.64611158688799408</v>
      </c>
      <c r="Z17" s="152">
        <v>9</v>
      </c>
      <c r="AA17" s="152">
        <v>31.1</v>
      </c>
      <c r="AB17" s="6">
        <f t="shared" si="12"/>
        <v>5.2901100000000013E-2</v>
      </c>
      <c r="AC17" s="211">
        <f t="shared" si="13"/>
        <v>0.7725062711442332</v>
      </c>
      <c r="AD17" s="152">
        <v>14.7</v>
      </c>
      <c r="AE17" s="152">
        <v>29.3</v>
      </c>
      <c r="AF17" s="6">
        <f t="shared" si="14"/>
        <v>8.1404190000000001E-2</v>
      </c>
      <c r="AG17" s="211">
        <f t="shared" si="15"/>
        <v>0.54351080823357201</v>
      </c>
      <c r="AH17" s="152">
        <v>17.2</v>
      </c>
      <c r="AI17" s="152">
        <v>32.5</v>
      </c>
      <c r="AJ17" s="6">
        <f t="shared" si="16"/>
        <v>0.10565099999999999</v>
      </c>
      <c r="AK17" s="211">
        <f t="shared" si="17"/>
        <v>0.34871054341818364</v>
      </c>
      <c r="AL17" s="152">
        <v>13.7</v>
      </c>
      <c r="AM17" s="152">
        <v>31.2</v>
      </c>
      <c r="AN17" s="6">
        <f t="shared" si="18"/>
        <v>8.0786159999999982E-2</v>
      </c>
      <c r="AO17" s="211">
        <f t="shared" si="19"/>
        <v>0.54847609676694442</v>
      </c>
      <c r="AP17" s="152">
        <v>11.1</v>
      </c>
      <c r="AQ17" s="152">
        <v>30.5</v>
      </c>
      <c r="AR17" s="6">
        <f t="shared" si="20"/>
        <v>6.398595E-2</v>
      </c>
      <c r="AS17" s="6">
        <f t="shared" si="21"/>
        <v>0.68344994928420888</v>
      </c>
    </row>
    <row r="18" spans="1:45" ht="12.75" customHeight="1" x14ac:dyDescent="0.2">
      <c r="A18" s="1">
        <v>1993</v>
      </c>
      <c r="B18" s="152">
        <v>11.9</v>
      </c>
      <c r="C18" s="152">
        <v>28.3</v>
      </c>
      <c r="D18" s="6">
        <f t="shared" si="0"/>
        <v>6.364953000000001E-2</v>
      </c>
      <c r="E18" s="211">
        <f t="shared" si="1"/>
        <v>0.68615276689564686</v>
      </c>
      <c r="F18" s="152">
        <v>17.8</v>
      </c>
      <c r="G18" s="152">
        <v>29.9</v>
      </c>
      <c r="H18" s="6">
        <f t="shared" si="2"/>
        <v>0.10058958000000001</v>
      </c>
      <c r="I18" s="211">
        <f t="shared" si="3"/>
        <v>0.38937428253858342</v>
      </c>
      <c r="J18" s="152">
        <v>10.3</v>
      </c>
      <c r="K18" s="152">
        <v>23.5</v>
      </c>
      <c r="L18" s="6">
        <f t="shared" si="4"/>
        <v>4.5747450000000002E-2</v>
      </c>
      <c r="M18" s="211">
        <f t="shared" si="5"/>
        <v>0.82997910630880156</v>
      </c>
      <c r="N18" s="152">
        <v>14.9</v>
      </c>
      <c r="O18" s="152">
        <v>26.4</v>
      </c>
      <c r="P18" s="6">
        <f t="shared" si="6"/>
        <v>7.4345040000000001E-2</v>
      </c>
      <c r="Q18" s="211">
        <f t="shared" si="7"/>
        <v>0.60022442496796102</v>
      </c>
      <c r="R18" s="152">
        <v>14.6</v>
      </c>
      <c r="S18" s="152">
        <v>29.3</v>
      </c>
      <c r="T18" s="6">
        <f t="shared" si="8"/>
        <v>8.0850419999999978E-2</v>
      </c>
      <c r="U18" s="211">
        <f t="shared" si="9"/>
        <v>0.54795982823442257</v>
      </c>
      <c r="V18" s="152">
        <v>15.1</v>
      </c>
      <c r="W18" s="152">
        <v>27.2</v>
      </c>
      <c r="X18" s="6">
        <f t="shared" si="10"/>
        <v>7.7626079999999986E-2</v>
      </c>
      <c r="Y18" s="211">
        <f t="shared" si="11"/>
        <v>0.57386436107213801</v>
      </c>
      <c r="Z18" s="152">
        <v>9.1</v>
      </c>
      <c r="AA18" s="152">
        <v>27.4</v>
      </c>
      <c r="AB18" s="6">
        <f t="shared" si="12"/>
        <v>4.7125259999999995E-2</v>
      </c>
      <c r="AC18" s="211">
        <f t="shared" si="13"/>
        <v>0.81890970159678822</v>
      </c>
      <c r="AD18" s="152">
        <v>14.1</v>
      </c>
      <c r="AE18" s="152">
        <v>30.1</v>
      </c>
      <c r="AF18" s="6">
        <f t="shared" si="14"/>
        <v>8.0213490000000012E-2</v>
      </c>
      <c r="AG18" s="211">
        <f t="shared" si="15"/>
        <v>0.55307696045383037</v>
      </c>
      <c r="AH18" s="152">
        <v>15.9</v>
      </c>
      <c r="AI18" s="152">
        <v>31.5</v>
      </c>
      <c r="AJ18" s="6">
        <f t="shared" si="16"/>
        <v>9.4660649999999999E-2</v>
      </c>
      <c r="AK18" s="211">
        <f t="shared" si="17"/>
        <v>0.43700764684802879</v>
      </c>
      <c r="AL18" s="152">
        <v>11.2</v>
      </c>
      <c r="AM18" s="152">
        <v>29.4</v>
      </c>
      <c r="AN18" s="6">
        <f t="shared" si="18"/>
        <v>6.2233919999999984E-2</v>
      </c>
      <c r="AO18" s="211">
        <f t="shared" si="19"/>
        <v>0.69752585897973207</v>
      </c>
      <c r="AP18" s="152">
        <v>10.7</v>
      </c>
      <c r="AQ18" s="152">
        <v>30.7</v>
      </c>
      <c r="AR18" s="6">
        <f t="shared" si="20"/>
        <v>6.2084609999999991E-2</v>
      </c>
      <c r="AS18" s="6">
        <f t="shared" si="21"/>
        <v>0.69872542409941529</v>
      </c>
    </row>
    <row r="19" spans="1:45" ht="12.75" customHeight="1" x14ac:dyDescent="0.2">
      <c r="A19" s="1">
        <v>1994</v>
      </c>
      <c r="B19" s="152">
        <v>11.8</v>
      </c>
      <c r="C19" s="152">
        <v>29.5</v>
      </c>
      <c r="D19" s="6">
        <f t="shared" si="0"/>
        <v>6.5790899999999999E-2</v>
      </c>
      <c r="E19" s="211">
        <f t="shared" si="1"/>
        <v>0.66894887726778551</v>
      </c>
      <c r="F19" s="152">
        <v>18</v>
      </c>
      <c r="G19" s="152">
        <v>29.9</v>
      </c>
      <c r="H19" s="6">
        <f t="shared" si="2"/>
        <v>0.10171979999999997</v>
      </c>
      <c r="I19" s="211">
        <f t="shared" si="3"/>
        <v>0.38029403011364005</v>
      </c>
      <c r="J19" s="152">
        <v>9.3000000000000007</v>
      </c>
      <c r="K19" s="152">
        <v>23.3</v>
      </c>
      <c r="L19" s="6">
        <f t="shared" si="4"/>
        <v>4.0954410000000004E-2</v>
      </c>
      <c r="M19" s="211">
        <f t="shared" si="5"/>
        <v>0.86848666508749239</v>
      </c>
      <c r="N19" s="152">
        <v>15.2</v>
      </c>
      <c r="O19" s="152">
        <v>28.1</v>
      </c>
      <c r="P19" s="6">
        <f t="shared" si="6"/>
        <v>8.0725680000000008E-2</v>
      </c>
      <c r="Q19" s="211">
        <f t="shared" si="7"/>
        <v>0.54896199656225886</v>
      </c>
      <c r="R19" s="152">
        <v>14.8</v>
      </c>
      <c r="S19" s="152">
        <v>32.6</v>
      </c>
      <c r="T19" s="6">
        <f t="shared" si="8"/>
        <v>9.1188720000000001E-2</v>
      </c>
      <c r="U19" s="211">
        <f t="shared" si="9"/>
        <v>0.46490133197281391</v>
      </c>
      <c r="V19" s="152">
        <v>15</v>
      </c>
      <c r="W19" s="152">
        <v>27.1</v>
      </c>
      <c r="X19" s="6">
        <f t="shared" si="10"/>
        <v>7.6828499999999994E-2</v>
      </c>
      <c r="Y19" s="211">
        <f t="shared" si="11"/>
        <v>0.58027216462285069</v>
      </c>
      <c r="Z19" s="152">
        <v>8.9</v>
      </c>
      <c r="AA19" s="152">
        <v>30.7</v>
      </c>
      <c r="AB19" s="6">
        <f t="shared" si="12"/>
        <v>5.1640470000000001E-2</v>
      </c>
      <c r="AC19" s="211">
        <f t="shared" si="13"/>
        <v>0.78263424500282441</v>
      </c>
      <c r="AD19" s="152">
        <v>13.5</v>
      </c>
      <c r="AE19" s="152">
        <v>30.9</v>
      </c>
      <c r="AF19" s="6">
        <f t="shared" si="14"/>
        <v>7.8841349999999991E-2</v>
      </c>
      <c r="AG19" s="211">
        <f t="shared" si="15"/>
        <v>0.56410081206003304</v>
      </c>
      <c r="AH19" s="152">
        <v>15.6</v>
      </c>
      <c r="AI19" s="152">
        <v>31.9</v>
      </c>
      <c r="AJ19" s="6">
        <f t="shared" si="16"/>
        <v>9.4053959999999992E-2</v>
      </c>
      <c r="AK19" s="211">
        <f t="shared" si="17"/>
        <v>0.44188182916977953</v>
      </c>
      <c r="AL19" s="152">
        <v>11.8</v>
      </c>
      <c r="AM19" s="152">
        <v>29</v>
      </c>
      <c r="AN19" s="6">
        <f t="shared" si="18"/>
        <v>6.4675800000000006E-2</v>
      </c>
      <c r="AO19" s="211">
        <f t="shared" si="19"/>
        <v>0.67790765474390047</v>
      </c>
      <c r="AP19" s="152">
        <v>10.7</v>
      </c>
      <c r="AQ19" s="152">
        <v>32.1</v>
      </c>
      <c r="AR19" s="6">
        <f t="shared" si="20"/>
        <v>6.4915829999999994E-2</v>
      </c>
      <c r="AS19" s="6">
        <f t="shared" si="21"/>
        <v>0.6759792399312452</v>
      </c>
    </row>
    <row r="20" spans="1:45" ht="12.75" customHeight="1" x14ac:dyDescent="0.2">
      <c r="A20" s="1">
        <v>1995</v>
      </c>
      <c r="B20" s="152">
        <v>12.1</v>
      </c>
      <c r="C20" s="152">
        <v>29.6</v>
      </c>
      <c r="D20" s="6">
        <f t="shared" si="0"/>
        <v>6.7692240000000001E-2</v>
      </c>
      <c r="E20" s="211">
        <f t="shared" si="1"/>
        <v>0.65367340245257921</v>
      </c>
      <c r="F20" s="152">
        <v>18.899999999999999</v>
      </c>
      <c r="G20" s="152">
        <v>31.2</v>
      </c>
      <c r="H20" s="6">
        <f t="shared" si="2"/>
        <v>0.11144951999999998</v>
      </c>
      <c r="I20" s="211">
        <f t="shared" si="3"/>
        <v>0.30212490054238578</v>
      </c>
      <c r="J20" s="152">
        <v>10.8</v>
      </c>
      <c r="K20" s="152">
        <v>27.3</v>
      </c>
      <c r="L20" s="6">
        <f t="shared" si="4"/>
        <v>5.5724759999999998E-2</v>
      </c>
      <c r="M20" s="211">
        <f t="shared" si="5"/>
        <v>0.74982082445047771</v>
      </c>
      <c r="N20" s="152">
        <v>14.8</v>
      </c>
      <c r="O20" s="152">
        <v>28.4</v>
      </c>
      <c r="P20" s="6">
        <f t="shared" si="6"/>
        <v>7.944047999999998E-2</v>
      </c>
      <c r="Q20" s="211">
        <f t="shared" si="7"/>
        <v>0.55928736721269678</v>
      </c>
      <c r="R20" s="152">
        <v>15</v>
      </c>
      <c r="S20" s="152">
        <v>30</v>
      </c>
      <c r="T20" s="6">
        <f t="shared" si="8"/>
        <v>8.5050000000000014E-2</v>
      </c>
      <c r="U20" s="211">
        <f t="shared" si="9"/>
        <v>0.514220161197257</v>
      </c>
      <c r="V20" s="152">
        <v>15.2</v>
      </c>
      <c r="W20" s="152">
        <v>29.4</v>
      </c>
      <c r="X20" s="6">
        <f t="shared" si="10"/>
        <v>8.4460319999999978E-2</v>
      </c>
      <c r="Y20" s="211">
        <f t="shared" si="11"/>
        <v>0.51895768420157573</v>
      </c>
      <c r="Z20" s="152">
        <v>9.5</v>
      </c>
      <c r="AA20" s="152">
        <v>28.2</v>
      </c>
      <c r="AB20" s="6">
        <f t="shared" si="12"/>
        <v>5.0633099999999986E-2</v>
      </c>
      <c r="AC20" s="211">
        <f t="shared" si="13"/>
        <v>0.79072751346853509</v>
      </c>
      <c r="AD20" s="152">
        <v>12.5</v>
      </c>
      <c r="AE20" s="152">
        <v>26.6</v>
      </c>
      <c r="AF20" s="6">
        <f t="shared" si="14"/>
        <v>6.2842499999999996E-2</v>
      </c>
      <c r="AG20" s="211">
        <f t="shared" si="15"/>
        <v>0.69263649228937774</v>
      </c>
      <c r="AH20" s="152">
        <v>15.2</v>
      </c>
      <c r="AI20" s="152">
        <v>34.700000000000003</v>
      </c>
      <c r="AJ20" s="6">
        <f t="shared" si="16"/>
        <v>9.968616000000001E-2</v>
      </c>
      <c r="AK20" s="211">
        <f t="shared" si="17"/>
        <v>0.3966324107310969</v>
      </c>
      <c r="AL20" s="152">
        <v>11</v>
      </c>
      <c r="AM20" s="152">
        <v>31.5</v>
      </c>
      <c r="AN20" s="6">
        <f t="shared" si="18"/>
        <v>6.5488500000000005E-2</v>
      </c>
      <c r="AO20" s="211">
        <f t="shared" si="19"/>
        <v>0.67137837624435903</v>
      </c>
      <c r="AP20" s="152">
        <v>11.2</v>
      </c>
      <c r="AQ20" s="152">
        <v>31.4</v>
      </c>
      <c r="AR20" s="6">
        <f t="shared" si="20"/>
        <v>6.6467519999999988E-2</v>
      </c>
      <c r="AS20" s="6">
        <f t="shared" si="21"/>
        <v>0.66351287330770226</v>
      </c>
    </row>
    <row r="21" spans="1:45" ht="12.75" customHeight="1" x14ac:dyDescent="0.2">
      <c r="A21" s="1">
        <v>1996</v>
      </c>
      <c r="B21" s="152">
        <v>12.7</v>
      </c>
      <c r="C21" s="152">
        <v>30.5</v>
      </c>
      <c r="D21" s="6">
        <f t="shared" si="0"/>
        <v>7.3209149999999987E-2</v>
      </c>
      <c r="E21" s="211">
        <f t="shared" si="1"/>
        <v>0.60935023049871551</v>
      </c>
      <c r="F21" s="152">
        <v>18.899999999999999</v>
      </c>
      <c r="G21" s="152">
        <v>31.9</v>
      </c>
      <c r="H21" s="6">
        <f t="shared" si="2"/>
        <v>0.11394998999999999</v>
      </c>
      <c r="I21" s="211">
        <f t="shared" si="3"/>
        <v>0.28203598087984316</v>
      </c>
      <c r="J21" s="152">
        <v>11.8</v>
      </c>
      <c r="K21" s="152">
        <v>25.5</v>
      </c>
      <c r="L21" s="6">
        <f t="shared" si="4"/>
        <v>5.68701E-2</v>
      </c>
      <c r="M21" s="211">
        <f t="shared" si="5"/>
        <v>0.74061909707670537</v>
      </c>
      <c r="N21" s="152">
        <v>15.7</v>
      </c>
      <c r="O21" s="152">
        <v>29.4</v>
      </c>
      <c r="P21" s="6">
        <f t="shared" si="6"/>
        <v>8.7238619999999989E-2</v>
      </c>
      <c r="Q21" s="211">
        <f t="shared" si="7"/>
        <v>0.49663666235430609</v>
      </c>
      <c r="R21" s="152">
        <v>14.8</v>
      </c>
      <c r="S21" s="152">
        <v>28.5</v>
      </c>
      <c r="T21" s="6">
        <f t="shared" si="8"/>
        <v>7.9720199999999991E-2</v>
      </c>
      <c r="U21" s="211">
        <f t="shared" si="9"/>
        <v>0.55704008065936617</v>
      </c>
      <c r="V21" s="152">
        <v>15</v>
      </c>
      <c r="W21" s="152">
        <v>28</v>
      </c>
      <c r="X21" s="6">
        <f t="shared" si="10"/>
        <v>7.9379999999999992E-2</v>
      </c>
      <c r="Y21" s="211">
        <f t="shared" si="11"/>
        <v>0.55977326700801133</v>
      </c>
      <c r="Z21" s="152">
        <v>10.9</v>
      </c>
      <c r="AA21" s="152">
        <v>31.1</v>
      </c>
      <c r="AB21" s="6">
        <f t="shared" si="12"/>
        <v>6.4069109999999999E-2</v>
      </c>
      <c r="AC21" s="211">
        <f t="shared" si="13"/>
        <v>0.68278183706565121</v>
      </c>
      <c r="AD21" s="152">
        <v>13.6</v>
      </c>
      <c r="AE21" s="152">
        <v>28.3</v>
      </c>
      <c r="AF21" s="6">
        <f t="shared" si="14"/>
        <v>7.2742319999999999E-2</v>
      </c>
      <c r="AG21" s="211">
        <f t="shared" si="15"/>
        <v>0.61310076954380088</v>
      </c>
      <c r="AH21" s="152">
        <v>15.1</v>
      </c>
      <c r="AI21" s="152">
        <v>32.299999999999997</v>
      </c>
      <c r="AJ21" s="6">
        <f t="shared" si="16"/>
        <v>9.2180969999999987E-2</v>
      </c>
      <c r="AK21" s="211">
        <f t="shared" si="17"/>
        <v>0.45692953845593204</v>
      </c>
      <c r="AL21" s="152">
        <v>11.4</v>
      </c>
      <c r="AM21" s="152">
        <v>31.2</v>
      </c>
      <c r="AN21" s="6">
        <f t="shared" si="18"/>
        <v>6.7223519999999995E-2</v>
      </c>
      <c r="AO21" s="211">
        <f t="shared" si="19"/>
        <v>0.65743912586626829</v>
      </c>
      <c r="AP21" s="152">
        <v>11.5</v>
      </c>
      <c r="AQ21" s="152">
        <v>35.1</v>
      </c>
      <c r="AR21" s="6">
        <f t="shared" si="20"/>
        <v>7.6289850000000006E-2</v>
      </c>
      <c r="AS21" s="6">
        <f t="shared" si="21"/>
        <v>0.58459970967487229</v>
      </c>
    </row>
    <row r="22" spans="1:45" ht="12.75" customHeight="1" x14ac:dyDescent="0.2">
      <c r="A22" s="1">
        <v>1997</v>
      </c>
      <c r="B22" s="152">
        <v>12.7</v>
      </c>
      <c r="C22" s="152">
        <v>31.4</v>
      </c>
      <c r="D22" s="6">
        <f t="shared" si="0"/>
        <v>7.5369419999999993E-2</v>
      </c>
      <c r="E22" s="211">
        <f t="shared" si="1"/>
        <v>0.59199449718481811</v>
      </c>
      <c r="F22" s="152">
        <v>18.8</v>
      </c>
      <c r="G22" s="152">
        <v>29.7</v>
      </c>
      <c r="H22" s="6">
        <f t="shared" si="2"/>
        <v>0.10553004000000002</v>
      </c>
      <c r="I22" s="211">
        <f t="shared" si="3"/>
        <v>0.34968234300881285</v>
      </c>
      <c r="J22" s="152">
        <v>11.6</v>
      </c>
      <c r="K22" s="152">
        <v>26.1</v>
      </c>
      <c r="L22" s="6">
        <f t="shared" si="4"/>
        <v>5.722163999999999E-2</v>
      </c>
      <c r="M22" s="211">
        <f t="shared" si="5"/>
        <v>0.73779480451643875</v>
      </c>
      <c r="N22" s="152">
        <v>15.9</v>
      </c>
      <c r="O22" s="152">
        <v>30.9</v>
      </c>
      <c r="P22" s="6">
        <f t="shared" si="6"/>
        <v>9.285758999999999E-2</v>
      </c>
      <c r="Q22" s="211">
        <f t="shared" si="7"/>
        <v>0.45149353449584867</v>
      </c>
      <c r="R22" s="152">
        <v>15.8</v>
      </c>
      <c r="S22" s="152">
        <v>29</v>
      </c>
      <c r="T22" s="6">
        <f t="shared" si="8"/>
        <v>8.6599800000000005E-2</v>
      </c>
      <c r="U22" s="211">
        <f t="shared" si="9"/>
        <v>0.50176897894231764</v>
      </c>
      <c r="V22" s="152">
        <v>15.8</v>
      </c>
      <c r="W22" s="152">
        <v>29.1</v>
      </c>
      <c r="X22" s="6">
        <f t="shared" si="10"/>
        <v>8.6898420000000004E-2</v>
      </c>
      <c r="Y22" s="211">
        <f t="shared" si="11"/>
        <v>0.4993698487029512</v>
      </c>
      <c r="Z22" s="152">
        <v>10.5</v>
      </c>
      <c r="AA22" s="152">
        <v>32.9</v>
      </c>
      <c r="AB22" s="6">
        <f t="shared" si="12"/>
        <v>6.5290050000000002E-2</v>
      </c>
      <c r="AC22" s="211">
        <f t="shared" si="13"/>
        <v>0.67297273494773546</v>
      </c>
      <c r="AD22" s="152">
        <v>13.8</v>
      </c>
      <c r="AE22" s="152">
        <v>29.2</v>
      </c>
      <c r="AF22" s="6">
        <f t="shared" si="14"/>
        <v>7.6159440000000009E-2</v>
      </c>
      <c r="AG22" s="211">
        <f t="shared" si="15"/>
        <v>0.58564743110851958</v>
      </c>
      <c r="AH22" s="152">
        <v>13.5</v>
      </c>
      <c r="AI22" s="152">
        <v>28.8</v>
      </c>
      <c r="AJ22" s="6">
        <f t="shared" si="16"/>
        <v>7.3483199999999999E-2</v>
      </c>
      <c r="AK22" s="211">
        <f t="shared" si="17"/>
        <v>0.60714849705119567</v>
      </c>
      <c r="AL22" s="152">
        <v>10.199999999999999</v>
      </c>
      <c r="AM22" s="152">
        <v>34.5</v>
      </c>
      <c r="AN22" s="6">
        <f t="shared" si="18"/>
        <v>6.6509099999999988E-2</v>
      </c>
      <c r="AO22" s="211">
        <f t="shared" si="19"/>
        <v>0.66317881719842342</v>
      </c>
      <c r="AP22" s="152">
        <v>12.4</v>
      </c>
      <c r="AQ22" s="152">
        <v>34.5</v>
      </c>
      <c r="AR22" s="6">
        <f t="shared" si="20"/>
        <v>8.0854200000000015E-2</v>
      </c>
      <c r="AS22" s="6">
        <f t="shared" si="21"/>
        <v>0.54792945949721505</v>
      </c>
    </row>
    <row r="23" spans="1:45" ht="12.75" customHeight="1" x14ac:dyDescent="0.2">
      <c r="A23" s="1">
        <v>1998</v>
      </c>
      <c r="B23" s="152">
        <v>12.9</v>
      </c>
      <c r="C23" s="152">
        <v>31.3</v>
      </c>
      <c r="D23" s="6">
        <f t="shared" si="0"/>
        <v>7.6312530000000003E-2</v>
      </c>
      <c r="E23" s="211">
        <f t="shared" si="1"/>
        <v>0.58441749725162928</v>
      </c>
      <c r="F23" s="152">
        <v>19</v>
      </c>
      <c r="G23" s="152">
        <v>31.2</v>
      </c>
      <c r="H23" s="6">
        <f t="shared" si="2"/>
        <v>0.11203919999999998</v>
      </c>
      <c r="I23" s="211">
        <f t="shared" si="3"/>
        <v>0.29738737753806738</v>
      </c>
      <c r="J23" s="152">
        <v>12.3</v>
      </c>
      <c r="K23" s="152">
        <v>22.4</v>
      </c>
      <c r="L23" s="6">
        <f t="shared" si="4"/>
        <v>5.2073279999999986E-2</v>
      </c>
      <c r="M23" s="211">
        <f t="shared" si="5"/>
        <v>0.7791570245926035</v>
      </c>
      <c r="N23" s="152">
        <v>15.9</v>
      </c>
      <c r="O23" s="152">
        <v>32.6</v>
      </c>
      <c r="P23" s="6">
        <f t="shared" si="6"/>
        <v>9.7966259999999999E-2</v>
      </c>
      <c r="Q23" s="211">
        <f t="shared" si="7"/>
        <v>0.41045018616035911</v>
      </c>
      <c r="R23" s="152">
        <v>14.6</v>
      </c>
      <c r="S23" s="152">
        <v>30.6</v>
      </c>
      <c r="T23" s="6">
        <f t="shared" si="8"/>
        <v>8.4437639999999994E-2</v>
      </c>
      <c r="U23" s="211">
        <f t="shared" si="9"/>
        <v>0.51913989662481863</v>
      </c>
      <c r="V23" s="152">
        <v>15.3</v>
      </c>
      <c r="W23" s="152">
        <v>28.2</v>
      </c>
      <c r="X23" s="6">
        <f t="shared" si="10"/>
        <v>8.1545940000000011E-2</v>
      </c>
      <c r="Y23" s="211">
        <f t="shared" si="11"/>
        <v>0.54237198058830316</v>
      </c>
      <c r="Z23" s="152">
        <v>10.6</v>
      </c>
      <c r="AA23" s="152">
        <v>31.8</v>
      </c>
      <c r="AB23" s="6">
        <f t="shared" si="12"/>
        <v>6.3708119999999993E-2</v>
      </c>
      <c r="AC23" s="211">
        <f t="shared" si="13"/>
        <v>0.6856820514689359</v>
      </c>
      <c r="AD23" s="152">
        <v>13.2</v>
      </c>
      <c r="AE23" s="152">
        <v>33</v>
      </c>
      <c r="AF23" s="6">
        <f t="shared" si="14"/>
        <v>8.2328399999999996E-2</v>
      </c>
      <c r="AG23" s="211">
        <f t="shared" si="15"/>
        <v>0.53608565198641911</v>
      </c>
      <c r="AH23" s="152">
        <v>15.1</v>
      </c>
      <c r="AI23" s="152">
        <v>30.6</v>
      </c>
      <c r="AJ23" s="6">
        <f t="shared" si="16"/>
        <v>8.7329339999999978E-2</v>
      </c>
      <c r="AK23" s="211">
        <f t="shared" si="17"/>
        <v>0.4959078126613341</v>
      </c>
      <c r="AL23" s="152">
        <v>11.3</v>
      </c>
      <c r="AM23" s="152">
        <v>33.700000000000003</v>
      </c>
      <c r="AN23" s="6">
        <f t="shared" si="18"/>
        <v>7.1973090000000003E-2</v>
      </c>
      <c r="AO23" s="211">
        <f t="shared" si="19"/>
        <v>0.61928080756545978</v>
      </c>
      <c r="AP23" s="152">
        <v>13.7</v>
      </c>
      <c r="AQ23" s="152">
        <v>35.4</v>
      </c>
      <c r="AR23" s="6">
        <f t="shared" si="20"/>
        <v>9.1661220000000002E-2</v>
      </c>
      <c r="AS23" s="6">
        <f t="shared" si="21"/>
        <v>0.46110523982191776</v>
      </c>
    </row>
    <row r="24" spans="1:45" ht="12.75" customHeight="1" x14ac:dyDescent="0.2">
      <c r="A24" s="1">
        <v>1999</v>
      </c>
      <c r="B24" s="152">
        <v>12.4</v>
      </c>
      <c r="C24" s="152">
        <v>33</v>
      </c>
      <c r="D24" s="6">
        <f t="shared" si="0"/>
        <v>7.7338799999999985E-2</v>
      </c>
      <c r="E24" s="211">
        <f t="shared" si="1"/>
        <v>0.57617238509988289</v>
      </c>
      <c r="F24" s="152">
        <v>21.4</v>
      </c>
      <c r="G24" s="152">
        <v>30</v>
      </c>
      <c r="H24" s="6">
        <f t="shared" si="2"/>
        <v>0.12133799999999999</v>
      </c>
      <c r="I24" s="211">
        <f t="shared" si="3"/>
        <v>0.22268028400843048</v>
      </c>
      <c r="J24" s="152">
        <v>16.3</v>
      </c>
      <c r="K24" s="152">
        <v>25</v>
      </c>
      <c r="L24" s="6">
        <f t="shared" si="4"/>
        <v>7.7017500000000003E-2</v>
      </c>
      <c r="M24" s="211">
        <f t="shared" si="5"/>
        <v>0.57875372776249223</v>
      </c>
      <c r="N24" s="152">
        <v>15.7</v>
      </c>
      <c r="O24" s="152">
        <v>30.1</v>
      </c>
      <c r="P24" s="6">
        <f t="shared" si="6"/>
        <v>8.9315729999999996E-2</v>
      </c>
      <c r="Q24" s="211">
        <f t="shared" si="7"/>
        <v>0.47994904125896642</v>
      </c>
      <c r="R24" s="152">
        <v>16.5</v>
      </c>
      <c r="S24" s="152">
        <v>28.5</v>
      </c>
      <c r="T24" s="6">
        <f t="shared" si="8"/>
        <v>8.8877249999999991E-2</v>
      </c>
      <c r="U24" s="211">
        <f t="shared" si="9"/>
        <v>0.48347181477499812</v>
      </c>
      <c r="V24" s="152">
        <v>13.6</v>
      </c>
      <c r="W24" s="152">
        <v>30.7</v>
      </c>
      <c r="X24" s="6">
        <f t="shared" si="10"/>
        <v>7.8911279999999986E-2</v>
      </c>
      <c r="Y24" s="211">
        <f t="shared" si="11"/>
        <v>0.56353899042170041</v>
      </c>
      <c r="Z24" s="152">
        <v>10</v>
      </c>
      <c r="AA24" s="152">
        <v>35.4</v>
      </c>
      <c r="AB24" s="6">
        <f t="shared" si="12"/>
        <v>6.6905999999999993E-2</v>
      </c>
      <c r="AC24" s="211">
        <f t="shared" si="13"/>
        <v>0.65999009979167056</v>
      </c>
      <c r="AD24" s="152">
        <v>15.2</v>
      </c>
      <c r="AE24" s="152">
        <v>32.200000000000003</v>
      </c>
      <c r="AF24" s="6">
        <f t="shared" si="14"/>
        <v>9.2504160000000002E-2</v>
      </c>
      <c r="AG24" s="211">
        <f t="shared" si="15"/>
        <v>0.45433301142471894</v>
      </c>
      <c r="AH24" s="152">
        <v>14.7</v>
      </c>
      <c r="AI24" s="152">
        <v>29</v>
      </c>
      <c r="AJ24" s="6">
        <f t="shared" si="16"/>
        <v>8.0570699999999995E-2</v>
      </c>
      <c r="AK24" s="211">
        <f t="shared" si="17"/>
        <v>0.55020711478775297</v>
      </c>
      <c r="AL24" s="152">
        <v>10.9</v>
      </c>
      <c r="AM24" s="152">
        <v>34.4</v>
      </c>
      <c r="AN24" s="6">
        <f t="shared" si="18"/>
        <v>7.086743999999999E-2</v>
      </c>
      <c r="AO24" s="211">
        <f t="shared" si="19"/>
        <v>0.62816366319855699</v>
      </c>
      <c r="AP24" s="152">
        <v>14.6</v>
      </c>
      <c r="AQ24" s="152">
        <v>35</v>
      </c>
      <c r="AR24" s="6">
        <f t="shared" si="20"/>
        <v>9.6578999999999998E-2</v>
      </c>
      <c r="AS24" s="6">
        <f t="shared" si="21"/>
        <v>0.42159551271539031</v>
      </c>
    </row>
    <row r="25" spans="1:45" ht="12.75" customHeight="1" x14ac:dyDescent="0.2">
      <c r="A25" s="1">
        <v>2000</v>
      </c>
      <c r="B25" s="152">
        <v>12.8</v>
      </c>
      <c r="C25" s="152">
        <v>31.5</v>
      </c>
      <c r="D25" s="6">
        <f t="shared" si="0"/>
        <v>7.6204800000000003E-2</v>
      </c>
      <c r="E25" s="211">
        <f t="shared" si="1"/>
        <v>0.58528300626203356</v>
      </c>
      <c r="F25" s="152">
        <v>21.4</v>
      </c>
      <c r="G25" s="152">
        <v>28.4</v>
      </c>
      <c r="H25" s="6">
        <f t="shared" si="2"/>
        <v>0.11486663999999996</v>
      </c>
      <c r="I25" s="211">
        <f t="shared" si="3"/>
        <v>0.27467156210710475</v>
      </c>
      <c r="J25" s="152">
        <v>15.7</v>
      </c>
      <c r="K25" s="152">
        <v>27.3</v>
      </c>
      <c r="L25" s="6">
        <f t="shared" si="4"/>
        <v>8.1007289999999996E-2</v>
      </c>
      <c r="M25" s="211">
        <f t="shared" si="5"/>
        <v>0.54669952564032487</v>
      </c>
      <c r="N25" s="152">
        <v>15.9</v>
      </c>
      <c r="O25" s="152">
        <v>28.8</v>
      </c>
      <c r="P25" s="6">
        <f t="shared" si="6"/>
        <v>8.6546880000000007E-2</v>
      </c>
      <c r="Q25" s="211">
        <f t="shared" si="7"/>
        <v>0.50219414126321793</v>
      </c>
      <c r="R25" s="152">
        <v>14.8</v>
      </c>
      <c r="S25" s="152">
        <v>29</v>
      </c>
      <c r="T25" s="6">
        <f t="shared" si="8"/>
        <v>8.1118799999999991E-2</v>
      </c>
      <c r="U25" s="211">
        <f t="shared" si="9"/>
        <v>0.54580364789271341</v>
      </c>
      <c r="V25" s="152">
        <v>15</v>
      </c>
      <c r="W25" s="152">
        <v>29.4</v>
      </c>
      <c r="X25" s="6">
        <f t="shared" si="10"/>
        <v>8.3348999999999993E-2</v>
      </c>
      <c r="Y25" s="211">
        <f t="shared" si="11"/>
        <v>0.52788609294048339</v>
      </c>
      <c r="Z25" s="152">
        <v>10.1</v>
      </c>
      <c r="AA25" s="152">
        <v>32</v>
      </c>
      <c r="AB25" s="6">
        <f t="shared" si="12"/>
        <v>6.1084799999999995E-2</v>
      </c>
      <c r="AC25" s="211">
        <f t="shared" si="13"/>
        <v>0.70675795509071149</v>
      </c>
      <c r="AD25" s="152">
        <v>14.4</v>
      </c>
      <c r="AE25" s="152">
        <v>32.6</v>
      </c>
      <c r="AF25" s="6">
        <f t="shared" si="14"/>
        <v>8.872416000000001E-2</v>
      </c>
      <c r="AG25" s="211">
        <f t="shared" si="15"/>
        <v>0.48470174863188831</v>
      </c>
      <c r="AH25" s="152">
        <v>16.8</v>
      </c>
      <c r="AI25" s="152">
        <v>30.8</v>
      </c>
      <c r="AJ25" s="6">
        <f t="shared" si="16"/>
        <v>9.7796160000000007E-2</v>
      </c>
      <c r="AK25" s="211">
        <f t="shared" si="17"/>
        <v>0.41181677933468164</v>
      </c>
      <c r="AL25" s="152">
        <v>10.3</v>
      </c>
      <c r="AM25" s="152">
        <v>33.799999999999997</v>
      </c>
      <c r="AN25" s="6">
        <f t="shared" si="18"/>
        <v>6.5798459999999989E-2</v>
      </c>
      <c r="AO25" s="211">
        <f t="shared" si="19"/>
        <v>0.66888813979337125</v>
      </c>
      <c r="AP25" s="152">
        <v>14.9</v>
      </c>
      <c r="AQ25" s="152">
        <v>34.6</v>
      </c>
      <c r="AR25" s="6">
        <f t="shared" si="20"/>
        <v>9.743706000000002E-2</v>
      </c>
      <c r="AS25" s="6">
        <f t="shared" si="21"/>
        <v>0.41470180936936268</v>
      </c>
    </row>
    <row r="26" spans="1:45" ht="12.75" customHeight="1" x14ac:dyDescent="0.2">
      <c r="A26" s="1">
        <v>2001</v>
      </c>
      <c r="B26" s="152">
        <v>12.5</v>
      </c>
      <c r="C26" s="152">
        <v>31.6</v>
      </c>
      <c r="D26" s="6">
        <f t="shared" si="0"/>
        <v>7.4654999999999999E-2</v>
      </c>
      <c r="E26" s="211">
        <f t="shared" si="1"/>
        <v>0.59773418851697313</v>
      </c>
      <c r="F26" s="152">
        <v>19.899999999999999</v>
      </c>
      <c r="G26" s="152">
        <v>27.3</v>
      </c>
      <c r="H26" s="6">
        <f t="shared" si="2"/>
        <v>0.10267802999999999</v>
      </c>
      <c r="I26" s="211">
        <f t="shared" si="3"/>
        <v>0.37259555523162247</v>
      </c>
      <c r="J26" s="152">
        <v>16.3</v>
      </c>
      <c r="K26" s="152">
        <v>24.8</v>
      </c>
      <c r="L26" s="6">
        <f t="shared" si="4"/>
        <v>7.6401360000000001E-2</v>
      </c>
      <c r="M26" s="211">
        <f t="shared" si="5"/>
        <v>0.58370383192726083</v>
      </c>
      <c r="N26" s="152">
        <v>16.8</v>
      </c>
      <c r="O26" s="152">
        <v>27.6</v>
      </c>
      <c r="P26" s="6">
        <f t="shared" si="6"/>
        <v>8.7635520000000008E-2</v>
      </c>
      <c r="Q26" s="211">
        <f t="shared" si="7"/>
        <v>0.49344794494755312</v>
      </c>
      <c r="R26" s="152">
        <v>15</v>
      </c>
      <c r="S26" s="152">
        <v>28.4</v>
      </c>
      <c r="T26" s="6">
        <f t="shared" si="8"/>
        <v>8.0513999999999988E-2</v>
      </c>
      <c r="U26" s="211">
        <f t="shared" si="9"/>
        <v>0.55066264584586055</v>
      </c>
      <c r="V26" s="152">
        <v>14.4</v>
      </c>
      <c r="W26" s="152">
        <v>29.1</v>
      </c>
      <c r="X26" s="6">
        <f t="shared" si="10"/>
        <v>7.9198559999999987E-2</v>
      </c>
      <c r="Y26" s="211">
        <f t="shared" si="11"/>
        <v>0.56123096639395553</v>
      </c>
      <c r="Z26" s="152">
        <v>9.9</v>
      </c>
      <c r="AA26" s="152">
        <v>32.5</v>
      </c>
      <c r="AB26" s="6">
        <f t="shared" si="12"/>
        <v>6.0810749999999997E-2</v>
      </c>
      <c r="AC26" s="211">
        <f t="shared" si="13"/>
        <v>0.70895968853823121</v>
      </c>
      <c r="AD26" s="152">
        <v>13.9</v>
      </c>
      <c r="AE26" s="152">
        <v>30.4</v>
      </c>
      <c r="AF26" s="6">
        <f t="shared" si="14"/>
        <v>7.9863839999999992E-2</v>
      </c>
      <c r="AG26" s="211">
        <f t="shared" si="15"/>
        <v>0.55588606864549372</v>
      </c>
      <c r="AH26" s="152">
        <v>15.4</v>
      </c>
      <c r="AI26" s="152">
        <v>29</v>
      </c>
      <c r="AJ26" s="6">
        <f t="shared" si="16"/>
        <v>8.4407399999999994E-2</v>
      </c>
      <c r="AK26" s="211">
        <f t="shared" si="17"/>
        <v>0.51938284652247602</v>
      </c>
      <c r="AL26" s="152">
        <v>9.6</v>
      </c>
      <c r="AM26" s="152">
        <v>34.9</v>
      </c>
      <c r="AN26" s="6">
        <f t="shared" si="18"/>
        <v>6.3322559999999986E-2</v>
      </c>
      <c r="AO26" s="211">
        <f t="shared" si="19"/>
        <v>0.6887796626640672</v>
      </c>
      <c r="AP26" s="152">
        <v>15.2</v>
      </c>
      <c r="AQ26" s="152">
        <v>36.1</v>
      </c>
      <c r="AR26" s="6">
        <f t="shared" si="20"/>
        <v>0.10370808000000001</v>
      </c>
      <c r="AS26" s="6">
        <f t="shared" si="21"/>
        <v>0.36432007434266861</v>
      </c>
    </row>
    <row r="27" spans="1:45" ht="12.75" customHeight="1" x14ac:dyDescent="0.2">
      <c r="A27" s="1">
        <v>2002</v>
      </c>
      <c r="B27" s="152">
        <v>12.9</v>
      </c>
      <c r="C27" s="152">
        <v>31.6</v>
      </c>
      <c r="D27" s="6">
        <f t="shared" si="0"/>
        <v>7.7043959999999995E-2</v>
      </c>
      <c r="E27" s="211">
        <f t="shared" si="1"/>
        <v>0.57854114660204203</v>
      </c>
      <c r="F27" s="152">
        <v>22</v>
      </c>
      <c r="G27" s="152">
        <v>27.8</v>
      </c>
      <c r="H27" s="6">
        <f t="shared" si="2"/>
        <v>0.11559239999999998</v>
      </c>
      <c r="I27" s="211">
        <f t="shared" si="3"/>
        <v>0.26884076456332806</v>
      </c>
      <c r="J27" s="152">
        <v>14.8</v>
      </c>
      <c r="K27" s="152">
        <v>24</v>
      </c>
      <c r="L27" s="6">
        <f t="shared" si="4"/>
        <v>6.7132800000000006E-2</v>
      </c>
      <c r="M27" s="211">
        <f t="shared" si="5"/>
        <v>0.65816797555924023</v>
      </c>
      <c r="N27" s="152">
        <v>16.7</v>
      </c>
      <c r="O27" s="152">
        <v>28.2</v>
      </c>
      <c r="P27" s="6">
        <f t="shared" si="6"/>
        <v>8.9007659999999988E-2</v>
      </c>
      <c r="Q27" s="211">
        <f t="shared" si="7"/>
        <v>0.48242409334135078</v>
      </c>
      <c r="R27" s="152">
        <v>16.7</v>
      </c>
      <c r="S27" s="152">
        <v>29.1</v>
      </c>
      <c r="T27" s="6">
        <f t="shared" si="8"/>
        <v>9.1848329999999992E-2</v>
      </c>
      <c r="U27" s="211">
        <f t="shared" si="9"/>
        <v>0.45960198733016294</v>
      </c>
      <c r="V27" s="152">
        <v>13.7</v>
      </c>
      <c r="W27" s="152">
        <v>30.7</v>
      </c>
      <c r="X27" s="6">
        <f t="shared" si="10"/>
        <v>7.9491510000000001E-2</v>
      </c>
      <c r="Y27" s="211">
        <f t="shared" si="11"/>
        <v>0.55887738926039976</v>
      </c>
      <c r="Z27" s="152">
        <v>10.9</v>
      </c>
      <c r="AA27" s="152">
        <v>32.200000000000003</v>
      </c>
      <c r="AB27" s="6">
        <f t="shared" si="12"/>
        <v>6.633522E-2</v>
      </c>
      <c r="AC27" s="211">
        <f t="shared" si="13"/>
        <v>0.66457577910995302</v>
      </c>
      <c r="AD27" s="152">
        <v>14.3</v>
      </c>
      <c r="AE27" s="152">
        <v>31.7</v>
      </c>
      <c r="AF27" s="6">
        <f t="shared" si="14"/>
        <v>8.5675589999999996E-2</v>
      </c>
      <c r="AG27" s="211">
        <f t="shared" si="15"/>
        <v>0.50919413518947065</v>
      </c>
      <c r="AH27" s="152">
        <v>16.7</v>
      </c>
      <c r="AI27" s="152">
        <v>27.1</v>
      </c>
      <c r="AJ27" s="6">
        <f t="shared" si="16"/>
        <v>8.5535729999999977E-2</v>
      </c>
      <c r="AK27" s="211">
        <f t="shared" si="17"/>
        <v>0.51031777846613602</v>
      </c>
      <c r="AL27" s="152">
        <v>8.3000000000000007</v>
      </c>
      <c r="AM27" s="152">
        <v>35.5</v>
      </c>
      <c r="AN27" s="6">
        <f t="shared" si="18"/>
        <v>5.5688849999999998E-2</v>
      </c>
      <c r="AO27" s="211">
        <f t="shared" si="19"/>
        <v>0.75010932745394587</v>
      </c>
      <c r="AP27" s="152">
        <v>17</v>
      </c>
      <c r="AQ27" s="152">
        <v>33.200000000000003</v>
      </c>
      <c r="AR27" s="6">
        <f t="shared" si="20"/>
        <v>0.10667160000000001</v>
      </c>
      <c r="AS27" s="6">
        <f t="shared" si="21"/>
        <v>0.3405109843722478</v>
      </c>
    </row>
    <row r="28" spans="1:45" ht="12.75" customHeight="1" x14ac:dyDescent="0.2">
      <c r="A28" s="1">
        <v>2003</v>
      </c>
      <c r="B28" s="152">
        <v>13.2</v>
      </c>
      <c r="C28" s="152">
        <v>30.9</v>
      </c>
      <c r="D28" s="6">
        <f t="shared" si="0"/>
        <v>7.7089319999999989E-2</v>
      </c>
      <c r="E28" s="211">
        <f t="shared" si="1"/>
        <v>0.57817672175555612</v>
      </c>
      <c r="F28" s="152">
        <v>19.7</v>
      </c>
      <c r="G28" s="152">
        <v>30.4</v>
      </c>
      <c r="H28" s="6">
        <f t="shared" si="2"/>
        <v>0.11318832000000001</v>
      </c>
      <c r="I28" s="211">
        <f t="shared" si="3"/>
        <v>0.28815528142708763</v>
      </c>
      <c r="J28" s="152">
        <v>12.7</v>
      </c>
      <c r="K28" s="152">
        <v>25.9</v>
      </c>
      <c r="L28" s="6">
        <f t="shared" si="4"/>
        <v>6.2167769999999983E-2</v>
      </c>
      <c r="M28" s="211">
        <f t="shared" si="5"/>
        <v>0.69805731188085751</v>
      </c>
      <c r="N28" s="152">
        <v>17.399999999999999</v>
      </c>
      <c r="O28" s="152">
        <v>29.5</v>
      </c>
      <c r="P28" s="6">
        <f t="shared" si="6"/>
        <v>9.7013699999999994E-2</v>
      </c>
      <c r="Q28" s="211">
        <f t="shared" si="7"/>
        <v>0.41810310793656585</v>
      </c>
      <c r="R28" s="152">
        <v>17.2</v>
      </c>
      <c r="S28" s="152">
        <v>30.3</v>
      </c>
      <c r="T28" s="6">
        <f t="shared" si="8"/>
        <v>9.8499239999999974E-2</v>
      </c>
      <c r="U28" s="211">
        <f t="shared" si="9"/>
        <v>0.4061681942141484</v>
      </c>
      <c r="V28" s="152">
        <v>14.3</v>
      </c>
      <c r="W28" s="152">
        <v>28.5</v>
      </c>
      <c r="X28" s="6">
        <f t="shared" si="10"/>
        <v>7.7026949999999997E-2</v>
      </c>
      <c r="Y28" s="211">
        <f t="shared" si="11"/>
        <v>0.57867780591947426</v>
      </c>
      <c r="Z28" s="152">
        <v>10.9</v>
      </c>
      <c r="AA28" s="152">
        <v>30.9</v>
      </c>
      <c r="AB28" s="6">
        <f t="shared" si="12"/>
        <v>6.3657089999999986E-2</v>
      </c>
      <c r="AC28" s="211">
        <f t="shared" si="13"/>
        <v>0.68609202942123271</v>
      </c>
      <c r="AD28" s="152">
        <v>14.9</v>
      </c>
      <c r="AE28" s="152">
        <v>30.1</v>
      </c>
      <c r="AF28" s="6">
        <f t="shared" si="14"/>
        <v>8.476460999999999E-2</v>
      </c>
      <c r="AG28" s="211">
        <f t="shared" si="15"/>
        <v>0.51651300085639851</v>
      </c>
      <c r="AH28" s="152">
        <v>16.2</v>
      </c>
      <c r="AI28" s="152">
        <v>27.5</v>
      </c>
      <c r="AJ28" s="6">
        <f t="shared" si="16"/>
        <v>8.4199499999999997E-2</v>
      </c>
      <c r="AK28" s="211">
        <f t="shared" si="17"/>
        <v>0.5210531270688703</v>
      </c>
      <c r="AL28" s="152">
        <v>10.9</v>
      </c>
      <c r="AM28" s="152">
        <v>33.700000000000003</v>
      </c>
      <c r="AN28" s="6">
        <f t="shared" si="18"/>
        <v>6.942537E-2</v>
      </c>
      <c r="AO28" s="211">
        <f t="shared" si="19"/>
        <v>0.63974933644309206</v>
      </c>
      <c r="AP28" s="152">
        <v>16.3</v>
      </c>
      <c r="AQ28" s="152">
        <v>34.700000000000003</v>
      </c>
      <c r="AR28" s="6">
        <f t="shared" si="20"/>
        <v>0.10690029000000002</v>
      </c>
      <c r="AS28" s="6">
        <f t="shared" si="21"/>
        <v>0.33867367577121393</v>
      </c>
    </row>
    <row r="29" spans="1:45" ht="12.75" customHeight="1" x14ac:dyDescent="0.2">
      <c r="A29" s="1">
        <v>2004</v>
      </c>
      <c r="B29" s="152">
        <v>13.4</v>
      </c>
      <c r="C29" s="152">
        <v>31.3</v>
      </c>
      <c r="D29" s="6">
        <f t="shared" si="0"/>
        <v>7.9270380000000001E-2</v>
      </c>
      <c r="E29" s="211">
        <f t="shared" ref="E29:E46" si="22">($D$67-D29)/$D$69</f>
        <v>0.5606539603870192</v>
      </c>
      <c r="F29" s="152">
        <v>21.5</v>
      </c>
      <c r="G29" s="152">
        <v>28.8</v>
      </c>
      <c r="H29" s="6">
        <f t="shared" si="2"/>
        <v>0.1170288</v>
      </c>
      <c r="I29" s="211">
        <f t="shared" ref="I29:I42" si="23">($D$67-H29)/$D$69</f>
        <v>0.25730064442460354</v>
      </c>
      <c r="J29" s="152">
        <v>12.9</v>
      </c>
      <c r="K29" s="152">
        <v>24.4</v>
      </c>
      <c r="L29" s="6">
        <f t="shared" si="4"/>
        <v>5.9489640000000003E-2</v>
      </c>
      <c r="M29" s="211">
        <f t="shared" ref="M29:M43" si="24">($D$67-L29)/$D$69</f>
        <v>0.71957356219213686</v>
      </c>
      <c r="N29" s="152">
        <v>15.7</v>
      </c>
      <c r="O29" s="152">
        <v>31</v>
      </c>
      <c r="P29" s="6">
        <f t="shared" si="6"/>
        <v>9.1986299999999993E-2</v>
      </c>
      <c r="Q29" s="211">
        <f t="shared" ref="Q29:Q46" si="25">($D$67-P29)/$D$69</f>
        <v>0.45849352842210123</v>
      </c>
      <c r="R29" s="152">
        <v>18.100000000000001</v>
      </c>
      <c r="S29" s="152">
        <v>27.5</v>
      </c>
      <c r="T29" s="6">
        <f t="shared" si="8"/>
        <v>9.4074749999999999E-2</v>
      </c>
      <c r="U29" s="211">
        <f t="shared" si="9"/>
        <v>0.44171480111514005</v>
      </c>
      <c r="V29" s="152">
        <v>13</v>
      </c>
      <c r="W29" s="152">
        <v>28.4</v>
      </c>
      <c r="X29" s="6">
        <f t="shared" si="10"/>
        <v>6.9778799999999988E-2</v>
      </c>
      <c r="Y29" s="211">
        <f t="shared" si="11"/>
        <v>0.63690985951422174</v>
      </c>
      <c r="Z29" s="152">
        <v>12.3</v>
      </c>
      <c r="AA29" s="152">
        <v>32.1</v>
      </c>
      <c r="AB29" s="6">
        <f t="shared" si="12"/>
        <v>7.4622869999999994E-2</v>
      </c>
      <c r="AC29" s="211">
        <f t="shared" si="13"/>
        <v>0.59799232278323411</v>
      </c>
      <c r="AD29" s="152">
        <v>14.3</v>
      </c>
      <c r="AE29" s="152">
        <v>29.8</v>
      </c>
      <c r="AF29" s="6">
        <f t="shared" si="14"/>
        <v>8.0540460000000008E-2</v>
      </c>
      <c r="AG29" s="211">
        <f t="shared" si="15"/>
        <v>0.55045006468541025</v>
      </c>
      <c r="AH29" s="152">
        <v>17.3</v>
      </c>
      <c r="AI29" s="152">
        <v>30</v>
      </c>
      <c r="AJ29" s="6">
        <f t="shared" si="16"/>
        <v>9.8090999999999984E-2</v>
      </c>
      <c r="AK29" s="211">
        <f t="shared" si="17"/>
        <v>0.40944801783252266</v>
      </c>
      <c r="AL29" s="152">
        <v>11.1</v>
      </c>
      <c r="AM29" s="152">
        <v>33.799999999999997</v>
      </c>
      <c r="AN29" s="6">
        <f t="shared" si="18"/>
        <v>7.0909019999999989E-2</v>
      </c>
      <c r="AO29" s="211">
        <f t="shared" si="19"/>
        <v>0.62782960708927815</v>
      </c>
      <c r="AP29" s="152">
        <v>15.8</v>
      </c>
      <c r="AQ29" s="152">
        <v>34.700000000000003</v>
      </c>
      <c r="AR29" s="6">
        <f t="shared" si="20"/>
        <v>0.10362114000000001</v>
      </c>
      <c r="AS29" s="6">
        <f t="shared" si="21"/>
        <v>0.36501855529843347</v>
      </c>
    </row>
    <row r="30" spans="1:45" ht="12.75" customHeight="1" x14ac:dyDescent="0.2">
      <c r="A30" s="1">
        <v>2005</v>
      </c>
      <c r="B30" s="152">
        <v>13</v>
      </c>
      <c r="C30" s="152">
        <v>31.8</v>
      </c>
      <c r="D30" s="6">
        <f t="shared" si="0"/>
        <v>7.813260000000001E-2</v>
      </c>
      <c r="E30" s="211">
        <f t="shared" si="22"/>
        <v>0.56979495028637717</v>
      </c>
      <c r="F30" s="152">
        <v>19.100000000000001</v>
      </c>
      <c r="G30" s="152">
        <v>27.6</v>
      </c>
      <c r="H30" s="6">
        <f t="shared" si="2"/>
        <v>9.9633240000000012E-2</v>
      </c>
      <c r="I30" s="211">
        <f t="shared" si="23"/>
        <v>0.39705757305199729</v>
      </c>
      <c r="J30" s="152">
        <v>11.2</v>
      </c>
      <c r="K30" s="152">
        <v>22.7</v>
      </c>
      <c r="L30" s="6">
        <f t="shared" si="4"/>
        <v>4.8051359999999994E-2</v>
      </c>
      <c r="M30" s="211">
        <f t="shared" si="24"/>
        <v>0.81146936098103184</v>
      </c>
      <c r="N30" s="152">
        <v>14.8</v>
      </c>
      <c r="O30" s="152">
        <v>28.6</v>
      </c>
      <c r="P30" s="6">
        <f t="shared" si="6"/>
        <v>7.9999920000000002E-2</v>
      </c>
      <c r="Q30" s="211">
        <f t="shared" si="25"/>
        <v>0.55479279410603544</v>
      </c>
      <c r="R30" s="152">
        <v>17.5</v>
      </c>
      <c r="S30" s="152">
        <v>29.6</v>
      </c>
      <c r="T30" s="6">
        <f t="shared" si="8"/>
        <v>9.7902000000000003E-2</v>
      </c>
      <c r="U30" s="211">
        <f t="shared" si="9"/>
        <v>0.41096645469288096</v>
      </c>
      <c r="V30" s="152">
        <v>14.1</v>
      </c>
      <c r="W30" s="152">
        <v>29.6</v>
      </c>
      <c r="X30" s="6">
        <f t="shared" si="10"/>
        <v>7.8881039999999999E-2</v>
      </c>
      <c r="Y30" s="211">
        <f t="shared" si="11"/>
        <v>0.56378194031935769</v>
      </c>
      <c r="Z30" s="152">
        <v>11.7</v>
      </c>
      <c r="AA30" s="152">
        <v>32.299999999999997</v>
      </c>
      <c r="AB30" s="6">
        <f t="shared" si="12"/>
        <v>7.1424989999999994E-2</v>
      </c>
      <c r="AC30" s="211">
        <f t="shared" si="13"/>
        <v>0.62368427446049945</v>
      </c>
      <c r="AD30" s="152">
        <v>14.7</v>
      </c>
      <c r="AE30" s="152">
        <v>31.1</v>
      </c>
      <c r="AF30" s="6">
        <f t="shared" si="14"/>
        <v>8.6405129999999997E-2</v>
      </c>
      <c r="AG30" s="211">
        <f t="shared" si="15"/>
        <v>0.50333296890848689</v>
      </c>
      <c r="AH30" s="152">
        <v>17.8</v>
      </c>
      <c r="AI30" s="152">
        <v>34.799999999999997</v>
      </c>
      <c r="AJ30" s="6">
        <f t="shared" si="16"/>
        <v>0.11707415999999998</v>
      </c>
      <c r="AK30" s="211">
        <f t="shared" si="17"/>
        <v>0.25693621957811763</v>
      </c>
      <c r="AL30" s="152">
        <v>8.6999999999999993</v>
      </c>
      <c r="AM30" s="152">
        <v>33.9</v>
      </c>
      <c r="AN30" s="6">
        <f t="shared" si="18"/>
        <v>5.5741769999999989E-2</v>
      </c>
      <c r="AO30" s="211">
        <f t="shared" si="19"/>
        <v>0.74968416513304548</v>
      </c>
      <c r="AP30" s="152">
        <v>14.8</v>
      </c>
      <c r="AQ30" s="152">
        <v>34.6</v>
      </c>
      <c r="AR30" s="6">
        <f t="shared" si="20"/>
        <v>9.678312E-2</v>
      </c>
      <c r="AS30" s="6">
        <f t="shared" si="21"/>
        <v>0.41995560090620315</v>
      </c>
    </row>
    <row r="31" spans="1:45" ht="12.75" customHeight="1" x14ac:dyDescent="0.2">
      <c r="A31" s="1">
        <v>2006</v>
      </c>
      <c r="B31" s="152">
        <v>13.4</v>
      </c>
      <c r="C31" s="152">
        <v>30.6</v>
      </c>
      <c r="D31" s="6">
        <f t="shared" si="0"/>
        <v>7.7497559999999993E-2</v>
      </c>
      <c r="E31" s="211">
        <f t="shared" si="22"/>
        <v>0.5748968981371817</v>
      </c>
      <c r="F31" s="152">
        <v>17.3</v>
      </c>
      <c r="G31" s="152">
        <v>26.2</v>
      </c>
      <c r="H31" s="6">
        <f t="shared" si="2"/>
        <v>8.5666140000000002E-2</v>
      </c>
      <c r="I31" s="211">
        <f t="shared" si="23"/>
        <v>0.50927005703248851</v>
      </c>
      <c r="J31" s="152">
        <v>12</v>
      </c>
      <c r="K31" s="152">
        <v>23.5</v>
      </c>
      <c r="L31" s="6">
        <f t="shared" si="4"/>
        <v>5.3298000000000005E-2</v>
      </c>
      <c r="M31" s="211">
        <f t="shared" si="24"/>
        <v>0.76931755373748045</v>
      </c>
      <c r="N31" s="152">
        <v>14.7</v>
      </c>
      <c r="O31" s="152">
        <v>29.5</v>
      </c>
      <c r="P31" s="6">
        <f t="shared" si="6"/>
        <v>8.1959850000000001E-2</v>
      </c>
      <c r="Q31" s="211">
        <f t="shared" si="25"/>
        <v>0.53904660386411818</v>
      </c>
      <c r="R31" s="152">
        <v>16.5</v>
      </c>
      <c r="S31" s="152">
        <v>26.7</v>
      </c>
      <c r="T31" s="6">
        <f t="shared" si="8"/>
        <v>8.3263950000000003E-2</v>
      </c>
      <c r="U31" s="211">
        <f t="shared" si="9"/>
        <v>0.52856938952764465</v>
      </c>
      <c r="V31" s="152">
        <v>13.8</v>
      </c>
      <c r="W31" s="152">
        <v>26.6</v>
      </c>
      <c r="X31" s="6">
        <f t="shared" si="10"/>
        <v>6.9378120000000001E-2</v>
      </c>
      <c r="Y31" s="211">
        <f t="shared" si="11"/>
        <v>0.64012894565818168</v>
      </c>
      <c r="Z31" s="152">
        <v>13.1</v>
      </c>
      <c r="AA31" s="152">
        <v>32.1</v>
      </c>
      <c r="AB31" s="6">
        <f t="shared" si="12"/>
        <v>7.9476389999999994E-2</v>
      </c>
      <c r="AC31" s="211">
        <f t="shared" si="13"/>
        <v>0.55899886420922851</v>
      </c>
      <c r="AD31" s="152">
        <v>15.3</v>
      </c>
      <c r="AE31" s="152">
        <v>29.7</v>
      </c>
      <c r="AF31" s="6">
        <f t="shared" si="14"/>
        <v>8.5883489999999993E-2</v>
      </c>
      <c r="AG31" s="211">
        <f t="shared" si="15"/>
        <v>0.50752385464307626</v>
      </c>
      <c r="AH31" s="152">
        <v>15.9</v>
      </c>
      <c r="AI31" s="152">
        <v>34.6</v>
      </c>
      <c r="AJ31" s="6">
        <f t="shared" si="16"/>
        <v>0.10397645999999999</v>
      </c>
      <c r="AK31" s="211">
        <f t="shared" si="17"/>
        <v>0.36216389400095972</v>
      </c>
      <c r="AL31" s="152">
        <v>8.1999999999999993</v>
      </c>
      <c r="AM31" s="152">
        <v>32.6</v>
      </c>
      <c r="AN31" s="6">
        <f t="shared" si="18"/>
        <v>5.0523479999999996E-2</v>
      </c>
      <c r="AO31" s="211">
        <f t="shared" si="19"/>
        <v>0.79160820684754296</v>
      </c>
      <c r="AP31" s="152">
        <v>15.7</v>
      </c>
      <c r="AQ31" s="152">
        <v>33.1</v>
      </c>
      <c r="AR31" s="6">
        <f t="shared" si="20"/>
        <v>9.8217629999999986E-2</v>
      </c>
      <c r="AS31" s="6">
        <f t="shared" si="21"/>
        <v>0.40843066513608245</v>
      </c>
    </row>
    <row r="32" spans="1:45" ht="12.75" customHeight="1" x14ac:dyDescent="0.2">
      <c r="A32" s="1">
        <v>2007</v>
      </c>
      <c r="B32" s="152">
        <v>13.3</v>
      </c>
      <c r="C32" s="152">
        <v>29.8</v>
      </c>
      <c r="D32" s="6">
        <f t="shared" si="0"/>
        <v>7.4908260000000004E-2</v>
      </c>
      <c r="E32" s="211">
        <f t="shared" si="22"/>
        <v>0.59569948312409271</v>
      </c>
      <c r="F32" s="152">
        <v>15.3</v>
      </c>
      <c r="G32" s="152">
        <v>25.8</v>
      </c>
      <c r="H32" s="6">
        <f t="shared" si="2"/>
        <v>7.4605859999999996E-2</v>
      </c>
      <c r="I32" s="211">
        <f t="shared" si="23"/>
        <v>0.59812898210066634</v>
      </c>
      <c r="J32" s="152">
        <v>12.1</v>
      </c>
      <c r="K32" s="152">
        <v>22.7</v>
      </c>
      <c r="L32" s="6">
        <f t="shared" si="4"/>
        <v>5.1912629999999994E-2</v>
      </c>
      <c r="M32" s="211">
        <f t="shared" si="24"/>
        <v>0.78044769592390817</v>
      </c>
      <c r="N32" s="152">
        <v>14.8</v>
      </c>
      <c r="O32" s="152">
        <v>29.3</v>
      </c>
      <c r="P32" s="6">
        <f t="shared" si="6"/>
        <v>8.1957959999999996E-2</v>
      </c>
      <c r="Q32" s="211">
        <f t="shared" si="25"/>
        <v>0.53906178823272177</v>
      </c>
      <c r="R32" s="152">
        <v>16.2</v>
      </c>
      <c r="S32" s="152">
        <v>27.2</v>
      </c>
      <c r="T32" s="6">
        <f t="shared" si="8"/>
        <v>8.3280959999999987E-2</v>
      </c>
      <c r="U32" s="211">
        <f t="shared" si="9"/>
        <v>0.52843273021021253</v>
      </c>
      <c r="V32" s="152">
        <v>14.6</v>
      </c>
      <c r="W32" s="152">
        <v>27.1</v>
      </c>
      <c r="X32" s="6">
        <f t="shared" si="10"/>
        <v>7.4779740000000011E-2</v>
      </c>
      <c r="Y32" s="211">
        <f t="shared" si="11"/>
        <v>0.5967320201891364</v>
      </c>
      <c r="Z32" s="152">
        <v>13</v>
      </c>
      <c r="AA32" s="152">
        <v>31</v>
      </c>
      <c r="AB32" s="6">
        <f t="shared" si="12"/>
        <v>7.6166999999999999E-2</v>
      </c>
      <c r="AC32" s="211">
        <f t="shared" si="13"/>
        <v>0.58558669363410532</v>
      </c>
      <c r="AD32" s="152">
        <v>14.8</v>
      </c>
      <c r="AE32" s="152">
        <v>29.5</v>
      </c>
      <c r="AF32" s="6">
        <f t="shared" si="14"/>
        <v>8.2517400000000005E-2</v>
      </c>
      <c r="AG32" s="211">
        <f t="shared" si="15"/>
        <v>0.53456721512606065</v>
      </c>
      <c r="AH32" s="152">
        <v>15</v>
      </c>
      <c r="AI32" s="152">
        <v>32.299999999999997</v>
      </c>
      <c r="AJ32" s="6">
        <f t="shared" si="16"/>
        <v>9.1570499999999985E-2</v>
      </c>
      <c r="AK32" s="211">
        <f t="shared" si="17"/>
        <v>0.46183408951488991</v>
      </c>
      <c r="AL32" s="152">
        <v>8.4</v>
      </c>
      <c r="AM32" s="152">
        <v>31.6</v>
      </c>
      <c r="AN32" s="6">
        <f t="shared" si="18"/>
        <v>5.0168159999999996E-2</v>
      </c>
      <c r="AO32" s="211">
        <f t="shared" si="19"/>
        <v>0.79446286814501688</v>
      </c>
      <c r="AP32" s="152">
        <v>13.8</v>
      </c>
      <c r="AQ32" s="152">
        <v>31.6</v>
      </c>
      <c r="AR32" s="6">
        <f t="shared" si="20"/>
        <v>8.2419119999999998E-2</v>
      </c>
      <c r="AS32" s="6">
        <f t="shared" si="21"/>
        <v>0.53535680229344706</v>
      </c>
    </row>
    <row r="33" spans="1:45" ht="12.75" customHeight="1" x14ac:dyDescent="0.2">
      <c r="A33" s="1">
        <v>2008</v>
      </c>
      <c r="B33" s="152">
        <v>13.4</v>
      </c>
      <c r="C33" s="152">
        <v>30.3</v>
      </c>
      <c r="D33" s="6">
        <f t="shared" si="0"/>
        <v>7.6737779999999992E-2</v>
      </c>
      <c r="E33" s="211">
        <f t="shared" si="22"/>
        <v>0.58100101431582285</v>
      </c>
      <c r="F33" s="152">
        <v>16.600000000000001</v>
      </c>
      <c r="G33" s="152">
        <v>27.6</v>
      </c>
      <c r="H33" s="6">
        <f t="shared" si="2"/>
        <v>8.6592240000000015E-2</v>
      </c>
      <c r="I33" s="211">
        <f t="shared" si="23"/>
        <v>0.50182971641673191</v>
      </c>
      <c r="J33" s="152">
        <v>12.3</v>
      </c>
      <c r="K33" s="152">
        <v>27.3</v>
      </c>
      <c r="L33" s="6">
        <f t="shared" si="4"/>
        <v>6.3464309999999996E-2</v>
      </c>
      <c r="M33" s="211">
        <f t="shared" si="24"/>
        <v>0.68764083501879836</v>
      </c>
      <c r="N33" s="152">
        <v>16.8</v>
      </c>
      <c r="O33" s="152">
        <v>27.9</v>
      </c>
      <c r="P33" s="6">
        <f t="shared" si="6"/>
        <v>8.858808E-2</v>
      </c>
      <c r="Q33" s="211">
        <f t="shared" si="25"/>
        <v>0.48579502317134649</v>
      </c>
      <c r="R33" s="152">
        <v>16.7</v>
      </c>
      <c r="S33" s="152">
        <v>27</v>
      </c>
      <c r="T33" s="6">
        <f t="shared" si="8"/>
        <v>8.5220099999999993E-2</v>
      </c>
      <c r="U33" s="211">
        <f t="shared" si="9"/>
        <v>0.51285356802293458</v>
      </c>
      <c r="V33" s="152">
        <v>15.4</v>
      </c>
      <c r="W33" s="152">
        <v>27.8</v>
      </c>
      <c r="X33" s="6">
        <f t="shared" si="10"/>
        <v>8.0914679999999989E-2</v>
      </c>
      <c r="Y33" s="211">
        <f t="shared" si="11"/>
        <v>0.54744355970190062</v>
      </c>
      <c r="Z33" s="152">
        <v>12.9</v>
      </c>
      <c r="AA33" s="152">
        <v>30.9</v>
      </c>
      <c r="AB33" s="6">
        <f t="shared" si="12"/>
        <v>7.5337289999999987E-2</v>
      </c>
      <c r="AC33" s="211">
        <f t="shared" si="13"/>
        <v>0.59225263145107909</v>
      </c>
      <c r="AD33" s="152">
        <v>14.6</v>
      </c>
      <c r="AE33" s="152">
        <v>28.3</v>
      </c>
      <c r="AF33" s="6">
        <f t="shared" si="14"/>
        <v>7.8091019999999997E-2</v>
      </c>
      <c r="AG33" s="211">
        <f t="shared" si="15"/>
        <v>0.57012900639565611</v>
      </c>
      <c r="AH33" s="152">
        <v>15.1</v>
      </c>
      <c r="AI33" s="152">
        <v>28</v>
      </c>
      <c r="AJ33" s="6">
        <f t="shared" si="16"/>
        <v>7.99092E-2</v>
      </c>
      <c r="AK33" s="211">
        <f t="shared" si="17"/>
        <v>0.55552164379900759</v>
      </c>
      <c r="AL33" s="152">
        <v>8.3000000000000007</v>
      </c>
      <c r="AM33" s="152">
        <v>32.5</v>
      </c>
      <c r="AN33" s="6">
        <f t="shared" si="18"/>
        <v>5.098275E-2</v>
      </c>
      <c r="AO33" s="211">
        <f t="shared" si="19"/>
        <v>0.78791840527687185</v>
      </c>
      <c r="AP33" s="152">
        <v>13.5</v>
      </c>
      <c r="AQ33" s="152">
        <v>35.200000000000003</v>
      </c>
      <c r="AR33" s="6">
        <f t="shared" si="20"/>
        <v>8.9812799999999998E-2</v>
      </c>
      <c r="AS33" s="6">
        <f t="shared" si="21"/>
        <v>0.47595555231622361</v>
      </c>
    </row>
    <row r="34" spans="1:45" ht="12.75" customHeight="1" x14ac:dyDescent="0.2">
      <c r="A34" s="1">
        <v>2009</v>
      </c>
      <c r="B34" s="152">
        <v>13.7</v>
      </c>
      <c r="C34" s="152">
        <v>30.8</v>
      </c>
      <c r="D34" s="6">
        <f t="shared" si="0"/>
        <v>7.9750439999999992E-2</v>
      </c>
      <c r="E34" s="211">
        <f t="shared" si="22"/>
        <v>0.55679713076170878</v>
      </c>
      <c r="F34" s="152">
        <v>15.4</v>
      </c>
      <c r="G34" s="152">
        <v>30.1</v>
      </c>
      <c r="H34" s="6">
        <f t="shared" si="2"/>
        <v>8.7609060000000002E-2</v>
      </c>
      <c r="I34" s="211">
        <f t="shared" si="23"/>
        <v>0.49366052610800337</v>
      </c>
      <c r="J34" s="152">
        <v>12.8</v>
      </c>
      <c r="K34" s="152">
        <v>22.3</v>
      </c>
      <c r="L34" s="6">
        <f t="shared" si="4"/>
        <v>5.3948159999999995E-2</v>
      </c>
      <c r="M34" s="211">
        <f t="shared" si="24"/>
        <v>0.76409413093784739</v>
      </c>
      <c r="N34" s="152">
        <v>16.899999999999999</v>
      </c>
      <c r="O34" s="152">
        <v>27.5</v>
      </c>
      <c r="P34" s="6">
        <f t="shared" si="6"/>
        <v>8.7837749999999992E-2</v>
      </c>
      <c r="Q34" s="211">
        <f t="shared" si="25"/>
        <v>0.49182321750696972</v>
      </c>
      <c r="R34" s="152">
        <v>14.8</v>
      </c>
      <c r="S34" s="152">
        <v>29.6</v>
      </c>
      <c r="T34" s="6">
        <f t="shared" si="8"/>
        <v>8.2797120000000002E-2</v>
      </c>
      <c r="U34" s="211">
        <f t="shared" si="9"/>
        <v>0.53231992857273014</v>
      </c>
      <c r="V34" s="152">
        <v>14.2</v>
      </c>
      <c r="W34" s="152">
        <v>28.1</v>
      </c>
      <c r="X34" s="6">
        <f t="shared" si="10"/>
        <v>7.5414780000000001E-2</v>
      </c>
      <c r="Y34" s="211">
        <f t="shared" si="11"/>
        <v>0.59163007233833209</v>
      </c>
      <c r="Z34" s="152">
        <v>13.7</v>
      </c>
      <c r="AA34" s="152">
        <v>30</v>
      </c>
      <c r="AB34" s="6">
        <f t="shared" si="12"/>
        <v>7.7678999999999998E-2</v>
      </c>
      <c r="AC34" s="211">
        <f t="shared" si="13"/>
        <v>0.57343919875123761</v>
      </c>
      <c r="AD34" s="152">
        <v>15.8</v>
      </c>
      <c r="AE34" s="152">
        <v>26.1</v>
      </c>
      <c r="AF34" s="6">
        <f t="shared" si="14"/>
        <v>7.7939820000000007E-2</v>
      </c>
      <c r="AG34" s="211">
        <f t="shared" si="15"/>
        <v>0.57134375588394282</v>
      </c>
      <c r="AH34" s="152">
        <v>13</v>
      </c>
      <c r="AI34" s="152">
        <v>34.200000000000003</v>
      </c>
      <c r="AJ34" s="6">
        <f t="shared" si="16"/>
        <v>8.402939999999999E-2</v>
      </c>
      <c r="AK34" s="211">
        <f t="shared" si="17"/>
        <v>0.52241972024319294</v>
      </c>
      <c r="AL34" s="152">
        <v>9</v>
      </c>
      <c r="AM34" s="152">
        <v>39.700000000000003</v>
      </c>
      <c r="AN34" s="6">
        <f t="shared" si="18"/>
        <v>6.7529699999999998E-2</v>
      </c>
      <c r="AO34" s="211">
        <f t="shared" si="19"/>
        <v>0.65497925815248759</v>
      </c>
      <c r="AP34" s="152">
        <v>15.4</v>
      </c>
      <c r="AQ34" s="152">
        <v>34.6</v>
      </c>
      <c r="AR34" s="6">
        <f t="shared" si="20"/>
        <v>0.10070675999999999</v>
      </c>
      <c r="AS34" s="6">
        <f t="shared" si="21"/>
        <v>0.38843285168516128</v>
      </c>
    </row>
    <row r="35" spans="1:45" ht="12.75" customHeight="1" x14ac:dyDescent="0.2">
      <c r="A35" s="1">
        <v>2010</v>
      </c>
      <c r="B35" s="180">
        <v>13.5</v>
      </c>
      <c r="C35" s="152">
        <v>29.2</v>
      </c>
      <c r="D35" s="6">
        <f t="shared" si="0"/>
        <v>7.4503799999999995E-2</v>
      </c>
      <c r="E35" s="211">
        <f t="shared" si="22"/>
        <v>0.59894893800525995</v>
      </c>
      <c r="F35" s="180">
        <v>15.2</v>
      </c>
      <c r="G35" s="180">
        <v>27.8</v>
      </c>
      <c r="H35" s="6">
        <f t="shared" si="2"/>
        <v>7.9863839999999992E-2</v>
      </c>
      <c r="I35" s="211">
        <f t="shared" si="23"/>
        <v>0.55588606864549372</v>
      </c>
      <c r="J35" s="180">
        <v>14.2</v>
      </c>
      <c r="K35" s="180">
        <v>20.5</v>
      </c>
      <c r="L35" s="6">
        <f t="shared" si="4"/>
        <v>5.5017899999999988E-2</v>
      </c>
      <c r="M35" s="211">
        <f t="shared" si="24"/>
        <v>0.75549977830821857</v>
      </c>
      <c r="N35" s="180">
        <v>14.9</v>
      </c>
      <c r="O35" s="180">
        <v>29</v>
      </c>
      <c r="P35" s="6">
        <f t="shared" si="6"/>
        <v>8.1666899999999987E-2</v>
      </c>
      <c r="Q35" s="211">
        <f t="shared" si="25"/>
        <v>0.54140018099767384</v>
      </c>
      <c r="R35" s="180">
        <v>15.4</v>
      </c>
      <c r="S35" s="180">
        <v>26.2</v>
      </c>
      <c r="T35" s="6">
        <f t="shared" si="8"/>
        <v>7.6257720000000001E-2</v>
      </c>
      <c r="U35" s="211">
        <f t="shared" si="9"/>
        <v>0.58485784394113327</v>
      </c>
      <c r="V35" s="152">
        <v>14.3</v>
      </c>
      <c r="W35" s="152">
        <v>27.7</v>
      </c>
      <c r="X35" s="6">
        <f t="shared" si="10"/>
        <v>7.4864789999999987E-2</v>
      </c>
      <c r="Y35" s="211">
        <f t="shared" si="11"/>
        <v>0.59604872360197536</v>
      </c>
      <c r="Z35" s="180">
        <v>13.3</v>
      </c>
      <c r="AA35" s="180">
        <v>29.2</v>
      </c>
      <c r="AB35" s="6">
        <f t="shared" si="12"/>
        <v>7.340004E-2</v>
      </c>
      <c r="AC35" s="211">
        <f t="shared" si="13"/>
        <v>0.60781660926975334</v>
      </c>
      <c r="AD35" s="180">
        <v>15.4</v>
      </c>
      <c r="AE35" s="180">
        <v>26.9</v>
      </c>
      <c r="AF35" s="6">
        <f t="shared" si="14"/>
        <v>7.8295139999999999E-2</v>
      </c>
      <c r="AG35" s="211">
        <f t="shared" si="15"/>
        <v>0.5684890945864689</v>
      </c>
      <c r="AH35" s="180">
        <v>13</v>
      </c>
      <c r="AI35" s="180">
        <v>32.200000000000003</v>
      </c>
      <c r="AJ35" s="6">
        <f t="shared" si="16"/>
        <v>7.9115400000000002E-2</v>
      </c>
      <c r="AK35" s="211">
        <f t="shared" si="17"/>
        <v>0.56189907861251309</v>
      </c>
      <c r="AL35" s="152">
        <v>9.1999999999999993</v>
      </c>
      <c r="AM35" s="152">
        <v>29.9</v>
      </c>
      <c r="AN35" s="6">
        <f t="shared" si="18"/>
        <v>5.1990119999999987E-2</v>
      </c>
      <c r="AO35" s="211">
        <f t="shared" si="19"/>
        <v>0.77982513681116128</v>
      </c>
      <c r="AP35" s="180">
        <v>15.1</v>
      </c>
      <c r="AQ35" s="180">
        <v>32.4</v>
      </c>
      <c r="AR35" s="6">
        <f t="shared" si="20"/>
        <v>9.2466359999999984E-2</v>
      </c>
      <c r="AS35" s="6">
        <f t="shared" si="21"/>
        <v>0.45463669879679081</v>
      </c>
    </row>
    <row r="36" spans="1:45" ht="12.75" customHeight="1" x14ac:dyDescent="0.2">
      <c r="A36" s="1">
        <v>2011</v>
      </c>
      <c r="B36" s="180">
        <v>13.3</v>
      </c>
      <c r="C36" s="152">
        <v>30.3</v>
      </c>
      <c r="D36" s="6">
        <f t="shared" si="0"/>
        <v>7.6165109999999994E-2</v>
      </c>
      <c r="E36" s="211">
        <f t="shared" si="22"/>
        <v>0.58560187800270891</v>
      </c>
      <c r="F36" s="180">
        <v>13.8</v>
      </c>
      <c r="G36" s="180">
        <v>24.7</v>
      </c>
      <c r="H36" s="6">
        <f t="shared" si="2"/>
        <v>6.442254E-2</v>
      </c>
      <c r="I36" s="211">
        <f t="shared" si="23"/>
        <v>0.67994236013678078</v>
      </c>
      <c r="J36" s="180">
        <v>13.2</v>
      </c>
      <c r="K36" s="180">
        <v>23</v>
      </c>
      <c r="L36" s="6">
        <f t="shared" si="4"/>
        <v>5.7380399999999991E-2</v>
      </c>
      <c r="M36" s="211">
        <f t="shared" si="24"/>
        <v>0.73651931755373756</v>
      </c>
      <c r="N36" s="180">
        <v>13.3</v>
      </c>
      <c r="O36" s="180">
        <v>29.4</v>
      </c>
      <c r="P36" s="6">
        <f t="shared" si="6"/>
        <v>7.3902780000000001E-2</v>
      </c>
      <c r="Q36" s="211">
        <f t="shared" si="25"/>
        <v>0.6037775672211998</v>
      </c>
      <c r="R36" s="180">
        <v>13.4</v>
      </c>
      <c r="S36" s="180">
        <v>29.9</v>
      </c>
      <c r="T36" s="6">
        <f t="shared" si="8"/>
        <v>7.5724739999999985E-2</v>
      </c>
      <c r="U36" s="211">
        <f t="shared" si="9"/>
        <v>0.58913983588734431</v>
      </c>
      <c r="V36" s="152">
        <v>14.1</v>
      </c>
      <c r="W36" s="152">
        <v>28.7</v>
      </c>
      <c r="X36" s="6">
        <f t="shared" si="10"/>
        <v>7.6482629999999982E-2</v>
      </c>
      <c r="Y36" s="211">
        <f t="shared" si="11"/>
        <v>0.58305090407730686</v>
      </c>
      <c r="Z36" s="180">
        <v>13.2</v>
      </c>
      <c r="AA36" s="180">
        <v>32</v>
      </c>
      <c r="AB36" s="6">
        <f t="shared" si="12"/>
        <v>7.9833599999999991E-2</v>
      </c>
      <c r="AC36" s="211">
        <f t="shared" si="13"/>
        <v>0.556129018543151</v>
      </c>
      <c r="AD36" s="180">
        <v>14.9</v>
      </c>
      <c r="AE36" s="180">
        <v>28.5</v>
      </c>
      <c r="AF36" s="6">
        <f t="shared" si="14"/>
        <v>8.0258850000000007E-2</v>
      </c>
      <c r="AG36" s="211">
        <f t="shared" si="15"/>
        <v>0.55271253560734435</v>
      </c>
      <c r="AH36" s="180">
        <v>12</v>
      </c>
      <c r="AI36" s="180">
        <v>27.3</v>
      </c>
      <c r="AJ36" s="6">
        <f t="shared" si="16"/>
        <v>6.1916399999999996E-2</v>
      </c>
      <c r="AK36" s="211">
        <f t="shared" si="17"/>
        <v>0.70007683290513423</v>
      </c>
      <c r="AL36" s="152">
        <v>9.1</v>
      </c>
      <c r="AM36" s="152">
        <v>29.1</v>
      </c>
      <c r="AN36" s="6">
        <f t="shared" si="18"/>
        <v>5.0049089999999997E-2</v>
      </c>
      <c r="AO36" s="211">
        <f t="shared" si="19"/>
        <v>0.79541948336704271</v>
      </c>
      <c r="AP36" s="180">
        <v>15.5</v>
      </c>
      <c r="AQ36" s="180">
        <v>31</v>
      </c>
      <c r="AR36" s="6">
        <f t="shared" si="20"/>
        <v>9.0814500000000006E-2</v>
      </c>
      <c r="AS36" s="6">
        <f t="shared" si="21"/>
        <v>0.46790783695632365</v>
      </c>
    </row>
    <row r="37" spans="1:45" ht="12.75" customHeight="1" x14ac:dyDescent="0.2">
      <c r="A37" s="1">
        <v>2012</v>
      </c>
      <c r="B37" s="180">
        <v>13.6</v>
      </c>
      <c r="C37" s="152">
        <v>31.8</v>
      </c>
      <c r="D37" s="6">
        <f t="shared" si="0"/>
        <v>8.1738719999999987E-2</v>
      </c>
      <c r="E37" s="211">
        <f t="shared" si="22"/>
        <v>0.54082317499073762</v>
      </c>
      <c r="F37" s="180">
        <v>13.6</v>
      </c>
      <c r="G37" s="180">
        <v>25.9</v>
      </c>
      <c r="H37" s="6">
        <f t="shared" si="2"/>
        <v>6.6573359999999984E-2</v>
      </c>
      <c r="I37" s="211">
        <f t="shared" si="23"/>
        <v>0.66266254866590157</v>
      </c>
      <c r="J37" s="180">
        <v>13.3</v>
      </c>
      <c r="K37" s="180">
        <v>22.7</v>
      </c>
      <c r="L37" s="6">
        <f t="shared" si="4"/>
        <v>5.7060989999999999E-2</v>
      </c>
      <c r="M37" s="211">
        <f t="shared" si="24"/>
        <v>0.73908547584774331</v>
      </c>
      <c r="N37" s="180">
        <v>15.2</v>
      </c>
      <c r="O37" s="180">
        <v>30.9</v>
      </c>
      <c r="P37" s="6">
        <f t="shared" si="6"/>
        <v>8.8769519999999991E-2</v>
      </c>
      <c r="Q37" s="211">
        <f t="shared" si="25"/>
        <v>0.48433732378540245</v>
      </c>
      <c r="R37" s="180">
        <v>16.100000000000001</v>
      </c>
      <c r="S37" s="180">
        <v>29.3</v>
      </c>
      <c r="T37" s="6">
        <f t="shared" si="8"/>
        <v>8.9156970000000016E-2</v>
      </c>
      <c r="U37" s="211">
        <f t="shared" si="9"/>
        <v>0.48122452822166739</v>
      </c>
      <c r="V37" s="152">
        <v>15</v>
      </c>
      <c r="W37" s="152">
        <v>30.8</v>
      </c>
      <c r="X37" s="6">
        <f t="shared" si="10"/>
        <v>8.7317999999999993E-2</v>
      </c>
      <c r="Y37" s="211">
        <f t="shared" si="11"/>
        <v>0.4959989188729555</v>
      </c>
      <c r="Z37" s="180">
        <v>14.4</v>
      </c>
      <c r="AA37" s="180">
        <v>32.299999999999997</v>
      </c>
      <c r="AB37" s="6">
        <f t="shared" si="12"/>
        <v>8.7907679999999988E-2</v>
      </c>
      <c r="AC37" s="211">
        <f t="shared" si="13"/>
        <v>0.4912613958686371</v>
      </c>
      <c r="AD37" s="180">
        <v>15.1</v>
      </c>
      <c r="AE37" s="180">
        <v>32.700000000000003</v>
      </c>
      <c r="AF37" s="6">
        <f t="shared" si="14"/>
        <v>9.3322530000000015E-2</v>
      </c>
      <c r="AG37" s="211">
        <f t="shared" si="15"/>
        <v>0.44775817981936666</v>
      </c>
      <c r="AH37" s="180">
        <v>12.4</v>
      </c>
      <c r="AI37" s="180">
        <v>29.6</v>
      </c>
      <c r="AJ37" s="6">
        <f t="shared" si="16"/>
        <v>6.9370559999999998E-2</v>
      </c>
      <c r="AK37" s="211">
        <f t="shared" si="17"/>
        <v>0.64018968313259605</v>
      </c>
      <c r="AL37" s="152">
        <v>6.8</v>
      </c>
      <c r="AM37" s="152">
        <v>36.1</v>
      </c>
      <c r="AN37" s="6">
        <f t="shared" si="18"/>
        <v>4.6395719999999994E-2</v>
      </c>
      <c r="AO37" s="211">
        <f t="shared" si="19"/>
        <v>0.82477086787777187</v>
      </c>
      <c r="AP37" s="180">
        <v>14</v>
      </c>
      <c r="AQ37" s="180">
        <v>32.1</v>
      </c>
      <c r="AR37" s="6">
        <f t="shared" si="20"/>
        <v>8.4936600000000001E-2</v>
      </c>
      <c r="AS37" s="6">
        <f t="shared" si="21"/>
        <v>0.51513122331347216</v>
      </c>
    </row>
    <row r="38" spans="1:45" ht="12.75" customHeight="1" x14ac:dyDescent="0.2">
      <c r="A38" s="1">
        <v>2013</v>
      </c>
      <c r="B38" s="180">
        <v>13.4</v>
      </c>
      <c r="C38" s="152">
        <v>32.5</v>
      </c>
      <c r="D38" s="6">
        <f t="shared" si="0"/>
        <v>8.2309499999999994E-2</v>
      </c>
      <c r="E38" s="211">
        <f t="shared" si="22"/>
        <v>0.53623749567245504</v>
      </c>
      <c r="F38" s="180">
        <v>12.9</v>
      </c>
      <c r="G38" s="180">
        <v>28.3</v>
      </c>
      <c r="H38" s="6">
        <f t="shared" si="2"/>
        <v>6.8998229999999994E-2</v>
      </c>
      <c r="I38" s="211">
        <f t="shared" si="23"/>
        <v>0.6431810037475022</v>
      </c>
      <c r="J38" s="180">
        <v>15.7</v>
      </c>
      <c r="K38" s="180">
        <v>27.5</v>
      </c>
      <c r="L38" s="6">
        <f t="shared" si="4"/>
        <v>8.1600749999999986E-2</v>
      </c>
      <c r="M38" s="211">
        <f t="shared" si="24"/>
        <v>0.54193163389879939</v>
      </c>
      <c r="N38" s="180">
        <v>14.9</v>
      </c>
      <c r="O38" s="180">
        <v>31</v>
      </c>
      <c r="P38" s="6">
        <f t="shared" si="6"/>
        <v>8.7299100000000004E-2</v>
      </c>
      <c r="Q38" s="211">
        <f t="shared" si="25"/>
        <v>0.49615076255899127</v>
      </c>
      <c r="R38" s="180">
        <v>14.5</v>
      </c>
      <c r="S38" s="180">
        <v>30</v>
      </c>
      <c r="T38" s="6">
        <f t="shared" si="8"/>
        <v>8.2214999999999983E-2</v>
      </c>
      <c r="U38" s="211">
        <f t="shared" si="9"/>
        <v>0.53699671410263439</v>
      </c>
      <c r="V38" s="152">
        <v>13.9</v>
      </c>
      <c r="W38" s="152">
        <v>32.299999999999997</v>
      </c>
      <c r="X38" s="6">
        <f t="shared" si="10"/>
        <v>8.4855329999999979E-2</v>
      </c>
      <c r="Y38" s="211">
        <f t="shared" si="11"/>
        <v>0.51578415116342646</v>
      </c>
      <c r="Z38" s="180">
        <v>14.1</v>
      </c>
      <c r="AA38" s="180">
        <v>31.6</v>
      </c>
      <c r="AB38" s="6">
        <f t="shared" si="12"/>
        <v>8.4210840000000009E-2</v>
      </c>
      <c r="AC38" s="211">
        <f t="shared" si="13"/>
        <v>0.52096202085724863</v>
      </c>
      <c r="AD38" s="180">
        <v>14.2</v>
      </c>
      <c r="AE38" s="180">
        <v>30.8</v>
      </c>
      <c r="AF38" s="6">
        <f t="shared" si="14"/>
        <v>8.2661040000000005E-2</v>
      </c>
      <c r="AG38" s="211">
        <f t="shared" si="15"/>
        <v>0.53341320311218821</v>
      </c>
      <c r="AH38" s="180">
        <v>12.5</v>
      </c>
      <c r="AI38" s="180">
        <v>32.200000000000003</v>
      </c>
      <c r="AJ38" s="6">
        <f t="shared" si="16"/>
        <v>7.6072500000000001E-2</v>
      </c>
      <c r="AK38" s="211">
        <f t="shared" si="17"/>
        <v>0.58634591206428455</v>
      </c>
      <c r="AL38" s="152">
        <v>8.1</v>
      </c>
      <c r="AM38" s="152">
        <v>34.200000000000003</v>
      </c>
      <c r="AN38" s="6">
        <f t="shared" si="18"/>
        <v>5.2356779999999999E-2</v>
      </c>
      <c r="AO38" s="211">
        <f t="shared" si="19"/>
        <v>0.7768793693020658</v>
      </c>
      <c r="AP38" s="180">
        <v>14.3</v>
      </c>
      <c r="AQ38" s="180">
        <v>36.6</v>
      </c>
      <c r="AR38" s="6">
        <f t="shared" si="20"/>
        <v>9.8918819999999991E-2</v>
      </c>
      <c r="AS38" s="6">
        <f t="shared" si="21"/>
        <v>0.40279726438415248</v>
      </c>
    </row>
    <row r="39" spans="1:45" ht="12.75" customHeight="1" x14ac:dyDescent="0.2">
      <c r="A39" s="1">
        <v>2014</v>
      </c>
      <c r="B39" s="180">
        <v>13</v>
      </c>
      <c r="C39" s="152">
        <v>30.8</v>
      </c>
      <c r="D39" s="6">
        <f t="shared" si="0"/>
        <v>7.5675599999999996E-2</v>
      </c>
      <c r="E39" s="211">
        <f t="shared" si="22"/>
        <v>0.58953462947103741</v>
      </c>
      <c r="F39" s="180">
        <v>14.6</v>
      </c>
      <c r="G39" s="180">
        <v>26.2</v>
      </c>
      <c r="H39" s="6">
        <f t="shared" si="2"/>
        <v>7.2296279999999991E-2</v>
      </c>
      <c r="I39" s="211">
        <f t="shared" si="23"/>
        <v>0.61668428053424695</v>
      </c>
      <c r="J39" s="180">
        <v>13</v>
      </c>
      <c r="K39" s="180">
        <v>28</v>
      </c>
      <c r="L39" s="6">
        <f t="shared" si="4"/>
        <v>6.8795999999999996E-2</v>
      </c>
      <c r="M39" s="211">
        <f t="shared" si="24"/>
        <v>0.64480573118808582</v>
      </c>
      <c r="N39" s="180">
        <v>15.4</v>
      </c>
      <c r="O39" s="180">
        <v>28.6</v>
      </c>
      <c r="P39" s="6">
        <f t="shared" si="6"/>
        <v>8.324316000000001E-2</v>
      </c>
      <c r="Q39" s="211">
        <f t="shared" si="25"/>
        <v>0.52873641758228407</v>
      </c>
      <c r="R39" s="180">
        <v>16</v>
      </c>
      <c r="S39" s="180">
        <v>27.8</v>
      </c>
      <c r="T39" s="6">
        <f t="shared" si="8"/>
        <v>8.4067199999999995E-2</v>
      </c>
      <c r="U39" s="211">
        <f t="shared" si="9"/>
        <v>0.52211603287112118</v>
      </c>
      <c r="V39" s="152">
        <v>13.5</v>
      </c>
      <c r="W39" s="152">
        <v>28.2</v>
      </c>
      <c r="X39" s="6">
        <f t="shared" si="10"/>
        <v>7.1952299999999983E-2</v>
      </c>
      <c r="Y39" s="211">
        <f t="shared" si="11"/>
        <v>0.61944783562009942</v>
      </c>
      <c r="Z39" s="180">
        <v>13.7</v>
      </c>
      <c r="AA39" s="180">
        <v>30.2</v>
      </c>
      <c r="AB39" s="6">
        <f t="shared" si="12"/>
        <v>7.8196859999999993E-2</v>
      </c>
      <c r="AC39" s="211">
        <f t="shared" si="13"/>
        <v>0.56927868175385543</v>
      </c>
      <c r="AD39" s="180">
        <v>15</v>
      </c>
      <c r="AE39" s="180">
        <v>30.6</v>
      </c>
      <c r="AF39" s="6">
        <f t="shared" si="14"/>
        <v>8.6751000000000009E-2</v>
      </c>
      <c r="AG39" s="211">
        <f t="shared" si="15"/>
        <v>0.50055422945403083</v>
      </c>
      <c r="AH39" s="180">
        <v>12</v>
      </c>
      <c r="AI39" s="180">
        <v>30.7</v>
      </c>
      <c r="AJ39" s="6">
        <f t="shared" si="16"/>
        <v>6.9627599999999998E-2</v>
      </c>
      <c r="AK39" s="211">
        <f t="shared" si="17"/>
        <v>0.63812460900250845</v>
      </c>
      <c r="AL39" s="152">
        <v>6.9</v>
      </c>
      <c r="AM39" s="152">
        <v>38.6</v>
      </c>
      <c r="AN39" s="6">
        <f t="shared" si="18"/>
        <v>5.0338260000000003E-2</v>
      </c>
      <c r="AO39" s="211">
        <f t="shared" si="19"/>
        <v>0.79309627497069424</v>
      </c>
      <c r="AP39" s="180">
        <v>13.7</v>
      </c>
      <c r="AQ39" s="180">
        <v>35.200000000000003</v>
      </c>
      <c r="AR39" s="6">
        <f t="shared" si="20"/>
        <v>9.1143359999999993E-2</v>
      </c>
      <c r="AS39" s="6">
        <f t="shared" si="21"/>
        <v>0.46526575681929999</v>
      </c>
    </row>
    <row r="40" spans="1:45" ht="12.75" customHeight="1" x14ac:dyDescent="0.2">
      <c r="A40" s="1">
        <v>2015</v>
      </c>
      <c r="B40" s="180">
        <v>14.3</v>
      </c>
      <c r="C40" s="152">
        <v>30.1</v>
      </c>
      <c r="D40" s="6">
        <f t="shared" si="0"/>
        <v>8.1351270000000003E-2</v>
      </c>
      <c r="E40" s="211">
        <f t="shared" si="22"/>
        <v>0.5439359705544724</v>
      </c>
      <c r="F40" s="180">
        <v>15.9</v>
      </c>
      <c r="G40" s="180">
        <v>25.9</v>
      </c>
      <c r="H40" s="6">
        <f t="shared" si="2"/>
        <v>7.7832089999999993E-2</v>
      </c>
      <c r="I40" s="211">
        <f t="shared" si="23"/>
        <v>0.5722092648943472</v>
      </c>
      <c r="J40" s="180">
        <v>16.8</v>
      </c>
      <c r="K40" s="180">
        <v>33.1</v>
      </c>
      <c r="L40" s="6">
        <f>L39</f>
        <v>6.8795999999999996E-2</v>
      </c>
      <c r="M40" s="211">
        <f t="shared" si="24"/>
        <v>0.64480573118808582</v>
      </c>
      <c r="N40" s="180">
        <v>17.3</v>
      </c>
      <c r="O40" s="180">
        <v>28.4</v>
      </c>
      <c r="P40" s="6">
        <f t="shared" si="6"/>
        <v>9.2859479999999994E-2</v>
      </c>
      <c r="Q40" s="211">
        <f t="shared" si="25"/>
        <v>0.45147835012724508</v>
      </c>
      <c r="R40" s="180">
        <v>17.100000000000001</v>
      </c>
      <c r="S40" s="180">
        <v>30.1</v>
      </c>
      <c r="T40" s="6">
        <f t="shared" si="8"/>
        <v>9.7280190000000002E-2</v>
      </c>
      <c r="U40" s="211">
        <f t="shared" si="9"/>
        <v>0.41596211196346033</v>
      </c>
      <c r="V40" s="152">
        <v>16.100000000000001</v>
      </c>
      <c r="W40" s="152">
        <v>27.6</v>
      </c>
      <c r="X40" s="6">
        <f t="shared" si="10"/>
        <v>8.398404000000001E-2</v>
      </c>
      <c r="Y40" s="211">
        <f t="shared" si="11"/>
        <v>0.52278414508967885</v>
      </c>
      <c r="Z40" s="180">
        <v>14.2</v>
      </c>
      <c r="AA40" s="180">
        <v>30.7</v>
      </c>
      <c r="AB40" s="6">
        <f t="shared" si="12"/>
        <v>8.2392659999999993E-2</v>
      </c>
      <c r="AC40" s="211">
        <f t="shared" si="13"/>
        <v>0.53556938345389726</v>
      </c>
      <c r="AD40" s="180">
        <v>16</v>
      </c>
      <c r="AE40" s="180">
        <v>29.9</v>
      </c>
      <c r="AF40" s="6">
        <f t="shared" si="14"/>
        <v>9.0417600000000001E-2</v>
      </c>
      <c r="AG40" s="211">
        <f t="shared" si="15"/>
        <v>0.47109655436307646</v>
      </c>
      <c r="AH40" s="180">
        <v>12.4</v>
      </c>
      <c r="AI40" s="180">
        <v>30</v>
      </c>
      <c r="AJ40" s="6">
        <f t="shared" si="16"/>
        <v>7.0307999999999995E-2</v>
      </c>
      <c r="AK40" s="211">
        <f t="shared" si="17"/>
        <v>0.632658236305218</v>
      </c>
      <c r="AL40" s="152">
        <v>6.9</v>
      </c>
      <c r="AM40" s="152">
        <v>29.6</v>
      </c>
      <c r="AN40" s="6">
        <f t="shared" si="18"/>
        <v>3.8601360000000001E-2</v>
      </c>
      <c r="AO40" s="211">
        <f t="shared" si="19"/>
        <v>0.88739120399895532</v>
      </c>
      <c r="AP40" s="180">
        <v>16.600000000000001</v>
      </c>
      <c r="AQ40" s="180">
        <v>33.6</v>
      </c>
      <c r="AR40" s="6">
        <f t="shared" si="20"/>
        <v>0.10541664000000001</v>
      </c>
      <c r="AS40" s="6">
        <f t="shared" si="21"/>
        <v>0.35059340512502807</v>
      </c>
    </row>
    <row r="41" spans="1:45" ht="12.75" customHeight="1" x14ac:dyDescent="0.2">
      <c r="A41" s="1">
        <v>2016</v>
      </c>
      <c r="B41" s="180">
        <v>13</v>
      </c>
      <c r="C41" s="152">
        <v>30.6</v>
      </c>
      <c r="D41" s="6">
        <f t="shared" si="0"/>
        <v>7.5184199999999993E-2</v>
      </c>
      <c r="E41" s="211">
        <f t="shared" si="22"/>
        <v>0.59348256530796939</v>
      </c>
      <c r="F41" s="180">
        <v>15.8</v>
      </c>
      <c r="G41" s="180">
        <v>26.3</v>
      </c>
      <c r="H41" s="6">
        <f t="shared" si="2"/>
        <v>7.8537059999999992E-2</v>
      </c>
      <c r="I41" s="211">
        <f t="shared" si="23"/>
        <v>0.56654549540521015</v>
      </c>
      <c r="J41" s="180">
        <v>16.3</v>
      </c>
      <c r="K41" s="180">
        <v>27.4</v>
      </c>
      <c r="L41" s="6">
        <f>L40</f>
        <v>6.8795999999999996E-2</v>
      </c>
      <c r="M41" s="211">
        <f t="shared" si="24"/>
        <v>0.64480573118808582</v>
      </c>
      <c r="N41" s="180">
        <v>16.2</v>
      </c>
      <c r="O41" s="180">
        <v>31.2</v>
      </c>
      <c r="P41" s="6">
        <f t="shared" si="6"/>
        <v>9.5528159999999987E-2</v>
      </c>
      <c r="Q41" s="211">
        <f t="shared" si="25"/>
        <v>0.43003802165898347</v>
      </c>
      <c r="R41" s="180">
        <v>15</v>
      </c>
      <c r="S41" s="180">
        <v>26</v>
      </c>
      <c r="T41" s="6">
        <f t="shared" si="8"/>
        <v>7.3709999999999984E-2</v>
      </c>
      <c r="U41" s="211">
        <f t="shared" si="9"/>
        <v>0.60532637281876556</v>
      </c>
      <c r="V41" s="152">
        <v>13.8</v>
      </c>
      <c r="W41" s="152">
        <v>28.8</v>
      </c>
      <c r="X41" s="6">
        <f t="shared" si="10"/>
        <v>7.5116160000000001E-2</v>
      </c>
      <c r="Y41" s="211">
        <f t="shared" si="11"/>
        <v>0.59402920257769842</v>
      </c>
      <c r="Z41" s="180">
        <v>13.7</v>
      </c>
      <c r="AA41" s="180">
        <v>29.5</v>
      </c>
      <c r="AB41" s="6">
        <f t="shared" si="12"/>
        <v>7.638434999999999E-2</v>
      </c>
      <c r="AC41" s="211">
        <f t="shared" si="13"/>
        <v>0.58384049124469317</v>
      </c>
      <c r="AD41" s="180">
        <v>13.3</v>
      </c>
      <c r="AE41" s="180">
        <v>30.9</v>
      </c>
      <c r="AF41" s="6">
        <f t="shared" si="14"/>
        <v>7.7673329999999999E-2</v>
      </c>
      <c r="AG41" s="211">
        <f t="shared" si="15"/>
        <v>0.57348475185704828</v>
      </c>
      <c r="AH41" s="180">
        <v>11.4</v>
      </c>
      <c r="AI41" s="180">
        <v>27.6</v>
      </c>
      <c r="AJ41" s="6">
        <f t="shared" si="16"/>
        <v>5.9466959999999999E-2</v>
      </c>
      <c r="AK41" s="211">
        <f t="shared" si="17"/>
        <v>0.71975577461537998</v>
      </c>
      <c r="AL41" s="152">
        <v>7.4</v>
      </c>
      <c r="AM41" s="152">
        <v>32.299999999999997</v>
      </c>
      <c r="AN41" s="6">
        <f t="shared" si="18"/>
        <v>4.5174779999999998E-2</v>
      </c>
      <c r="AO41" s="211">
        <f t="shared" si="19"/>
        <v>0.83457996999568773</v>
      </c>
      <c r="AP41" s="180">
        <v>13.4</v>
      </c>
      <c r="AQ41" s="180">
        <v>38.200000000000003</v>
      </c>
      <c r="AR41" s="6">
        <f t="shared" si="20"/>
        <v>9.674532000000001E-2</v>
      </c>
      <c r="AS41" s="6">
        <f t="shared" si="21"/>
        <v>0.42025928827827475</v>
      </c>
    </row>
    <row r="42" spans="1:45" ht="12.75" customHeight="1" x14ac:dyDescent="0.2">
      <c r="A42" s="1">
        <v>2017</v>
      </c>
      <c r="B42" s="180">
        <v>12.6</v>
      </c>
      <c r="C42" s="152">
        <v>30.7</v>
      </c>
      <c r="D42" s="6">
        <f t="shared" si="0"/>
        <v>7.3108980000000004E-2</v>
      </c>
      <c r="E42" s="211">
        <f t="shared" si="22"/>
        <v>0.61015500203470541</v>
      </c>
      <c r="F42" s="180">
        <v>15</v>
      </c>
      <c r="G42" s="180">
        <v>26.9</v>
      </c>
      <c r="H42" s="6">
        <f t="shared" si="2"/>
        <v>7.6261499999999996E-2</v>
      </c>
      <c r="I42" s="211">
        <f t="shared" si="23"/>
        <v>0.58482747520392608</v>
      </c>
      <c r="J42" s="180">
        <v>16.399999999999999</v>
      </c>
      <c r="K42" s="180">
        <v>31</v>
      </c>
      <c r="L42" s="6">
        <f>L41</f>
        <v>6.8795999999999996E-2</v>
      </c>
      <c r="M42" s="211">
        <f t="shared" si="24"/>
        <v>0.64480573118808582</v>
      </c>
      <c r="N42" s="180">
        <v>17.5</v>
      </c>
      <c r="O42" s="180">
        <v>31</v>
      </c>
      <c r="P42" s="6">
        <f t="shared" si="6"/>
        <v>0.10253250000000001</v>
      </c>
      <c r="Q42" s="211">
        <f t="shared" si="25"/>
        <v>0.37376475161409828</v>
      </c>
      <c r="R42" s="180">
        <v>15.5</v>
      </c>
      <c r="S42" s="180">
        <v>28.3</v>
      </c>
      <c r="T42" s="6">
        <f t="shared" si="8"/>
        <v>8.2904850000000002E-2</v>
      </c>
      <c r="U42" s="211">
        <f t="shared" si="9"/>
        <v>0.53145441956232575</v>
      </c>
      <c r="V42" s="152">
        <v>14.2</v>
      </c>
      <c r="W42" s="152">
        <v>30.2</v>
      </c>
      <c r="X42" s="6">
        <f t="shared" si="10"/>
        <v>8.1050759999999986E-2</v>
      </c>
      <c r="Y42" s="211">
        <f t="shared" si="11"/>
        <v>0.54635028516244255</v>
      </c>
      <c r="Z42" s="180">
        <v>12.7</v>
      </c>
      <c r="AA42" s="180">
        <v>31.2</v>
      </c>
      <c r="AB42" s="6">
        <f t="shared" si="12"/>
        <v>7.4889359999999988E-2</v>
      </c>
      <c r="AC42" s="211">
        <f t="shared" si="13"/>
        <v>0.59585132681012865</v>
      </c>
      <c r="AD42" s="180">
        <v>14.6</v>
      </c>
      <c r="AE42" s="180">
        <v>29.5</v>
      </c>
      <c r="AF42" s="6">
        <f t="shared" si="14"/>
        <v>8.1402299999999983E-2</v>
      </c>
      <c r="AG42" s="211">
        <f t="shared" si="15"/>
        <v>0.54352599260217582</v>
      </c>
      <c r="AH42" s="180">
        <v>12.8</v>
      </c>
      <c r="AI42" s="180">
        <v>29.4</v>
      </c>
      <c r="AJ42" s="6">
        <f t="shared" si="16"/>
        <v>7.112447999999999E-2</v>
      </c>
      <c r="AK42" s="211">
        <f t="shared" si="17"/>
        <v>0.62609858906846949</v>
      </c>
      <c r="AL42" s="152">
        <v>6.9</v>
      </c>
      <c r="AM42" s="152">
        <v>29.9</v>
      </c>
      <c r="AN42" s="6">
        <f t="shared" si="18"/>
        <v>3.8992589999999994E-2</v>
      </c>
      <c r="AO42" s="211">
        <f t="shared" si="19"/>
        <v>0.88424803969801336</v>
      </c>
      <c r="AP42" s="180">
        <v>12.3</v>
      </c>
      <c r="AQ42" s="180">
        <v>32.200000000000003</v>
      </c>
      <c r="AR42" s="6">
        <f t="shared" si="20"/>
        <v>7.4855340000000006E-2</v>
      </c>
      <c r="AS42" s="6">
        <f t="shared" si="21"/>
        <v>0.59612464544499311</v>
      </c>
    </row>
    <row r="43" spans="1:45" ht="12.75" customHeight="1" x14ac:dyDescent="0.2">
      <c r="A43" s="1">
        <v>2018</v>
      </c>
      <c r="B43" s="180">
        <v>12.4</v>
      </c>
      <c r="C43" s="152">
        <v>30.5</v>
      </c>
      <c r="D43" s="6">
        <f t="shared" si="0"/>
        <v>7.1479799999999982E-2</v>
      </c>
      <c r="E43" s="211">
        <f t="shared" si="22"/>
        <v>0.62324392777099558</v>
      </c>
      <c r="F43" s="180">
        <v>16.100000000000001</v>
      </c>
      <c r="G43" s="180">
        <v>25.8</v>
      </c>
      <c r="H43" s="6">
        <f t="shared" si="2"/>
        <v>7.8506820000000005E-2</v>
      </c>
      <c r="I43" s="211">
        <f t="shared" ref="I43:I48" si="26">($D$67-H43)/$D$69</f>
        <v>0.56678844530286743</v>
      </c>
      <c r="J43" s="180">
        <v>16.100000000000001</v>
      </c>
      <c r="K43" s="180">
        <v>28.6</v>
      </c>
      <c r="L43" s="6">
        <f t="shared" ref="L43:L48" si="27">K43*J43*$D$72/100/100</f>
        <v>8.7026940000000011E-2</v>
      </c>
      <c r="M43" s="211">
        <f t="shared" si="24"/>
        <v>0.4983373116379074</v>
      </c>
      <c r="N43" s="180">
        <v>16.2</v>
      </c>
      <c r="O43" s="180">
        <v>29.1</v>
      </c>
      <c r="P43" s="6">
        <f t="shared" si="6"/>
        <v>8.9098380000000005E-2</v>
      </c>
      <c r="Q43" s="211">
        <f t="shared" si="25"/>
        <v>0.48169524364837857</v>
      </c>
      <c r="R43" s="180">
        <v>14.2</v>
      </c>
      <c r="S43" s="180">
        <v>27.2</v>
      </c>
      <c r="T43" s="6">
        <f t="shared" si="8"/>
        <v>7.2999359999999985E-2</v>
      </c>
      <c r="U43" s="211">
        <f t="shared" si="9"/>
        <v>0.6110356954137135</v>
      </c>
      <c r="V43" s="152">
        <v>14.1</v>
      </c>
      <c r="W43" s="152">
        <v>27.9</v>
      </c>
      <c r="X43" s="6">
        <f t="shared" si="10"/>
        <v>7.4350709999999987E-2</v>
      </c>
      <c r="Y43" s="211">
        <f t="shared" si="11"/>
        <v>0.60017887186215035</v>
      </c>
      <c r="Z43" s="180">
        <v>12.5</v>
      </c>
      <c r="AA43" s="180">
        <v>32.299999999999997</v>
      </c>
      <c r="AB43" s="6">
        <f t="shared" si="12"/>
        <v>7.6308749999999981E-2</v>
      </c>
      <c r="AC43" s="211">
        <f t="shared" si="13"/>
        <v>0.58444786598883658</v>
      </c>
      <c r="AD43" s="180">
        <v>13.9</v>
      </c>
      <c r="AE43" s="180">
        <v>31.1</v>
      </c>
      <c r="AF43" s="6">
        <f t="shared" si="14"/>
        <v>8.1702809999999987E-2</v>
      </c>
      <c r="AG43" s="211">
        <f t="shared" si="15"/>
        <v>0.54111167799420579</v>
      </c>
      <c r="AH43" s="180">
        <v>12.9</v>
      </c>
      <c r="AI43" s="180">
        <v>32.5</v>
      </c>
      <c r="AJ43" s="6">
        <f t="shared" si="16"/>
        <v>7.9238249999999996E-2</v>
      </c>
      <c r="AK43" s="211">
        <f t="shared" si="17"/>
        <v>0.56091209465328018</v>
      </c>
      <c r="AL43" s="152">
        <v>7.1</v>
      </c>
      <c r="AM43" s="152">
        <v>33.299999999999997</v>
      </c>
      <c r="AN43" s="6">
        <f t="shared" si="18"/>
        <v>4.4685269999999992E-2</v>
      </c>
      <c r="AO43" s="211">
        <f t="shared" si="19"/>
        <v>0.83851272146401612</v>
      </c>
      <c r="AP43" s="180">
        <v>11.8</v>
      </c>
      <c r="AQ43" s="180">
        <v>29.9</v>
      </c>
      <c r="AR43" s="6">
        <f t="shared" si="20"/>
        <v>6.6682980000000003E-2</v>
      </c>
      <c r="AS43" s="6">
        <f t="shared" si="21"/>
        <v>0.66178185528689348</v>
      </c>
    </row>
    <row r="44" spans="1:45" ht="12.75" customHeight="1" x14ac:dyDescent="0.2">
      <c r="A44" s="1">
        <v>2019</v>
      </c>
      <c r="B44" s="180">
        <v>12.1</v>
      </c>
      <c r="C44" s="152">
        <v>30.1</v>
      </c>
      <c r="D44" s="6">
        <f t="shared" si="0"/>
        <v>6.8835689999999991E-2</v>
      </c>
      <c r="E44" s="211">
        <f t="shared" si="22"/>
        <v>0.64448685944741058</v>
      </c>
      <c r="F44" s="180">
        <v>15.6</v>
      </c>
      <c r="G44" s="180">
        <v>26.8</v>
      </c>
      <c r="H44" s="6">
        <f t="shared" si="2"/>
        <v>7.9017119999999996E-2</v>
      </c>
      <c r="I44" s="211">
        <f t="shared" si="26"/>
        <v>0.56268866577989962</v>
      </c>
      <c r="J44" s="180">
        <v>15.8</v>
      </c>
      <c r="K44" s="180">
        <v>28.5</v>
      </c>
      <c r="L44" s="6">
        <f t="shared" si="27"/>
        <v>8.5106699999999993E-2</v>
      </c>
      <c r="M44" s="211">
        <f>($D$67-L44)/$D$69</f>
        <v>0.51376463013914964</v>
      </c>
      <c r="N44" s="180">
        <v>15.1</v>
      </c>
      <c r="O44" s="180">
        <v>28.2</v>
      </c>
      <c r="P44" s="6">
        <f t="shared" si="6"/>
        <v>8.0479979999999993E-2</v>
      </c>
      <c r="Q44" s="211">
        <f t="shared" si="25"/>
        <v>0.55093596448072502</v>
      </c>
      <c r="R44" s="180">
        <v>15.3</v>
      </c>
      <c r="S44" s="180">
        <v>25.2</v>
      </c>
      <c r="T44" s="6">
        <f t="shared" si="8"/>
        <v>7.2870840000000006E-2</v>
      </c>
      <c r="U44" s="211">
        <f t="shared" si="9"/>
        <v>0.61206823247875708</v>
      </c>
      <c r="V44" s="152">
        <v>13.4</v>
      </c>
      <c r="W44" s="152">
        <v>28.6</v>
      </c>
      <c r="X44" s="6">
        <f t="shared" si="10"/>
        <v>7.2432360000000001E-2</v>
      </c>
      <c r="Y44" s="211">
        <f t="shared" si="11"/>
        <v>0.61559100599478878</v>
      </c>
      <c r="Z44" s="180">
        <v>12.2</v>
      </c>
      <c r="AA44" s="180">
        <v>29.7</v>
      </c>
      <c r="AB44" s="6">
        <f t="shared" si="12"/>
        <v>6.8482259999999989E-2</v>
      </c>
      <c r="AC44" s="211">
        <f t="shared" si="13"/>
        <v>0.6473263363762809</v>
      </c>
      <c r="AD44" s="180">
        <v>15.1</v>
      </c>
      <c r="AE44" s="180">
        <v>31.8</v>
      </c>
      <c r="AF44" s="6">
        <f t="shared" si="14"/>
        <v>9.0754019999999991E-2</v>
      </c>
      <c r="AG44" s="211">
        <f t="shared" si="15"/>
        <v>0.46839373675163848</v>
      </c>
      <c r="AH44" s="180">
        <v>13.1</v>
      </c>
      <c r="AI44" s="180">
        <v>36.5</v>
      </c>
      <c r="AJ44" s="6">
        <f t="shared" si="16"/>
        <v>9.0370349999999988E-2</v>
      </c>
      <c r="AK44" s="211">
        <f t="shared" si="17"/>
        <v>0.47147616357816619</v>
      </c>
      <c r="AL44" s="152">
        <v>6.7</v>
      </c>
      <c r="AM44" s="152">
        <v>33.5</v>
      </c>
      <c r="AN44" s="6">
        <f t="shared" si="18"/>
        <v>4.2421050000000002E-2</v>
      </c>
      <c r="AO44" s="211">
        <f t="shared" si="19"/>
        <v>0.8567035950511106</v>
      </c>
      <c r="AP44" s="180">
        <v>11.5</v>
      </c>
      <c r="AQ44" s="180">
        <v>32.200000000000003</v>
      </c>
      <c r="AR44" s="6">
        <f t="shared" si="20"/>
        <v>6.9986699999999999E-2</v>
      </c>
      <c r="AS44" s="6">
        <f t="shared" si="21"/>
        <v>0.63523957896782735</v>
      </c>
    </row>
    <row r="45" spans="1:45" ht="12.75" customHeight="1" x14ac:dyDescent="0.2">
      <c r="A45" s="1">
        <v>2020</v>
      </c>
      <c r="B45" s="181">
        <v>9.3000000000000007</v>
      </c>
      <c r="C45" s="153">
        <v>26.2</v>
      </c>
      <c r="D45" s="6">
        <f t="shared" si="0"/>
        <v>4.6051740000000001E-2</v>
      </c>
      <c r="E45" s="211">
        <f t="shared" si="22"/>
        <v>0.82753442296362434</v>
      </c>
      <c r="F45" s="181">
        <v>11.9</v>
      </c>
      <c r="G45" s="181">
        <v>23</v>
      </c>
      <c r="H45" s="6">
        <f t="shared" si="2"/>
        <v>5.1729299999999999E-2</v>
      </c>
      <c r="I45" s="211">
        <f t="shared" si="26"/>
        <v>0.78192057967845574</v>
      </c>
      <c r="J45" s="181">
        <v>13</v>
      </c>
      <c r="K45" s="181">
        <v>26</v>
      </c>
      <c r="L45" s="6">
        <f t="shared" si="27"/>
        <v>6.3881999999999994E-2</v>
      </c>
      <c r="M45" s="211">
        <f>($D$67-L45)/$D$69</f>
        <v>0.68428508955740608</v>
      </c>
      <c r="N45" s="11">
        <v>12</v>
      </c>
      <c r="O45" s="181">
        <v>26</v>
      </c>
      <c r="P45" s="6">
        <f t="shared" si="6"/>
        <v>5.8968E-2</v>
      </c>
      <c r="Q45" s="211">
        <f t="shared" si="25"/>
        <v>0.72376444792672645</v>
      </c>
      <c r="R45" s="181">
        <v>13.1</v>
      </c>
      <c r="S45" s="181">
        <v>24</v>
      </c>
      <c r="T45" s="6">
        <f t="shared" si="8"/>
        <v>5.9421599999999984E-2</v>
      </c>
      <c r="U45" s="211">
        <f t="shared" si="9"/>
        <v>0.72012019946186612</v>
      </c>
      <c r="V45" s="153">
        <v>10.1</v>
      </c>
      <c r="W45" s="153">
        <v>23</v>
      </c>
      <c r="X45" s="6">
        <f t="shared" si="10"/>
        <v>4.3904699999999998E-2</v>
      </c>
      <c r="Y45" s="211">
        <f t="shared" si="11"/>
        <v>0.84478386569729669</v>
      </c>
      <c r="Z45" s="181">
        <v>9</v>
      </c>
      <c r="AA45" s="181">
        <v>26.7</v>
      </c>
      <c r="AB45" s="6">
        <f t="shared" si="12"/>
        <v>4.541669999999999E-2</v>
      </c>
      <c r="AC45" s="211">
        <f t="shared" si="13"/>
        <v>0.83263637081442887</v>
      </c>
      <c r="AD45" s="181">
        <v>11.4</v>
      </c>
      <c r="AE45" s="181">
        <v>26.3</v>
      </c>
      <c r="AF45" s="6">
        <f t="shared" si="14"/>
        <v>5.6665979999999984E-2</v>
      </c>
      <c r="AG45" s="211">
        <f t="shared" si="15"/>
        <v>0.74225900888589269</v>
      </c>
      <c r="AH45" s="181">
        <v>9.6</v>
      </c>
      <c r="AI45" s="181">
        <v>24.6</v>
      </c>
      <c r="AJ45" s="6">
        <f t="shared" si="16"/>
        <v>4.4634239999999999E-2</v>
      </c>
      <c r="AK45" s="211">
        <f t="shared" si="17"/>
        <v>0.83892269941631292</v>
      </c>
      <c r="AL45" s="153">
        <v>6.4</v>
      </c>
      <c r="AM45" s="153">
        <v>28.9</v>
      </c>
      <c r="AN45" s="6">
        <f t="shared" si="18"/>
        <v>3.4957439999999999E-2</v>
      </c>
      <c r="AO45" s="211">
        <f t="shared" si="19"/>
        <v>0.91666666666666663</v>
      </c>
      <c r="AP45" s="181">
        <v>8.9</v>
      </c>
      <c r="AQ45" s="181">
        <v>30.2</v>
      </c>
      <c r="AR45" s="6">
        <f t="shared" si="20"/>
        <v>5.0799419999999998E-2</v>
      </c>
      <c r="AS45" s="6">
        <f t="shared" si="21"/>
        <v>0.78939128903141953</v>
      </c>
    </row>
    <row r="46" spans="1:45" ht="12.75" customHeight="1" x14ac:dyDescent="0.2">
      <c r="A46" s="1">
        <v>2021</v>
      </c>
      <c r="B46" s="11">
        <v>10.6</v>
      </c>
      <c r="C46" s="11">
        <v>26.9</v>
      </c>
      <c r="D46" s="6">
        <f t="shared" si="0"/>
        <v>5.3891459999999995E-2</v>
      </c>
      <c r="E46" s="211">
        <f t="shared" si="22"/>
        <v>0.76454966199595487</v>
      </c>
      <c r="F46" s="11">
        <v>14.3</v>
      </c>
      <c r="G46" s="11">
        <v>26.3</v>
      </c>
      <c r="H46" s="6">
        <f t="shared" si="2"/>
        <v>7.108101E-2</v>
      </c>
      <c r="I46" s="211">
        <f t="shared" si="26"/>
        <v>0.62644782954635181</v>
      </c>
      <c r="J46" s="11">
        <v>12.2</v>
      </c>
      <c r="K46" s="11">
        <v>27.3</v>
      </c>
      <c r="L46" s="6">
        <f t="shared" si="27"/>
        <v>6.2948339999999992E-2</v>
      </c>
      <c r="M46" s="211">
        <f>($D$67-L46)/$D$69</f>
        <v>0.69178616764757694</v>
      </c>
      <c r="N46" s="11">
        <v>12.9</v>
      </c>
      <c r="O46" s="11">
        <v>27.1</v>
      </c>
      <c r="P46" s="6">
        <f t="shared" si="6"/>
        <v>6.6072510000000001E-2</v>
      </c>
      <c r="Q46" s="211">
        <f t="shared" si="25"/>
        <v>0.6666864063458513</v>
      </c>
      <c r="R46" s="11">
        <v>11.9</v>
      </c>
      <c r="S46" s="11">
        <v>26.4</v>
      </c>
      <c r="T46" s="6">
        <f t="shared" si="8"/>
        <v>5.9376239999999997E-2</v>
      </c>
      <c r="U46" s="211">
        <f t="shared" si="9"/>
        <v>0.72048462430835203</v>
      </c>
      <c r="V46" s="11">
        <v>11.7</v>
      </c>
      <c r="W46" s="11">
        <v>22.2</v>
      </c>
      <c r="X46" s="6">
        <f t="shared" si="10"/>
        <v>4.9090859999999986E-2</v>
      </c>
      <c r="Y46" s="211">
        <f t="shared" si="11"/>
        <v>0.80311795824906018</v>
      </c>
      <c r="Z46" s="11">
        <v>10</v>
      </c>
      <c r="AA46" s="11">
        <v>27.9</v>
      </c>
      <c r="AB46" s="6">
        <f t="shared" si="12"/>
        <v>5.2730999999999993E-2</v>
      </c>
      <c r="AC46" s="211">
        <f t="shared" si="13"/>
        <v>0.77387286431855595</v>
      </c>
      <c r="AD46" s="11">
        <v>13.9</v>
      </c>
      <c r="AE46" s="11">
        <v>27.4</v>
      </c>
      <c r="AF46" s="6">
        <f t="shared" si="14"/>
        <v>7.1982539999999998E-2</v>
      </c>
      <c r="AG46" s="211">
        <f t="shared" si="15"/>
        <v>0.61920488572244192</v>
      </c>
      <c r="AH46" s="11">
        <v>12.2</v>
      </c>
      <c r="AI46" s="11">
        <v>30.8</v>
      </c>
      <c r="AJ46" s="6">
        <f t="shared" si="16"/>
        <v>7.1018639999999994E-2</v>
      </c>
      <c r="AK46" s="211">
        <f t="shared" si="17"/>
        <v>0.62694891371027017</v>
      </c>
      <c r="AL46" s="11">
        <v>8.9</v>
      </c>
      <c r="AM46" s="11">
        <v>26.8</v>
      </c>
      <c r="AN46" s="6">
        <f t="shared" si="18"/>
        <v>4.5080279999999993E-2</v>
      </c>
      <c r="AO46" s="211">
        <f t="shared" si="19"/>
        <v>0.83533918842586685</v>
      </c>
      <c r="AP46" s="11">
        <v>9.5</v>
      </c>
      <c r="AQ46" s="11">
        <v>32.9</v>
      </c>
      <c r="AR46" s="6">
        <f t="shared" si="20"/>
        <v>5.9071950000000005E-2</v>
      </c>
      <c r="AS46" s="6">
        <f t="shared" si="21"/>
        <v>0.72292930765352903</v>
      </c>
    </row>
    <row r="47" spans="1:45" ht="12.75" customHeight="1" x14ac:dyDescent="0.2">
      <c r="A47" s="1">
        <v>2022</v>
      </c>
      <c r="B47" s="11">
        <v>11.9</v>
      </c>
      <c r="C47" s="11">
        <v>29.8</v>
      </c>
      <c r="D47" s="6">
        <f t="shared" ref="D47" si="28">C47*B47*$D$72/100/100</f>
        <v>6.7023180000000002E-2</v>
      </c>
      <c r="E47" s="211">
        <f t="shared" ref="E47" si="29">($D$67-D47)/$D$69</f>
        <v>0.65904866893824821</v>
      </c>
      <c r="F47" s="11">
        <v>15.8</v>
      </c>
      <c r="G47" s="11">
        <v>25.7</v>
      </c>
      <c r="H47" s="6">
        <f t="shared" ref="H47" si="30">G47*F47*$D$72/100/100</f>
        <v>7.6745339999999995E-2</v>
      </c>
      <c r="I47" s="211">
        <f t="shared" si="26"/>
        <v>0.58094027684140848</v>
      </c>
      <c r="J47" s="11">
        <v>13.5</v>
      </c>
      <c r="K47" s="11">
        <v>24.8</v>
      </c>
      <c r="L47" s="6">
        <f t="shared" si="27"/>
        <v>6.3277199999999992E-2</v>
      </c>
      <c r="M47" s="211">
        <f>($D$67-L47)/$D$69</f>
        <v>0.68914408751055323</v>
      </c>
      <c r="N47" s="11">
        <v>16.5</v>
      </c>
      <c r="O47" s="11">
        <v>27.9</v>
      </c>
      <c r="P47" s="6">
        <f t="shared" ref="P47" si="31">O47*N47*$D$72/100/100</f>
        <v>8.700614999999999E-2</v>
      </c>
      <c r="Q47" s="211">
        <f t="shared" ref="Q47" si="32">($D$67-P47)/$D$69</f>
        <v>0.49850433969254698</v>
      </c>
      <c r="R47" s="11">
        <v>16.5</v>
      </c>
      <c r="S47" s="11">
        <v>26.2</v>
      </c>
      <c r="T47" s="6">
        <f t="shared" ref="T47" si="33">S47*R47*$D$72/100/100</f>
        <v>8.1704700000000005E-2</v>
      </c>
      <c r="U47" s="211">
        <f t="shared" ref="U47" si="34">($D$67-T47)/$D$69</f>
        <v>0.54109649362560208</v>
      </c>
      <c r="V47" s="11">
        <v>10.5</v>
      </c>
      <c r="W47" s="11">
        <v>26.9</v>
      </c>
      <c r="X47" s="6">
        <f t="shared" ref="X47" si="35">W47*V47*$D$72/100/100</f>
        <v>5.3383049999999994E-2</v>
      </c>
      <c r="Y47" s="211">
        <f t="shared" ref="Y47" si="36">($D$67-X47)/$D$69</f>
        <v>0.7686342571503193</v>
      </c>
      <c r="Z47" s="11">
        <v>12.1</v>
      </c>
      <c r="AA47" s="11">
        <v>31.1</v>
      </c>
      <c r="AB47" s="6">
        <f t="shared" ref="AB47" si="37">AA47*Z47*$D$72/100/100</f>
        <v>7.1122589999999999E-2</v>
      </c>
      <c r="AC47" s="211">
        <f t="shared" ref="AC47" si="38">($D$67-AB47)/$D$69</f>
        <v>0.62611377343707297</v>
      </c>
      <c r="AD47" s="11">
        <v>15.7</v>
      </c>
      <c r="AE47" s="11">
        <v>30.2</v>
      </c>
      <c r="AF47" s="6">
        <f t="shared" ref="AF47" si="39">AE47*AD47*$D$72/100/100</f>
        <v>8.9612459999999991E-2</v>
      </c>
      <c r="AG47" s="211">
        <f t="shared" ref="AG47" si="40">($D$67-AF47)/$D$69</f>
        <v>0.47756509538820363</v>
      </c>
      <c r="AH47" s="11">
        <v>13.7</v>
      </c>
      <c r="AI47" s="11">
        <v>31</v>
      </c>
      <c r="AJ47" s="6">
        <f t="shared" ref="AJ47" si="41">AI47*AH47*$D$72/100/100</f>
        <v>8.0268300000000001E-2</v>
      </c>
      <c r="AK47" s="211">
        <f t="shared" ref="AK47" si="42">($D$67-AJ47)/$D$69</f>
        <v>0.55263661376432649</v>
      </c>
      <c r="AL47" s="11">
        <v>10</v>
      </c>
      <c r="AM47" s="11">
        <v>30.4</v>
      </c>
      <c r="AN47" s="6">
        <f t="shared" ref="AN47" si="43">AM47*AL47*$D$72/100/100</f>
        <v>5.7455999999999993E-2</v>
      </c>
      <c r="AO47" s="211">
        <f t="shared" ref="AO47" si="44">($D$67-AN47)/$D$69</f>
        <v>0.73591194280959416</v>
      </c>
      <c r="AP47" s="11">
        <v>11.6</v>
      </c>
      <c r="AQ47" s="11">
        <v>31</v>
      </c>
      <c r="AR47" s="6">
        <f t="shared" ref="AR47" si="45">AQ47*AP47*$D$72/100/100</f>
        <v>6.796439999999998E-2</v>
      </c>
      <c r="AS47" s="6">
        <f t="shared" ref="AS47" si="46">($D$67-AR47)/$D$69</f>
        <v>0.65148685337366319</v>
      </c>
    </row>
    <row r="48" spans="1:45" s="2" customFormat="1" ht="12.75" customHeight="1" x14ac:dyDescent="0.2">
      <c r="A48" s="1">
        <v>2023</v>
      </c>
      <c r="B48" s="11">
        <v>12</v>
      </c>
      <c r="C48" s="11">
        <v>30.2</v>
      </c>
      <c r="D48" s="6">
        <f t="shared" ref="D48" si="47">C48*B48*$D$72/100/100</f>
        <v>6.8493599999999988E-2</v>
      </c>
      <c r="E48" s="211">
        <f t="shared" ref="E48" si="48">($D$67-D48)/$D$69</f>
        <v>0.64723523016465945</v>
      </c>
      <c r="F48" s="11">
        <v>16.2</v>
      </c>
      <c r="G48" s="11">
        <v>27.1</v>
      </c>
      <c r="H48" s="6">
        <f t="shared" ref="H48" si="49">G48*F48*$D$72/100/100</f>
        <v>8.2974779999999984E-2</v>
      </c>
      <c r="I48" s="211">
        <f t="shared" si="26"/>
        <v>0.53089259792399324</v>
      </c>
      <c r="J48" s="11">
        <v>15.1</v>
      </c>
      <c r="K48" s="11">
        <v>26.6</v>
      </c>
      <c r="L48" s="6">
        <f t="shared" si="27"/>
        <v>7.5913739999999993E-2</v>
      </c>
      <c r="M48" s="211">
        <f>($D$67-L48)/$D$69</f>
        <v>0.58762139902698574</v>
      </c>
      <c r="N48" s="11">
        <v>15.8</v>
      </c>
      <c r="O48" s="11">
        <v>29.2</v>
      </c>
      <c r="P48" s="6">
        <f t="shared" ref="P48" si="50">O48*N48*$D$72/100/100</f>
        <v>8.7197040000000003E-2</v>
      </c>
      <c r="Q48" s="211">
        <f t="shared" ref="Q48" si="51">($D$67-P48)/$D$69</f>
        <v>0.49697071846358482</v>
      </c>
      <c r="R48" s="11">
        <v>16.7</v>
      </c>
      <c r="S48" s="11">
        <v>27.1</v>
      </c>
      <c r="T48" s="6">
        <f t="shared" ref="T48" si="52">S48*R48*$D$72/100/100</f>
        <v>8.5535729999999977E-2</v>
      </c>
      <c r="U48" s="211">
        <f t="shared" ref="U48" si="53">($D$67-T48)/$D$69</f>
        <v>0.51031777846613602</v>
      </c>
      <c r="V48" s="11">
        <v>11.4</v>
      </c>
      <c r="W48" s="11">
        <v>28.2</v>
      </c>
      <c r="X48" s="6">
        <f t="shared" ref="X48" si="54">W48*V48*$D$72/100/100</f>
        <v>6.0759720000000003E-2</v>
      </c>
      <c r="Y48" s="211">
        <f t="shared" ref="Y48" si="55">($D$67-X48)/$D$69</f>
        <v>0.70936966649052802</v>
      </c>
      <c r="Z48" s="11">
        <v>12</v>
      </c>
      <c r="AA48" s="11">
        <v>31.2</v>
      </c>
      <c r="AB48" s="6">
        <f t="shared" ref="AB48" si="56">AA48*Z48*$D$72/100/100</f>
        <v>7.0761599999999994E-2</v>
      </c>
      <c r="AC48" s="211">
        <f t="shared" ref="AC48" si="57">($D$67-AB48)/$D$69</f>
        <v>0.62901398784035767</v>
      </c>
      <c r="AD48" s="11">
        <v>14.5</v>
      </c>
      <c r="AE48" s="11">
        <v>30.5</v>
      </c>
      <c r="AF48" s="6">
        <f t="shared" ref="AF48" si="58">AE48*AD48*$D$72/100/100</f>
        <v>8.358525E-2</v>
      </c>
      <c r="AG48" s="211">
        <f t="shared" ref="AG48" si="59">($D$67-AF48)/$D$69</f>
        <v>0.52598804686503531</v>
      </c>
      <c r="AH48" s="11">
        <v>15.1</v>
      </c>
      <c r="AI48" s="11">
        <v>32.1</v>
      </c>
      <c r="AJ48" s="6">
        <f t="shared" ref="AJ48" si="60">AI48*AH48*$D$72/100/100</f>
        <v>9.1610189999999994E-2</v>
      </c>
      <c r="AK48" s="211">
        <f t="shared" ref="AK48" si="61">($D$67-AJ48)/$D$69</f>
        <v>0.46151521777421456</v>
      </c>
      <c r="AL48" s="11">
        <v>9.4</v>
      </c>
      <c r="AM48" s="11">
        <v>29.8</v>
      </c>
      <c r="AN48" s="6">
        <f t="shared" ref="AN48" si="62">AM48*AL48*$D$72/100/100</f>
        <v>5.2942679999999999E-2</v>
      </c>
      <c r="AO48" s="211">
        <f t="shared" ref="AO48" si="63">($D$67-AN48)/$D$69</f>
        <v>0.77217221503495448</v>
      </c>
      <c r="AP48" s="11">
        <v>12.1</v>
      </c>
      <c r="AQ48" s="11">
        <v>31.4</v>
      </c>
      <c r="AR48" s="6">
        <f t="shared" ref="AR48" si="64">AQ48*AP48*$D$72/100/100</f>
        <v>7.1808659999999996E-2</v>
      </c>
      <c r="AS48" s="6">
        <f t="shared" ref="AS48" si="65">($D$67-AR48)/$D$69</f>
        <v>0.62060184763397175</v>
      </c>
    </row>
    <row r="49" spans="1:45" ht="12.75" customHeight="1" x14ac:dyDescent="0.25">
      <c r="B49" s="124"/>
      <c r="C49" s="124"/>
      <c r="D49" s="125"/>
      <c r="E49" s="125"/>
      <c r="F49" s="124"/>
      <c r="G49" s="124"/>
      <c r="H49" s="125"/>
      <c r="I49" s="125"/>
      <c r="J49" s="124"/>
      <c r="K49" s="124"/>
      <c r="L49" s="125"/>
      <c r="M49" s="125"/>
      <c r="N49" s="124"/>
      <c r="O49" s="124"/>
      <c r="P49" s="125"/>
      <c r="Q49" s="125"/>
      <c r="R49" s="124"/>
      <c r="S49" s="124"/>
      <c r="T49" s="125"/>
      <c r="U49" s="125"/>
      <c r="V49" s="124"/>
      <c r="W49" s="124"/>
      <c r="X49" s="125"/>
      <c r="Y49" s="125"/>
      <c r="Z49" s="124"/>
      <c r="AA49" s="124"/>
      <c r="AB49" s="125"/>
      <c r="AC49" s="125"/>
      <c r="AD49" s="124"/>
      <c r="AE49" s="124"/>
      <c r="AF49" s="125"/>
      <c r="AG49" s="125"/>
      <c r="AH49" s="124"/>
      <c r="AI49" s="124"/>
      <c r="AJ49" s="125"/>
      <c r="AK49" s="125"/>
      <c r="AL49" s="124"/>
      <c r="AM49" s="124"/>
      <c r="AN49" s="125"/>
      <c r="AO49" s="125"/>
      <c r="AP49" s="124"/>
      <c r="AQ49" s="124"/>
      <c r="AR49" s="125"/>
      <c r="AS49" s="125"/>
    </row>
    <row r="50" spans="1:45" ht="12.75" customHeight="1" x14ac:dyDescent="0.2">
      <c r="B50" s="1" t="s">
        <v>465</v>
      </c>
    </row>
    <row r="51" spans="1:45" s="11" customFormat="1" ht="12.75" customHeight="1" x14ac:dyDescent="0.2">
      <c r="A51" s="1" t="s">
        <v>157</v>
      </c>
      <c r="B51" s="5">
        <f>(POWER(B25/B6, 1/19)-1)*100</f>
        <v>0.34025398116854788</v>
      </c>
      <c r="C51" s="5">
        <f t="shared" ref="C51:AS51" si="66">(POWER(C25/C6, 1/19)-1)*100</f>
        <v>0.15268242464907544</v>
      </c>
      <c r="D51" s="5">
        <f t="shared" si="66"/>
        <v>0.49345591384604148</v>
      </c>
      <c r="E51" s="5">
        <f t="shared" si="66"/>
        <v>-0.46884192010384629</v>
      </c>
      <c r="F51" s="5">
        <f t="shared" si="66"/>
        <v>0.38321233693821011</v>
      </c>
      <c r="G51" s="5">
        <f t="shared" si="66"/>
        <v>-0.12807070365069562</v>
      </c>
      <c r="H51" s="5">
        <f t="shared" si="66"/>
        <v>0.25465085055111913</v>
      </c>
      <c r="I51" s="5">
        <f t="shared" si="66"/>
        <v>-0.77132687032485103</v>
      </c>
      <c r="J51" s="5">
        <f t="shared" si="66"/>
        <v>-1.5191932238800443</v>
      </c>
      <c r="K51" s="5">
        <f t="shared" si="66"/>
        <v>0.15665926260817198</v>
      </c>
      <c r="L51" s="5">
        <f t="shared" si="66"/>
        <v>-1.3649139181739822</v>
      </c>
      <c r="M51" s="5">
        <f t="shared" si="66"/>
        <v>2.3365095192492413</v>
      </c>
      <c r="N51" s="5">
        <f t="shared" si="66"/>
        <v>-9.8331270522877823E-2</v>
      </c>
      <c r="O51" s="5">
        <f t="shared" si="66"/>
        <v>-0.14410120167352991</v>
      </c>
      <c r="P51" s="5">
        <f t="shared" si="66"/>
        <v>-0.24229077565396384</v>
      </c>
      <c r="Q51" s="5">
        <f t="shared" si="66"/>
        <v>0.35610740781433226</v>
      </c>
      <c r="R51" s="5">
        <f t="shared" si="66"/>
        <v>-1.7001070305848187</v>
      </c>
      <c r="S51" s="5">
        <f t="shared" si="66"/>
        <v>-0.1431215019032317</v>
      </c>
      <c r="T51" s="5">
        <f t="shared" si="66"/>
        <v>-1.8407953137719146</v>
      </c>
      <c r="U51" s="5">
        <f t="shared" si="66"/>
        <v>3.7758243145250558</v>
      </c>
      <c r="V51" s="5">
        <f t="shared" si="66"/>
        <v>0.28888086151204195</v>
      </c>
      <c r="W51" s="5">
        <f t="shared" si="66"/>
        <v>7.2125178539494961E-2</v>
      </c>
      <c r="X51" s="5">
        <f t="shared" si="66"/>
        <v>0.36121439588865378</v>
      </c>
      <c r="Y51" s="5">
        <f t="shared" si="66"/>
        <v>-0.42357816040100582</v>
      </c>
      <c r="Z51" s="5">
        <f t="shared" si="66"/>
        <v>0.37874561728272749</v>
      </c>
      <c r="AA51" s="5">
        <f t="shared" si="66"/>
        <v>0.32268124100822693</v>
      </c>
      <c r="AB51" s="5">
        <f t="shared" si="66"/>
        <v>0.70264899934906477</v>
      </c>
      <c r="AC51" s="5">
        <f t="shared" si="66"/>
        <v>-0.43567203573121605</v>
      </c>
      <c r="AD51" s="5">
        <f t="shared" si="66"/>
        <v>-3.6416750883494498E-2</v>
      </c>
      <c r="AE51" s="5">
        <f t="shared" si="66"/>
        <v>-0.12751658426356505</v>
      </c>
      <c r="AF51" s="5">
        <f t="shared" si="66"/>
        <v>-0.16388689775022058</v>
      </c>
      <c r="AG51" s="5">
        <f t="shared" si="66"/>
        <v>0.25121335808275802</v>
      </c>
      <c r="AH51" s="5">
        <f t="shared" si="66"/>
        <v>0.15914639101928252</v>
      </c>
      <c r="AI51" s="5">
        <f t="shared" si="66"/>
        <v>-0.40990866104489987</v>
      </c>
      <c r="AJ51" s="5">
        <f t="shared" si="66"/>
        <v>-0.25141462486614197</v>
      </c>
      <c r="AK51" s="5">
        <f t="shared" si="66"/>
        <v>0.51781383582907292</v>
      </c>
      <c r="AL51" s="5">
        <f t="shared" si="66"/>
        <v>0.8924900456468654</v>
      </c>
      <c r="AM51" s="5">
        <f t="shared" si="66"/>
        <v>-0.25793988818687552</v>
      </c>
      <c r="AN51" s="5">
        <f t="shared" si="66"/>
        <v>0.63224806963417812</v>
      </c>
      <c r="AO51" s="5">
        <f t="shared" si="66"/>
        <v>-0.44865378063687622</v>
      </c>
      <c r="AP51" s="5">
        <f t="shared" si="66"/>
        <v>2.0146223401832808</v>
      </c>
      <c r="AQ51" s="5">
        <f t="shared" si="66"/>
        <v>0.2017626626377389</v>
      </c>
      <c r="AR51" s="5">
        <f t="shared" si="66"/>
        <v>2.2204497584966676</v>
      </c>
      <c r="AS51" s="5">
        <f t="shared" si="66"/>
        <v>-2.5825125958264139</v>
      </c>
    </row>
    <row r="52" spans="1:45" s="11" customFormat="1" ht="12.75" customHeight="1" x14ac:dyDescent="0.2">
      <c r="A52" s="5" t="s">
        <v>158</v>
      </c>
      <c r="B52" s="5">
        <f>(POWER(B33/B25, 1/8)-1)*100</f>
        <v>0.57426179791406629</v>
      </c>
      <c r="C52" s="5">
        <f t="shared" ref="C52:AS52" si="67">(POWER(C33/C25, 1/8)-1)*100</f>
        <v>-0.48432128027042776</v>
      </c>
      <c r="D52" s="5">
        <f t="shared" si="67"/>
        <v>8.7159245551871045E-2</v>
      </c>
      <c r="E52" s="5">
        <f t="shared" si="67"/>
        <v>-9.1745375415652752E-2</v>
      </c>
      <c r="F52" s="5">
        <f t="shared" si="67"/>
        <v>-3.1249835330488529</v>
      </c>
      <c r="G52" s="5">
        <f t="shared" si="67"/>
        <v>-0.3565300723753273</v>
      </c>
      <c r="H52" s="5">
        <f t="shared" si="67"/>
        <v>-3.4703720993720766</v>
      </c>
      <c r="I52" s="5">
        <f t="shared" si="67"/>
        <v>7.8245947831858453</v>
      </c>
      <c r="J52" s="5">
        <f t="shared" si="67"/>
        <v>-3.0047018409820603</v>
      </c>
      <c r="K52" s="5">
        <f t="shared" si="67"/>
        <v>0</v>
      </c>
      <c r="L52" s="5">
        <f t="shared" si="67"/>
        <v>-3.0047018409820603</v>
      </c>
      <c r="M52" s="5">
        <f t="shared" si="67"/>
        <v>2.9085882182209977</v>
      </c>
      <c r="N52" s="5">
        <f t="shared" si="67"/>
        <v>0.69062107882391643</v>
      </c>
      <c r="O52" s="5">
        <f t="shared" si="67"/>
        <v>-0.39607228537921202</v>
      </c>
      <c r="P52" s="5">
        <f t="shared" si="67"/>
        <v>0.2918134347545065</v>
      </c>
      <c r="Q52" s="5">
        <f t="shared" si="67"/>
        <v>-0.41414017205982923</v>
      </c>
      <c r="R52" s="5">
        <f t="shared" si="67"/>
        <v>1.5212238221990138</v>
      </c>
      <c r="S52" s="5">
        <f t="shared" si="67"/>
        <v>-0.88925953931718871</v>
      </c>
      <c r="T52" s="5">
        <f t="shared" si="67"/>
        <v>0.61843665492855582</v>
      </c>
      <c r="U52" s="5">
        <f t="shared" si="67"/>
        <v>-0.77534023321839118</v>
      </c>
      <c r="V52" s="5">
        <f t="shared" si="67"/>
        <v>0.32950804210507556</v>
      </c>
      <c r="W52" s="5">
        <f t="shared" si="67"/>
        <v>-0.69704248112376632</v>
      </c>
      <c r="X52" s="5">
        <f t="shared" si="67"/>
        <v>-0.36983125005087825</v>
      </c>
      <c r="Y52" s="5">
        <f t="shared" si="67"/>
        <v>0.45577101232197048</v>
      </c>
      <c r="Z52" s="5">
        <f t="shared" si="67"/>
        <v>3.1059058304731213</v>
      </c>
      <c r="AA52" s="5">
        <f t="shared" si="67"/>
        <v>-0.43629195547598698</v>
      </c>
      <c r="AB52" s="5">
        <f t="shared" si="67"/>
        <v>2.6560630577141309</v>
      </c>
      <c r="AC52" s="5">
        <f t="shared" si="67"/>
        <v>-2.1852077883904975</v>
      </c>
      <c r="AD52" s="5">
        <f t="shared" si="67"/>
        <v>0.17256524940942874</v>
      </c>
      <c r="AE52" s="5">
        <f t="shared" si="67"/>
        <v>-1.7525913318509168</v>
      </c>
      <c r="AF52" s="5">
        <f t="shared" si="67"/>
        <v>-1.5830504460444206</v>
      </c>
      <c r="AG52" s="5">
        <f t="shared" si="67"/>
        <v>2.0498378118774863</v>
      </c>
      <c r="AH52" s="5">
        <f t="shared" si="67"/>
        <v>-1.3246993747439095</v>
      </c>
      <c r="AI52" s="5">
        <f t="shared" si="67"/>
        <v>-1.1843084486926947</v>
      </c>
      <c r="AJ52" s="5">
        <f t="shared" si="67"/>
        <v>-2.4933192968217277</v>
      </c>
      <c r="AK52" s="5">
        <f t="shared" si="67"/>
        <v>3.812492472139728</v>
      </c>
      <c r="AL52" s="5">
        <f t="shared" si="67"/>
        <v>-2.6625177610885675</v>
      </c>
      <c r="AM52" s="5">
        <f t="shared" si="67"/>
        <v>-0.48905910692205179</v>
      </c>
      <c r="AN52" s="5">
        <f t="shared" si="67"/>
        <v>-3.1385555824265943</v>
      </c>
      <c r="AO52" s="5">
        <f t="shared" si="67"/>
        <v>2.0683205211109001</v>
      </c>
      <c r="AP52" s="5">
        <f t="shared" si="67"/>
        <v>-1.2258189646005668</v>
      </c>
      <c r="AQ52" s="5">
        <f t="shared" si="67"/>
        <v>0.21513609307333148</v>
      </c>
      <c r="AR52" s="5">
        <f t="shared" si="67"/>
        <v>-1.0133200505558215</v>
      </c>
      <c r="AS52" s="5">
        <f t="shared" si="67"/>
        <v>1.7369721966421725</v>
      </c>
    </row>
    <row r="53" spans="1:45" s="11" customFormat="1" ht="12.75" customHeight="1" x14ac:dyDescent="0.2">
      <c r="A53" s="5" t="s">
        <v>159</v>
      </c>
      <c r="B53" s="5">
        <f>(POWER(B44/B33, 1/11)-1)*100</f>
        <v>-0.92343044435969635</v>
      </c>
      <c r="C53" s="5">
        <f t="shared" ref="C53:AS53" si="68">(POWER(C44/C33, 1/11)-1)*100</f>
        <v>-6.0186796481398463E-2</v>
      </c>
      <c r="D53" s="5">
        <f t="shared" si="68"/>
        <v>-0.98306145763888964</v>
      </c>
      <c r="E53" s="5">
        <f t="shared" si="68"/>
        <v>0.9472026617396212</v>
      </c>
      <c r="F53" s="5">
        <f t="shared" si="68"/>
        <v>-0.56324218350781718</v>
      </c>
      <c r="G53" s="5">
        <f t="shared" si="68"/>
        <v>-0.26704176385869971</v>
      </c>
      <c r="H53" s="5">
        <f t="shared" si="68"/>
        <v>-0.82877985550487976</v>
      </c>
      <c r="I53" s="5">
        <f t="shared" si="68"/>
        <v>1.0460296891489973</v>
      </c>
      <c r="J53" s="5">
        <f t="shared" si="68"/>
        <v>2.3025698174854226</v>
      </c>
      <c r="K53" s="5">
        <f t="shared" si="68"/>
        <v>0.39183280241625873</v>
      </c>
      <c r="L53" s="5">
        <f t="shared" si="68"/>
        <v>2.703424843745128</v>
      </c>
      <c r="M53" s="5">
        <f t="shared" si="68"/>
        <v>-2.6152081608178279</v>
      </c>
      <c r="N53" s="5">
        <f t="shared" si="68"/>
        <v>-0.96516790758548465</v>
      </c>
      <c r="O53" s="5">
        <f t="shared" si="68"/>
        <v>9.7277184652999615E-2</v>
      </c>
      <c r="P53" s="5">
        <f t="shared" si="68"/>
        <v>-0.86882961110015255</v>
      </c>
      <c r="Q53" s="5">
        <f t="shared" si="68"/>
        <v>1.1504934264621625</v>
      </c>
      <c r="R53" s="5">
        <f t="shared" si="68"/>
        <v>-0.7928032510998273</v>
      </c>
      <c r="S53" s="5">
        <f t="shared" si="68"/>
        <v>-0.62524507956409625</v>
      </c>
      <c r="T53" s="5">
        <f t="shared" si="68"/>
        <v>-1.4130913673457979</v>
      </c>
      <c r="U53" s="5">
        <f t="shared" si="68"/>
        <v>1.6207522064926483</v>
      </c>
      <c r="V53" s="5">
        <f t="shared" si="68"/>
        <v>-1.2566985974293399</v>
      </c>
      <c r="W53" s="5">
        <f t="shared" si="68"/>
        <v>0.25824831641685364</v>
      </c>
      <c r="X53" s="5">
        <f t="shared" si="68"/>
        <v>-1.0016956839827729</v>
      </c>
      <c r="Y53" s="5">
        <f t="shared" si="68"/>
        <v>1.0722847734070839</v>
      </c>
      <c r="Z53" s="5">
        <f t="shared" si="68"/>
        <v>-0.50591012057308316</v>
      </c>
      <c r="AA53" s="5">
        <f t="shared" si="68"/>
        <v>-0.35943555193035381</v>
      </c>
      <c r="AB53" s="5">
        <f t="shared" si="68"/>
        <v>-0.86352725166928268</v>
      </c>
      <c r="AC53" s="5">
        <f t="shared" si="68"/>
        <v>0.81161465191654791</v>
      </c>
      <c r="AD53" s="5">
        <f t="shared" si="68"/>
        <v>0.30658916349741716</v>
      </c>
      <c r="AE53" s="5">
        <f t="shared" si="68"/>
        <v>1.0656791114650677</v>
      </c>
      <c r="AF53" s="5">
        <f t="shared" si="68"/>
        <v>1.3755355316358964</v>
      </c>
      <c r="AG53" s="5">
        <f t="shared" si="68"/>
        <v>-1.7709796238167486</v>
      </c>
      <c r="AH53" s="5">
        <f t="shared" si="68"/>
        <v>-1.2833530977386931</v>
      </c>
      <c r="AI53" s="5">
        <f t="shared" si="68"/>
        <v>2.4393473814028122</v>
      </c>
      <c r="AJ53" s="5">
        <f t="shared" si="68"/>
        <v>1.1246888434802704</v>
      </c>
      <c r="AK53" s="5">
        <f t="shared" si="68"/>
        <v>-1.4801995888990227</v>
      </c>
      <c r="AL53" s="5">
        <f t="shared" si="68"/>
        <v>-1.9279721230857749</v>
      </c>
      <c r="AM53" s="5">
        <f t="shared" si="68"/>
        <v>0.27588303599446196</v>
      </c>
      <c r="AN53" s="5">
        <f t="shared" si="68"/>
        <v>-1.6574080351176024</v>
      </c>
      <c r="AO53" s="5">
        <f t="shared" si="68"/>
        <v>0.7637880701475197</v>
      </c>
      <c r="AP53" s="5">
        <f t="shared" si="68"/>
        <v>-1.4470880176352674</v>
      </c>
      <c r="AQ53" s="5">
        <f t="shared" si="68"/>
        <v>-0.80654465185296953</v>
      </c>
      <c r="AR53" s="5">
        <f t="shared" si="68"/>
        <v>-2.2419612584744009</v>
      </c>
      <c r="AS53" s="5">
        <f t="shared" si="68"/>
        <v>2.6590822468536723</v>
      </c>
    </row>
    <row r="54" spans="1:45" s="11" customFormat="1" ht="12.75" customHeight="1" x14ac:dyDescent="0.2">
      <c r="A54" s="5" t="s">
        <v>160</v>
      </c>
      <c r="B54" s="5">
        <f>(POWER(B48/B44, 1/4)-1)*100</f>
        <v>-0.207254999978157</v>
      </c>
      <c r="C54" s="5">
        <f t="shared" ref="C54:AS54" si="69">(POWER(C48/C44, 1/4)-1)*100</f>
        <v>8.2953202803603965E-2</v>
      </c>
      <c r="D54" s="5">
        <f t="shared" si="69"/>
        <v>-0.1244737218350056</v>
      </c>
      <c r="E54" s="5">
        <f t="shared" si="69"/>
        <v>0.10644074769317058</v>
      </c>
      <c r="F54" s="5">
        <f t="shared" si="69"/>
        <v>0.94797326990454511</v>
      </c>
      <c r="G54" s="5">
        <f t="shared" si="69"/>
        <v>0.27868361204250736</v>
      </c>
      <c r="H54" s="5">
        <f t="shared" si="69"/>
        <v>1.229298728096806</v>
      </c>
      <c r="I54" s="5">
        <f t="shared" si="69"/>
        <v>-1.4436466987294838</v>
      </c>
      <c r="J54" s="5">
        <f t="shared" si="69"/>
        <v>-1.1264869850453607</v>
      </c>
      <c r="K54" s="5">
        <f t="shared" si="69"/>
        <v>-1.7100318913829349</v>
      </c>
      <c r="L54" s="5">
        <f t="shared" si="69"/>
        <v>-2.8172555897317486</v>
      </c>
      <c r="M54" s="5">
        <f t="shared" si="69"/>
        <v>3.4149556789084379</v>
      </c>
      <c r="N54" s="5">
        <f t="shared" si="69"/>
        <v>1.1393212911075423</v>
      </c>
      <c r="O54" s="5">
        <f t="shared" si="69"/>
        <v>0.87497399750711136</v>
      </c>
      <c r="P54" s="5">
        <f t="shared" si="69"/>
        <v>2.0242640536598966</v>
      </c>
      <c r="Q54" s="5">
        <f t="shared" si="69"/>
        <v>-2.5442609410449291</v>
      </c>
      <c r="R54" s="5">
        <f t="shared" si="69"/>
        <v>2.2130293860825434</v>
      </c>
      <c r="S54" s="5">
        <f t="shared" si="69"/>
        <v>1.8338556772105052</v>
      </c>
      <c r="T54" s="5">
        <f t="shared" si="69"/>
        <v>4.0874688283280447</v>
      </c>
      <c r="U54" s="5">
        <f t="shared" si="69"/>
        <v>-4.443504274969456</v>
      </c>
      <c r="V54" s="5">
        <f t="shared" si="69"/>
        <v>-3.9604728281564805</v>
      </c>
      <c r="W54" s="5">
        <f t="shared" si="69"/>
        <v>-0.35149928686141196</v>
      </c>
      <c r="X54" s="5">
        <f t="shared" si="69"/>
        <v>-4.298051081270593</v>
      </c>
      <c r="Y54" s="5">
        <f t="shared" si="69"/>
        <v>3.608428590712065</v>
      </c>
      <c r="Z54" s="5">
        <f t="shared" si="69"/>
        <v>-0.41237991793711126</v>
      </c>
      <c r="AA54" s="5">
        <f t="shared" si="69"/>
        <v>1.2393938336790145</v>
      </c>
      <c r="AB54" s="5">
        <f t="shared" si="69"/>
        <v>0.82190290446766401</v>
      </c>
      <c r="AC54" s="5">
        <f t="shared" si="69"/>
        <v>-0.71485905396411198</v>
      </c>
      <c r="AD54" s="5">
        <f t="shared" si="69"/>
        <v>-1.0085322190718782</v>
      </c>
      <c r="AE54" s="5">
        <f t="shared" si="69"/>
        <v>-1.0380646836245178</v>
      </c>
      <c r="AF54" s="5">
        <f t="shared" si="69"/>
        <v>-2.0361276859072408</v>
      </c>
      <c r="AG54" s="5">
        <f t="shared" si="69"/>
        <v>2.9416675099664946</v>
      </c>
      <c r="AH54" s="5">
        <f t="shared" si="69"/>
        <v>3.6159022213948955</v>
      </c>
      <c r="AI54" s="5">
        <f t="shared" si="69"/>
        <v>-3.1603877170365391</v>
      </c>
      <c r="AJ54" s="5">
        <f t="shared" si="69"/>
        <v>0.34123797469334249</v>
      </c>
      <c r="AK54" s="5">
        <f t="shared" si="69"/>
        <v>-0.53241557629558622</v>
      </c>
      <c r="AL54" s="5">
        <f t="shared" si="69"/>
        <v>8.8336670886179256</v>
      </c>
      <c r="AM54" s="5">
        <f t="shared" si="69"/>
        <v>-2.8835353613118953</v>
      </c>
      <c r="AN54" s="5">
        <f t="shared" si="69"/>
        <v>5.6954098131051678</v>
      </c>
      <c r="AO54" s="5">
        <f t="shared" si="69"/>
        <v>-2.5636750175040079</v>
      </c>
      <c r="AP54" s="5">
        <f t="shared" si="69"/>
        <v>1.2795778557723514</v>
      </c>
      <c r="AQ54" s="5">
        <f t="shared" si="69"/>
        <v>-0.62699015280632819</v>
      </c>
      <c r="AR54" s="5">
        <f t="shared" si="69"/>
        <v>0.64456487581283639</v>
      </c>
      <c r="AS54" s="5">
        <f t="shared" si="69"/>
        <v>-0.58111715091564431</v>
      </c>
    </row>
    <row r="55" spans="1:45" s="11" customFormat="1" ht="12.75" customHeight="1" x14ac:dyDescent="0.2">
      <c r="A55" s="1" t="s">
        <v>161</v>
      </c>
      <c r="B55" s="5">
        <f>(POWER(B48/B6, 1/42)-1)*100</f>
        <v>0</v>
      </c>
      <c r="C55" s="5">
        <f t="shared" ref="C55:AS55" si="70">(POWER(C48/C6, 1/42)-1)*100</f>
        <v>-3.1323865856014432E-2</v>
      </c>
      <c r="D55" s="5">
        <f t="shared" si="70"/>
        <v>-3.1323865856014432E-2</v>
      </c>
      <c r="E55" s="5">
        <f t="shared" si="70"/>
        <v>2.6967577108538698E-2</v>
      </c>
      <c r="F55" s="5">
        <f t="shared" si="70"/>
        <v>-0.48858464103035404</v>
      </c>
      <c r="G55" s="5">
        <f t="shared" si="70"/>
        <v>-0.16939076755377869</v>
      </c>
      <c r="H55" s="5">
        <f t="shared" si="70"/>
        <v>-0.65714779131054168</v>
      </c>
      <c r="I55" s="5">
        <f t="shared" si="70"/>
        <v>1.2261791747764761</v>
      </c>
      <c r="J55" s="5">
        <f t="shared" si="70"/>
        <v>-0.78222857680573243</v>
      </c>
      <c r="K55" s="5">
        <f t="shared" si="70"/>
        <v>8.9682183003647609E-3</v>
      </c>
      <c r="L55" s="5">
        <f t="shared" si="70"/>
        <v>-0.77333051047174806</v>
      </c>
      <c r="M55" s="5">
        <f t="shared" si="70"/>
        <v>1.224130495115916</v>
      </c>
      <c r="N55" s="5">
        <f t="shared" si="70"/>
        <v>-5.950919626280804E-2</v>
      </c>
      <c r="O55" s="5">
        <f t="shared" si="70"/>
        <v>-3.2389163234258778E-2</v>
      </c>
      <c r="P55" s="5">
        <f t="shared" si="70"/>
        <v>-9.1879084966350888E-2</v>
      </c>
      <c r="Q55" s="5">
        <f t="shared" si="70"/>
        <v>0.13600799791719798</v>
      </c>
      <c r="R55" s="5">
        <f t="shared" si="70"/>
        <v>-0.48694429373042913</v>
      </c>
      <c r="S55" s="5">
        <f t="shared" si="70"/>
        <v>-0.22587467462379385</v>
      </c>
      <c r="T55" s="5">
        <f t="shared" si="70"/>
        <v>-0.71171908451516108</v>
      </c>
      <c r="U55" s="5">
        <f t="shared" si="70"/>
        <v>1.5281502953014225</v>
      </c>
      <c r="V55" s="5">
        <f t="shared" si="70"/>
        <v>-0.52156038600499333</v>
      </c>
      <c r="W55" s="5">
        <f t="shared" si="70"/>
        <v>-6.6582233811496305E-2</v>
      </c>
      <c r="X55" s="5">
        <f t="shared" si="70"/>
        <v>-0.58779535326081156</v>
      </c>
      <c r="Y55" s="5">
        <f t="shared" si="70"/>
        <v>0.51284742585850918</v>
      </c>
      <c r="Z55" s="5">
        <f t="shared" si="70"/>
        <v>0.5831148689931398</v>
      </c>
      <c r="AA55" s="5">
        <f t="shared" si="70"/>
        <v>8.5495867519469471E-2</v>
      </c>
      <c r="AB55" s="5">
        <f t="shared" si="70"/>
        <v>0.66910927562846556</v>
      </c>
      <c r="AC55" s="5">
        <f t="shared" si="70"/>
        <v>-0.47385775757813331</v>
      </c>
      <c r="AD55" s="5">
        <f t="shared" si="70"/>
        <v>0</v>
      </c>
      <c r="AE55" s="5">
        <f t="shared" si="70"/>
        <v>-0.21602636543006648</v>
      </c>
      <c r="AF55" s="5">
        <f t="shared" si="70"/>
        <v>-0.21602636543006648</v>
      </c>
      <c r="AG55" s="5">
        <f t="shared" si="70"/>
        <v>0.30860717376548497</v>
      </c>
      <c r="AH55" s="5">
        <f t="shared" si="70"/>
        <v>-0.18190664416537494</v>
      </c>
      <c r="AI55" s="5">
        <f t="shared" si="70"/>
        <v>-8.7346037907420904E-2</v>
      </c>
      <c r="AJ55" s="5">
        <f t="shared" si="70"/>
        <v>-0.26909379382642484</v>
      </c>
      <c r="AK55" s="5">
        <f t="shared" si="70"/>
        <v>0.50619894639947205</v>
      </c>
      <c r="AL55" s="5">
        <f t="shared" si="70"/>
        <v>0.18442381290340037</v>
      </c>
      <c r="AM55" s="5">
        <f t="shared" si="70"/>
        <v>-0.41585743908735262</v>
      </c>
      <c r="AN55" s="5">
        <f t="shared" si="70"/>
        <v>-0.23220056632935471</v>
      </c>
      <c r="AO55" s="5">
        <f t="shared" si="70"/>
        <v>0.1385595781643989</v>
      </c>
      <c r="AP55" s="5">
        <f t="shared" si="70"/>
        <v>0.40753706943383872</v>
      </c>
      <c r="AQ55" s="5">
        <f t="shared" si="70"/>
        <v>-0.13978198544760678</v>
      </c>
      <c r="AR55" s="5">
        <f t="shared" si="70"/>
        <v>0.2671854205791524</v>
      </c>
      <c r="AS55" s="5">
        <f t="shared" si="70"/>
        <v>-0.22354628178095082</v>
      </c>
    </row>
    <row r="56" spans="1:45" s="11" customFormat="1" ht="12.75" customHeight="1" x14ac:dyDescent="0.2"/>
    <row r="57" spans="1:45" x14ac:dyDescent="0.2">
      <c r="B57" s="11" t="s">
        <v>958</v>
      </c>
    </row>
    <row r="58" spans="1:45" x14ac:dyDescent="0.2">
      <c r="B58" s="11" t="s">
        <v>959</v>
      </c>
    </row>
    <row r="59" spans="1:45" x14ac:dyDescent="0.2">
      <c r="B59" s="11" t="s">
        <v>960</v>
      </c>
    </row>
    <row r="61" spans="1:45" x14ac:dyDescent="0.2">
      <c r="B61" s="11" t="s">
        <v>946</v>
      </c>
    </row>
    <row r="63" spans="1:45" x14ac:dyDescent="0.2">
      <c r="C63" s="11" t="s">
        <v>166</v>
      </c>
      <c r="D63" s="5">
        <f>MAX(D6:D48,H6:H48,L6:L48,P6:P48,T6:T48,X6:X48,AB6:AB48,AF6:AF48,AJ6:AJ48,AN6:AN48,AR6:AR48)</f>
        <v>0.13868253</v>
      </c>
      <c r="J63" s="6"/>
      <c r="K63" s="6"/>
    </row>
    <row r="64" spans="1:45" x14ac:dyDescent="0.2">
      <c r="C64" s="11" t="s">
        <v>167</v>
      </c>
      <c r="D64" s="5">
        <f>MIN(D6:D48,H6:H48,L6:L48,P6:P48,T6:T48,X6:X48,AB6:AB48,AF6:AF48,AJ6:AJ48,AN6:AN48,AR6:AR48)</f>
        <v>3.4957439999999999E-2</v>
      </c>
      <c r="J64" s="6"/>
      <c r="K64" s="6"/>
    </row>
    <row r="65" spans="2:11" x14ac:dyDescent="0.2">
      <c r="C65" s="11" t="s">
        <v>235</v>
      </c>
      <c r="D65" s="5">
        <f>D63-D64</f>
        <v>0.10372508999999999</v>
      </c>
      <c r="J65" s="6"/>
      <c r="K65" s="6"/>
    </row>
    <row r="66" spans="2:11" x14ac:dyDescent="0.2">
      <c r="C66" s="11" t="s">
        <v>236</v>
      </c>
      <c r="D66" s="5">
        <f>D65/10</f>
        <v>1.0372508999999999E-2</v>
      </c>
      <c r="J66" s="6"/>
      <c r="K66" s="6"/>
    </row>
    <row r="67" spans="2:11" x14ac:dyDescent="0.2">
      <c r="C67" s="11" t="s">
        <v>170</v>
      </c>
      <c r="D67" s="5">
        <f>D63+D66</f>
        <v>0.149055039</v>
      </c>
      <c r="J67" s="6"/>
      <c r="K67" s="6"/>
    </row>
    <row r="68" spans="2:11" x14ac:dyDescent="0.2">
      <c r="C68" s="11" t="s">
        <v>171</v>
      </c>
      <c r="D68" s="5">
        <f>D64-D66</f>
        <v>2.4584931000000001E-2</v>
      </c>
      <c r="J68" s="6"/>
      <c r="K68" s="6"/>
    </row>
    <row r="69" spans="2:11" x14ac:dyDescent="0.2">
      <c r="C69" s="11" t="s">
        <v>237</v>
      </c>
      <c r="D69" s="5">
        <f>D67-D68</f>
        <v>0.124470108</v>
      </c>
      <c r="J69" s="6"/>
      <c r="K69" s="6"/>
    </row>
    <row r="70" spans="2:11" x14ac:dyDescent="0.2">
      <c r="J70" s="6"/>
      <c r="K70" s="6"/>
    </row>
    <row r="71" spans="2:11" x14ac:dyDescent="0.2">
      <c r="J71" s="6"/>
      <c r="K71" s="6"/>
    </row>
    <row r="72" spans="2:11" ht="38.25" x14ac:dyDescent="0.2">
      <c r="C72" s="12" t="s">
        <v>961</v>
      </c>
      <c r="D72" s="5">
        <v>1.89</v>
      </c>
      <c r="J72" s="6"/>
      <c r="K72" s="6"/>
    </row>
    <row r="73" spans="2:11" x14ac:dyDescent="0.2">
      <c r="B73" s="4"/>
      <c r="J73" s="6"/>
      <c r="K73" s="6"/>
    </row>
  </sheetData>
  <phoneticPr fontId="19" type="noConversion"/>
  <pageMargins left="0.74803149606299213" right="0.74803149606299213" top="0.98425196850393704" bottom="0.98425196850393704" header="0.51181102362204722" footer="0.51181102362204722"/>
  <pageSetup scale="56" orientation="landscape" r:id="rId1"/>
  <headerFooter alignWithMargins="0"/>
  <rowBreaks count="1" manualBreakCount="1">
    <brk id="66" max="16383" man="1"/>
  </rowBreaks>
  <colBreaks count="2" manualBreakCount="2">
    <brk id="17" max="1048575" man="1"/>
    <brk id="33"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92D050"/>
  </sheetPr>
  <dimension ref="A1:AK152"/>
  <sheetViews>
    <sheetView zoomScaleNormal="100" workbookViewId="0">
      <pane xSplit="1" ySplit="6" topLeftCell="B7" activePane="bottomRight" state="frozen"/>
      <selection pane="topRight" activeCell="B1" sqref="B1"/>
      <selection pane="bottomLeft" activeCell="A7" sqref="A7"/>
      <selection pane="bottomRight" activeCell="O67" sqref="O67"/>
    </sheetView>
  </sheetViews>
  <sheetFormatPr defaultColWidth="8.875" defaultRowHeight="12.75" x14ac:dyDescent="0.2"/>
  <cols>
    <col min="1" max="1" width="9.875" style="1" customWidth="1"/>
    <col min="2" max="2" width="12.875" style="1" customWidth="1"/>
    <col min="3" max="3" width="12.25" style="1" customWidth="1"/>
    <col min="4" max="4" width="11.25" style="11" customWidth="1"/>
    <col min="5" max="6" width="11.25" style="1" customWidth="1"/>
    <col min="7" max="7" width="9.875" style="11" customWidth="1"/>
    <col min="8" max="9" width="11.25" style="1" customWidth="1"/>
    <col min="10" max="10" width="11.25" style="11" customWidth="1"/>
    <col min="11" max="12" width="11.25" style="1" customWidth="1"/>
    <col min="13" max="13" width="11.25" style="11" customWidth="1"/>
    <col min="14" max="15" width="11.25" style="1" customWidth="1"/>
    <col min="16" max="16" width="11.25" style="11" customWidth="1"/>
    <col min="17" max="18" width="11.25" style="1" customWidth="1"/>
    <col min="19" max="19" width="11.25" style="11" customWidth="1"/>
    <col min="20" max="21" width="11.25" style="1" customWidth="1"/>
    <col min="22" max="22" width="11.25" style="11" customWidth="1"/>
    <col min="23" max="24" width="11.25" style="1" customWidth="1"/>
    <col min="25" max="25" width="11.25" style="11" customWidth="1"/>
    <col min="26" max="27" width="11.25" style="1" customWidth="1"/>
    <col min="28" max="28" width="11.25" style="11" customWidth="1"/>
    <col min="29" max="30" width="11.25" style="1" customWidth="1"/>
    <col min="31" max="31" width="11.25" style="11" customWidth="1"/>
    <col min="32" max="33" width="11.25" style="1" customWidth="1"/>
    <col min="34" max="34" width="11.25" style="11" customWidth="1"/>
    <col min="35" max="89" width="11.25" style="1" customWidth="1"/>
    <col min="90" max="16384" width="8.875" style="1"/>
  </cols>
  <sheetData>
    <row r="1" spans="1:37" x14ac:dyDescent="0.2">
      <c r="A1" s="1" t="s">
        <v>675</v>
      </c>
      <c r="B1" s="1" t="s">
        <v>962</v>
      </c>
      <c r="N1" s="1" t="s">
        <v>963</v>
      </c>
      <c r="Z1" s="1" t="s">
        <v>964</v>
      </c>
    </row>
    <row r="3" spans="1:37" x14ac:dyDescent="0.2">
      <c r="B3" s="1" t="s">
        <v>101</v>
      </c>
      <c r="D3" s="84"/>
      <c r="E3" s="1" t="s">
        <v>102</v>
      </c>
      <c r="G3" s="84"/>
      <c r="H3" s="1" t="s">
        <v>103</v>
      </c>
      <c r="J3" s="84"/>
      <c r="K3" s="1" t="s">
        <v>104</v>
      </c>
      <c r="M3" s="84"/>
      <c r="N3" s="1" t="s">
        <v>105</v>
      </c>
      <c r="P3" s="84"/>
      <c r="Q3" s="1" t="s">
        <v>106</v>
      </c>
      <c r="S3" s="84"/>
      <c r="T3" s="1" t="s">
        <v>107</v>
      </c>
      <c r="V3" s="84"/>
      <c r="W3" s="1" t="s">
        <v>108</v>
      </c>
      <c r="Y3" s="84"/>
      <c r="Z3" s="1" t="s">
        <v>109</v>
      </c>
      <c r="AB3" s="84"/>
      <c r="AC3" s="1" t="s">
        <v>110</v>
      </c>
      <c r="AE3" s="84"/>
      <c r="AF3" s="1" t="s">
        <v>111</v>
      </c>
    </row>
    <row r="4" spans="1:37" x14ac:dyDescent="0.2">
      <c r="B4" s="1" t="s">
        <v>965</v>
      </c>
      <c r="C4" s="1" t="s">
        <v>966</v>
      </c>
      <c r="D4" s="84" t="s">
        <v>507</v>
      </c>
      <c r="E4" s="1" t="s">
        <v>965</v>
      </c>
      <c r="F4" s="1" t="s">
        <v>966</v>
      </c>
      <c r="G4" s="84" t="s">
        <v>507</v>
      </c>
      <c r="H4" s="1" t="s">
        <v>965</v>
      </c>
      <c r="I4" s="1" t="s">
        <v>966</v>
      </c>
      <c r="J4" s="84" t="s">
        <v>507</v>
      </c>
      <c r="K4" s="1" t="s">
        <v>965</v>
      </c>
      <c r="L4" s="1" t="s">
        <v>966</v>
      </c>
      <c r="M4" s="84" t="s">
        <v>507</v>
      </c>
      <c r="N4" s="1" t="s">
        <v>965</v>
      </c>
      <c r="O4" s="1" t="s">
        <v>966</v>
      </c>
      <c r="P4" s="84" t="s">
        <v>507</v>
      </c>
      <c r="Q4" s="1" t="s">
        <v>965</v>
      </c>
      <c r="R4" s="1" t="s">
        <v>966</v>
      </c>
      <c r="S4" s="84" t="s">
        <v>507</v>
      </c>
      <c r="T4" s="1" t="s">
        <v>965</v>
      </c>
      <c r="U4" s="1" t="s">
        <v>966</v>
      </c>
      <c r="V4" s="84" t="s">
        <v>507</v>
      </c>
      <c r="W4" s="1" t="s">
        <v>965</v>
      </c>
      <c r="X4" s="1" t="s">
        <v>966</v>
      </c>
      <c r="Y4" s="84" t="s">
        <v>507</v>
      </c>
      <c r="Z4" s="1" t="s">
        <v>965</v>
      </c>
      <c r="AA4" s="1" t="s">
        <v>966</v>
      </c>
      <c r="AB4" s="84" t="s">
        <v>507</v>
      </c>
      <c r="AC4" s="1" t="s">
        <v>965</v>
      </c>
      <c r="AD4" s="1" t="s">
        <v>966</v>
      </c>
      <c r="AE4" s="84" t="s">
        <v>507</v>
      </c>
      <c r="AF4" s="1" t="s">
        <v>965</v>
      </c>
      <c r="AG4" s="1" t="s">
        <v>966</v>
      </c>
      <c r="AH4" s="11" t="s">
        <v>507</v>
      </c>
    </row>
    <row r="5" spans="1:37" ht="28.5" customHeight="1" x14ac:dyDescent="0.2">
      <c r="C5" s="1" t="s">
        <v>904</v>
      </c>
      <c r="D5" s="84"/>
      <c r="F5" s="1" t="s">
        <v>904</v>
      </c>
      <c r="G5" s="84"/>
      <c r="I5" s="1" t="s">
        <v>904</v>
      </c>
      <c r="J5" s="84"/>
      <c r="L5" s="1" t="s">
        <v>904</v>
      </c>
      <c r="M5" s="84"/>
      <c r="O5" s="1" t="s">
        <v>904</v>
      </c>
      <c r="P5" s="84"/>
      <c r="R5" s="1" t="s">
        <v>904</v>
      </c>
      <c r="S5" s="84"/>
      <c r="U5" s="1" t="s">
        <v>904</v>
      </c>
      <c r="V5" s="84"/>
      <c r="X5" s="1" t="s">
        <v>904</v>
      </c>
      <c r="Y5" s="84"/>
      <c r="AA5" s="1" t="s">
        <v>904</v>
      </c>
      <c r="AB5" s="84"/>
      <c r="AD5" s="1" t="s">
        <v>904</v>
      </c>
      <c r="AE5" s="84"/>
      <c r="AG5" s="1" t="s">
        <v>904</v>
      </c>
    </row>
    <row r="6" spans="1:37" ht="30" customHeight="1" x14ac:dyDescent="0.2">
      <c r="B6" s="1" t="s">
        <v>145</v>
      </c>
      <c r="C6" s="1" t="s">
        <v>146</v>
      </c>
      <c r="D6" s="84" t="s">
        <v>967</v>
      </c>
      <c r="E6" s="1" t="s">
        <v>145</v>
      </c>
      <c r="F6" s="1" t="s">
        <v>146</v>
      </c>
      <c r="G6" s="84" t="s">
        <v>967</v>
      </c>
      <c r="H6" s="1" t="s">
        <v>145</v>
      </c>
      <c r="I6" s="1" t="s">
        <v>146</v>
      </c>
      <c r="J6" s="84" t="s">
        <v>967</v>
      </c>
      <c r="K6" s="1" t="s">
        <v>145</v>
      </c>
      <c r="L6" s="1" t="s">
        <v>146</v>
      </c>
      <c r="M6" s="84" t="s">
        <v>967</v>
      </c>
      <c r="N6" s="1" t="s">
        <v>145</v>
      </c>
      <c r="O6" s="1" t="s">
        <v>146</v>
      </c>
      <c r="P6" s="84" t="s">
        <v>967</v>
      </c>
      <c r="Q6" s="1" t="s">
        <v>145</v>
      </c>
      <c r="R6" s="1" t="s">
        <v>146</v>
      </c>
      <c r="S6" s="84" t="s">
        <v>967</v>
      </c>
      <c r="T6" s="1" t="s">
        <v>145</v>
      </c>
      <c r="U6" s="1" t="s">
        <v>146</v>
      </c>
      <c r="V6" s="84" t="s">
        <v>967</v>
      </c>
      <c r="W6" s="1" t="s">
        <v>145</v>
      </c>
      <c r="X6" s="1" t="s">
        <v>146</v>
      </c>
      <c r="Y6" s="84" t="s">
        <v>967</v>
      </c>
      <c r="Z6" s="1" t="s">
        <v>145</v>
      </c>
      <c r="AA6" s="1" t="s">
        <v>146</v>
      </c>
      <c r="AB6" s="84" t="s">
        <v>967</v>
      </c>
      <c r="AC6" s="1" t="s">
        <v>145</v>
      </c>
      <c r="AD6" s="1" t="s">
        <v>146</v>
      </c>
      <c r="AE6" s="84" t="s">
        <v>967</v>
      </c>
      <c r="AF6" s="1" t="s">
        <v>145</v>
      </c>
      <c r="AG6" s="1" t="s">
        <v>146</v>
      </c>
      <c r="AH6" s="11" t="s">
        <v>967</v>
      </c>
    </row>
    <row r="7" spans="1:37" ht="12.75" customHeight="1" x14ac:dyDescent="0.25">
      <c r="A7" s="1">
        <v>1981</v>
      </c>
      <c r="B7" s="88">
        <f t="shared" ref="B7:B22" si="0">C113</f>
        <v>662660.95440182951</v>
      </c>
      <c r="C7" s="183">
        <v>930.8</v>
      </c>
      <c r="D7" s="210">
        <f>B7/10/C7</f>
        <v>71.192625096887568</v>
      </c>
      <c r="E7" s="88">
        <f t="shared" ref="E7:E22" si="1">D113</f>
        <v>39833.31822765289</v>
      </c>
      <c r="F7" s="183">
        <v>29</v>
      </c>
      <c r="G7" s="210">
        <f t="shared" ref="G7:G28" si="2">E7/10/F7</f>
        <v>137.35626975052722</v>
      </c>
      <c r="H7" s="88">
        <f t="shared" ref="H7:H22" si="3">E113</f>
        <v>7518.4551858675613</v>
      </c>
      <c r="I7" s="183">
        <v>6</v>
      </c>
      <c r="J7" s="210">
        <f t="shared" ref="J7:J28" si="4">H7/10/I7</f>
        <v>125.30758643112603</v>
      </c>
      <c r="K7" s="88">
        <f t="shared" ref="K7:K22" si="5">F113</f>
        <v>34234.251690623714</v>
      </c>
      <c r="L7" s="183">
        <v>36.4</v>
      </c>
      <c r="M7" s="210">
        <f t="shared" ref="M7:M28" si="6">K7/10/L7</f>
        <v>94.050142007208009</v>
      </c>
      <c r="N7" s="88">
        <f t="shared" ref="N7:N22" si="7">G113</f>
        <v>41845.279115159407</v>
      </c>
      <c r="O7" s="183">
        <v>33.700000000000003</v>
      </c>
      <c r="P7" s="210">
        <f t="shared" ref="P7:P28" si="8">N7/10/O7</f>
        <v>124.16996770076975</v>
      </c>
      <c r="Q7" s="88">
        <f t="shared" ref="Q7:Q22" si="9">H113</f>
        <v>260749.65180729071</v>
      </c>
      <c r="R7" s="183">
        <v>328.8</v>
      </c>
      <c r="S7" s="210">
        <f t="shared" ref="S7:S28" si="10">Q7/10/R7</f>
        <v>79.303422082509343</v>
      </c>
      <c r="T7" s="88">
        <f t="shared" ref="T7:T22" si="11">I113</f>
        <v>165479.73322007348</v>
      </c>
      <c r="U7" s="183">
        <v>302.39999999999998</v>
      </c>
      <c r="V7" s="210">
        <f t="shared" ref="V7:V28" si="12">T7/10/U7</f>
        <v>54.722134001347051</v>
      </c>
      <c r="W7" s="88">
        <f t="shared" ref="W7:W22" si="13">J113</f>
        <v>18339.192170818511</v>
      </c>
      <c r="X7" s="183">
        <v>29.7</v>
      </c>
      <c r="Y7" s="210">
        <f t="shared" ref="Y7:Y28" si="14">W7/10/X7</f>
        <v>61.748121787267714</v>
      </c>
      <c r="Z7" s="88">
        <f t="shared" ref="Z7:Z22" si="15">K113</f>
        <v>11904.109819712634</v>
      </c>
      <c r="AA7" s="183">
        <v>20.399999999999999</v>
      </c>
      <c r="AB7" s="210">
        <f t="shared" ref="AB7:AB28" si="16">Z7/10/AA7</f>
        <v>58.353479508395274</v>
      </c>
      <c r="AC7" s="88">
        <f t="shared" ref="AC7:AC22" si="17">L113</f>
        <v>18133.968612352764</v>
      </c>
      <c r="AD7" s="183">
        <v>48.1</v>
      </c>
      <c r="AE7" s="210">
        <f t="shared" ref="AE7:AE28" si="18">AC7/10/AD7</f>
        <v>37.700558445639842</v>
      </c>
      <c r="AF7" s="88">
        <f t="shared" ref="AF7:AF22" si="19">M113</f>
        <v>57127.765062064791</v>
      </c>
      <c r="AG7" s="183">
        <v>96.4</v>
      </c>
      <c r="AH7" s="88">
        <f t="shared" ref="AH7:AH28" si="20">AF7/10/AG7</f>
        <v>59.261167076830695</v>
      </c>
      <c r="AJ7" s="5"/>
      <c r="AK7" s="4"/>
    </row>
    <row r="8" spans="1:37" ht="12.75" customHeight="1" x14ac:dyDescent="0.25">
      <c r="A8" s="1">
        <v>1982</v>
      </c>
      <c r="B8" s="88">
        <f t="shared" si="0"/>
        <v>1102093.1179269289</v>
      </c>
      <c r="C8" s="140">
        <v>1358.2</v>
      </c>
      <c r="D8" s="210">
        <f t="shared" ref="D8:D28" si="21">B8/10/C8</f>
        <v>81.143654684650926</v>
      </c>
      <c r="E8" s="88">
        <f t="shared" si="1"/>
        <v>48611.370425292131</v>
      </c>
      <c r="F8" s="183">
        <v>34.9</v>
      </c>
      <c r="G8" s="210">
        <f t="shared" si="2"/>
        <v>139.28759434181129</v>
      </c>
      <c r="H8" s="88">
        <f t="shared" si="3"/>
        <v>8911.8656117914798</v>
      </c>
      <c r="I8" s="183">
        <v>6.7</v>
      </c>
      <c r="J8" s="210">
        <f t="shared" si="4"/>
        <v>133.01291957897729</v>
      </c>
      <c r="K8" s="88">
        <f t="shared" si="5"/>
        <v>47177.437863680672</v>
      </c>
      <c r="L8" s="183">
        <v>47.1</v>
      </c>
      <c r="M8" s="210">
        <f t="shared" si="6"/>
        <v>100.16441160017128</v>
      </c>
      <c r="N8" s="88">
        <f t="shared" si="7"/>
        <v>51739.708739969639</v>
      </c>
      <c r="O8" s="183">
        <v>40.6</v>
      </c>
      <c r="P8" s="210">
        <f t="shared" si="8"/>
        <v>127.43770625608285</v>
      </c>
      <c r="Q8" s="88">
        <f t="shared" si="9"/>
        <v>386142.84451201069</v>
      </c>
      <c r="R8" s="183">
        <v>429.4</v>
      </c>
      <c r="S8" s="210">
        <f t="shared" si="10"/>
        <v>89.926139849094255</v>
      </c>
      <c r="T8" s="88">
        <f t="shared" si="11"/>
        <v>301536.79675616836</v>
      </c>
      <c r="U8" s="183">
        <v>457.3</v>
      </c>
      <c r="V8" s="210">
        <f t="shared" si="12"/>
        <v>65.938507928311466</v>
      </c>
      <c r="W8" s="88">
        <f t="shared" si="13"/>
        <v>32852.791814946628</v>
      </c>
      <c r="X8" s="183">
        <v>42.9</v>
      </c>
      <c r="Y8" s="210">
        <f t="shared" si="14"/>
        <v>76.579934300574891</v>
      </c>
      <c r="Z8" s="88">
        <f t="shared" si="15"/>
        <v>21312.178640065882</v>
      </c>
      <c r="AA8" s="183">
        <v>28.7</v>
      </c>
      <c r="AB8" s="210">
        <f t="shared" si="16"/>
        <v>74.258462160508302</v>
      </c>
      <c r="AC8" s="88">
        <f t="shared" si="17"/>
        <v>61838.051616692217</v>
      </c>
      <c r="AD8" s="183">
        <v>97.2</v>
      </c>
      <c r="AE8" s="210">
        <f t="shared" si="18"/>
        <v>63.619394667378828</v>
      </c>
      <c r="AF8" s="88">
        <f t="shared" si="19"/>
        <v>133710.07932182864</v>
      </c>
      <c r="AG8" s="183">
        <v>173.3</v>
      </c>
      <c r="AH8" s="88">
        <f t="shared" si="20"/>
        <v>77.155267929502955</v>
      </c>
      <c r="AJ8" s="158"/>
      <c r="AK8" s="159"/>
    </row>
    <row r="9" spans="1:37" ht="12.75" customHeight="1" x14ac:dyDescent="0.25">
      <c r="A9" s="1">
        <v>1983</v>
      </c>
      <c r="B9" s="88">
        <f t="shared" si="0"/>
        <v>1195666.3462053302</v>
      </c>
      <c r="C9" s="140">
        <v>1505.6</v>
      </c>
      <c r="D9" s="210">
        <f>B9/10/C9</f>
        <v>79.414608541799296</v>
      </c>
      <c r="E9" s="88">
        <f t="shared" si="1"/>
        <v>53116.651758704553</v>
      </c>
      <c r="F9" s="183">
        <v>39.9</v>
      </c>
      <c r="G9" s="210">
        <f t="shared" si="2"/>
        <v>133.12444049800641</v>
      </c>
      <c r="H9" s="88">
        <f t="shared" si="3"/>
        <v>9653.8114229977218</v>
      </c>
      <c r="I9" s="183">
        <v>6.8</v>
      </c>
      <c r="J9" s="210">
        <f t="shared" si="4"/>
        <v>141.96781504408415</v>
      </c>
      <c r="K9" s="88">
        <f t="shared" si="5"/>
        <v>48515.775233541965</v>
      </c>
      <c r="L9" s="183">
        <v>50.4</v>
      </c>
      <c r="M9" s="210">
        <f t="shared" si="6"/>
        <v>96.261458796710244</v>
      </c>
      <c r="N9" s="88">
        <f t="shared" si="7"/>
        <v>54580.43504662763</v>
      </c>
      <c r="O9" s="183">
        <v>43.9</v>
      </c>
      <c r="P9" s="210">
        <f t="shared" si="8"/>
        <v>124.32900921783059</v>
      </c>
      <c r="Q9" s="88">
        <f t="shared" si="9"/>
        <v>373329.63757339295</v>
      </c>
      <c r="R9" s="183">
        <v>443.4</v>
      </c>
      <c r="S9" s="210">
        <f t="shared" si="10"/>
        <v>84.197031477986698</v>
      </c>
      <c r="T9" s="88">
        <f t="shared" si="11"/>
        <v>332851.85810227884</v>
      </c>
      <c r="U9" s="183">
        <v>494.5</v>
      </c>
      <c r="V9" s="210">
        <f t="shared" si="12"/>
        <v>67.310790313908768</v>
      </c>
      <c r="W9" s="88">
        <f t="shared" si="13"/>
        <v>38228.03380782919</v>
      </c>
      <c r="X9" s="183">
        <v>49.1</v>
      </c>
      <c r="Y9" s="210">
        <f t="shared" si="14"/>
        <v>77.857502663603228</v>
      </c>
      <c r="Z9" s="88">
        <f t="shared" si="15"/>
        <v>25685.82190903266</v>
      </c>
      <c r="AA9" s="183">
        <v>36.299999999999997</v>
      </c>
      <c r="AB9" s="210">
        <f t="shared" si="16"/>
        <v>70.759839969786952</v>
      </c>
      <c r="AC9" s="88">
        <f t="shared" si="17"/>
        <v>107875.48820516164</v>
      </c>
      <c r="AD9" s="183">
        <v>140.30000000000001</v>
      </c>
      <c r="AE9" s="210">
        <f t="shared" si="18"/>
        <v>76.889157665831519</v>
      </c>
      <c r="AF9" s="88">
        <f t="shared" si="19"/>
        <v>147792.93490765971</v>
      </c>
      <c r="AG9" s="183">
        <v>200.9</v>
      </c>
      <c r="AH9" s="88">
        <f t="shared" si="20"/>
        <v>73.565423050104386</v>
      </c>
    </row>
    <row r="10" spans="1:37" ht="12.75" customHeight="1" x14ac:dyDescent="0.25">
      <c r="A10" s="1">
        <v>1984</v>
      </c>
      <c r="B10" s="88">
        <f t="shared" si="0"/>
        <v>1139262.1214998211</v>
      </c>
      <c r="C10" s="140">
        <v>1446.2</v>
      </c>
      <c r="D10" s="210">
        <f t="shared" si="21"/>
        <v>78.776249585107252</v>
      </c>
      <c r="E10" s="88">
        <f t="shared" si="1"/>
        <v>56271.704134290296</v>
      </c>
      <c r="F10" s="183">
        <v>45.1</v>
      </c>
      <c r="G10" s="210">
        <f t="shared" si="2"/>
        <v>124.77096260374788</v>
      </c>
      <c r="H10" s="88">
        <f t="shared" si="3"/>
        <v>11071.704996206781</v>
      </c>
      <c r="I10" s="183">
        <v>7.1</v>
      </c>
      <c r="J10" s="210">
        <f t="shared" si="4"/>
        <v>155.9395069888279</v>
      </c>
      <c r="K10" s="88">
        <f t="shared" si="5"/>
        <v>48522.048689963187</v>
      </c>
      <c r="L10" s="183">
        <v>50.9</v>
      </c>
      <c r="M10" s="210">
        <f t="shared" si="6"/>
        <v>95.328189960634944</v>
      </c>
      <c r="N10" s="88">
        <f t="shared" si="7"/>
        <v>57601.060073736713</v>
      </c>
      <c r="O10" s="183">
        <v>43.6</v>
      </c>
      <c r="P10" s="210">
        <f t="shared" si="8"/>
        <v>132.11252310490073</v>
      </c>
      <c r="Q10" s="88">
        <f t="shared" si="9"/>
        <v>358190.37622282561</v>
      </c>
      <c r="R10" s="183">
        <v>415.9</v>
      </c>
      <c r="S10" s="210">
        <f t="shared" si="10"/>
        <v>86.124158745569986</v>
      </c>
      <c r="T10" s="88">
        <f t="shared" si="11"/>
        <v>283963.82262453041</v>
      </c>
      <c r="U10" s="183">
        <v>434.5</v>
      </c>
      <c r="V10" s="210">
        <f t="shared" si="12"/>
        <v>65.354159407256716</v>
      </c>
      <c r="W10" s="88">
        <f t="shared" si="13"/>
        <v>35259.266903914599</v>
      </c>
      <c r="X10" s="183">
        <v>44.8</v>
      </c>
      <c r="Y10" s="210">
        <f t="shared" si="14"/>
        <v>78.703720767666525</v>
      </c>
      <c r="Z10" s="88">
        <f t="shared" si="15"/>
        <v>27502.137457673642</v>
      </c>
      <c r="AA10" s="183">
        <v>38.9</v>
      </c>
      <c r="AB10" s="210">
        <f t="shared" si="16"/>
        <v>70.699582153402687</v>
      </c>
      <c r="AC10" s="88">
        <f t="shared" si="17"/>
        <v>105832.45972136119</v>
      </c>
      <c r="AD10" s="183">
        <v>145.4</v>
      </c>
      <c r="AE10" s="210">
        <f t="shared" si="18"/>
        <v>72.787111225145253</v>
      </c>
      <c r="AF10" s="88">
        <f t="shared" si="19"/>
        <v>150793.18195579777</v>
      </c>
      <c r="AG10" s="183">
        <v>219.8</v>
      </c>
      <c r="AH10" s="88">
        <f t="shared" si="20"/>
        <v>68.604723364785158</v>
      </c>
    </row>
    <row r="11" spans="1:37" ht="12.75" customHeight="1" x14ac:dyDescent="0.25">
      <c r="A11" s="1">
        <v>1985</v>
      </c>
      <c r="B11" s="88">
        <f t="shared" si="0"/>
        <v>1088808.399321117</v>
      </c>
      <c r="C11" s="140">
        <v>1368.1</v>
      </c>
      <c r="D11" s="210">
        <f t="shared" si="21"/>
        <v>79.58543961122119</v>
      </c>
      <c r="E11" s="88">
        <f t="shared" si="1"/>
        <v>59368.368230618667</v>
      </c>
      <c r="F11" s="183">
        <v>46.1</v>
      </c>
      <c r="G11" s="210">
        <f t="shared" si="2"/>
        <v>128.78170982780622</v>
      </c>
      <c r="H11" s="88">
        <f t="shared" si="3"/>
        <v>11693.364040316459</v>
      </c>
      <c r="I11" s="183">
        <v>7.9</v>
      </c>
      <c r="J11" s="210">
        <f t="shared" si="4"/>
        <v>148.01726633311975</v>
      </c>
      <c r="K11" s="88">
        <f t="shared" si="5"/>
        <v>49583.308401220384</v>
      </c>
      <c r="L11" s="183">
        <v>53.2</v>
      </c>
      <c r="M11" s="210">
        <f t="shared" si="6"/>
        <v>93.201707521090938</v>
      </c>
      <c r="N11" s="88">
        <f t="shared" si="7"/>
        <v>57001.746313164171</v>
      </c>
      <c r="O11" s="183">
        <v>46.9</v>
      </c>
      <c r="P11" s="210">
        <f t="shared" si="8"/>
        <v>121.53890471890014</v>
      </c>
      <c r="Q11" s="88">
        <f t="shared" si="9"/>
        <v>345484.04205448658</v>
      </c>
      <c r="R11" s="183">
        <v>395.1</v>
      </c>
      <c r="S11" s="210">
        <f t="shared" si="10"/>
        <v>87.442177184127189</v>
      </c>
      <c r="T11" s="88">
        <f t="shared" si="11"/>
        <v>265020.60682478792</v>
      </c>
      <c r="U11" s="183">
        <v>394.3</v>
      </c>
      <c r="V11" s="210">
        <f t="shared" si="12"/>
        <v>67.212936044835885</v>
      </c>
      <c r="W11" s="88">
        <f t="shared" si="13"/>
        <v>34792.921708185058</v>
      </c>
      <c r="X11" s="183">
        <v>44</v>
      </c>
      <c r="Y11" s="210">
        <f t="shared" si="14"/>
        <v>79.074822064056946</v>
      </c>
      <c r="Z11" s="88">
        <f t="shared" si="15"/>
        <v>27843.114487050414</v>
      </c>
      <c r="AA11" s="183">
        <v>40.1</v>
      </c>
      <c r="AB11" s="210">
        <f t="shared" si="16"/>
        <v>69.43420071583644</v>
      </c>
      <c r="AC11" s="88">
        <f t="shared" si="17"/>
        <v>91527.676074260133</v>
      </c>
      <c r="AD11" s="183">
        <v>127.2</v>
      </c>
      <c r="AE11" s="210">
        <f t="shared" si="18"/>
        <v>71.955720184166765</v>
      </c>
      <c r="AF11" s="88">
        <f t="shared" si="19"/>
        <v>140884.40326975478</v>
      </c>
      <c r="AG11" s="183">
        <v>213.4</v>
      </c>
      <c r="AH11" s="88">
        <f t="shared" si="20"/>
        <v>66.018933116098779</v>
      </c>
    </row>
    <row r="12" spans="1:37" ht="12.75" customHeight="1" x14ac:dyDescent="0.25">
      <c r="A12" s="1">
        <v>1986</v>
      </c>
      <c r="B12" s="88">
        <f t="shared" si="0"/>
        <v>1038735.0648061843</v>
      </c>
      <c r="C12" s="140">
        <v>1274.2</v>
      </c>
      <c r="D12" s="210">
        <f t="shared" si="21"/>
        <v>81.520567007234675</v>
      </c>
      <c r="E12" s="88">
        <f t="shared" si="1"/>
        <v>61218.025505664635</v>
      </c>
      <c r="F12" s="183">
        <v>43.2</v>
      </c>
      <c r="G12" s="210">
        <f t="shared" si="2"/>
        <v>141.70839237422368</v>
      </c>
      <c r="H12" s="88">
        <f t="shared" si="3"/>
        <v>11776.393844153024</v>
      </c>
      <c r="I12" s="183">
        <v>7.8</v>
      </c>
      <c r="J12" s="210">
        <f t="shared" si="4"/>
        <v>150.9794082583721</v>
      </c>
      <c r="K12" s="88">
        <f t="shared" si="5"/>
        <v>48684.112980844831</v>
      </c>
      <c r="L12" s="183">
        <v>53.6</v>
      </c>
      <c r="M12" s="210">
        <f t="shared" si="6"/>
        <v>90.828568994113482</v>
      </c>
      <c r="N12" s="88">
        <f t="shared" si="7"/>
        <v>55467.377575363258</v>
      </c>
      <c r="O12" s="183">
        <v>45.5</v>
      </c>
      <c r="P12" s="210">
        <f t="shared" si="8"/>
        <v>121.90632434145772</v>
      </c>
      <c r="Q12" s="88">
        <f t="shared" si="9"/>
        <v>325234.79540343356</v>
      </c>
      <c r="R12" s="183">
        <v>363.3</v>
      </c>
      <c r="S12" s="210">
        <f t="shared" si="10"/>
        <v>89.522376934608744</v>
      </c>
      <c r="T12" s="88">
        <f t="shared" si="11"/>
        <v>236697.99031097777</v>
      </c>
      <c r="U12" s="183">
        <v>355.8</v>
      </c>
      <c r="V12" s="210">
        <f t="shared" si="12"/>
        <v>66.525573443220281</v>
      </c>
      <c r="W12" s="88">
        <f t="shared" si="13"/>
        <v>32399.834519572963</v>
      </c>
      <c r="X12" s="183">
        <v>41.4</v>
      </c>
      <c r="Y12" s="210">
        <f t="shared" si="14"/>
        <v>78.260469854040977</v>
      </c>
      <c r="Z12" s="88">
        <f t="shared" si="15"/>
        <v>28506.12537750525</v>
      </c>
      <c r="AA12" s="183">
        <v>38.5</v>
      </c>
      <c r="AB12" s="210">
        <f t="shared" si="16"/>
        <v>74.041884097416229</v>
      </c>
      <c r="AC12" s="88">
        <f t="shared" si="17"/>
        <v>99887.366308851793</v>
      </c>
      <c r="AD12" s="183">
        <v>130.5</v>
      </c>
      <c r="AE12" s="210">
        <f t="shared" si="18"/>
        <v>76.542043148545432</v>
      </c>
      <c r="AF12" s="88">
        <f t="shared" si="19"/>
        <v>134744.29064486831</v>
      </c>
      <c r="AG12" s="183">
        <v>194.5</v>
      </c>
      <c r="AH12" s="88">
        <f t="shared" si="20"/>
        <v>69.277270254431002</v>
      </c>
    </row>
    <row r="13" spans="1:37" ht="12.75" customHeight="1" x14ac:dyDescent="0.25">
      <c r="A13" s="1">
        <v>1987</v>
      </c>
      <c r="B13" s="88">
        <f t="shared" si="0"/>
        <v>971319.89944010333</v>
      </c>
      <c r="C13" s="140">
        <v>1193</v>
      </c>
      <c r="D13" s="210">
        <f t="shared" si="21"/>
        <v>81.418264831525846</v>
      </c>
      <c r="E13" s="88">
        <f t="shared" si="1"/>
        <v>62119.915890622222</v>
      </c>
      <c r="F13" s="183">
        <v>41.3</v>
      </c>
      <c r="G13" s="210">
        <f t="shared" si="2"/>
        <v>150.41141862136132</v>
      </c>
      <c r="H13" s="88">
        <f t="shared" si="3"/>
        <v>11542.207217947325</v>
      </c>
      <c r="I13" s="183">
        <v>7.5</v>
      </c>
      <c r="J13" s="210">
        <f t="shared" si="4"/>
        <v>153.89609623929766</v>
      </c>
      <c r="K13" s="88">
        <f t="shared" si="5"/>
        <v>47186.848048312509</v>
      </c>
      <c r="L13" s="183">
        <v>49.1</v>
      </c>
      <c r="M13" s="210">
        <f t="shared" si="6"/>
        <v>96.103560179862555</v>
      </c>
      <c r="N13" s="88">
        <f t="shared" si="7"/>
        <v>54637.960800260247</v>
      </c>
      <c r="O13" s="183">
        <v>42.7</v>
      </c>
      <c r="P13" s="210">
        <f t="shared" si="8"/>
        <v>127.95775363058604</v>
      </c>
      <c r="Q13" s="88">
        <f t="shared" si="9"/>
        <v>302110.46167743026</v>
      </c>
      <c r="R13" s="183">
        <v>341.8</v>
      </c>
      <c r="S13" s="210">
        <f t="shared" si="10"/>
        <v>88.388081239739677</v>
      </c>
      <c r="T13" s="88">
        <f t="shared" si="11"/>
        <v>203676.02385092177</v>
      </c>
      <c r="U13" s="183">
        <v>318</v>
      </c>
      <c r="V13" s="210">
        <f t="shared" si="12"/>
        <v>64.049064104063447</v>
      </c>
      <c r="W13" s="88">
        <f t="shared" si="13"/>
        <v>31582.056939501785</v>
      </c>
      <c r="X13" s="183">
        <v>40.700000000000003</v>
      </c>
      <c r="Y13" s="210">
        <f t="shared" si="14"/>
        <v>77.597191497547385</v>
      </c>
      <c r="Z13" s="88">
        <f t="shared" si="15"/>
        <v>28227.549373112466</v>
      </c>
      <c r="AA13" s="183">
        <v>36.6</v>
      </c>
      <c r="AB13" s="210">
        <f t="shared" si="16"/>
        <v>77.124451839105092</v>
      </c>
      <c r="AC13" s="88">
        <f t="shared" si="17"/>
        <v>94267.245848151608</v>
      </c>
      <c r="AD13" s="183">
        <v>126.2</v>
      </c>
      <c r="AE13" s="210">
        <f t="shared" si="18"/>
        <v>74.696708279042483</v>
      </c>
      <c r="AF13" s="88">
        <f t="shared" si="19"/>
        <v>131539.26975476841</v>
      </c>
      <c r="AG13" s="183">
        <v>189.2</v>
      </c>
      <c r="AH13" s="88">
        <f t="shared" si="20"/>
        <v>69.523926931695783</v>
      </c>
    </row>
    <row r="14" spans="1:37" ht="12.75" customHeight="1" x14ac:dyDescent="0.25">
      <c r="A14" s="1">
        <v>1988</v>
      </c>
      <c r="B14" s="88">
        <f t="shared" si="0"/>
        <v>944471.5825086924</v>
      </c>
      <c r="C14" s="140">
        <v>1069.5</v>
      </c>
      <c r="D14" s="210">
        <f t="shared" si="21"/>
        <v>88.309638383234443</v>
      </c>
      <c r="E14" s="88">
        <f t="shared" si="1"/>
        <v>65194.684382229083</v>
      </c>
      <c r="F14" s="183">
        <v>38.5</v>
      </c>
      <c r="G14" s="210">
        <f t="shared" si="2"/>
        <v>169.33684255124436</v>
      </c>
      <c r="H14" s="88">
        <f t="shared" si="3"/>
        <v>11640.139807087891</v>
      </c>
      <c r="I14" s="183">
        <v>7.6</v>
      </c>
      <c r="J14" s="210">
        <f t="shared" si="4"/>
        <v>153.15973430378807</v>
      </c>
      <c r="K14" s="88">
        <f t="shared" si="5"/>
        <v>45832.827037398158</v>
      </c>
      <c r="L14" s="183">
        <v>42.3</v>
      </c>
      <c r="M14" s="210">
        <f t="shared" si="6"/>
        <v>108.35183696784435</v>
      </c>
      <c r="N14" s="88">
        <f t="shared" si="7"/>
        <v>55147.325200607243</v>
      </c>
      <c r="O14" s="183">
        <v>38.799999999999997</v>
      </c>
      <c r="P14" s="210">
        <f t="shared" si="8"/>
        <v>142.13228144486405</v>
      </c>
      <c r="Q14" s="88">
        <f t="shared" si="9"/>
        <v>307104.1442573184</v>
      </c>
      <c r="R14" s="183">
        <v>323.10000000000002</v>
      </c>
      <c r="S14" s="210">
        <f t="shared" si="10"/>
        <v>95.049255418544845</v>
      </c>
      <c r="T14" s="88">
        <f t="shared" si="11"/>
        <v>184916.15024620734</v>
      </c>
      <c r="U14" s="183">
        <v>269.3</v>
      </c>
      <c r="V14" s="210">
        <f t="shared" si="12"/>
        <v>68.665484681101859</v>
      </c>
      <c r="W14" s="88">
        <f t="shared" si="13"/>
        <v>32753.498220640573</v>
      </c>
      <c r="X14" s="183">
        <v>42.4</v>
      </c>
      <c r="Y14" s="210">
        <f t="shared" si="14"/>
        <v>77.248816558114555</v>
      </c>
      <c r="Z14" s="88">
        <f t="shared" si="15"/>
        <v>28219.749244989467</v>
      </c>
      <c r="AA14" s="183">
        <v>36.700000000000003</v>
      </c>
      <c r="AB14" s="210">
        <f t="shared" si="16"/>
        <v>76.893049713867754</v>
      </c>
      <c r="AC14" s="88">
        <f t="shared" si="17"/>
        <v>81306.559887761381</v>
      </c>
      <c r="AD14" s="183">
        <v>106.6</v>
      </c>
      <c r="AE14" s="210">
        <f t="shared" si="18"/>
        <v>76.272570251183282</v>
      </c>
      <c r="AF14" s="88">
        <f t="shared" si="19"/>
        <v>126831.53981229187</v>
      </c>
      <c r="AG14" s="183">
        <v>164.2</v>
      </c>
      <c r="AH14" s="88">
        <f t="shared" si="20"/>
        <v>77.242107072041335</v>
      </c>
    </row>
    <row r="15" spans="1:37" ht="12.75" customHeight="1" x14ac:dyDescent="0.25">
      <c r="A15" s="1">
        <v>1989</v>
      </c>
      <c r="B15" s="88">
        <f t="shared" si="0"/>
        <v>949498.89699758042</v>
      </c>
      <c r="C15" s="140">
        <v>1060.8</v>
      </c>
      <c r="D15" s="210">
        <f t="shared" si="21"/>
        <v>89.507814573678402</v>
      </c>
      <c r="E15" s="88">
        <f t="shared" si="1"/>
        <v>68994.09312533366</v>
      </c>
      <c r="F15" s="140">
        <v>37.799999999999997</v>
      </c>
      <c r="G15" s="210">
        <f t="shared" si="2"/>
        <v>182.52405588712608</v>
      </c>
      <c r="H15" s="88">
        <f t="shared" si="3"/>
        <v>12329.925869730137</v>
      </c>
      <c r="I15" s="140">
        <v>8.6999999999999993</v>
      </c>
      <c r="J15" s="210">
        <f t="shared" si="4"/>
        <v>141.7232858589671</v>
      </c>
      <c r="K15" s="88">
        <f t="shared" si="5"/>
        <v>47109.475419117407</v>
      </c>
      <c r="L15" s="140">
        <v>41.7</v>
      </c>
      <c r="M15" s="210">
        <f t="shared" si="6"/>
        <v>112.97236311538946</v>
      </c>
      <c r="N15" s="88">
        <f t="shared" si="7"/>
        <v>54849.237204510951</v>
      </c>
      <c r="O15" s="140">
        <v>40.799999999999997</v>
      </c>
      <c r="P15" s="210">
        <f t="shared" si="8"/>
        <v>134.43440491301706</v>
      </c>
      <c r="Q15" s="88">
        <f t="shared" si="9"/>
        <v>320204.44079452811</v>
      </c>
      <c r="R15" s="183">
        <v>332.4</v>
      </c>
      <c r="S15" s="210">
        <f t="shared" si="10"/>
        <v>96.331059204130014</v>
      </c>
      <c r="T15" s="88">
        <f t="shared" si="11"/>
        <v>179085.65400899883</v>
      </c>
      <c r="U15" s="183">
        <v>274</v>
      </c>
      <c r="V15" s="210">
        <f t="shared" si="12"/>
        <v>65.359727740510522</v>
      </c>
      <c r="W15" s="88">
        <f t="shared" si="13"/>
        <v>33181.911032028474</v>
      </c>
      <c r="X15" s="183">
        <v>41.4</v>
      </c>
      <c r="Y15" s="210">
        <f t="shared" si="14"/>
        <v>80.149543555624334</v>
      </c>
      <c r="Z15" s="88">
        <f t="shared" si="15"/>
        <v>27947.859064702108</v>
      </c>
      <c r="AA15" s="183">
        <v>36.200000000000003</v>
      </c>
      <c r="AB15" s="210">
        <f t="shared" si="16"/>
        <v>77.204030565475421</v>
      </c>
      <c r="AC15" s="88">
        <f t="shared" si="17"/>
        <v>79688.863649711202</v>
      </c>
      <c r="AD15" s="183">
        <v>96.7</v>
      </c>
      <c r="AE15" s="210">
        <f t="shared" si="18"/>
        <v>82.408338831138778</v>
      </c>
      <c r="AF15" s="88">
        <f t="shared" si="19"/>
        <v>120234.30578262187</v>
      </c>
      <c r="AG15" s="183">
        <v>151</v>
      </c>
      <c r="AH15" s="88">
        <f t="shared" si="20"/>
        <v>79.625368067961503</v>
      </c>
    </row>
    <row r="16" spans="1:37" ht="12.75" customHeight="1" x14ac:dyDescent="0.25">
      <c r="A16" s="1">
        <v>1990</v>
      </c>
      <c r="B16" s="88">
        <f t="shared" si="0"/>
        <v>1028685.778351776</v>
      </c>
      <c r="C16" s="140">
        <v>1158.3</v>
      </c>
      <c r="D16" s="210">
        <f t="shared" si="21"/>
        <v>88.809961007664342</v>
      </c>
      <c r="E16" s="88">
        <f t="shared" si="1"/>
        <v>67021.403404709665</v>
      </c>
      <c r="F16" s="140">
        <v>42.3</v>
      </c>
      <c r="G16" s="210">
        <f t="shared" si="2"/>
        <v>158.44303405368717</v>
      </c>
      <c r="H16" s="88">
        <f t="shared" si="3"/>
        <v>12001.000108377586</v>
      </c>
      <c r="I16" s="140">
        <v>9.3000000000000007</v>
      </c>
      <c r="J16" s="210">
        <f t="shared" si="4"/>
        <v>129.04301191803856</v>
      </c>
      <c r="K16" s="88">
        <f t="shared" si="5"/>
        <v>49839.4745384204</v>
      </c>
      <c r="L16" s="140">
        <v>46.1</v>
      </c>
      <c r="M16" s="210">
        <f t="shared" si="6"/>
        <v>108.1116584347514</v>
      </c>
      <c r="N16" s="88">
        <f t="shared" si="7"/>
        <v>55121.177130774238</v>
      </c>
      <c r="O16" s="140">
        <v>41.3</v>
      </c>
      <c r="P16" s="210">
        <f t="shared" si="8"/>
        <v>133.46531992923545</v>
      </c>
      <c r="Q16" s="88">
        <f t="shared" si="9"/>
        <v>346188.14501161716</v>
      </c>
      <c r="R16" s="183">
        <v>365.1</v>
      </c>
      <c r="S16" s="210">
        <f t="shared" si="10"/>
        <v>94.820089019889664</v>
      </c>
      <c r="T16" s="88">
        <f t="shared" si="11"/>
        <v>241012.42886532258</v>
      </c>
      <c r="U16" s="183">
        <v>341.5</v>
      </c>
      <c r="V16" s="210">
        <f t="shared" si="12"/>
        <v>70.574649740943656</v>
      </c>
      <c r="W16" s="88">
        <f t="shared" si="13"/>
        <v>32360.786476868336</v>
      </c>
      <c r="X16" s="183">
        <v>40.9</v>
      </c>
      <c r="Y16" s="210">
        <f t="shared" si="14"/>
        <v>79.121727327306445</v>
      </c>
      <c r="Z16" s="88">
        <f t="shared" si="15"/>
        <v>25849.624599615625</v>
      </c>
      <c r="AA16" s="183">
        <v>34.4</v>
      </c>
      <c r="AB16" s="210">
        <f t="shared" si="16"/>
        <v>75.144257557022172</v>
      </c>
      <c r="AC16" s="88">
        <f t="shared" si="17"/>
        <v>75534.705732650284</v>
      </c>
      <c r="AD16" s="183">
        <v>94.1</v>
      </c>
      <c r="AE16" s="210">
        <f t="shared" si="18"/>
        <v>80.270675592614538</v>
      </c>
      <c r="AF16" s="88">
        <f t="shared" si="19"/>
        <v>117006.53224341509</v>
      </c>
      <c r="AG16" s="183">
        <v>143.4</v>
      </c>
      <c r="AH16" s="88">
        <f t="shared" si="20"/>
        <v>81.594513419396861</v>
      </c>
    </row>
    <row r="17" spans="1:34" ht="12.75" customHeight="1" x14ac:dyDescent="0.25">
      <c r="A17" s="1">
        <v>1991</v>
      </c>
      <c r="B17" s="88">
        <f t="shared" si="0"/>
        <v>1235198.8821160377</v>
      </c>
      <c r="C17" s="140">
        <v>1479</v>
      </c>
      <c r="D17" s="210">
        <f t="shared" si="21"/>
        <v>83.515813530496132</v>
      </c>
      <c r="E17" s="88">
        <f t="shared" si="1"/>
        <v>72467.153093303292</v>
      </c>
      <c r="F17" s="140">
        <v>45</v>
      </c>
      <c r="G17" s="210">
        <f t="shared" si="2"/>
        <v>161.03811798511845</v>
      </c>
      <c r="H17" s="88">
        <f t="shared" si="3"/>
        <v>13549.825295328925</v>
      </c>
      <c r="I17" s="140">
        <v>10.6</v>
      </c>
      <c r="J17" s="210">
        <f t="shared" si="4"/>
        <v>127.82854052197098</v>
      </c>
      <c r="K17" s="88">
        <f t="shared" si="5"/>
        <v>55777.301041109677</v>
      </c>
      <c r="L17" s="140">
        <v>52.3</v>
      </c>
      <c r="M17" s="210">
        <f t="shared" si="6"/>
        <v>106.64875916082157</v>
      </c>
      <c r="N17" s="88">
        <f t="shared" si="7"/>
        <v>60848.650346996321</v>
      </c>
      <c r="O17" s="140">
        <v>43</v>
      </c>
      <c r="P17" s="210">
        <f t="shared" si="8"/>
        <v>141.5084891790612</v>
      </c>
      <c r="Q17" s="88">
        <f t="shared" si="9"/>
        <v>391267.49862410314</v>
      </c>
      <c r="R17" s="183">
        <v>426.5</v>
      </c>
      <c r="S17" s="210">
        <f t="shared" si="10"/>
        <v>91.739155597679527</v>
      </c>
      <c r="T17" s="88">
        <f t="shared" si="11"/>
        <v>342166.9282215999</v>
      </c>
      <c r="U17" s="183">
        <v>529.5</v>
      </c>
      <c r="V17" s="210">
        <f t="shared" si="12"/>
        <v>64.620760759508954</v>
      </c>
      <c r="W17" s="88">
        <f t="shared" si="13"/>
        <v>36234.35231316727</v>
      </c>
      <c r="X17" s="183">
        <v>47.7</v>
      </c>
      <c r="Y17" s="210">
        <f t="shared" si="14"/>
        <v>75.963002752971207</v>
      </c>
      <c r="Z17" s="88">
        <f t="shared" si="15"/>
        <v>28023.631737896947</v>
      </c>
      <c r="AA17" s="183">
        <v>36</v>
      </c>
      <c r="AB17" s="210">
        <f t="shared" si="16"/>
        <v>77.843421494158193</v>
      </c>
      <c r="AC17" s="88">
        <f t="shared" si="17"/>
        <v>90502.577571861999</v>
      </c>
      <c r="AD17" s="183">
        <v>114.9</v>
      </c>
      <c r="AE17" s="210">
        <f t="shared" si="18"/>
        <v>78.766386050358577</v>
      </c>
      <c r="AF17" s="88">
        <f t="shared" si="19"/>
        <v>137374.29003935817</v>
      </c>
      <c r="AG17" s="183">
        <v>173.3</v>
      </c>
      <c r="AH17" s="88">
        <f t="shared" si="20"/>
        <v>79.269642261603096</v>
      </c>
    </row>
    <row r="18" spans="1:34" ht="12.75" customHeight="1" x14ac:dyDescent="0.25">
      <c r="A18" s="1">
        <v>1992</v>
      </c>
      <c r="B18" s="88">
        <f t="shared" si="0"/>
        <v>1226758.7636999427</v>
      </c>
      <c r="C18" s="140">
        <v>1605.2</v>
      </c>
      <c r="D18" s="210">
        <f t="shared" si="21"/>
        <v>76.424044586340813</v>
      </c>
      <c r="E18" s="88">
        <f t="shared" si="1"/>
        <v>72700.706210332763</v>
      </c>
      <c r="F18" s="140">
        <v>48.7</v>
      </c>
      <c r="G18" s="210">
        <f t="shared" si="2"/>
        <v>149.2827642922644</v>
      </c>
      <c r="H18" s="88">
        <f t="shared" si="3"/>
        <v>14116.131136880893</v>
      </c>
      <c r="I18" s="140">
        <v>11.5</v>
      </c>
      <c r="J18" s="210">
        <f t="shared" si="4"/>
        <v>122.74896640765994</v>
      </c>
      <c r="K18" s="88">
        <f t="shared" si="5"/>
        <v>55936.228603780706</v>
      </c>
      <c r="L18" s="140">
        <v>55.7</v>
      </c>
      <c r="M18" s="210">
        <f t="shared" si="6"/>
        <v>100.42410880391509</v>
      </c>
      <c r="N18" s="88">
        <f t="shared" si="7"/>
        <v>60599.720722186088</v>
      </c>
      <c r="O18" s="140">
        <v>44.4</v>
      </c>
      <c r="P18" s="210">
        <f t="shared" si="8"/>
        <v>136.48585748240109</v>
      </c>
      <c r="Q18" s="88">
        <f t="shared" si="9"/>
        <v>385989.86976239592</v>
      </c>
      <c r="R18" s="183">
        <v>442.5</v>
      </c>
      <c r="S18" s="210">
        <f t="shared" si="10"/>
        <v>87.229349098846527</v>
      </c>
      <c r="T18" s="88">
        <f t="shared" si="11"/>
        <v>345751.21452556975</v>
      </c>
      <c r="U18" s="183">
        <v>596</v>
      </c>
      <c r="V18" s="210">
        <f t="shared" si="12"/>
        <v>58.011948745900966</v>
      </c>
      <c r="W18" s="88">
        <f t="shared" si="13"/>
        <v>33889.238434163708</v>
      </c>
      <c r="X18" s="183">
        <v>51.1</v>
      </c>
      <c r="Y18" s="210">
        <f t="shared" si="14"/>
        <v>66.319448990535633</v>
      </c>
      <c r="Z18" s="88">
        <f t="shared" si="15"/>
        <v>28020.288825844236</v>
      </c>
      <c r="AA18" s="183">
        <v>38.799999999999997</v>
      </c>
      <c r="AB18" s="210">
        <f t="shared" si="16"/>
        <v>72.217239241866594</v>
      </c>
      <c r="AC18" s="88">
        <f t="shared" si="17"/>
        <v>94160.912786714034</v>
      </c>
      <c r="AD18" s="183">
        <v>133.9</v>
      </c>
      <c r="AE18" s="210">
        <f t="shared" si="18"/>
        <v>70.321816868345053</v>
      </c>
      <c r="AF18" s="88">
        <f t="shared" si="19"/>
        <v>129103.70208901</v>
      </c>
      <c r="AG18" s="183">
        <v>182.6</v>
      </c>
      <c r="AH18" s="88">
        <f t="shared" si="20"/>
        <v>70.703013192228923</v>
      </c>
    </row>
    <row r="19" spans="1:34" ht="12.75" customHeight="1" x14ac:dyDescent="0.25">
      <c r="A19" s="1">
        <v>1993</v>
      </c>
      <c r="B19" s="88">
        <f t="shared" si="0"/>
        <v>1146699.982532159</v>
      </c>
      <c r="C19" s="140">
        <v>1642.3</v>
      </c>
      <c r="D19" s="210">
        <f t="shared" si="21"/>
        <v>69.822808410896855</v>
      </c>
      <c r="E19" s="88">
        <f t="shared" si="1"/>
        <v>64070.710006524707</v>
      </c>
      <c r="F19" s="140">
        <v>48.8</v>
      </c>
      <c r="G19" s="210">
        <f t="shared" si="2"/>
        <v>131.29243853796046</v>
      </c>
      <c r="H19" s="88">
        <f t="shared" si="3"/>
        <v>14255.578627939742</v>
      </c>
      <c r="I19" s="140">
        <v>11.1</v>
      </c>
      <c r="J19" s="210">
        <f t="shared" si="4"/>
        <v>128.42863628774543</v>
      </c>
      <c r="K19" s="88">
        <f t="shared" si="5"/>
        <v>54452.556160161039</v>
      </c>
      <c r="L19" s="140">
        <v>61.4</v>
      </c>
      <c r="M19" s="210">
        <f t="shared" si="6"/>
        <v>88.684944886255764</v>
      </c>
      <c r="N19" s="88">
        <f t="shared" si="7"/>
        <v>58554.941661244862</v>
      </c>
      <c r="O19" s="140">
        <v>43.3</v>
      </c>
      <c r="P19" s="210">
        <f t="shared" si="8"/>
        <v>135.230812150681</v>
      </c>
      <c r="Q19" s="88">
        <f t="shared" si="9"/>
        <v>366460.44265233813</v>
      </c>
      <c r="R19" s="183">
        <v>462.8</v>
      </c>
      <c r="S19" s="210">
        <f t="shared" si="10"/>
        <v>79.18332814441186</v>
      </c>
      <c r="T19" s="88">
        <f t="shared" si="11"/>
        <v>315723.83725097222</v>
      </c>
      <c r="U19" s="183">
        <v>605.4</v>
      </c>
      <c r="V19" s="210">
        <f t="shared" si="12"/>
        <v>52.151278039473439</v>
      </c>
      <c r="W19" s="88">
        <f t="shared" si="13"/>
        <v>31604.370106761573</v>
      </c>
      <c r="X19" s="183">
        <v>51.8</v>
      </c>
      <c r="Y19" s="210">
        <f t="shared" si="14"/>
        <v>61.012297503400717</v>
      </c>
      <c r="Z19" s="88">
        <f t="shared" si="15"/>
        <v>26137.115036148985</v>
      </c>
      <c r="AA19" s="183">
        <v>40.6</v>
      </c>
      <c r="AB19" s="210">
        <f t="shared" si="16"/>
        <v>64.377130630908823</v>
      </c>
      <c r="AC19" s="88">
        <f t="shared" si="17"/>
        <v>87552.731182093994</v>
      </c>
      <c r="AD19" s="183">
        <v>137.19999999999999</v>
      </c>
      <c r="AE19" s="210">
        <f t="shared" si="18"/>
        <v>63.813944010272593</v>
      </c>
      <c r="AF19" s="88">
        <f t="shared" si="19"/>
        <v>120969.63003330307</v>
      </c>
      <c r="AG19" s="183">
        <v>179.8</v>
      </c>
      <c r="AH19" s="88">
        <f t="shared" si="20"/>
        <v>67.280105691492253</v>
      </c>
    </row>
    <row r="20" spans="1:34" ht="12.75" customHeight="1" x14ac:dyDescent="0.2">
      <c r="A20" s="1">
        <v>1994</v>
      </c>
      <c r="B20" s="88">
        <f t="shared" si="0"/>
        <v>957345.99531987449</v>
      </c>
      <c r="C20" s="140">
        <v>1515</v>
      </c>
      <c r="D20" s="210">
        <f t="shared" si="21"/>
        <v>63.191154806592372</v>
      </c>
      <c r="E20" s="88">
        <f t="shared" si="1"/>
        <v>52863.288332641321</v>
      </c>
      <c r="F20" s="140">
        <v>48.3</v>
      </c>
      <c r="G20" s="210">
        <f t="shared" si="2"/>
        <v>109.44780193093442</v>
      </c>
      <c r="H20" s="88">
        <f t="shared" si="3"/>
        <v>12705.688956323833</v>
      </c>
      <c r="I20" s="140">
        <v>11</v>
      </c>
      <c r="J20" s="210">
        <f t="shared" si="4"/>
        <v>115.50626323930759</v>
      </c>
      <c r="K20" s="88">
        <f t="shared" si="5"/>
        <v>50508.64322335105</v>
      </c>
      <c r="L20" s="140">
        <v>58.1</v>
      </c>
      <c r="M20" s="210">
        <f t="shared" si="6"/>
        <v>86.933981451550849</v>
      </c>
      <c r="N20" s="88">
        <f t="shared" si="7"/>
        <v>53962.294675775331</v>
      </c>
      <c r="O20" s="140">
        <v>42.8</v>
      </c>
      <c r="P20" s="210">
        <f t="shared" si="8"/>
        <v>126.08012774713863</v>
      </c>
      <c r="Q20" s="88">
        <f t="shared" si="9"/>
        <v>314731.92629290075</v>
      </c>
      <c r="R20" s="140">
        <v>435.1</v>
      </c>
      <c r="S20" s="210">
        <f t="shared" si="10"/>
        <v>72.335538104550849</v>
      </c>
      <c r="T20" s="88">
        <f t="shared" si="11"/>
        <v>244844.38795906721</v>
      </c>
      <c r="U20" s="140">
        <v>534.6</v>
      </c>
      <c r="V20" s="210">
        <f t="shared" si="12"/>
        <v>45.799548813892109</v>
      </c>
      <c r="W20" s="88">
        <f t="shared" si="13"/>
        <v>25936.825622775807</v>
      </c>
      <c r="X20" s="140">
        <v>48.7</v>
      </c>
      <c r="Y20" s="210">
        <f t="shared" si="14"/>
        <v>53.258368835268591</v>
      </c>
      <c r="Z20" s="88">
        <f t="shared" si="15"/>
        <v>20864.228425002286</v>
      </c>
      <c r="AA20" s="140">
        <v>33.5</v>
      </c>
      <c r="AB20" s="210">
        <f t="shared" si="16"/>
        <v>62.281278880603836</v>
      </c>
      <c r="AC20" s="88">
        <f t="shared" si="17"/>
        <v>74302.914874873546</v>
      </c>
      <c r="AD20" s="140">
        <v>127.7</v>
      </c>
      <c r="AE20" s="210">
        <f t="shared" si="18"/>
        <v>58.185524569204034</v>
      </c>
      <c r="AF20" s="88">
        <f t="shared" si="19"/>
        <v>100633.93278837422</v>
      </c>
      <c r="AG20" s="140">
        <v>175.2</v>
      </c>
      <c r="AH20" s="88">
        <f t="shared" si="20"/>
        <v>57.439459354094879</v>
      </c>
    </row>
    <row r="21" spans="1:34" ht="12.75" customHeight="1" x14ac:dyDescent="0.2">
      <c r="A21" s="1">
        <v>1995</v>
      </c>
      <c r="B21" s="88">
        <f t="shared" si="0"/>
        <v>787043.44643636211</v>
      </c>
      <c r="C21" s="140">
        <v>1393.8</v>
      </c>
      <c r="D21" s="210">
        <f t="shared" si="21"/>
        <v>56.467459207659793</v>
      </c>
      <c r="E21" s="88">
        <f t="shared" si="1"/>
        <v>40826.961622872055</v>
      </c>
      <c r="F21" s="140">
        <v>42.7</v>
      </c>
      <c r="G21" s="210">
        <f t="shared" si="2"/>
        <v>95.61349326199543</v>
      </c>
      <c r="H21" s="88">
        <f t="shared" si="3"/>
        <v>10868.388425273653</v>
      </c>
      <c r="I21" s="140">
        <v>9.9</v>
      </c>
      <c r="J21" s="210">
        <f t="shared" si="4"/>
        <v>109.78170126539044</v>
      </c>
      <c r="K21" s="88">
        <f t="shared" si="5"/>
        <v>39918.003208253387</v>
      </c>
      <c r="L21" s="140">
        <v>52</v>
      </c>
      <c r="M21" s="210">
        <f t="shared" si="6"/>
        <v>76.765390785102667</v>
      </c>
      <c r="N21" s="88">
        <f t="shared" si="7"/>
        <v>45226.747505964006</v>
      </c>
      <c r="O21" s="140">
        <v>39.700000000000003</v>
      </c>
      <c r="P21" s="210">
        <f t="shared" si="8"/>
        <v>113.92127835255415</v>
      </c>
      <c r="Q21" s="88">
        <f t="shared" si="9"/>
        <v>266605.65095521236</v>
      </c>
      <c r="R21" s="140">
        <v>405.6</v>
      </c>
      <c r="S21" s="210">
        <f t="shared" si="10"/>
        <v>65.731176271008962</v>
      </c>
      <c r="T21" s="88">
        <f t="shared" si="11"/>
        <v>193908.49521521575</v>
      </c>
      <c r="U21" s="140">
        <v>489</v>
      </c>
      <c r="V21" s="210">
        <f t="shared" si="12"/>
        <v>39.654089001066609</v>
      </c>
      <c r="W21" s="88">
        <f t="shared" si="13"/>
        <v>21679.473309608544</v>
      </c>
      <c r="X21" s="140">
        <v>40.4</v>
      </c>
      <c r="Y21" s="210">
        <f t="shared" si="14"/>
        <v>53.662062647545902</v>
      </c>
      <c r="Z21" s="88">
        <f t="shared" si="15"/>
        <v>16823.762057289281</v>
      </c>
      <c r="AA21" s="140">
        <v>33.1</v>
      </c>
      <c r="AB21" s="210">
        <f t="shared" si="16"/>
        <v>50.827075701780309</v>
      </c>
      <c r="AC21" s="88">
        <f t="shared" si="17"/>
        <v>61341.034160984032</v>
      </c>
      <c r="AD21" s="140">
        <v>116</v>
      </c>
      <c r="AE21" s="210">
        <f t="shared" si="18"/>
        <v>52.880201862917275</v>
      </c>
      <c r="AF21" s="88">
        <f t="shared" si="19"/>
        <v>84757.754768392377</v>
      </c>
      <c r="AG21" s="140">
        <v>165.4</v>
      </c>
      <c r="AH21" s="88">
        <f t="shared" si="20"/>
        <v>51.244108082462134</v>
      </c>
    </row>
    <row r="22" spans="1:34" ht="12.75" customHeight="1" x14ac:dyDescent="0.2">
      <c r="A22" s="1">
        <v>1996</v>
      </c>
      <c r="B22" s="88">
        <f t="shared" si="0"/>
        <v>755485.16090409702</v>
      </c>
      <c r="C22" s="140">
        <v>1428.4</v>
      </c>
      <c r="D22" s="210">
        <f t="shared" si="21"/>
        <v>52.890308100258814</v>
      </c>
      <c r="E22" s="88">
        <f t="shared" si="1"/>
        <v>38524.795183581475</v>
      </c>
      <c r="F22" s="140">
        <v>44.1</v>
      </c>
      <c r="G22" s="210">
        <f t="shared" si="2"/>
        <v>87.357812207667735</v>
      </c>
      <c r="H22" s="88">
        <f t="shared" si="3"/>
        <v>9927.3839817925655</v>
      </c>
      <c r="I22" s="140">
        <v>10.1</v>
      </c>
      <c r="J22" s="210">
        <f t="shared" si="4"/>
        <v>98.290930512797686</v>
      </c>
      <c r="K22" s="88">
        <f t="shared" si="5"/>
        <v>37355.296260183059</v>
      </c>
      <c r="L22" s="140">
        <v>53.3</v>
      </c>
      <c r="M22" s="210">
        <f t="shared" si="6"/>
        <v>70.08498360259486</v>
      </c>
      <c r="N22" s="88">
        <f t="shared" si="7"/>
        <v>42333.725059639997</v>
      </c>
      <c r="O22" s="140">
        <v>40.200000000000003</v>
      </c>
      <c r="P22" s="210">
        <f t="shared" si="8"/>
        <v>105.307773780199</v>
      </c>
      <c r="Q22" s="88">
        <f t="shared" si="9"/>
        <v>258380.638732778</v>
      </c>
      <c r="R22" s="140">
        <v>419.6</v>
      </c>
      <c r="S22" s="210">
        <f t="shared" si="10"/>
        <v>61.577845265199706</v>
      </c>
      <c r="T22" s="88">
        <f t="shared" si="11"/>
        <v>192523.24307500364</v>
      </c>
      <c r="U22" s="140">
        <v>512.29999999999995</v>
      </c>
      <c r="V22" s="210">
        <f t="shared" si="12"/>
        <v>37.580176278548436</v>
      </c>
      <c r="W22" s="88">
        <f t="shared" si="13"/>
        <v>19560.838078291818</v>
      </c>
      <c r="X22" s="140">
        <v>40.4</v>
      </c>
      <c r="Y22" s="210">
        <f t="shared" si="14"/>
        <v>48.417916035375789</v>
      </c>
      <c r="Z22" s="88">
        <f t="shared" si="15"/>
        <v>15738.429944174979</v>
      </c>
      <c r="AA22" s="140">
        <v>32.1</v>
      </c>
      <c r="AB22" s="210">
        <f t="shared" si="16"/>
        <v>49.029376773130778</v>
      </c>
      <c r="AC22" s="88">
        <f t="shared" si="17"/>
        <v>53337.380469183328</v>
      </c>
      <c r="AD22" s="140">
        <v>103.8</v>
      </c>
      <c r="AE22" s="210">
        <f t="shared" si="18"/>
        <v>51.384759604222857</v>
      </c>
      <c r="AF22" s="88">
        <f t="shared" si="19"/>
        <v>82139.131698455953</v>
      </c>
      <c r="AG22" s="140">
        <v>172.4</v>
      </c>
      <c r="AH22" s="88">
        <f t="shared" si="20"/>
        <v>47.644507945740109</v>
      </c>
    </row>
    <row r="23" spans="1:34" ht="12.75" customHeight="1" x14ac:dyDescent="0.2">
      <c r="A23" s="1">
        <v>1997</v>
      </c>
      <c r="B23" s="140">
        <v>646565</v>
      </c>
      <c r="C23" s="140">
        <v>1372.4</v>
      </c>
      <c r="D23" s="210">
        <f t="shared" si="21"/>
        <v>47.111993587875254</v>
      </c>
      <c r="E23" s="88">
        <v>35155.833333333336</v>
      </c>
      <c r="F23" s="140">
        <v>42</v>
      </c>
      <c r="G23" s="210">
        <f t="shared" si="2"/>
        <v>83.70436507936509</v>
      </c>
      <c r="H23" s="88">
        <v>9822.5</v>
      </c>
      <c r="I23" s="140">
        <v>10.6</v>
      </c>
      <c r="J23" s="210">
        <f t="shared" si="4"/>
        <v>92.665094339622641</v>
      </c>
      <c r="K23" s="88">
        <v>33241.666666666664</v>
      </c>
      <c r="L23" s="140">
        <v>52.6</v>
      </c>
      <c r="M23" s="210">
        <f t="shared" si="6"/>
        <v>63.197084917617232</v>
      </c>
      <c r="N23" s="88">
        <v>38582.5</v>
      </c>
      <c r="O23" s="140">
        <v>44.8</v>
      </c>
      <c r="P23" s="210">
        <f t="shared" si="8"/>
        <v>86.121651785714292</v>
      </c>
      <c r="Q23" s="88">
        <v>225029.16666666666</v>
      </c>
      <c r="R23" s="140">
        <v>409</v>
      </c>
      <c r="S23" s="210">
        <f t="shared" si="10"/>
        <v>55.019356153219228</v>
      </c>
      <c r="T23" s="88">
        <v>161561.66666666666</v>
      </c>
      <c r="U23" s="140">
        <v>485.4</v>
      </c>
      <c r="V23" s="210">
        <f t="shared" si="12"/>
        <v>33.2842329350364</v>
      </c>
      <c r="W23" s="88">
        <v>16302.5</v>
      </c>
      <c r="X23" s="140">
        <v>36.4</v>
      </c>
      <c r="Y23" s="210">
        <f t="shared" si="14"/>
        <v>44.787087912087912</v>
      </c>
      <c r="Z23" s="88">
        <v>12175.833333333334</v>
      </c>
      <c r="AA23" s="140">
        <v>29.2</v>
      </c>
      <c r="AB23" s="210">
        <f t="shared" si="16"/>
        <v>41.698059360730596</v>
      </c>
      <c r="AC23" s="88">
        <v>36618.333333333336</v>
      </c>
      <c r="AD23" s="140">
        <v>90.5</v>
      </c>
      <c r="AE23" s="210">
        <f t="shared" si="18"/>
        <v>40.462246777163905</v>
      </c>
      <c r="AF23" s="88">
        <v>71735.833333333328</v>
      </c>
      <c r="AG23" s="140">
        <v>171.7</v>
      </c>
      <c r="AH23" s="88">
        <f t="shared" si="20"/>
        <v>41.779751504562221</v>
      </c>
    </row>
    <row r="24" spans="1:34" ht="12.75" customHeight="1" x14ac:dyDescent="0.2">
      <c r="A24" s="1">
        <v>1998</v>
      </c>
      <c r="B24" s="140">
        <v>613868.33333333337</v>
      </c>
      <c r="C24" s="140">
        <v>1267.8</v>
      </c>
      <c r="D24" s="210">
        <f t="shared" si="21"/>
        <v>48.419966345901038</v>
      </c>
      <c r="E24" s="88">
        <v>35893.333333333336</v>
      </c>
      <c r="F24" s="140">
        <v>41.5</v>
      </c>
      <c r="G24" s="210">
        <f t="shared" si="2"/>
        <v>86.489959839357439</v>
      </c>
      <c r="H24" s="88">
        <v>9859.1666666666661</v>
      </c>
      <c r="I24" s="140">
        <v>9.6</v>
      </c>
      <c r="J24" s="210">
        <f t="shared" si="4"/>
        <v>102.69965277777777</v>
      </c>
      <c r="K24" s="88">
        <v>32385</v>
      </c>
      <c r="L24" s="140">
        <v>46.4</v>
      </c>
      <c r="M24" s="210">
        <f t="shared" si="6"/>
        <v>69.795258620689651</v>
      </c>
      <c r="N24" s="88">
        <v>39453.333333333336</v>
      </c>
      <c r="O24" s="140">
        <v>43.8</v>
      </c>
      <c r="P24" s="210">
        <f t="shared" si="8"/>
        <v>90.07610350076105</v>
      </c>
      <c r="Q24" s="88">
        <v>213724.16666666666</v>
      </c>
      <c r="R24" s="140">
        <v>374.6</v>
      </c>
      <c r="S24" s="210">
        <f t="shared" si="10"/>
        <v>57.053968677700645</v>
      </c>
      <c r="T24" s="88">
        <v>139211.66666666666</v>
      </c>
      <c r="U24" s="140">
        <v>422.5</v>
      </c>
      <c r="V24" s="210">
        <f t="shared" si="12"/>
        <v>32.949506903353054</v>
      </c>
      <c r="W24" s="88">
        <v>15334.166666666666</v>
      </c>
      <c r="X24" s="140">
        <v>31.3</v>
      </c>
      <c r="Y24" s="210">
        <f t="shared" si="14"/>
        <v>48.990947816826406</v>
      </c>
      <c r="Z24" s="88">
        <v>13050.833333333334</v>
      </c>
      <c r="AA24" s="140">
        <v>28.9</v>
      </c>
      <c r="AB24" s="210">
        <f t="shared" si="16"/>
        <v>45.158592848904277</v>
      </c>
      <c r="AC24" s="88">
        <v>36986.666666666664</v>
      </c>
      <c r="AD24" s="140">
        <v>89.3</v>
      </c>
      <c r="AE24" s="210">
        <f t="shared" si="18"/>
        <v>41.418439716312058</v>
      </c>
      <c r="AF24" s="88">
        <v>74002.5</v>
      </c>
      <c r="AG24" s="140">
        <v>179.9</v>
      </c>
      <c r="AH24" s="88">
        <f t="shared" si="20"/>
        <v>41.135352973874376</v>
      </c>
    </row>
    <row r="25" spans="1:34" ht="12.75" customHeight="1" x14ac:dyDescent="0.2">
      <c r="A25" s="1">
        <v>1999</v>
      </c>
      <c r="B25" s="140">
        <v>564655.83333333337</v>
      </c>
      <c r="C25" s="140">
        <v>1181.7</v>
      </c>
      <c r="D25" s="210">
        <f t="shared" si="21"/>
        <v>47.783348847705284</v>
      </c>
      <c r="E25" s="88">
        <v>38116.666666666664</v>
      </c>
      <c r="F25" s="140">
        <v>40.5</v>
      </c>
      <c r="G25" s="210">
        <f t="shared" si="2"/>
        <v>94.115226337448561</v>
      </c>
      <c r="H25" s="88">
        <v>9337.5</v>
      </c>
      <c r="I25" s="140">
        <v>10.1</v>
      </c>
      <c r="J25" s="210">
        <f t="shared" si="4"/>
        <v>92.450495049504951</v>
      </c>
      <c r="K25" s="88">
        <v>30691.666666666668</v>
      </c>
      <c r="L25" s="140">
        <v>42.9</v>
      </c>
      <c r="M25" s="210">
        <f t="shared" si="6"/>
        <v>71.54234654234655</v>
      </c>
      <c r="N25" s="88">
        <v>37165</v>
      </c>
      <c r="O25" s="140">
        <v>36.799999999999997</v>
      </c>
      <c r="P25" s="210">
        <f t="shared" si="8"/>
        <v>100.99184782608697</v>
      </c>
      <c r="Q25" s="88">
        <v>191552.5</v>
      </c>
      <c r="R25" s="140">
        <v>343</v>
      </c>
      <c r="S25" s="210">
        <f t="shared" si="10"/>
        <v>55.846209912536445</v>
      </c>
      <c r="T25" s="88">
        <v>117650.83333333333</v>
      </c>
      <c r="U25" s="140">
        <v>382.1</v>
      </c>
      <c r="V25" s="210">
        <f t="shared" si="12"/>
        <v>30.790587106342141</v>
      </c>
      <c r="W25" s="88">
        <v>15044.166666666666</v>
      </c>
      <c r="X25" s="140">
        <v>32.200000000000003</v>
      </c>
      <c r="Y25" s="210">
        <f t="shared" si="14"/>
        <v>46.721014492753618</v>
      </c>
      <c r="Z25" s="88">
        <v>13900.833333333334</v>
      </c>
      <c r="AA25" s="140">
        <v>30.2</v>
      </c>
      <c r="AB25" s="210">
        <f t="shared" si="16"/>
        <v>46.029249448123629</v>
      </c>
      <c r="AC25" s="88">
        <v>39999.166666666664</v>
      </c>
      <c r="AD25" s="140">
        <v>93.7</v>
      </c>
      <c r="AE25" s="210">
        <f t="shared" si="18"/>
        <v>42.688545001778721</v>
      </c>
      <c r="AF25" s="88">
        <v>67645</v>
      </c>
      <c r="AG25" s="140">
        <v>170.3</v>
      </c>
      <c r="AH25" s="88">
        <f t="shared" si="20"/>
        <v>39.72108044627128</v>
      </c>
    </row>
    <row r="26" spans="1:34" ht="12.75" customHeight="1" x14ac:dyDescent="0.2">
      <c r="A26" s="1">
        <v>2000</v>
      </c>
      <c r="B26" s="140">
        <v>514520.83333333331</v>
      </c>
      <c r="C26" s="140">
        <v>1081.8</v>
      </c>
      <c r="D26" s="210">
        <f t="shared" si="21"/>
        <v>47.561548653478766</v>
      </c>
      <c r="E26" s="88">
        <v>36065</v>
      </c>
      <c r="F26" s="140">
        <v>39.5</v>
      </c>
      <c r="G26" s="210">
        <f t="shared" si="2"/>
        <v>91.303797468354432</v>
      </c>
      <c r="H26" s="88">
        <v>9043.3333333333339</v>
      </c>
      <c r="I26" s="140">
        <v>8.6</v>
      </c>
      <c r="J26" s="210">
        <f t="shared" si="4"/>
        <v>105.15503875968993</v>
      </c>
      <c r="K26" s="88">
        <v>30712.5</v>
      </c>
      <c r="L26" s="140">
        <v>41</v>
      </c>
      <c r="M26" s="210">
        <f t="shared" si="6"/>
        <v>74.908536585365852</v>
      </c>
      <c r="N26" s="88">
        <v>35255.833333333336</v>
      </c>
      <c r="O26" s="140">
        <v>36.799999999999997</v>
      </c>
      <c r="P26" s="210">
        <f t="shared" si="8"/>
        <v>95.803894927536248</v>
      </c>
      <c r="Q26" s="88">
        <v>177196.66666666666</v>
      </c>
      <c r="R26" s="140">
        <v>315.2</v>
      </c>
      <c r="S26" s="210">
        <f t="shared" si="10"/>
        <v>56.217216582064289</v>
      </c>
      <c r="T26" s="88">
        <v>106885</v>
      </c>
      <c r="U26" s="140">
        <v>354.4</v>
      </c>
      <c r="V26" s="210">
        <f t="shared" si="12"/>
        <v>30.159424379232508</v>
      </c>
      <c r="W26" s="88">
        <v>14692.5</v>
      </c>
      <c r="X26" s="140">
        <v>28.8</v>
      </c>
      <c r="Y26" s="210">
        <f t="shared" si="14"/>
        <v>51.015625</v>
      </c>
      <c r="Z26" s="88">
        <v>12607.5</v>
      </c>
      <c r="AA26" s="140">
        <v>25.5</v>
      </c>
      <c r="AB26" s="210">
        <f t="shared" si="16"/>
        <v>49.441176470588232</v>
      </c>
      <c r="AC26" s="88">
        <v>30951.666666666668</v>
      </c>
      <c r="AD26" s="140">
        <v>82.9</v>
      </c>
      <c r="AE26" s="210">
        <f t="shared" si="18"/>
        <v>37.336147969441093</v>
      </c>
      <c r="AF26" s="88">
        <v>58055.833333333336</v>
      </c>
      <c r="AG26" s="140">
        <v>149.19999999999999</v>
      </c>
      <c r="AH26" s="88">
        <f t="shared" si="20"/>
        <v>38.911416443252911</v>
      </c>
    </row>
    <row r="27" spans="1:34" ht="12.75" customHeight="1" x14ac:dyDescent="0.2">
      <c r="A27" s="1">
        <v>2001</v>
      </c>
      <c r="B27" s="140">
        <v>550697.5</v>
      </c>
      <c r="C27" s="140">
        <v>1161.8</v>
      </c>
      <c r="D27" s="210">
        <f t="shared" si="21"/>
        <v>47.400370115338269</v>
      </c>
      <c r="E27" s="88">
        <v>36660</v>
      </c>
      <c r="F27" s="140">
        <v>38.700000000000003</v>
      </c>
      <c r="G27" s="210">
        <f t="shared" si="2"/>
        <v>94.728682170542626</v>
      </c>
      <c r="H27" s="88">
        <v>8704.1666666666661</v>
      </c>
      <c r="I27" s="140">
        <v>8.6</v>
      </c>
      <c r="J27" s="210">
        <f t="shared" si="4"/>
        <v>101.21124031007751</v>
      </c>
      <c r="K27" s="88">
        <v>30827.5</v>
      </c>
      <c r="L27" s="140">
        <v>44.8</v>
      </c>
      <c r="M27" s="210">
        <f t="shared" si="6"/>
        <v>68.811383928571431</v>
      </c>
      <c r="N27" s="88">
        <v>37877.5</v>
      </c>
      <c r="O27" s="140">
        <v>41.1</v>
      </c>
      <c r="P27" s="210">
        <f t="shared" si="8"/>
        <v>92.159367396593666</v>
      </c>
      <c r="Q27" s="88">
        <v>187616.66666666666</v>
      </c>
      <c r="R27" s="140">
        <v>331.3</v>
      </c>
      <c r="S27" s="210">
        <f t="shared" si="10"/>
        <v>56.630445718885191</v>
      </c>
      <c r="T27" s="88">
        <v>128414.16666666667</v>
      </c>
      <c r="U27" s="140">
        <v>399.3</v>
      </c>
      <c r="V27" s="210">
        <f t="shared" si="12"/>
        <v>32.159821354036232</v>
      </c>
      <c r="W27" s="88">
        <v>14689.166666666666</v>
      </c>
      <c r="X27" s="140">
        <v>29.1</v>
      </c>
      <c r="Y27" s="210">
        <f t="shared" si="14"/>
        <v>50.478235967926679</v>
      </c>
      <c r="Z27" s="88">
        <v>12368.333333333334</v>
      </c>
      <c r="AA27" s="140">
        <v>28.1</v>
      </c>
      <c r="AB27" s="210">
        <f t="shared" si="16"/>
        <v>44.015421115065244</v>
      </c>
      <c r="AC27" s="88">
        <v>28446.666666666668</v>
      </c>
      <c r="AD27" s="140">
        <v>80</v>
      </c>
      <c r="AE27" s="210">
        <f t="shared" si="18"/>
        <v>35.558333333333337</v>
      </c>
      <c r="AF27" s="88">
        <v>62084.166666666664</v>
      </c>
      <c r="AG27" s="140">
        <v>160.69999999999999</v>
      </c>
      <c r="AH27" s="88">
        <f t="shared" si="20"/>
        <v>38.633582244347643</v>
      </c>
    </row>
    <row r="28" spans="1:34" ht="12.75" customHeight="1" x14ac:dyDescent="0.2">
      <c r="A28" s="1">
        <v>2002</v>
      </c>
      <c r="B28" s="140">
        <v>584396.66666666663</v>
      </c>
      <c r="C28" s="140">
        <v>1269.3</v>
      </c>
      <c r="D28" s="210">
        <f t="shared" si="21"/>
        <v>46.040862417605503</v>
      </c>
      <c r="E28" s="88">
        <v>38281.666666666664</v>
      </c>
      <c r="F28" s="140">
        <v>41.3</v>
      </c>
      <c r="G28" s="210">
        <f t="shared" si="2"/>
        <v>92.691686844229224</v>
      </c>
      <c r="H28" s="88">
        <v>8955.8333333333339</v>
      </c>
      <c r="I28" s="140">
        <v>8.6999999999999993</v>
      </c>
      <c r="J28" s="210">
        <f t="shared" si="4"/>
        <v>102.94061302681993</v>
      </c>
      <c r="K28" s="88">
        <v>31830.833333333332</v>
      </c>
      <c r="L28" s="140">
        <v>45</v>
      </c>
      <c r="M28" s="210">
        <f t="shared" si="6"/>
        <v>70.735185185185173</v>
      </c>
      <c r="N28" s="88">
        <v>37367.5</v>
      </c>
      <c r="O28" s="140">
        <v>38.6</v>
      </c>
      <c r="P28" s="210">
        <f t="shared" si="8"/>
        <v>96.806994818652839</v>
      </c>
      <c r="Q28" s="88">
        <v>189686.66666666666</v>
      </c>
      <c r="R28" s="140">
        <v>340.2</v>
      </c>
      <c r="S28" s="210">
        <f t="shared" si="10"/>
        <v>55.757397609249459</v>
      </c>
      <c r="T28" s="88">
        <v>142923.33333333334</v>
      </c>
      <c r="U28" s="140">
        <v>461.4</v>
      </c>
      <c r="V28" s="210">
        <f t="shared" si="12"/>
        <v>30.976015026730245</v>
      </c>
      <c r="W28" s="88">
        <v>15676.666666666666</v>
      </c>
      <c r="X28" s="140">
        <v>30</v>
      </c>
      <c r="Y28" s="210">
        <f t="shared" si="14"/>
        <v>52.255555555555553</v>
      </c>
      <c r="Z28" s="88">
        <v>13222.5</v>
      </c>
      <c r="AA28" s="140">
        <v>28.1</v>
      </c>
      <c r="AB28" s="210">
        <f t="shared" si="16"/>
        <v>47.055160142348754</v>
      </c>
      <c r="AC28" s="88">
        <v>35482.5</v>
      </c>
      <c r="AD28" s="140">
        <v>93.9</v>
      </c>
      <c r="AE28" s="210">
        <f t="shared" si="18"/>
        <v>37.787539936102235</v>
      </c>
      <c r="AF28" s="88">
        <v>68049.166666666672</v>
      </c>
      <c r="AG28" s="140">
        <v>182</v>
      </c>
      <c r="AH28" s="88">
        <f t="shared" si="20"/>
        <v>37.389652014652015</v>
      </c>
    </row>
    <row r="29" spans="1:34" ht="12.75" customHeight="1" x14ac:dyDescent="0.2">
      <c r="A29" s="1">
        <v>2003</v>
      </c>
      <c r="B29" s="140">
        <v>589607.5</v>
      </c>
      <c r="C29" s="140">
        <v>1283.3</v>
      </c>
      <c r="D29" s="210">
        <f t="shared" ref="D29:D34" si="22">B29/10/C29</f>
        <v>45.944634925582484</v>
      </c>
      <c r="E29" s="88">
        <v>38324.166666666664</v>
      </c>
      <c r="F29" s="140">
        <v>41.6</v>
      </c>
      <c r="G29" s="210">
        <f t="shared" ref="G29:G34" si="23">E29/10/F29</f>
        <v>92.125400641025635</v>
      </c>
      <c r="H29" s="88">
        <v>8821.6666666666661</v>
      </c>
      <c r="I29" s="140">
        <v>8.1</v>
      </c>
      <c r="J29" s="210">
        <f t="shared" ref="J29:J34" si="24">H29/10/I29</f>
        <v>108.90946502057614</v>
      </c>
      <c r="K29" s="88">
        <v>31442.5</v>
      </c>
      <c r="L29" s="140">
        <v>43.3</v>
      </c>
      <c r="M29" s="210">
        <f t="shared" ref="M29:M34" si="25">K29/10/L29</f>
        <v>72.615473441108549</v>
      </c>
      <c r="N29" s="88">
        <v>36320.833333333336</v>
      </c>
      <c r="O29" s="140">
        <v>38.9</v>
      </c>
      <c r="P29" s="210">
        <f t="shared" ref="P29:P34" si="26">N29/10/O29</f>
        <v>93.369751499571564</v>
      </c>
      <c r="Q29" s="88">
        <v>191160.83333333334</v>
      </c>
      <c r="R29" s="140">
        <v>364</v>
      </c>
      <c r="S29" s="210">
        <f t="shared" ref="S29:S34" si="27">Q29/10/R29</f>
        <v>52.51671245421246</v>
      </c>
      <c r="T29" s="88">
        <v>146965</v>
      </c>
      <c r="U29" s="140">
        <v>463.6</v>
      </c>
      <c r="V29" s="210">
        <f t="shared" ref="V29:V34" si="28">T29/10/U29</f>
        <v>31.700819672131146</v>
      </c>
      <c r="W29" s="88">
        <v>15520</v>
      </c>
      <c r="X29" s="140">
        <v>29.5</v>
      </c>
      <c r="Y29" s="210">
        <f t="shared" ref="Y29:Y34" si="29">W29/10/X29</f>
        <v>52.610169491525426</v>
      </c>
      <c r="Z29" s="88">
        <v>13510.833333333334</v>
      </c>
      <c r="AA29" s="140">
        <v>28.3</v>
      </c>
      <c r="AB29" s="210">
        <f t="shared" ref="AB29:AB34" si="30">Z29/10/AA29</f>
        <v>47.7414605418139</v>
      </c>
      <c r="AC29" s="88">
        <v>37006.666666666664</v>
      </c>
      <c r="AD29" s="140">
        <v>92.5</v>
      </c>
      <c r="AE29" s="210">
        <f t="shared" ref="AE29:AE34" si="31">AC29/10/AD29</f>
        <v>40.007207207207209</v>
      </c>
      <c r="AF29" s="88">
        <v>67710</v>
      </c>
      <c r="AG29" s="140">
        <v>173.5</v>
      </c>
      <c r="AH29" s="88">
        <f t="shared" ref="AH29:AH34" si="32">AF29/10/AG29</f>
        <v>39.02593659942363</v>
      </c>
    </row>
    <row r="30" spans="1:34" ht="12.75" customHeight="1" x14ac:dyDescent="0.2">
      <c r="A30" s="1">
        <v>2004</v>
      </c>
      <c r="B30" s="140">
        <v>567283.33333333337</v>
      </c>
      <c r="C30" s="140">
        <v>1232.0999999999999</v>
      </c>
      <c r="D30" s="210">
        <f t="shared" si="22"/>
        <v>46.041987933879831</v>
      </c>
      <c r="E30" s="140">
        <v>38890.833333333336</v>
      </c>
      <c r="F30" s="140">
        <v>39.4</v>
      </c>
      <c r="G30" s="210">
        <f t="shared" si="23"/>
        <v>98.707698815566843</v>
      </c>
      <c r="H30" s="140">
        <v>8584.1666666666661</v>
      </c>
      <c r="I30" s="140">
        <v>8.4</v>
      </c>
      <c r="J30" s="210">
        <f t="shared" si="24"/>
        <v>102.1924603174603</v>
      </c>
      <c r="K30" s="140">
        <v>31163.333333333332</v>
      </c>
      <c r="L30" s="140">
        <v>42.7</v>
      </c>
      <c r="M30" s="210">
        <f t="shared" si="25"/>
        <v>72.982045277127227</v>
      </c>
      <c r="N30" s="140">
        <v>36127.5</v>
      </c>
      <c r="O30" s="140">
        <v>37.799999999999997</v>
      </c>
      <c r="P30" s="210">
        <f t="shared" si="26"/>
        <v>95.575396825396837</v>
      </c>
      <c r="Q30" s="140">
        <v>185577.5</v>
      </c>
      <c r="R30" s="140">
        <v>342.5</v>
      </c>
      <c r="S30" s="210">
        <f t="shared" si="27"/>
        <v>54.183211678832116</v>
      </c>
      <c r="T30" s="140">
        <v>142649.16666666666</v>
      </c>
      <c r="U30" s="140">
        <v>457.9</v>
      </c>
      <c r="V30" s="210">
        <f t="shared" si="28"/>
        <v>31.152908204120259</v>
      </c>
      <c r="W30" s="140">
        <v>14838.333333333334</v>
      </c>
      <c r="X30" s="140">
        <v>32.1</v>
      </c>
      <c r="Y30" s="210">
        <f t="shared" si="29"/>
        <v>46.225337487019736</v>
      </c>
      <c r="Z30" s="140">
        <v>13290.833333333334</v>
      </c>
      <c r="AA30" s="140">
        <v>27</v>
      </c>
      <c r="AB30" s="210">
        <f t="shared" si="30"/>
        <v>49.225308641975317</v>
      </c>
      <c r="AC30" s="140">
        <v>32087.5</v>
      </c>
      <c r="AD30" s="140">
        <v>86.6</v>
      </c>
      <c r="AE30" s="210">
        <f t="shared" si="31"/>
        <v>37.052540415704392</v>
      </c>
      <c r="AF30" s="140">
        <v>61250.833333333336</v>
      </c>
      <c r="AG30" s="140">
        <v>157.6</v>
      </c>
      <c r="AH30" s="88">
        <f t="shared" si="32"/>
        <v>38.864741962774964</v>
      </c>
    </row>
    <row r="31" spans="1:34" ht="12.75" customHeight="1" x14ac:dyDescent="0.2">
      <c r="A31" s="1">
        <v>2005</v>
      </c>
      <c r="B31" s="140">
        <v>540594.16666666663</v>
      </c>
      <c r="C31" s="140">
        <v>1168.5999999999999</v>
      </c>
      <c r="D31" s="210">
        <f t="shared" si="22"/>
        <v>46.259983455987225</v>
      </c>
      <c r="E31" s="140">
        <v>39220.833333333336</v>
      </c>
      <c r="F31" s="140">
        <v>38</v>
      </c>
      <c r="G31" s="210">
        <f t="shared" si="23"/>
        <v>103.21271929824562</v>
      </c>
      <c r="H31" s="140">
        <v>8614.1666666666661</v>
      </c>
      <c r="I31" s="140">
        <v>8.3000000000000007</v>
      </c>
      <c r="J31" s="210">
        <f t="shared" si="24"/>
        <v>103.78514056224898</v>
      </c>
      <c r="K31" s="140">
        <v>30699.166666666668</v>
      </c>
      <c r="L31" s="140">
        <v>40.4</v>
      </c>
      <c r="M31" s="210">
        <f t="shared" si="25"/>
        <v>75.988036303630366</v>
      </c>
      <c r="N31" s="140">
        <v>35803.333333333336</v>
      </c>
      <c r="O31" s="140">
        <v>37.1</v>
      </c>
      <c r="P31" s="210">
        <f t="shared" si="26"/>
        <v>96.504941599281224</v>
      </c>
      <c r="Q31" s="140">
        <v>182158.33333333334</v>
      </c>
      <c r="R31" s="140">
        <v>332.5</v>
      </c>
      <c r="S31" s="210">
        <f t="shared" si="27"/>
        <v>54.784461152882216</v>
      </c>
      <c r="T31" s="140">
        <v>136679.16666666666</v>
      </c>
      <c r="U31" s="140">
        <v>453.1</v>
      </c>
      <c r="V31" s="210">
        <f t="shared" si="28"/>
        <v>30.165342455675713</v>
      </c>
      <c r="W31" s="140">
        <v>13666.666666666666</v>
      </c>
      <c r="X31" s="140">
        <v>28.6</v>
      </c>
      <c r="Y31" s="210">
        <f t="shared" si="29"/>
        <v>47.785547785547777</v>
      </c>
      <c r="Z31" s="140">
        <v>12124.166666666666</v>
      </c>
      <c r="AA31" s="140">
        <v>25.7</v>
      </c>
      <c r="AB31" s="210">
        <f t="shared" si="30"/>
        <v>47.175745784695195</v>
      </c>
      <c r="AC31" s="140">
        <v>25698.333333333332</v>
      </c>
      <c r="AD31" s="140">
        <v>74.900000000000006</v>
      </c>
      <c r="AE31" s="210">
        <f t="shared" si="31"/>
        <v>34.310191366266125</v>
      </c>
      <c r="AF31" s="140">
        <v>53196.666666666664</v>
      </c>
      <c r="AG31" s="140">
        <v>130</v>
      </c>
      <c r="AH31" s="88">
        <f t="shared" si="32"/>
        <v>40.920512820512819</v>
      </c>
    </row>
    <row r="32" spans="1:34" ht="12.75" customHeight="1" x14ac:dyDescent="0.2">
      <c r="A32" s="1">
        <v>2006</v>
      </c>
      <c r="B32" s="140">
        <v>519063.33333333331</v>
      </c>
      <c r="C32" s="140">
        <v>1137.9000000000001</v>
      </c>
      <c r="D32" s="210">
        <f t="shared" si="22"/>
        <v>45.615900635673896</v>
      </c>
      <c r="E32" s="140">
        <v>39297.5</v>
      </c>
      <c r="F32" s="140">
        <v>37.799999999999997</v>
      </c>
      <c r="G32" s="210">
        <f t="shared" si="23"/>
        <v>103.96164021164022</v>
      </c>
      <c r="H32" s="140">
        <v>8600</v>
      </c>
      <c r="I32" s="140">
        <v>8.8000000000000007</v>
      </c>
      <c r="J32" s="210">
        <f t="shared" si="24"/>
        <v>97.72727272727272</v>
      </c>
      <c r="K32" s="140">
        <v>30200</v>
      </c>
      <c r="L32" s="140">
        <v>39.4</v>
      </c>
      <c r="M32" s="210">
        <f t="shared" si="25"/>
        <v>76.649746192893403</v>
      </c>
      <c r="N32" s="140">
        <v>34660</v>
      </c>
      <c r="O32" s="140">
        <v>35.299999999999997</v>
      </c>
      <c r="P32" s="210">
        <f t="shared" si="26"/>
        <v>98.186968838526923</v>
      </c>
      <c r="Q32" s="140">
        <v>179470.83333333334</v>
      </c>
      <c r="R32" s="140">
        <v>337.5</v>
      </c>
      <c r="S32" s="210">
        <f t="shared" si="27"/>
        <v>53.176543209876549</v>
      </c>
      <c r="T32" s="140">
        <v>134071.66666666666</v>
      </c>
      <c r="U32" s="140">
        <v>445.2</v>
      </c>
      <c r="V32" s="210">
        <f t="shared" si="28"/>
        <v>30.114929619646599</v>
      </c>
      <c r="W32" s="140">
        <v>12329.166666666666</v>
      </c>
      <c r="X32" s="140">
        <v>27.8</v>
      </c>
      <c r="Y32" s="210">
        <f t="shared" si="29"/>
        <v>44.34952038369304</v>
      </c>
      <c r="Z32" s="140">
        <v>10928.333333333334</v>
      </c>
      <c r="AA32" s="140">
        <v>24.5</v>
      </c>
      <c r="AB32" s="210">
        <f t="shared" si="30"/>
        <v>44.605442176870753</v>
      </c>
      <c r="AC32" s="140">
        <v>22550.833333333332</v>
      </c>
      <c r="AD32" s="140">
        <v>70.7</v>
      </c>
      <c r="AE32" s="210">
        <f t="shared" si="31"/>
        <v>31.896511079679392</v>
      </c>
      <c r="AF32" s="140">
        <v>44332.5</v>
      </c>
      <c r="AG32" s="140">
        <v>111</v>
      </c>
      <c r="AH32" s="88">
        <f t="shared" si="32"/>
        <v>39.939189189189186</v>
      </c>
    </row>
    <row r="33" spans="1:34" ht="12.75" customHeight="1" x14ac:dyDescent="0.2">
      <c r="A33" s="1">
        <v>2007</v>
      </c>
      <c r="B33" s="140">
        <v>504131.66666666669</v>
      </c>
      <c r="C33" s="140">
        <v>1099.3</v>
      </c>
      <c r="D33" s="210">
        <f t="shared" si="22"/>
        <v>45.859334728160349</v>
      </c>
      <c r="E33" s="140">
        <v>37671.666666666664</v>
      </c>
      <c r="F33" s="140">
        <v>34.700000000000003</v>
      </c>
      <c r="G33" s="210">
        <f t="shared" si="23"/>
        <v>108.56388088376559</v>
      </c>
      <c r="H33" s="140">
        <v>8395</v>
      </c>
      <c r="I33" s="140">
        <v>8.1</v>
      </c>
      <c r="J33" s="210">
        <f>H33/10/I33</f>
        <v>103.64197530864197</v>
      </c>
      <c r="K33" s="140">
        <v>28857.5</v>
      </c>
      <c r="L33" s="140">
        <v>39.9</v>
      </c>
      <c r="M33" s="210">
        <f t="shared" si="25"/>
        <v>72.324561403508781</v>
      </c>
      <c r="N33" s="140">
        <v>32258.333333333332</v>
      </c>
      <c r="O33" s="140">
        <v>30</v>
      </c>
      <c r="P33" s="210">
        <f t="shared" si="26"/>
        <v>107.52777777777777</v>
      </c>
      <c r="Q33" s="140">
        <v>174922.5</v>
      </c>
      <c r="R33" s="140">
        <v>307.60000000000002</v>
      </c>
      <c r="S33" s="210">
        <f t="shared" si="27"/>
        <v>56.866872561768524</v>
      </c>
      <c r="T33" s="140">
        <v>135784.16666666666</v>
      </c>
      <c r="U33" s="140">
        <v>450.5</v>
      </c>
      <c r="V33" s="210">
        <f t="shared" si="28"/>
        <v>30.140769515353309</v>
      </c>
      <c r="W33" s="140">
        <v>11789.166666666666</v>
      </c>
      <c r="X33" s="140">
        <v>28.6</v>
      </c>
      <c r="Y33" s="210">
        <f t="shared" si="29"/>
        <v>41.220862470862464</v>
      </c>
      <c r="Z33" s="140">
        <v>10559.166666666666</v>
      </c>
      <c r="AA33" s="140">
        <v>23.2</v>
      </c>
      <c r="AB33" s="210">
        <f t="shared" si="30"/>
        <v>45.513649425287355</v>
      </c>
      <c r="AC33" s="140">
        <v>20872.5</v>
      </c>
      <c r="AD33" s="140">
        <v>75.599999999999994</v>
      </c>
      <c r="AE33" s="210">
        <f t="shared" si="31"/>
        <v>27.609126984126988</v>
      </c>
      <c r="AF33" s="140">
        <v>40650</v>
      </c>
      <c r="AG33" s="140">
        <v>101.1</v>
      </c>
      <c r="AH33" s="88">
        <f t="shared" si="32"/>
        <v>40.20771513353116</v>
      </c>
    </row>
    <row r="34" spans="1:34" ht="12.75" customHeight="1" x14ac:dyDescent="0.2">
      <c r="A34" s="1">
        <v>2008</v>
      </c>
      <c r="B34" s="140">
        <v>511220.83333333331</v>
      </c>
      <c r="C34" s="140">
        <v>1139.7</v>
      </c>
      <c r="D34" s="210">
        <f t="shared" si="22"/>
        <v>44.855736889824804</v>
      </c>
      <c r="E34" s="140">
        <v>37265.833333333336</v>
      </c>
      <c r="F34" s="140">
        <v>34.1</v>
      </c>
      <c r="G34" s="210">
        <f t="shared" si="23"/>
        <v>109.28396871945259</v>
      </c>
      <c r="H34" s="140">
        <v>8300</v>
      </c>
      <c r="I34" s="140">
        <v>8.6999999999999993</v>
      </c>
      <c r="J34" s="210">
        <f t="shared" si="24"/>
        <v>95.402298850574724</v>
      </c>
      <c r="K34" s="140">
        <v>28485</v>
      </c>
      <c r="L34" s="140">
        <v>39</v>
      </c>
      <c r="M34" s="210">
        <f t="shared" si="25"/>
        <v>73.038461538461533</v>
      </c>
      <c r="N34" s="140">
        <v>31823.333333333332</v>
      </c>
      <c r="O34" s="140">
        <v>34.4</v>
      </c>
      <c r="P34" s="210">
        <f t="shared" si="26"/>
        <v>92.509689922480618</v>
      </c>
      <c r="Q34" s="140">
        <v>166425.83333333334</v>
      </c>
      <c r="R34" s="140">
        <v>311.39999999999998</v>
      </c>
      <c r="S34" s="210">
        <f t="shared" si="27"/>
        <v>53.444390922714632</v>
      </c>
      <c r="T34" s="140">
        <v>147100</v>
      </c>
      <c r="U34" s="140">
        <v>467.9</v>
      </c>
      <c r="V34" s="210">
        <f t="shared" si="28"/>
        <v>31.43834152596709</v>
      </c>
      <c r="W34" s="140">
        <v>12173.333333333334</v>
      </c>
      <c r="X34" s="140">
        <v>26.8</v>
      </c>
      <c r="Y34" s="210">
        <f t="shared" si="29"/>
        <v>45.422885572139307</v>
      </c>
      <c r="Z34" s="140">
        <v>9731.6666666666661</v>
      </c>
      <c r="AA34" s="140">
        <v>22.9</v>
      </c>
      <c r="AB34" s="210">
        <f t="shared" si="30"/>
        <v>42.496360989810775</v>
      </c>
      <c r="AC34" s="140">
        <v>21954.166666666668</v>
      </c>
      <c r="AD34" s="140">
        <v>81.8</v>
      </c>
      <c r="AE34" s="210">
        <f t="shared" si="31"/>
        <v>26.838834555827226</v>
      </c>
      <c r="AF34" s="140">
        <v>45645</v>
      </c>
      <c r="AG34" s="140">
        <v>112.7</v>
      </c>
      <c r="AH34" s="88">
        <f t="shared" si="32"/>
        <v>40.501330967169473</v>
      </c>
    </row>
    <row r="35" spans="1:34" ht="12.75" customHeight="1" x14ac:dyDescent="0.2">
      <c r="A35" s="1">
        <v>2009</v>
      </c>
      <c r="B35" s="140">
        <v>769903.33333333337</v>
      </c>
      <c r="C35" s="140">
        <v>1548.5</v>
      </c>
      <c r="D35" s="210">
        <f t="shared" ref="D35:D40" si="33">B35/10/C35</f>
        <v>49.719298245614041</v>
      </c>
      <c r="E35" s="140">
        <v>42778.333333333336</v>
      </c>
      <c r="F35" s="140">
        <v>40.5</v>
      </c>
      <c r="G35" s="210">
        <f t="shared" ref="G35:G40" si="34">E35/10/F35</f>
        <v>105.6255144032922</v>
      </c>
      <c r="H35" s="140">
        <v>9099.1666666666661</v>
      </c>
      <c r="I35" s="140">
        <v>9.3000000000000007</v>
      </c>
      <c r="J35" s="210">
        <f t="shared" ref="J35:J40" si="35">H35/10/I35</f>
        <v>97.840501792114679</v>
      </c>
      <c r="K35" s="140">
        <v>34187.5</v>
      </c>
      <c r="L35" s="140">
        <v>46.6</v>
      </c>
      <c r="M35" s="210">
        <f t="shared" ref="M35:M40" si="36">K35/10/L35</f>
        <v>73.363733905579394</v>
      </c>
      <c r="N35" s="140">
        <v>37580</v>
      </c>
      <c r="O35" s="140">
        <v>35.6</v>
      </c>
      <c r="P35" s="210">
        <f t="shared" ref="P35:P40" si="37">N35/10/O35</f>
        <v>105.56179775280899</v>
      </c>
      <c r="Q35" s="140">
        <v>206859.16666666666</v>
      </c>
      <c r="R35" s="140">
        <v>370</v>
      </c>
      <c r="S35" s="210">
        <f t="shared" ref="S35:S40" si="38">Q35/10/R35</f>
        <v>55.907882882882873</v>
      </c>
      <c r="T35" s="140">
        <v>256506.66666666666</v>
      </c>
      <c r="U35" s="140">
        <v>649.5</v>
      </c>
      <c r="V35" s="210">
        <f t="shared" ref="V35:V40" si="39">T35/10/U35</f>
        <v>39.492943289710027</v>
      </c>
      <c r="W35" s="140">
        <v>17040.833333333332</v>
      </c>
      <c r="X35" s="140">
        <v>34.200000000000003</v>
      </c>
      <c r="Y35" s="210">
        <f t="shared" ref="Y35:Y40" si="40">W35/10/X35</f>
        <v>49.826998050682256</v>
      </c>
      <c r="Z35" s="140">
        <v>14784.166666666666</v>
      </c>
      <c r="AA35" s="140">
        <v>28.2</v>
      </c>
      <c r="AB35" s="210">
        <f t="shared" ref="AB35:AB40" si="41">Z35/10/AA35</f>
        <v>52.426122931442073</v>
      </c>
      <c r="AC35" s="140">
        <v>59267.5</v>
      </c>
      <c r="AD35" s="140">
        <v>147.6</v>
      </c>
      <c r="AE35" s="210">
        <f t="shared" ref="AE35:AE40" si="42">AC35/10/AD35</f>
        <v>40.154132791327918</v>
      </c>
      <c r="AF35" s="140">
        <v>88785.833333333328</v>
      </c>
      <c r="AG35" s="140">
        <v>187</v>
      </c>
      <c r="AH35" s="88">
        <f t="shared" ref="AH35:AH44" si="43">AF35/10/AG35</f>
        <v>47.479055258467014</v>
      </c>
    </row>
    <row r="36" spans="1:34" ht="12.75" customHeight="1" x14ac:dyDescent="0.2">
      <c r="A36" s="1">
        <v>2010</v>
      </c>
      <c r="B36" s="140">
        <v>718055</v>
      </c>
      <c r="C36" s="140">
        <v>1512.1</v>
      </c>
      <c r="D36" s="210">
        <f t="shared" si="33"/>
        <v>47.487269360492036</v>
      </c>
      <c r="E36" s="140">
        <v>40182.5</v>
      </c>
      <c r="F36" s="140">
        <v>39.299999999999997</v>
      </c>
      <c r="G36" s="210">
        <f t="shared" si="34"/>
        <v>102.24554707379136</v>
      </c>
      <c r="H36" s="140">
        <v>9445</v>
      </c>
      <c r="I36" s="140">
        <v>9.1</v>
      </c>
      <c r="J36" s="210">
        <f t="shared" si="35"/>
        <v>103.79120879120879</v>
      </c>
      <c r="K36" s="140">
        <v>34366.666666666664</v>
      </c>
      <c r="L36" s="140">
        <v>47.9</v>
      </c>
      <c r="M36" s="210">
        <f t="shared" si="36"/>
        <v>71.746694502435631</v>
      </c>
      <c r="N36" s="140">
        <v>37284.166666666664</v>
      </c>
      <c r="O36" s="140">
        <v>37.4</v>
      </c>
      <c r="P36" s="210">
        <f t="shared" si="37"/>
        <v>99.690285204991085</v>
      </c>
      <c r="Q36" s="140">
        <v>198539.16666666666</v>
      </c>
      <c r="R36" s="140">
        <v>352.9</v>
      </c>
      <c r="S36" s="210">
        <f t="shared" si="38"/>
        <v>56.259327477094544</v>
      </c>
      <c r="T36" s="140">
        <v>223081.66666666666</v>
      </c>
      <c r="U36" s="140">
        <v>628.5</v>
      </c>
      <c r="V36" s="210">
        <f t="shared" si="39"/>
        <v>35.494298594537256</v>
      </c>
      <c r="W36" s="140">
        <v>17783.333333333332</v>
      </c>
      <c r="X36" s="140">
        <v>35.1</v>
      </c>
      <c r="Y36" s="210">
        <f t="shared" si="40"/>
        <v>50.664767331433993</v>
      </c>
      <c r="Z36" s="140">
        <v>14705</v>
      </c>
      <c r="AA36" s="140">
        <v>30</v>
      </c>
      <c r="AB36" s="210">
        <f t="shared" si="41"/>
        <v>49.016666666666666</v>
      </c>
      <c r="AC36" s="140">
        <v>54073.333333333336</v>
      </c>
      <c r="AD36" s="140">
        <v>143.4</v>
      </c>
      <c r="AE36" s="210">
        <f t="shared" si="42"/>
        <v>37.708042770804283</v>
      </c>
      <c r="AF36" s="140">
        <v>85593.333333333328</v>
      </c>
      <c r="AG36" s="140">
        <v>188.6</v>
      </c>
      <c r="AH36" s="88">
        <f t="shared" si="43"/>
        <v>45.383527748320958</v>
      </c>
    </row>
    <row r="37" spans="1:34" ht="12.75" customHeight="1" x14ac:dyDescent="0.2">
      <c r="A37" s="1">
        <v>2011</v>
      </c>
      <c r="B37" s="140">
        <v>607908.33333333337</v>
      </c>
      <c r="C37" s="140">
        <v>1428.2</v>
      </c>
      <c r="D37" s="210">
        <f t="shared" si="33"/>
        <v>42.564650142370347</v>
      </c>
      <c r="E37" s="140">
        <v>37704.166666666664</v>
      </c>
      <c r="F37" s="140">
        <v>35</v>
      </c>
      <c r="G37" s="210">
        <f t="shared" si="34"/>
        <v>107.72619047619047</v>
      </c>
      <c r="H37" s="140">
        <v>9197.5</v>
      </c>
      <c r="I37" s="140">
        <v>9.1</v>
      </c>
      <c r="J37" s="210">
        <f t="shared" si="35"/>
        <v>101.07142857142857</v>
      </c>
      <c r="K37" s="140">
        <v>33165.833333333336</v>
      </c>
      <c r="L37" s="140">
        <v>45</v>
      </c>
      <c r="M37" s="210">
        <f t="shared" si="36"/>
        <v>73.701851851851856</v>
      </c>
      <c r="N37" s="140">
        <v>36400</v>
      </c>
      <c r="O37" s="140">
        <v>38</v>
      </c>
      <c r="P37" s="210">
        <f t="shared" si="37"/>
        <v>95.78947368421052</v>
      </c>
      <c r="Q37" s="140">
        <v>174657.5</v>
      </c>
      <c r="R37" s="140">
        <v>347.1</v>
      </c>
      <c r="S37" s="210">
        <f t="shared" si="38"/>
        <v>50.319072313454335</v>
      </c>
      <c r="T37" s="140">
        <v>180144.16666666666</v>
      </c>
      <c r="U37" s="140">
        <v>581.79999999999995</v>
      </c>
      <c r="V37" s="210">
        <f t="shared" si="39"/>
        <v>30.963246247278558</v>
      </c>
      <c r="W37" s="140">
        <v>14723.333333333334</v>
      </c>
      <c r="X37" s="140">
        <v>35.700000000000003</v>
      </c>
      <c r="Y37" s="210">
        <f t="shared" si="40"/>
        <v>41.24183006535948</v>
      </c>
      <c r="Z37" s="140">
        <v>12105</v>
      </c>
      <c r="AA37" s="140">
        <v>28.2</v>
      </c>
      <c r="AB37" s="210">
        <f t="shared" si="41"/>
        <v>42.925531914893618</v>
      </c>
      <c r="AC37" s="140">
        <v>38610</v>
      </c>
      <c r="AD37" s="140">
        <v>123.8</v>
      </c>
      <c r="AE37" s="210">
        <f t="shared" si="42"/>
        <v>31.187399030694671</v>
      </c>
      <c r="AF37" s="140">
        <v>68338.333333333328</v>
      </c>
      <c r="AG37" s="140">
        <v>184.6</v>
      </c>
      <c r="AH37" s="88">
        <f t="shared" si="43"/>
        <v>37.019682195738532</v>
      </c>
    </row>
    <row r="38" spans="1:34" ht="12.75" customHeight="1" x14ac:dyDescent="0.2">
      <c r="A38" s="1">
        <v>2012</v>
      </c>
      <c r="B38" s="140">
        <v>555414.16666666663</v>
      </c>
      <c r="C38" s="140">
        <v>1399</v>
      </c>
      <c r="D38" s="210">
        <f t="shared" si="33"/>
        <v>39.700798189182748</v>
      </c>
      <c r="E38" s="140">
        <v>34701.666666666664</v>
      </c>
      <c r="F38" s="140">
        <v>35</v>
      </c>
      <c r="G38" s="210">
        <f t="shared" si="34"/>
        <v>99.147619047619045</v>
      </c>
      <c r="H38" s="140">
        <v>8790.8333333333339</v>
      </c>
      <c r="I38" s="140">
        <v>9.1999999999999993</v>
      </c>
      <c r="J38" s="210">
        <f t="shared" si="35"/>
        <v>95.552536231884076</v>
      </c>
      <c r="K38" s="140">
        <v>31106.666666666668</v>
      </c>
      <c r="L38" s="140">
        <v>46.9</v>
      </c>
      <c r="M38" s="210">
        <f t="shared" si="36"/>
        <v>66.325515280739168</v>
      </c>
      <c r="N38" s="140">
        <v>35535</v>
      </c>
      <c r="O38" s="140">
        <v>41.5</v>
      </c>
      <c r="P38" s="210">
        <f t="shared" si="37"/>
        <v>85.626506024096386</v>
      </c>
      <c r="Q38" s="140">
        <v>163726.66666666666</v>
      </c>
      <c r="R38" s="140">
        <v>343</v>
      </c>
      <c r="S38" s="210">
        <f t="shared" si="38"/>
        <v>47.733722060252674</v>
      </c>
      <c r="T38" s="140">
        <v>163169.16666666666</v>
      </c>
      <c r="U38" s="140">
        <v>582.9</v>
      </c>
      <c r="V38" s="210">
        <f t="shared" si="39"/>
        <v>27.992651684108196</v>
      </c>
      <c r="W38" s="140">
        <v>14555.833333333334</v>
      </c>
      <c r="X38" s="140">
        <v>35.6</v>
      </c>
      <c r="Y38" s="210">
        <f t="shared" si="40"/>
        <v>40.887172284644194</v>
      </c>
      <c r="Z38" s="140">
        <v>11287.5</v>
      </c>
      <c r="AA38" s="140">
        <v>28.4</v>
      </c>
      <c r="AB38" s="210">
        <f t="shared" si="41"/>
        <v>39.744718309859159</v>
      </c>
      <c r="AC38" s="140">
        <v>30257.5</v>
      </c>
      <c r="AD38" s="140">
        <v>107.5</v>
      </c>
      <c r="AE38" s="210">
        <f t="shared" si="42"/>
        <v>28.146511627906978</v>
      </c>
      <c r="AF38" s="140">
        <v>59400</v>
      </c>
      <c r="AG38" s="140">
        <v>169</v>
      </c>
      <c r="AH38" s="88">
        <f t="shared" si="43"/>
        <v>35.147928994082839</v>
      </c>
    </row>
    <row r="39" spans="1:34" ht="12.75" customHeight="1" x14ac:dyDescent="0.2">
      <c r="A39" s="1">
        <v>2013</v>
      </c>
      <c r="B39" s="140">
        <v>523435</v>
      </c>
      <c r="C39" s="140">
        <v>1366.2</v>
      </c>
      <c r="D39" s="210">
        <f t="shared" si="33"/>
        <v>38.313204508856678</v>
      </c>
      <c r="E39" s="140">
        <v>32200.833333333332</v>
      </c>
      <c r="F39" s="140">
        <v>32.6</v>
      </c>
      <c r="G39" s="210">
        <f t="shared" si="34"/>
        <v>98.775562372188119</v>
      </c>
      <c r="H39" s="140">
        <v>7722.5</v>
      </c>
      <c r="I39" s="140">
        <v>9.6</v>
      </c>
      <c r="J39" s="210">
        <f t="shared" si="35"/>
        <v>80.442708333333343</v>
      </c>
      <c r="K39" s="140">
        <v>28145</v>
      </c>
      <c r="L39" s="140">
        <v>45.6</v>
      </c>
      <c r="M39" s="210">
        <f t="shared" si="36"/>
        <v>61.721491228070171</v>
      </c>
      <c r="N39" s="140">
        <v>33022.5</v>
      </c>
      <c r="O39" s="140">
        <v>41.6</v>
      </c>
      <c r="P39" s="210">
        <f t="shared" si="37"/>
        <v>79.381009615384613</v>
      </c>
      <c r="Q39" s="140">
        <v>151835.83333333334</v>
      </c>
      <c r="R39" s="140">
        <v>342.6</v>
      </c>
      <c r="S39" s="210">
        <f t="shared" si="38"/>
        <v>44.318690406693911</v>
      </c>
      <c r="T39" s="140">
        <v>159398.33333333334</v>
      </c>
      <c r="U39" s="140">
        <v>561.5</v>
      </c>
      <c r="V39" s="210">
        <f t="shared" si="39"/>
        <v>28.387948946274861</v>
      </c>
      <c r="W39" s="140">
        <v>13718.333333333334</v>
      </c>
      <c r="X39" s="140">
        <v>36.299999999999997</v>
      </c>
      <c r="Y39" s="210">
        <f t="shared" si="40"/>
        <v>37.791551882460979</v>
      </c>
      <c r="Z39" s="140">
        <v>10665.833333333334</v>
      </c>
      <c r="AA39" s="140">
        <v>24.6</v>
      </c>
      <c r="AB39" s="210">
        <f t="shared" si="41"/>
        <v>43.357046070460711</v>
      </c>
      <c r="AC39" s="140">
        <v>30137.5</v>
      </c>
      <c r="AD39" s="140">
        <v>106.9</v>
      </c>
      <c r="AE39" s="210">
        <f t="shared" si="42"/>
        <v>28.192235734331149</v>
      </c>
      <c r="AF39" s="140">
        <v>53845</v>
      </c>
      <c r="AG39" s="140">
        <v>164.9</v>
      </c>
      <c r="AH39" s="88">
        <f t="shared" si="43"/>
        <v>32.653123104912069</v>
      </c>
    </row>
    <row r="40" spans="1:34" ht="12.75" customHeight="1" x14ac:dyDescent="0.2">
      <c r="A40" s="1">
        <v>2014</v>
      </c>
      <c r="B40" s="140">
        <v>508239.16666666669</v>
      </c>
      <c r="C40" s="140">
        <v>1345.3</v>
      </c>
      <c r="D40" s="210">
        <f t="shared" si="33"/>
        <v>37.778872122698786</v>
      </c>
      <c r="E40" s="140">
        <v>31175.833333333332</v>
      </c>
      <c r="F40" s="140">
        <v>33.9</v>
      </c>
      <c r="G40" s="210">
        <f t="shared" si="34"/>
        <v>91.964110127826942</v>
      </c>
      <c r="H40" s="140">
        <v>7161.666666666667</v>
      </c>
      <c r="I40" s="140">
        <v>8.8000000000000007</v>
      </c>
      <c r="J40" s="210">
        <f t="shared" si="35"/>
        <v>81.382575757575765</v>
      </c>
      <c r="K40" s="140">
        <v>26252.5</v>
      </c>
      <c r="L40" s="140">
        <v>44.9</v>
      </c>
      <c r="M40" s="210">
        <f t="shared" si="36"/>
        <v>58.468819599109132</v>
      </c>
      <c r="N40" s="140">
        <v>31592.5</v>
      </c>
      <c r="O40" s="140">
        <v>40</v>
      </c>
      <c r="P40" s="210">
        <f t="shared" si="37"/>
        <v>78.981250000000003</v>
      </c>
      <c r="Q40" s="140">
        <v>151609.16666666666</v>
      </c>
      <c r="R40" s="140">
        <v>344.2</v>
      </c>
      <c r="S40" s="210">
        <f t="shared" si="38"/>
        <v>44.046823552198333</v>
      </c>
      <c r="T40" s="140">
        <v>150895.83333333334</v>
      </c>
      <c r="U40" s="140">
        <v>545.5</v>
      </c>
      <c r="V40" s="210">
        <f t="shared" si="39"/>
        <v>27.661930950198595</v>
      </c>
      <c r="W40" s="140">
        <v>13380.833333333334</v>
      </c>
      <c r="X40" s="140">
        <v>36.700000000000003</v>
      </c>
      <c r="Y40" s="210">
        <f t="shared" si="40"/>
        <v>36.460036330608538</v>
      </c>
      <c r="Z40" s="140">
        <v>10915</v>
      </c>
      <c r="AA40" s="140">
        <v>23.1</v>
      </c>
      <c r="AB40" s="210">
        <f t="shared" si="41"/>
        <v>47.251082251082245</v>
      </c>
      <c r="AC40" s="140">
        <v>30278.333333333332</v>
      </c>
      <c r="AD40" s="140">
        <v>113.1</v>
      </c>
      <c r="AE40" s="210">
        <f t="shared" si="42"/>
        <v>26.771293840259357</v>
      </c>
      <c r="AF40" s="140">
        <v>52435</v>
      </c>
      <c r="AG40" s="140">
        <v>155.1</v>
      </c>
      <c r="AH40" s="88">
        <f t="shared" si="43"/>
        <v>33.807221147646679</v>
      </c>
    </row>
    <row r="41" spans="1:34" ht="12.75" customHeight="1" x14ac:dyDescent="0.2">
      <c r="A41" s="1">
        <v>2015</v>
      </c>
      <c r="B41" s="140">
        <v>534517.5</v>
      </c>
      <c r="C41" s="140">
        <v>1341.3</v>
      </c>
      <c r="D41" s="210">
        <f t="shared" ref="D41:D48" si="44">B41/10/C41</f>
        <v>39.850704540371282</v>
      </c>
      <c r="E41" s="140">
        <v>32493.333333333332</v>
      </c>
      <c r="F41" s="140">
        <v>36.200000000000003</v>
      </c>
      <c r="G41" s="210">
        <f t="shared" ref="G41:G49" si="45">E41/10/F41</f>
        <v>89.760589318600353</v>
      </c>
      <c r="H41" s="140">
        <v>7390</v>
      </c>
      <c r="I41" s="140">
        <v>8.6999999999999993</v>
      </c>
      <c r="J41" s="210">
        <f t="shared" ref="J41:J48" si="46">H41/10/I41</f>
        <v>84.942528735632195</v>
      </c>
      <c r="K41" s="140">
        <v>28135</v>
      </c>
      <c r="L41" s="140">
        <v>43.3</v>
      </c>
      <c r="M41" s="210">
        <f t="shared" ref="M41:M49" si="47">K41/10/L41</f>
        <v>64.976905311778296</v>
      </c>
      <c r="N41" s="140">
        <v>32250.833333333332</v>
      </c>
      <c r="O41" s="140">
        <v>39.700000000000003</v>
      </c>
      <c r="P41" s="210">
        <f t="shared" ref="P41:P49" si="48">N41/10/O41</f>
        <v>81.236356003358509</v>
      </c>
      <c r="Q41" s="140">
        <v>151125</v>
      </c>
      <c r="R41" s="140">
        <v>337.5</v>
      </c>
      <c r="S41" s="210">
        <f t="shared" ref="S41:S49" si="49">Q41/10/R41</f>
        <v>44.777777777777779</v>
      </c>
      <c r="T41" s="140">
        <v>148442.5</v>
      </c>
      <c r="U41" s="140">
        <v>503.2</v>
      </c>
      <c r="V41" s="210">
        <f t="shared" ref="V41:V49" si="50">T41/10/U41</f>
        <v>29.499701907790143</v>
      </c>
      <c r="W41" s="140">
        <v>14412.5</v>
      </c>
      <c r="X41" s="140">
        <v>38.6</v>
      </c>
      <c r="Y41" s="210">
        <f t="shared" ref="Y41:Y49" si="51">W41/10/X41</f>
        <v>37.338082901554401</v>
      </c>
      <c r="Z41" s="140">
        <v>13742.5</v>
      </c>
      <c r="AA41" s="140">
        <v>31.1</v>
      </c>
      <c r="AB41" s="210">
        <f t="shared" ref="AB41:AB49" si="52">Z41/10/AA41</f>
        <v>44.188102893890672</v>
      </c>
      <c r="AC41" s="140">
        <v>50832.5</v>
      </c>
      <c r="AD41" s="140">
        <v>146.80000000000001</v>
      </c>
      <c r="AE41" s="210">
        <f t="shared" ref="AE41:AE48" si="53">AC41/10/AD41</f>
        <v>34.627043596730239</v>
      </c>
      <c r="AF41" s="140">
        <v>53455.833333333336</v>
      </c>
      <c r="AG41" s="140">
        <v>156.19999999999999</v>
      </c>
      <c r="AH41" s="88">
        <f t="shared" si="43"/>
        <v>34.222684592402906</v>
      </c>
    </row>
    <row r="42" spans="1:34" ht="12.75" customHeight="1" x14ac:dyDescent="0.2">
      <c r="A42" s="1">
        <v>2016</v>
      </c>
      <c r="B42" s="140">
        <v>563703.33333333337</v>
      </c>
      <c r="C42" s="140">
        <v>1366.4</v>
      </c>
      <c r="D42" s="210">
        <f t="shared" si="44"/>
        <v>41.254635050741605</v>
      </c>
      <c r="E42" s="140">
        <v>36343.333333333336</v>
      </c>
      <c r="F42" s="140">
        <v>37.200000000000003</v>
      </c>
      <c r="G42" s="210">
        <f t="shared" si="45"/>
        <v>97.697132616487451</v>
      </c>
      <c r="H42" s="140">
        <v>7739.166666666667</v>
      </c>
      <c r="I42" s="140">
        <v>8.6999999999999993</v>
      </c>
      <c r="J42" s="210">
        <f t="shared" si="46"/>
        <v>88.955938697318018</v>
      </c>
      <c r="K42" s="140">
        <v>28110.833333333332</v>
      </c>
      <c r="L42" s="140">
        <v>40.700000000000003</v>
      </c>
      <c r="M42" s="210">
        <f t="shared" si="47"/>
        <v>69.068386568386558</v>
      </c>
      <c r="N42" s="140">
        <v>33299.166666666664</v>
      </c>
      <c r="O42" s="140">
        <v>38.6</v>
      </c>
      <c r="P42" s="210">
        <f t="shared" si="48"/>
        <v>86.267271157167528</v>
      </c>
      <c r="Q42" s="140">
        <v>142126.66666666666</v>
      </c>
      <c r="R42" s="140">
        <v>317.3</v>
      </c>
      <c r="S42" s="210">
        <f t="shared" si="49"/>
        <v>44.792520222712469</v>
      </c>
      <c r="T42" s="140">
        <v>139931.66666666666</v>
      </c>
      <c r="U42" s="140">
        <v>487.5</v>
      </c>
      <c r="V42" s="210">
        <f t="shared" si="50"/>
        <v>28.703931623931624</v>
      </c>
      <c r="W42" s="140">
        <v>15556.666666666666</v>
      </c>
      <c r="X42" s="140">
        <v>41.1</v>
      </c>
      <c r="Y42" s="210">
        <f t="shared" si="51"/>
        <v>37.850770478507698</v>
      </c>
      <c r="Z42" s="140">
        <v>18121.666666666668</v>
      </c>
      <c r="AA42" s="140">
        <v>38.700000000000003</v>
      </c>
      <c r="AB42" s="210">
        <f t="shared" si="52"/>
        <v>46.8260120585702</v>
      </c>
      <c r="AC42" s="140">
        <v>85736.666666666672</v>
      </c>
      <c r="AD42" s="140">
        <v>196.8</v>
      </c>
      <c r="AE42" s="210">
        <f t="shared" si="53"/>
        <v>43.56537940379404</v>
      </c>
      <c r="AF42" s="140">
        <v>54545.833333333336</v>
      </c>
      <c r="AG42" s="140">
        <v>159.80000000000001</v>
      </c>
      <c r="AH42" s="88">
        <f t="shared" si="43"/>
        <v>34.133813099707972</v>
      </c>
    </row>
    <row r="43" spans="1:34" ht="12.75" customHeight="1" x14ac:dyDescent="0.2">
      <c r="A43" s="1">
        <v>2017</v>
      </c>
      <c r="B43" s="140">
        <v>532600.83333333302</v>
      </c>
      <c r="C43" s="140">
        <v>1265.5</v>
      </c>
      <c r="D43" s="210">
        <f t="shared" si="44"/>
        <v>42.086197813775819</v>
      </c>
      <c r="E43" s="140">
        <v>38636.666666666664</v>
      </c>
      <c r="F43" s="140">
        <v>40.5</v>
      </c>
      <c r="G43" s="210">
        <f t="shared" si="45"/>
        <v>95.399176954732511</v>
      </c>
      <c r="H43" s="140">
        <v>8125.833333333333</v>
      </c>
      <c r="I43" s="140">
        <v>8.1999999999999993</v>
      </c>
      <c r="J43" s="210">
        <f t="shared" si="46"/>
        <v>99.095528455284551</v>
      </c>
      <c r="K43" s="140">
        <v>28277.5</v>
      </c>
      <c r="L43" s="140">
        <v>42.3</v>
      </c>
      <c r="M43" s="210">
        <f t="shared" si="47"/>
        <v>66.849881796690312</v>
      </c>
      <c r="N43" s="140">
        <v>32574.166666666668</v>
      </c>
      <c r="O43" s="140">
        <v>32.700000000000003</v>
      </c>
      <c r="P43" s="210">
        <f t="shared" si="48"/>
        <v>99.615188583078492</v>
      </c>
      <c r="Q43" s="140">
        <v>130658.33333333333</v>
      </c>
      <c r="R43" s="140">
        <v>270.5</v>
      </c>
      <c r="S43" s="210">
        <f t="shared" si="49"/>
        <v>48.302526186075163</v>
      </c>
      <c r="T43" s="140">
        <v>134650</v>
      </c>
      <c r="U43" s="140">
        <v>459.1</v>
      </c>
      <c r="V43" s="210">
        <f t="shared" si="50"/>
        <v>29.329122195600085</v>
      </c>
      <c r="W43" s="140">
        <v>15798.333333333334</v>
      </c>
      <c r="X43" s="140">
        <v>36.6</v>
      </c>
      <c r="Y43" s="210">
        <f t="shared" si="51"/>
        <v>43.164845173041897</v>
      </c>
      <c r="Z43" s="140">
        <v>18487.5</v>
      </c>
      <c r="AA43" s="140">
        <v>38.6</v>
      </c>
      <c r="AB43" s="210">
        <f t="shared" si="52"/>
        <v>47.895077720207254</v>
      </c>
      <c r="AC43" s="140">
        <v>72513.333333333328</v>
      </c>
      <c r="AD43" s="140">
        <v>193.7</v>
      </c>
      <c r="AE43" s="210">
        <f t="shared" si="53"/>
        <v>37.435897435897438</v>
      </c>
      <c r="AF43" s="140">
        <v>50737.5</v>
      </c>
      <c r="AG43" s="140">
        <v>143.4</v>
      </c>
      <c r="AH43" s="88">
        <f t="shared" si="43"/>
        <v>35.381799163179913</v>
      </c>
    </row>
    <row r="44" spans="1:34" ht="12.75" customHeight="1" x14ac:dyDescent="0.2">
      <c r="A44" s="1">
        <v>2018</v>
      </c>
      <c r="B44" s="140">
        <v>463910</v>
      </c>
      <c r="C44" s="140">
        <v>1160.7</v>
      </c>
      <c r="D44" s="210">
        <f t="shared" si="44"/>
        <v>39.968122684586888</v>
      </c>
      <c r="E44" s="140">
        <v>35808.333333333336</v>
      </c>
      <c r="F44" s="140">
        <v>37.200000000000003</v>
      </c>
      <c r="G44" s="210">
        <f t="shared" si="45"/>
        <v>96.258960573476699</v>
      </c>
      <c r="H44" s="140">
        <v>7985</v>
      </c>
      <c r="I44" s="140">
        <v>8.4</v>
      </c>
      <c r="J44" s="210">
        <f t="shared" si="46"/>
        <v>95.05952380952381</v>
      </c>
      <c r="K44" s="140">
        <v>27267.5</v>
      </c>
      <c r="L44" s="140">
        <v>38.700000000000003</v>
      </c>
      <c r="M44" s="210">
        <f t="shared" si="47"/>
        <v>70.458656330749349</v>
      </c>
      <c r="N44" s="140">
        <v>29148.333333333332</v>
      </c>
      <c r="O44" s="140">
        <v>31.8</v>
      </c>
      <c r="P44" s="210">
        <f t="shared" si="48"/>
        <v>91.661425576519903</v>
      </c>
      <c r="Q44" s="140">
        <v>112999.16666666667</v>
      </c>
      <c r="R44" s="140">
        <v>245.9</v>
      </c>
      <c r="S44" s="210">
        <f t="shared" si="49"/>
        <v>45.953300799783115</v>
      </c>
      <c r="T44" s="140">
        <v>120408.33333333333</v>
      </c>
      <c r="U44" s="140">
        <v>433.8</v>
      </c>
      <c r="V44" s="210">
        <f t="shared" si="50"/>
        <v>27.756646688181956</v>
      </c>
      <c r="W44" s="140">
        <v>15775.833333333334</v>
      </c>
      <c r="X44" s="140">
        <v>41.4</v>
      </c>
      <c r="Y44" s="210">
        <f t="shared" si="51"/>
        <v>38.105877616747186</v>
      </c>
      <c r="Z44" s="140">
        <v>16561.666666666668</v>
      </c>
      <c r="AA44" s="140">
        <v>37</v>
      </c>
      <c r="AB44" s="210">
        <f t="shared" si="52"/>
        <v>44.761261261261261</v>
      </c>
      <c r="AC44" s="140">
        <v>54118.333333333336</v>
      </c>
      <c r="AD44" s="140">
        <v>159.19999999999999</v>
      </c>
      <c r="AE44" s="210">
        <f t="shared" si="53"/>
        <v>33.993927973199334</v>
      </c>
      <c r="AF44" s="140">
        <v>41776.666666666664</v>
      </c>
      <c r="AG44" s="140">
        <v>127.2</v>
      </c>
      <c r="AH44" s="88">
        <f t="shared" si="43"/>
        <v>32.843291404612152</v>
      </c>
    </row>
    <row r="45" spans="1:34" ht="12.75" customHeight="1" x14ac:dyDescent="0.25">
      <c r="A45" s="1">
        <v>2019</v>
      </c>
      <c r="B45" s="183">
        <v>451745.83333333331</v>
      </c>
      <c r="C45" s="88">
        <v>1150.3</v>
      </c>
      <c r="D45" s="210">
        <f t="shared" si="44"/>
        <v>39.272001506853279</v>
      </c>
      <c r="E45" s="183">
        <v>33234.166666666664</v>
      </c>
      <c r="F45" s="88">
        <v>32.1</v>
      </c>
      <c r="G45" s="210">
        <f t="shared" si="45"/>
        <v>103.5332294911734</v>
      </c>
      <c r="H45" s="183">
        <v>7815.833333333333</v>
      </c>
      <c r="I45" s="88">
        <v>7.7</v>
      </c>
      <c r="J45" s="210">
        <f t="shared" si="46"/>
        <v>101.50432900432899</v>
      </c>
      <c r="K45" s="183">
        <v>26097.5</v>
      </c>
      <c r="L45" s="88">
        <v>37.799999999999997</v>
      </c>
      <c r="M45" s="210">
        <f t="shared" si="47"/>
        <v>69.041005291005291</v>
      </c>
      <c r="N45" s="183">
        <v>29705</v>
      </c>
      <c r="O45" s="88">
        <v>32.200000000000003</v>
      </c>
      <c r="P45" s="210">
        <f t="shared" si="48"/>
        <v>92.251552795031046</v>
      </c>
      <c r="Q45" s="183">
        <v>109187.5</v>
      </c>
      <c r="R45" s="88">
        <v>228.9</v>
      </c>
      <c r="S45" s="210">
        <f t="shared" si="49"/>
        <v>47.700961118392307</v>
      </c>
      <c r="T45" s="183">
        <v>119649.16666666667</v>
      </c>
      <c r="U45" s="88">
        <v>435.1</v>
      </c>
      <c r="V45" s="210">
        <f t="shared" si="50"/>
        <v>27.499233892591743</v>
      </c>
      <c r="W45" s="183">
        <v>15655.833333333334</v>
      </c>
      <c r="X45" s="88">
        <v>37.299999999999997</v>
      </c>
      <c r="Y45" s="210">
        <f t="shared" si="51"/>
        <v>41.972743521000901</v>
      </c>
      <c r="Z45" s="183">
        <v>15747.5</v>
      </c>
      <c r="AA45" s="88">
        <v>33.6</v>
      </c>
      <c r="AB45" s="210">
        <f t="shared" si="52"/>
        <v>46.867559523809518</v>
      </c>
      <c r="AC45" s="183">
        <v>50616.666666666664</v>
      </c>
      <c r="AD45" s="88">
        <v>169.7</v>
      </c>
      <c r="AE45" s="210">
        <f t="shared" si="53"/>
        <v>29.82714594382243</v>
      </c>
      <c r="AF45" s="183">
        <v>42006.666666666664</v>
      </c>
      <c r="AG45" s="88">
        <v>135.6</v>
      </c>
      <c r="AH45" s="88">
        <f>AF45/10/AG45</f>
        <v>30.978367748279251</v>
      </c>
    </row>
    <row r="46" spans="1:34" ht="12.75" customHeight="1" x14ac:dyDescent="0.2">
      <c r="A46" s="1">
        <v>2020</v>
      </c>
      <c r="B46" s="140">
        <v>649279.16666666663</v>
      </c>
      <c r="C46" s="88">
        <v>1931.3</v>
      </c>
      <c r="D46" s="210">
        <f t="shared" si="44"/>
        <v>33.618762836776611</v>
      </c>
      <c r="E46" s="140">
        <v>34323.333333333336</v>
      </c>
      <c r="F46" s="88">
        <v>36.299999999999997</v>
      </c>
      <c r="G46" s="210">
        <f t="shared" si="45"/>
        <v>94.554637281910018</v>
      </c>
      <c r="H46" s="140">
        <v>7812.5</v>
      </c>
      <c r="I46" s="88">
        <v>9</v>
      </c>
      <c r="J46" s="210">
        <f t="shared" si="46"/>
        <v>86.805555555555557</v>
      </c>
      <c r="K46" s="140">
        <v>28476.666666666668</v>
      </c>
      <c r="L46" s="88">
        <v>49.4</v>
      </c>
      <c r="M46" s="210">
        <f t="shared" si="47"/>
        <v>57.645074224021599</v>
      </c>
      <c r="N46" s="140">
        <v>32814.166666666664</v>
      </c>
      <c r="O46" s="88">
        <v>40.799999999999997</v>
      </c>
      <c r="P46" s="210">
        <f t="shared" si="48"/>
        <v>80.426879084967325</v>
      </c>
      <c r="Q46" s="140">
        <v>154339.16666666666</v>
      </c>
      <c r="R46" s="88">
        <v>399.4</v>
      </c>
      <c r="S46" s="210">
        <f t="shared" si="49"/>
        <v>38.642755800367219</v>
      </c>
      <c r="T46" s="140">
        <v>200042.5</v>
      </c>
      <c r="U46" s="88">
        <v>762.1</v>
      </c>
      <c r="V46" s="210">
        <f t="shared" si="50"/>
        <v>26.248851856711717</v>
      </c>
      <c r="W46" s="140">
        <v>20864.166666666668</v>
      </c>
      <c r="X46" s="88">
        <v>56.3</v>
      </c>
      <c r="Y46" s="210">
        <f t="shared" si="51"/>
        <v>37.05891059798698</v>
      </c>
      <c r="Z46" s="140">
        <v>19233.333333333332</v>
      </c>
      <c r="AA46" s="88">
        <v>49.5</v>
      </c>
      <c r="AB46" s="210">
        <f t="shared" si="52"/>
        <v>38.855218855218851</v>
      </c>
      <c r="AC46" s="140">
        <v>81028.333333333328</v>
      </c>
      <c r="AD46" s="88">
        <v>274.7</v>
      </c>
      <c r="AE46" s="210">
        <f t="shared" si="53"/>
        <v>29.497027059822837</v>
      </c>
      <c r="AF46" s="140">
        <v>68073.333333333328</v>
      </c>
      <c r="AG46" s="88">
        <v>253.8</v>
      </c>
      <c r="AH46" s="88">
        <f t="shared" ref="AH46:AH48" si="54">AF46/10/AG46</f>
        <v>26.821644339374835</v>
      </c>
    </row>
    <row r="47" spans="1:34" ht="12.75" customHeight="1" x14ac:dyDescent="0.2">
      <c r="A47" s="1">
        <v>2021</v>
      </c>
      <c r="B47" s="140">
        <v>1328306.6666666667</v>
      </c>
      <c r="C47" s="88">
        <v>1541.5</v>
      </c>
      <c r="D47" s="210">
        <f t="shared" si="44"/>
        <v>86.169748080873617</v>
      </c>
      <c r="E47" s="140">
        <v>51913.333333333336</v>
      </c>
      <c r="F47" s="88">
        <v>33.700000000000003</v>
      </c>
      <c r="G47" s="210">
        <f t="shared" si="45"/>
        <v>154.04549950544018</v>
      </c>
      <c r="H47" s="140">
        <v>12135.833333333334</v>
      </c>
      <c r="I47" s="88">
        <v>8.6999999999999993</v>
      </c>
      <c r="J47" s="210">
        <f t="shared" si="46"/>
        <v>139.49233716475098</v>
      </c>
      <c r="K47" s="140">
        <v>51878.333333333336</v>
      </c>
      <c r="L47" s="88">
        <v>44.7</v>
      </c>
      <c r="M47" s="210">
        <f t="shared" si="47"/>
        <v>116.05891126025355</v>
      </c>
      <c r="N47" s="140">
        <v>54185</v>
      </c>
      <c r="O47" s="88">
        <v>37.200000000000003</v>
      </c>
      <c r="P47" s="210">
        <f t="shared" si="48"/>
        <v>145.65860215053763</v>
      </c>
      <c r="Q47" s="140">
        <v>295742.5</v>
      </c>
      <c r="R47" s="88">
        <v>277.60000000000002</v>
      </c>
      <c r="S47" s="210">
        <f t="shared" si="49"/>
        <v>106.53548270893371</v>
      </c>
      <c r="T47" s="140">
        <v>471840</v>
      </c>
      <c r="U47" s="88">
        <v>655.29999999999995</v>
      </c>
      <c r="V47" s="210">
        <f t="shared" si="50"/>
        <v>72.003662444681837</v>
      </c>
      <c r="W47" s="140">
        <v>43098.333333333336</v>
      </c>
      <c r="X47" s="88">
        <v>45.8</v>
      </c>
      <c r="Y47" s="210">
        <f t="shared" si="51"/>
        <v>94.101164483260575</v>
      </c>
      <c r="Z47" s="140">
        <v>35099.166666666664</v>
      </c>
      <c r="AA47" s="88">
        <v>38.799999999999997</v>
      </c>
      <c r="AB47" s="210">
        <f t="shared" si="52"/>
        <v>90.461769759450178</v>
      </c>
      <c r="AC47" s="140">
        <v>163689.16666666666</v>
      </c>
      <c r="AD47" s="88">
        <v>211.2</v>
      </c>
      <c r="AE47" s="210">
        <f t="shared" si="53"/>
        <v>77.504340277777786</v>
      </c>
      <c r="AF47" s="140">
        <v>144486.66666666666</v>
      </c>
      <c r="AG47" s="88">
        <v>188.5</v>
      </c>
      <c r="AH47" s="88">
        <f t="shared" si="54"/>
        <v>76.650751547303273</v>
      </c>
    </row>
    <row r="48" spans="1:34" s="92" customFormat="1" ht="12.75" customHeight="1" x14ac:dyDescent="0.2">
      <c r="A48" s="118">
        <v>2022</v>
      </c>
      <c r="B48" s="88">
        <v>501324.16666666669</v>
      </c>
      <c r="C48" s="88">
        <v>1098.8</v>
      </c>
      <c r="D48" s="210">
        <f t="shared" si="44"/>
        <v>45.624696638757442</v>
      </c>
      <c r="E48" s="88">
        <v>34712.5</v>
      </c>
      <c r="F48" s="88">
        <v>29.9</v>
      </c>
      <c r="G48" s="210">
        <f t="shared" si="45"/>
        <v>116.09531772575251</v>
      </c>
      <c r="H48" s="88">
        <v>8681.6666666666661</v>
      </c>
      <c r="I48" s="88">
        <v>7</v>
      </c>
      <c r="J48" s="210">
        <f t="shared" si="46"/>
        <v>124.02380952380952</v>
      </c>
      <c r="K48" s="88">
        <v>27200.833333333332</v>
      </c>
      <c r="L48" s="88">
        <v>34.5</v>
      </c>
      <c r="M48" s="210">
        <f t="shared" si="47"/>
        <v>78.842995169082116</v>
      </c>
      <c r="N48" s="88">
        <v>33244.166666666664</v>
      </c>
      <c r="O48" s="88">
        <v>29.1</v>
      </c>
      <c r="P48" s="210">
        <f t="shared" si="48"/>
        <v>114.24112256586483</v>
      </c>
      <c r="Q48" s="88">
        <v>122249.16666666667</v>
      </c>
      <c r="R48" s="88">
        <v>198.8</v>
      </c>
      <c r="S48" s="210">
        <f t="shared" si="49"/>
        <v>61.493544600938968</v>
      </c>
      <c r="T48" s="88">
        <v>139074.16666666666</v>
      </c>
      <c r="U48" s="88">
        <v>457.4</v>
      </c>
      <c r="V48" s="210">
        <f t="shared" si="50"/>
        <v>30.405370937181168</v>
      </c>
      <c r="W48" s="88">
        <v>17854.166666666668</v>
      </c>
      <c r="X48" s="88">
        <v>32.6</v>
      </c>
      <c r="Y48" s="210">
        <f t="shared" si="51"/>
        <v>54.767382413087937</v>
      </c>
      <c r="Z48" s="88">
        <v>15778.333333333334</v>
      </c>
      <c r="AA48" s="88">
        <v>28.1</v>
      </c>
      <c r="AB48" s="210">
        <f t="shared" si="52"/>
        <v>56.150652431791222</v>
      </c>
      <c r="AC48" s="88">
        <v>53685</v>
      </c>
      <c r="AD48" s="88">
        <v>146</v>
      </c>
      <c r="AE48" s="210">
        <f t="shared" si="53"/>
        <v>36.770547945205479</v>
      </c>
      <c r="AF48" s="88">
        <v>46867.5</v>
      </c>
      <c r="AG48" s="88">
        <v>135.30000000000001</v>
      </c>
      <c r="AH48" s="88">
        <f t="shared" si="54"/>
        <v>34.639689578713963</v>
      </c>
    </row>
    <row r="49" spans="1:34" s="92" customFormat="1" ht="12.75" customHeight="1" x14ac:dyDescent="0.2">
      <c r="A49" s="118">
        <v>2023</v>
      </c>
      <c r="B49" s="88">
        <v>428970</v>
      </c>
      <c r="C49" s="88">
        <v>1158.3</v>
      </c>
      <c r="D49" s="210">
        <f>B49/10/C49</f>
        <v>37.034447034447034</v>
      </c>
      <c r="E49" s="88">
        <v>29335.833333333332</v>
      </c>
      <c r="F49" s="88">
        <v>26.3</v>
      </c>
      <c r="G49" s="210">
        <f t="shared" si="45"/>
        <v>111.54309252217996</v>
      </c>
      <c r="H49" s="88">
        <v>6855.833333333333</v>
      </c>
      <c r="I49" s="88">
        <v>6.9</v>
      </c>
      <c r="J49" s="210">
        <f>H49/10/I49</f>
        <v>99.359903381642496</v>
      </c>
      <c r="K49" s="88">
        <v>21641.666666666701</v>
      </c>
      <c r="L49" s="88">
        <v>34.299999999999997</v>
      </c>
      <c r="M49" s="210">
        <f t="shared" si="47"/>
        <v>63.095238095238201</v>
      </c>
      <c r="N49" s="88">
        <v>25066.666666666668</v>
      </c>
      <c r="O49" s="88">
        <v>27.3</v>
      </c>
      <c r="P49" s="210">
        <f t="shared" si="48"/>
        <v>91.819291819291834</v>
      </c>
      <c r="Q49" s="88">
        <v>99751.666666666672</v>
      </c>
      <c r="R49" s="88">
        <v>211.6</v>
      </c>
      <c r="S49" s="210">
        <f t="shared" si="49"/>
        <v>47.141619407687465</v>
      </c>
      <c r="T49" s="88">
        <v>124999.16666666667</v>
      </c>
      <c r="U49" s="88">
        <v>477.7</v>
      </c>
      <c r="V49" s="210">
        <f t="shared" si="50"/>
        <v>26.166876003070271</v>
      </c>
      <c r="W49" s="88">
        <v>15176.666666666666</v>
      </c>
      <c r="X49" s="88">
        <v>36.299999999999997</v>
      </c>
      <c r="Y49" s="210">
        <f t="shared" si="51"/>
        <v>41.808999081726355</v>
      </c>
      <c r="Z49" s="88">
        <v>13493.333333333334</v>
      </c>
      <c r="AA49" s="88">
        <v>29.1</v>
      </c>
      <c r="AB49" s="210">
        <f t="shared" si="52"/>
        <v>46.368843069874004</v>
      </c>
      <c r="AC49" s="88">
        <v>45964.166666666664</v>
      </c>
      <c r="AD49" s="88">
        <v>152.9</v>
      </c>
      <c r="AE49" s="210">
        <f>AC49/10/AD49</f>
        <v>30.06158709396119</v>
      </c>
      <c r="AF49" s="88">
        <v>45091.666666666664</v>
      </c>
      <c r="AG49" s="88">
        <v>155.9</v>
      </c>
      <c r="AH49" s="88">
        <f>AF49/10/AG49</f>
        <v>28.923455206328839</v>
      </c>
    </row>
    <row r="50" spans="1:34" ht="12.75" customHeight="1" x14ac:dyDescent="0.2">
      <c r="B50" s="88"/>
      <c r="E50" s="130"/>
      <c r="H50" s="130"/>
      <c r="K50" s="130"/>
      <c r="N50" s="130"/>
      <c r="Q50" s="130"/>
      <c r="T50" s="130"/>
      <c r="W50" s="130"/>
      <c r="Z50" s="130"/>
      <c r="AC50" s="130"/>
      <c r="AF50" s="130"/>
    </row>
    <row r="51" spans="1:34" ht="12.75" customHeight="1" x14ac:dyDescent="0.2">
      <c r="B51" s="1" t="s">
        <v>465</v>
      </c>
      <c r="AC51" s="92"/>
    </row>
    <row r="52" spans="1:34" ht="12.75" customHeight="1" x14ac:dyDescent="0.2">
      <c r="A52" s="1" t="s">
        <v>157</v>
      </c>
      <c r="B52" s="5">
        <f>(POWER(B26/B7, 1/19)-1)*100</f>
        <v>-1.3228951214272699</v>
      </c>
      <c r="C52" s="5">
        <f t="shared" ref="C52:AH52" si="55">(POWER(C26/C7, 1/19)-1)*100</f>
        <v>0.79438689435464838</v>
      </c>
      <c r="D52" s="5">
        <f t="shared" si="55"/>
        <v>-2.1005951631027919</v>
      </c>
      <c r="E52" s="5">
        <f t="shared" si="55"/>
        <v>-0.52169147820101403</v>
      </c>
      <c r="F52" s="5">
        <f t="shared" si="55"/>
        <v>1.6396381895639189</v>
      </c>
      <c r="G52" s="5">
        <f t="shared" si="55"/>
        <v>-2.1264633623881313</v>
      </c>
      <c r="H52" s="5">
        <f t="shared" si="55"/>
        <v>0.97667096294766775</v>
      </c>
      <c r="I52" s="5">
        <f t="shared" si="55"/>
        <v>1.9128155538443048</v>
      </c>
      <c r="J52" s="5">
        <f t="shared" si="55"/>
        <v>-0.91857396521641821</v>
      </c>
      <c r="K52" s="5">
        <f t="shared" si="55"/>
        <v>-0.56972307941856037</v>
      </c>
      <c r="L52" s="5">
        <f t="shared" si="55"/>
        <v>0.62829868349916218</v>
      </c>
      <c r="M52" s="5">
        <f t="shared" si="55"/>
        <v>-1.1905416056827045</v>
      </c>
      <c r="N52" s="5">
        <f t="shared" si="55"/>
        <v>-0.89777719903237907</v>
      </c>
      <c r="O52" s="5">
        <f t="shared" si="55"/>
        <v>0.46423217007116602</v>
      </c>
      <c r="P52" s="5">
        <f t="shared" si="55"/>
        <v>-1.3557157006862663</v>
      </c>
      <c r="Q52" s="5">
        <f t="shared" si="55"/>
        <v>-2.012631347924787</v>
      </c>
      <c r="R52" s="5">
        <f t="shared" si="55"/>
        <v>-0.2220809566298998</v>
      </c>
      <c r="S52" s="5">
        <f t="shared" si="55"/>
        <v>-1.7945357133742124</v>
      </c>
      <c r="T52" s="5">
        <f t="shared" si="55"/>
        <v>-2.2742414835358993</v>
      </c>
      <c r="U52" s="5">
        <f t="shared" si="55"/>
        <v>0.83863157930217369</v>
      </c>
      <c r="V52" s="5">
        <f t="shared" si="55"/>
        <v>-3.0869846348420715</v>
      </c>
      <c r="W52" s="5">
        <f t="shared" si="55"/>
        <v>-1.1600778571472459</v>
      </c>
      <c r="X52" s="5">
        <f t="shared" si="55"/>
        <v>-0.16182502012982436</v>
      </c>
      <c r="Y52" s="5">
        <f t="shared" si="55"/>
        <v>-0.99987087826743926</v>
      </c>
      <c r="Z52" s="5">
        <f t="shared" si="55"/>
        <v>0.30260519888940518</v>
      </c>
      <c r="AA52" s="5">
        <f t="shared" si="55"/>
        <v>1.181363365357524</v>
      </c>
      <c r="AB52" s="5">
        <f t="shared" si="55"/>
        <v>-0.86849804869202352</v>
      </c>
      <c r="AC52" s="5">
        <f t="shared" si="55"/>
        <v>2.8538584496370811</v>
      </c>
      <c r="AD52" s="5">
        <f t="shared" si="55"/>
        <v>2.9064515168875538</v>
      </c>
      <c r="AE52" s="5">
        <f t="shared" si="55"/>
        <v>-5.1107648233150726E-2</v>
      </c>
      <c r="AF52" s="5">
        <f t="shared" si="55"/>
        <v>8.4851449149558889E-2</v>
      </c>
      <c r="AG52" s="5">
        <f t="shared" si="55"/>
        <v>2.3254771303947264</v>
      </c>
      <c r="AH52" s="5">
        <f t="shared" si="55"/>
        <v>-2.1897046015137644</v>
      </c>
    </row>
    <row r="53" spans="1:34" ht="12.75" customHeight="1" x14ac:dyDescent="0.2">
      <c r="A53" s="5" t="s">
        <v>158</v>
      </c>
      <c r="B53" s="5">
        <f>(POWER(B34/B26, 1/8)-1)*100</f>
        <v>-8.0397549173583105E-2</v>
      </c>
      <c r="C53" s="5">
        <f t="shared" ref="C53:AH53" si="56">(POWER(C34/C26, 1/8)-1)*100</f>
        <v>0.65386277758239242</v>
      </c>
      <c r="D53" s="5">
        <f t="shared" si="56"/>
        <v>-0.72949046017091179</v>
      </c>
      <c r="E53" s="5">
        <f t="shared" si="56"/>
        <v>0.41026484755939396</v>
      </c>
      <c r="F53" s="5">
        <f t="shared" si="56"/>
        <v>-1.8207612449092636</v>
      </c>
      <c r="G53" s="5">
        <f t="shared" si="56"/>
        <v>2.2724010908599324</v>
      </c>
      <c r="H53" s="5">
        <f t="shared" si="56"/>
        <v>-1.0664269545747396</v>
      </c>
      <c r="I53" s="5">
        <f t="shared" si="56"/>
        <v>0.14461474643410188</v>
      </c>
      <c r="J53" s="5">
        <f t="shared" si="56"/>
        <v>-1.2092928851693108</v>
      </c>
      <c r="K53" s="5">
        <f t="shared" si="56"/>
        <v>-0.93673634384613402</v>
      </c>
      <c r="L53" s="5">
        <f t="shared" si="56"/>
        <v>-0.62318038319089109</v>
      </c>
      <c r="M53" s="5">
        <f t="shared" si="56"/>
        <v>-0.31552223331788865</v>
      </c>
      <c r="N53" s="5">
        <f t="shared" si="56"/>
        <v>-1.2722282114985051</v>
      </c>
      <c r="O53" s="5">
        <f t="shared" si="56"/>
        <v>-0.83947259415763087</v>
      </c>
      <c r="P53" s="5">
        <f t="shared" si="56"/>
        <v>-0.43641923723307663</v>
      </c>
      <c r="Q53" s="5">
        <f t="shared" si="56"/>
        <v>-0.78081644331359223</v>
      </c>
      <c r="R53" s="5">
        <f t="shared" si="56"/>
        <v>-0.15149885674176078</v>
      </c>
      <c r="S53" s="5">
        <f t="shared" si="56"/>
        <v>-0.63027244211599776</v>
      </c>
      <c r="T53" s="5">
        <f t="shared" si="56"/>
        <v>4.0727400454426688</v>
      </c>
      <c r="U53" s="5">
        <f t="shared" si="56"/>
        <v>3.5338625281605252</v>
      </c>
      <c r="V53" s="5">
        <f t="shared" si="56"/>
        <v>0.52048431703739517</v>
      </c>
      <c r="W53" s="5">
        <f t="shared" si="56"/>
        <v>-2.3236939797026013</v>
      </c>
      <c r="X53" s="5">
        <f t="shared" si="56"/>
        <v>-0.89563383539803532</v>
      </c>
      <c r="Y53" s="5">
        <f t="shared" si="56"/>
        <v>-1.4409659226645055</v>
      </c>
      <c r="Z53" s="5">
        <f t="shared" si="56"/>
        <v>-3.1845248990629571</v>
      </c>
      <c r="AA53" s="5">
        <f t="shared" si="56"/>
        <v>-1.3352743212551088</v>
      </c>
      <c r="AB53" s="5">
        <f t="shared" si="56"/>
        <v>-1.8742773215921771</v>
      </c>
      <c r="AC53" s="5">
        <f t="shared" si="56"/>
        <v>-4.2025134359351295</v>
      </c>
      <c r="AD53" s="5">
        <f t="shared" si="56"/>
        <v>-0.16683340974525951</v>
      </c>
      <c r="AE53" s="5">
        <f t="shared" si="56"/>
        <v>-4.042424140219369</v>
      </c>
      <c r="AF53" s="5">
        <f t="shared" si="56"/>
        <v>-2.9616466134530173</v>
      </c>
      <c r="AG53" s="5">
        <f t="shared" si="56"/>
        <v>-3.4461964562919722</v>
      </c>
      <c r="AH53" s="5">
        <f t="shared" si="56"/>
        <v>0.50184438629556904</v>
      </c>
    </row>
    <row r="54" spans="1:34" ht="12.75" customHeight="1" x14ac:dyDescent="0.2">
      <c r="A54" s="5" t="s">
        <v>159</v>
      </c>
      <c r="B54" s="5">
        <f>(POWER(B45/B34, 1/11)-1)*100</f>
        <v>-1.1180838210587907</v>
      </c>
      <c r="C54" s="5">
        <f t="shared" ref="C54:AH54" si="57">(POWER(C45/C34, 1/11)-1)*100</f>
        <v>8.4196407476322399E-2</v>
      </c>
      <c r="D54" s="5">
        <f t="shared" si="57"/>
        <v>-1.2012688033585461</v>
      </c>
      <c r="E54" s="5">
        <f t="shared" si="57"/>
        <v>-1.0354964104608011</v>
      </c>
      <c r="F54" s="5">
        <f t="shared" si="57"/>
        <v>-0.54796004787888153</v>
      </c>
      <c r="G54" s="5">
        <f t="shared" si="57"/>
        <v>-0.49022258650163186</v>
      </c>
      <c r="H54" s="5">
        <f t="shared" si="57"/>
        <v>-0.54490926379840987</v>
      </c>
      <c r="I54" s="5">
        <f t="shared" si="57"/>
        <v>-1.103886476479099</v>
      </c>
      <c r="J54" s="5">
        <f t="shared" si="57"/>
        <v>0.56521656187000779</v>
      </c>
      <c r="K54" s="5">
        <f t="shared" si="57"/>
        <v>-0.79264287448935766</v>
      </c>
      <c r="L54" s="5">
        <f t="shared" si="57"/>
        <v>-0.28371080990046149</v>
      </c>
      <c r="M54" s="5">
        <f t="shared" si="57"/>
        <v>-0.51038006801342739</v>
      </c>
      <c r="N54" s="5">
        <f t="shared" si="57"/>
        <v>-0.62426505939301435</v>
      </c>
      <c r="O54" s="5">
        <f t="shared" si="57"/>
        <v>-0.59901788924193733</v>
      </c>
      <c r="P54" s="5">
        <f t="shared" si="57"/>
        <v>-2.5399316601260047E-2</v>
      </c>
      <c r="Q54" s="5">
        <f t="shared" si="57"/>
        <v>-3.7591856250669409</v>
      </c>
      <c r="R54" s="5">
        <f t="shared" si="57"/>
        <v>-2.7593337313332023</v>
      </c>
      <c r="S54" s="5">
        <f t="shared" si="57"/>
        <v>-1.0282240261201503</v>
      </c>
      <c r="T54" s="5">
        <f t="shared" si="57"/>
        <v>-1.8601968993862794</v>
      </c>
      <c r="U54" s="5">
        <f t="shared" si="57"/>
        <v>-0.65853760281825435</v>
      </c>
      <c r="V54" s="5">
        <f t="shared" si="57"/>
        <v>-1.2096251329214436</v>
      </c>
      <c r="W54" s="5">
        <f t="shared" si="57"/>
        <v>2.3135924880734127</v>
      </c>
      <c r="X54" s="5">
        <f t="shared" si="57"/>
        <v>3.0509940091757448</v>
      </c>
      <c r="Y54" s="5">
        <f t="shared" si="57"/>
        <v>-0.71556953738524109</v>
      </c>
      <c r="Z54" s="5">
        <f t="shared" si="57"/>
        <v>4.4725553481908653</v>
      </c>
      <c r="AA54" s="5">
        <f t="shared" si="57"/>
        <v>3.5468063415151407</v>
      </c>
      <c r="AB54" s="5">
        <f t="shared" si="57"/>
        <v>0.89403916874313261</v>
      </c>
      <c r="AC54" s="5">
        <f t="shared" si="57"/>
        <v>7.8896264720256903</v>
      </c>
      <c r="AD54" s="5">
        <f t="shared" si="57"/>
        <v>6.859142623640313</v>
      </c>
      <c r="AE54" s="5">
        <f t="shared" si="57"/>
        <v>0.96433849559767193</v>
      </c>
      <c r="AF54" s="5">
        <f t="shared" si="57"/>
        <v>-0.75229901429044732</v>
      </c>
      <c r="AG54" s="5">
        <f t="shared" si="57"/>
        <v>1.6958550396000138</v>
      </c>
      <c r="AH54" s="5">
        <f t="shared" si="57"/>
        <v>-2.4073292396599277</v>
      </c>
    </row>
    <row r="55" spans="1:34" ht="12.75" customHeight="1" x14ac:dyDescent="0.2">
      <c r="A55" s="5" t="s">
        <v>160</v>
      </c>
      <c r="B55" s="5">
        <f>(POWER(B49/B45, 1/4)-1)*100</f>
        <v>-1.2849905721943888</v>
      </c>
      <c r="C55" s="5">
        <f t="shared" ref="C55:AH55" si="58">(POWER(C49/C45, 1/4)-1)*100</f>
        <v>0.1734160679584873</v>
      </c>
      <c r="D55" s="5">
        <f t="shared" si="58"/>
        <v>-1.4558819069956486</v>
      </c>
      <c r="E55" s="5">
        <f t="shared" si="58"/>
        <v>-3.071072132571917</v>
      </c>
      <c r="F55" s="5">
        <f t="shared" si="58"/>
        <v>-4.8601025374704783</v>
      </c>
      <c r="G55" s="5">
        <f t="shared" si="58"/>
        <v>1.8804207830927622</v>
      </c>
      <c r="H55" s="5">
        <f t="shared" si="58"/>
        <v>-3.2232038693927323</v>
      </c>
      <c r="I55" s="5">
        <f t="shared" si="58"/>
        <v>-2.7052085745835841</v>
      </c>
      <c r="J55" s="5">
        <f t="shared" si="58"/>
        <v>-0.53239776479322432</v>
      </c>
      <c r="K55" s="5">
        <f t="shared" si="58"/>
        <v>-4.572631187930698</v>
      </c>
      <c r="L55" s="5">
        <f t="shared" si="58"/>
        <v>-2.3998286673798663</v>
      </c>
      <c r="M55" s="5">
        <f t="shared" si="58"/>
        <v>-2.2262281826800678</v>
      </c>
      <c r="N55" s="5">
        <f t="shared" si="58"/>
        <v>-4.1555968424040408</v>
      </c>
      <c r="O55" s="5">
        <f t="shared" si="58"/>
        <v>-4.0429929047765212</v>
      </c>
      <c r="P55" s="5">
        <f t="shared" si="58"/>
        <v>-0.11734832195816614</v>
      </c>
      <c r="Q55" s="5">
        <f t="shared" si="58"/>
        <v>-2.2342334946292008</v>
      </c>
      <c r="R55" s="5">
        <f t="shared" si="58"/>
        <v>-1.9455139527888465</v>
      </c>
      <c r="S55" s="5">
        <f t="shared" si="58"/>
        <v>-0.29444807012841689</v>
      </c>
      <c r="T55" s="5">
        <f t="shared" si="58"/>
        <v>1.0995819748152336</v>
      </c>
      <c r="U55" s="5">
        <f t="shared" si="58"/>
        <v>2.3626544711792041</v>
      </c>
      <c r="V55" s="5">
        <f t="shared" si="58"/>
        <v>-1.2339192480785077</v>
      </c>
      <c r="W55" s="5">
        <f t="shared" si="58"/>
        <v>-0.77409889738631055</v>
      </c>
      <c r="X55" s="5">
        <f t="shared" si="58"/>
        <v>-0.67708700066639871</v>
      </c>
      <c r="Y55" s="5">
        <f t="shared" si="58"/>
        <v>-9.7673229459727118E-2</v>
      </c>
      <c r="Z55" s="5">
        <f t="shared" si="58"/>
        <v>-3.788517193876173</v>
      </c>
      <c r="AA55" s="5">
        <f t="shared" si="58"/>
        <v>-3.5308553370731799</v>
      </c>
      <c r="AB55" s="5">
        <f t="shared" si="58"/>
        <v>-0.267092506835509</v>
      </c>
      <c r="AC55" s="5">
        <f t="shared" si="58"/>
        <v>-2.3816500884527914</v>
      </c>
      <c r="AD55" s="5">
        <f t="shared" si="58"/>
        <v>-2.5725331739052892</v>
      </c>
      <c r="AE55" s="5">
        <f t="shared" si="58"/>
        <v>0.19592327674209375</v>
      </c>
      <c r="AF55" s="5">
        <f t="shared" si="58"/>
        <v>1.7875161789782545</v>
      </c>
      <c r="AG55" s="5">
        <f t="shared" si="58"/>
        <v>3.5491662483570829</v>
      </c>
      <c r="AH55" s="5">
        <f t="shared" si="58"/>
        <v>-1.7012691972367988</v>
      </c>
    </row>
    <row r="56" spans="1:34" ht="12.75" customHeight="1" x14ac:dyDescent="0.2">
      <c r="A56" s="1" t="s">
        <v>161</v>
      </c>
      <c r="B56" s="5">
        <f>(POWER(B49/B7, 1/42)-1)*100</f>
        <v>-1.0300781972071293</v>
      </c>
      <c r="C56" s="5">
        <f t="shared" ref="C56:AH56" si="59">(POWER(C49/C7, 1/42)-1)*100</f>
        <v>0.52198682051516343</v>
      </c>
      <c r="D56" s="5">
        <f t="shared" si="59"/>
        <v>-1.5440055124393393</v>
      </c>
      <c r="E56" s="5">
        <f t="shared" si="59"/>
        <v>-0.7256731230093405</v>
      </c>
      <c r="F56" s="5">
        <f t="shared" si="59"/>
        <v>-0.23241257611789079</v>
      </c>
      <c r="G56" s="5">
        <f t="shared" si="59"/>
        <v>-0.4944096170189427</v>
      </c>
      <c r="H56" s="5">
        <f t="shared" si="59"/>
        <v>-0.21942751948381689</v>
      </c>
      <c r="I56" s="5">
        <f t="shared" si="59"/>
        <v>0.33332081193195862</v>
      </c>
      <c r="J56" s="5">
        <f t="shared" si="59"/>
        <v>-0.5509120269744372</v>
      </c>
      <c r="K56" s="5">
        <f t="shared" si="59"/>
        <v>-1.0859796872119687</v>
      </c>
      <c r="L56" s="5">
        <f t="shared" si="59"/>
        <v>-0.14138429255657892</v>
      </c>
      <c r="M56" s="5">
        <f t="shared" si="59"/>
        <v>-0.94593279504572303</v>
      </c>
      <c r="N56" s="5">
        <f t="shared" si="59"/>
        <v>-1.2126823573142542</v>
      </c>
      <c r="O56" s="5">
        <f t="shared" si="59"/>
        <v>-0.50019989666979514</v>
      </c>
      <c r="P56" s="5">
        <f t="shared" si="59"/>
        <v>-0.71606421309846624</v>
      </c>
      <c r="Q56" s="5">
        <f t="shared" si="59"/>
        <v>-2.2618306072716421</v>
      </c>
      <c r="R56" s="5">
        <f t="shared" si="59"/>
        <v>-1.0439223461487512</v>
      </c>
      <c r="S56" s="5">
        <f t="shared" si="59"/>
        <v>-1.2307564022324469</v>
      </c>
      <c r="T56" s="5">
        <f t="shared" si="59"/>
        <v>-0.66573046093028054</v>
      </c>
      <c r="U56" s="5">
        <f t="shared" si="59"/>
        <v>1.0945956140240742</v>
      </c>
      <c r="V56" s="5">
        <f t="shared" si="59"/>
        <v>-1.741266250943041</v>
      </c>
      <c r="W56" s="5">
        <f t="shared" si="59"/>
        <v>-0.44965566950216918</v>
      </c>
      <c r="X56" s="5">
        <f t="shared" si="59"/>
        <v>0.47893059400458959</v>
      </c>
      <c r="Y56" s="5">
        <f t="shared" si="59"/>
        <v>-0.92416017767824599</v>
      </c>
      <c r="Z56" s="5">
        <f t="shared" si="59"/>
        <v>0.29880752526041388</v>
      </c>
      <c r="AA56" s="5">
        <f t="shared" si="59"/>
        <v>0.84930841153321168</v>
      </c>
      <c r="AB56" s="5">
        <f t="shared" si="59"/>
        <v>-0.54586481052144586</v>
      </c>
      <c r="AC56" s="5">
        <f t="shared" si="59"/>
        <v>2.2391660515309386</v>
      </c>
      <c r="AD56" s="5">
        <f t="shared" si="59"/>
        <v>2.7918373198296154</v>
      </c>
      <c r="AE56" s="5">
        <f t="shared" si="59"/>
        <v>-0.53766065741104319</v>
      </c>
      <c r="AF56" s="5">
        <f t="shared" si="59"/>
        <v>-0.56173253252035371</v>
      </c>
      <c r="AG56" s="5">
        <f t="shared" si="59"/>
        <v>1.1511191928162967</v>
      </c>
      <c r="AH56" s="5">
        <f t="shared" si="59"/>
        <v>-1.6933591432355621</v>
      </c>
    </row>
    <row r="57" spans="1:34" ht="12.75" customHeight="1" x14ac:dyDescent="0.2">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row>
    <row r="58" spans="1:34" ht="12.75" customHeight="1" x14ac:dyDescent="0.2"/>
    <row r="59" spans="1:34" ht="12.75" customHeight="1" x14ac:dyDescent="0.2">
      <c r="B59" s="182" t="s">
        <v>397</v>
      </c>
      <c r="C59" s="167"/>
      <c r="D59" s="167"/>
      <c r="E59" s="167"/>
      <c r="F59" s="167"/>
      <c r="G59" s="167"/>
      <c r="H59" s="167"/>
      <c r="I59" s="167"/>
      <c r="J59" s="167"/>
      <c r="K59" s="167"/>
      <c r="L59" s="167"/>
      <c r="M59" s="167"/>
    </row>
    <row r="60" spans="1:34" ht="12.75" customHeight="1" x14ac:dyDescent="0.2">
      <c r="B60" s="1" t="s">
        <v>968</v>
      </c>
      <c r="C60" s="167"/>
      <c r="D60" s="167"/>
      <c r="E60" s="167"/>
      <c r="F60" s="167"/>
      <c r="G60" s="167"/>
      <c r="H60" s="167"/>
      <c r="I60" s="167"/>
      <c r="J60" s="167"/>
      <c r="K60" s="167"/>
      <c r="L60" s="167"/>
      <c r="M60" s="167"/>
    </row>
    <row r="61" spans="1:34" ht="12.75" customHeight="1" x14ac:dyDescent="0.2">
      <c r="B61" s="167" t="s">
        <v>969</v>
      </c>
      <c r="C61" s="167"/>
      <c r="D61" s="167"/>
      <c r="E61" s="167"/>
      <c r="F61" s="167"/>
      <c r="G61" s="167"/>
      <c r="H61" s="167"/>
      <c r="I61" s="167"/>
      <c r="J61" s="167"/>
      <c r="K61" s="167"/>
      <c r="L61" s="167"/>
      <c r="M61" s="167"/>
    </row>
    <row r="62" spans="1:34" ht="12.75" customHeight="1" x14ac:dyDescent="0.2"/>
    <row r="63" spans="1:34" ht="12.75" customHeight="1" x14ac:dyDescent="0.2">
      <c r="B63" s="1" t="s">
        <v>970</v>
      </c>
    </row>
    <row r="64" spans="1:34" x14ac:dyDescent="0.2">
      <c r="B64" s="1" t="s">
        <v>971</v>
      </c>
    </row>
    <row r="66" spans="2:27" x14ac:dyDescent="0.2">
      <c r="B66" s="1" t="s">
        <v>972</v>
      </c>
    </row>
    <row r="68" spans="2:27" x14ac:dyDescent="0.2">
      <c r="B68" s="20"/>
    </row>
    <row r="69" spans="2:27" x14ac:dyDescent="0.2">
      <c r="B69" s="237" t="s">
        <v>973</v>
      </c>
      <c r="C69" s="237"/>
      <c r="D69" s="237"/>
      <c r="E69" s="237"/>
      <c r="F69" s="237"/>
      <c r="G69" s="237"/>
      <c r="H69" s="237"/>
      <c r="I69" s="237"/>
      <c r="J69" s="237"/>
      <c r="K69" s="237"/>
      <c r="L69" s="237"/>
      <c r="M69" s="237"/>
      <c r="P69" s="1"/>
    </row>
    <row r="70" spans="2:27" ht="21.75" x14ac:dyDescent="0.2">
      <c r="C70" s="1" t="s">
        <v>101</v>
      </c>
      <c r="D70" s="11" t="s">
        <v>376</v>
      </c>
      <c r="E70" s="1" t="s">
        <v>103</v>
      </c>
      <c r="F70" s="1" t="s">
        <v>104</v>
      </c>
      <c r="G70" s="11" t="s">
        <v>105</v>
      </c>
      <c r="H70" s="1" t="s">
        <v>106</v>
      </c>
      <c r="I70" s="1" t="s">
        <v>107</v>
      </c>
      <c r="J70" s="11" t="s">
        <v>108</v>
      </c>
      <c r="K70" s="1" t="s">
        <v>109</v>
      </c>
      <c r="L70" s="1" t="s">
        <v>110</v>
      </c>
      <c r="M70" s="11" t="s">
        <v>111</v>
      </c>
      <c r="O70" s="186"/>
      <c r="P70" s="186"/>
      <c r="Q70" s="186"/>
      <c r="R70" s="186"/>
      <c r="S70" s="186"/>
      <c r="T70" s="186"/>
      <c r="U70" s="186"/>
      <c r="V70" s="186"/>
      <c r="W70" s="186"/>
      <c r="X70" s="186"/>
      <c r="Y70" s="186"/>
      <c r="Z70" s="186"/>
      <c r="AA70" s="4"/>
    </row>
    <row r="71" spans="2:27" x14ac:dyDescent="0.2">
      <c r="B71" s="1">
        <v>1981</v>
      </c>
      <c r="C71" s="4">
        <v>620176</v>
      </c>
      <c r="D71" s="4">
        <v>38204</v>
      </c>
      <c r="E71" s="4">
        <v>7063</v>
      </c>
      <c r="F71" s="4">
        <v>32742</v>
      </c>
      <c r="G71" s="4">
        <v>40008</v>
      </c>
      <c r="H71" s="4">
        <v>248861</v>
      </c>
      <c r="I71" s="4">
        <v>154340</v>
      </c>
      <c r="J71" s="4">
        <v>16438</v>
      </c>
      <c r="K71" s="4">
        <v>10683</v>
      </c>
      <c r="L71" s="4">
        <v>15178</v>
      </c>
      <c r="M71" s="4">
        <v>55238</v>
      </c>
      <c r="P71" s="1"/>
      <c r="S71" s="1"/>
      <c r="V71" s="1"/>
      <c r="Y71" s="1"/>
    </row>
    <row r="72" spans="2:27" x14ac:dyDescent="0.2">
      <c r="B72" s="1">
        <v>1982</v>
      </c>
      <c r="C72" s="4">
        <v>1031435</v>
      </c>
      <c r="D72" s="4">
        <v>46623</v>
      </c>
      <c r="E72" s="4">
        <v>8372</v>
      </c>
      <c r="F72" s="4">
        <v>45121</v>
      </c>
      <c r="G72" s="4">
        <v>49468</v>
      </c>
      <c r="H72" s="4">
        <v>368537</v>
      </c>
      <c r="I72" s="4">
        <v>281238</v>
      </c>
      <c r="J72" s="4">
        <v>29447</v>
      </c>
      <c r="K72" s="4">
        <v>19126</v>
      </c>
      <c r="L72" s="4">
        <v>51758</v>
      </c>
      <c r="M72" s="4">
        <v>129287</v>
      </c>
      <c r="P72" s="1"/>
      <c r="S72" s="1"/>
      <c r="V72" s="1"/>
      <c r="Y72" s="1"/>
    </row>
    <row r="73" spans="2:27" x14ac:dyDescent="0.2">
      <c r="B73" s="1">
        <v>1983</v>
      </c>
      <c r="C73" s="4">
        <v>1119009</v>
      </c>
      <c r="D73" s="4">
        <v>50944</v>
      </c>
      <c r="E73" s="4">
        <v>9069</v>
      </c>
      <c r="F73" s="4">
        <v>46401</v>
      </c>
      <c r="G73" s="4">
        <v>52184</v>
      </c>
      <c r="H73" s="4">
        <v>356308</v>
      </c>
      <c r="I73" s="4">
        <v>310445</v>
      </c>
      <c r="J73" s="4">
        <v>34265</v>
      </c>
      <c r="K73" s="4">
        <v>23051</v>
      </c>
      <c r="L73" s="4">
        <v>90291</v>
      </c>
      <c r="M73" s="4">
        <v>142904</v>
      </c>
      <c r="P73" s="1"/>
      <c r="S73" s="1"/>
      <c r="V73" s="1"/>
      <c r="Y73" s="1"/>
    </row>
    <row r="74" spans="2:27" x14ac:dyDescent="0.2">
      <c r="B74" s="1">
        <v>1984</v>
      </c>
      <c r="C74" s="4">
        <v>1066221</v>
      </c>
      <c r="D74" s="4">
        <v>53970</v>
      </c>
      <c r="E74" s="4">
        <v>10401</v>
      </c>
      <c r="F74" s="4">
        <v>46407</v>
      </c>
      <c r="G74" s="4">
        <v>55072</v>
      </c>
      <c r="H74" s="4">
        <v>341859</v>
      </c>
      <c r="I74" s="4">
        <v>264848</v>
      </c>
      <c r="J74" s="4">
        <v>31604</v>
      </c>
      <c r="K74" s="4">
        <v>24681</v>
      </c>
      <c r="L74" s="4">
        <v>88581</v>
      </c>
      <c r="M74" s="4">
        <v>145805</v>
      </c>
      <c r="P74" s="1"/>
      <c r="S74" s="1"/>
      <c r="V74" s="1"/>
      <c r="Y74" s="1"/>
    </row>
    <row r="75" spans="2:27" x14ac:dyDescent="0.2">
      <c r="B75" s="1">
        <v>1985</v>
      </c>
      <c r="C75" s="4">
        <v>1019002</v>
      </c>
      <c r="D75" s="4">
        <v>56940</v>
      </c>
      <c r="E75" s="4">
        <v>10985</v>
      </c>
      <c r="F75" s="4">
        <v>47422</v>
      </c>
      <c r="G75" s="4">
        <v>54499</v>
      </c>
      <c r="H75" s="4">
        <v>329732</v>
      </c>
      <c r="I75" s="4">
        <v>247180</v>
      </c>
      <c r="J75" s="4">
        <v>31186</v>
      </c>
      <c r="K75" s="4">
        <v>24987</v>
      </c>
      <c r="L75" s="4">
        <v>76608</v>
      </c>
      <c r="M75" s="4">
        <v>136224</v>
      </c>
      <c r="P75" s="1"/>
      <c r="S75" s="1"/>
      <c r="V75" s="1"/>
      <c r="Y75" s="1"/>
    </row>
    <row r="76" spans="2:27" x14ac:dyDescent="0.2">
      <c r="B76" s="1">
        <v>1986</v>
      </c>
      <c r="C76" s="4">
        <v>972139</v>
      </c>
      <c r="D76" s="4">
        <v>58714</v>
      </c>
      <c r="E76" s="4">
        <v>11063</v>
      </c>
      <c r="F76" s="4">
        <v>46562</v>
      </c>
      <c r="G76" s="4">
        <v>53032</v>
      </c>
      <c r="H76" s="4">
        <v>310406</v>
      </c>
      <c r="I76" s="4">
        <v>220764</v>
      </c>
      <c r="J76" s="4">
        <v>29041</v>
      </c>
      <c r="K76" s="4">
        <v>25582</v>
      </c>
      <c r="L76" s="4">
        <v>83605</v>
      </c>
      <c r="M76" s="4">
        <v>130287</v>
      </c>
      <c r="P76" s="1"/>
      <c r="S76" s="1"/>
      <c r="V76" s="1"/>
      <c r="Y76" s="1"/>
    </row>
    <row r="77" spans="2:27" x14ac:dyDescent="0.2">
      <c r="B77" s="1">
        <v>1987</v>
      </c>
      <c r="C77" s="4">
        <v>909046</v>
      </c>
      <c r="D77" s="4">
        <v>59579</v>
      </c>
      <c r="E77" s="4">
        <v>10843</v>
      </c>
      <c r="F77" s="4">
        <v>45130</v>
      </c>
      <c r="G77" s="4">
        <v>52239</v>
      </c>
      <c r="H77" s="4">
        <v>288336</v>
      </c>
      <c r="I77" s="4">
        <v>189965</v>
      </c>
      <c r="J77" s="4">
        <v>28308</v>
      </c>
      <c r="K77" s="4">
        <v>25332</v>
      </c>
      <c r="L77" s="4">
        <v>78901</v>
      </c>
      <c r="M77" s="4">
        <v>127188</v>
      </c>
      <c r="P77" s="1"/>
      <c r="S77" s="1"/>
      <c r="V77" s="1"/>
      <c r="Y77" s="1"/>
    </row>
    <row r="78" spans="2:27" x14ac:dyDescent="0.2">
      <c r="B78" s="1">
        <v>1988</v>
      </c>
      <c r="C78" s="4">
        <v>883919</v>
      </c>
      <c r="D78" s="4">
        <v>62528</v>
      </c>
      <c r="E78" s="4">
        <v>10935</v>
      </c>
      <c r="F78" s="4">
        <v>43835</v>
      </c>
      <c r="G78" s="4">
        <v>52726</v>
      </c>
      <c r="H78" s="4">
        <v>293102</v>
      </c>
      <c r="I78" s="4">
        <v>172468</v>
      </c>
      <c r="J78" s="4">
        <v>29358</v>
      </c>
      <c r="K78" s="4">
        <v>25325</v>
      </c>
      <c r="L78" s="4">
        <v>68053</v>
      </c>
      <c r="M78" s="4">
        <v>122636</v>
      </c>
      <c r="P78" s="1"/>
    </row>
    <row r="79" spans="2:27" x14ac:dyDescent="0.2">
      <c r="B79" s="1">
        <v>1989</v>
      </c>
      <c r="C79" s="4">
        <v>888624</v>
      </c>
      <c r="D79" s="4">
        <v>66172</v>
      </c>
      <c r="E79" s="4">
        <v>11583</v>
      </c>
      <c r="F79" s="4">
        <v>45056</v>
      </c>
      <c r="G79" s="4">
        <v>52441</v>
      </c>
      <c r="H79" s="4">
        <v>305605</v>
      </c>
      <c r="I79" s="4">
        <v>167030</v>
      </c>
      <c r="J79" s="4">
        <v>29742</v>
      </c>
      <c r="K79" s="4">
        <v>25081</v>
      </c>
      <c r="L79" s="4">
        <v>66699</v>
      </c>
      <c r="M79" s="4">
        <v>116257</v>
      </c>
      <c r="P79" s="1"/>
    </row>
    <row r="80" spans="2:27" x14ac:dyDescent="0.2">
      <c r="B80" s="1">
        <v>1990</v>
      </c>
      <c r="C80" s="4">
        <v>962734</v>
      </c>
      <c r="D80" s="4">
        <v>64280</v>
      </c>
      <c r="E80" s="4">
        <v>11274</v>
      </c>
      <c r="F80" s="4">
        <v>47667</v>
      </c>
      <c r="G80" s="4">
        <v>52701</v>
      </c>
      <c r="H80" s="4">
        <v>330404</v>
      </c>
      <c r="I80" s="4">
        <v>224788</v>
      </c>
      <c r="J80" s="4">
        <v>29006</v>
      </c>
      <c r="K80" s="4">
        <v>23198</v>
      </c>
      <c r="L80" s="4">
        <v>63222</v>
      </c>
      <c r="M80" s="4">
        <v>113136</v>
      </c>
      <c r="O80" s="11"/>
      <c r="Q80" s="11"/>
      <c r="R80" s="11"/>
    </row>
    <row r="81" spans="2:21" x14ac:dyDescent="0.2">
      <c r="B81" s="1">
        <v>1991</v>
      </c>
      <c r="C81" s="4">
        <v>1156007</v>
      </c>
      <c r="D81" s="4">
        <v>69503</v>
      </c>
      <c r="E81" s="4">
        <v>12729</v>
      </c>
      <c r="F81" s="4">
        <v>53346</v>
      </c>
      <c r="G81" s="4">
        <v>58177</v>
      </c>
      <c r="H81" s="4">
        <v>373428</v>
      </c>
      <c r="I81" s="4">
        <v>319133</v>
      </c>
      <c r="J81" s="4">
        <v>32478</v>
      </c>
      <c r="K81" s="4">
        <v>25149</v>
      </c>
      <c r="L81" s="4">
        <v>75750</v>
      </c>
      <c r="M81" s="4">
        <v>132830</v>
      </c>
      <c r="O81" s="15"/>
      <c r="P81" s="1"/>
    </row>
    <row r="82" spans="2:21" x14ac:dyDescent="0.2">
      <c r="B82" s="1">
        <v>1992</v>
      </c>
      <c r="C82" s="4">
        <v>1148108</v>
      </c>
      <c r="D82" s="4">
        <v>69727</v>
      </c>
      <c r="E82" s="4">
        <v>13261</v>
      </c>
      <c r="F82" s="4">
        <v>53498</v>
      </c>
      <c r="G82" s="4">
        <v>57939</v>
      </c>
      <c r="H82" s="4">
        <v>368391</v>
      </c>
      <c r="I82" s="4">
        <v>322476</v>
      </c>
      <c r="J82" s="4">
        <v>30376</v>
      </c>
      <c r="K82" s="4">
        <v>25146</v>
      </c>
      <c r="L82" s="4">
        <v>78812</v>
      </c>
      <c r="M82" s="4">
        <v>124833</v>
      </c>
      <c r="O82" s="11"/>
      <c r="P82" s="1"/>
    </row>
    <row r="83" spans="2:21" s="1" customFormat="1" ht="12.75" customHeight="1" x14ac:dyDescent="0.2">
      <c r="B83" s="1">
        <v>1993</v>
      </c>
      <c r="C83" s="4">
        <v>1073182</v>
      </c>
      <c r="D83" s="4">
        <v>61450</v>
      </c>
      <c r="E83" s="4">
        <v>13392</v>
      </c>
      <c r="F83" s="4">
        <v>52079</v>
      </c>
      <c r="G83" s="4">
        <v>55984</v>
      </c>
      <c r="H83" s="4">
        <v>349752</v>
      </c>
      <c r="I83" s="4">
        <v>294470</v>
      </c>
      <c r="J83" s="4">
        <v>28328</v>
      </c>
      <c r="K83" s="4">
        <v>23456</v>
      </c>
      <c r="L83" s="4">
        <v>73281</v>
      </c>
      <c r="M83" s="4">
        <v>116968</v>
      </c>
      <c r="P83" s="11"/>
      <c r="R83" s="11"/>
      <c r="U83" s="11"/>
    </row>
    <row r="84" spans="2:21" x14ac:dyDescent="0.2">
      <c r="B84" s="1">
        <v>1994</v>
      </c>
      <c r="C84" s="4">
        <v>895968</v>
      </c>
      <c r="D84" s="4">
        <v>50701</v>
      </c>
      <c r="E84" s="4">
        <v>11936</v>
      </c>
      <c r="F84" s="4">
        <v>48307</v>
      </c>
      <c r="G84" s="4">
        <v>51593</v>
      </c>
      <c r="H84" s="4">
        <v>300382</v>
      </c>
      <c r="I84" s="4">
        <v>228362</v>
      </c>
      <c r="J84" s="4">
        <v>23248</v>
      </c>
      <c r="K84" s="4">
        <v>18724</v>
      </c>
      <c r="L84" s="4">
        <v>62191</v>
      </c>
      <c r="M84" s="4">
        <v>97305</v>
      </c>
    </row>
    <row r="85" spans="2:21" x14ac:dyDescent="0.2">
      <c r="B85" s="1">
        <v>1995</v>
      </c>
      <c r="C85" s="4">
        <v>736584</v>
      </c>
      <c r="D85" s="4">
        <v>39157</v>
      </c>
      <c r="E85" s="4">
        <v>10210</v>
      </c>
      <c r="F85" s="4">
        <v>38178</v>
      </c>
      <c r="G85" s="4">
        <v>43241</v>
      </c>
      <c r="H85" s="4">
        <v>254450</v>
      </c>
      <c r="I85" s="4">
        <v>180855</v>
      </c>
      <c r="J85" s="4">
        <v>19432</v>
      </c>
      <c r="K85" s="4">
        <v>15098</v>
      </c>
      <c r="L85" s="4">
        <v>51342</v>
      </c>
      <c r="M85" s="4">
        <v>81954</v>
      </c>
      <c r="O85" s="15"/>
      <c r="P85" s="15"/>
    </row>
    <row r="86" spans="2:21" x14ac:dyDescent="0.2">
      <c r="B86" s="1">
        <v>1996</v>
      </c>
      <c r="C86" s="4">
        <v>707049</v>
      </c>
      <c r="D86" s="4">
        <v>36949</v>
      </c>
      <c r="E86" s="4">
        <v>9326</v>
      </c>
      <c r="F86" s="4">
        <v>35727</v>
      </c>
      <c r="G86" s="4">
        <v>40475</v>
      </c>
      <c r="H86" s="4">
        <v>246600</v>
      </c>
      <c r="I86" s="4">
        <v>179563</v>
      </c>
      <c r="J86" s="4">
        <v>17533</v>
      </c>
      <c r="K86" s="4">
        <v>14124</v>
      </c>
      <c r="L86" s="4">
        <v>44643</v>
      </c>
      <c r="M86" s="4">
        <v>79422</v>
      </c>
      <c r="O86" s="88"/>
      <c r="P86" s="16"/>
    </row>
    <row r="87" spans="2:21" x14ac:dyDescent="0.2">
      <c r="B87" s="1">
        <v>1997</v>
      </c>
      <c r="C87" s="4">
        <v>605112</v>
      </c>
      <c r="D87" s="4">
        <v>33718</v>
      </c>
      <c r="E87" s="4">
        <v>9227</v>
      </c>
      <c r="F87" s="4">
        <v>31793</v>
      </c>
      <c r="G87" s="4">
        <v>36888</v>
      </c>
      <c r="H87" s="4">
        <v>214769</v>
      </c>
      <c r="I87" s="4">
        <v>150686</v>
      </c>
      <c r="J87" s="4">
        <v>14612</v>
      </c>
      <c r="K87" s="4">
        <v>10927</v>
      </c>
      <c r="L87" s="4">
        <v>30649</v>
      </c>
      <c r="M87" s="4">
        <v>69363</v>
      </c>
    </row>
    <row r="88" spans="2:21" x14ac:dyDescent="0.2">
      <c r="B88" s="1">
        <v>1998</v>
      </c>
      <c r="C88" s="4">
        <v>577226</v>
      </c>
      <c r="D88" s="4">
        <v>34387</v>
      </c>
      <c r="E88" s="4">
        <v>9292</v>
      </c>
      <c r="F88" s="4">
        <v>30927</v>
      </c>
      <c r="G88" s="4">
        <v>37598</v>
      </c>
      <c r="H88" s="4">
        <v>202843</v>
      </c>
      <c r="I88" s="4">
        <v>130555</v>
      </c>
      <c r="J88" s="4">
        <v>13848</v>
      </c>
      <c r="K88" s="4">
        <v>11664</v>
      </c>
      <c r="L88" s="4">
        <v>32580</v>
      </c>
      <c r="M88" s="4">
        <v>70935</v>
      </c>
    </row>
    <row r="89" spans="2:21" x14ac:dyDescent="0.2">
      <c r="B89" s="1">
        <v>1999</v>
      </c>
      <c r="C89" s="4">
        <v>531664</v>
      </c>
      <c r="D89" s="4">
        <v>36252</v>
      </c>
      <c r="E89" s="4">
        <v>8714</v>
      </c>
      <c r="F89" s="4">
        <v>29222</v>
      </c>
      <c r="G89" s="4">
        <v>35211</v>
      </c>
      <c r="H89" s="4">
        <v>183062</v>
      </c>
      <c r="I89" s="4">
        <v>109586</v>
      </c>
      <c r="J89" s="4">
        <v>13672</v>
      </c>
      <c r="K89" s="4">
        <v>12632</v>
      </c>
      <c r="L89" s="4">
        <v>36264</v>
      </c>
      <c r="M89" s="4">
        <v>64579</v>
      </c>
    </row>
    <row r="90" spans="2:21" x14ac:dyDescent="0.2">
      <c r="B90" s="1">
        <v>2000</v>
      </c>
      <c r="C90" s="4">
        <v>486380</v>
      </c>
      <c r="D90" s="4">
        <v>34372</v>
      </c>
      <c r="E90" s="4">
        <v>8418</v>
      </c>
      <c r="F90" s="4">
        <v>29181</v>
      </c>
      <c r="G90" s="4">
        <v>33409</v>
      </c>
      <c r="H90" s="4">
        <v>170215</v>
      </c>
      <c r="I90" s="4">
        <v>101039</v>
      </c>
      <c r="J90" s="4">
        <v>13209</v>
      </c>
      <c r="K90" s="4">
        <v>11460</v>
      </c>
      <c r="L90" s="4">
        <v>27612</v>
      </c>
      <c r="M90" s="4">
        <v>55216</v>
      </c>
    </row>
    <row r="91" spans="2:21" x14ac:dyDescent="0.2">
      <c r="B91" s="1">
        <v>2001</v>
      </c>
      <c r="C91" s="4">
        <v>521363</v>
      </c>
      <c r="D91" s="4">
        <v>34664</v>
      </c>
      <c r="E91" s="4">
        <v>8101</v>
      </c>
      <c r="F91" s="4">
        <v>29368</v>
      </c>
      <c r="G91" s="4">
        <v>35612</v>
      </c>
      <c r="H91" s="4">
        <v>179718</v>
      </c>
      <c r="I91" s="4">
        <v>122497</v>
      </c>
      <c r="J91" s="4">
        <v>13242</v>
      </c>
      <c r="K91" s="4">
        <v>11188</v>
      </c>
      <c r="L91" s="4">
        <v>25624</v>
      </c>
      <c r="M91" s="4">
        <v>59373</v>
      </c>
    </row>
    <row r="92" spans="2:21" x14ac:dyDescent="0.2">
      <c r="B92" s="1">
        <v>2002</v>
      </c>
      <c r="C92" s="4">
        <v>556385</v>
      </c>
      <c r="D92" s="4">
        <v>36590</v>
      </c>
      <c r="E92" s="4">
        <v>8302</v>
      </c>
      <c r="F92" s="4">
        <v>30473</v>
      </c>
      <c r="G92" s="4">
        <v>35396</v>
      </c>
      <c r="H92" s="4">
        <v>183188</v>
      </c>
      <c r="I92" s="4">
        <v>136384</v>
      </c>
      <c r="J92" s="4">
        <v>14151</v>
      </c>
      <c r="K92" s="4">
        <v>11949</v>
      </c>
      <c r="L92" s="4">
        <v>32409</v>
      </c>
      <c r="M92" s="4">
        <v>65374</v>
      </c>
    </row>
    <row r="93" spans="2:21" x14ac:dyDescent="0.2">
      <c r="B93" s="1">
        <v>2003</v>
      </c>
      <c r="C93" s="4">
        <v>563548</v>
      </c>
      <c r="D93" s="4">
        <v>36706</v>
      </c>
      <c r="E93" s="4">
        <v>8183</v>
      </c>
      <c r="F93" s="4">
        <v>30087</v>
      </c>
      <c r="G93" s="4">
        <v>34481</v>
      </c>
      <c r="H93" s="4">
        <v>184600</v>
      </c>
      <c r="I93" s="4">
        <v>141752</v>
      </c>
      <c r="J93" s="4">
        <v>14025</v>
      </c>
      <c r="K93" s="4">
        <v>12245</v>
      </c>
      <c r="L93" s="4">
        <v>33877</v>
      </c>
      <c r="M93" s="4">
        <v>65369</v>
      </c>
    </row>
    <row r="94" spans="2:21" x14ac:dyDescent="0.2">
      <c r="B94" s="1">
        <v>2004</v>
      </c>
      <c r="C94" s="4">
        <v>541626</v>
      </c>
      <c r="D94" s="4">
        <v>37426</v>
      </c>
      <c r="E94" s="4">
        <v>8081</v>
      </c>
      <c r="F94" s="4">
        <v>30062</v>
      </c>
      <c r="G94" s="4">
        <v>34348</v>
      </c>
      <c r="H94" s="4">
        <v>179538</v>
      </c>
      <c r="I94" s="4">
        <v>136420</v>
      </c>
      <c r="J94" s="4">
        <v>13422</v>
      </c>
      <c r="K94" s="4">
        <v>12106</v>
      </c>
      <c r="L94" s="4">
        <v>29102</v>
      </c>
      <c r="M94" s="4">
        <v>58904</v>
      </c>
    </row>
    <row r="95" spans="2:21" x14ac:dyDescent="0.2">
      <c r="B95" s="1">
        <v>2005</v>
      </c>
      <c r="C95" s="4">
        <v>516732</v>
      </c>
      <c r="D95" s="4">
        <v>37923</v>
      </c>
      <c r="E95" s="4">
        <v>8154</v>
      </c>
      <c r="F95" s="4">
        <v>29621</v>
      </c>
      <c r="G95" s="4">
        <v>34229</v>
      </c>
      <c r="H95" s="4">
        <v>176134</v>
      </c>
      <c r="I95" s="4">
        <v>131929</v>
      </c>
      <c r="J95" s="4">
        <v>12325</v>
      </c>
      <c r="K95" s="4">
        <v>10984</v>
      </c>
      <c r="L95" s="4">
        <v>22592</v>
      </c>
      <c r="M95" s="4">
        <v>50684</v>
      </c>
    </row>
    <row r="96" spans="2:21" x14ac:dyDescent="0.2">
      <c r="B96" s="1">
        <v>2006</v>
      </c>
      <c r="C96" s="4">
        <v>494043</v>
      </c>
      <c r="D96" s="4">
        <v>37874</v>
      </c>
      <c r="E96" s="4">
        <v>8092</v>
      </c>
      <c r="F96" s="4">
        <v>29026</v>
      </c>
      <c r="G96" s="4">
        <v>32968</v>
      </c>
      <c r="H96" s="4">
        <v>173556</v>
      </c>
      <c r="I96" s="4">
        <v>129076</v>
      </c>
      <c r="J96" s="4">
        <v>10998</v>
      </c>
      <c r="K96" s="4">
        <v>9840</v>
      </c>
      <c r="L96" s="4">
        <v>18872</v>
      </c>
      <c r="M96" s="4">
        <v>41728</v>
      </c>
    </row>
    <row r="97" spans="2:13" x14ac:dyDescent="0.2">
      <c r="B97" s="1">
        <v>2007</v>
      </c>
      <c r="C97" s="4">
        <v>479469</v>
      </c>
      <c r="D97" s="4">
        <v>36036</v>
      </c>
      <c r="E97" s="4">
        <v>7930</v>
      </c>
      <c r="F97" s="4">
        <v>27838</v>
      </c>
      <c r="G97" s="4">
        <v>30593</v>
      </c>
      <c r="H97" s="4">
        <v>169462</v>
      </c>
      <c r="I97" s="4">
        <v>130912</v>
      </c>
      <c r="J97" s="4">
        <v>10432</v>
      </c>
      <c r="K97" s="4">
        <v>9445</v>
      </c>
      <c r="L97" s="4">
        <v>16872</v>
      </c>
      <c r="M97" s="4">
        <v>38067</v>
      </c>
    </row>
    <row r="98" spans="2:13" x14ac:dyDescent="0.2">
      <c r="B98" s="1">
        <v>2008</v>
      </c>
      <c r="C98" s="4">
        <v>486326</v>
      </c>
      <c r="D98" s="4">
        <v>35802</v>
      </c>
      <c r="E98" s="4">
        <v>7849</v>
      </c>
      <c r="F98" s="4">
        <v>27628</v>
      </c>
      <c r="G98" s="4">
        <v>30065</v>
      </c>
      <c r="H98" s="4">
        <v>160833</v>
      </c>
      <c r="I98" s="4">
        <v>142598</v>
      </c>
      <c r="J98" s="4">
        <v>10660</v>
      </c>
      <c r="K98" s="4">
        <v>8512</v>
      </c>
      <c r="L98" s="4">
        <v>17688</v>
      </c>
      <c r="M98" s="4">
        <v>42756</v>
      </c>
    </row>
    <row r="99" spans="2:13" x14ac:dyDescent="0.2">
      <c r="B99" s="1">
        <v>2009</v>
      </c>
      <c r="C99" s="4">
        <v>733984</v>
      </c>
      <c r="D99" s="4">
        <v>41128</v>
      </c>
      <c r="E99" s="4">
        <v>8557</v>
      </c>
      <c r="F99" s="4">
        <v>33092</v>
      </c>
      <c r="G99" s="4">
        <v>35136</v>
      </c>
      <c r="H99" s="4">
        <v>199098</v>
      </c>
      <c r="I99" s="4">
        <v>246694</v>
      </c>
      <c r="J99" s="4">
        <v>15122</v>
      </c>
      <c r="K99" s="4">
        <v>12916</v>
      </c>
      <c r="L99" s="4">
        <v>55006</v>
      </c>
      <c r="M99" s="4">
        <v>84596</v>
      </c>
    </row>
    <row r="100" spans="2:13" x14ac:dyDescent="0.2">
      <c r="B100" s="1">
        <v>2010</v>
      </c>
      <c r="C100" s="4">
        <v>684179</v>
      </c>
      <c r="D100" s="4">
        <v>38583</v>
      </c>
      <c r="E100" s="4">
        <v>8718</v>
      </c>
      <c r="F100" s="4">
        <v>33256</v>
      </c>
      <c r="G100" s="4">
        <v>34341</v>
      </c>
      <c r="H100" s="4">
        <v>190504</v>
      </c>
      <c r="I100" s="4">
        <v>215869</v>
      </c>
      <c r="J100" s="4">
        <v>15773</v>
      </c>
      <c r="K100" s="4">
        <v>12866</v>
      </c>
      <c r="L100" s="4">
        <v>50169</v>
      </c>
      <c r="M100" s="4">
        <v>81462</v>
      </c>
    </row>
    <row r="101" spans="2:13" x14ac:dyDescent="0.2">
      <c r="B101" s="1">
        <v>2011</v>
      </c>
      <c r="C101" s="4">
        <v>582994</v>
      </c>
      <c r="D101" s="4">
        <v>36492</v>
      </c>
      <c r="E101" s="4">
        <v>8558</v>
      </c>
      <c r="F101" s="4">
        <v>32268</v>
      </c>
      <c r="G101" s="4">
        <v>33892</v>
      </c>
      <c r="H101" s="4">
        <v>169837</v>
      </c>
      <c r="I101" s="4">
        <v>175033</v>
      </c>
      <c r="J101" s="4">
        <v>13272</v>
      </c>
      <c r="K101" s="4">
        <v>10578</v>
      </c>
      <c r="L101" s="4">
        <v>35068</v>
      </c>
      <c r="M101" s="4">
        <v>65445</v>
      </c>
    </row>
    <row r="102" spans="2:13" x14ac:dyDescent="0.2">
      <c r="B102" s="1">
        <v>2012</v>
      </c>
      <c r="C102" s="4">
        <v>534748</v>
      </c>
      <c r="D102" s="4">
        <v>33675</v>
      </c>
      <c r="E102" s="4">
        <v>8209</v>
      </c>
      <c r="F102" s="4">
        <v>30412</v>
      </c>
      <c r="G102" s="4">
        <v>33447</v>
      </c>
      <c r="H102" s="4">
        <v>160068</v>
      </c>
      <c r="I102" s="4">
        <v>158935</v>
      </c>
      <c r="J102" s="4">
        <v>13397</v>
      </c>
      <c r="K102" s="4">
        <v>9912</v>
      </c>
      <c r="L102" s="4">
        <v>26779</v>
      </c>
      <c r="M102" s="4">
        <v>57448</v>
      </c>
    </row>
    <row r="104" spans="2:13" x14ac:dyDescent="0.2">
      <c r="C104" s="1" t="s">
        <v>974</v>
      </c>
      <c r="D104" s="1"/>
      <c r="G104" s="1"/>
      <c r="J104" s="1"/>
      <c r="M104" s="1"/>
    </row>
    <row r="105" spans="2:13" x14ac:dyDescent="0.2">
      <c r="C105" s="1" t="s">
        <v>975</v>
      </c>
      <c r="D105" s="1"/>
      <c r="G105" s="1"/>
      <c r="J105" s="1"/>
      <c r="M105" s="1"/>
    </row>
    <row r="106" spans="2:13" x14ac:dyDescent="0.2">
      <c r="C106" s="1" t="s">
        <v>976</v>
      </c>
      <c r="D106" s="1"/>
      <c r="G106" s="1"/>
      <c r="J106" s="1"/>
      <c r="M106" s="1"/>
    </row>
    <row r="107" spans="2:13" x14ac:dyDescent="0.2">
      <c r="D107" s="1"/>
      <c r="G107" s="1"/>
      <c r="J107" s="1"/>
      <c r="M107" s="1"/>
    </row>
    <row r="108" spans="2:13" x14ac:dyDescent="0.2">
      <c r="D108" s="1"/>
      <c r="G108" s="1"/>
      <c r="J108" s="1"/>
      <c r="M108" s="1"/>
    </row>
    <row r="109" spans="2:13" x14ac:dyDescent="0.2">
      <c r="D109" s="1"/>
      <c r="G109" s="1"/>
      <c r="J109" s="1"/>
      <c r="M109" s="1"/>
    </row>
    <row r="110" spans="2:13" x14ac:dyDescent="0.2">
      <c r="D110" s="1"/>
      <c r="G110" s="1"/>
      <c r="J110" s="1"/>
      <c r="M110" s="1"/>
    </row>
    <row r="111" spans="2:13" x14ac:dyDescent="0.2">
      <c r="B111" s="237" t="s">
        <v>977</v>
      </c>
      <c r="C111" s="237"/>
      <c r="D111" s="237"/>
      <c r="E111" s="237"/>
      <c r="F111" s="237"/>
      <c r="G111" s="237"/>
      <c r="H111" s="237"/>
      <c r="I111" s="237"/>
      <c r="J111" s="237"/>
      <c r="K111" s="237"/>
      <c r="L111" s="237"/>
      <c r="M111" s="237"/>
    </row>
    <row r="112" spans="2:13" x14ac:dyDescent="0.2">
      <c r="C112" s="1" t="s">
        <v>101</v>
      </c>
      <c r="D112" s="11" t="s">
        <v>376</v>
      </c>
      <c r="E112" s="1" t="s">
        <v>103</v>
      </c>
      <c r="F112" s="1" t="s">
        <v>104</v>
      </c>
      <c r="G112" s="11" t="s">
        <v>105</v>
      </c>
      <c r="H112" s="1" t="s">
        <v>106</v>
      </c>
      <c r="I112" s="1" t="s">
        <v>107</v>
      </c>
      <c r="J112" s="11" t="s">
        <v>108</v>
      </c>
      <c r="K112" s="1" t="s">
        <v>109</v>
      </c>
      <c r="L112" s="1" t="s">
        <v>110</v>
      </c>
      <c r="M112" s="11" t="s">
        <v>111</v>
      </c>
    </row>
    <row r="113" spans="2:13" x14ac:dyDescent="0.2">
      <c r="B113" s="1">
        <v>1981</v>
      </c>
      <c r="C113" s="17">
        <f t="shared" ref="C113:C128" si="60">(C71/C72)*C114</f>
        <v>662660.95440182951</v>
      </c>
      <c r="D113" s="17">
        <f t="shared" ref="D113:D128" si="61">(D71/D72)*D114</f>
        <v>39833.31822765289</v>
      </c>
      <c r="E113" s="17">
        <f t="shared" ref="E113:E128" si="62">(E71/E72)*E114</f>
        <v>7518.4551858675613</v>
      </c>
      <c r="F113" s="17">
        <f t="shared" ref="F113:F128" si="63">(F71/F72)*F114</f>
        <v>34234.251690623714</v>
      </c>
      <c r="G113" s="17">
        <f t="shared" ref="G113:G128" si="64">(G71/G72)*G114</f>
        <v>41845.279115159407</v>
      </c>
      <c r="H113" s="17">
        <f t="shared" ref="H113:H128" si="65">(H71/H72)*H114</f>
        <v>260749.65180729071</v>
      </c>
      <c r="I113" s="17">
        <f t="shared" ref="I113:I128" si="66">(I71/I72)*I114</f>
        <v>165479.73322007348</v>
      </c>
      <c r="J113" s="17">
        <f t="shared" ref="J113:J128" si="67">(J71/J72)*J114</f>
        <v>18339.192170818511</v>
      </c>
      <c r="K113" s="17">
        <f t="shared" ref="K113:K128" si="68">(K71/K72)*K114</f>
        <v>11904.109819712634</v>
      </c>
      <c r="L113" s="17">
        <f t="shared" ref="L113:L128" si="69">(L71/L72)*L114</f>
        <v>18133.968612352764</v>
      </c>
      <c r="M113" s="17">
        <f t="shared" ref="M113:M128" si="70">(M71/M72)*M114</f>
        <v>57127.765062064791</v>
      </c>
    </row>
    <row r="114" spans="2:13" x14ac:dyDescent="0.2">
      <c r="B114" s="1">
        <v>1982</v>
      </c>
      <c r="C114" s="17">
        <f t="shared" si="60"/>
        <v>1102093.1179269289</v>
      </c>
      <c r="D114" s="17">
        <f t="shared" si="61"/>
        <v>48611.370425292131</v>
      </c>
      <c r="E114" s="17">
        <f t="shared" si="62"/>
        <v>8911.8656117914798</v>
      </c>
      <c r="F114" s="17">
        <f t="shared" si="63"/>
        <v>47177.437863680672</v>
      </c>
      <c r="G114" s="17">
        <f t="shared" si="64"/>
        <v>51739.708739969639</v>
      </c>
      <c r="H114" s="17">
        <f t="shared" si="65"/>
        <v>386142.84451201069</v>
      </c>
      <c r="I114" s="17">
        <f t="shared" si="66"/>
        <v>301536.79675616836</v>
      </c>
      <c r="J114" s="17">
        <f t="shared" si="67"/>
        <v>32852.791814946628</v>
      </c>
      <c r="K114" s="17">
        <f t="shared" si="68"/>
        <v>21312.178640065882</v>
      </c>
      <c r="L114" s="17">
        <f t="shared" si="69"/>
        <v>61838.051616692217</v>
      </c>
      <c r="M114" s="17">
        <f t="shared" si="70"/>
        <v>133710.07932182864</v>
      </c>
    </row>
    <row r="115" spans="2:13" x14ac:dyDescent="0.2">
      <c r="B115" s="1">
        <v>1983</v>
      </c>
      <c r="C115" s="17">
        <f t="shared" si="60"/>
        <v>1195666.3462053302</v>
      </c>
      <c r="D115" s="17">
        <f t="shared" si="61"/>
        <v>53116.651758704553</v>
      </c>
      <c r="E115" s="17">
        <f t="shared" si="62"/>
        <v>9653.8114229977218</v>
      </c>
      <c r="F115" s="17">
        <f t="shared" si="63"/>
        <v>48515.775233541965</v>
      </c>
      <c r="G115" s="17">
        <f t="shared" si="64"/>
        <v>54580.43504662763</v>
      </c>
      <c r="H115" s="17">
        <f t="shared" si="65"/>
        <v>373329.63757339295</v>
      </c>
      <c r="I115" s="17">
        <f t="shared" si="66"/>
        <v>332851.85810227884</v>
      </c>
      <c r="J115" s="17">
        <f t="shared" si="67"/>
        <v>38228.03380782919</v>
      </c>
      <c r="K115" s="17">
        <f t="shared" si="68"/>
        <v>25685.82190903266</v>
      </c>
      <c r="L115" s="17">
        <f t="shared" si="69"/>
        <v>107875.48820516164</v>
      </c>
      <c r="M115" s="17">
        <f t="shared" si="70"/>
        <v>147792.93490765971</v>
      </c>
    </row>
    <row r="116" spans="2:13" x14ac:dyDescent="0.2">
      <c r="B116" s="1">
        <v>1984</v>
      </c>
      <c r="C116" s="17">
        <f t="shared" si="60"/>
        <v>1139262.1214998211</v>
      </c>
      <c r="D116" s="17">
        <f t="shared" si="61"/>
        <v>56271.704134290296</v>
      </c>
      <c r="E116" s="17">
        <f t="shared" si="62"/>
        <v>11071.704996206781</v>
      </c>
      <c r="F116" s="17">
        <f t="shared" si="63"/>
        <v>48522.048689963187</v>
      </c>
      <c r="G116" s="17">
        <f t="shared" si="64"/>
        <v>57601.060073736713</v>
      </c>
      <c r="H116" s="17">
        <f t="shared" si="65"/>
        <v>358190.37622282561</v>
      </c>
      <c r="I116" s="17">
        <f t="shared" si="66"/>
        <v>283963.82262453041</v>
      </c>
      <c r="J116" s="17">
        <f t="shared" si="67"/>
        <v>35259.266903914599</v>
      </c>
      <c r="K116" s="17">
        <f t="shared" si="68"/>
        <v>27502.137457673642</v>
      </c>
      <c r="L116" s="17">
        <f t="shared" si="69"/>
        <v>105832.45972136119</v>
      </c>
      <c r="M116" s="17">
        <f t="shared" si="70"/>
        <v>150793.18195579777</v>
      </c>
    </row>
    <row r="117" spans="2:13" x14ac:dyDescent="0.2">
      <c r="B117" s="1">
        <v>1985</v>
      </c>
      <c r="C117" s="17">
        <f t="shared" si="60"/>
        <v>1088808.399321117</v>
      </c>
      <c r="D117" s="17">
        <f t="shared" si="61"/>
        <v>59368.368230618667</v>
      </c>
      <c r="E117" s="17">
        <f t="shared" si="62"/>
        <v>11693.364040316459</v>
      </c>
      <c r="F117" s="17">
        <f t="shared" si="63"/>
        <v>49583.308401220384</v>
      </c>
      <c r="G117" s="17">
        <f t="shared" si="64"/>
        <v>57001.746313164171</v>
      </c>
      <c r="H117" s="17">
        <f t="shared" si="65"/>
        <v>345484.04205448658</v>
      </c>
      <c r="I117" s="17">
        <f t="shared" si="66"/>
        <v>265020.60682478792</v>
      </c>
      <c r="J117" s="17">
        <f t="shared" si="67"/>
        <v>34792.921708185058</v>
      </c>
      <c r="K117" s="17">
        <f t="shared" si="68"/>
        <v>27843.114487050414</v>
      </c>
      <c r="L117" s="17">
        <f t="shared" si="69"/>
        <v>91527.676074260133</v>
      </c>
      <c r="M117" s="17">
        <f t="shared" si="70"/>
        <v>140884.40326975478</v>
      </c>
    </row>
    <row r="118" spans="2:13" x14ac:dyDescent="0.2">
      <c r="B118" s="1">
        <v>1986</v>
      </c>
      <c r="C118" s="17">
        <f t="shared" si="60"/>
        <v>1038735.0648061843</v>
      </c>
      <c r="D118" s="17">
        <f t="shared" si="61"/>
        <v>61218.025505664635</v>
      </c>
      <c r="E118" s="17">
        <f t="shared" si="62"/>
        <v>11776.393844153024</v>
      </c>
      <c r="F118" s="17">
        <f t="shared" si="63"/>
        <v>48684.112980844831</v>
      </c>
      <c r="G118" s="17">
        <f t="shared" si="64"/>
        <v>55467.377575363258</v>
      </c>
      <c r="H118" s="17">
        <f t="shared" si="65"/>
        <v>325234.79540343356</v>
      </c>
      <c r="I118" s="17">
        <f t="shared" si="66"/>
        <v>236697.99031097777</v>
      </c>
      <c r="J118" s="17">
        <f t="shared" si="67"/>
        <v>32399.834519572963</v>
      </c>
      <c r="K118" s="17">
        <f t="shared" si="68"/>
        <v>28506.12537750525</v>
      </c>
      <c r="L118" s="17">
        <f t="shared" si="69"/>
        <v>99887.366308851793</v>
      </c>
      <c r="M118" s="17">
        <f t="shared" si="70"/>
        <v>134744.29064486831</v>
      </c>
    </row>
    <row r="119" spans="2:13" x14ac:dyDescent="0.2">
      <c r="B119" s="1">
        <v>1987</v>
      </c>
      <c r="C119" s="17">
        <f t="shared" si="60"/>
        <v>971319.89944010333</v>
      </c>
      <c r="D119" s="17">
        <f t="shared" si="61"/>
        <v>62119.915890622222</v>
      </c>
      <c r="E119" s="17">
        <f t="shared" si="62"/>
        <v>11542.207217947325</v>
      </c>
      <c r="F119" s="17">
        <f t="shared" si="63"/>
        <v>47186.848048312509</v>
      </c>
      <c r="G119" s="17">
        <f t="shared" si="64"/>
        <v>54637.960800260247</v>
      </c>
      <c r="H119" s="17">
        <f t="shared" si="65"/>
        <v>302110.46167743026</v>
      </c>
      <c r="I119" s="17">
        <f t="shared" si="66"/>
        <v>203676.02385092177</v>
      </c>
      <c r="J119" s="17">
        <f t="shared" si="67"/>
        <v>31582.056939501785</v>
      </c>
      <c r="K119" s="17">
        <f t="shared" si="68"/>
        <v>28227.549373112466</v>
      </c>
      <c r="L119" s="17">
        <f t="shared" si="69"/>
        <v>94267.245848151608</v>
      </c>
      <c r="M119" s="17">
        <f t="shared" si="70"/>
        <v>131539.26975476841</v>
      </c>
    </row>
    <row r="120" spans="2:13" x14ac:dyDescent="0.2">
      <c r="B120" s="1">
        <v>1988</v>
      </c>
      <c r="C120" s="17">
        <f t="shared" si="60"/>
        <v>944471.5825086924</v>
      </c>
      <c r="D120" s="17">
        <f t="shared" si="61"/>
        <v>65194.684382229083</v>
      </c>
      <c r="E120" s="17">
        <f t="shared" si="62"/>
        <v>11640.139807087891</v>
      </c>
      <c r="F120" s="17">
        <f t="shared" si="63"/>
        <v>45832.827037398158</v>
      </c>
      <c r="G120" s="17">
        <f t="shared" si="64"/>
        <v>55147.325200607243</v>
      </c>
      <c r="H120" s="17">
        <f t="shared" si="65"/>
        <v>307104.1442573184</v>
      </c>
      <c r="I120" s="17">
        <f t="shared" si="66"/>
        <v>184916.15024620734</v>
      </c>
      <c r="J120" s="17">
        <f t="shared" si="67"/>
        <v>32753.498220640573</v>
      </c>
      <c r="K120" s="17">
        <f t="shared" si="68"/>
        <v>28219.749244989467</v>
      </c>
      <c r="L120" s="17">
        <f t="shared" si="69"/>
        <v>81306.559887761381</v>
      </c>
      <c r="M120" s="17">
        <f t="shared" si="70"/>
        <v>126831.53981229187</v>
      </c>
    </row>
    <row r="121" spans="2:13" x14ac:dyDescent="0.2">
      <c r="B121" s="1">
        <v>1989</v>
      </c>
      <c r="C121" s="17">
        <f t="shared" si="60"/>
        <v>949498.89699758042</v>
      </c>
      <c r="D121" s="17">
        <f t="shared" si="61"/>
        <v>68994.09312533366</v>
      </c>
      <c r="E121" s="17">
        <f t="shared" si="62"/>
        <v>12329.925869730137</v>
      </c>
      <c r="F121" s="17">
        <f t="shared" si="63"/>
        <v>47109.475419117407</v>
      </c>
      <c r="G121" s="17">
        <f t="shared" si="64"/>
        <v>54849.237204510951</v>
      </c>
      <c r="H121" s="17">
        <f t="shared" si="65"/>
        <v>320204.44079452811</v>
      </c>
      <c r="I121" s="17">
        <f t="shared" si="66"/>
        <v>179085.65400899883</v>
      </c>
      <c r="J121" s="17">
        <f t="shared" si="67"/>
        <v>33181.911032028474</v>
      </c>
      <c r="K121" s="17">
        <f t="shared" si="68"/>
        <v>27947.859064702108</v>
      </c>
      <c r="L121" s="17">
        <f t="shared" si="69"/>
        <v>79688.863649711202</v>
      </c>
      <c r="M121" s="17">
        <f t="shared" si="70"/>
        <v>120234.30578262187</v>
      </c>
    </row>
    <row r="122" spans="2:13" x14ac:dyDescent="0.2">
      <c r="B122" s="1">
        <v>1990</v>
      </c>
      <c r="C122" s="17">
        <f t="shared" si="60"/>
        <v>1028685.778351776</v>
      </c>
      <c r="D122" s="17">
        <f t="shared" si="61"/>
        <v>67021.403404709665</v>
      </c>
      <c r="E122" s="17">
        <f t="shared" si="62"/>
        <v>12001.000108377586</v>
      </c>
      <c r="F122" s="17">
        <f t="shared" si="63"/>
        <v>49839.4745384204</v>
      </c>
      <c r="G122" s="17">
        <f t="shared" si="64"/>
        <v>55121.177130774238</v>
      </c>
      <c r="H122" s="17">
        <f t="shared" si="65"/>
        <v>346188.14501161716</v>
      </c>
      <c r="I122" s="17">
        <f t="shared" si="66"/>
        <v>241012.42886532258</v>
      </c>
      <c r="J122" s="17">
        <f t="shared" si="67"/>
        <v>32360.786476868336</v>
      </c>
      <c r="K122" s="17">
        <f t="shared" si="68"/>
        <v>25849.624599615625</v>
      </c>
      <c r="L122" s="17">
        <f t="shared" si="69"/>
        <v>75534.705732650284</v>
      </c>
      <c r="M122" s="17">
        <f t="shared" si="70"/>
        <v>117006.53224341509</v>
      </c>
    </row>
    <row r="123" spans="2:13" x14ac:dyDescent="0.2">
      <c r="B123" s="1">
        <v>1991</v>
      </c>
      <c r="C123" s="17">
        <f t="shared" si="60"/>
        <v>1235198.8821160377</v>
      </c>
      <c r="D123" s="17">
        <f t="shared" si="61"/>
        <v>72467.153093303292</v>
      </c>
      <c r="E123" s="17">
        <f t="shared" si="62"/>
        <v>13549.825295328925</v>
      </c>
      <c r="F123" s="17">
        <f t="shared" si="63"/>
        <v>55777.301041109677</v>
      </c>
      <c r="G123" s="17">
        <f t="shared" si="64"/>
        <v>60848.650346996321</v>
      </c>
      <c r="H123" s="17">
        <f t="shared" si="65"/>
        <v>391267.49862410314</v>
      </c>
      <c r="I123" s="17">
        <f t="shared" si="66"/>
        <v>342166.9282215999</v>
      </c>
      <c r="J123" s="17">
        <f t="shared" si="67"/>
        <v>36234.35231316727</v>
      </c>
      <c r="K123" s="17">
        <f t="shared" si="68"/>
        <v>28023.631737896947</v>
      </c>
      <c r="L123" s="17">
        <f t="shared" si="69"/>
        <v>90502.577571861999</v>
      </c>
      <c r="M123" s="17">
        <f t="shared" si="70"/>
        <v>137374.29003935817</v>
      </c>
    </row>
    <row r="124" spans="2:13" x14ac:dyDescent="0.2">
      <c r="B124" s="1">
        <v>1992</v>
      </c>
      <c r="C124" s="17">
        <f t="shared" si="60"/>
        <v>1226758.7636999427</v>
      </c>
      <c r="D124" s="17">
        <f t="shared" si="61"/>
        <v>72700.706210332763</v>
      </c>
      <c r="E124" s="17">
        <f t="shared" si="62"/>
        <v>14116.131136880893</v>
      </c>
      <c r="F124" s="17">
        <f t="shared" si="63"/>
        <v>55936.228603780706</v>
      </c>
      <c r="G124" s="17">
        <f t="shared" si="64"/>
        <v>60599.720722186088</v>
      </c>
      <c r="H124" s="17">
        <f t="shared" si="65"/>
        <v>385989.86976239592</v>
      </c>
      <c r="I124" s="17">
        <f t="shared" si="66"/>
        <v>345751.21452556975</v>
      </c>
      <c r="J124" s="17">
        <f t="shared" si="67"/>
        <v>33889.238434163708</v>
      </c>
      <c r="K124" s="17">
        <f t="shared" si="68"/>
        <v>28020.288825844236</v>
      </c>
      <c r="L124" s="17">
        <f t="shared" si="69"/>
        <v>94160.912786714034</v>
      </c>
      <c r="M124" s="17">
        <f t="shared" si="70"/>
        <v>129103.70208901</v>
      </c>
    </row>
    <row r="125" spans="2:13" x14ac:dyDescent="0.2">
      <c r="B125" s="1">
        <v>1993</v>
      </c>
      <c r="C125" s="17">
        <f t="shared" si="60"/>
        <v>1146699.982532159</v>
      </c>
      <c r="D125" s="17">
        <f t="shared" si="61"/>
        <v>64070.710006524707</v>
      </c>
      <c r="E125" s="17">
        <f t="shared" si="62"/>
        <v>14255.578627939742</v>
      </c>
      <c r="F125" s="17">
        <f t="shared" si="63"/>
        <v>54452.556160161039</v>
      </c>
      <c r="G125" s="17">
        <f t="shared" si="64"/>
        <v>58554.941661244862</v>
      </c>
      <c r="H125" s="17">
        <f t="shared" si="65"/>
        <v>366460.44265233813</v>
      </c>
      <c r="I125" s="17">
        <f t="shared" si="66"/>
        <v>315723.83725097222</v>
      </c>
      <c r="J125" s="17">
        <f t="shared" si="67"/>
        <v>31604.370106761573</v>
      </c>
      <c r="K125" s="17">
        <f t="shared" si="68"/>
        <v>26137.115036148985</v>
      </c>
      <c r="L125" s="17">
        <f t="shared" si="69"/>
        <v>87552.731182093994</v>
      </c>
      <c r="M125" s="17">
        <f t="shared" si="70"/>
        <v>120969.63003330307</v>
      </c>
    </row>
    <row r="126" spans="2:13" x14ac:dyDescent="0.2">
      <c r="B126" s="1">
        <v>1994</v>
      </c>
      <c r="C126" s="17">
        <f t="shared" si="60"/>
        <v>957345.99531987449</v>
      </c>
      <c r="D126" s="17">
        <f t="shared" si="61"/>
        <v>52863.288332641321</v>
      </c>
      <c r="E126" s="17">
        <f t="shared" si="62"/>
        <v>12705.688956323833</v>
      </c>
      <c r="F126" s="17">
        <f t="shared" si="63"/>
        <v>50508.64322335105</v>
      </c>
      <c r="G126" s="17">
        <f t="shared" si="64"/>
        <v>53962.294675775331</v>
      </c>
      <c r="H126" s="17">
        <f t="shared" si="65"/>
        <v>314731.92629290075</v>
      </c>
      <c r="I126" s="17">
        <f t="shared" si="66"/>
        <v>244844.38795906721</v>
      </c>
      <c r="J126" s="17">
        <f t="shared" si="67"/>
        <v>25936.825622775807</v>
      </c>
      <c r="K126" s="17">
        <f t="shared" si="68"/>
        <v>20864.228425002286</v>
      </c>
      <c r="L126" s="17">
        <f t="shared" si="69"/>
        <v>74302.914874873546</v>
      </c>
      <c r="M126" s="17">
        <f t="shared" si="70"/>
        <v>100633.93278837422</v>
      </c>
    </row>
    <row r="127" spans="2:13" x14ac:dyDescent="0.2">
      <c r="B127" s="1">
        <v>1995</v>
      </c>
      <c r="C127" s="17">
        <f t="shared" si="60"/>
        <v>787043.44643636211</v>
      </c>
      <c r="D127" s="17">
        <f t="shared" si="61"/>
        <v>40826.961622872055</v>
      </c>
      <c r="E127" s="17">
        <f t="shared" si="62"/>
        <v>10868.388425273653</v>
      </c>
      <c r="F127" s="17">
        <f t="shared" si="63"/>
        <v>39918.003208253387</v>
      </c>
      <c r="G127" s="17">
        <f t="shared" si="64"/>
        <v>45226.747505964006</v>
      </c>
      <c r="H127" s="17">
        <f t="shared" si="65"/>
        <v>266605.65095521236</v>
      </c>
      <c r="I127" s="17">
        <f t="shared" si="66"/>
        <v>193908.49521521575</v>
      </c>
      <c r="J127" s="17">
        <f t="shared" si="67"/>
        <v>21679.473309608544</v>
      </c>
      <c r="K127" s="17">
        <f t="shared" si="68"/>
        <v>16823.762057289281</v>
      </c>
      <c r="L127" s="17">
        <f t="shared" si="69"/>
        <v>61341.034160984032</v>
      </c>
      <c r="M127" s="17">
        <f t="shared" si="70"/>
        <v>84757.754768392377</v>
      </c>
    </row>
    <row r="128" spans="2:13" x14ac:dyDescent="0.2">
      <c r="B128" s="1">
        <v>1996</v>
      </c>
      <c r="C128" s="17">
        <f t="shared" si="60"/>
        <v>755485.16090409702</v>
      </c>
      <c r="D128" s="17">
        <f t="shared" si="61"/>
        <v>38524.795183581475</v>
      </c>
      <c r="E128" s="17">
        <f t="shared" si="62"/>
        <v>9927.3839817925655</v>
      </c>
      <c r="F128" s="17">
        <f t="shared" si="63"/>
        <v>37355.296260183059</v>
      </c>
      <c r="G128" s="17">
        <f t="shared" si="64"/>
        <v>42333.725059639997</v>
      </c>
      <c r="H128" s="17">
        <f t="shared" si="65"/>
        <v>258380.638732778</v>
      </c>
      <c r="I128" s="17">
        <f t="shared" si="66"/>
        <v>192523.24307500364</v>
      </c>
      <c r="J128" s="17">
        <f t="shared" si="67"/>
        <v>19560.838078291818</v>
      </c>
      <c r="K128" s="17">
        <f t="shared" si="68"/>
        <v>15738.429944174979</v>
      </c>
      <c r="L128" s="17">
        <f t="shared" si="69"/>
        <v>53337.380469183328</v>
      </c>
      <c r="M128" s="17">
        <f t="shared" si="70"/>
        <v>82139.131698455953</v>
      </c>
    </row>
    <row r="129" spans="2:13" x14ac:dyDescent="0.2">
      <c r="B129" s="1">
        <v>1997</v>
      </c>
      <c r="C129" s="4">
        <v>646565</v>
      </c>
      <c r="D129" s="4">
        <v>35156</v>
      </c>
      <c r="E129" s="4">
        <v>9822</v>
      </c>
      <c r="F129" s="4">
        <v>33242</v>
      </c>
      <c r="G129" s="4">
        <v>38582</v>
      </c>
      <c r="H129" s="4">
        <v>225029</v>
      </c>
      <c r="I129" s="4">
        <v>161562</v>
      </c>
      <c r="J129" s="4">
        <v>16302</v>
      </c>
      <c r="K129" s="4">
        <v>12176</v>
      </c>
      <c r="L129" s="4">
        <v>36618</v>
      </c>
      <c r="M129" s="4">
        <v>71736</v>
      </c>
    </row>
    <row r="130" spans="2:13" x14ac:dyDescent="0.2">
      <c r="B130" s="1">
        <v>1998</v>
      </c>
      <c r="C130" s="4">
        <v>613868</v>
      </c>
      <c r="D130" s="4">
        <v>35893</v>
      </c>
      <c r="E130" s="4">
        <v>9859</v>
      </c>
      <c r="F130" s="4">
        <v>32385</v>
      </c>
      <c r="G130" s="4">
        <v>39453</v>
      </c>
      <c r="H130" s="4">
        <v>213724</v>
      </c>
      <c r="I130" s="4">
        <v>139212</v>
      </c>
      <c r="J130" s="4">
        <v>15334</v>
      </c>
      <c r="K130" s="4">
        <v>13051</v>
      </c>
      <c r="L130" s="4">
        <v>36987</v>
      </c>
      <c r="M130" s="4">
        <v>74002</v>
      </c>
    </row>
    <row r="131" spans="2:13" x14ac:dyDescent="0.2">
      <c r="B131" s="1">
        <v>1999</v>
      </c>
      <c r="C131" s="4">
        <v>564656</v>
      </c>
      <c r="D131" s="4">
        <v>38117</v>
      </c>
      <c r="E131" s="4">
        <v>9338</v>
      </c>
      <c r="F131" s="4">
        <v>30692</v>
      </c>
      <c r="G131" s="4">
        <v>37165</v>
      </c>
      <c r="H131" s="4">
        <v>191552</v>
      </c>
      <c r="I131" s="4">
        <v>117651</v>
      </c>
      <c r="J131" s="4">
        <v>15044</v>
      </c>
      <c r="K131" s="4">
        <v>13901</v>
      </c>
      <c r="L131" s="4">
        <v>39999</v>
      </c>
      <c r="M131" s="4">
        <v>67645</v>
      </c>
    </row>
    <row r="132" spans="2:13" x14ac:dyDescent="0.2">
      <c r="B132" s="1">
        <v>2000</v>
      </c>
      <c r="C132" s="4">
        <v>514521</v>
      </c>
      <c r="D132" s="4">
        <v>36064</v>
      </c>
      <c r="E132" s="4">
        <v>9043</v>
      </c>
      <c r="F132" s="4">
        <v>30712</v>
      </c>
      <c r="G132" s="4">
        <v>35255</v>
      </c>
      <c r="H132" s="4">
        <v>177196</v>
      </c>
      <c r="I132" s="4">
        <v>106885</v>
      </c>
      <c r="J132" s="4">
        <v>14692</v>
      </c>
      <c r="K132" s="4">
        <v>12608</v>
      </c>
      <c r="L132" s="4">
        <v>30949</v>
      </c>
      <c r="M132" s="4">
        <v>58055</v>
      </c>
    </row>
    <row r="133" spans="2:13" x14ac:dyDescent="0.2">
      <c r="B133" s="1">
        <v>2001</v>
      </c>
      <c r="C133" s="4">
        <v>550698</v>
      </c>
      <c r="D133" s="4">
        <v>36660</v>
      </c>
      <c r="E133" s="4">
        <v>8704</v>
      </c>
      <c r="F133" s="4">
        <v>30828</v>
      </c>
      <c r="G133" s="4">
        <v>37878</v>
      </c>
      <c r="H133" s="4">
        <v>187616</v>
      </c>
      <c r="I133" s="4">
        <v>128414</v>
      </c>
      <c r="J133" s="4">
        <v>14688</v>
      </c>
      <c r="K133" s="4">
        <v>12368</v>
      </c>
      <c r="L133" s="4">
        <v>28446</v>
      </c>
      <c r="M133" s="4">
        <v>62084</v>
      </c>
    </row>
    <row r="134" spans="2:13" x14ac:dyDescent="0.2">
      <c r="B134" s="1">
        <v>2002</v>
      </c>
      <c r="C134" s="4">
        <v>584397</v>
      </c>
      <c r="D134" s="4">
        <v>38282</v>
      </c>
      <c r="E134" s="4">
        <v>8956</v>
      </c>
      <c r="F134" s="4">
        <v>31831</v>
      </c>
      <c r="G134" s="4">
        <v>37368</v>
      </c>
      <c r="H134" s="4">
        <v>189687</v>
      </c>
      <c r="I134" s="4">
        <v>142922</v>
      </c>
      <c r="J134" s="4">
        <v>15677</v>
      </c>
      <c r="K134" s="4">
        <v>13222</v>
      </c>
      <c r="L134" s="4">
        <v>35482</v>
      </c>
      <c r="M134" s="4">
        <v>68049</v>
      </c>
    </row>
    <row r="135" spans="2:13" x14ac:dyDescent="0.2">
      <c r="B135" s="1">
        <v>2003</v>
      </c>
      <c r="C135" s="4">
        <v>589608</v>
      </c>
      <c r="D135" s="4">
        <v>38324</v>
      </c>
      <c r="E135" s="4">
        <v>8822</v>
      </c>
      <c r="F135" s="4">
        <v>31442</v>
      </c>
      <c r="G135" s="4">
        <v>36321</v>
      </c>
      <c r="H135" s="4">
        <v>191159</v>
      </c>
      <c r="I135" s="4">
        <v>146964</v>
      </c>
      <c r="J135" s="4">
        <v>15519</v>
      </c>
      <c r="K135" s="4">
        <v>13511</v>
      </c>
      <c r="L135" s="4">
        <v>37006</v>
      </c>
      <c r="M135" s="4">
        <v>67710</v>
      </c>
    </row>
    <row r="136" spans="2:13" x14ac:dyDescent="0.2">
      <c r="B136" s="1">
        <v>2004</v>
      </c>
      <c r="C136" s="4">
        <v>567283</v>
      </c>
      <c r="D136" s="4">
        <v>38891</v>
      </c>
      <c r="E136" s="4">
        <v>8584</v>
      </c>
      <c r="F136" s="4">
        <v>31163</v>
      </c>
      <c r="G136" s="4">
        <v>36128</v>
      </c>
      <c r="H136" s="4">
        <v>185576</v>
      </c>
      <c r="I136" s="4">
        <v>142645</v>
      </c>
      <c r="J136" s="4">
        <v>14838</v>
      </c>
      <c r="K136" s="4">
        <v>13291</v>
      </c>
      <c r="L136" s="4">
        <v>32088</v>
      </c>
      <c r="M136" s="4">
        <v>61251</v>
      </c>
    </row>
    <row r="137" spans="2:13" x14ac:dyDescent="0.2">
      <c r="B137" s="1">
        <v>2005</v>
      </c>
      <c r="C137" s="4">
        <v>540594</v>
      </c>
      <c r="D137" s="4">
        <v>39221</v>
      </c>
      <c r="E137" s="4">
        <v>8614</v>
      </c>
      <c r="F137" s="4">
        <v>30699</v>
      </c>
      <c r="G137" s="4">
        <v>35803</v>
      </c>
      <c r="H137" s="4">
        <v>182157</v>
      </c>
      <c r="I137" s="4">
        <v>136679</v>
      </c>
      <c r="J137" s="4">
        <v>13667</v>
      </c>
      <c r="K137" s="4">
        <v>12124</v>
      </c>
      <c r="L137" s="4">
        <v>25698</v>
      </c>
      <c r="M137" s="4">
        <v>53197</v>
      </c>
    </row>
    <row r="138" spans="2:13" x14ac:dyDescent="0.2">
      <c r="B138" s="1">
        <v>2006</v>
      </c>
      <c r="C138" s="4">
        <v>519063</v>
      </c>
      <c r="D138" s="4">
        <v>39298</v>
      </c>
      <c r="E138" s="4">
        <v>8600</v>
      </c>
      <c r="F138" s="4">
        <v>30200</v>
      </c>
      <c r="G138" s="4">
        <v>34658</v>
      </c>
      <c r="H138" s="4">
        <v>179470</v>
      </c>
      <c r="I138" s="4">
        <v>134072</v>
      </c>
      <c r="J138" s="4">
        <v>12329</v>
      </c>
      <c r="K138" s="4">
        <v>10928</v>
      </c>
      <c r="L138" s="4">
        <v>22551</v>
      </c>
      <c r="M138" s="4">
        <v>44332</v>
      </c>
    </row>
    <row r="139" spans="2:13" x14ac:dyDescent="0.2">
      <c r="B139" s="1">
        <v>2007</v>
      </c>
      <c r="C139" s="4">
        <v>504132</v>
      </c>
      <c r="D139" s="4">
        <v>37672</v>
      </c>
      <c r="E139" s="4">
        <v>8395</v>
      </c>
      <c r="F139" s="4">
        <v>28858</v>
      </c>
      <c r="G139" s="4">
        <v>32258</v>
      </c>
      <c r="H139" s="4">
        <v>174921</v>
      </c>
      <c r="I139" s="4">
        <v>135784</v>
      </c>
      <c r="J139" s="4">
        <v>11789</v>
      </c>
      <c r="K139" s="4">
        <v>10559</v>
      </c>
      <c r="L139" s="4">
        <v>20872</v>
      </c>
      <c r="M139" s="4">
        <v>40650</v>
      </c>
    </row>
    <row r="140" spans="2:13" x14ac:dyDescent="0.2">
      <c r="B140" s="1">
        <v>2008</v>
      </c>
      <c r="C140" s="4">
        <v>511221</v>
      </c>
      <c r="D140" s="4">
        <v>37265</v>
      </c>
      <c r="E140" s="4">
        <v>8300</v>
      </c>
      <c r="F140" s="4">
        <v>28485</v>
      </c>
      <c r="G140" s="4">
        <v>31823</v>
      </c>
      <c r="H140" s="4">
        <v>166422</v>
      </c>
      <c r="I140" s="4">
        <v>147097</v>
      </c>
      <c r="J140" s="4">
        <v>12173</v>
      </c>
      <c r="K140" s="4">
        <v>9732</v>
      </c>
      <c r="L140" s="4">
        <v>21952</v>
      </c>
      <c r="M140" s="4">
        <v>45645</v>
      </c>
    </row>
    <row r="141" spans="2:13" x14ac:dyDescent="0.2">
      <c r="B141" s="1">
        <v>2009</v>
      </c>
      <c r="C141" s="4">
        <v>769903</v>
      </c>
      <c r="D141" s="4">
        <v>42778</v>
      </c>
      <c r="E141" s="4">
        <v>9099</v>
      </c>
      <c r="F141" s="4">
        <v>34188</v>
      </c>
      <c r="G141" s="4">
        <v>37580</v>
      </c>
      <c r="H141" s="4">
        <v>206857</v>
      </c>
      <c r="I141" s="4">
        <v>256507</v>
      </c>
      <c r="J141" s="4">
        <v>17041</v>
      </c>
      <c r="K141" s="4">
        <v>14784</v>
      </c>
      <c r="L141" s="4">
        <v>59267</v>
      </c>
      <c r="M141" s="4">
        <v>88785</v>
      </c>
    </row>
    <row r="142" spans="2:13" x14ac:dyDescent="0.2">
      <c r="B142" s="1">
        <v>2010</v>
      </c>
      <c r="C142" s="4">
        <v>718055</v>
      </c>
      <c r="D142" s="4">
        <v>40182</v>
      </c>
      <c r="E142" s="4">
        <v>9445</v>
      </c>
      <c r="F142" s="4">
        <v>34367</v>
      </c>
      <c r="G142" s="4">
        <v>37284</v>
      </c>
      <c r="H142" s="4">
        <v>198538</v>
      </c>
      <c r="I142" s="4">
        <v>223082</v>
      </c>
      <c r="J142" s="4">
        <v>17783</v>
      </c>
      <c r="K142" s="4">
        <v>14705</v>
      </c>
      <c r="L142" s="4">
        <v>54073</v>
      </c>
      <c r="M142" s="4">
        <v>85593</v>
      </c>
    </row>
    <row r="143" spans="2:13" x14ac:dyDescent="0.2">
      <c r="B143" s="1">
        <v>2011</v>
      </c>
      <c r="C143" s="4">
        <v>607908</v>
      </c>
      <c r="D143" s="4">
        <v>37704</v>
      </c>
      <c r="E143" s="4">
        <v>9198</v>
      </c>
      <c r="F143" s="4">
        <v>33166</v>
      </c>
      <c r="G143" s="4">
        <v>36400</v>
      </c>
      <c r="H143" s="4">
        <v>174658</v>
      </c>
      <c r="I143" s="4">
        <v>180144</v>
      </c>
      <c r="J143" s="4">
        <v>14724</v>
      </c>
      <c r="K143" s="4">
        <v>12105</v>
      </c>
      <c r="L143" s="4">
        <v>38606</v>
      </c>
      <c r="M143" s="4">
        <v>68338</v>
      </c>
    </row>
    <row r="144" spans="2:13" x14ac:dyDescent="0.2">
      <c r="B144" s="1">
        <v>2012</v>
      </c>
      <c r="C144" s="4">
        <v>555414</v>
      </c>
      <c r="D144" s="4">
        <v>34702</v>
      </c>
      <c r="E144" s="4">
        <v>8788</v>
      </c>
      <c r="F144" s="4">
        <v>31107</v>
      </c>
      <c r="G144" s="4">
        <v>35535</v>
      </c>
      <c r="H144" s="4">
        <v>163724</v>
      </c>
      <c r="I144" s="4">
        <v>163165</v>
      </c>
      <c r="J144" s="4">
        <v>14556</v>
      </c>
      <c r="K144" s="4">
        <v>11288</v>
      </c>
      <c r="L144" s="4">
        <v>30258</v>
      </c>
      <c r="M144" s="4">
        <v>59398</v>
      </c>
    </row>
    <row r="145" spans="2:13" x14ac:dyDescent="0.2">
      <c r="B145" s="1">
        <v>2013</v>
      </c>
      <c r="C145" s="4">
        <v>523435</v>
      </c>
      <c r="D145" s="4">
        <v>32201</v>
      </c>
      <c r="E145" s="4">
        <v>7722</v>
      </c>
      <c r="F145" s="4">
        <v>28145</v>
      </c>
      <c r="G145" s="4">
        <v>33022</v>
      </c>
      <c r="H145" s="4">
        <v>151833</v>
      </c>
      <c r="I145" s="4">
        <v>159397</v>
      </c>
      <c r="J145" s="4">
        <v>13718</v>
      </c>
      <c r="K145" s="4">
        <v>10665</v>
      </c>
      <c r="L145" s="4">
        <v>30138</v>
      </c>
      <c r="M145" s="4">
        <v>53842</v>
      </c>
    </row>
    <row r="146" spans="2:13" x14ac:dyDescent="0.2">
      <c r="B146" s="1">
        <v>2014</v>
      </c>
      <c r="C146" s="4">
        <v>508239</v>
      </c>
      <c r="D146" s="4">
        <v>31175</v>
      </c>
      <c r="E146" s="4">
        <v>7162</v>
      </c>
      <c r="F146" s="4">
        <v>26252</v>
      </c>
      <c r="G146" s="4">
        <v>31592</v>
      </c>
      <c r="H146" s="4">
        <v>151609</v>
      </c>
      <c r="I146" s="4">
        <v>150892</v>
      </c>
      <c r="J146" s="4">
        <v>13381</v>
      </c>
      <c r="K146" s="4">
        <v>10914</v>
      </c>
      <c r="L146" s="4">
        <v>30277</v>
      </c>
      <c r="M146" s="4">
        <v>52433</v>
      </c>
    </row>
    <row r="147" spans="2:13" x14ac:dyDescent="0.2">
      <c r="B147" s="1">
        <v>2015</v>
      </c>
      <c r="C147" s="1">
        <v>534518</v>
      </c>
      <c r="D147" s="11">
        <v>32493</v>
      </c>
      <c r="E147" s="1">
        <v>7390</v>
      </c>
      <c r="F147" s="1">
        <v>28135</v>
      </c>
      <c r="G147" s="11">
        <v>32251</v>
      </c>
      <c r="H147" s="1">
        <v>151124</v>
      </c>
      <c r="I147" s="1">
        <v>148438</v>
      </c>
      <c r="J147" s="11">
        <v>14412</v>
      </c>
      <c r="K147" s="1">
        <v>13742</v>
      </c>
      <c r="L147" s="1">
        <v>50831</v>
      </c>
      <c r="M147" s="11">
        <v>53455</v>
      </c>
    </row>
    <row r="148" spans="2:13" x14ac:dyDescent="0.2">
      <c r="B148" s="1">
        <v>2016</v>
      </c>
      <c r="C148" s="1">
        <v>563288</v>
      </c>
      <c r="D148" s="11">
        <v>36379</v>
      </c>
      <c r="E148" s="1">
        <v>7739</v>
      </c>
      <c r="F148" s="1">
        <v>28087</v>
      </c>
      <c r="G148" s="11">
        <v>33282</v>
      </c>
      <c r="H148" s="1">
        <v>141992</v>
      </c>
      <c r="I148" s="1">
        <v>139644</v>
      </c>
      <c r="J148" s="11">
        <v>15532</v>
      </c>
      <c r="K148" s="1">
        <v>18112</v>
      </c>
      <c r="L148" s="1">
        <v>85653</v>
      </c>
      <c r="M148" s="11">
        <v>54461</v>
      </c>
    </row>
    <row r="150" spans="2:13" x14ac:dyDescent="0.2">
      <c r="C150" s="1" t="s">
        <v>978</v>
      </c>
    </row>
    <row r="151" spans="2:13" x14ac:dyDescent="0.2">
      <c r="C151" s="1" t="s">
        <v>979</v>
      </c>
    </row>
    <row r="152" spans="2:13" x14ac:dyDescent="0.2">
      <c r="C152" s="1" t="s">
        <v>980</v>
      </c>
    </row>
  </sheetData>
  <mergeCells count="2">
    <mergeCell ref="B69:M69"/>
    <mergeCell ref="B111:M111"/>
  </mergeCells>
  <phoneticPr fontId="19" type="noConversion"/>
  <pageMargins left="0.75" right="0.75" top="1" bottom="1" header="0.5" footer="0.5"/>
  <pageSetup scale="62" orientation="landscape" r:id="rId1"/>
  <headerFooter alignWithMargins="0"/>
  <rowBreaks count="1" manualBreakCount="1">
    <brk id="70" max="16383" man="1"/>
  </rowBreaks>
  <colBreaks count="2" manualBreakCount="2">
    <brk id="13" max="1048575" man="1"/>
    <brk id="25"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92D050"/>
  </sheetPr>
  <dimension ref="A1:L64"/>
  <sheetViews>
    <sheetView workbookViewId="0">
      <selection activeCell="D59" sqref="D59"/>
    </sheetView>
  </sheetViews>
  <sheetFormatPr defaultColWidth="9" defaultRowHeight="12.75" x14ac:dyDescent="0.2"/>
  <cols>
    <col min="1" max="3" width="9" style="1"/>
    <col min="4" max="4" width="10.875" style="1" customWidth="1"/>
    <col min="5" max="6" width="8.875" style="1"/>
    <col min="7" max="7" width="9.875" style="1" customWidth="1"/>
    <col min="8" max="16384" width="9" style="1"/>
  </cols>
  <sheetData>
    <row r="1" spans="1:12" x14ac:dyDescent="0.2">
      <c r="B1" s="1" t="s">
        <v>35</v>
      </c>
    </row>
    <row r="3" spans="1:12" x14ac:dyDescent="0.2">
      <c r="B3" s="1" t="s">
        <v>101</v>
      </c>
      <c r="C3" s="1" t="s">
        <v>317</v>
      </c>
      <c r="D3" s="1" t="s">
        <v>318</v>
      </c>
      <c r="E3" s="1" t="s">
        <v>319</v>
      </c>
      <c r="F3" s="1" t="s">
        <v>320</v>
      </c>
      <c r="G3" s="1" t="s">
        <v>321</v>
      </c>
      <c r="H3" s="1" t="s">
        <v>322</v>
      </c>
      <c r="I3" s="1" t="s">
        <v>323</v>
      </c>
      <c r="J3" s="1" t="s">
        <v>324</v>
      </c>
      <c r="K3" s="1" t="s">
        <v>325</v>
      </c>
      <c r="L3" s="1" t="s">
        <v>326</v>
      </c>
    </row>
    <row r="4" spans="1:12" ht="12.75" customHeight="1" x14ac:dyDescent="0.2">
      <c r="A4" s="1">
        <v>1981</v>
      </c>
      <c r="B4" s="1">
        <v>60.1</v>
      </c>
      <c r="C4" s="1">
        <v>46.3</v>
      </c>
      <c r="D4" s="1">
        <v>52</v>
      </c>
      <c r="E4" s="1">
        <v>51.9</v>
      </c>
      <c r="F4" s="1">
        <v>49.8</v>
      </c>
      <c r="G4" s="1">
        <v>55.4</v>
      </c>
      <c r="H4" s="1">
        <v>63.2</v>
      </c>
      <c r="I4" s="1">
        <v>61.2</v>
      </c>
      <c r="J4" s="1">
        <v>60.8</v>
      </c>
      <c r="K4" s="1">
        <v>69.5</v>
      </c>
      <c r="L4" s="1">
        <v>60.9</v>
      </c>
    </row>
    <row r="5" spans="1:12" ht="12.75" customHeight="1" x14ac:dyDescent="0.2">
      <c r="A5" s="1">
        <v>1982</v>
      </c>
      <c r="B5" s="1">
        <v>57.3</v>
      </c>
      <c r="C5" s="1">
        <v>44.5</v>
      </c>
      <c r="D5" s="1">
        <v>51.2</v>
      </c>
      <c r="E5" s="1">
        <v>50.2</v>
      </c>
      <c r="F5" s="1">
        <v>47.6</v>
      </c>
      <c r="G5" s="1">
        <v>51.9</v>
      </c>
      <c r="H5" s="1">
        <v>60.9</v>
      </c>
      <c r="I5" s="1">
        <v>59.4</v>
      </c>
      <c r="J5" s="1">
        <v>59.8</v>
      </c>
      <c r="K5" s="1">
        <v>66.2</v>
      </c>
      <c r="L5" s="1">
        <v>56.7</v>
      </c>
    </row>
    <row r="6" spans="1:12" ht="12.75" customHeight="1" x14ac:dyDescent="0.2">
      <c r="A6" s="1">
        <v>1983</v>
      </c>
      <c r="B6" s="1">
        <v>56.9</v>
      </c>
      <c r="C6" s="1">
        <v>43.7</v>
      </c>
      <c r="D6" s="1">
        <v>52.7</v>
      </c>
      <c r="E6" s="1">
        <v>50</v>
      </c>
      <c r="F6" s="1">
        <v>47.4</v>
      </c>
      <c r="G6" s="1">
        <v>52.4</v>
      </c>
      <c r="H6" s="1">
        <v>60.6</v>
      </c>
      <c r="I6" s="1">
        <v>59.5</v>
      </c>
      <c r="J6" s="1">
        <v>59.9</v>
      </c>
      <c r="K6" s="1">
        <v>63.8</v>
      </c>
      <c r="L6" s="1">
        <v>55.6</v>
      </c>
    </row>
    <row r="7" spans="1:12" ht="12.75" customHeight="1" x14ac:dyDescent="0.2">
      <c r="A7" s="1">
        <v>1984</v>
      </c>
      <c r="B7" s="1">
        <v>57.7</v>
      </c>
      <c r="C7" s="1">
        <v>42.8</v>
      </c>
      <c r="D7" s="1">
        <v>52.6</v>
      </c>
      <c r="E7" s="1">
        <v>51.5</v>
      </c>
      <c r="F7" s="1">
        <v>47.5</v>
      </c>
      <c r="G7" s="1">
        <v>53.6</v>
      </c>
      <c r="H7" s="1">
        <v>61.7</v>
      </c>
      <c r="I7" s="1">
        <v>60.2</v>
      </c>
      <c r="J7" s="1">
        <v>59.9</v>
      </c>
      <c r="K7" s="1">
        <v>64</v>
      </c>
      <c r="L7" s="1">
        <v>54.7</v>
      </c>
    </row>
    <row r="8" spans="1:12" ht="12.75" customHeight="1" x14ac:dyDescent="0.2">
      <c r="A8" s="1">
        <v>1985</v>
      </c>
      <c r="B8" s="1">
        <v>58.8</v>
      </c>
      <c r="C8" s="1">
        <v>43.3</v>
      </c>
      <c r="D8" s="1">
        <v>53.2</v>
      </c>
      <c r="E8" s="1">
        <v>51.4</v>
      </c>
      <c r="F8" s="1">
        <v>48.3</v>
      </c>
      <c r="G8" s="1">
        <v>54.8</v>
      </c>
      <c r="H8" s="1">
        <v>63</v>
      </c>
      <c r="I8" s="1">
        <v>60.5</v>
      </c>
      <c r="J8" s="1">
        <v>60.7</v>
      </c>
      <c r="K8" s="1">
        <v>65.5</v>
      </c>
      <c r="L8" s="1">
        <v>55.5</v>
      </c>
    </row>
    <row r="9" spans="1:12" ht="12.75" customHeight="1" x14ac:dyDescent="0.2">
      <c r="A9" s="1">
        <v>1986</v>
      </c>
      <c r="B9" s="1">
        <v>59.8</v>
      </c>
      <c r="C9" s="1">
        <v>44.1</v>
      </c>
      <c r="D9" s="1">
        <v>54.5</v>
      </c>
      <c r="E9" s="1">
        <v>51.9</v>
      </c>
      <c r="F9" s="1">
        <v>49.5</v>
      </c>
      <c r="G9" s="1">
        <v>56</v>
      </c>
      <c r="H9" s="1">
        <v>64</v>
      </c>
      <c r="I9" s="1">
        <v>61.6</v>
      </c>
      <c r="J9" s="1">
        <v>61.7</v>
      </c>
      <c r="K9" s="1">
        <v>65.400000000000006</v>
      </c>
      <c r="L9" s="1">
        <v>57</v>
      </c>
    </row>
    <row r="10" spans="1:12" ht="12.75" customHeight="1" x14ac:dyDescent="0.2">
      <c r="A10" s="1">
        <v>1987</v>
      </c>
      <c r="B10" s="1">
        <v>60.6</v>
      </c>
      <c r="C10" s="1">
        <v>44.6</v>
      </c>
      <c r="D10" s="1">
        <v>55.5</v>
      </c>
      <c r="E10" s="1">
        <v>52.8</v>
      </c>
      <c r="F10" s="1">
        <v>50.8</v>
      </c>
      <c r="G10" s="1">
        <v>57.1</v>
      </c>
      <c r="H10" s="1">
        <v>64.900000000000006</v>
      </c>
      <c r="I10" s="1">
        <v>61.7</v>
      </c>
      <c r="J10" s="1">
        <v>61.4</v>
      </c>
      <c r="K10" s="1">
        <v>65.400000000000006</v>
      </c>
      <c r="L10" s="1">
        <v>58.1</v>
      </c>
    </row>
    <row r="11" spans="1:12" ht="12.75" customHeight="1" x14ac:dyDescent="0.2">
      <c r="A11" s="1">
        <v>1988</v>
      </c>
      <c r="B11" s="1">
        <v>61.7</v>
      </c>
      <c r="C11" s="1">
        <v>46.3</v>
      </c>
      <c r="D11" s="1">
        <v>56.3</v>
      </c>
      <c r="E11" s="1">
        <v>54.5</v>
      </c>
      <c r="F11" s="1">
        <v>52.3</v>
      </c>
      <c r="G11" s="1">
        <v>57.7</v>
      </c>
      <c r="H11" s="1">
        <v>66.099999999999994</v>
      </c>
      <c r="I11" s="1">
        <v>61.6</v>
      </c>
      <c r="J11" s="1">
        <v>61.8</v>
      </c>
      <c r="K11" s="1">
        <v>66.900000000000006</v>
      </c>
      <c r="L11" s="1">
        <v>59.3</v>
      </c>
    </row>
    <row r="12" spans="1:12" ht="12.75" customHeight="1" x14ac:dyDescent="0.2">
      <c r="A12" s="1">
        <v>1989</v>
      </c>
      <c r="B12" s="1">
        <v>62.2</v>
      </c>
      <c r="C12" s="1">
        <v>47.4</v>
      </c>
      <c r="D12" s="1">
        <v>56.4</v>
      </c>
      <c r="E12" s="1">
        <v>55.2</v>
      </c>
      <c r="F12" s="1">
        <v>52.8</v>
      </c>
      <c r="G12" s="1">
        <v>58</v>
      </c>
      <c r="H12" s="1">
        <v>66.5</v>
      </c>
      <c r="I12" s="1">
        <v>62.3</v>
      </c>
      <c r="J12" s="1">
        <v>61.5</v>
      </c>
      <c r="K12" s="1">
        <v>67.5</v>
      </c>
      <c r="L12" s="1">
        <v>60.9</v>
      </c>
    </row>
    <row r="13" spans="1:12" ht="12.75" customHeight="1" x14ac:dyDescent="0.2">
      <c r="A13" s="1">
        <v>1990</v>
      </c>
      <c r="B13" s="1">
        <v>61.7</v>
      </c>
      <c r="C13" s="1">
        <v>47</v>
      </c>
      <c r="D13" s="1">
        <v>56.2</v>
      </c>
      <c r="E13" s="1">
        <v>55.3</v>
      </c>
      <c r="F13" s="1">
        <v>52.8</v>
      </c>
      <c r="G13" s="1">
        <v>57.5</v>
      </c>
      <c r="H13" s="1">
        <v>65.3</v>
      </c>
      <c r="I13" s="1">
        <v>62.3</v>
      </c>
      <c r="J13" s="1">
        <v>61.9</v>
      </c>
      <c r="K13" s="1">
        <v>67.599999999999994</v>
      </c>
      <c r="L13" s="1">
        <v>61.3</v>
      </c>
    </row>
    <row r="14" spans="1:12" ht="12.75" customHeight="1" x14ac:dyDescent="0.2">
      <c r="A14" s="1">
        <v>1991</v>
      </c>
      <c r="B14" s="1">
        <v>59.7</v>
      </c>
      <c r="C14" s="1">
        <v>46.1</v>
      </c>
      <c r="D14" s="1">
        <v>54.2</v>
      </c>
      <c r="E14" s="1">
        <v>54.1</v>
      </c>
      <c r="F14" s="1">
        <v>51.3</v>
      </c>
      <c r="G14" s="1">
        <v>55.9</v>
      </c>
      <c r="H14" s="1">
        <v>62</v>
      </c>
      <c r="I14" s="1">
        <v>61.3</v>
      </c>
      <c r="J14" s="1">
        <v>62</v>
      </c>
      <c r="K14" s="1">
        <v>66.599999999999994</v>
      </c>
      <c r="L14" s="1">
        <v>60.3</v>
      </c>
    </row>
    <row r="15" spans="1:12" ht="12.75" customHeight="1" x14ac:dyDescent="0.2">
      <c r="A15" s="1">
        <v>1992</v>
      </c>
      <c r="B15" s="1">
        <v>58.3</v>
      </c>
      <c r="C15" s="1">
        <v>43.5</v>
      </c>
      <c r="D15" s="1">
        <v>53.9</v>
      </c>
      <c r="E15" s="1">
        <v>52.1</v>
      </c>
      <c r="F15" s="1">
        <v>51.2</v>
      </c>
      <c r="G15" s="1">
        <v>54.6</v>
      </c>
      <c r="H15" s="1">
        <v>60.1</v>
      </c>
      <c r="I15" s="1">
        <v>60.3</v>
      </c>
      <c r="J15" s="1">
        <v>61.2</v>
      </c>
      <c r="K15" s="1">
        <v>65.400000000000006</v>
      </c>
      <c r="L15" s="1">
        <v>60.1</v>
      </c>
    </row>
    <row r="16" spans="1:12" ht="12.75" customHeight="1" x14ac:dyDescent="0.2">
      <c r="A16" s="1">
        <v>1993</v>
      </c>
      <c r="B16" s="1">
        <v>57.9</v>
      </c>
      <c r="C16" s="1">
        <v>43</v>
      </c>
      <c r="D16" s="1">
        <v>54.2</v>
      </c>
      <c r="E16" s="1">
        <v>51.4</v>
      </c>
      <c r="F16" s="1">
        <v>51.5</v>
      </c>
      <c r="G16" s="1">
        <v>54</v>
      </c>
      <c r="H16" s="1">
        <v>59.4</v>
      </c>
      <c r="I16" s="1">
        <v>60.6</v>
      </c>
      <c r="J16" s="1">
        <v>61</v>
      </c>
      <c r="K16" s="1">
        <v>64.900000000000006</v>
      </c>
      <c r="L16" s="1">
        <v>60.2</v>
      </c>
    </row>
    <row r="17" spans="1:12" ht="12.75" customHeight="1" x14ac:dyDescent="0.2">
      <c r="A17" s="1">
        <v>1994</v>
      </c>
      <c r="B17" s="1">
        <v>58.4</v>
      </c>
      <c r="C17" s="1">
        <v>43.1</v>
      </c>
      <c r="D17" s="1">
        <v>54.6</v>
      </c>
      <c r="E17" s="1">
        <v>52</v>
      </c>
      <c r="F17" s="1">
        <v>51.1</v>
      </c>
      <c r="G17" s="1">
        <v>54.8</v>
      </c>
      <c r="H17" s="1">
        <v>59.6</v>
      </c>
      <c r="I17" s="1">
        <v>60.9</v>
      </c>
      <c r="J17" s="1">
        <v>61.5</v>
      </c>
      <c r="K17" s="1">
        <v>65.7</v>
      </c>
      <c r="L17" s="1">
        <v>61</v>
      </c>
    </row>
    <row r="18" spans="1:12" ht="12.75" customHeight="1" x14ac:dyDescent="0.2">
      <c r="A18" s="1">
        <v>1995</v>
      </c>
      <c r="B18" s="1">
        <v>58.7</v>
      </c>
      <c r="C18" s="1">
        <v>43.5</v>
      </c>
      <c r="D18" s="1">
        <v>55.4</v>
      </c>
      <c r="E18" s="1">
        <v>52.2</v>
      </c>
      <c r="F18" s="1">
        <v>52.4</v>
      </c>
      <c r="G18" s="1">
        <v>55.1</v>
      </c>
      <c r="H18" s="1">
        <v>59.7</v>
      </c>
      <c r="I18" s="1">
        <v>61.8</v>
      </c>
      <c r="J18" s="1">
        <v>61.6</v>
      </c>
      <c r="K18" s="1">
        <v>66.599999999999994</v>
      </c>
      <c r="L18" s="1">
        <v>60.6</v>
      </c>
    </row>
    <row r="19" spans="1:12" ht="12.75" customHeight="1" x14ac:dyDescent="0.2">
      <c r="A19" s="1">
        <v>1996</v>
      </c>
      <c r="B19" s="1">
        <v>58.5</v>
      </c>
      <c r="C19" s="1">
        <v>42.6</v>
      </c>
      <c r="D19" s="1">
        <v>56.3</v>
      </c>
      <c r="E19" s="1">
        <v>52</v>
      </c>
      <c r="F19" s="1">
        <v>51.8</v>
      </c>
      <c r="G19" s="1">
        <v>54.6</v>
      </c>
      <c r="H19" s="1">
        <v>59.6</v>
      </c>
      <c r="I19" s="1">
        <v>61.6</v>
      </c>
      <c r="J19" s="1">
        <v>61</v>
      </c>
      <c r="K19" s="1">
        <v>67.400000000000006</v>
      </c>
      <c r="L19" s="1">
        <v>59.9</v>
      </c>
    </row>
    <row r="20" spans="1:12" ht="12.75" customHeight="1" x14ac:dyDescent="0.2">
      <c r="A20" s="1">
        <v>1997</v>
      </c>
      <c r="B20" s="1">
        <v>59</v>
      </c>
      <c r="C20" s="1">
        <v>43.1</v>
      </c>
      <c r="D20" s="1">
        <v>55.8</v>
      </c>
      <c r="E20" s="1">
        <v>52.5</v>
      </c>
      <c r="F20" s="1">
        <v>52.3</v>
      </c>
      <c r="G20" s="1">
        <v>55</v>
      </c>
      <c r="H20" s="1">
        <v>60.2</v>
      </c>
      <c r="I20" s="1">
        <v>62.3</v>
      </c>
      <c r="J20" s="1">
        <v>62.2</v>
      </c>
      <c r="K20" s="1">
        <v>67.900000000000006</v>
      </c>
      <c r="L20" s="1">
        <v>60.1</v>
      </c>
    </row>
    <row r="21" spans="1:12" ht="12.75" customHeight="1" x14ac:dyDescent="0.2">
      <c r="A21" s="1">
        <v>1998</v>
      </c>
      <c r="B21" s="1">
        <v>59.7</v>
      </c>
      <c r="C21" s="1">
        <v>44.6</v>
      </c>
      <c r="D21" s="1">
        <v>56.5</v>
      </c>
      <c r="E21" s="1">
        <v>54.2</v>
      </c>
      <c r="F21" s="1">
        <v>53.2</v>
      </c>
      <c r="G21" s="1">
        <v>56.1</v>
      </c>
      <c r="H21" s="1">
        <v>61.2</v>
      </c>
      <c r="I21" s="1">
        <v>63.3</v>
      </c>
      <c r="J21" s="1">
        <v>62.6</v>
      </c>
      <c r="K21" s="1">
        <v>68.599999999999994</v>
      </c>
      <c r="L21" s="1">
        <v>59.2</v>
      </c>
    </row>
    <row r="22" spans="1:12" ht="12.75" customHeight="1" x14ac:dyDescent="0.2">
      <c r="A22" s="1">
        <v>1999</v>
      </c>
      <c r="B22" s="1">
        <v>60.6</v>
      </c>
      <c r="C22" s="1">
        <v>46.8</v>
      </c>
      <c r="D22" s="1">
        <v>56.7</v>
      </c>
      <c r="E22" s="1">
        <v>54.9</v>
      </c>
      <c r="F22" s="1">
        <v>54.7</v>
      </c>
      <c r="G22" s="1">
        <v>56.9</v>
      </c>
      <c r="H22" s="1">
        <v>62.3</v>
      </c>
      <c r="I22" s="1">
        <v>63.7</v>
      </c>
      <c r="J22" s="1">
        <v>62.7</v>
      </c>
      <c r="K22" s="1">
        <v>68.400000000000006</v>
      </c>
      <c r="L22" s="1">
        <v>59.7</v>
      </c>
    </row>
    <row r="23" spans="1:12" ht="12.75" customHeight="1" x14ac:dyDescent="0.2">
      <c r="A23" s="1">
        <v>2000</v>
      </c>
      <c r="B23" s="1">
        <v>61.3</v>
      </c>
      <c r="C23" s="1">
        <v>46.3</v>
      </c>
      <c r="D23" s="1">
        <v>58.7</v>
      </c>
      <c r="E23" s="1">
        <v>55.7</v>
      </c>
      <c r="F23" s="1">
        <v>55.4</v>
      </c>
      <c r="G23" s="1">
        <v>57.8</v>
      </c>
      <c r="H23" s="1">
        <v>63.2</v>
      </c>
      <c r="I23" s="1">
        <v>64.5</v>
      </c>
      <c r="J23" s="1">
        <v>63.3</v>
      </c>
      <c r="K23" s="1">
        <v>68.599999999999994</v>
      </c>
      <c r="L23" s="1">
        <v>60.1</v>
      </c>
    </row>
    <row r="24" spans="1:12" ht="12.75" customHeight="1" x14ac:dyDescent="0.2">
      <c r="A24" s="1">
        <v>2001</v>
      </c>
      <c r="B24" s="1">
        <v>61.1</v>
      </c>
      <c r="C24" s="1">
        <v>47.7</v>
      </c>
      <c r="D24" s="1">
        <v>59.2</v>
      </c>
      <c r="E24" s="1">
        <v>56</v>
      </c>
      <c r="F24" s="1">
        <v>55</v>
      </c>
      <c r="G24" s="1">
        <v>58</v>
      </c>
      <c r="H24" s="1">
        <v>63</v>
      </c>
      <c r="I24" s="1">
        <v>64.3</v>
      </c>
      <c r="J24" s="1">
        <v>61.8</v>
      </c>
      <c r="K24" s="1">
        <v>68.900000000000006</v>
      </c>
      <c r="L24" s="1">
        <v>59.1</v>
      </c>
    </row>
    <row r="25" spans="1:12" ht="12.75" customHeight="1" x14ac:dyDescent="0.2">
      <c r="A25" s="1">
        <v>2002</v>
      </c>
      <c r="B25" s="1">
        <v>61.7</v>
      </c>
      <c r="C25" s="1">
        <v>48.5</v>
      </c>
      <c r="D25" s="1">
        <v>59.6</v>
      </c>
      <c r="E25" s="1">
        <v>56.5</v>
      </c>
      <c r="F25" s="1">
        <v>56.9</v>
      </c>
      <c r="G25" s="1">
        <v>59.5</v>
      </c>
      <c r="H25" s="1">
        <v>62.9</v>
      </c>
      <c r="I25" s="1">
        <v>65.400000000000006</v>
      </c>
      <c r="J25" s="1">
        <v>63.1</v>
      </c>
      <c r="K25" s="1">
        <v>69.099999999999994</v>
      </c>
      <c r="L25" s="1">
        <v>59.5</v>
      </c>
    </row>
    <row r="26" spans="1:12" ht="12.75" customHeight="1" x14ac:dyDescent="0.2">
      <c r="A26" s="1">
        <v>2003</v>
      </c>
      <c r="B26" s="1">
        <v>62.4</v>
      </c>
      <c r="C26" s="1">
        <v>49.4</v>
      </c>
      <c r="D26" s="1">
        <v>60.4</v>
      </c>
      <c r="E26" s="1">
        <v>57.3</v>
      </c>
      <c r="F26" s="1">
        <v>56.6</v>
      </c>
      <c r="G26" s="1">
        <v>60.1</v>
      </c>
      <c r="H26" s="1">
        <v>63.7</v>
      </c>
      <c r="I26" s="1">
        <v>65.2</v>
      </c>
      <c r="J26" s="1">
        <v>64</v>
      </c>
      <c r="K26" s="1">
        <v>69.8</v>
      </c>
      <c r="L26" s="1">
        <v>60.3</v>
      </c>
    </row>
    <row r="27" spans="1:12" ht="12.75" customHeight="1" x14ac:dyDescent="0.2">
      <c r="A27" s="1">
        <v>2004</v>
      </c>
      <c r="B27" s="1">
        <v>62.6</v>
      </c>
      <c r="C27" s="1">
        <v>49.9</v>
      </c>
      <c r="D27" s="1">
        <v>60.3</v>
      </c>
      <c r="E27" s="1">
        <v>58.3</v>
      </c>
      <c r="F27" s="1">
        <v>57.5</v>
      </c>
      <c r="G27" s="1">
        <v>60.3</v>
      </c>
      <c r="H27" s="1">
        <v>63.8</v>
      </c>
      <c r="I27" s="1">
        <v>65.2</v>
      </c>
      <c r="J27" s="1">
        <v>64.2</v>
      </c>
      <c r="K27" s="1">
        <v>70.099999999999994</v>
      </c>
      <c r="L27" s="1">
        <v>60.5</v>
      </c>
    </row>
    <row r="28" spans="1:12" ht="12.75" customHeight="1" x14ac:dyDescent="0.2">
      <c r="A28" s="1">
        <v>2005</v>
      </c>
      <c r="B28" s="1">
        <v>62.6</v>
      </c>
      <c r="C28" s="1">
        <v>49.7</v>
      </c>
      <c r="D28" s="1">
        <v>60.8</v>
      </c>
      <c r="E28" s="1">
        <v>58.1</v>
      </c>
      <c r="F28" s="1">
        <v>57.1</v>
      </c>
      <c r="G28" s="1">
        <v>60.2</v>
      </c>
      <c r="H28" s="1">
        <v>63.5</v>
      </c>
      <c r="I28" s="1">
        <v>65.099999999999994</v>
      </c>
      <c r="J28" s="1">
        <v>64.400000000000006</v>
      </c>
      <c r="K28" s="1">
        <v>69.8</v>
      </c>
      <c r="L28" s="1">
        <v>61.6</v>
      </c>
    </row>
    <row r="29" spans="1:12" ht="12.75" customHeight="1" x14ac:dyDescent="0.2">
      <c r="A29" s="1">
        <v>2006</v>
      </c>
      <c r="B29" s="1">
        <v>62.8</v>
      </c>
      <c r="C29" s="1">
        <v>50.4</v>
      </c>
      <c r="D29" s="1">
        <v>60.7</v>
      </c>
      <c r="E29" s="1">
        <v>57.6</v>
      </c>
      <c r="F29" s="1">
        <v>57.6</v>
      </c>
      <c r="G29" s="1">
        <v>60</v>
      </c>
      <c r="H29" s="1">
        <v>63.3</v>
      </c>
      <c r="I29" s="1">
        <v>65.400000000000006</v>
      </c>
      <c r="J29" s="1">
        <v>65.599999999999994</v>
      </c>
      <c r="K29" s="1">
        <v>71</v>
      </c>
      <c r="L29" s="1">
        <v>62.6</v>
      </c>
    </row>
    <row r="30" spans="1:12" ht="12.75" customHeight="1" x14ac:dyDescent="0.2">
      <c r="A30" s="1">
        <v>2007</v>
      </c>
      <c r="B30" s="1">
        <v>63.3</v>
      </c>
      <c r="C30" s="1">
        <v>51.2</v>
      </c>
      <c r="D30" s="1">
        <v>60.7</v>
      </c>
      <c r="E30" s="1">
        <v>58.3</v>
      </c>
      <c r="F30" s="1">
        <v>58.9</v>
      </c>
      <c r="G30" s="1">
        <v>60.7</v>
      </c>
      <c r="H30" s="1">
        <v>63.3</v>
      </c>
      <c r="I30" s="1">
        <v>66</v>
      </c>
      <c r="J30" s="1">
        <v>66.7</v>
      </c>
      <c r="K30" s="1">
        <v>71.8</v>
      </c>
      <c r="L30" s="1">
        <v>63.3</v>
      </c>
    </row>
    <row r="31" spans="1:12" ht="12.75" customHeight="1" x14ac:dyDescent="0.2">
      <c r="A31" s="1">
        <v>2008</v>
      </c>
      <c r="B31" s="1">
        <v>63.3</v>
      </c>
      <c r="C31" s="1">
        <v>51.8</v>
      </c>
      <c r="D31" s="1">
        <v>60.7</v>
      </c>
      <c r="E31" s="1">
        <v>58.9</v>
      </c>
      <c r="F31" s="1">
        <v>59.3</v>
      </c>
      <c r="G31" s="1">
        <v>60.7</v>
      </c>
      <c r="H31" s="1">
        <v>63.2</v>
      </c>
      <c r="I31" s="1">
        <v>66.400000000000006</v>
      </c>
      <c r="J31" s="1">
        <v>67.2</v>
      </c>
      <c r="K31" s="1">
        <v>71.900000000000006</v>
      </c>
      <c r="L31" s="1">
        <v>63.2</v>
      </c>
    </row>
    <row r="32" spans="1:12" ht="12.75" customHeight="1" x14ac:dyDescent="0.2">
      <c r="A32" s="1">
        <v>2009</v>
      </c>
      <c r="B32" s="1">
        <v>61.6</v>
      </c>
      <c r="C32" s="1">
        <v>49.9</v>
      </c>
      <c r="D32" s="1">
        <v>59.8</v>
      </c>
      <c r="E32" s="1">
        <v>58.4</v>
      </c>
      <c r="F32" s="1">
        <v>58.9</v>
      </c>
      <c r="G32" s="1">
        <v>59.6</v>
      </c>
      <c r="H32" s="1">
        <v>60.9</v>
      </c>
      <c r="I32" s="1">
        <v>65.400000000000006</v>
      </c>
      <c r="J32" s="1">
        <v>67</v>
      </c>
      <c r="K32" s="1">
        <v>69.5</v>
      </c>
      <c r="L32" s="1">
        <v>61</v>
      </c>
    </row>
    <row r="33" spans="1:12" ht="12.75" customHeight="1" x14ac:dyDescent="0.2">
      <c r="A33" s="1">
        <v>2010</v>
      </c>
      <c r="B33" s="1">
        <v>61.6</v>
      </c>
      <c r="C33" s="1">
        <v>51.3</v>
      </c>
      <c r="D33" s="1">
        <v>60.2</v>
      </c>
      <c r="E33" s="1">
        <v>58.3</v>
      </c>
      <c r="F33" s="1">
        <v>58.2</v>
      </c>
      <c r="G33" s="1">
        <v>59.9</v>
      </c>
      <c r="H33" s="1">
        <v>61.1</v>
      </c>
      <c r="I33" s="1">
        <v>65.7</v>
      </c>
      <c r="J33" s="1">
        <v>66.8</v>
      </c>
      <c r="K33" s="1">
        <v>68.400000000000006</v>
      </c>
      <c r="L33" s="1">
        <v>60.6</v>
      </c>
    </row>
    <row r="34" spans="1:12" ht="12.75" customHeight="1" x14ac:dyDescent="0.2">
      <c r="A34" s="1">
        <v>2011</v>
      </c>
      <c r="B34" s="1">
        <v>61.7</v>
      </c>
      <c r="C34" s="1">
        <v>52.8</v>
      </c>
      <c r="D34" s="1">
        <v>60.9</v>
      </c>
      <c r="E34" s="1">
        <v>58.5</v>
      </c>
      <c r="F34" s="1">
        <v>57.4</v>
      </c>
      <c r="G34" s="1">
        <v>59.9</v>
      </c>
      <c r="H34" s="1">
        <v>61.3</v>
      </c>
      <c r="I34" s="1">
        <v>65.5</v>
      </c>
      <c r="J34" s="1">
        <v>66.599999999999994</v>
      </c>
      <c r="K34" s="1">
        <v>69.7</v>
      </c>
      <c r="L34" s="1">
        <v>60.2</v>
      </c>
    </row>
    <row r="35" spans="1:12" ht="12.75" customHeight="1" x14ac:dyDescent="0.2">
      <c r="A35" s="1">
        <v>2012</v>
      </c>
      <c r="B35" s="1">
        <v>61.8</v>
      </c>
      <c r="C35" s="1">
        <v>54.2</v>
      </c>
      <c r="D35" s="1">
        <v>61.2</v>
      </c>
      <c r="E35" s="1">
        <v>58.6</v>
      </c>
      <c r="F35" s="1">
        <v>56.8</v>
      </c>
      <c r="G35" s="1">
        <v>59.9</v>
      </c>
      <c r="H35" s="1">
        <v>60.9</v>
      </c>
      <c r="I35" s="1">
        <v>65.2</v>
      </c>
      <c r="J35" s="1">
        <v>66.7</v>
      </c>
      <c r="K35" s="1">
        <v>70.3</v>
      </c>
      <c r="L35" s="1">
        <v>60.8</v>
      </c>
    </row>
    <row r="36" spans="1:12" ht="12.75" customHeight="1" x14ac:dyDescent="0.2">
      <c r="A36" s="1">
        <v>2013</v>
      </c>
      <c r="B36" s="1">
        <v>61.9</v>
      </c>
      <c r="C36" s="1">
        <v>54.4</v>
      </c>
      <c r="D36" s="1">
        <v>62</v>
      </c>
      <c r="E36" s="1">
        <v>58.2</v>
      </c>
      <c r="F36" s="1">
        <v>57.1</v>
      </c>
      <c r="G36" s="1">
        <v>60.2</v>
      </c>
      <c r="H36" s="1">
        <v>61.3</v>
      </c>
      <c r="I36" s="1">
        <v>65</v>
      </c>
      <c r="J36" s="1">
        <v>67.5</v>
      </c>
      <c r="K36" s="1">
        <v>69.900000000000006</v>
      </c>
      <c r="L36" s="1">
        <v>60.5</v>
      </c>
    </row>
    <row r="37" spans="1:12" ht="12.75" customHeight="1" x14ac:dyDescent="0.2">
      <c r="A37" s="1">
        <v>2014</v>
      </c>
      <c r="B37" s="1">
        <v>61.5</v>
      </c>
      <c r="C37" s="1">
        <v>53.8</v>
      </c>
      <c r="D37" s="1">
        <v>61.4</v>
      </c>
      <c r="E37" s="1">
        <v>57.4</v>
      </c>
      <c r="F37" s="1">
        <v>57</v>
      </c>
      <c r="G37" s="1">
        <v>59.7</v>
      </c>
      <c r="H37" s="1">
        <v>61</v>
      </c>
      <c r="I37" s="1">
        <v>64.5</v>
      </c>
      <c r="J37" s="1">
        <v>67</v>
      </c>
      <c r="K37" s="1">
        <v>69.400000000000006</v>
      </c>
      <c r="L37" s="1">
        <v>60.1</v>
      </c>
    </row>
    <row r="38" spans="1:12" ht="12.75" customHeight="1" x14ac:dyDescent="0.2">
      <c r="A38" s="1">
        <v>2015</v>
      </c>
      <c r="B38" s="1">
        <v>61.4</v>
      </c>
      <c r="C38" s="1">
        <v>53.7</v>
      </c>
      <c r="D38" s="1">
        <v>60.7</v>
      </c>
      <c r="E38" s="1">
        <v>57.1</v>
      </c>
      <c r="F38" s="1">
        <v>56.5</v>
      </c>
      <c r="G38" s="1">
        <v>59.9</v>
      </c>
      <c r="H38" s="1">
        <v>60.9</v>
      </c>
      <c r="I38" s="1">
        <v>64.8</v>
      </c>
      <c r="J38" s="1">
        <v>66.3</v>
      </c>
      <c r="K38" s="1">
        <v>68.8</v>
      </c>
      <c r="L38" s="1">
        <v>60.2</v>
      </c>
    </row>
    <row r="39" spans="1:12" ht="12.75" customHeight="1" x14ac:dyDescent="0.2">
      <c r="A39" s="1">
        <v>2016</v>
      </c>
      <c r="B39" s="1">
        <v>61.1</v>
      </c>
      <c r="C39" s="1">
        <v>52.4</v>
      </c>
      <c r="D39" s="1">
        <v>59.4</v>
      </c>
      <c r="E39" s="1">
        <v>56.5</v>
      </c>
      <c r="F39" s="1">
        <v>56.7</v>
      </c>
      <c r="G39" s="1">
        <v>59.9</v>
      </c>
      <c r="H39" s="1">
        <v>60.7</v>
      </c>
      <c r="I39" s="1">
        <v>63.9</v>
      </c>
      <c r="J39" s="1">
        <v>65.2</v>
      </c>
      <c r="K39" s="1">
        <v>66.3</v>
      </c>
      <c r="L39" s="1">
        <v>61.2</v>
      </c>
    </row>
    <row r="40" spans="1:12" ht="12.75" customHeight="1" x14ac:dyDescent="0.2">
      <c r="A40" s="1">
        <v>2017</v>
      </c>
      <c r="B40" s="1">
        <v>61.7</v>
      </c>
      <c r="C40" s="1">
        <v>50.5</v>
      </c>
      <c r="D40" s="1">
        <v>60.1</v>
      </c>
      <c r="E40" s="1">
        <v>56.3</v>
      </c>
      <c r="F40" s="1">
        <v>56.8</v>
      </c>
      <c r="G40" s="1">
        <v>60.9</v>
      </c>
      <c r="H40" s="1">
        <v>61.2</v>
      </c>
      <c r="I40" s="1">
        <v>64</v>
      </c>
      <c r="J40" s="1">
        <v>64.8</v>
      </c>
      <c r="K40" s="1">
        <v>66.3</v>
      </c>
      <c r="L40" s="1">
        <v>62.6</v>
      </c>
    </row>
    <row r="41" spans="1:12" ht="12.75" customHeight="1" x14ac:dyDescent="0.2">
      <c r="A41" s="1">
        <v>2018</v>
      </c>
      <c r="B41" s="1">
        <v>61.9</v>
      </c>
      <c r="C41" s="1">
        <v>50.8</v>
      </c>
      <c r="D41" s="1">
        <v>60.5</v>
      </c>
      <c r="E41" s="1">
        <v>56.5</v>
      </c>
      <c r="F41" s="1">
        <v>56.5</v>
      </c>
      <c r="G41" s="1">
        <v>61.5</v>
      </c>
      <c r="H41" s="1">
        <v>61.2</v>
      </c>
      <c r="I41" s="1">
        <v>63.5</v>
      </c>
      <c r="J41" s="1">
        <v>64.599999999999994</v>
      </c>
      <c r="K41" s="1">
        <v>67.099999999999994</v>
      </c>
      <c r="L41" s="1">
        <v>62.6</v>
      </c>
    </row>
    <row r="42" spans="1:12" ht="12.75" customHeight="1" x14ac:dyDescent="0.2">
      <c r="A42" s="1">
        <v>2019</v>
      </c>
      <c r="B42" s="112">
        <v>62.3</v>
      </c>
      <c r="C42" s="1">
        <v>51.5</v>
      </c>
      <c r="D42" s="1">
        <v>60.7</v>
      </c>
      <c r="E42" s="1">
        <v>57.3</v>
      </c>
      <c r="F42" s="1">
        <v>56.4</v>
      </c>
      <c r="G42" s="1">
        <v>61.8</v>
      </c>
      <c r="H42" s="1">
        <v>61.6</v>
      </c>
      <c r="I42" s="1">
        <v>63.5</v>
      </c>
      <c r="J42" s="1">
        <v>65.2</v>
      </c>
      <c r="K42" s="1">
        <v>66.8</v>
      </c>
      <c r="L42" s="1">
        <v>63.3</v>
      </c>
    </row>
    <row r="43" spans="1:12" ht="12.75" customHeight="1" x14ac:dyDescent="0.2">
      <c r="A43" s="1">
        <v>2020</v>
      </c>
      <c r="B43" s="113">
        <v>58.1</v>
      </c>
      <c r="C43" s="11">
        <v>48.4</v>
      </c>
      <c r="D43" s="11">
        <v>57.8</v>
      </c>
      <c r="E43" s="11">
        <v>54.4</v>
      </c>
      <c r="F43" s="11">
        <v>54.3</v>
      </c>
      <c r="G43" s="11">
        <v>58.2</v>
      </c>
      <c r="H43" s="11">
        <v>57.5</v>
      </c>
      <c r="I43" s="11">
        <v>60.3</v>
      </c>
      <c r="J43" s="11">
        <v>61.7</v>
      </c>
      <c r="K43" s="11">
        <v>61.1</v>
      </c>
      <c r="L43" s="11">
        <v>58.6</v>
      </c>
    </row>
    <row r="44" spans="1:12" ht="12.75" customHeight="1" x14ac:dyDescent="0.2">
      <c r="A44" s="1">
        <v>2021</v>
      </c>
      <c r="B44" s="1">
        <v>60.5</v>
      </c>
      <c r="C44" s="1">
        <v>50</v>
      </c>
      <c r="D44" s="1">
        <v>59.3</v>
      </c>
      <c r="E44" s="1">
        <v>57.1</v>
      </c>
      <c r="F44" s="1">
        <v>55.7</v>
      </c>
      <c r="G44" s="1">
        <v>60.3</v>
      </c>
      <c r="H44" s="1">
        <v>59.9</v>
      </c>
      <c r="I44" s="1">
        <v>62.5</v>
      </c>
      <c r="J44" s="1">
        <v>63.1</v>
      </c>
      <c r="K44" s="1">
        <v>63.7</v>
      </c>
      <c r="L44" s="1">
        <v>61.6</v>
      </c>
    </row>
    <row r="45" spans="1:12" ht="12.75" customHeight="1" x14ac:dyDescent="0.2">
      <c r="A45" s="1">
        <v>2022</v>
      </c>
      <c r="B45" s="1">
        <v>62</v>
      </c>
      <c r="C45" s="1">
        <v>51.7</v>
      </c>
      <c r="D45" s="1">
        <v>60.2</v>
      </c>
      <c r="E45" s="1">
        <v>57.7</v>
      </c>
      <c r="F45" s="1">
        <v>56.1</v>
      </c>
      <c r="G45" s="1">
        <v>61.6</v>
      </c>
      <c r="H45" s="1">
        <v>61.8</v>
      </c>
      <c r="I45" s="1">
        <v>63.7</v>
      </c>
      <c r="J45" s="1">
        <v>64.599999999999994</v>
      </c>
      <c r="K45" s="1">
        <v>65.5</v>
      </c>
      <c r="L45" s="1">
        <v>62.5</v>
      </c>
    </row>
    <row r="46" spans="1:12" ht="12.75" customHeight="1" x14ac:dyDescent="0.2">
      <c r="A46" s="1">
        <v>2023</v>
      </c>
      <c r="B46" s="1">
        <v>62.2</v>
      </c>
      <c r="C46" s="1">
        <v>51.8</v>
      </c>
      <c r="D46" s="1">
        <v>61.4</v>
      </c>
      <c r="E46" s="1">
        <v>57.6</v>
      </c>
      <c r="F46" s="1">
        <v>56.4</v>
      </c>
      <c r="G46" s="1">
        <v>62.4</v>
      </c>
      <c r="H46" s="1">
        <v>62</v>
      </c>
      <c r="I46" s="1">
        <v>63.8</v>
      </c>
      <c r="J46" s="1">
        <v>64</v>
      </c>
      <c r="K46" s="1">
        <v>65.400000000000006</v>
      </c>
      <c r="L46" s="1">
        <v>62.4</v>
      </c>
    </row>
    <row r="47" spans="1:12" ht="12.75" customHeight="1" x14ac:dyDescent="0.2"/>
    <row r="48" spans="1:12" ht="12.75" customHeight="1" x14ac:dyDescent="0.2">
      <c r="B48" s="1" t="s">
        <v>465</v>
      </c>
    </row>
    <row r="49" spans="1:12" ht="12.75" customHeight="1" x14ac:dyDescent="0.2">
      <c r="A49" s="1" t="s">
        <v>157</v>
      </c>
      <c r="B49" s="5">
        <f>(POWER(B23/B4, 1/19)-1)*100</f>
        <v>0.10410679249210908</v>
      </c>
      <c r="C49" s="5">
        <f t="shared" ref="C49:L49" si="0">(POWER(C23/C4, 1/19)-1)*100</f>
        <v>0</v>
      </c>
      <c r="D49" s="5">
        <f t="shared" si="0"/>
        <v>0.63991247467949375</v>
      </c>
      <c r="E49" s="5">
        <f t="shared" si="0"/>
        <v>0.37259429082443507</v>
      </c>
      <c r="F49" s="5">
        <f t="shared" si="0"/>
        <v>0.56244216703591476</v>
      </c>
      <c r="G49" s="5">
        <f t="shared" si="0"/>
        <v>0.22345551118589935</v>
      </c>
      <c r="H49" s="5">
        <f t="shared" si="0"/>
        <v>0</v>
      </c>
      <c r="I49" s="5">
        <f t="shared" si="0"/>
        <v>0.27679307336860859</v>
      </c>
      <c r="J49" s="5">
        <f t="shared" si="0"/>
        <v>0.21230684291002611</v>
      </c>
      <c r="K49" s="5">
        <f t="shared" si="0"/>
        <v>-6.8577621313870019E-2</v>
      </c>
      <c r="L49" s="5">
        <f t="shared" si="0"/>
        <v>-6.9572277653129344E-2</v>
      </c>
    </row>
    <row r="50" spans="1:12" ht="12.75" customHeight="1" x14ac:dyDescent="0.2">
      <c r="A50" s="5" t="s">
        <v>158</v>
      </c>
      <c r="B50" s="5">
        <f>(POWER(B31/B23, 1/8)-1)*100</f>
        <v>0.40212493893496681</v>
      </c>
      <c r="C50" s="5">
        <f t="shared" ref="C50:L50" si="1">(POWER(C31/C23, 1/8)-1)*100</f>
        <v>1.4129920332013768</v>
      </c>
      <c r="D50" s="5">
        <f t="shared" si="1"/>
        <v>0.41967783161240835</v>
      </c>
      <c r="E50" s="5">
        <f t="shared" si="1"/>
        <v>0.70070532834176635</v>
      </c>
      <c r="F50" s="5">
        <f t="shared" si="1"/>
        <v>0.85399733141171552</v>
      </c>
      <c r="G50" s="5">
        <f t="shared" si="1"/>
        <v>0.61381268643194709</v>
      </c>
      <c r="H50" s="5">
        <f t="shared" si="1"/>
        <v>0</v>
      </c>
      <c r="I50" s="5">
        <f t="shared" si="1"/>
        <v>0.36355718022145211</v>
      </c>
      <c r="J50" s="5">
        <f t="shared" si="1"/>
        <v>0.75014860219566604</v>
      </c>
      <c r="K50" s="5">
        <f t="shared" si="1"/>
        <v>0.58902459267702323</v>
      </c>
      <c r="L50" s="5">
        <f t="shared" si="1"/>
        <v>0.63066109038349971</v>
      </c>
    </row>
    <row r="51" spans="1:12" ht="12.75" customHeight="1" x14ac:dyDescent="0.2">
      <c r="A51" s="5" t="s">
        <v>159</v>
      </c>
      <c r="B51" s="5">
        <f>(POWER(B42/B31, 1/11)-1)*100</f>
        <v>-0.14465802705131425</v>
      </c>
      <c r="C51" s="5">
        <f t="shared" ref="C51:L51" si="2">(POWER(C42/C31, 1/11)-1)*100</f>
        <v>-5.2789167029576589E-2</v>
      </c>
      <c r="D51" s="5">
        <f t="shared" si="2"/>
        <v>0</v>
      </c>
      <c r="E51" s="5">
        <f t="shared" si="2"/>
        <v>-0.25005472226862224</v>
      </c>
      <c r="F51" s="5">
        <f t="shared" si="2"/>
        <v>-0.45478224217864183</v>
      </c>
      <c r="G51" s="5">
        <f t="shared" si="2"/>
        <v>0.16340305206239414</v>
      </c>
      <c r="H51" s="5">
        <f t="shared" si="2"/>
        <v>-0.23284150821515359</v>
      </c>
      <c r="I51" s="5">
        <f t="shared" si="2"/>
        <v>-0.40515113542771708</v>
      </c>
      <c r="J51" s="5">
        <f t="shared" si="2"/>
        <v>-0.2742938396404826</v>
      </c>
      <c r="K51" s="5">
        <f t="shared" si="2"/>
        <v>-0.66661532509704191</v>
      </c>
      <c r="L51" s="5">
        <f t="shared" si="2"/>
        <v>1.4374014756324272E-2</v>
      </c>
    </row>
    <row r="52" spans="1:12" ht="12.75" customHeight="1" x14ac:dyDescent="0.2">
      <c r="A52" s="5" t="s">
        <v>160</v>
      </c>
      <c r="B52" s="5">
        <f>(POWER(B46/B42, 1/4)-1)*100</f>
        <v>-4.0152587896780112E-2</v>
      </c>
      <c r="C52" s="5">
        <f t="shared" ref="C52:L52" si="3">(POWER(C46/C42, 1/4)-1)*100</f>
        <v>0.14531401854245285</v>
      </c>
      <c r="D52" s="5">
        <f t="shared" si="3"/>
        <v>0.28706467098196242</v>
      </c>
      <c r="E52" s="5">
        <f t="shared" si="3"/>
        <v>0.13063385130729355</v>
      </c>
      <c r="F52" s="5">
        <f t="shared" si="3"/>
        <v>0</v>
      </c>
      <c r="G52" s="5">
        <f t="shared" si="3"/>
        <v>0.24183973445444096</v>
      </c>
      <c r="H52" s="5">
        <f t="shared" si="3"/>
        <v>0.16194385029510983</v>
      </c>
      <c r="I52" s="5">
        <f t="shared" si="3"/>
        <v>0.11790156060991208</v>
      </c>
      <c r="J52" s="5">
        <f t="shared" si="3"/>
        <v>-0.46333292519084024</v>
      </c>
      <c r="K52" s="5">
        <f t="shared" si="3"/>
        <v>-0.5281210631945199</v>
      </c>
      <c r="L52" s="5">
        <f t="shared" si="3"/>
        <v>-0.3573612835924056</v>
      </c>
    </row>
    <row r="53" spans="1:12" ht="12.75" customHeight="1" x14ac:dyDescent="0.2">
      <c r="A53" s="1" t="s">
        <v>161</v>
      </c>
      <c r="B53" s="5">
        <f>(POWER(B46/B4, 1/42)-1)*100</f>
        <v>8.1807630403196718E-2</v>
      </c>
      <c r="C53" s="5">
        <f t="shared" ref="C53:L53" si="4">(POWER(C46/C4, 1/42)-1)*100</f>
        <v>0.2676150423559287</v>
      </c>
      <c r="D53" s="5">
        <f t="shared" si="4"/>
        <v>0.39641727379235991</v>
      </c>
      <c r="E53" s="5">
        <f t="shared" si="4"/>
        <v>0.24841226545966322</v>
      </c>
      <c r="F53" s="5">
        <f t="shared" si="4"/>
        <v>0.29675892311415986</v>
      </c>
      <c r="G53" s="5">
        <f t="shared" si="4"/>
        <v>0.28370091348117743</v>
      </c>
      <c r="H53" s="5">
        <f t="shared" si="4"/>
        <v>-4.563224272303712E-2</v>
      </c>
      <c r="I53" s="5">
        <f t="shared" si="4"/>
        <v>9.9110989256812054E-2</v>
      </c>
      <c r="J53" s="5">
        <f t="shared" si="4"/>
        <v>0.12220149665487234</v>
      </c>
      <c r="K53" s="5">
        <f t="shared" si="4"/>
        <v>-0.14466786003570764</v>
      </c>
      <c r="L53" s="5">
        <f t="shared" si="4"/>
        <v>5.7950357734459779E-2</v>
      </c>
    </row>
    <row r="54" spans="1:12" ht="12.75" customHeight="1" x14ac:dyDescent="0.2">
      <c r="B54" s="5"/>
      <c r="C54" s="5"/>
      <c r="D54" s="5"/>
      <c r="E54" s="5"/>
      <c r="F54" s="5"/>
      <c r="G54" s="5"/>
      <c r="H54" s="5"/>
      <c r="I54" s="5"/>
      <c r="J54" s="5"/>
      <c r="K54" s="5"/>
      <c r="L54" s="5"/>
    </row>
    <row r="55" spans="1:12" ht="12.75" customHeight="1" x14ac:dyDescent="0.2">
      <c r="B55" s="1" t="s">
        <v>981</v>
      </c>
    </row>
    <row r="56" spans="1:12" ht="12.75" customHeight="1" x14ac:dyDescent="0.2">
      <c r="B56" s="244" t="s">
        <v>982</v>
      </c>
      <c r="C56" s="244"/>
      <c r="D56" s="244"/>
      <c r="E56" s="244"/>
      <c r="F56" s="244"/>
      <c r="G56" s="244"/>
      <c r="H56" s="244"/>
      <c r="I56" s="244"/>
      <c r="J56" s="244"/>
      <c r="K56" s="244"/>
      <c r="L56" s="244"/>
    </row>
    <row r="58" spans="1:12" x14ac:dyDescent="0.2">
      <c r="B58" s="1" t="s">
        <v>983</v>
      </c>
    </row>
    <row r="60" spans="1:12" x14ac:dyDescent="0.2">
      <c r="B60" s="244"/>
      <c r="C60" s="244"/>
      <c r="D60" s="244"/>
      <c r="E60" s="244"/>
      <c r="F60" s="244"/>
      <c r="G60" s="244"/>
      <c r="H60" s="244"/>
      <c r="I60" s="244"/>
      <c r="J60" s="244"/>
      <c r="K60" s="244"/>
    </row>
    <row r="64" spans="1:12" x14ac:dyDescent="0.2">
      <c r="B64" s="244"/>
      <c r="C64" s="244"/>
      <c r="D64" s="244"/>
      <c r="E64" s="244"/>
      <c r="F64" s="244"/>
      <c r="G64" s="244"/>
      <c r="H64" s="244"/>
      <c r="I64" s="244"/>
      <c r="J64" s="244"/>
      <c r="K64" s="244"/>
      <c r="L64" s="244"/>
    </row>
  </sheetData>
  <mergeCells count="3">
    <mergeCell ref="B56:L56"/>
    <mergeCell ref="B60:K60"/>
    <mergeCell ref="B64:L64"/>
  </mergeCells>
  <phoneticPr fontId="19" type="noConversion"/>
  <pageMargins left="0.75" right="0.75" top="1" bottom="1" header="0.5" footer="0.5"/>
  <pageSetup scale="70" orientation="landscape" r:id="rId1"/>
  <headerFooter alignWithMargins="0"/>
  <rowBreaks count="2" manualBreakCount="2">
    <brk id="60" max="16383" man="1"/>
    <brk id="66" max="16383" man="1"/>
  </rowBreaks>
  <colBreaks count="1" manualBreakCount="1">
    <brk id="12"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92D050"/>
  </sheetPr>
  <dimension ref="A1:O97"/>
  <sheetViews>
    <sheetView workbookViewId="0">
      <selection activeCell="B1" sqref="B1"/>
    </sheetView>
  </sheetViews>
  <sheetFormatPr defaultColWidth="9" defaultRowHeight="12.75" x14ac:dyDescent="0.2"/>
  <cols>
    <col min="1" max="1" width="11.375" style="1" customWidth="1"/>
    <col min="2" max="6" width="9" style="1"/>
    <col min="7" max="7" width="9.875" style="1" customWidth="1"/>
    <col min="8" max="12" width="9" style="1"/>
    <col min="13" max="13" width="22.375" style="1" customWidth="1"/>
    <col min="14" max="16384" width="9" style="1"/>
  </cols>
  <sheetData>
    <row r="1" spans="1:12" x14ac:dyDescent="0.2">
      <c r="B1" s="1" t="s">
        <v>36</v>
      </c>
    </row>
    <row r="3" spans="1:12" x14ac:dyDescent="0.2">
      <c r="B3" s="1" t="s">
        <v>101</v>
      </c>
      <c r="C3" s="1" t="s">
        <v>317</v>
      </c>
      <c r="D3" s="1" t="s">
        <v>318</v>
      </c>
      <c r="E3" s="1" t="s">
        <v>319</v>
      </c>
      <c r="F3" s="1" t="s">
        <v>320</v>
      </c>
      <c r="G3" s="20" t="s">
        <v>321</v>
      </c>
      <c r="H3" s="1" t="s">
        <v>322</v>
      </c>
      <c r="I3" s="1" t="s">
        <v>323</v>
      </c>
      <c r="J3" s="1" t="s">
        <v>324</v>
      </c>
      <c r="K3" s="1" t="s">
        <v>325</v>
      </c>
      <c r="L3" s="1" t="s">
        <v>326</v>
      </c>
    </row>
    <row r="5" spans="1:12" ht="12.75" customHeight="1" x14ac:dyDescent="0.2">
      <c r="A5" s="1">
        <v>1981</v>
      </c>
      <c r="B5" s="1">
        <v>7.6</v>
      </c>
      <c r="C5" s="1">
        <v>13.5</v>
      </c>
      <c r="D5" s="1">
        <v>11.3</v>
      </c>
      <c r="E5" s="1">
        <v>10</v>
      </c>
      <c r="F5" s="1">
        <v>11.6</v>
      </c>
      <c r="G5" s="1">
        <v>10.5</v>
      </c>
      <c r="H5" s="1">
        <v>6.6</v>
      </c>
      <c r="I5" s="1">
        <v>6</v>
      </c>
      <c r="J5" s="1">
        <v>4.5</v>
      </c>
      <c r="K5" s="1">
        <v>3.9</v>
      </c>
      <c r="L5" s="1">
        <v>6.8</v>
      </c>
    </row>
    <row r="6" spans="1:12" ht="12.75" customHeight="1" x14ac:dyDescent="0.2">
      <c r="A6" s="1">
        <v>1982</v>
      </c>
      <c r="B6" s="1">
        <v>11</v>
      </c>
      <c r="C6" s="1">
        <v>16.2</v>
      </c>
      <c r="D6" s="1">
        <v>12.6</v>
      </c>
      <c r="E6" s="1">
        <v>12.8</v>
      </c>
      <c r="F6" s="1">
        <v>14</v>
      </c>
      <c r="G6" s="1">
        <v>14</v>
      </c>
      <c r="H6" s="1">
        <v>9.8000000000000007</v>
      </c>
      <c r="I6" s="1">
        <v>8.5</v>
      </c>
      <c r="J6" s="1">
        <v>6.3</v>
      </c>
      <c r="K6" s="1">
        <v>7.7</v>
      </c>
      <c r="L6" s="1">
        <v>12.1</v>
      </c>
    </row>
    <row r="7" spans="1:12" ht="12.75" customHeight="1" x14ac:dyDescent="0.2">
      <c r="A7" s="1">
        <v>1983</v>
      </c>
      <c r="B7" s="1">
        <v>12</v>
      </c>
      <c r="C7" s="1">
        <v>18.100000000000001</v>
      </c>
      <c r="D7" s="1">
        <v>12.2</v>
      </c>
      <c r="E7" s="1">
        <v>13.4</v>
      </c>
      <c r="F7" s="1">
        <v>14.9</v>
      </c>
      <c r="G7" s="1">
        <v>14.2</v>
      </c>
      <c r="H7" s="1">
        <v>10.4</v>
      </c>
      <c r="I7" s="1">
        <v>9.5</v>
      </c>
      <c r="J7" s="1">
        <v>7.7</v>
      </c>
      <c r="K7" s="1">
        <v>11</v>
      </c>
      <c r="L7" s="1">
        <v>13.9</v>
      </c>
    </row>
    <row r="8" spans="1:12" ht="12.75" customHeight="1" x14ac:dyDescent="0.2">
      <c r="A8" s="1">
        <v>1984</v>
      </c>
      <c r="B8" s="1">
        <v>11.3</v>
      </c>
      <c r="C8" s="1">
        <v>20.100000000000001</v>
      </c>
      <c r="D8" s="1">
        <v>12.5</v>
      </c>
      <c r="E8" s="1">
        <v>13</v>
      </c>
      <c r="F8" s="1">
        <v>14.6</v>
      </c>
      <c r="G8" s="1">
        <v>13.1</v>
      </c>
      <c r="H8" s="1">
        <v>9</v>
      </c>
      <c r="I8" s="1">
        <v>8.6</v>
      </c>
      <c r="J8" s="1">
        <v>8.1</v>
      </c>
      <c r="K8" s="1">
        <v>11.3</v>
      </c>
      <c r="L8" s="1">
        <v>15</v>
      </c>
    </row>
    <row r="9" spans="1:12" ht="12.75" customHeight="1" x14ac:dyDescent="0.2">
      <c r="A9" s="1">
        <v>1985</v>
      </c>
      <c r="B9" s="1">
        <v>10.5</v>
      </c>
      <c r="C9" s="1">
        <v>20.2</v>
      </c>
      <c r="D9" s="1">
        <v>13.5</v>
      </c>
      <c r="E9" s="1">
        <v>13.4</v>
      </c>
      <c r="F9" s="1">
        <v>15.2</v>
      </c>
      <c r="G9" s="1">
        <v>12.2</v>
      </c>
      <c r="H9" s="1">
        <v>7.9</v>
      </c>
      <c r="I9" s="1">
        <v>8.3000000000000007</v>
      </c>
      <c r="J9" s="1">
        <v>8.1</v>
      </c>
      <c r="K9" s="1">
        <v>9.8000000000000007</v>
      </c>
      <c r="L9" s="1">
        <v>14.3</v>
      </c>
    </row>
    <row r="10" spans="1:12" ht="12.75" customHeight="1" x14ac:dyDescent="0.2">
      <c r="A10" s="1">
        <v>1986</v>
      </c>
      <c r="B10" s="1">
        <v>9.6</v>
      </c>
      <c r="C10" s="1">
        <v>18.8</v>
      </c>
      <c r="D10" s="1">
        <v>13</v>
      </c>
      <c r="E10" s="1">
        <v>13.3</v>
      </c>
      <c r="F10" s="1">
        <v>14.4</v>
      </c>
      <c r="G10" s="1">
        <v>11</v>
      </c>
      <c r="H10" s="1">
        <v>7</v>
      </c>
      <c r="I10" s="1">
        <v>7.6</v>
      </c>
      <c r="J10" s="1">
        <v>7.7</v>
      </c>
      <c r="K10" s="1">
        <v>9.9</v>
      </c>
      <c r="L10" s="1">
        <v>12.7</v>
      </c>
    </row>
    <row r="11" spans="1:12" ht="12.75" customHeight="1" x14ac:dyDescent="0.2">
      <c r="A11" s="1">
        <v>1987</v>
      </c>
      <c r="B11" s="1">
        <v>8.8000000000000007</v>
      </c>
      <c r="C11" s="1">
        <v>17.8</v>
      </c>
      <c r="D11" s="1">
        <v>12.3</v>
      </c>
      <c r="E11" s="1">
        <v>12</v>
      </c>
      <c r="F11" s="1">
        <v>13.2</v>
      </c>
      <c r="G11" s="1">
        <v>10.199999999999999</v>
      </c>
      <c r="H11" s="1">
        <v>6.1</v>
      </c>
      <c r="I11" s="1">
        <v>7.5</v>
      </c>
      <c r="J11" s="1">
        <v>7.3</v>
      </c>
      <c r="K11" s="1">
        <v>9.6</v>
      </c>
      <c r="L11" s="1">
        <v>12.1</v>
      </c>
    </row>
    <row r="12" spans="1:12" ht="12.75" customHeight="1" x14ac:dyDescent="0.2">
      <c r="A12" s="1">
        <v>1988</v>
      </c>
      <c r="B12" s="1">
        <v>7.8</v>
      </c>
      <c r="C12" s="1">
        <v>16.2</v>
      </c>
      <c r="D12" s="1">
        <v>12.2</v>
      </c>
      <c r="E12" s="1">
        <v>10.199999999999999</v>
      </c>
      <c r="F12" s="1">
        <v>11.8</v>
      </c>
      <c r="G12" s="1">
        <v>9.5</v>
      </c>
      <c r="H12" s="1">
        <v>5</v>
      </c>
      <c r="I12" s="1">
        <v>7.7</v>
      </c>
      <c r="J12" s="1">
        <v>7.3</v>
      </c>
      <c r="K12" s="1">
        <v>8</v>
      </c>
      <c r="L12" s="1">
        <v>10.3</v>
      </c>
    </row>
    <row r="13" spans="1:12" ht="12.75" customHeight="1" x14ac:dyDescent="0.2">
      <c r="A13" s="1">
        <v>1989</v>
      </c>
      <c r="B13" s="1">
        <v>7.5</v>
      </c>
      <c r="C13" s="1">
        <v>15.5</v>
      </c>
      <c r="D13" s="1">
        <v>13.7</v>
      </c>
      <c r="E13" s="1">
        <v>9.9</v>
      </c>
      <c r="F13" s="1">
        <v>12.1</v>
      </c>
      <c r="G13" s="1">
        <v>9.6</v>
      </c>
      <c r="H13" s="1">
        <v>5</v>
      </c>
      <c r="I13" s="1">
        <v>7.5</v>
      </c>
      <c r="J13" s="1">
        <v>7.3</v>
      </c>
      <c r="K13" s="1">
        <v>7.2</v>
      </c>
      <c r="L13" s="1">
        <v>9.1</v>
      </c>
    </row>
    <row r="14" spans="1:12" ht="12.75" customHeight="1" x14ac:dyDescent="0.2">
      <c r="A14" s="1">
        <v>1990</v>
      </c>
      <c r="B14" s="1">
        <v>8.1</v>
      </c>
      <c r="C14" s="1">
        <v>17</v>
      </c>
      <c r="D14" s="1">
        <v>14.4</v>
      </c>
      <c r="E14" s="1">
        <v>10.7</v>
      </c>
      <c r="F14" s="1">
        <v>12.1</v>
      </c>
      <c r="G14" s="1">
        <v>10.4</v>
      </c>
      <c r="H14" s="1">
        <v>6.2</v>
      </c>
      <c r="I14" s="1">
        <v>7.4</v>
      </c>
      <c r="J14" s="1">
        <v>7</v>
      </c>
      <c r="K14" s="1">
        <v>6.9</v>
      </c>
      <c r="L14" s="1">
        <v>8.4</v>
      </c>
    </row>
    <row r="15" spans="1:12" ht="12.75" customHeight="1" x14ac:dyDescent="0.2">
      <c r="A15" s="1">
        <v>1991</v>
      </c>
      <c r="B15" s="1">
        <v>10.3</v>
      </c>
      <c r="C15" s="1">
        <v>18</v>
      </c>
      <c r="D15" s="1">
        <v>16.5</v>
      </c>
      <c r="E15" s="1">
        <v>12.1</v>
      </c>
      <c r="F15" s="1">
        <v>12.7</v>
      </c>
      <c r="G15" s="1">
        <v>12.1</v>
      </c>
      <c r="H15" s="1">
        <v>9.5</v>
      </c>
      <c r="I15" s="1">
        <v>8.6</v>
      </c>
      <c r="J15" s="1">
        <v>7.4</v>
      </c>
      <c r="K15" s="1">
        <v>8.1999999999999993</v>
      </c>
      <c r="L15" s="1">
        <v>9.9</v>
      </c>
    </row>
    <row r="16" spans="1:12" ht="12.75" customHeight="1" x14ac:dyDescent="0.2">
      <c r="A16" s="1">
        <v>1992</v>
      </c>
      <c r="B16" s="1">
        <v>11.2</v>
      </c>
      <c r="C16" s="1">
        <v>20</v>
      </c>
      <c r="D16" s="1">
        <v>17.600000000000001</v>
      </c>
      <c r="E16" s="1">
        <v>13.1</v>
      </c>
      <c r="F16" s="1">
        <v>13</v>
      </c>
      <c r="G16" s="1">
        <v>12.7</v>
      </c>
      <c r="H16" s="1">
        <v>10.8</v>
      </c>
      <c r="I16" s="1">
        <v>9.3000000000000007</v>
      </c>
      <c r="J16" s="1">
        <v>8</v>
      </c>
      <c r="K16" s="1">
        <v>9.5</v>
      </c>
      <c r="L16" s="1">
        <v>10.1</v>
      </c>
    </row>
    <row r="17" spans="1:12" ht="12.75" customHeight="1" x14ac:dyDescent="0.2">
      <c r="A17" s="1">
        <v>1993</v>
      </c>
      <c r="B17" s="1">
        <v>11.4</v>
      </c>
      <c r="C17" s="1">
        <v>20.100000000000001</v>
      </c>
      <c r="D17" s="1">
        <v>16.899999999999999</v>
      </c>
      <c r="E17" s="1">
        <v>14.3</v>
      </c>
      <c r="F17" s="1">
        <v>12.6</v>
      </c>
      <c r="G17" s="1">
        <v>13.2</v>
      </c>
      <c r="H17" s="1">
        <v>10.9</v>
      </c>
      <c r="I17" s="1">
        <v>9.3000000000000007</v>
      </c>
      <c r="J17" s="1">
        <v>8.3000000000000007</v>
      </c>
      <c r="K17" s="1">
        <v>9.6</v>
      </c>
      <c r="L17" s="1">
        <v>9.6999999999999993</v>
      </c>
    </row>
    <row r="18" spans="1:12" ht="12.75" customHeight="1" x14ac:dyDescent="0.2">
      <c r="A18" s="1">
        <v>1994</v>
      </c>
      <c r="B18" s="1">
        <v>10.4</v>
      </c>
      <c r="C18" s="1">
        <v>20</v>
      </c>
      <c r="D18" s="1">
        <v>16.5</v>
      </c>
      <c r="E18" s="1">
        <v>13.5</v>
      </c>
      <c r="F18" s="1">
        <v>12.5</v>
      </c>
      <c r="G18" s="1">
        <v>12.3</v>
      </c>
      <c r="H18" s="1">
        <v>9.6</v>
      </c>
      <c r="I18" s="1">
        <v>8.8000000000000007</v>
      </c>
      <c r="J18" s="1">
        <v>6.9</v>
      </c>
      <c r="K18" s="1">
        <v>8.8000000000000007</v>
      </c>
      <c r="L18" s="1">
        <v>9.1</v>
      </c>
    </row>
    <row r="19" spans="1:12" ht="12.75" customHeight="1" x14ac:dyDescent="0.2">
      <c r="A19" s="1">
        <v>1995</v>
      </c>
      <c r="B19" s="1">
        <v>9.5</v>
      </c>
      <c r="C19" s="1">
        <v>18</v>
      </c>
      <c r="D19" s="1">
        <v>14.8</v>
      </c>
      <c r="E19" s="1">
        <v>12.2</v>
      </c>
      <c r="F19" s="1">
        <v>11.4</v>
      </c>
      <c r="G19" s="1">
        <v>11.5</v>
      </c>
      <c r="H19" s="1">
        <v>8.6999999999999993</v>
      </c>
      <c r="I19" s="1">
        <v>7.3</v>
      </c>
      <c r="J19" s="1">
        <v>6.7</v>
      </c>
      <c r="K19" s="1">
        <v>7.8</v>
      </c>
      <c r="L19" s="1">
        <v>8.5</v>
      </c>
    </row>
    <row r="20" spans="1:12" ht="12.75" customHeight="1" x14ac:dyDescent="0.2">
      <c r="A20" s="1">
        <v>1996</v>
      </c>
      <c r="B20" s="1">
        <v>9.6</v>
      </c>
      <c r="C20" s="1">
        <v>18.899999999999999</v>
      </c>
      <c r="D20" s="1">
        <v>14.6</v>
      </c>
      <c r="E20" s="1">
        <v>12.4</v>
      </c>
      <c r="F20" s="1">
        <v>11.6</v>
      </c>
      <c r="G20" s="1">
        <v>11.8</v>
      </c>
      <c r="H20" s="1">
        <v>9</v>
      </c>
      <c r="I20" s="1">
        <v>7.2</v>
      </c>
      <c r="J20" s="1">
        <v>6.6</v>
      </c>
      <c r="K20" s="1">
        <v>6.9</v>
      </c>
      <c r="L20" s="1">
        <v>8.6999999999999993</v>
      </c>
    </row>
    <row r="21" spans="1:12" ht="12.75" customHeight="1" x14ac:dyDescent="0.2">
      <c r="A21" s="1">
        <v>1997</v>
      </c>
      <c r="B21" s="1">
        <v>9.1</v>
      </c>
      <c r="C21" s="1">
        <v>18.100000000000001</v>
      </c>
      <c r="D21" s="1">
        <v>15.3</v>
      </c>
      <c r="E21" s="1">
        <v>12.1</v>
      </c>
      <c r="F21" s="1">
        <v>12.6</v>
      </c>
      <c r="G21" s="1">
        <v>11.4</v>
      </c>
      <c r="H21" s="1">
        <v>8.4</v>
      </c>
      <c r="I21" s="1">
        <v>6.5</v>
      </c>
      <c r="J21" s="1">
        <v>5.9</v>
      </c>
      <c r="K21" s="1">
        <v>5.9</v>
      </c>
      <c r="L21" s="1">
        <v>8.5</v>
      </c>
    </row>
    <row r="22" spans="1:12" ht="12.75" customHeight="1" x14ac:dyDescent="0.2">
      <c r="A22" s="1">
        <v>1998</v>
      </c>
      <c r="B22" s="1">
        <v>8.3000000000000007</v>
      </c>
      <c r="C22" s="1">
        <v>17.600000000000001</v>
      </c>
      <c r="D22" s="1">
        <v>13.9</v>
      </c>
      <c r="E22" s="1">
        <v>10.5</v>
      </c>
      <c r="F22" s="1">
        <v>12.2</v>
      </c>
      <c r="G22" s="1">
        <v>10.3</v>
      </c>
      <c r="H22" s="1">
        <v>7.2</v>
      </c>
      <c r="I22" s="1">
        <v>5.5</v>
      </c>
      <c r="J22" s="1">
        <v>5.8</v>
      </c>
      <c r="K22" s="1">
        <v>5.6</v>
      </c>
      <c r="L22" s="1">
        <v>8.8000000000000007</v>
      </c>
    </row>
    <row r="23" spans="1:12" ht="12.75" customHeight="1" x14ac:dyDescent="0.2">
      <c r="A23" s="1">
        <v>1999</v>
      </c>
      <c r="B23" s="1">
        <v>7.6</v>
      </c>
      <c r="C23" s="1">
        <v>16.7</v>
      </c>
      <c r="D23" s="1">
        <v>14.3</v>
      </c>
      <c r="E23" s="1">
        <v>9.6</v>
      </c>
      <c r="F23" s="1">
        <v>10.199999999999999</v>
      </c>
      <c r="G23" s="1">
        <v>9.3000000000000007</v>
      </c>
      <c r="H23" s="1">
        <v>6.3</v>
      </c>
      <c r="I23" s="1">
        <v>5.6</v>
      </c>
      <c r="J23" s="1">
        <v>6</v>
      </c>
      <c r="K23" s="1">
        <v>5.7</v>
      </c>
      <c r="L23" s="1">
        <v>8.3000000000000007</v>
      </c>
    </row>
    <row r="24" spans="1:12" ht="12.75" customHeight="1" x14ac:dyDescent="0.2">
      <c r="A24" s="1">
        <v>2000</v>
      </c>
      <c r="B24" s="1">
        <v>6.8</v>
      </c>
      <c r="C24" s="1">
        <v>16.600000000000001</v>
      </c>
      <c r="D24" s="1">
        <v>12</v>
      </c>
      <c r="E24" s="1">
        <v>9.1</v>
      </c>
      <c r="F24" s="1">
        <v>10</v>
      </c>
      <c r="G24" s="1">
        <v>8.5</v>
      </c>
      <c r="H24" s="1">
        <v>5.7</v>
      </c>
      <c r="I24" s="1">
        <v>5</v>
      </c>
      <c r="J24" s="1">
        <v>5.0999999999999996</v>
      </c>
      <c r="K24" s="1">
        <v>5</v>
      </c>
      <c r="L24" s="1">
        <v>7.2</v>
      </c>
    </row>
    <row r="25" spans="1:12" ht="12.75" customHeight="1" x14ac:dyDescent="0.2">
      <c r="A25" s="1">
        <v>2001</v>
      </c>
      <c r="B25" s="1">
        <v>7.2</v>
      </c>
      <c r="C25" s="1">
        <v>16</v>
      </c>
      <c r="D25" s="1">
        <v>11.9</v>
      </c>
      <c r="E25" s="1">
        <v>9.6999999999999993</v>
      </c>
      <c r="F25" s="1">
        <v>11.1</v>
      </c>
      <c r="G25" s="1">
        <v>8.8000000000000007</v>
      </c>
      <c r="H25" s="1">
        <v>6.3</v>
      </c>
      <c r="I25" s="1">
        <v>5</v>
      </c>
      <c r="J25" s="1">
        <v>5.8</v>
      </c>
      <c r="K25" s="1">
        <v>4.7</v>
      </c>
      <c r="L25" s="1">
        <v>7.7</v>
      </c>
    </row>
    <row r="26" spans="1:12" ht="12.75" customHeight="1" x14ac:dyDescent="0.2">
      <c r="A26" s="1">
        <v>2002</v>
      </c>
      <c r="B26" s="1">
        <v>7.7</v>
      </c>
      <c r="C26" s="1">
        <v>16.7</v>
      </c>
      <c r="D26" s="1">
        <v>11.9</v>
      </c>
      <c r="E26" s="1">
        <v>9.6</v>
      </c>
      <c r="F26" s="1">
        <v>10.1</v>
      </c>
      <c r="G26" s="1">
        <v>8.6999999999999993</v>
      </c>
      <c r="H26" s="1">
        <v>7.1</v>
      </c>
      <c r="I26" s="1">
        <v>5.0999999999999996</v>
      </c>
      <c r="J26" s="1">
        <v>5.7</v>
      </c>
      <c r="K26" s="1">
        <v>5.3</v>
      </c>
      <c r="L26" s="1">
        <v>8.5</v>
      </c>
    </row>
    <row r="27" spans="1:12" ht="12.75" customHeight="1" x14ac:dyDescent="0.2">
      <c r="A27" s="1">
        <v>2003</v>
      </c>
      <c r="B27" s="1">
        <v>7.6</v>
      </c>
      <c r="C27" s="1">
        <v>16.5</v>
      </c>
      <c r="D27" s="1">
        <v>10.9</v>
      </c>
      <c r="E27" s="1">
        <v>9.1</v>
      </c>
      <c r="F27" s="1">
        <v>10.199999999999999</v>
      </c>
      <c r="G27" s="1">
        <v>9.1</v>
      </c>
      <c r="H27" s="1">
        <v>6.9</v>
      </c>
      <c r="I27" s="1">
        <v>4.9000000000000004</v>
      </c>
      <c r="J27" s="1">
        <v>5.6</v>
      </c>
      <c r="K27" s="1">
        <v>5.0999999999999996</v>
      </c>
      <c r="L27" s="1">
        <v>8</v>
      </c>
    </row>
    <row r="28" spans="1:12" ht="12.75" customHeight="1" x14ac:dyDescent="0.2">
      <c r="A28" s="1">
        <v>2004</v>
      </c>
      <c r="B28" s="1">
        <v>7.2</v>
      </c>
      <c r="C28" s="1">
        <v>15.6</v>
      </c>
      <c r="D28" s="1">
        <v>11.2</v>
      </c>
      <c r="E28" s="1">
        <v>8.8000000000000007</v>
      </c>
      <c r="F28" s="1">
        <v>9.8000000000000007</v>
      </c>
      <c r="G28" s="1">
        <v>8.5</v>
      </c>
      <c r="H28" s="1">
        <v>6.8</v>
      </c>
      <c r="I28" s="1">
        <v>5.3</v>
      </c>
      <c r="J28" s="1">
        <v>5.3</v>
      </c>
      <c r="K28" s="1">
        <v>4.7</v>
      </c>
      <c r="L28" s="1">
        <v>7.2</v>
      </c>
    </row>
    <row r="29" spans="1:12" ht="12.75" customHeight="1" x14ac:dyDescent="0.2">
      <c r="A29" s="1">
        <v>2005</v>
      </c>
      <c r="B29" s="1">
        <v>6.8</v>
      </c>
      <c r="C29" s="1">
        <v>15.2</v>
      </c>
      <c r="D29" s="1">
        <v>10.9</v>
      </c>
      <c r="E29" s="1">
        <v>8.4</v>
      </c>
      <c r="F29" s="1">
        <v>9.6999999999999993</v>
      </c>
      <c r="G29" s="1">
        <v>8.1999999999999993</v>
      </c>
      <c r="H29" s="1">
        <v>6.6</v>
      </c>
      <c r="I29" s="1">
        <v>4.7</v>
      </c>
      <c r="J29" s="1">
        <v>5.0999999999999996</v>
      </c>
      <c r="K29" s="1">
        <v>4</v>
      </c>
      <c r="L29" s="1">
        <v>5.9</v>
      </c>
    </row>
    <row r="30" spans="1:12" ht="12.75" customHeight="1" x14ac:dyDescent="0.2">
      <c r="A30" s="1">
        <v>2006</v>
      </c>
      <c r="B30" s="1">
        <v>6.5</v>
      </c>
      <c r="C30" s="1">
        <v>15</v>
      </c>
      <c r="D30" s="1">
        <v>11.5</v>
      </c>
      <c r="E30" s="1">
        <v>8.1999999999999993</v>
      </c>
      <c r="F30" s="1">
        <v>9.1999999999999993</v>
      </c>
      <c r="G30" s="1">
        <v>8.3000000000000007</v>
      </c>
      <c r="H30" s="1">
        <v>6.4</v>
      </c>
      <c r="I30" s="1">
        <v>4.5</v>
      </c>
      <c r="J30" s="1">
        <v>4.7</v>
      </c>
      <c r="K30" s="1">
        <v>3.6</v>
      </c>
      <c r="L30" s="1">
        <v>4.9000000000000004</v>
      </c>
    </row>
    <row r="31" spans="1:12" ht="12.75" customHeight="1" x14ac:dyDescent="0.2">
      <c r="A31" s="1">
        <v>2007</v>
      </c>
      <c r="B31" s="1">
        <v>6.2</v>
      </c>
      <c r="C31" s="1">
        <v>13.7</v>
      </c>
      <c r="D31" s="1">
        <v>10.6</v>
      </c>
      <c r="E31" s="1">
        <v>8.1999999999999993</v>
      </c>
      <c r="F31" s="1">
        <v>7.7</v>
      </c>
      <c r="G31" s="1">
        <v>7.4</v>
      </c>
      <c r="H31" s="1">
        <v>6.4</v>
      </c>
      <c r="I31" s="1">
        <v>4.5999999999999996</v>
      </c>
      <c r="J31" s="1">
        <v>4.4000000000000004</v>
      </c>
      <c r="K31" s="1">
        <v>3.7</v>
      </c>
      <c r="L31" s="1">
        <v>4.4000000000000004</v>
      </c>
    </row>
    <row r="32" spans="1:12" ht="12.75" customHeight="1" x14ac:dyDescent="0.2">
      <c r="A32" s="1">
        <v>2008</v>
      </c>
      <c r="B32" s="1">
        <v>6.3</v>
      </c>
      <c r="C32" s="1">
        <v>13.3</v>
      </c>
      <c r="D32" s="1">
        <v>11.2</v>
      </c>
      <c r="E32" s="1">
        <v>7.9</v>
      </c>
      <c r="F32" s="1">
        <v>8.6999999999999993</v>
      </c>
      <c r="G32" s="1">
        <v>7.4</v>
      </c>
      <c r="H32" s="1">
        <v>6.6</v>
      </c>
      <c r="I32" s="1">
        <v>4.3</v>
      </c>
      <c r="J32" s="1">
        <v>4.2</v>
      </c>
      <c r="K32" s="1">
        <v>3.8</v>
      </c>
      <c r="L32" s="1">
        <v>4.8</v>
      </c>
    </row>
    <row r="33" spans="1:14" ht="12.75" customHeight="1" x14ac:dyDescent="0.2">
      <c r="A33" s="1">
        <v>2009</v>
      </c>
      <c r="B33" s="1">
        <v>8.5</v>
      </c>
      <c r="C33" s="1">
        <v>15.8</v>
      </c>
      <c r="D33" s="1">
        <v>12</v>
      </c>
      <c r="E33" s="1">
        <v>9.4</v>
      </c>
      <c r="F33" s="1">
        <v>9</v>
      </c>
      <c r="G33" s="1">
        <v>8.8000000000000007</v>
      </c>
      <c r="H33" s="1">
        <v>9.1999999999999993</v>
      </c>
      <c r="I33" s="1">
        <v>5.4</v>
      </c>
      <c r="J33" s="1">
        <v>5.0999999999999996</v>
      </c>
      <c r="K33" s="1">
        <v>6.8</v>
      </c>
      <c r="L33" s="1">
        <v>7.8</v>
      </c>
    </row>
    <row r="34" spans="1:14" ht="12.75" customHeight="1" x14ac:dyDescent="0.2">
      <c r="A34" s="1">
        <v>2010</v>
      </c>
      <c r="B34" s="1">
        <v>8.1999999999999993</v>
      </c>
      <c r="C34" s="1">
        <v>14.9</v>
      </c>
      <c r="D34" s="1">
        <v>11.5</v>
      </c>
      <c r="E34" s="1">
        <v>9.6</v>
      </c>
      <c r="F34" s="1">
        <v>9.4</v>
      </c>
      <c r="G34" s="1">
        <v>8.1999999999999993</v>
      </c>
      <c r="H34" s="1">
        <v>8.8000000000000007</v>
      </c>
      <c r="I34" s="1">
        <v>5.4</v>
      </c>
      <c r="J34" s="1">
        <v>5.3</v>
      </c>
      <c r="K34" s="1">
        <v>6.6</v>
      </c>
      <c r="L34" s="1">
        <v>7.8</v>
      </c>
    </row>
    <row r="35" spans="1:14" ht="12.75" customHeight="1" x14ac:dyDescent="0.2">
      <c r="A35" s="1">
        <v>2011</v>
      </c>
      <c r="B35" s="1">
        <v>7.6</v>
      </c>
      <c r="C35" s="1">
        <v>13.1</v>
      </c>
      <c r="D35" s="1">
        <v>11.2</v>
      </c>
      <c r="E35" s="1">
        <v>9</v>
      </c>
      <c r="F35" s="1">
        <v>9.6</v>
      </c>
      <c r="G35" s="1">
        <v>8</v>
      </c>
      <c r="H35" s="1">
        <v>8</v>
      </c>
      <c r="I35" s="1">
        <v>5.5</v>
      </c>
      <c r="J35" s="1">
        <v>5</v>
      </c>
      <c r="K35" s="1">
        <v>5.6</v>
      </c>
      <c r="L35" s="1">
        <v>7.6</v>
      </c>
    </row>
    <row r="36" spans="1:14" ht="12.75" customHeight="1" x14ac:dyDescent="0.2">
      <c r="A36" s="1">
        <v>2012</v>
      </c>
      <c r="B36" s="1">
        <v>7.4</v>
      </c>
      <c r="C36" s="1">
        <v>12.7</v>
      </c>
      <c r="D36" s="1">
        <v>11.2</v>
      </c>
      <c r="E36" s="1">
        <v>9.3000000000000007</v>
      </c>
      <c r="F36" s="1">
        <v>10.5</v>
      </c>
      <c r="G36" s="1">
        <v>7.9</v>
      </c>
      <c r="H36" s="1">
        <v>8</v>
      </c>
      <c r="I36" s="1">
        <v>5.4</v>
      </c>
      <c r="J36" s="1">
        <v>4.9000000000000004</v>
      </c>
      <c r="K36" s="1">
        <v>4.7</v>
      </c>
      <c r="L36" s="1">
        <v>6.9</v>
      </c>
      <c r="N36"/>
    </row>
    <row r="37" spans="1:14" ht="12.75" customHeight="1" x14ac:dyDescent="0.2">
      <c r="A37" s="1">
        <v>2013</v>
      </c>
      <c r="B37" s="1">
        <v>7.1</v>
      </c>
      <c r="C37" s="1">
        <v>11.9</v>
      </c>
      <c r="D37" s="1">
        <v>11.5</v>
      </c>
      <c r="E37" s="1">
        <v>9.1</v>
      </c>
      <c r="F37" s="1">
        <v>10.4</v>
      </c>
      <c r="G37" s="1">
        <v>7.8</v>
      </c>
      <c r="H37" s="1">
        <v>7.6</v>
      </c>
      <c r="I37" s="1">
        <v>5.5</v>
      </c>
      <c r="J37" s="1">
        <v>4.2</v>
      </c>
      <c r="K37" s="1">
        <v>4.5999999999999996</v>
      </c>
      <c r="L37" s="1">
        <v>6.7</v>
      </c>
      <c r="N37"/>
    </row>
    <row r="38" spans="1:14" ht="12.75" customHeight="1" x14ac:dyDescent="0.2">
      <c r="A38" s="1">
        <v>2014</v>
      </c>
      <c r="B38" s="1">
        <v>7</v>
      </c>
      <c r="C38" s="1">
        <v>12.4</v>
      </c>
      <c r="D38" s="1">
        <v>10.7</v>
      </c>
      <c r="E38" s="1">
        <v>9.1</v>
      </c>
      <c r="F38" s="1">
        <v>10.1</v>
      </c>
      <c r="G38" s="1">
        <v>7.9</v>
      </c>
      <c r="H38" s="1">
        <v>7.4</v>
      </c>
      <c r="I38" s="1">
        <v>5.5</v>
      </c>
      <c r="J38" s="1">
        <v>3.9</v>
      </c>
      <c r="K38" s="1">
        <v>4.8</v>
      </c>
      <c r="L38" s="1">
        <v>6.2</v>
      </c>
      <c r="N38"/>
    </row>
    <row r="39" spans="1:14" ht="12.75" customHeight="1" x14ac:dyDescent="0.2">
      <c r="A39" s="1">
        <v>2015</v>
      </c>
      <c r="B39" s="1">
        <v>6.9</v>
      </c>
      <c r="C39" s="1">
        <v>13.1</v>
      </c>
      <c r="D39" s="1">
        <v>10.7</v>
      </c>
      <c r="E39" s="1">
        <v>8.9</v>
      </c>
      <c r="F39" s="1">
        <v>10.1</v>
      </c>
      <c r="G39" s="1">
        <v>7.7</v>
      </c>
      <c r="H39" s="1">
        <v>6.8</v>
      </c>
      <c r="I39" s="1">
        <v>5.7</v>
      </c>
      <c r="J39" s="1">
        <v>5.2</v>
      </c>
      <c r="K39" s="1">
        <v>6.1</v>
      </c>
      <c r="L39" s="1">
        <v>6.2</v>
      </c>
      <c r="N39"/>
    </row>
    <row r="40" spans="1:14" ht="12.75" customHeight="1" x14ac:dyDescent="0.2">
      <c r="A40" s="1">
        <v>2016</v>
      </c>
      <c r="B40" s="1">
        <v>7</v>
      </c>
      <c r="C40" s="1">
        <v>13.7</v>
      </c>
      <c r="D40" s="1">
        <v>10.8</v>
      </c>
      <c r="E40" s="1">
        <v>8.4</v>
      </c>
      <c r="F40" s="1">
        <v>9.6999999999999993</v>
      </c>
      <c r="G40" s="1">
        <v>7.2</v>
      </c>
      <c r="H40" s="1">
        <v>6.6</v>
      </c>
      <c r="I40" s="1">
        <v>6.1</v>
      </c>
      <c r="J40" s="1">
        <v>6.5</v>
      </c>
      <c r="K40" s="1">
        <v>8.1999999999999993</v>
      </c>
      <c r="L40" s="1">
        <v>6.1</v>
      </c>
      <c r="N40"/>
    </row>
    <row r="41" spans="1:14" ht="12.75" customHeight="1" x14ac:dyDescent="0.2">
      <c r="A41" s="1">
        <v>2017</v>
      </c>
      <c r="B41" s="1">
        <v>6.4</v>
      </c>
      <c r="C41" s="1">
        <v>15.2</v>
      </c>
      <c r="D41" s="1">
        <v>10</v>
      </c>
      <c r="E41" s="1">
        <v>8.6999999999999993</v>
      </c>
      <c r="F41" s="1">
        <v>8.3000000000000007</v>
      </c>
      <c r="G41" s="1">
        <v>6.1</v>
      </c>
      <c r="H41" s="1">
        <v>6.1</v>
      </c>
      <c r="I41" s="1">
        <v>5.3</v>
      </c>
      <c r="J41" s="1">
        <v>6.4</v>
      </c>
      <c r="K41" s="1">
        <v>8</v>
      </c>
      <c r="L41" s="1">
        <v>5.3</v>
      </c>
    </row>
    <row r="42" spans="1:14" ht="12.75" customHeight="1" x14ac:dyDescent="0.2">
      <c r="A42" s="1">
        <v>2018</v>
      </c>
      <c r="B42" s="1">
        <v>5.8</v>
      </c>
      <c r="C42" s="1">
        <v>14</v>
      </c>
      <c r="D42" s="1">
        <v>9.9</v>
      </c>
      <c r="E42" s="1">
        <v>7.9</v>
      </c>
      <c r="F42" s="1">
        <v>8.1</v>
      </c>
      <c r="G42" s="1">
        <v>5.5</v>
      </c>
      <c r="H42" s="1">
        <v>5.7</v>
      </c>
      <c r="I42" s="1">
        <v>6</v>
      </c>
      <c r="J42" s="1">
        <v>6.1</v>
      </c>
      <c r="K42" s="1">
        <v>6.5</v>
      </c>
      <c r="L42" s="1">
        <v>4.5999999999999996</v>
      </c>
    </row>
    <row r="43" spans="1:14" ht="12.75" customHeight="1" x14ac:dyDescent="0.2">
      <c r="A43" s="1">
        <v>2019</v>
      </c>
      <c r="B43" s="11">
        <v>5.7</v>
      </c>
      <c r="C43" s="11">
        <v>12.2</v>
      </c>
      <c r="D43" s="11">
        <v>9</v>
      </c>
      <c r="E43" s="11">
        <v>7.5</v>
      </c>
      <c r="F43" s="11">
        <v>8.1999999999999993</v>
      </c>
      <c r="G43" s="11">
        <v>5.0999999999999996</v>
      </c>
      <c r="H43" s="11">
        <v>5.5</v>
      </c>
      <c r="I43" s="11">
        <v>5.3</v>
      </c>
      <c r="J43" s="11">
        <v>5.5</v>
      </c>
      <c r="K43" s="11">
        <v>6.9</v>
      </c>
      <c r="L43" s="11">
        <v>4.8</v>
      </c>
    </row>
    <row r="44" spans="1:14" ht="12.75" customHeight="1" x14ac:dyDescent="0.2">
      <c r="A44" s="1">
        <v>2020</v>
      </c>
      <c r="B44" s="1">
        <v>9.6999999999999993</v>
      </c>
      <c r="C44" s="1">
        <v>14.3</v>
      </c>
      <c r="D44" s="1">
        <v>10.6</v>
      </c>
      <c r="E44" s="1">
        <v>9.9</v>
      </c>
      <c r="F44" s="11">
        <v>10.4</v>
      </c>
      <c r="G44" s="1">
        <v>8.9</v>
      </c>
      <c r="H44" s="1">
        <v>9.8000000000000007</v>
      </c>
      <c r="I44" s="11">
        <v>8.1</v>
      </c>
      <c r="J44" s="1">
        <v>8.3000000000000007</v>
      </c>
      <c r="K44" s="1">
        <v>11.4</v>
      </c>
      <c r="L44" s="1">
        <v>9.1</v>
      </c>
    </row>
    <row r="45" spans="1:14" ht="12.75" customHeight="1" x14ac:dyDescent="0.2">
      <c r="A45" s="1">
        <v>2021</v>
      </c>
      <c r="B45" s="1">
        <v>7.5</v>
      </c>
      <c r="C45" s="1">
        <v>13</v>
      </c>
      <c r="D45" s="1">
        <v>9.8000000000000007</v>
      </c>
      <c r="E45" s="1">
        <v>8.6</v>
      </c>
      <c r="F45" s="1">
        <v>9.3000000000000007</v>
      </c>
      <c r="G45" s="1">
        <v>6.1</v>
      </c>
      <c r="H45" s="1">
        <v>8.1</v>
      </c>
      <c r="I45" s="1">
        <v>6.5</v>
      </c>
      <c r="J45" s="1">
        <v>6.5</v>
      </c>
      <c r="K45" s="1">
        <v>8.6</v>
      </c>
      <c r="L45" s="1">
        <v>6.6</v>
      </c>
    </row>
    <row r="46" spans="1:14" ht="12.75" customHeight="1" x14ac:dyDescent="0.2">
      <c r="A46" s="1">
        <v>2022</v>
      </c>
      <c r="B46" s="1">
        <v>5.3</v>
      </c>
      <c r="C46" s="1">
        <v>11.3</v>
      </c>
      <c r="D46" s="1">
        <v>7.7</v>
      </c>
      <c r="E46" s="1">
        <v>6.6</v>
      </c>
      <c r="F46" s="1">
        <v>7.2</v>
      </c>
      <c r="G46" s="1">
        <v>4.3</v>
      </c>
      <c r="H46" s="1">
        <v>5.6</v>
      </c>
      <c r="I46" s="1">
        <v>4.5</v>
      </c>
      <c r="J46" s="1">
        <v>4.5999999999999996</v>
      </c>
      <c r="K46" s="1">
        <v>5.8</v>
      </c>
      <c r="L46" s="1">
        <v>4.5999999999999996</v>
      </c>
    </row>
    <row r="47" spans="1:14" ht="12.75" customHeight="1" x14ac:dyDescent="0.2">
      <c r="A47" s="1">
        <v>2023</v>
      </c>
      <c r="B47" s="1">
        <v>5.4</v>
      </c>
      <c r="C47" s="1">
        <v>9.9</v>
      </c>
      <c r="D47" s="1">
        <v>7.2</v>
      </c>
      <c r="E47" s="1">
        <v>6.4</v>
      </c>
      <c r="F47" s="1">
        <v>6.6</v>
      </c>
      <c r="G47" s="1">
        <v>4.5</v>
      </c>
      <c r="H47" s="1">
        <v>5.6</v>
      </c>
      <c r="I47" s="1">
        <v>4.9000000000000004</v>
      </c>
      <c r="J47" s="1">
        <v>4.7</v>
      </c>
      <c r="K47" s="1">
        <v>5.9</v>
      </c>
      <c r="L47" s="1">
        <v>5.2</v>
      </c>
    </row>
    <row r="48" spans="1:14" ht="12.75" customHeight="1" x14ac:dyDescent="0.2">
      <c r="A48" s="1">
        <v>2024</v>
      </c>
      <c r="B48" s="1">
        <v>6.3</v>
      </c>
      <c r="C48" s="1">
        <v>10</v>
      </c>
      <c r="D48" s="1">
        <v>8</v>
      </c>
      <c r="E48" s="1">
        <v>6.5</v>
      </c>
      <c r="F48" s="1">
        <v>7</v>
      </c>
      <c r="G48" s="1">
        <v>5.3</v>
      </c>
      <c r="H48" s="1">
        <v>7</v>
      </c>
      <c r="I48" s="1">
        <v>5.4</v>
      </c>
      <c r="J48" s="1">
        <v>5.4</v>
      </c>
      <c r="K48" s="1">
        <v>7</v>
      </c>
      <c r="L48" s="1">
        <v>5.6</v>
      </c>
    </row>
    <row r="49" spans="1:15" ht="12.75" customHeight="1" x14ac:dyDescent="0.2"/>
    <row r="50" spans="1:15" ht="12.75" customHeight="1" x14ac:dyDescent="0.2">
      <c r="B50" s="1" t="s">
        <v>465</v>
      </c>
    </row>
    <row r="51" spans="1:15" ht="12.75" customHeight="1" x14ac:dyDescent="0.2">
      <c r="A51" s="1" t="s">
        <v>157</v>
      </c>
      <c r="B51" s="5">
        <f t="shared" ref="B51:L51" si="0">(POWER(B24/B5, 1/19)-1)*100</f>
        <v>-0.58368796359246078</v>
      </c>
      <c r="C51" s="5">
        <f t="shared" si="0"/>
        <v>1.0939030513798187</v>
      </c>
      <c r="D51" s="5">
        <f t="shared" si="0"/>
        <v>0.31683731420366623</v>
      </c>
      <c r="E51" s="5">
        <f t="shared" si="0"/>
        <v>-0.49514210720362772</v>
      </c>
      <c r="F51" s="5">
        <f t="shared" si="0"/>
        <v>-0.77811481216791822</v>
      </c>
      <c r="G51" s="5">
        <f t="shared" si="0"/>
        <v>-1.1059915648489405</v>
      </c>
      <c r="H51" s="5">
        <f t="shared" si="0"/>
        <v>-0.76862806272746109</v>
      </c>
      <c r="I51" s="5">
        <f t="shared" si="0"/>
        <v>-0.95499779493748438</v>
      </c>
      <c r="J51" s="5">
        <f t="shared" si="0"/>
        <v>0.66092793642977821</v>
      </c>
      <c r="K51" s="5">
        <f t="shared" si="0"/>
        <v>1.3162790408606018</v>
      </c>
      <c r="L51" s="5">
        <f t="shared" si="0"/>
        <v>0.30128671590308187</v>
      </c>
    </row>
    <row r="52" spans="1:15" ht="12.75" customHeight="1" x14ac:dyDescent="0.2">
      <c r="A52" s="5" t="s">
        <v>158</v>
      </c>
      <c r="B52" s="5">
        <f t="shared" ref="B52:L52" si="1">(POWER(B32/B24, 1/8)-1)*100</f>
        <v>-0.95011980135226715</v>
      </c>
      <c r="C52" s="5">
        <f t="shared" si="1"/>
        <v>-2.7324573408605057</v>
      </c>
      <c r="D52" s="5">
        <f t="shared" si="1"/>
        <v>-0.85870279816938622</v>
      </c>
      <c r="E52" s="5">
        <f t="shared" si="1"/>
        <v>-1.7521144663418031</v>
      </c>
      <c r="F52" s="5">
        <f t="shared" si="1"/>
        <v>-1.7257118756282885</v>
      </c>
      <c r="G52" s="5">
        <f t="shared" si="1"/>
        <v>-1.717408526229669</v>
      </c>
      <c r="H52" s="5">
        <f t="shared" si="1"/>
        <v>1.8494375440192945</v>
      </c>
      <c r="I52" s="5">
        <f t="shared" si="1"/>
        <v>-1.8676257598055135</v>
      </c>
      <c r="J52" s="5">
        <f t="shared" si="1"/>
        <v>-2.3977365551955288</v>
      </c>
      <c r="K52" s="5">
        <f t="shared" si="1"/>
        <v>-3.3722873727616287</v>
      </c>
      <c r="L52" s="5">
        <f t="shared" si="1"/>
        <v>-4.9420175045859267</v>
      </c>
    </row>
    <row r="53" spans="1:15" ht="12.75" customHeight="1" x14ac:dyDescent="0.2">
      <c r="A53" s="5" t="s">
        <v>159</v>
      </c>
      <c r="B53" s="5">
        <f t="shared" ref="B53:L53" si="2">(POWER(B43/B32, 1/11)-1)*100</f>
        <v>-0.90572301634990193</v>
      </c>
      <c r="C53" s="5">
        <f t="shared" si="2"/>
        <v>-0.78172923818820017</v>
      </c>
      <c r="D53" s="5">
        <f t="shared" si="2"/>
        <v>-1.9684515781286493</v>
      </c>
      <c r="E53" s="5">
        <f t="shared" si="2"/>
        <v>-0.47124739171483521</v>
      </c>
      <c r="F53" s="5">
        <f t="shared" si="2"/>
        <v>-0.53663558810497225</v>
      </c>
      <c r="G53" s="5">
        <f t="shared" si="2"/>
        <v>-3.3273784133679318</v>
      </c>
      <c r="H53" s="5">
        <f t="shared" si="2"/>
        <v>-1.6438082623121075</v>
      </c>
      <c r="I53" s="5">
        <f t="shared" si="2"/>
        <v>1.9190153988609238</v>
      </c>
      <c r="J53" s="5">
        <f t="shared" si="2"/>
        <v>2.4817829750791942</v>
      </c>
      <c r="K53" s="5">
        <f t="shared" si="2"/>
        <v>5.5726464880573534</v>
      </c>
      <c r="L53" s="5">
        <f t="shared" si="2"/>
        <v>0</v>
      </c>
    </row>
    <row r="54" spans="1:15" ht="12.75" customHeight="1" x14ac:dyDescent="0.2">
      <c r="A54" s="5" t="s">
        <v>160</v>
      </c>
      <c r="B54" s="5">
        <f t="shared" ref="B54:L54" si="3">(POWER(B47/B43, 1/4)-1)*100</f>
        <v>-1.3425863513250591</v>
      </c>
      <c r="C54" s="5">
        <f t="shared" si="3"/>
        <v>-5.0884991576988448</v>
      </c>
      <c r="D54" s="5">
        <f t="shared" si="3"/>
        <v>-5.4258390996824168</v>
      </c>
      <c r="E54" s="5">
        <f t="shared" si="3"/>
        <v>-3.8875434346098303</v>
      </c>
      <c r="F54" s="5">
        <f t="shared" si="3"/>
        <v>-5.2819996561049187</v>
      </c>
      <c r="G54" s="5">
        <f t="shared" si="3"/>
        <v>-3.0806295610766865</v>
      </c>
      <c r="H54" s="5">
        <f t="shared" si="3"/>
        <v>0.45147874566238144</v>
      </c>
      <c r="I54" s="5">
        <f t="shared" si="3"/>
        <v>-1.9426725001734924</v>
      </c>
      <c r="J54" s="5">
        <f t="shared" si="3"/>
        <v>-3.8534307561015835</v>
      </c>
      <c r="K54" s="5">
        <f t="shared" si="3"/>
        <v>-3.838610475238502</v>
      </c>
      <c r="L54" s="5">
        <f t="shared" si="3"/>
        <v>2.0212232691348531</v>
      </c>
    </row>
    <row r="55" spans="1:15" x14ac:dyDescent="0.2">
      <c r="A55" s="1" t="s">
        <v>161</v>
      </c>
      <c r="B55" s="5">
        <f t="shared" ref="B55:L55" si="4">(POWER(B47/B5, 1/42)-1)*100</f>
        <v>-0.81038730798164149</v>
      </c>
      <c r="C55" s="5">
        <f t="shared" si="4"/>
        <v>-0.73574416815865851</v>
      </c>
      <c r="D55" s="5">
        <f t="shared" si="4"/>
        <v>-1.0674092255652634</v>
      </c>
      <c r="E55" s="5">
        <f t="shared" si="4"/>
        <v>-1.0569628127230501</v>
      </c>
      <c r="F55" s="5">
        <f t="shared" si="4"/>
        <v>-1.333729397288308</v>
      </c>
      <c r="G55" s="5">
        <f t="shared" si="4"/>
        <v>-1.9971629827227333</v>
      </c>
      <c r="H55" s="5">
        <f t="shared" si="4"/>
        <v>-0.39043355961798643</v>
      </c>
      <c r="I55" s="5">
        <f t="shared" si="4"/>
        <v>-0.4810399080217298</v>
      </c>
      <c r="J55" s="5">
        <f t="shared" si="4"/>
        <v>0.10358959780820687</v>
      </c>
      <c r="K55" s="5">
        <f t="shared" si="4"/>
        <v>0.99053025578397236</v>
      </c>
      <c r="L55" s="5">
        <f t="shared" si="4"/>
        <v>-0.63668827334163458</v>
      </c>
    </row>
    <row r="56" spans="1:15" hidden="1" x14ac:dyDescent="0.2">
      <c r="B56" s="1" t="s">
        <v>984</v>
      </c>
    </row>
    <row r="57" spans="1:15" x14ac:dyDescent="0.2">
      <c r="N57" s="11"/>
      <c r="O57" s="11"/>
    </row>
    <row r="58" spans="1:15" x14ac:dyDescent="0.2">
      <c r="B58" s="1" t="s">
        <v>985</v>
      </c>
    </row>
    <row r="59" spans="1:15" x14ac:dyDescent="0.2">
      <c r="B59" s="1" t="s">
        <v>983</v>
      </c>
    </row>
    <row r="60" spans="1:15" hidden="1" x14ac:dyDescent="0.2"/>
    <row r="61" spans="1:15" hidden="1" x14ac:dyDescent="0.2"/>
    <row r="62" spans="1:15" hidden="1" x14ac:dyDescent="0.2"/>
    <row r="63" spans="1:15" hidden="1" x14ac:dyDescent="0.2"/>
    <row r="64" spans="1:15"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sheetData>
  <phoneticPr fontId="19" type="noConversion"/>
  <pageMargins left="0.75" right="0.75" top="1" bottom="1" header="0.5" footer="0.5"/>
  <pageSetup scale="66" orientation="landscape" r:id="rId1"/>
  <headerFooter alignWithMargins="0"/>
  <rowBreaks count="2" manualBreakCount="2">
    <brk id="59" max="16383" man="1"/>
    <brk id="6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G71"/>
  <sheetViews>
    <sheetView zoomScaleNormal="100" workbookViewId="0">
      <pane xSplit="1" ySplit="4" topLeftCell="B5" activePane="bottomRight" state="frozen"/>
      <selection pane="topRight" activeCell="B1" sqref="B1"/>
      <selection pane="bottomLeft" activeCell="A5" sqref="A5"/>
      <selection pane="bottomRight" activeCell="K48" sqref="K6:K48"/>
    </sheetView>
  </sheetViews>
  <sheetFormatPr defaultColWidth="8.875" defaultRowHeight="12.75" x14ac:dyDescent="0.2"/>
  <cols>
    <col min="1" max="1" width="8.875" style="1" customWidth="1"/>
    <col min="2" max="22" width="14" style="1" customWidth="1"/>
    <col min="23" max="23" width="14" style="6" customWidth="1"/>
    <col min="24" max="26" width="14" style="1" customWidth="1"/>
    <col min="27" max="27" width="14" style="6" customWidth="1"/>
    <col min="28" max="28" width="14" style="1" customWidth="1"/>
    <col min="29" max="31" width="14" style="6" customWidth="1"/>
    <col min="32" max="32" width="14" style="1" customWidth="1"/>
    <col min="33" max="33" width="14" style="6" customWidth="1"/>
    <col min="34" max="36" width="14" style="1" customWidth="1"/>
    <col min="37" max="37" width="14" style="6" customWidth="1"/>
    <col min="38" max="38" width="14" style="1" customWidth="1"/>
    <col min="39" max="41" width="14" style="6" customWidth="1"/>
    <col min="42" max="42" width="14" style="1" customWidth="1"/>
    <col min="43" max="43" width="14" style="6" customWidth="1"/>
    <col min="44" max="46" width="14" style="1" customWidth="1"/>
    <col min="47" max="47" width="14" style="6" customWidth="1"/>
    <col min="48" max="48" width="14" style="1" customWidth="1"/>
    <col min="49" max="51" width="14" style="6" customWidth="1"/>
    <col min="52" max="52" width="14" style="1" customWidth="1"/>
    <col min="53" max="53" width="14" style="6" customWidth="1"/>
    <col min="54" max="56" width="14" style="1" customWidth="1"/>
    <col min="57" max="57" width="14" style="6" customWidth="1"/>
    <col min="58" max="58" width="14" style="1" customWidth="1"/>
    <col min="59" max="61" width="14" style="6" customWidth="1"/>
    <col min="62" max="62" width="14" style="1" customWidth="1"/>
    <col min="63" max="63" width="14" style="6" customWidth="1"/>
    <col min="64" max="66" width="14" style="1" customWidth="1"/>
    <col min="67" max="67" width="14" style="6" customWidth="1"/>
    <col min="68" max="68" width="14" style="1" customWidth="1"/>
    <col min="69" max="71" width="14" style="6" customWidth="1"/>
    <col min="72" max="72" width="14" style="1" customWidth="1"/>
    <col min="73" max="73" width="14" style="6" customWidth="1"/>
    <col min="74" max="76" width="14" style="1" customWidth="1"/>
    <col min="77" max="77" width="14" style="6" customWidth="1"/>
    <col min="78" max="78" width="14" style="1" customWidth="1"/>
    <col min="79" max="81" width="14" style="6" customWidth="1"/>
    <col min="82" max="82" width="14" style="1" customWidth="1"/>
    <col min="83" max="83" width="14" style="6" customWidth="1"/>
    <col min="84" max="86" width="14" style="1" customWidth="1"/>
    <col min="87" max="87" width="14" style="6" customWidth="1"/>
    <col min="88" max="88" width="14" style="1" customWidth="1"/>
    <col min="89" max="91" width="14" style="6" customWidth="1"/>
    <col min="92" max="92" width="14" style="1" customWidth="1"/>
    <col min="93" max="93" width="14" style="6" customWidth="1"/>
    <col min="94" max="96" width="14" style="1" customWidth="1"/>
    <col min="97" max="97" width="14" style="6" customWidth="1"/>
    <col min="98" max="98" width="14" style="1" customWidth="1"/>
    <col min="99" max="101" width="14" style="6" customWidth="1"/>
    <col min="102" max="102" width="14" style="1" customWidth="1"/>
    <col min="103" max="103" width="14" style="6" customWidth="1"/>
    <col min="104" max="106" width="14" style="1" customWidth="1"/>
    <col min="107" max="107" width="14" style="6" customWidth="1"/>
    <col min="108" max="108" width="14" style="1" customWidth="1"/>
    <col min="109" max="111" width="14" style="6" customWidth="1"/>
    <col min="112" max="169" width="11.375" style="1" customWidth="1"/>
    <col min="170" max="185" width="10.625" style="1" customWidth="1"/>
    <col min="186" max="16384" width="8.875" style="1"/>
  </cols>
  <sheetData>
    <row r="1" spans="1:111" x14ac:dyDescent="0.2">
      <c r="B1" s="1" t="s">
        <v>124</v>
      </c>
      <c r="L1" s="1" t="s">
        <v>125</v>
      </c>
      <c r="V1" s="1" t="s">
        <v>126</v>
      </c>
      <c r="AF1" s="1" t="s">
        <v>127</v>
      </c>
      <c r="AP1" s="1" t="s">
        <v>128</v>
      </c>
      <c r="AZ1" s="1" t="s">
        <v>129</v>
      </c>
      <c r="BJ1" s="1" t="s">
        <v>130</v>
      </c>
      <c r="BT1" s="1" t="s">
        <v>131</v>
      </c>
      <c r="CD1" s="1" t="s">
        <v>132</v>
      </c>
      <c r="CN1" s="1" t="s">
        <v>133</v>
      </c>
      <c r="CX1" s="1" t="s">
        <v>134</v>
      </c>
    </row>
    <row r="3" spans="1:111" x14ac:dyDescent="0.2">
      <c r="B3" s="1" t="s">
        <v>101</v>
      </c>
      <c r="K3" s="37"/>
      <c r="L3" s="1" t="s">
        <v>102</v>
      </c>
      <c r="U3" s="37"/>
      <c r="V3" s="1" t="s">
        <v>103</v>
      </c>
      <c r="AE3" s="225"/>
      <c r="AF3" s="1" t="s">
        <v>104</v>
      </c>
      <c r="AO3" s="225"/>
      <c r="AP3" s="1" t="s">
        <v>105</v>
      </c>
      <c r="AY3" s="225"/>
      <c r="AZ3" s="1" t="s">
        <v>106</v>
      </c>
      <c r="BI3" s="225"/>
      <c r="BJ3" s="1" t="s">
        <v>107</v>
      </c>
      <c r="BS3" s="225"/>
      <c r="BT3" s="1" t="s">
        <v>108</v>
      </c>
      <c r="CC3" s="225"/>
      <c r="CD3" s="1" t="s">
        <v>109</v>
      </c>
      <c r="CM3" s="225"/>
      <c r="CN3" s="1" t="s">
        <v>110</v>
      </c>
      <c r="CW3" s="225"/>
      <c r="CX3" s="1" t="s">
        <v>111</v>
      </c>
      <c r="DG3" s="225"/>
    </row>
    <row r="4" spans="1:111" s="3" customFormat="1" ht="38.25" x14ac:dyDescent="0.2">
      <c r="B4" s="3" t="s">
        <v>135</v>
      </c>
      <c r="C4" s="3" t="s">
        <v>136</v>
      </c>
      <c r="D4" s="3" t="s">
        <v>137</v>
      </c>
      <c r="E4" s="3" t="s">
        <v>138</v>
      </c>
      <c r="F4" s="3" t="s">
        <v>139</v>
      </c>
      <c r="G4" s="3" t="s">
        <v>140</v>
      </c>
      <c r="H4" s="3" t="s">
        <v>141</v>
      </c>
      <c r="I4" s="3" t="s">
        <v>142</v>
      </c>
      <c r="J4" s="3" t="s">
        <v>143</v>
      </c>
      <c r="K4" s="38" t="s">
        <v>144</v>
      </c>
      <c r="L4" s="3" t="s">
        <v>135</v>
      </c>
      <c r="M4" s="3" t="s">
        <v>136</v>
      </c>
      <c r="N4" s="3" t="s">
        <v>137</v>
      </c>
      <c r="O4" s="3" t="s">
        <v>138</v>
      </c>
      <c r="P4" s="3" t="s">
        <v>139</v>
      </c>
      <c r="Q4" s="3" t="s">
        <v>140</v>
      </c>
      <c r="R4" s="3" t="s">
        <v>141</v>
      </c>
      <c r="S4" s="3" t="s">
        <v>142</v>
      </c>
      <c r="T4" s="3" t="s">
        <v>143</v>
      </c>
      <c r="U4" s="38" t="s">
        <v>144</v>
      </c>
      <c r="V4" s="3" t="s">
        <v>135</v>
      </c>
      <c r="W4" s="7" t="s">
        <v>136</v>
      </c>
      <c r="X4" s="3" t="s">
        <v>137</v>
      </c>
      <c r="Y4" s="3" t="s">
        <v>138</v>
      </c>
      <c r="Z4" s="3" t="s">
        <v>139</v>
      </c>
      <c r="AA4" s="7" t="s">
        <v>140</v>
      </c>
      <c r="AB4" s="3" t="s">
        <v>141</v>
      </c>
      <c r="AC4" s="7" t="s">
        <v>142</v>
      </c>
      <c r="AD4" s="7" t="s">
        <v>143</v>
      </c>
      <c r="AE4" s="226" t="s">
        <v>144</v>
      </c>
      <c r="AF4" s="3" t="s">
        <v>135</v>
      </c>
      <c r="AG4" s="7" t="s">
        <v>136</v>
      </c>
      <c r="AH4" s="3" t="s">
        <v>137</v>
      </c>
      <c r="AI4" s="3" t="s">
        <v>138</v>
      </c>
      <c r="AJ4" s="3" t="s">
        <v>139</v>
      </c>
      <c r="AK4" s="7" t="s">
        <v>140</v>
      </c>
      <c r="AL4" s="3" t="s">
        <v>141</v>
      </c>
      <c r="AM4" s="7" t="s">
        <v>142</v>
      </c>
      <c r="AN4" s="7" t="s">
        <v>143</v>
      </c>
      <c r="AO4" s="226" t="s">
        <v>144</v>
      </c>
      <c r="AP4" s="3" t="s">
        <v>135</v>
      </c>
      <c r="AQ4" s="7" t="s">
        <v>136</v>
      </c>
      <c r="AR4" s="3" t="s">
        <v>137</v>
      </c>
      <c r="AS4" s="3" t="s">
        <v>138</v>
      </c>
      <c r="AT4" s="3" t="s">
        <v>139</v>
      </c>
      <c r="AU4" s="7" t="s">
        <v>140</v>
      </c>
      <c r="AV4" s="3" t="s">
        <v>141</v>
      </c>
      <c r="AW4" s="7" t="s">
        <v>142</v>
      </c>
      <c r="AX4" s="7" t="s">
        <v>143</v>
      </c>
      <c r="AY4" s="226" t="s">
        <v>144</v>
      </c>
      <c r="AZ4" s="3" t="s">
        <v>135</v>
      </c>
      <c r="BA4" s="7" t="s">
        <v>136</v>
      </c>
      <c r="BB4" s="3" t="s">
        <v>137</v>
      </c>
      <c r="BC4" s="3" t="s">
        <v>138</v>
      </c>
      <c r="BD4" s="3" t="s">
        <v>139</v>
      </c>
      <c r="BE4" s="7" t="s">
        <v>140</v>
      </c>
      <c r="BF4" s="3" t="s">
        <v>141</v>
      </c>
      <c r="BG4" s="7" t="s">
        <v>142</v>
      </c>
      <c r="BH4" s="7" t="s">
        <v>143</v>
      </c>
      <c r="BI4" s="226" t="s">
        <v>144</v>
      </c>
      <c r="BJ4" s="3" t="s">
        <v>135</v>
      </c>
      <c r="BK4" s="7" t="s">
        <v>136</v>
      </c>
      <c r="BL4" s="3" t="s">
        <v>137</v>
      </c>
      <c r="BM4" s="3" t="s">
        <v>138</v>
      </c>
      <c r="BN4" s="3" t="s">
        <v>139</v>
      </c>
      <c r="BO4" s="7" t="s">
        <v>140</v>
      </c>
      <c r="BP4" s="3" t="s">
        <v>141</v>
      </c>
      <c r="BQ4" s="7" t="s">
        <v>142</v>
      </c>
      <c r="BR4" s="7" t="s">
        <v>143</v>
      </c>
      <c r="BS4" s="226" t="s">
        <v>144</v>
      </c>
      <c r="BT4" s="3" t="s">
        <v>135</v>
      </c>
      <c r="BU4" s="7" t="s">
        <v>136</v>
      </c>
      <c r="BV4" s="3" t="s">
        <v>137</v>
      </c>
      <c r="BW4" s="3" t="s">
        <v>138</v>
      </c>
      <c r="BX4" s="3" t="s">
        <v>139</v>
      </c>
      <c r="BY4" s="7" t="s">
        <v>140</v>
      </c>
      <c r="BZ4" s="3" t="s">
        <v>141</v>
      </c>
      <c r="CA4" s="7" t="s">
        <v>142</v>
      </c>
      <c r="CB4" s="7" t="s">
        <v>143</v>
      </c>
      <c r="CC4" s="226" t="s">
        <v>144</v>
      </c>
      <c r="CD4" s="3" t="s">
        <v>135</v>
      </c>
      <c r="CE4" s="7" t="s">
        <v>136</v>
      </c>
      <c r="CF4" s="3" t="s">
        <v>137</v>
      </c>
      <c r="CG4" s="3" t="s">
        <v>138</v>
      </c>
      <c r="CH4" s="3" t="s">
        <v>139</v>
      </c>
      <c r="CI4" s="7" t="s">
        <v>140</v>
      </c>
      <c r="CJ4" s="3" t="s">
        <v>141</v>
      </c>
      <c r="CK4" s="7" t="s">
        <v>142</v>
      </c>
      <c r="CL4" s="7" t="s">
        <v>143</v>
      </c>
      <c r="CM4" s="226" t="s">
        <v>144</v>
      </c>
      <c r="CN4" s="3" t="s">
        <v>135</v>
      </c>
      <c r="CO4" s="7" t="s">
        <v>136</v>
      </c>
      <c r="CP4" s="3" t="s">
        <v>137</v>
      </c>
      <c r="CQ4" s="3" t="s">
        <v>138</v>
      </c>
      <c r="CR4" s="3" t="s">
        <v>139</v>
      </c>
      <c r="CS4" s="7" t="s">
        <v>140</v>
      </c>
      <c r="CT4" s="3" t="s">
        <v>141</v>
      </c>
      <c r="CU4" s="7" t="s">
        <v>142</v>
      </c>
      <c r="CV4" s="7" t="s">
        <v>143</v>
      </c>
      <c r="CW4" s="226" t="s">
        <v>144</v>
      </c>
      <c r="CX4" s="3" t="s">
        <v>135</v>
      </c>
      <c r="CY4" s="7" t="s">
        <v>136</v>
      </c>
      <c r="CZ4" s="3" t="s">
        <v>137</v>
      </c>
      <c r="DA4" s="3" t="s">
        <v>138</v>
      </c>
      <c r="DB4" s="3" t="s">
        <v>139</v>
      </c>
      <c r="DC4" s="7" t="s">
        <v>140</v>
      </c>
      <c r="DD4" s="3" t="s">
        <v>141</v>
      </c>
      <c r="DE4" s="7" t="s">
        <v>142</v>
      </c>
      <c r="DF4" s="7" t="s">
        <v>143</v>
      </c>
      <c r="DG4" s="226" t="s">
        <v>144</v>
      </c>
    </row>
    <row r="5" spans="1:111" x14ac:dyDescent="0.2">
      <c r="B5" s="1" t="s">
        <v>145</v>
      </c>
      <c r="C5" s="1" t="s">
        <v>146</v>
      </c>
      <c r="D5" s="1" t="s">
        <v>147</v>
      </c>
      <c r="E5" s="1" t="s">
        <v>148</v>
      </c>
      <c r="F5" s="1" t="s">
        <v>149</v>
      </c>
      <c r="G5" s="1" t="s">
        <v>150</v>
      </c>
      <c r="H5" s="1" t="s">
        <v>151</v>
      </c>
      <c r="I5" s="1" t="s">
        <v>152</v>
      </c>
      <c r="J5" s="1" t="s">
        <v>153</v>
      </c>
      <c r="K5" s="37" t="s">
        <v>154</v>
      </c>
      <c r="L5" s="1" t="s">
        <v>145</v>
      </c>
      <c r="M5" s="1" t="s">
        <v>146</v>
      </c>
      <c r="N5" s="1" t="s">
        <v>147</v>
      </c>
      <c r="O5" s="1" t="s">
        <v>148</v>
      </c>
      <c r="P5" s="1" t="s">
        <v>149</v>
      </c>
      <c r="Q5" s="1" t="s">
        <v>150</v>
      </c>
      <c r="R5" s="1" t="s">
        <v>155</v>
      </c>
      <c r="S5" s="1" t="s">
        <v>152</v>
      </c>
      <c r="T5" s="1" t="s">
        <v>153</v>
      </c>
      <c r="U5" s="37" t="s">
        <v>154</v>
      </c>
      <c r="V5" s="1" t="s">
        <v>145</v>
      </c>
      <c r="W5" s="6" t="s">
        <v>146</v>
      </c>
      <c r="X5" s="1" t="s">
        <v>147</v>
      </c>
      <c r="Y5" s="1" t="s">
        <v>148</v>
      </c>
      <c r="Z5" s="1" t="s">
        <v>149</v>
      </c>
      <c r="AA5" s="6" t="s">
        <v>150</v>
      </c>
      <c r="AB5" s="1" t="s">
        <v>155</v>
      </c>
      <c r="AC5" s="6" t="s">
        <v>152</v>
      </c>
      <c r="AD5" s="6" t="s">
        <v>153</v>
      </c>
      <c r="AE5" s="225" t="s">
        <v>154</v>
      </c>
      <c r="AF5" s="1" t="s">
        <v>145</v>
      </c>
      <c r="AG5" s="6" t="s">
        <v>146</v>
      </c>
      <c r="AH5" s="1" t="s">
        <v>147</v>
      </c>
      <c r="AI5" s="1" t="s">
        <v>148</v>
      </c>
      <c r="AJ5" s="1" t="s">
        <v>149</v>
      </c>
      <c r="AK5" s="6" t="s">
        <v>150</v>
      </c>
      <c r="AL5" s="1" t="s">
        <v>155</v>
      </c>
      <c r="AM5" s="6" t="s">
        <v>152</v>
      </c>
      <c r="AN5" s="6" t="s">
        <v>153</v>
      </c>
      <c r="AO5" s="225" t="s">
        <v>154</v>
      </c>
      <c r="AP5" s="1" t="s">
        <v>145</v>
      </c>
      <c r="AQ5" s="6" t="s">
        <v>146</v>
      </c>
      <c r="AR5" s="1" t="s">
        <v>147</v>
      </c>
      <c r="AS5" s="1" t="s">
        <v>148</v>
      </c>
      <c r="AT5" s="1" t="s">
        <v>149</v>
      </c>
      <c r="AU5" s="6" t="s">
        <v>150</v>
      </c>
      <c r="AV5" s="1" t="s">
        <v>155</v>
      </c>
      <c r="AW5" s="6" t="s">
        <v>152</v>
      </c>
      <c r="AX5" s="6" t="s">
        <v>153</v>
      </c>
      <c r="AY5" s="225" t="s">
        <v>154</v>
      </c>
      <c r="AZ5" s="1" t="s">
        <v>145</v>
      </c>
      <c r="BA5" s="6" t="s">
        <v>146</v>
      </c>
      <c r="BB5" s="1" t="s">
        <v>147</v>
      </c>
      <c r="BC5" s="1" t="s">
        <v>148</v>
      </c>
      <c r="BD5" s="1" t="s">
        <v>149</v>
      </c>
      <c r="BE5" s="6" t="s">
        <v>150</v>
      </c>
      <c r="BF5" s="1" t="s">
        <v>155</v>
      </c>
      <c r="BG5" s="6" t="s">
        <v>152</v>
      </c>
      <c r="BH5" s="6" t="s">
        <v>153</v>
      </c>
      <c r="BI5" s="225" t="s">
        <v>154</v>
      </c>
      <c r="BJ5" s="1" t="s">
        <v>145</v>
      </c>
      <c r="BK5" s="6" t="s">
        <v>146</v>
      </c>
      <c r="BL5" s="1" t="s">
        <v>147</v>
      </c>
      <c r="BM5" s="1" t="s">
        <v>148</v>
      </c>
      <c r="BN5" s="1" t="s">
        <v>149</v>
      </c>
      <c r="BO5" s="6" t="s">
        <v>150</v>
      </c>
      <c r="BP5" s="1" t="s">
        <v>155</v>
      </c>
      <c r="BQ5" s="6" t="s">
        <v>152</v>
      </c>
      <c r="BR5" s="6" t="s">
        <v>153</v>
      </c>
      <c r="BS5" s="225" t="s">
        <v>154</v>
      </c>
      <c r="BT5" s="1" t="s">
        <v>145</v>
      </c>
      <c r="BU5" s="6" t="s">
        <v>146</v>
      </c>
      <c r="BV5" s="1" t="s">
        <v>147</v>
      </c>
      <c r="BW5" s="1" t="s">
        <v>148</v>
      </c>
      <c r="BX5" s="1" t="s">
        <v>149</v>
      </c>
      <c r="BY5" s="6" t="s">
        <v>150</v>
      </c>
      <c r="BZ5" s="1" t="s">
        <v>155</v>
      </c>
      <c r="CA5" s="6" t="s">
        <v>152</v>
      </c>
      <c r="CB5" s="6" t="s">
        <v>153</v>
      </c>
      <c r="CC5" s="225" t="s">
        <v>154</v>
      </c>
      <c r="CD5" s="1" t="s">
        <v>145</v>
      </c>
      <c r="CE5" s="6" t="s">
        <v>146</v>
      </c>
      <c r="CF5" s="1" t="s">
        <v>147</v>
      </c>
      <c r="CG5" s="1" t="s">
        <v>148</v>
      </c>
      <c r="CH5" s="1" t="s">
        <v>149</v>
      </c>
      <c r="CI5" s="6" t="s">
        <v>150</v>
      </c>
      <c r="CJ5" s="1" t="s">
        <v>155</v>
      </c>
      <c r="CK5" s="6" t="s">
        <v>152</v>
      </c>
      <c r="CL5" s="6" t="s">
        <v>153</v>
      </c>
      <c r="CM5" s="225" t="s">
        <v>154</v>
      </c>
      <c r="CN5" s="1" t="s">
        <v>145</v>
      </c>
      <c r="CO5" s="6" t="s">
        <v>146</v>
      </c>
      <c r="CP5" s="1" t="s">
        <v>147</v>
      </c>
      <c r="CQ5" s="1" t="s">
        <v>148</v>
      </c>
      <c r="CR5" s="1" t="s">
        <v>149</v>
      </c>
      <c r="CS5" s="6" t="s">
        <v>150</v>
      </c>
      <c r="CT5" s="1" t="s">
        <v>155</v>
      </c>
      <c r="CU5" s="6" t="s">
        <v>152</v>
      </c>
      <c r="CV5" s="6" t="s">
        <v>153</v>
      </c>
      <c r="CW5" s="225" t="s">
        <v>154</v>
      </c>
      <c r="CX5" s="1" t="s">
        <v>145</v>
      </c>
      <c r="CY5" s="6" t="s">
        <v>146</v>
      </c>
      <c r="CZ5" s="1" t="s">
        <v>147</v>
      </c>
      <c r="DA5" s="1" t="s">
        <v>148</v>
      </c>
      <c r="DB5" s="1" t="s">
        <v>149</v>
      </c>
      <c r="DC5" s="6" t="s">
        <v>150</v>
      </c>
      <c r="DD5" s="1" t="s">
        <v>155</v>
      </c>
      <c r="DE5" s="6" t="s">
        <v>152</v>
      </c>
      <c r="DF5" s="6" t="s">
        <v>153</v>
      </c>
      <c r="DG5" s="225" t="s">
        <v>154</v>
      </c>
    </row>
    <row r="6" spans="1:111" s="81" customFormat="1" x14ac:dyDescent="0.2">
      <c r="A6" s="1">
        <v>1981</v>
      </c>
      <c r="B6" s="4">
        <f>'a1'!G6</f>
        <v>17766.056007846924</v>
      </c>
      <c r="C6" s="6">
        <f>'a2'!E6/'a2'!E$6</f>
        <v>1</v>
      </c>
      <c r="D6" s="4">
        <f>'a6'!G7</f>
        <v>9862.6230233374717</v>
      </c>
      <c r="E6" s="4">
        <f>'a5'!C6</f>
        <v>9656.9926759917344</v>
      </c>
      <c r="F6" s="4">
        <f>'a4'!H7</f>
        <v>2290.5485176800617</v>
      </c>
      <c r="G6" s="6">
        <f>'a3'!B4/'a3'!B$4</f>
        <v>1</v>
      </c>
      <c r="H6" s="4">
        <f t="shared" ref="H6:H27" si="0">(B6*C6+D6+E6-F6)*G6</f>
        <v>34995.123189496066</v>
      </c>
      <c r="I6" s="6">
        <f>(H6-D$70)/D$71</f>
        <v>0.22855622692702268</v>
      </c>
      <c r="J6" s="6">
        <f t="shared" ref="J6:J27" si="1">LN(H6)</f>
        <v>10.462963993320217</v>
      </c>
      <c r="K6" s="225">
        <f t="shared" ref="K6:K48" si="2">(J6-$G$70)/$G$71</f>
        <v>0.29016975267731054</v>
      </c>
      <c r="L6" s="4">
        <f>'a1'!M6</f>
        <v>12793.280746460119</v>
      </c>
      <c r="M6" s="6">
        <f>'a2'!I6/'a2'!$E$6</f>
        <v>1.1430710905282153</v>
      </c>
      <c r="N6" s="4">
        <f>'a6'!M7</f>
        <v>7394.3772140545316</v>
      </c>
      <c r="O6" s="4">
        <f>'a5'!E6</f>
        <v>7843.932930930715</v>
      </c>
      <c r="P6" s="4">
        <f>'a4'!L7</f>
        <v>1649.4167437683552</v>
      </c>
      <c r="Q6" s="6">
        <f>'a3'!C4/'a3'!B$4</f>
        <v>1.0010597430123196</v>
      </c>
      <c r="R6" s="4">
        <f>(L6*M6+N6+O6-P6)*Q6</f>
        <v>28242.420799377931</v>
      </c>
      <c r="S6" s="6">
        <f t="shared" ref="S6:S48" si="3">(R6-D$70)/D$71</f>
        <v>8.3333333333333301E-2</v>
      </c>
      <c r="T6" s="6">
        <f>LN(R6)</f>
        <v>10.248580410290803</v>
      </c>
      <c r="U6" s="225">
        <f t="shared" ref="U6:U48" si="4">(T6-$G$70)/$G$71</f>
        <v>8.333333333333362E-2</v>
      </c>
      <c r="V6" s="4">
        <f>'a1'!S6</f>
        <v>14981.667489538733</v>
      </c>
      <c r="W6" s="6">
        <f>'a2'!M6/'a2'!$E$6</f>
        <v>1.0529651814656009</v>
      </c>
      <c r="X6" s="4">
        <f>'a6'!S7</f>
        <v>9859.5584928138687</v>
      </c>
      <c r="Y6" s="4">
        <f>'a5'!G6</f>
        <v>9232.3874923772946</v>
      </c>
      <c r="Z6" s="4">
        <f>'a4'!N7</f>
        <v>1931.5618641178266</v>
      </c>
      <c r="AA6" s="6">
        <f>'a3'!D4/'a3'!$B$4</f>
        <v>1.0131143197774541</v>
      </c>
      <c r="AB6" s="4">
        <f t="shared" ref="AB6:AB26" si="5">(V6*W6+X6+Y6-Z6)*AA6</f>
        <v>33367.485792075517</v>
      </c>
      <c r="AC6" s="6">
        <f t="shared" ref="AC6:AC48" si="6">(AB6-D$70)/D$71</f>
        <v>0.19355243156938678</v>
      </c>
      <c r="AD6" s="6">
        <f t="shared" ref="AD6:AD27" si="7">LN(AB6)</f>
        <v>10.415337225546928</v>
      </c>
      <c r="AE6" s="225">
        <f t="shared" ref="AE6:AE48" si="8">(AD6-$G$70)/$G$71</f>
        <v>0.24421963853166387</v>
      </c>
      <c r="AF6" s="4">
        <f>'a1'!Y6</f>
        <v>15849.174904751711</v>
      </c>
      <c r="AG6" s="6">
        <f>'a2'!Q6/'a2'!$E$6</f>
        <v>1.0343307438728382</v>
      </c>
      <c r="AH6" s="4">
        <f>'a6'!Y7</f>
        <v>13077.152796766517</v>
      </c>
      <c r="AI6" s="4">
        <f>'a5'!I6</f>
        <v>8357.213420433487</v>
      </c>
      <c r="AJ6" s="4">
        <f>'a4'!P7</f>
        <v>2043.4081750331416</v>
      </c>
      <c r="AK6" s="6">
        <f>'a3'!E4/'a3'!B$4</f>
        <v>0.98807789111140565</v>
      </c>
      <c r="AL6" s="4">
        <f t="shared" ref="AL6:AL26" si="9">(AF6*AG6+AH6+AI6-AJ6)*AK6</f>
        <v>35357.623222998118</v>
      </c>
      <c r="AM6" s="6">
        <f t="shared" ref="AM6:AM48" si="10">(AL6-D$70)/D$71</f>
        <v>0.23635211378115314</v>
      </c>
      <c r="AN6" s="6">
        <f t="shared" ref="AN6:AN27" si="11">LN(AL6)</f>
        <v>10.473269297948276</v>
      </c>
      <c r="AO6" s="225">
        <f t="shared" ref="AO6:AO48" si="12">(AN6-$G$70)/$G$71</f>
        <v>0.30011226916759648</v>
      </c>
      <c r="AP6" s="4">
        <f>'a1'!AE6</f>
        <v>13842.686831682327</v>
      </c>
      <c r="AQ6" s="6">
        <f>'a2'!U6/'a2'!$E$6</f>
        <v>1.0539303327369713</v>
      </c>
      <c r="AR6" s="4">
        <f>'a6'!AE7</f>
        <v>9630.5721328724048</v>
      </c>
      <c r="AS6" s="4">
        <f>'a5'!K6</f>
        <v>6939.7641849859883</v>
      </c>
      <c r="AT6" s="4">
        <f>'a4'!R7</f>
        <v>1784.7149524359679</v>
      </c>
      <c r="AU6" s="6">
        <f>'a3'!F4/'a3'!B$4</f>
        <v>0.99390647767916285</v>
      </c>
      <c r="AV6" s="4">
        <f t="shared" ref="AV6:AV26" si="13">(AP6*AQ6+AR6+AS6-AT6)*AU6</f>
        <v>29195.852606443874</v>
      </c>
      <c r="AW6" s="6">
        <f t="shared" ref="AW6:AW48" si="14">(AV6-D$70)/D$71</f>
        <v>0.10383773555147313</v>
      </c>
      <c r="AX6" s="6">
        <f t="shared" ref="AX6:AX27" si="15">LN(AV6)</f>
        <v>10.281781944142692</v>
      </c>
      <c r="AY6" s="225">
        <f t="shared" ref="AY6:AY48" si="16">(AX6-$G$70)/$G$71</f>
        <v>0.11536603976361244</v>
      </c>
      <c r="AZ6" s="4">
        <f>'a1'!AK6</f>
        <v>15159.74674391691</v>
      </c>
      <c r="BA6" s="6">
        <f>'a2'!Y6/'a2'!$E$6</f>
        <v>1.0047907372481997</v>
      </c>
      <c r="BB6" s="4">
        <f>'a6'!AK7</f>
        <v>9381.9215913059397</v>
      </c>
      <c r="BC6" s="4">
        <f>'a5'!M6</f>
        <v>9090.1489549187718</v>
      </c>
      <c r="BD6" s="4">
        <f>'a4'!T7</f>
        <v>1954.5213308652769</v>
      </c>
      <c r="BE6" s="6">
        <f>'a3'!G4/'a3'!B$4</f>
        <v>0.99403894555570294</v>
      </c>
      <c r="BF6" s="4">
        <f t="shared" ref="BF6:BF26" si="17">(AZ6*BA6+BB6+BC6-BD6)*BE6</f>
        <v>31560.659307108024</v>
      </c>
      <c r="BG6" s="6">
        <f t="shared" ref="BG6:BG48" si="18">(BF6-D$70)/D$71</f>
        <v>0.15469501490718091</v>
      </c>
      <c r="BH6" s="6">
        <f t="shared" ref="BH6:BH27" si="19">LN(BF6)</f>
        <v>10.359666665334382</v>
      </c>
      <c r="BI6" s="225">
        <f t="shared" ref="BI6:BI48" si="20">(BH6-$G$70)/$G$71</f>
        <v>0.19050890576694302</v>
      </c>
      <c r="BJ6" s="4">
        <f>'a1'!AQ6</f>
        <v>18799.775676822108</v>
      </c>
      <c r="BK6" s="6">
        <f>'a2'!AC6/'a2'!$E$6</f>
        <v>0.99697695538492836</v>
      </c>
      <c r="BL6" s="4">
        <f>'a6'!AQ7</f>
        <v>8976.3165614920126</v>
      </c>
      <c r="BM6" s="4">
        <f>'a5'!O6</f>
        <v>9493.7316818676536</v>
      </c>
      <c r="BN6" s="4">
        <f>'a4'!V7</f>
        <v>2423.8243023799423</v>
      </c>
      <c r="BO6" s="6">
        <f>'a3'!H4/'a3'!B$4</f>
        <v>1.0038415684196582</v>
      </c>
      <c r="BP6" s="4">
        <f t="shared" ref="BP6:BP26" si="21">(BJ6*BK6+BL6+BM6-BN6)*BO6</f>
        <v>34922.812022690523</v>
      </c>
      <c r="BQ6" s="6">
        <f t="shared" ref="BQ6:BQ48" si="22">(BP6-D$70)/D$71</f>
        <v>0.22700111072672866</v>
      </c>
      <c r="BR6" s="6">
        <f t="shared" ref="BR6:BR27" si="23">LN(BP6)</f>
        <v>10.460895534279825</v>
      </c>
      <c r="BS6" s="225">
        <f t="shared" ref="BS6:BS48" si="24">(BR6-$G$70)/$G$71</f>
        <v>0.28817411170784407</v>
      </c>
      <c r="BT6" s="4">
        <f>'a1'!AW6</f>
        <v>17372.494676716124</v>
      </c>
      <c r="BU6" s="6">
        <f>'a2'!AG6/'a2'!$E$6</f>
        <v>0.9987012951012314</v>
      </c>
      <c r="BV6" s="4">
        <f>'a6'!AW7</f>
        <v>10075.74994144946</v>
      </c>
      <c r="BW6" s="4">
        <f>'a5'!Q6</f>
        <v>8394.9353561007338</v>
      </c>
      <c r="BX6" s="4">
        <f>'a4'!X7</f>
        <v>2239.8072995256393</v>
      </c>
      <c r="BY6" s="6">
        <f>'a3'!I4/'a3'!B$4</f>
        <v>0.99377400980262287</v>
      </c>
      <c r="BZ6" s="4">
        <f t="shared" ref="BZ6:BZ26" si="25">(BT6*BU6+BV6+BW6-BX6)*BY6</f>
        <v>33371.737131125068</v>
      </c>
      <c r="CA6" s="6">
        <f t="shared" ref="CA6:CA48" si="26">(BZ6-D$70)/D$71</f>
        <v>0.19364386041116829</v>
      </c>
      <c r="CB6" s="6">
        <f t="shared" ref="CB6:CB27" si="27">LN(BZ6)</f>
        <v>10.415464627061931</v>
      </c>
      <c r="CC6" s="225">
        <f t="shared" ref="CC6:CC48" si="28">(CB6-$G$70)/$G$71</f>
        <v>0.24434255500133914</v>
      </c>
      <c r="CD6" s="4">
        <f>'a1'!BC6</f>
        <v>16960.130524033088</v>
      </c>
      <c r="CE6" s="6">
        <f>'a2'!AK6/'a2'!$E$6</f>
        <v>0.9986259307970643</v>
      </c>
      <c r="CF6" s="4">
        <f>'a6'!BC7</f>
        <v>11033.777492503468</v>
      </c>
      <c r="CG6" s="4">
        <f>'a5'!S6</f>
        <v>9565.3524977774105</v>
      </c>
      <c r="CH6" s="4">
        <f>'a4'!Z7</f>
        <v>2186.6418643691063</v>
      </c>
      <c r="CI6" s="6">
        <f>'a3'!J4/'a3'!B$4</f>
        <v>1.0095376871108757</v>
      </c>
      <c r="CJ6" s="4">
        <f t="shared" ref="CJ6:CJ26" si="29">(CD6*CE6+CF6+CG6-CH6)*CI6</f>
        <v>35686.464955880474</v>
      </c>
      <c r="CK6" s="6">
        <f t="shared" ref="CK6:CK48" si="30">(CJ6-D$70)/D$71</f>
        <v>0.24342414883091687</v>
      </c>
      <c r="CL6" s="6">
        <f t="shared" ref="CL6:CL27" si="31">LN(CJ6)</f>
        <v>10.482526762990183</v>
      </c>
      <c r="CM6" s="225">
        <f t="shared" ref="CM6:CM48" si="32">(CL6-$G$70)/$G$71</f>
        <v>0.30904383423621173</v>
      </c>
      <c r="CN6" s="4">
        <f>'a1'!BI6</f>
        <v>20804.380770144002</v>
      </c>
      <c r="CO6" s="6">
        <f>'a2'!AO6/'a2'!$E$6</f>
        <v>0.97376537470010749</v>
      </c>
      <c r="CP6" s="4">
        <f>'a6'!BI7</f>
        <v>12294.950516990215</v>
      </c>
      <c r="CQ6" s="4">
        <f>'a5'!U6</f>
        <v>11828.136526797087</v>
      </c>
      <c r="CR6" s="4">
        <f>'a4'!AB7</f>
        <v>2682.2747554807502</v>
      </c>
      <c r="CS6" s="6">
        <f>'a3'!K4/'a3'!B$4</f>
        <v>0.99867532123460068</v>
      </c>
      <c r="CT6" s="4">
        <f t="shared" ref="CT6:CT26" si="33">(CN6*CO6+CP6+CQ6-CR6)*CS6</f>
        <v>41644.15961738921</v>
      </c>
      <c r="CU6" s="6">
        <f t="shared" ref="CU6:CU48" si="34">(CT6-D$70)/D$71</f>
        <v>0.37154969145191169</v>
      </c>
      <c r="CV6" s="6">
        <f t="shared" ref="CV6:CV27" si="35">LN(CT6)</f>
        <v>10.636916412489738</v>
      </c>
      <c r="CW6" s="225">
        <f t="shared" ref="CW6:CW48" si="36">(CV6-$G$70)/$G$71</f>
        <v>0.45799834761365654</v>
      </c>
      <c r="CX6" s="4">
        <f>'a1'!BO6</f>
        <v>20792.780477174005</v>
      </c>
      <c r="CY6" s="6">
        <f>'a2'!AS6/'a2'!$E$6</f>
        <v>0.96275399350911173</v>
      </c>
      <c r="CZ6" s="4">
        <f>'a6'!BO7</f>
        <v>9890.5924921170317</v>
      </c>
      <c r="DA6" s="4">
        <f>'a5'!W6</f>
        <v>11660.213838552299</v>
      </c>
      <c r="DB6" s="4">
        <f>'a4'!AD7</f>
        <v>2680.779148698055</v>
      </c>
      <c r="DC6" s="6">
        <f>'a3'!L4/'a3'!B$4</f>
        <v>1.0092727513577957</v>
      </c>
      <c r="DD6" s="4">
        <f t="shared" ref="DD6:DD26" si="37">(CX6*CY6+CZ6+DA6-DB6)*DC6</f>
        <v>39248.961712021097</v>
      </c>
      <c r="DE6" s="6">
        <f t="shared" ref="DE6:DE48" si="38">(DD6-D$70)/D$71</f>
        <v>0.32003882210631091</v>
      </c>
      <c r="DF6" s="6">
        <f t="shared" ref="DF6:DF27" si="39">LN(DD6)</f>
        <v>10.577680269663748</v>
      </c>
      <c r="DG6" s="225">
        <f t="shared" ref="DG6:DG45" si="40">(DF6-$G$70)/$G$71</f>
        <v>0.40084755507281628</v>
      </c>
    </row>
    <row r="7" spans="1:111" x14ac:dyDescent="0.2">
      <c r="A7" s="1">
        <v>1982</v>
      </c>
      <c r="B7" s="4">
        <f>'a1'!G7</f>
        <v>17134.808847350923</v>
      </c>
      <c r="C7" s="6">
        <f>'a2'!E7/'a2'!E$6</f>
        <v>0.99694549891319173</v>
      </c>
      <c r="D7" s="4">
        <f>'a6'!G8</f>
        <v>9886.5877250220074</v>
      </c>
      <c r="E7" s="4">
        <f>'a5'!C7</f>
        <v>9272.459407543005</v>
      </c>
      <c r="F7" s="4">
        <f>'a4'!H8</f>
        <v>2215.9758375588021</v>
      </c>
      <c r="G7" s="6">
        <f>'a3'!B5/'a3'!B$4</f>
        <v>1.0030467611604186</v>
      </c>
      <c r="H7" s="4">
        <f t="shared" si="0"/>
        <v>34129.209549481769</v>
      </c>
      <c r="I7" s="6">
        <f t="shared" ref="I7:I48" si="41">(H7-D$70)/D$71</f>
        <v>0.2099339810260123</v>
      </c>
      <c r="J7" s="6">
        <f t="shared" si="1"/>
        <v>10.437908881640812</v>
      </c>
      <c r="K7" s="225">
        <f t="shared" si="2"/>
        <v>0.26599668162027623</v>
      </c>
      <c r="L7" s="4">
        <f>'a1'!M7</f>
        <v>12743.227110727699</v>
      </c>
      <c r="M7" s="6">
        <f>'a2'!I7/'a2'!$E$6</f>
        <v>1.1311474326636417</v>
      </c>
      <c r="N7" s="4">
        <f>'a6'!M8</f>
        <v>7877.1248883023491</v>
      </c>
      <c r="O7" s="4">
        <f>'a5'!E7</f>
        <v>7828.8079922496563</v>
      </c>
      <c r="P7" s="4">
        <f>'a4'!L8</f>
        <v>1648.030253588887</v>
      </c>
      <c r="Q7" s="6">
        <f>'a3'!C5/'a3'!B$4</f>
        <v>0.99589349582726205</v>
      </c>
      <c r="R7" s="4">
        <f t="shared" ref="R7:R26" si="42">(L7*M7+N7+O7-P7)*Q7</f>
        <v>28355.44934573739</v>
      </c>
      <c r="S7" s="6">
        <f t="shared" si="3"/>
        <v>8.576411313269626E-2</v>
      </c>
      <c r="T7" s="6">
        <f t="shared" ref="T7:T27" si="43">LN(R7)</f>
        <v>10.25257450746548</v>
      </c>
      <c r="U7" s="225">
        <f t="shared" si="4"/>
        <v>8.7186822236021089E-2</v>
      </c>
      <c r="V7" s="4">
        <f>'a1'!S7</f>
        <v>14774.897239214164</v>
      </c>
      <c r="W7" s="6">
        <f>'a2'!M7/'a2'!$E$6</f>
        <v>1.0405101316577849</v>
      </c>
      <c r="X7" s="4">
        <f>'a6'!S8</f>
        <v>9524.9787756341793</v>
      </c>
      <c r="Y7" s="4">
        <f>'a5'!G7</f>
        <v>8828.8442761267615</v>
      </c>
      <c r="Z7" s="4">
        <f>'a4'!N8</f>
        <v>1910.7779710991429</v>
      </c>
      <c r="AA7" s="6">
        <f>'a3'!D5/'a3'!$B$4</f>
        <v>1.0131143197774541</v>
      </c>
      <c r="AB7" s="4">
        <f t="shared" si="5"/>
        <v>32233.726784227892</v>
      </c>
      <c r="AC7" s="6">
        <f t="shared" si="6"/>
        <v>0.16916993190547638</v>
      </c>
      <c r="AD7" s="6">
        <f t="shared" si="7"/>
        <v>10.380768599034701</v>
      </c>
      <c r="AE7" s="225">
        <f t="shared" si="8"/>
        <v>0.21086796659675036</v>
      </c>
      <c r="AF7" s="4">
        <f>'a1'!Y7</f>
        <v>15537.147367171185</v>
      </c>
      <c r="AG7" s="6">
        <f>'a2'!Q7/'a2'!$E$6</f>
        <v>1.0264277074009633</v>
      </c>
      <c r="AH7" s="4">
        <f>'a6'!Y8</f>
        <v>12805.850449932286</v>
      </c>
      <c r="AI7" s="4">
        <f>'a5'!I7</f>
        <v>8112.782449931412</v>
      </c>
      <c r="AJ7" s="4">
        <f>'a4'!P8</f>
        <v>2009.3567110650695</v>
      </c>
      <c r="AK7" s="6">
        <f>'a3'!E5/'a3'!B$4</f>
        <v>0.99324413829646319</v>
      </c>
      <c r="AL7" s="4">
        <f t="shared" si="9"/>
        <v>34621.545434333304</v>
      </c>
      <c r="AM7" s="6">
        <f t="shared" si="10"/>
        <v>0.22052210377858314</v>
      </c>
      <c r="AN7" s="6">
        <f t="shared" si="11"/>
        <v>10.452231467662617</v>
      </c>
      <c r="AO7" s="225">
        <f t="shared" si="12"/>
        <v>0.27981505505463489</v>
      </c>
      <c r="AP7" s="4">
        <f>'a1'!AE7</f>
        <v>13667.261755838164</v>
      </c>
      <c r="AQ7" s="6">
        <f>'a2'!U7/'a2'!$E$6</f>
        <v>1.04359954256273</v>
      </c>
      <c r="AR7" s="4">
        <f>'a6'!AE8</f>
        <v>10136.594618863208</v>
      </c>
      <c r="AS7" s="4">
        <f>'a5'!K7</f>
        <v>7229.3167404775177</v>
      </c>
      <c r="AT7" s="4">
        <f>'a4'!R8</f>
        <v>1767.5319337578248</v>
      </c>
      <c r="AU7" s="6">
        <f>'a3'!F5/'a3'!B$4</f>
        <v>0.99721817459266138</v>
      </c>
      <c r="AV7" s="4">
        <f t="shared" si="13"/>
        <v>29778.457986042253</v>
      </c>
      <c r="AW7" s="6">
        <f t="shared" si="14"/>
        <v>0.11636718437959574</v>
      </c>
      <c r="AX7" s="6">
        <f t="shared" si="15"/>
        <v>10.301540524710733</v>
      </c>
      <c r="AY7" s="225">
        <f t="shared" si="16"/>
        <v>0.13442903889005384</v>
      </c>
      <c r="AZ7" s="4">
        <f>'a1'!AK7</f>
        <v>14524.746942960333</v>
      </c>
      <c r="BA7" s="6">
        <f>'a2'!Y7/'a2'!$E$6</f>
        <v>0.99983769608248418</v>
      </c>
      <c r="BB7" s="4">
        <f>'a6'!AK8</f>
        <v>9181.0344631084772</v>
      </c>
      <c r="BC7" s="4">
        <f>'a5'!M7</f>
        <v>8970.309127109791</v>
      </c>
      <c r="BD7" s="4">
        <f>'a4'!T8</f>
        <v>1878.4270404762801</v>
      </c>
      <c r="BE7" s="6">
        <f>'a3'!G5/'a3'!B$4</f>
        <v>0.99682077096304156</v>
      </c>
      <c r="BF7" s="4">
        <f t="shared" si="17"/>
        <v>30697.400738114782</v>
      </c>
      <c r="BG7" s="6">
        <f t="shared" si="18"/>
        <v>0.13612986867887911</v>
      </c>
      <c r="BH7" s="6">
        <f t="shared" si="19"/>
        <v>10.331933263479957</v>
      </c>
      <c r="BI7" s="225">
        <f t="shared" si="20"/>
        <v>0.16375183111253819</v>
      </c>
      <c r="BJ7" s="4">
        <f>'a1'!AQ7</f>
        <v>18246.496077256699</v>
      </c>
      <c r="BK7" s="6">
        <f>'a2'!AC7/'a2'!$E$6</f>
        <v>0.99158301355322875</v>
      </c>
      <c r="BL7" s="4">
        <f>'a6'!AQ8</f>
        <v>9047.8603702477067</v>
      </c>
      <c r="BM7" s="4">
        <f>'a5'!O7</f>
        <v>9104.7469453790582</v>
      </c>
      <c r="BN7" s="4">
        <f>'a4'!V8</f>
        <v>2359.7458709650828</v>
      </c>
      <c r="BO7" s="6">
        <f>'a3'!H5/'a3'!B$4</f>
        <v>1.0074182010862367</v>
      </c>
      <c r="BP7" s="4">
        <f t="shared" si="21"/>
        <v>34137.14851957147</v>
      </c>
      <c r="BQ7" s="6">
        <f t="shared" si="22"/>
        <v>0.21010471566556452</v>
      </c>
      <c r="BR7" s="6">
        <f t="shared" si="23"/>
        <v>10.438141469707615</v>
      </c>
      <c r="BS7" s="225">
        <f t="shared" si="24"/>
        <v>0.26622108165240477</v>
      </c>
      <c r="BT7" s="4">
        <f>'a1'!AW7</f>
        <v>17247.977467030989</v>
      </c>
      <c r="BU7" s="6">
        <f>'a2'!AG7/'a2'!$E$6</f>
        <v>0.99556960798377891</v>
      </c>
      <c r="BV7" s="4">
        <f>'a6'!AW8</f>
        <v>10478.395957192515</v>
      </c>
      <c r="BW7" s="4">
        <f>'a5'!Q7</f>
        <v>8468.962541945386</v>
      </c>
      <c r="BX7" s="4">
        <f>'a4'!X8</f>
        <v>2230.6114794860059</v>
      </c>
      <c r="BY7" s="6">
        <f>'a3'!I5/'a3'!B$4</f>
        <v>1.0042389720492781</v>
      </c>
      <c r="BZ7" s="4">
        <f t="shared" si="25"/>
        <v>34031.960780449568</v>
      </c>
      <c r="CA7" s="6">
        <f t="shared" si="26"/>
        <v>0.20784255942598032</v>
      </c>
      <c r="CB7" s="6">
        <f t="shared" si="27"/>
        <v>10.435055385007807</v>
      </c>
      <c r="CC7" s="225">
        <f t="shared" si="28"/>
        <v>0.26324363953635949</v>
      </c>
      <c r="CD7" s="4">
        <f>'a1'!BC7</f>
        <v>16733.530512415593</v>
      </c>
      <c r="CE7" s="6">
        <f>'a2'!AK7/'a2'!$E$6</f>
        <v>0.99724752708357978</v>
      </c>
      <c r="CF7" s="4">
        <f>'a6'!BC8</f>
        <v>11009.221737270698</v>
      </c>
      <c r="CG7" s="4">
        <f>'a5'!S7</f>
        <v>8870.0102186537788</v>
      </c>
      <c r="CH7" s="4">
        <f>'a4'!Z8</f>
        <v>2164.0801261870351</v>
      </c>
      <c r="CI7" s="6">
        <f>'a3'!J5/'a3'!B$4</f>
        <v>1.0026493575307989</v>
      </c>
      <c r="CJ7" s="4">
        <f t="shared" si="29"/>
        <v>34493.768602939766</v>
      </c>
      <c r="CK7" s="6">
        <f t="shared" si="30"/>
        <v>0.21777414894255226</v>
      </c>
      <c r="CL7" s="6">
        <f t="shared" si="31"/>
        <v>10.448533966501014</v>
      </c>
      <c r="CM7" s="225">
        <f t="shared" si="32"/>
        <v>0.27624772079340393</v>
      </c>
      <c r="CN7" s="4">
        <f>'a1'!BI7</f>
        <v>19906.516382841448</v>
      </c>
      <c r="CO7" s="6">
        <f>'a2'!AO7/'a2'!$E$6</f>
        <v>0.98428274862449583</v>
      </c>
      <c r="CP7" s="4">
        <f>'a6'!BI8</f>
        <v>12639.893945404419</v>
      </c>
      <c r="CQ7" s="4">
        <f>'a5'!U7</f>
        <v>10846.484222977648</v>
      </c>
      <c r="CR7" s="4">
        <f>'a4'!AB8</f>
        <v>2574.4296132702384</v>
      </c>
      <c r="CS7" s="6">
        <f>'a3'!K5/'a3'!B$4</f>
        <v>1.0029142932838786</v>
      </c>
      <c r="CT7" s="4">
        <f t="shared" si="33"/>
        <v>40623.634382565164</v>
      </c>
      <c r="CU7" s="6">
        <f t="shared" si="34"/>
        <v>0.34960238516999886</v>
      </c>
      <c r="CV7" s="6">
        <f t="shared" si="35"/>
        <v>10.612105303868638</v>
      </c>
      <c r="CW7" s="225">
        <f t="shared" si="36"/>
        <v>0.43406068972667855</v>
      </c>
      <c r="CX7" s="4">
        <f>'a1'!BO7</f>
        <v>19367.199105305626</v>
      </c>
      <c r="CY7" s="6">
        <f>'a2'!AS7/'a2'!$E$6</f>
        <v>0.9635262509612087</v>
      </c>
      <c r="CZ7" s="4">
        <f>'a6'!BO8</f>
        <v>9751.3717505189288</v>
      </c>
      <c r="DA7" s="4">
        <f>'a5'!W7</f>
        <v>10663.488850135889</v>
      </c>
      <c r="DB7" s="4">
        <f>'a4'!AD8</f>
        <v>2504.6818812444944</v>
      </c>
      <c r="DC7" s="6">
        <f>'a3'!L5/'a3'!B$4</f>
        <v>1.0105974301231953</v>
      </c>
      <c r="DD7" s="4">
        <f t="shared" si="37"/>
        <v>36958.541906771214</v>
      </c>
      <c r="DE7" s="6">
        <f t="shared" si="38"/>
        <v>0.27078129934780187</v>
      </c>
      <c r="DF7" s="6">
        <f t="shared" si="39"/>
        <v>10.517552074403055</v>
      </c>
      <c r="DG7" s="225">
        <f t="shared" si="40"/>
        <v>0.34283611392794583</v>
      </c>
    </row>
    <row r="8" spans="1:111" x14ac:dyDescent="0.2">
      <c r="A8" s="1">
        <v>1983</v>
      </c>
      <c r="B8" s="4">
        <f>'a1'!G8</f>
        <v>17442.132523781114</v>
      </c>
      <c r="C8" s="6">
        <f>'a2'!E8/'a2'!E$6</f>
        <v>0.99222117859127168</v>
      </c>
      <c r="D8" s="4">
        <f>'a6'!G9</f>
        <v>9923.6651710548467</v>
      </c>
      <c r="E8" s="4">
        <f>'a5'!C8</f>
        <v>9349.4322064005009</v>
      </c>
      <c r="F8" s="4">
        <f>'a4'!H9</f>
        <v>2296.0516994209897</v>
      </c>
      <c r="G8" s="6">
        <f>'a3'!B6/'a3'!B$4</f>
        <v>1.0076831368393164</v>
      </c>
      <c r="H8" s="4">
        <f t="shared" si="0"/>
        <v>34546.903781826739</v>
      </c>
      <c r="I8" s="6">
        <f t="shared" si="41"/>
        <v>0.21891686840267188</v>
      </c>
      <c r="J8" s="6">
        <f t="shared" si="1"/>
        <v>10.450073209603451</v>
      </c>
      <c r="K8" s="225">
        <f t="shared" si="2"/>
        <v>0.27773277635273891</v>
      </c>
      <c r="L8" s="4">
        <f>'a1'!M8</f>
        <v>12941.066779012508</v>
      </c>
      <c r="M8" s="6">
        <f>'a2'!I8/'a2'!$E$6</f>
        <v>1.1228978069124105</v>
      </c>
      <c r="N8" s="4">
        <f>'a6'!M9</f>
        <v>8367.8940312647283</v>
      </c>
      <c r="O8" s="4">
        <f>'a5'!E8</f>
        <v>8091.6454633502299</v>
      </c>
      <c r="P8" s="4">
        <f>'a4'!L9</f>
        <v>1703.5393080381727</v>
      </c>
      <c r="Q8" s="6">
        <f>'a3'!C6/'a3'!B$4</f>
        <v>0.99523115644456217</v>
      </c>
      <c r="R8" s="4">
        <f t="shared" si="42"/>
        <v>29147.828206752052</v>
      </c>
      <c r="S8" s="6">
        <f t="shared" si="3"/>
        <v>0.10280492796075918</v>
      </c>
      <c r="T8" s="6">
        <f t="shared" si="43"/>
        <v>10.28013568494654</v>
      </c>
      <c r="U8" s="225">
        <f t="shared" si="4"/>
        <v>0.11377773550713685</v>
      </c>
      <c r="V8" s="4">
        <f>'a1'!S8</f>
        <v>15227.574299371712</v>
      </c>
      <c r="W8" s="6">
        <f>'a2'!M8/'a2'!$E$6</f>
        <v>1.0468640538086087</v>
      </c>
      <c r="X8" s="4">
        <f>'a6'!S9</f>
        <v>9436.7781443389595</v>
      </c>
      <c r="Y8" s="4">
        <f>'a5'!G8</f>
        <v>8743.7783083019258</v>
      </c>
      <c r="Z8" s="4">
        <f>'a4'!N9</f>
        <v>2004.5311432224141</v>
      </c>
      <c r="AA8" s="6">
        <f>'a3'!D6/'a3'!$B$4</f>
        <v>1.0136441912836138</v>
      </c>
      <c r="AB8" s="4">
        <f t="shared" si="5"/>
        <v>32555.439037943939</v>
      </c>
      <c r="AC8" s="6">
        <f t="shared" si="6"/>
        <v>0.17608864114069475</v>
      </c>
      <c r="AD8" s="6">
        <f t="shared" si="7"/>
        <v>10.390699731617316</v>
      </c>
      <c r="AE8" s="225">
        <f t="shared" si="8"/>
        <v>0.22044948340131162</v>
      </c>
      <c r="AF8" s="4">
        <f>'a1'!Y8</f>
        <v>16053.410788343512</v>
      </c>
      <c r="AG8" s="6">
        <f>'a2'!Q8/'a2'!$E$6</f>
        <v>1.0168004186290058</v>
      </c>
      <c r="AH8" s="4">
        <f>'a6'!Y9</f>
        <v>12189.215818385328</v>
      </c>
      <c r="AI8" s="4">
        <f>'a5'!I8</f>
        <v>8205.4308937731348</v>
      </c>
      <c r="AJ8" s="4">
        <f>'a4'!P9</f>
        <v>2113.2428085742445</v>
      </c>
      <c r="AK8" s="6">
        <f>'a3'!E6/'a3'!B$4</f>
        <v>0.99390647767916285</v>
      </c>
      <c r="AL8" s="4">
        <f t="shared" si="9"/>
        <v>34393.655306412184</v>
      </c>
      <c r="AM8" s="6">
        <f t="shared" si="10"/>
        <v>0.21562112312133219</v>
      </c>
      <c r="AN8" s="6">
        <f t="shared" si="11"/>
        <v>10.445627387583482</v>
      </c>
      <c r="AO8" s="225">
        <f t="shared" si="12"/>
        <v>0.27344346513470213</v>
      </c>
      <c r="AP8" s="4">
        <f>'a1'!AE8</f>
        <v>14138.788711351599</v>
      </c>
      <c r="AQ8" s="6">
        <f>'a2'!U8/'a2'!$E$6</f>
        <v>1.0339993923717412</v>
      </c>
      <c r="AR8" s="4">
        <f>'a6'!AE9</f>
        <v>9808.0614817180376</v>
      </c>
      <c r="AS8" s="4">
        <f>'a5'!K8</f>
        <v>7822.2039116240239</v>
      </c>
      <c r="AT8" s="4">
        <f>'a4'!R9</f>
        <v>1861.2053201746753</v>
      </c>
      <c r="AU8" s="6">
        <f>'a3'!F6/'a3'!B$4</f>
        <v>1.0037091005431182</v>
      </c>
      <c r="AV8" s="4">
        <f t="shared" si="13"/>
        <v>30501.273230304378</v>
      </c>
      <c r="AW8" s="6">
        <f t="shared" si="14"/>
        <v>0.13191197152421899</v>
      </c>
      <c r="AX8" s="6">
        <f t="shared" si="15"/>
        <v>10.325523706980075</v>
      </c>
      <c r="AY8" s="225">
        <f t="shared" si="16"/>
        <v>0.15756791676011939</v>
      </c>
      <c r="AZ8" s="4">
        <f>'a1'!AK8</f>
        <v>14993.239412046931</v>
      </c>
      <c r="BA8" s="6">
        <f>'a2'!Y8/'a2'!$E$6</f>
        <v>0.99255853845732445</v>
      </c>
      <c r="BB8" s="4">
        <f>'a6'!AK9</f>
        <v>9378.0764668049669</v>
      </c>
      <c r="BC8" s="4">
        <f>'a5'!M8</f>
        <v>9292.7973005817712</v>
      </c>
      <c r="BD8" s="4">
        <f>'a4'!T9</f>
        <v>1973.683710115132</v>
      </c>
      <c r="BE8" s="6">
        <f>'a3'!G6/'a3'!B$4</f>
        <v>0.9990727248642205</v>
      </c>
      <c r="BF8" s="4">
        <f t="shared" si="17"/>
        <v>31549.575565128558</v>
      </c>
      <c r="BG8" s="6">
        <f t="shared" si="18"/>
        <v>0.15445664914054213</v>
      </c>
      <c r="BH8" s="6">
        <f t="shared" si="19"/>
        <v>10.359315415109569</v>
      </c>
      <c r="BI8" s="225">
        <f t="shared" si="20"/>
        <v>0.19017002096164415</v>
      </c>
      <c r="BJ8" s="4">
        <f>'a1'!AQ8</f>
        <v>18690.835088948981</v>
      </c>
      <c r="BK8" s="6">
        <f>'a2'!AC8/'a2'!$E$6</f>
        <v>0.9897754080440212</v>
      </c>
      <c r="BL8" s="4">
        <f>'a6'!AQ9</f>
        <v>9052.7842622884491</v>
      </c>
      <c r="BM8" s="4">
        <f>'a5'!O8</f>
        <v>9140.7924615551692</v>
      </c>
      <c r="BN8" s="4">
        <f>'a4'!V9</f>
        <v>2460.4287125480237</v>
      </c>
      <c r="BO8" s="6">
        <f>'a3'!H6/'a3'!B$4</f>
        <v>1.0104649622466553</v>
      </c>
      <c r="BP8" s="4">
        <f t="shared" si="21"/>
        <v>34591.122702895649</v>
      </c>
      <c r="BQ8" s="6">
        <f t="shared" si="22"/>
        <v>0.2198678357781356</v>
      </c>
      <c r="BR8" s="6">
        <f t="shared" si="23"/>
        <v>10.451352358845813</v>
      </c>
      <c r="BS8" s="225">
        <f t="shared" si="24"/>
        <v>0.27896689440113709</v>
      </c>
      <c r="BT8" s="4">
        <f>'a1'!AW8</f>
        <v>17199.307007677267</v>
      </c>
      <c r="BU8" s="6">
        <f>'a2'!AG8/'a2'!$E$6</f>
        <v>0.98979075465161237</v>
      </c>
      <c r="BV8" s="4">
        <f>'a6'!AW9</f>
        <v>10676.338492982353</v>
      </c>
      <c r="BW8" s="4">
        <f>'a5'!Q8</f>
        <v>8913.5755714355182</v>
      </c>
      <c r="BX8" s="4">
        <f>'a4'!X9</f>
        <v>2264.0865748496194</v>
      </c>
      <c r="BY8" s="6">
        <f>'a3'!I6/'a3'!B$4</f>
        <v>1.0058285865677574</v>
      </c>
      <c r="BZ8" s="4">
        <f t="shared" si="25"/>
        <v>34549.751834510156</v>
      </c>
      <c r="CA8" s="6">
        <f t="shared" si="26"/>
        <v>0.21897811831832023</v>
      </c>
      <c r="CB8" s="6">
        <f t="shared" si="27"/>
        <v>10.45015564637726</v>
      </c>
      <c r="CC8" s="225">
        <f t="shared" si="28"/>
        <v>0.27781231102081372</v>
      </c>
      <c r="CD8" s="4">
        <f>'a1'!BC8</f>
        <v>16956.82093065761</v>
      </c>
      <c r="CE8" s="6">
        <f>'a2'!AK8/'a2'!$E$6</f>
        <v>0.99513587780000423</v>
      </c>
      <c r="CF8" s="4">
        <f>'a6'!BC9</f>
        <v>10804.135264684039</v>
      </c>
      <c r="CG8" s="4">
        <f>'a5'!S8</f>
        <v>8588.0058760613647</v>
      </c>
      <c r="CH8" s="4">
        <f>'a4'!Z9</f>
        <v>2232.1661334432829</v>
      </c>
      <c r="CI8" s="6">
        <f>'a3'!J6/'a3'!B$4</f>
        <v>1.0180156312094317</v>
      </c>
      <c r="CJ8" s="4">
        <f t="shared" si="29"/>
        <v>34647.465572348017</v>
      </c>
      <c r="CK8" s="6">
        <f t="shared" si="30"/>
        <v>0.22107953948763392</v>
      </c>
      <c r="CL8" s="6">
        <f t="shared" si="31"/>
        <v>10.452979858287742</v>
      </c>
      <c r="CM8" s="225">
        <f t="shared" si="32"/>
        <v>0.28053709932212995</v>
      </c>
      <c r="CN8" s="4">
        <f>'a1'!BI8</f>
        <v>19779.101407218539</v>
      </c>
      <c r="CO8" s="6">
        <f>'a2'!AO8/'a2'!$E$6</f>
        <v>0.98375447074088884</v>
      </c>
      <c r="CP8" s="4">
        <f>'a6'!BI9</f>
        <v>12750.235995866269</v>
      </c>
      <c r="CQ8" s="4">
        <f>'a5'!U8</f>
        <v>10674.911223249732</v>
      </c>
      <c r="CR8" s="4">
        <f>'a4'!AB9</f>
        <v>2603.6861798375662</v>
      </c>
      <c r="CS8" s="6">
        <f>'a3'!K6/'a3'!B$4</f>
        <v>1.0127169161478342</v>
      </c>
      <c r="CT8" s="4">
        <f t="shared" si="33"/>
        <v>40791.468199497132</v>
      </c>
      <c r="CU8" s="6">
        <f t="shared" si="34"/>
        <v>0.35321180124220747</v>
      </c>
      <c r="CV8" s="6">
        <f t="shared" si="35"/>
        <v>10.616228225767708</v>
      </c>
      <c r="CW8" s="225">
        <f t="shared" si="36"/>
        <v>0.43803846820573983</v>
      </c>
      <c r="CX8" s="4">
        <f>'a1'!BO8</f>
        <v>19277.716747916253</v>
      </c>
      <c r="CY8" s="6">
        <f>'a2'!AS8/'a2'!$E$6</f>
        <v>0.9553863052697974</v>
      </c>
      <c r="CZ8" s="4">
        <f>'a6'!BO9</f>
        <v>9655.2194607168349</v>
      </c>
      <c r="DA8" s="4">
        <f>'a5'!W8</f>
        <v>10289.878326477103</v>
      </c>
      <c r="DB8" s="4">
        <f>'a4'!AD9</f>
        <v>2537.6847836501997</v>
      </c>
      <c r="DC8" s="6">
        <f>'a3'!L6/'a3'!B$4</f>
        <v>1.0226520068883296</v>
      </c>
      <c r="DD8" s="4">
        <f t="shared" si="37"/>
        <v>36636.589530825368</v>
      </c>
      <c r="DE8" s="6">
        <f t="shared" si="38"/>
        <v>0.26385742606965473</v>
      </c>
      <c r="DF8" s="6">
        <f t="shared" si="39"/>
        <v>10.508802733965235</v>
      </c>
      <c r="DG8" s="225">
        <f t="shared" si="40"/>
        <v>0.33439478543530721</v>
      </c>
    </row>
    <row r="9" spans="1:111" x14ac:dyDescent="0.2">
      <c r="A9" s="1">
        <v>1984</v>
      </c>
      <c r="B9" s="4">
        <f>'a1'!G9</f>
        <v>18017.301717616629</v>
      </c>
      <c r="C9" s="6">
        <f>'a2'!E9/'a2'!E$6</f>
        <v>0.98778852818374396</v>
      </c>
      <c r="D9" s="4">
        <f>'a6'!G10</f>
        <v>10078.22232498825</v>
      </c>
      <c r="E9" s="4">
        <f>'a5'!C9</f>
        <v>9569.2427242822923</v>
      </c>
      <c r="F9" s="4">
        <f>'a4'!H10</f>
        <v>2437.4953717138678</v>
      </c>
      <c r="G9" s="6">
        <f>'a3'!B7/'a3'!B$4</f>
        <v>1.0115247052589749</v>
      </c>
      <c r="H9" s="4">
        <f t="shared" si="0"/>
        <v>35410.701902975394</v>
      </c>
      <c r="I9" s="6">
        <f t="shared" si="41"/>
        <v>0.23749361818177853</v>
      </c>
      <c r="J9" s="6">
        <f t="shared" si="1"/>
        <v>10.474769367077677</v>
      </c>
      <c r="K9" s="225">
        <f t="shared" si="2"/>
        <v>0.30155952983517825</v>
      </c>
      <c r="L9" s="4">
        <f>'a1'!M9</f>
        <v>13464.008343892494</v>
      </c>
      <c r="M9" s="6">
        <f>'a2'!I9/'a2'!$E$6</f>
        <v>1.1204608247628227</v>
      </c>
      <c r="N9" s="4">
        <f>'a6'!M10</f>
        <v>8713.3212362870181</v>
      </c>
      <c r="O9" s="4">
        <f>'a5'!E9</f>
        <v>8551.7509111838644</v>
      </c>
      <c r="P9" s="4">
        <f>'a4'!L10</f>
        <v>1821.4968332836554</v>
      </c>
      <c r="Q9" s="6">
        <f>'a3'!C7/'a3'!B$4</f>
        <v>0.99827791760498086</v>
      </c>
      <c r="R9" s="4">
        <f t="shared" si="42"/>
        <v>30476.894946346514</v>
      </c>
      <c r="S9" s="6">
        <f t="shared" si="3"/>
        <v>0.131387694763201</v>
      </c>
      <c r="T9" s="6">
        <f t="shared" si="43"/>
        <v>10.324724132772269</v>
      </c>
      <c r="U9" s="225">
        <f t="shared" si="4"/>
        <v>0.15679649077775021</v>
      </c>
      <c r="V9" s="4">
        <f>'a1'!S9</f>
        <v>15984.134383666633</v>
      </c>
      <c r="W9" s="6">
        <f>'a2'!M9/'a2'!$E$6</f>
        <v>1.0406434594973282</v>
      </c>
      <c r="X9" s="4">
        <f>'a6'!S10</f>
        <v>10392.971021529589</v>
      </c>
      <c r="Y9" s="4">
        <f>'a5'!G9</f>
        <v>8791.1796677029779</v>
      </c>
      <c r="Z9" s="4">
        <f>'a4'!N10</f>
        <v>2162.4355406639547</v>
      </c>
      <c r="AA9" s="6">
        <f>'a3'!D7/'a3'!$B$4</f>
        <v>1.0119221088885946</v>
      </c>
      <c r="AB9" s="4">
        <f t="shared" si="5"/>
        <v>34056.744586961693</v>
      </c>
      <c r="AC9" s="6">
        <f t="shared" si="6"/>
        <v>0.20837555731157112</v>
      </c>
      <c r="AD9" s="6">
        <f t="shared" si="7"/>
        <v>10.435783370874859</v>
      </c>
      <c r="AE9" s="225">
        <f t="shared" si="8"/>
        <v>0.26394599737526775</v>
      </c>
      <c r="AF9" s="4">
        <f>'a1'!Y9</f>
        <v>16857.537172168653</v>
      </c>
      <c r="AG9" s="6">
        <f>'a2'!Q9/'a2'!$E$6</f>
        <v>1.0156101294816171</v>
      </c>
      <c r="AH9" s="4">
        <f>'a6'!Y10</f>
        <v>12911.16619585545</v>
      </c>
      <c r="AI9" s="4">
        <f>'a5'!I9</f>
        <v>8422.1641371880032</v>
      </c>
      <c r="AJ9" s="4">
        <f>'a4'!P10</f>
        <v>2280.5950346870854</v>
      </c>
      <c r="AK9" s="6">
        <f>'a3'!E7/'a3'!B$4</f>
        <v>1.0042389720492781</v>
      </c>
      <c r="AL9" s="4">
        <f t="shared" si="9"/>
        <v>36326.758928257848</v>
      </c>
      <c r="AM9" s="6">
        <f t="shared" si="10"/>
        <v>0.25719424235011512</v>
      </c>
      <c r="AN9" s="6">
        <f t="shared" si="11"/>
        <v>10.500309909241617</v>
      </c>
      <c r="AO9" s="225">
        <f t="shared" si="12"/>
        <v>0.32620094227284785</v>
      </c>
      <c r="AP9" s="4">
        <f>'a1'!AE9</f>
        <v>14687.267518681781</v>
      </c>
      <c r="AQ9" s="6">
        <f>'a2'!U9/'a2'!$E$6</f>
        <v>1.0338804948172102</v>
      </c>
      <c r="AR9" s="4">
        <f>'a6'!AE10</f>
        <v>9907.1505019479264</v>
      </c>
      <c r="AS9" s="4">
        <f>'a5'!K9</f>
        <v>8609.1769005884471</v>
      </c>
      <c r="AT9" s="4">
        <f>'a4'!R10</f>
        <v>1986.9871283171249</v>
      </c>
      <c r="AU9" s="6">
        <f>'a3'!F7/'a3'!B$4</f>
        <v>1.0055636508146775</v>
      </c>
      <c r="AV9" s="4">
        <f t="shared" si="13"/>
        <v>31890.666528128164</v>
      </c>
      <c r="AW9" s="6">
        <f t="shared" si="14"/>
        <v>0.16179211481987504</v>
      </c>
      <c r="AX9" s="6">
        <f t="shared" si="15"/>
        <v>10.370068660636363</v>
      </c>
      <c r="AY9" s="225">
        <f t="shared" si="16"/>
        <v>0.20054470903084989</v>
      </c>
      <c r="AZ9" s="4">
        <f>'a1'!AK9</f>
        <v>15722.446246693671</v>
      </c>
      <c r="BA9" s="6">
        <f>'a2'!Y9/'a2'!$E$6</f>
        <v>0.9845503183637534</v>
      </c>
      <c r="BB9" s="4">
        <f>'a6'!AK10</f>
        <v>9477.6228815828199</v>
      </c>
      <c r="BC9" s="4">
        <f>'a5'!M9</f>
        <v>9759.1339039715458</v>
      </c>
      <c r="BD9" s="4">
        <f>'a4'!T10</f>
        <v>2127.0327021756398</v>
      </c>
      <c r="BE9" s="6">
        <f>'a3'!G7/'a3'!B$4</f>
        <v>1.0031792290369586</v>
      </c>
      <c r="BF9" s="4">
        <f t="shared" si="17"/>
        <v>32692.872273960678</v>
      </c>
      <c r="BG9" s="6">
        <f t="shared" si="18"/>
        <v>0.17904426557921621</v>
      </c>
      <c r="BH9" s="6">
        <f t="shared" si="19"/>
        <v>10.394912359852345</v>
      </c>
      <c r="BI9" s="225">
        <f t="shared" si="20"/>
        <v>0.22451381019279562</v>
      </c>
      <c r="BJ9" s="4">
        <f>'a1'!AQ9</f>
        <v>19310.641829317618</v>
      </c>
      <c r="BK9" s="6">
        <f>'a2'!AC9/'a2'!$E$6</f>
        <v>0.98408168606496138</v>
      </c>
      <c r="BL9" s="4">
        <f>'a6'!AQ10</f>
        <v>9380.0037063937161</v>
      </c>
      <c r="BM9" s="4">
        <f>'a5'!O9</f>
        <v>9304.0716149021628</v>
      </c>
      <c r="BN9" s="4">
        <f>'a4'!V10</f>
        <v>2612.4666624061169</v>
      </c>
      <c r="BO9" s="6">
        <f>'a3'!H7/'a3'!B$4</f>
        <v>1.0148364021724732</v>
      </c>
      <c r="BP9" s="4">
        <f t="shared" si="21"/>
        <v>35595.242323211467</v>
      </c>
      <c r="BQ9" s="6">
        <f t="shared" si="22"/>
        <v>0.2414623246734042</v>
      </c>
      <c r="BR9" s="6">
        <f t="shared" si="23"/>
        <v>10.479967265302733</v>
      </c>
      <c r="BS9" s="225">
        <f t="shared" si="24"/>
        <v>0.30657444115344601</v>
      </c>
      <c r="BT9" s="4">
        <f>'a1'!AW9</f>
        <v>18077.830958845319</v>
      </c>
      <c r="BU9" s="6">
        <f>'a2'!AG9/'a2'!$E$6</f>
        <v>0.99167536000437029</v>
      </c>
      <c r="BV9" s="4">
        <f>'a6'!AW10</f>
        <v>10940.451515817627</v>
      </c>
      <c r="BW9" s="4">
        <f>'a5'!Q9</f>
        <v>9542.5028361878212</v>
      </c>
      <c r="BX9" s="4">
        <f>'a4'!X10</f>
        <v>2445.6841531230189</v>
      </c>
      <c r="BY9" s="6">
        <f>'a3'!I7/'a3'!B$4</f>
        <v>1.0160286130613327</v>
      </c>
      <c r="BZ9" s="4">
        <f t="shared" si="25"/>
        <v>36541.072536246822</v>
      </c>
      <c r="CA9" s="6">
        <f t="shared" si="26"/>
        <v>0.26180324782534647</v>
      </c>
      <c r="CB9" s="6">
        <f t="shared" si="27"/>
        <v>10.506192181888933</v>
      </c>
      <c r="CC9" s="225">
        <f t="shared" si="28"/>
        <v>0.33187613528335425</v>
      </c>
      <c r="CD9" s="4">
        <f>'a1'!BC9</f>
        <v>17288.331041823745</v>
      </c>
      <c r="CE9" s="6">
        <f>'a2'!AK9/'a2'!$E$6</f>
        <v>0.99377380712500707</v>
      </c>
      <c r="CF9" s="4">
        <f>'a6'!BC10</f>
        <v>10860.458435442724</v>
      </c>
      <c r="CG9" s="4">
        <f>'a5'!S9</f>
        <v>8449.23844245697</v>
      </c>
      <c r="CH9" s="4">
        <f>'a4'!Z10</f>
        <v>2338.8755741321393</v>
      </c>
      <c r="CI9" s="6">
        <f>'a3'!J7/'a3'!B$4</f>
        <v>1.019870181480991</v>
      </c>
      <c r="CJ9" s="4">
        <f t="shared" si="29"/>
        <v>34830.108600587097</v>
      </c>
      <c r="CK9" s="6">
        <f t="shared" si="30"/>
        <v>0.22500744087040594</v>
      </c>
      <c r="CL9" s="6">
        <f t="shared" si="31"/>
        <v>10.458237481373764</v>
      </c>
      <c r="CM9" s="225">
        <f t="shared" si="32"/>
        <v>0.28560963294623609</v>
      </c>
      <c r="CN9" s="4">
        <f>'a1'!BI9</f>
        <v>19979.890613962863</v>
      </c>
      <c r="CO9" s="6">
        <f>'a2'!AO9/'a2'!$E$6</f>
        <v>0.98005799526350001</v>
      </c>
      <c r="CP9" s="4">
        <f>'a6'!BI10</f>
        <v>12344.177266175227</v>
      </c>
      <c r="CQ9" s="4">
        <f>'a5'!U9</f>
        <v>10765.18179436068</v>
      </c>
      <c r="CR9" s="4">
        <f>'a4'!AB10</f>
        <v>2703.0069020416058</v>
      </c>
      <c r="CS9" s="6">
        <f>'a3'!K7/'a3'!B$4</f>
        <v>1.0148364021724732</v>
      </c>
      <c r="CT9" s="4">
        <f t="shared" si="33"/>
        <v>40581.078836873989</v>
      </c>
      <c r="CU9" s="6">
        <f t="shared" si="34"/>
        <v>0.34868719016706567</v>
      </c>
      <c r="CV9" s="6">
        <f t="shared" si="35"/>
        <v>10.611057198459489</v>
      </c>
      <c r="CW9" s="225">
        <f t="shared" si="36"/>
        <v>0.43304948184004821</v>
      </c>
      <c r="CX9" s="4">
        <f>'a1'!BO9</f>
        <v>19542.06409446858</v>
      </c>
      <c r="CY9" s="6">
        <f>'a2'!AS9/'a2'!$E$6</f>
        <v>0.95618927093219352</v>
      </c>
      <c r="CZ9" s="4">
        <f>'a6'!BO10</f>
        <v>9558.050823863201</v>
      </c>
      <c r="DA9" s="4">
        <f>'a5'!W9</f>
        <v>10046.050347036778</v>
      </c>
      <c r="DB9" s="4">
        <f>'a4'!AD10</f>
        <v>2643.774940918513</v>
      </c>
      <c r="DC9" s="6">
        <f>'a3'!L7/'a3'!B$4</f>
        <v>1.0219896675056301</v>
      </c>
      <c r="DD9" s="4">
        <f t="shared" si="37"/>
        <v>36430.087175903151</v>
      </c>
      <c r="DE9" s="6">
        <f t="shared" si="38"/>
        <v>0.25941640856537362</v>
      </c>
      <c r="DF9" s="6">
        <f t="shared" si="39"/>
        <v>10.503150282969912</v>
      </c>
      <c r="DG9" s="225">
        <f t="shared" si="40"/>
        <v>0.32894132343103899</v>
      </c>
    </row>
    <row r="10" spans="1:111" x14ac:dyDescent="0.2">
      <c r="A10" s="1">
        <v>1985</v>
      </c>
      <c r="B10" s="4">
        <f>'a1'!G10</f>
        <v>18753.18569114077</v>
      </c>
      <c r="C10" s="6">
        <f>'a2'!E10/'a2'!E$6</f>
        <v>0.9831403179292636</v>
      </c>
      <c r="D10" s="4">
        <f>'a6'!G11</f>
        <v>10451.197196925006</v>
      </c>
      <c r="E10" s="4">
        <f>'a5'!C10</f>
        <v>9829.4191728026635</v>
      </c>
      <c r="F10" s="4">
        <f>'a4'!H11</f>
        <v>2546.0895486814875</v>
      </c>
      <c r="G10" s="6">
        <f>'a3'!B8/'a3'!B$4</f>
        <v>1.0113922373824347</v>
      </c>
      <c r="H10" s="4">
        <f t="shared" si="0"/>
        <v>36583.61453109618</v>
      </c>
      <c r="I10" s="6">
        <f t="shared" si="41"/>
        <v>0.26271815140532839</v>
      </c>
      <c r="J10" s="6">
        <f t="shared" si="1"/>
        <v>10.507355728738979</v>
      </c>
      <c r="K10" s="225">
        <f t="shared" si="2"/>
        <v>0.33299872060822727</v>
      </c>
      <c r="L10" s="4">
        <f>'a1'!M10</f>
        <v>13936.385999741056</v>
      </c>
      <c r="M10" s="6">
        <f>'a2'!I10/'a2'!$E$6</f>
        <v>1.1131686733456161</v>
      </c>
      <c r="N10" s="4">
        <f>'a6'!M11</f>
        <v>9039.7632227602444</v>
      </c>
      <c r="O10" s="4">
        <f>'a5'!E10</f>
        <v>9094.2896993173836</v>
      </c>
      <c r="P10" s="4">
        <f>'a4'!L11</f>
        <v>1892.1204815400743</v>
      </c>
      <c r="Q10" s="6">
        <f>'a3'!C8/'a3'!B$4</f>
        <v>1.0009272751357796</v>
      </c>
      <c r="R10" s="4">
        <f t="shared" si="42"/>
        <v>31784.926822830661</v>
      </c>
      <c r="S10" s="6">
        <f t="shared" si="3"/>
        <v>0.15951808805489884</v>
      </c>
      <c r="T10" s="6">
        <f t="shared" si="43"/>
        <v>10.366747457113043</v>
      </c>
      <c r="U10" s="225">
        <f t="shared" si="4"/>
        <v>0.1973404252187729</v>
      </c>
      <c r="V10" s="4">
        <f>'a1'!S10</f>
        <v>16204.483658389425</v>
      </c>
      <c r="W10" s="6">
        <f>'a2'!M10/'a2'!$E$6</f>
        <v>1.0449758344843203</v>
      </c>
      <c r="X10" s="4">
        <f>'a6'!S11</f>
        <v>10485.451673675998</v>
      </c>
      <c r="Y10" s="4">
        <f>'a5'!G10</f>
        <v>8897.2884719025133</v>
      </c>
      <c r="Z10" s="4">
        <f>'a4'!N11</f>
        <v>2200.0564151559634</v>
      </c>
      <c r="AA10" s="6">
        <f>'a3'!D8/'a3'!$B$4</f>
        <v>1.0092727513577957</v>
      </c>
      <c r="AB10" s="4">
        <f t="shared" si="5"/>
        <v>34432.326541012219</v>
      </c>
      <c r="AC10" s="6">
        <f t="shared" si="6"/>
        <v>0.21645278254640563</v>
      </c>
      <c r="AD10" s="6">
        <f t="shared" si="7"/>
        <v>10.446751127125772</v>
      </c>
      <c r="AE10" s="225">
        <f t="shared" si="8"/>
        <v>0.2745276445290295</v>
      </c>
      <c r="AF10" s="4">
        <f>'a1'!Y10</f>
        <v>17430.755614958773</v>
      </c>
      <c r="AG10" s="6">
        <f>'a2'!Q10/'a2'!$E$6</f>
        <v>1.0139879170779156</v>
      </c>
      <c r="AH10" s="4">
        <f>'a6'!Y11</f>
        <v>13804.653019234031</v>
      </c>
      <c r="AI10" s="4">
        <f>'a5'!I10</f>
        <v>8681.936647684146</v>
      </c>
      <c r="AJ10" s="4">
        <f>'a4'!P11</f>
        <v>2366.5453660939033</v>
      </c>
      <c r="AK10" s="6">
        <f>'a3'!E8/'a3'!B$4</f>
        <v>0.99788051397536104</v>
      </c>
      <c r="AL10" s="4">
        <f t="shared" si="9"/>
        <v>37714.514711288444</v>
      </c>
      <c r="AM10" s="6">
        <f t="shared" si="10"/>
        <v>0.28703916942819913</v>
      </c>
      <c r="AN10" s="6">
        <f t="shared" si="11"/>
        <v>10.53780030494493</v>
      </c>
      <c r="AO10" s="225">
        <f t="shared" si="12"/>
        <v>0.3623715253813421</v>
      </c>
      <c r="AP10" s="4">
        <f>'a1'!AE10</f>
        <v>15223.555794587764</v>
      </c>
      <c r="AQ10" s="6">
        <f>'a2'!U10/'a2'!$E$6</f>
        <v>1.0276325826560062</v>
      </c>
      <c r="AR10" s="4">
        <f>'a6'!AE11</f>
        <v>10413.896243617988</v>
      </c>
      <c r="AS10" s="4">
        <f>'a5'!K10</f>
        <v>9544.5504980359619</v>
      </c>
      <c r="AT10" s="4">
        <f>'a4'!R11</f>
        <v>2066.8774330262377</v>
      </c>
      <c r="AU10" s="6">
        <f>'a3'!F8/'a3'!B$4</f>
        <v>1.0100675586170353</v>
      </c>
      <c r="AV10" s="4">
        <f t="shared" si="13"/>
        <v>33873.41481137721</v>
      </c>
      <c r="AW10" s="6">
        <f t="shared" si="14"/>
        <v>0.20443288681402019</v>
      </c>
      <c r="AX10" s="6">
        <f t="shared" si="15"/>
        <v>10.430385761850975</v>
      </c>
      <c r="AY10" s="225">
        <f t="shared" si="16"/>
        <v>0.25873840588088665</v>
      </c>
      <c r="AZ10" s="4">
        <f>'a1'!AK10</f>
        <v>16453.233984447783</v>
      </c>
      <c r="BA10" s="6">
        <f>'a2'!Y10/'a2'!$E$6</f>
        <v>0.97821587846711699</v>
      </c>
      <c r="BB10" s="4">
        <f>'a6'!AK11</f>
        <v>9830.7327235774337</v>
      </c>
      <c r="BC10" s="4">
        <f>'a5'!M10</f>
        <v>10273.049982044909</v>
      </c>
      <c r="BD10" s="4">
        <f>'a4'!T11</f>
        <v>2233.8288427231628</v>
      </c>
      <c r="BE10" s="6">
        <f>'a3'!G8/'a3'!B$4</f>
        <v>1.0035766326665785</v>
      </c>
      <c r="BF10" s="4">
        <f t="shared" si="17"/>
        <v>34086.248099503398</v>
      </c>
      <c r="BG10" s="6">
        <f t="shared" si="18"/>
        <v>0.20901005668899877</v>
      </c>
      <c r="BH10" s="6">
        <f t="shared" si="19"/>
        <v>10.436649300392249</v>
      </c>
      <c r="BI10" s="225">
        <f t="shared" si="20"/>
        <v>0.26478144269365617</v>
      </c>
      <c r="BJ10" s="4">
        <f>'a1'!AQ10</f>
        <v>20137.806053520857</v>
      </c>
      <c r="BK10" s="6">
        <f>'a2'!AC10/'a2'!$E$6</f>
        <v>0.98038468524207478</v>
      </c>
      <c r="BL10" s="4">
        <f>'a6'!AQ11</f>
        <v>9664.5792840929462</v>
      </c>
      <c r="BM10" s="4">
        <f>'a5'!O10</f>
        <v>9504.0842347946327</v>
      </c>
      <c r="BN10" s="4">
        <f>'a4'!V11</f>
        <v>2734.0772053713554</v>
      </c>
      <c r="BO10" s="6">
        <f>'a3'!H8/'a3'!B$4</f>
        <v>1.0151013379255531</v>
      </c>
      <c r="BP10" s="4">
        <f t="shared" si="21"/>
        <v>36723.709848146056</v>
      </c>
      <c r="BQ10" s="6">
        <f t="shared" si="22"/>
        <v>0.26573102627312667</v>
      </c>
      <c r="BR10" s="6">
        <f t="shared" si="23"/>
        <v>10.511177870354098</v>
      </c>
      <c r="BS10" s="225">
        <f t="shared" si="24"/>
        <v>0.33668630747810613</v>
      </c>
      <c r="BT10" s="4">
        <f>'a1'!AW10</f>
        <v>18629.18535420487</v>
      </c>
      <c r="BU10" s="6">
        <f>'a2'!AG10/'a2'!$E$6</f>
        <v>0.98681127282051229</v>
      </c>
      <c r="BV10" s="4">
        <f>'a6'!AW11</f>
        <v>11495.408929441364</v>
      </c>
      <c r="BW10" s="4">
        <f>'a5'!Q10</f>
        <v>10263.764448464894</v>
      </c>
      <c r="BX10" s="4">
        <f>'a4'!X11</f>
        <v>2529.254224427506</v>
      </c>
      <c r="BY10" s="6">
        <f>'a3'!I8/'a3'!B$4</f>
        <v>1.0094052192343357</v>
      </c>
      <c r="BZ10" s="4">
        <f t="shared" si="25"/>
        <v>37967.171624754053</v>
      </c>
      <c r="CA10" s="6">
        <f t="shared" si="26"/>
        <v>0.29247278191993581</v>
      </c>
      <c r="CB10" s="6">
        <f t="shared" si="27"/>
        <v>10.54447716071614</v>
      </c>
      <c r="CC10" s="225">
        <f t="shared" si="28"/>
        <v>0.36881332899651714</v>
      </c>
      <c r="CD10" s="4">
        <f>'a1'!BC10</f>
        <v>17597.333666364855</v>
      </c>
      <c r="CE10" s="6">
        <f>'a2'!AK10/'a2'!$E$6</f>
        <v>0.99227054187860564</v>
      </c>
      <c r="CF10" s="4">
        <f>'a6'!BC11</f>
        <v>11161.67190694354</v>
      </c>
      <c r="CG10" s="4">
        <f>'a5'!S10</f>
        <v>8366.3970302678481</v>
      </c>
      <c r="CH10" s="4">
        <f>'a4'!Z11</f>
        <v>2389.1613974557167</v>
      </c>
      <c r="CI10" s="6">
        <f>'a3'!J8/'a3'!B$4</f>
        <v>1.0151013379255531</v>
      </c>
      <c r="CJ10" s="4">
        <f t="shared" si="29"/>
        <v>35122.733017643848</v>
      </c>
      <c r="CK10" s="6">
        <f t="shared" si="30"/>
        <v>0.23130059020915603</v>
      </c>
      <c r="CL10" s="6">
        <f t="shared" si="31"/>
        <v>10.466603864130274</v>
      </c>
      <c r="CM10" s="225">
        <f t="shared" si="32"/>
        <v>0.29368148540697336</v>
      </c>
      <c r="CN10" s="4">
        <f>'a1'!BI10</f>
        <v>21036.893478450733</v>
      </c>
      <c r="CO10" s="6">
        <f>'a2'!AO10/'a2'!$E$6</f>
        <v>0.97690971164337859</v>
      </c>
      <c r="CP10" s="4">
        <f>'a6'!BI11</f>
        <v>12813.077622468021</v>
      </c>
      <c r="CQ10" s="4">
        <f>'a5'!U10</f>
        <v>10845.495230084302</v>
      </c>
      <c r="CR10" s="4">
        <f>'a4'!AB11</f>
        <v>2856.1448441004022</v>
      </c>
      <c r="CS10" s="6">
        <f>'a3'!K8/'a3'!B$4</f>
        <v>1.0140415949132335</v>
      </c>
      <c r="CT10" s="4">
        <f t="shared" si="33"/>
        <v>41934.243678366423</v>
      </c>
      <c r="CU10" s="6">
        <f t="shared" si="34"/>
        <v>0.37778820816518593</v>
      </c>
      <c r="CV10" s="6">
        <f t="shared" si="35"/>
        <v>10.643858043685736</v>
      </c>
      <c r="CW10" s="225">
        <f t="shared" si="36"/>
        <v>0.46469560549459082</v>
      </c>
      <c r="CX10" s="4">
        <f>'a1'!BO10</f>
        <v>20107.686014498184</v>
      </c>
      <c r="CY10" s="6">
        <f>'a2'!AS10/'a2'!$E$6</f>
        <v>0.95074441197029758</v>
      </c>
      <c r="CZ10" s="4">
        <f>'a6'!BO11</f>
        <v>9909.2976922747566</v>
      </c>
      <c r="DA10" s="4">
        <f>'a5'!W10</f>
        <v>9880.9005865779654</v>
      </c>
      <c r="DB10" s="4">
        <f>'a4'!AD11</f>
        <v>2729.9878566161869</v>
      </c>
      <c r="DC10" s="6">
        <f>'a3'!L8/'a3'!B$4</f>
        <v>1.0231818783944893</v>
      </c>
      <c r="DD10" s="4">
        <f t="shared" si="37"/>
        <v>37016.142492628947</v>
      </c>
      <c r="DE10" s="6">
        <f t="shared" si="38"/>
        <v>0.27202005137146473</v>
      </c>
      <c r="DF10" s="6">
        <f t="shared" si="39"/>
        <v>10.519109380066917</v>
      </c>
      <c r="DG10" s="225">
        <f t="shared" si="40"/>
        <v>0.34433859617395424</v>
      </c>
    </row>
    <row r="11" spans="1:111" x14ac:dyDescent="0.2">
      <c r="A11" s="1">
        <v>1986</v>
      </c>
      <c r="B11" s="4">
        <f>'a1'!G11</f>
        <v>19265.273726203224</v>
      </c>
      <c r="C11" s="6">
        <f>'a2'!E11/'a2'!E$6</f>
        <v>0.97970838842069907</v>
      </c>
      <c r="D11" s="4">
        <f>'a6'!G12</f>
        <v>10507.583460254691</v>
      </c>
      <c r="E11" s="4">
        <f>'a5'!C11</f>
        <v>10072.42752497063</v>
      </c>
      <c r="F11" s="4">
        <f>'a4'!H12</f>
        <v>2536.1378311382127</v>
      </c>
      <c r="G11" s="6">
        <f>'a3'!B9/'a3'!B$4</f>
        <v>1.0133792555305339</v>
      </c>
      <c r="H11" s="4">
        <f t="shared" si="0"/>
        <v>37412.161773857486</v>
      </c>
      <c r="I11" s="6">
        <f t="shared" si="41"/>
        <v>0.28053679957334943</v>
      </c>
      <c r="J11" s="6">
        <f t="shared" si="1"/>
        <v>10.529751111661886</v>
      </c>
      <c r="K11" s="225">
        <f t="shared" si="2"/>
        <v>0.3546056960498859</v>
      </c>
      <c r="L11" s="4">
        <f>'a1'!M11</f>
        <v>14448.921232817289</v>
      </c>
      <c r="M11" s="6">
        <f>'a2'!I11/'a2'!$E$6</f>
        <v>1.0914387679559403</v>
      </c>
      <c r="N11" s="4">
        <f>'a6'!M12</f>
        <v>9338.8713965282659</v>
      </c>
      <c r="O11" s="4">
        <f>'a5'!E11</f>
        <v>9692.3018454034373</v>
      </c>
      <c r="P11" s="4">
        <f>'a4'!L12</f>
        <v>1902.098889352555</v>
      </c>
      <c r="Q11" s="6">
        <f>'a3'!C9/'a3'!B$4</f>
        <v>1.008742879851636</v>
      </c>
      <c r="R11" s="4">
        <f t="shared" si="42"/>
        <v>33186.820781609829</v>
      </c>
      <c r="S11" s="6">
        <f t="shared" si="3"/>
        <v>0.18966706922477111</v>
      </c>
      <c r="T11" s="6">
        <f t="shared" si="43"/>
        <v>10.409908111684009</v>
      </c>
      <c r="U11" s="225">
        <f t="shared" si="4"/>
        <v>0.23898165129519369</v>
      </c>
      <c r="V11" s="4">
        <f>'a1'!S11</f>
        <v>16677.567037279267</v>
      </c>
      <c r="W11" s="6">
        <f>'a2'!M11/'a2'!$E$6</f>
        <v>1.0363342559862074</v>
      </c>
      <c r="X11" s="4">
        <f>'a6'!S12</f>
        <v>10305.255045717657</v>
      </c>
      <c r="Y11" s="4">
        <f>'a5'!G11</f>
        <v>9007.6181057054891</v>
      </c>
      <c r="Z11" s="4">
        <f>'a4'!N12</f>
        <v>2195.4844398114533</v>
      </c>
      <c r="AA11" s="6">
        <f>'a3'!D9/'a3'!$B$4</f>
        <v>1.0084779440985561</v>
      </c>
      <c r="AB11" s="4">
        <f t="shared" si="5"/>
        <v>34692.57183876932</v>
      </c>
      <c r="AC11" s="6">
        <f t="shared" si="6"/>
        <v>0.22204959001710717</v>
      </c>
      <c r="AD11" s="6">
        <f t="shared" si="7"/>
        <v>10.454280874972122</v>
      </c>
      <c r="AE11" s="225">
        <f t="shared" si="8"/>
        <v>0.28179231499070556</v>
      </c>
      <c r="AF11" s="4">
        <f>'a1'!Y11</f>
        <v>17930.75368327284</v>
      </c>
      <c r="AG11" s="6">
        <f>'a2'!Q11/'a2'!$E$6</f>
        <v>1.0048064899193445</v>
      </c>
      <c r="AH11" s="4">
        <f>'a6'!Y12</f>
        <v>13863.732701219376</v>
      </c>
      <c r="AI11" s="4">
        <f>'a5'!I11</f>
        <v>8987.8443951560403</v>
      </c>
      <c r="AJ11" s="4">
        <f>'a4'!P12</f>
        <v>2360.4576505506643</v>
      </c>
      <c r="AK11" s="6">
        <f>'a3'!E9/'a3'!B$4</f>
        <v>1.0049013114319778</v>
      </c>
      <c r="AL11" s="4">
        <f t="shared" si="9"/>
        <v>38696.797096488015</v>
      </c>
      <c r="AM11" s="6">
        <f t="shared" si="10"/>
        <v>0.30816402908639251</v>
      </c>
      <c r="AN11" s="6">
        <f t="shared" si="11"/>
        <v>10.56351211322823</v>
      </c>
      <c r="AO11" s="225">
        <f t="shared" si="12"/>
        <v>0.38717817468268684</v>
      </c>
      <c r="AP11" s="4">
        <f>'a1'!AE11</f>
        <v>15811.999409670643</v>
      </c>
      <c r="AQ11" s="6">
        <f>'a2'!U11/'a2'!$E$6</f>
        <v>1.0207926111016974</v>
      </c>
      <c r="AR11" s="4">
        <f>'a6'!AE12</f>
        <v>10414.547891902441</v>
      </c>
      <c r="AS11" s="4">
        <f>'a5'!K11</f>
        <v>10580.328273314553</v>
      </c>
      <c r="AT11" s="4">
        <f>'a4'!R12</f>
        <v>2081.5385474776717</v>
      </c>
      <c r="AU11" s="6">
        <f>'a3'!F9/'a3'!B$4</f>
        <v>1.0079480725923964</v>
      </c>
      <c r="AV11" s="4">
        <f t="shared" si="13"/>
        <v>35332.722391083691</v>
      </c>
      <c r="AW11" s="6">
        <f t="shared" si="14"/>
        <v>0.23581659915980763</v>
      </c>
      <c r="AX11" s="6">
        <f t="shared" si="15"/>
        <v>10.47256479345822</v>
      </c>
      <c r="AY11" s="225">
        <f t="shared" si="16"/>
        <v>0.29943256606684693</v>
      </c>
      <c r="AZ11" s="4">
        <f>'a1'!AK11</f>
        <v>16902.225197035852</v>
      </c>
      <c r="BA11" s="6">
        <f>'a2'!Y11/'a2'!$E$6</f>
        <v>0.97300331730777945</v>
      </c>
      <c r="BB11" s="4">
        <f>'a6'!AK12</f>
        <v>10030.064842393789</v>
      </c>
      <c r="BC11" s="4">
        <f>'a5'!M11</f>
        <v>10784.486787261998</v>
      </c>
      <c r="BD11" s="4">
        <f>'a4'!T12</f>
        <v>2225.0591069628272</v>
      </c>
      <c r="BE11" s="6">
        <f>'a3'!G9/'a3'!B$4</f>
        <v>1.0043714399258179</v>
      </c>
      <c r="BF11" s="4">
        <f t="shared" si="17"/>
        <v>35188.568915598335</v>
      </c>
      <c r="BG11" s="6">
        <f t="shared" si="18"/>
        <v>0.23271644997180169</v>
      </c>
      <c r="BH11" s="6">
        <f t="shared" si="19"/>
        <v>10.468476562128599</v>
      </c>
      <c r="BI11" s="225">
        <f t="shared" si="20"/>
        <v>0.29548825690977515</v>
      </c>
      <c r="BJ11" s="4">
        <f>'a1'!AQ11</f>
        <v>20895.464504423326</v>
      </c>
      <c r="BK11" s="6">
        <f>'a2'!AC11/'a2'!$E$6</f>
        <v>0.97722846161001498</v>
      </c>
      <c r="BL11" s="4">
        <f>'a6'!AQ12</f>
        <v>9696.3972907443949</v>
      </c>
      <c r="BM11" s="4">
        <f>'a5'!O11</f>
        <v>9678.7270624355315</v>
      </c>
      <c r="BN11" s="4">
        <f>'a4'!V12</f>
        <v>2750.74098515379</v>
      </c>
      <c r="BO11" s="6">
        <f>'a3'!H9/'a3'!B$4</f>
        <v>1.0173532918267321</v>
      </c>
      <c r="BP11" s="4">
        <f t="shared" si="21"/>
        <v>37686.861793930853</v>
      </c>
      <c r="BQ11" s="6">
        <f t="shared" si="22"/>
        <v>0.28644446875238477</v>
      </c>
      <c r="BR11" s="6">
        <f t="shared" si="23"/>
        <v>10.537066819168436</v>
      </c>
      <c r="BS11" s="225">
        <f t="shared" si="24"/>
        <v>0.3616638612519058</v>
      </c>
      <c r="BT11" s="4">
        <f>'a1'!AW11</f>
        <v>18919.849901791211</v>
      </c>
      <c r="BU11" s="6">
        <f>'a2'!AG11/'a2'!$E$6</f>
        <v>0.98851692698049598</v>
      </c>
      <c r="BV11" s="4">
        <f>'a6'!AW12</f>
        <v>11614.96539759665</v>
      </c>
      <c r="BW11" s="4">
        <f>'a5'!Q11</f>
        <v>11039.394523331648</v>
      </c>
      <c r="BX11" s="4">
        <f>'a4'!X12</f>
        <v>2490.6652133432099</v>
      </c>
      <c r="BY11" s="6">
        <f>'a3'!I9/'a3'!B$4</f>
        <v>1.0127169161478342</v>
      </c>
      <c r="BZ11" s="4">
        <f t="shared" si="25"/>
        <v>39360.545898996963</v>
      </c>
      <c r="CA11" s="6">
        <f t="shared" si="26"/>
        <v>0.32243853966763097</v>
      </c>
      <c r="CB11" s="6">
        <f t="shared" si="27"/>
        <v>10.580519220455097</v>
      </c>
      <c r="CC11" s="225">
        <f t="shared" si="28"/>
        <v>0.40358656338715954</v>
      </c>
      <c r="CD11" s="4">
        <f>'a1'!BC11</f>
        <v>18160.485342421678</v>
      </c>
      <c r="CE11" s="6">
        <f>'a2'!AK11/'a2'!$E$6</f>
        <v>0.99151753732313175</v>
      </c>
      <c r="CF11" s="4">
        <f>'a6'!BC12</f>
        <v>11508.186086811695</v>
      </c>
      <c r="CG11" s="4">
        <f>'a5'!S11</f>
        <v>8324.4112954623542</v>
      </c>
      <c r="CH11" s="4">
        <f>'a4'!Z12</f>
        <v>2390.7002082250492</v>
      </c>
      <c r="CI11" s="6">
        <f>'a3'!J9/'a3'!B$4</f>
        <v>1.0168234203205724</v>
      </c>
      <c r="CJ11" s="4">
        <f t="shared" si="29"/>
        <v>36044.699148312844</v>
      </c>
      <c r="CK11" s="6">
        <f t="shared" si="30"/>
        <v>0.25112829496437578</v>
      </c>
      <c r="CL11" s="6">
        <f t="shared" si="31"/>
        <v>10.492515090245734</v>
      </c>
      <c r="CM11" s="225">
        <f t="shared" si="32"/>
        <v>0.31868053223136777</v>
      </c>
      <c r="CN11" s="4">
        <f>'a1'!BI11</f>
        <v>21076.64421088975</v>
      </c>
      <c r="CO11" s="6">
        <f>'a2'!AO11/'a2'!$E$6</f>
        <v>0.98055683842518782</v>
      </c>
      <c r="CP11" s="4">
        <f>'a6'!BI12</f>
        <v>12546.728687323723</v>
      </c>
      <c r="CQ11" s="4">
        <f>'a5'!U11</f>
        <v>10829.068593695067</v>
      </c>
      <c r="CR11" s="4">
        <f>'a4'!AB12</f>
        <v>2774.5920196282727</v>
      </c>
      <c r="CS11" s="6">
        <f>'a3'!K9/'a3'!B$4</f>
        <v>1.0135117234070739</v>
      </c>
      <c r="CT11" s="4">
        <f t="shared" si="33"/>
        <v>41825.655389407439</v>
      </c>
      <c r="CU11" s="6">
        <f t="shared" si="34"/>
        <v>0.37545292006540409</v>
      </c>
      <c r="CV11" s="6">
        <f t="shared" si="35"/>
        <v>10.641265195532791</v>
      </c>
      <c r="CW11" s="225">
        <f t="shared" si="36"/>
        <v>0.46219403601674403</v>
      </c>
      <c r="CX11" s="4">
        <f>'a1'!BO11</f>
        <v>20407.03537496908</v>
      </c>
      <c r="CY11" s="6">
        <f>'a2'!AS11/'a2'!$E$6</f>
        <v>0.94672497517294263</v>
      </c>
      <c r="CZ11" s="4">
        <f>'a6'!BO12</f>
        <v>9755.299786814272</v>
      </c>
      <c r="DA11" s="4">
        <f>'a5'!W11</f>
        <v>9702.0294878065906</v>
      </c>
      <c r="DB11" s="4">
        <f>'a4'!AD12</f>
        <v>2686.4427244260437</v>
      </c>
      <c r="DC11" s="6">
        <f>'a3'!L9/'a3'!B$4</f>
        <v>1.0274208504437674</v>
      </c>
      <c r="DD11" s="4">
        <f t="shared" si="37"/>
        <v>37080.375299874264</v>
      </c>
      <c r="DE11" s="6">
        <f t="shared" si="38"/>
        <v>0.2734014352371984</v>
      </c>
      <c r="DF11" s="6">
        <f t="shared" si="39"/>
        <v>10.520843140984404</v>
      </c>
      <c r="DG11" s="225">
        <f t="shared" si="40"/>
        <v>0.34601132173952304</v>
      </c>
    </row>
    <row r="12" spans="1:111" x14ac:dyDescent="0.2">
      <c r="A12" s="1">
        <v>1987</v>
      </c>
      <c r="B12" s="4">
        <f>'a1'!G12</f>
        <v>19781.180954028838</v>
      </c>
      <c r="C12" s="6">
        <f>'a2'!E12/'a2'!E$6</f>
        <v>0.97647523532382352</v>
      </c>
      <c r="D12" s="4">
        <f>'a6'!G13</f>
        <v>10532.339962802502</v>
      </c>
      <c r="E12" s="4">
        <f>'a5'!C12</f>
        <v>10473.07419953665</v>
      </c>
      <c r="F12" s="4">
        <f>'a4'!H13</f>
        <v>2517.9592422721598</v>
      </c>
      <c r="G12" s="6">
        <f>'a3'!B10/'a3'!B$4</f>
        <v>1.0176182275798118</v>
      </c>
      <c r="H12" s="4">
        <f t="shared" si="0"/>
        <v>38469.31518273869</v>
      </c>
      <c r="I12" s="6">
        <f t="shared" si="41"/>
        <v>0.30327182743935249</v>
      </c>
      <c r="J12" s="6">
        <f t="shared" si="1"/>
        <v>10.557616194255393</v>
      </c>
      <c r="K12" s="225">
        <f t="shared" si="2"/>
        <v>0.38148981575216023</v>
      </c>
      <c r="L12" s="4">
        <f>'a1'!M12</f>
        <v>15038.887981058408</v>
      </c>
      <c r="M12" s="6">
        <f>'a2'!I12/'a2'!$E$6</f>
        <v>1.0873806107848831</v>
      </c>
      <c r="N12" s="4">
        <f>'a6'!M13</f>
        <v>9486.3301763050767</v>
      </c>
      <c r="O12" s="4">
        <f>'a5'!E12</f>
        <v>9707.238007186299</v>
      </c>
      <c r="P12" s="4">
        <f>'a4'!L13</f>
        <v>1914.3097206079233</v>
      </c>
      <c r="Q12" s="6">
        <f>'a3'!C10/'a3'!B$4</f>
        <v>1.0050337793085178</v>
      </c>
      <c r="R12" s="4">
        <f t="shared" si="42"/>
        <v>33801.551003831009</v>
      </c>
      <c r="S12" s="6">
        <f t="shared" si="3"/>
        <v>0.20288739147399285</v>
      </c>
      <c r="T12" s="6">
        <f t="shared" si="43"/>
        <v>10.428261968105611</v>
      </c>
      <c r="U12" s="225">
        <f t="shared" si="4"/>
        <v>0.2566893782104428</v>
      </c>
      <c r="V12" s="4">
        <f>'a1'!S12</f>
        <v>17210.6871059771</v>
      </c>
      <c r="W12" s="6">
        <f>'a2'!M12/'a2'!$E$6</f>
        <v>1.0255722314600182</v>
      </c>
      <c r="X12" s="4">
        <f>'a6'!S13</f>
        <v>10479.144433327005</v>
      </c>
      <c r="Y12" s="4">
        <f>'a5'!G12</f>
        <v>9808.6834683001125</v>
      </c>
      <c r="Z12" s="4">
        <f>'a4'!N13</f>
        <v>2190.7594276125924</v>
      </c>
      <c r="AA12" s="6">
        <f>'a3'!D10/'a3'!$B$4</f>
        <v>1.0117896410120546</v>
      </c>
      <c r="AB12" s="4">
        <f t="shared" si="5"/>
        <v>36169.325823284395</v>
      </c>
      <c r="AC12" s="6">
        <f t="shared" si="6"/>
        <v>0.25380850287414747</v>
      </c>
      <c r="AD12" s="6">
        <f t="shared" si="7"/>
        <v>10.495966685659477</v>
      </c>
      <c r="AE12" s="225">
        <f t="shared" si="8"/>
        <v>0.32201061761530686</v>
      </c>
      <c r="AF12" s="4">
        <f>'a1'!Y12</f>
        <v>18381.702898145268</v>
      </c>
      <c r="AG12" s="6">
        <f>'a2'!Q12/'a2'!$E$6</f>
        <v>1.0027252892691152</v>
      </c>
      <c r="AH12" s="4">
        <f>'a6'!Y13</f>
        <v>13717.203324282124</v>
      </c>
      <c r="AI12" s="4">
        <f>'a5'!I12</f>
        <v>9497.1558478518564</v>
      </c>
      <c r="AJ12" s="4">
        <f>'a4'!P13</f>
        <v>2339.8187807214345</v>
      </c>
      <c r="AK12" s="6">
        <f>'a3'!E10/'a3'!B$4</f>
        <v>1.0092727513577957</v>
      </c>
      <c r="AL12" s="4">
        <f t="shared" si="9"/>
        <v>39670.816653202397</v>
      </c>
      <c r="AM12" s="6">
        <f t="shared" si="10"/>
        <v>0.32911118924110361</v>
      </c>
      <c r="AN12" s="6">
        <f t="shared" si="11"/>
        <v>10.588371099462412</v>
      </c>
      <c r="AO12" s="225">
        <f t="shared" si="12"/>
        <v>0.41116202469835716</v>
      </c>
      <c r="AP12" s="4">
        <f>'a1'!AE12</f>
        <v>16246.935836695211</v>
      </c>
      <c r="AQ12" s="6">
        <f>'a2'!U12/'a2'!$E$6</f>
        <v>1.0148283950803496</v>
      </c>
      <c r="AR12" s="4">
        <f>'a6'!AE13</f>
        <v>10797.771009058142</v>
      </c>
      <c r="AS12" s="4">
        <f>'a5'!K12</f>
        <v>10446.066107909739</v>
      </c>
      <c r="AT12" s="4">
        <f>'a4'!R13</f>
        <v>2068.0829088860592</v>
      </c>
      <c r="AU12" s="6">
        <f>'a3'!F10/'a3'!B$4</f>
        <v>1.0132467876539939</v>
      </c>
      <c r="AV12" s="4">
        <f t="shared" si="13"/>
        <v>36136.034244240014</v>
      </c>
      <c r="AW12" s="6">
        <f t="shared" si="14"/>
        <v>0.25309253774466051</v>
      </c>
      <c r="AX12" s="6">
        <f t="shared" si="15"/>
        <v>10.495045824982874</v>
      </c>
      <c r="AY12" s="225">
        <f t="shared" si="16"/>
        <v>0.32112217493526718</v>
      </c>
      <c r="AZ12" s="4">
        <f>'a1'!AK12</f>
        <v>17334.897870593621</v>
      </c>
      <c r="BA12" s="6">
        <f>'a2'!Y12/'a2'!$E$6</f>
        <v>0.96854626031874846</v>
      </c>
      <c r="BB12" s="4">
        <f>'a6'!AK13</f>
        <v>9846.7848366206545</v>
      </c>
      <c r="BC12" s="4">
        <f>'a5'!M12</f>
        <v>11020.62803805433</v>
      </c>
      <c r="BD12" s="4">
        <f>'a4'!T13</f>
        <v>2206.5702957039716</v>
      </c>
      <c r="BE12" s="6">
        <f>'a3'!G10/'a3'!B$4</f>
        <v>1.0063584580739171</v>
      </c>
      <c r="BF12" s="4">
        <f t="shared" si="17"/>
        <v>35675.903558519654</v>
      </c>
      <c r="BG12" s="6">
        <f t="shared" si="18"/>
        <v>0.24319701655164222</v>
      </c>
      <c r="BH12" s="6">
        <f t="shared" si="19"/>
        <v>10.482230769523101</v>
      </c>
      <c r="BI12" s="225">
        <f t="shared" si="20"/>
        <v>0.30875826092870656</v>
      </c>
      <c r="BJ12" s="4">
        <f>'a1'!AQ12</f>
        <v>21466.194297643324</v>
      </c>
      <c r="BK12" s="6">
        <f>'a2'!AC12/'a2'!$E$6</f>
        <v>0.97555914188836346</v>
      </c>
      <c r="BL12" s="4">
        <f>'a6'!AQ13</f>
        <v>9821.3286274856473</v>
      </c>
      <c r="BM12" s="4">
        <f>'a5'!O12</f>
        <v>10198.151364855614</v>
      </c>
      <c r="BN12" s="4">
        <f>'a4'!V13</f>
        <v>2732.4456741877366</v>
      </c>
      <c r="BO12" s="6">
        <f>'a3'!H10/'a3'!B$4</f>
        <v>1.0221221353821699</v>
      </c>
      <c r="BP12" s="4">
        <f t="shared" si="21"/>
        <v>39074.274149509554</v>
      </c>
      <c r="BQ12" s="6">
        <f t="shared" si="22"/>
        <v>0.31628201011650975</v>
      </c>
      <c r="BR12" s="6">
        <f t="shared" si="23"/>
        <v>10.573219579288855</v>
      </c>
      <c r="BS12" s="225">
        <f t="shared" si="24"/>
        <v>0.39654389892570147</v>
      </c>
      <c r="BT12" s="4">
        <f>'a1'!AW12</f>
        <v>19077.307981896862</v>
      </c>
      <c r="BU12" s="6">
        <f>'a2'!AG12/'a2'!$E$6</f>
        <v>0.98562353573958483</v>
      </c>
      <c r="BV12" s="4">
        <f>'a6'!AW13</f>
        <v>11659.207119219336</v>
      </c>
      <c r="BW12" s="4">
        <f>'a5'!Q12</f>
        <v>11144.721501793636</v>
      </c>
      <c r="BX12" s="4">
        <f>'a4'!X13</f>
        <v>2428.3627990828409</v>
      </c>
      <c r="BY12" s="6">
        <f>'a3'!I10/'a3'!B$4</f>
        <v>1.0161610809378725</v>
      </c>
      <c r="BZ12" s="4">
        <f t="shared" si="25"/>
        <v>39811.77824769303</v>
      </c>
      <c r="CA12" s="6">
        <f t="shared" si="26"/>
        <v>0.33214269417866266</v>
      </c>
      <c r="CB12" s="6">
        <f t="shared" si="27"/>
        <v>10.591918083363831</v>
      </c>
      <c r="CC12" s="225">
        <f t="shared" si="28"/>
        <v>0.41458414051185949</v>
      </c>
      <c r="CD12" s="4">
        <f>'a1'!BC12</f>
        <v>18476.973738355671</v>
      </c>
      <c r="CE12" s="6">
        <f>'a2'!AK12/'a2'!$E$6</f>
        <v>0.98963454804830031</v>
      </c>
      <c r="CF12" s="4">
        <f>'a6'!BC13</f>
        <v>11277.589314021279</v>
      </c>
      <c r="CG12" s="4">
        <f>'a5'!S12</f>
        <v>8454.8227741850587</v>
      </c>
      <c r="CH12" s="4">
        <f>'a4'!Z13</f>
        <v>2351.9458672277619</v>
      </c>
      <c r="CI12" s="6">
        <f>'a3'!J10/'a3'!B$4</f>
        <v>1.0254338322956684</v>
      </c>
      <c r="CJ12" s="4">
        <f t="shared" si="29"/>
        <v>36573.038747218226</v>
      </c>
      <c r="CK12" s="6">
        <f t="shared" si="30"/>
        <v>0.26249070973115873</v>
      </c>
      <c r="CL12" s="6">
        <f t="shared" si="31"/>
        <v>10.507066601681419</v>
      </c>
      <c r="CM12" s="225">
        <f t="shared" si="32"/>
        <v>0.332719771985035</v>
      </c>
      <c r="CN12" s="4">
        <f>'a1'!BI12</f>
        <v>21493.913867843403</v>
      </c>
      <c r="CO12" s="6">
        <f>'a2'!AO12/'a2'!$E$6</f>
        <v>0.97640569235214536</v>
      </c>
      <c r="CP12" s="4">
        <f>'a6'!BI13</f>
        <v>12701.874894029599</v>
      </c>
      <c r="CQ12" s="4">
        <f>'a5'!U12</f>
        <v>11130.512095701821</v>
      </c>
      <c r="CR12" s="4">
        <f>'a4'!AB13</f>
        <v>2735.9741161012553</v>
      </c>
      <c r="CS12" s="6">
        <f>'a3'!K10/'a3'!B$4</f>
        <v>1.0223870711352498</v>
      </c>
      <c r="CT12" s="4">
        <f t="shared" si="33"/>
        <v>43025.312154254854</v>
      </c>
      <c r="CU12" s="6">
        <f t="shared" si="34"/>
        <v>0.40125260982595606</v>
      </c>
      <c r="CV12" s="6">
        <f t="shared" si="35"/>
        <v>10.669543876236567</v>
      </c>
      <c r="CW12" s="225">
        <f t="shared" si="36"/>
        <v>0.48947719351364138</v>
      </c>
      <c r="CX12" s="4">
        <f>'a1'!BO12</f>
        <v>21169.691119121213</v>
      </c>
      <c r="CY12" s="6">
        <f>'a2'!AS12/'a2'!$E$6</f>
        <v>0.94277267002504528</v>
      </c>
      <c r="CZ12" s="4">
        <f>'a6'!BO13</f>
        <v>9827.7322798498844</v>
      </c>
      <c r="DA12" s="4">
        <f>'a5'!W12</f>
        <v>10380.558442715826</v>
      </c>
      <c r="DB12" s="4">
        <f>'a4'!AD13</f>
        <v>2694.7035939520888</v>
      </c>
      <c r="DC12" s="6">
        <f>'a3'!L10/'a3'!B$4</f>
        <v>1.0295403364684064</v>
      </c>
      <c r="DD12" s="4">
        <f t="shared" si="37"/>
        <v>38578.722732185051</v>
      </c>
      <c r="DE12" s="6">
        <f t="shared" si="38"/>
        <v>0.30562473446733679</v>
      </c>
      <c r="DF12" s="6">
        <f t="shared" si="39"/>
        <v>10.560456178918024</v>
      </c>
      <c r="DG12" s="225">
        <f t="shared" si="40"/>
        <v>0.38422982154136132</v>
      </c>
    </row>
    <row r="13" spans="1:111" x14ac:dyDescent="0.2">
      <c r="A13" s="1">
        <v>1988</v>
      </c>
      <c r="B13" s="4">
        <f>'a1'!G13</f>
        <v>20329.208095313828</v>
      </c>
      <c r="C13" s="6">
        <f>'a2'!E13/'a2'!E$6</f>
        <v>0.97105107932999557</v>
      </c>
      <c r="D13" s="4">
        <f>'a6'!G14</f>
        <v>10747.889363852266</v>
      </c>
      <c r="E13" s="4">
        <f>'a5'!C13</f>
        <v>10942.178524292774</v>
      </c>
      <c r="F13" s="4">
        <f>'a4'!H14</f>
        <v>2581.9745818030292</v>
      </c>
      <c r="G13" s="6">
        <f>'a3'!B11/'a3'!B$4</f>
        <v>1.0186779705921316</v>
      </c>
      <c r="H13" s="4">
        <f t="shared" si="0"/>
        <v>39574.409378103905</v>
      </c>
      <c r="I13" s="6">
        <f t="shared" si="41"/>
        <v>0.32703786471938706</v>
      </c>
      <c r="J13" s="6">
        <f t="shared" si="1"/>
        <v>10.585937960521711</v>
      </c>
      <c r="K13" s="225">
        <f t="shared" si="2"/>
        <v>0.40881454202664597</v>
      </c>
      <c r="L13" s="4">
        <f>'a1'!M13</f>
        <v>15711.796195359158</v>
      </c>
      <c r="M13" s="6">
        <f>'a2'!I13/'a2'!$E$6</f>
        <v>1.0722622575363214</v>
      </c>
      <c r="N13" s="4">
        <f>'a6'!M14</f>
        <v>10156.297365905386</v>
      </c>
      <c r="O13" s="4">
        <f>'a5'!E13</f>
        <v>9753.3884220276595</v>
      </c>
      <c r="P13" s="4">
        <f>'a4'!L14</f>
        <v>1995.5257588335801</v>
      </c>
      <c r="Q13" s="6">
        <f>'a3'!C11/'a3'!B$4</f>
        <v>1.0094052192343357</v>
      </c>
      <c r="R13" s="4">
        <f t="shared" si="42"/>
        <v>35088.263980214899</v>
      </c>
      <c r="S13" s="6">
        <f t="shared" si="3"/>
        <v>0.23055930278589473</v>
      </c>
      <c r="T13" s="6">
        <f t="shared" si="43"/>
        <v>10.465621994005307</v>
      </c>
      <c r="U13" s="225">
        <f t="shared" si="4"/>
        <v>0.29273418105633586</v>
      </c>
      <c r="V13" s="4">
        <f>'a1'!S13</f>
        <v>17596.237885666993</v>
      </c>
      <c r="W13" s="6">
        <f>'a2'!M13/'a2'!$E$6</f>
        <v>1.016915059445535</v>
      </c>
      <c r="X13" s="4">
        <f>'a6'!S14</f>
        <v>11408.094860897587</v>
      </c>
      <c r="Y13" s="4">
        <f>'a5'!G13</f>
        <v>10693.484677471162</v>
      </c>
      <c r="Z13" s="4">
        <f>'a4'!N14</f>
        <v>2234.865162633886</v>
      </c>
      <c r="AA13" s="6">
        <f>'a3'!D11/'a3'!$B$4</f>
        <v>1.0145714664193934</v>
      </c>
      <c r="AB13" s="4">
        <f t="shared" si="5"/>
        <v>38310.820893912751</v>
      </c>
      <c r="AC13" s="6">
        <f t="shared" si="6"/>
        <v>0.29986326625723081</v>
      </c>
      <c r="AD13" s="6">
        <f t="shared" si="7"/>
        <v>10.553487665131865</v>
      </c>
      <c r="AE13" s="225">
        <f t="shared" si="8"/>
        <v>0.3775066274454752</v>
      </c>
      <c r="AF13" s="4">
        <f>'a1'!Y13</f>
        <v>18847.189528497041</v>
      </c>
      <c r="AG13" s="6">
        <f>'a2'!Q13/'a2'!$E$6</f>
        <v>0.99267916753969387</v>
      </c>
      <c r="AH13" s="4">
        <f>'a6'!Y14</f>
        <v>14244.872979273505</v>
      </c>
      <c r="AI13" s="4">
        <f>'a5'!I13</f>
        <v>10092.058911927306</v>
      </c>
      <c r="AJ13" s="4">
        <f>'a4'!P14</f>
        <v>2393.7461839559351</v>
      </c>
      <c r="AK13" s="6">
        <f>'a3'!E11/'a3'!B$4</f>
        <v>1.0072857332096967</v>
      </c>
      <c r="AL13" s="4">
        <f t="shared" si="9"/>
        <v>40948.580645884525</v>
      </c>
      <c r="AM13" s="6">
        <f t="shared" si="10"/>
        <v>0.35659064466900353</v>
      </c>
      <c r="AN13" s="6">
        <f t="shared" si="11"/>
        <v>10.620072428018361</v>
      </c>
      <c r="AO13" s="225">
        <f t="shared" si="12"/>
        <v>0.44174733908812425</v>
      </c>
      <c r="AP13" s="4">
        <f>'a1'!AE13</f>
        <v>16748.15738776941</v>
      </c>
      <c r="AQ13" s="6">
        <f>'a2'!U13/'a2'!$E$6</f>
        <v>1.0050952201402217</v>
      </c>
      <c r="AR13" s="4">
        <f>'a6'!AE14</f>
        <v>11218.280675759223</v>
      </c>
      <c r="AS13" s="4">
        <f>'a5'!K13</f>
        <v>10363.579702101253</v>
      </c>
      <c r="AT13" s="4">
        <f>'a4'!R14</f>
        <v>2127.1520496278176</v>
      </c>
      <c r="AU13" s="6">
        <f>'a3'!F11/'a3'!B$4</f>
        <v>1.017883163332892</v>
      </c>
      <c r="AV13" s="4">
        <f t="shared" si="13"/>
        <v>36937.149095111752</v>
      </c>
      <c r="AW13" s="6">
        <f t="shared" si="14"/>
        <v>0.2703212278339383</v>
      </c>
      <c r="AX13" s="6">
        <f t="shared" si="15"/>
        <v>10.516973074140196</v>
      </c>
      <c r="AY13" s="225">
        <f t="shared" si="16"/>
        <v>0.34227749680122116</v>
      </c>
      <c r="AZ13" s="4">
        <f>'a1'!AK13</f>
        <v>17778.503884042846</v>
      </c>
      <c r="BA13" s="6">
        <f>'a2'!Y13/'a2'!$E$6</f>
        <v>0.96080396954848468</v>
      </c>
      <c r="BB13" s="4">
        <f>'a6'!AK14</f>
        <v>10055.640355304819</v>
      </c>
      <c r="BC13" s="4">
        <f>'a5'!M13</f>
        <v>11346.175767258193</v>
      </c>
      <c r="BD13" s="4">
        <f>'a4'!T14</f>
        <v>2258.0144251495217</v>
      </c>
      <c r="BE13" s="6">
        <f>'a3'!G11/'a3'!B$4</f>
        <v>1.0117896410120546</v>
      </c>
      <c r="BF13" s="4">
        <f t="shared" si="17"/>
        <v>36652.543956605623</v>
      </c>
      <c r="BG13" s="6">
        <f t="shared" si="18"/>
        <v>0.26420054023989048</v>
      </c>
      <c r="BH13" s="6">
        <f t="shared" si="19"/>
        <v>10.509238117091575</v>
      </c>
      <c r="BI13" s="225">
        <f t="shared" si="20"/>
        <v>0.33481484132588707</v>
      </c>
      <c r="BJ13" s="4">
        <f>'a1'!AQ13</f>
        <v>22105.94575255473</v>
      </c>
      <c r="BK13" s="6">
        <f>'a2'!AC13/'a2'!$E$6</f>
        <v>0.97066913371721564</v>
      </c>
      <c r="BL13" s="4">
        <f>'a6'!AQ14</f>
        <v>10069.780678899975</v>
      </c>
      <c r="BM13" s="4">
        <f>'a5'!O13</f>
        <v>10799.563400634946</v>
      </c>
      <c r="BN13" s="4">
        <f>'a4'!V14</f>
        <v>2807.634698420447</v>
      </c>
      <c r="BO13" s="6">
        <f>'a3'!H11/'a3'!B$4</f>
        <v>1.0218571996290899</v>
      </c>
      <c r="BP13" s="4">
        <f t="shared" si="21"/>
        <v>40383.049137617527</v>
      </c>
      <c r="BQ13" s="6">
        <f t="shared" si="22"/>
        <v>0.34442838468711495</v>
      </c>
      <c r="BR13" s="6">
        <f t="shared" si="23"/>
        <v>10.606165400101139</v>
      </c>
      <c r="BS13" s="225">
        <f t="shared" si="24"/>
        <v>0.42832989444302638</v>
      </c>
      <c r="BT13" s="4">
        <f>'a1'!AW13</f>
        <v>19335.808491024833</v>
      </c>
      <c r="BU13" s="6">
        <f>'a2'!AG13/'a2'!$E$6</f>
        <v>0.9814371770000242</v>
      </c>
      <c r="BV13" s="4">
        <f>'a6'!AW14</f>
        <v>11650.742265031402</v>
      </c>
      <c r="BW13" s="4">
        <f>'a5'!Q13</f>
        <v>11334.5496864294</v>
      </c>
      <c r="BX13" s="4">
        <f>'a4'!X14</f>
        <v>2455.804761718467</v>
      </c>
      <c r="BY13" s="6">
        <f>'a3'!I11/'a3'!B$4</f>
        <v>1.0148364021724732</v>
      </c>
      <c r="BZ13" s="4">
        <f t="shared" si="25"/>
        <v>40092.500861481189</v>
      </c>
      <c r="CA13" s="6">
        <f t="shared" si="26"/>
        <v>0.33817988461240056</v>
      </c>
      <c r="CB13" s="6">
        <f t="shared" si="27"/>
        <v>10.598944584870305</v>
      </c>
      <c r="CC13" s="225">
        <f t="shared" si="28"/>
        <v>0.42136328092726444</v>
      </c>
      <c r="CD13" s="4">
        <f>'a1'!BC13</f>
        <v>18655.449925843081</v>
      </c>
      <c r="CE13" s="6">
        <f>'a2'!AK13/'a2'!$E$6</f>
        <v>0.98744069845886506</v>
      </c>
      <c r="CF13" s="4">
        <f>'a6'!BC14</f>
        <v>11278.126613777858</v>
      </c>
      <c r="CG13" s="4">
        <f>'a5'!S13</f>
        <v>8699.6211209651919</v>
      </c>
      <c r="CH13" s="4">
        <f>'a4'!Z14</f>
        <v>2369.3936967337859</v>
      </c>
      <c r="CI13" s="6">
        <f>'a3'!J11/'a3'!B$4</f>
        <v>1.0235792820241092</v>
      </c>
      <c r="CJ13" s="4">
        <f t="shared" si="29"/>
        <v>36879.054391652877</v>
      </c>
      <c r="CK13" s="6">
        <f t="shared" si="30"/>
        <v>0.26907184937012335</v>
      </c>
      <c r="CL13" s="6">
        <f t="shared" si="31"/>
        <v>10.515399037202252</v>
      </c>
      <c r="CM13" s="225">
        <f t="shared" si="32"/>
        <v>0.3407588722892182</v>
      </c>
      <c r="CN13" s="4">
        <f>'a1'!BI13</f>
        <v>22101.559300728564</v>
      </c>
      <c r="CO13" s="6">
        <f>'a2'!AO13/'a2'!$E$6</f>
        <v>0.97082726382165563</v>
      </c>
      <c r="CP13" s="4">
        <f>'a6'!BI14</f>
        <v>12767.798034965672</v>
      </c>
      <c r="CQ13" s="4">
        <f>'a5'!U13</f>
        <v>11456.758307627544</v>
      </c>
      <c r="CR13" s="4">
        <f>'a4'!AB14</f>
        <v>2807.0775834031592</v>
      </c>
      <c r="CS13" s="6">
        <f>'a3'!K11/'a3'!B$4</f>
        <v>1.02172473175255</v>
      </c>
      <c r="CT13" s="4">
        <f t="shared" si="33"/>
        <v>43805.707226969396</v>
      </c>
      <c r="CU13" s="6">
        <f t="shared" si="34"/>
        <v>0.418035702587709</v>
      </c>
      <c r="CV13" s="6">
        <f t="shared" si="35"/>
        <v>10.687519389861574</v>
      </c>
      <c r="CW13" s="225">
        <f t="shared" si="36"/>
        <v>0.50681989681921702</v>
      </c>
      <c r="CX13" s="4">
        <f>'a1'!BO13</f>
        <v>21741.314983717853</v>
      </c>
      <c r="CY13" s="6">
        <f>'a2'!AS13/'a2'!$E$6</f>
        <v>0.94327264295121138</v>
      </c>
      <c r="CZ13" s="4">
        <f>'a6'!BO14</f>
        <v>9901.6134529390401</v>
      </c>
      <c r="DA13" s="4">
        <f>'a5'!W13</f>
        <v>11084.643146901086</v>
      </c>
      <c r="DB13" s="4">
        <f>'a4'!AD14</f>
        <v>2761.3236285319385</v>
      </c>
      <c r="DC13" s="6">
        <f>'a3'!L11/'a3'!B$4</f>
        <v>1.0291429328387867</v>
      </c>
      <c r="DD13" s="4">
        <f t="shared" si="37"/>
        <v>39861.711521432626</v>
      </c>
      <c r="DE13" s="6">
        <f t="shared" si="38"/>
        <v>0.33321655380998327</v>
      </c>
      <c r="DF13" s="6">
        <f t="shared" si="39"/>
        <v>10.593171531164899</v>
      </c>
      <c r="DG13" s="225">
        <f t="shared" si="40"/>
        <v>0.41579346191298477</v>
      </c>
    </row>
    <row r="14" spans="1:111" s="91" customFormat="1" x14ac:dyDescent="0.2">
      <c r="A14" s="1">
        <v>1989</v>
      </c>
      <c r="B14" s="4">
        <f>'a1'!G14</f>
        <v>20655.333193458569</v>
      </c>
      <c r="C14" s="6">
        <f>'a2'!E14/'a2'!E$6</f>
        <v>0.97033374239485171</v>
      </c>
      <c r="D14" s="4">
        <f>'a6'!G15</f>
        <v>10884.817517347659</v>
      </c>
      <c r="E14" s="4">
        <f>'a5'!C14</f>
        <v>11254.851430125085</v>
      </c>
      <c r="F14" s="4">
        <f>'a4'!H15</f>
        <v>2572.4997460338868</v>
      </c>
      <c r="G14" s="6">
        <f>'a3'!B12/'a3'!B$4</f>
        <v>1.0223870711352498</v>
      </c>
      <c r="H14" s="4">
        <f t="shared" si="0"/>
        <v>40496.481936033015</v>
      </c>
      <c r="I14" s="6">
        <f t="shared" si="41"/>
        <v>0.34686785828785199</v>
      </c>
      <c r="J14" s="6">
        <f t="shared" si="1"/>
        <v>10.608970383544618</v>
      </c>
      <c r="K14" s="225">
        <f t="shared" si="2"/>
        <v>0.43103613119665274</v>
      </c>
      <c r="L14" s="4">
        <f>'a1'!M14</f>
        <v>16080.103928360197</v>
      </c>
      <c r="M14" s="6">
        <f>'a2'!I14/'a2'!$E$6</f>
        <v>1.0679359323004813</v>
      </c>
      <c r="N14" s="4">
        <f>'a6'!M15</f>
        <v>10539.578998209288</v>
      </c>
      <c r="O14" s="4">
        <f>'a5'!E14</f>
        <v>9665.0334408983053</v>
      </c>
      <c r="P14" s="4">
        <f>'a4'!L15</f>
        <v>2002.6819652081681</v>
      </c>
      <c r="Q14" s="6">
        <f>'a3'!C12/'a3'!B$4</f>
        <v>1.0082130083454763</v>
      </c>
      <c r="R14" s="4">
        <f t="shared" si="42"/>
        <v>35664.981917488141</v>
      </c>
      <c r="S14" s="6">
        <f t="shared" si="3"/>
        <v>0.24296213691061008</v>
      </c>
      <c r="T14" s="6">
        <f t="shared" si="43"/>
        <v>10.481924587702004</v>
      </c>
      <c r="U14" s="225">
        <f t="shared" si="4"/>
        <v>0.30846285793819295</v>
      </c>
      <c r="V14" s="4">
        <f>'a1'!S14</f>
        <v>17771.392130799904</v>
      </c>
      <c r="W14" s="6">
        <f>'a2'!M14/'a2'!$E$6</f>
        <v>1.0203072723001847</v>
      </c>
      <c r="X14" s="4">
        <f>'a6'!S15</f>
        <v>11470.021013662481</v>
      </c>
      <c r="Y14" s="4">
        <f>'a5'!G14</f>
        <v>11515.56267499243</v>
      </c>
      <c r="Z14" s="4">
        <f>'a4'!N15</f>
        <v>2213.3219210247194</v>
      </c>
      <c r="AA14" s="6">
        <f>'a3'!D12/'a3'!$B$4</f>
        <v>1.019472777851371</v>
      </c>
      <c r="AB14" s="4">
        <f t="shared" si="5"/>
        <v>39662.121909100999</v>
      </c>
      <c r="AC14" s="6">
        <f t="shared" si="6"/>
        <v>0.32892420100668812</v>
      </c>
      <c r="AD14" s="6">
        <f t="shared" si="7"/>
        <v>10.588151903141345</v>
      </c>
      <c r="AE14" s="225">
        <f t="shared" si="8"/>
        <v>0.4109505449686956</v>
      </c>
      <c r="AF14" s="4">
        <f>'a1'!Y14</f>
        <v>19043.172416387395</v>
      </c>
      <c r="AG14" s="6">
        <f>'a2'!Q14/'a2'!$E$6</f>
        <v>0.99044183550063758</v>
      </c>
      <c r="AH14" s="4">
        <f>'a6'!Y15</f>
        <v>14096.895707505257</v>
      </c>
      <c r="AI14" s="4">
        <f>'a5'!I14</f>
        <v>10575.227345781752</v>
      </c>
      <c r="AJ14" s="4">
        <f>'a4'!P15</f>
        <v>2371.7146436713256</v>
      </c>
      <c r="AK14" s="6">
        <f>'a3'!E12/'a3'!B$4</f>
        <v>1.0100675586170353</v>
      </c>
      <c r="AL14" s="4">
        <f t="shared" si="9"/>
        <v>41575.959500246878</v>
      </c>
      <c r="AM14" s="6">
        <f t="shared" si="10"/>
        <v>0.370082987044898</v>
      </c>
      <c r="AN14" s="6">
        <f t="shared" si="11"/>
        <v>10.635277382574056</v>
      </c>
      <c r="AO14" s="225">
        <f t="shared" si="12"/>
        <v>0.45641701813792568</v>
      </c>
      <c r="AP14" s="4">
        <f>'a1'!AE14</f>
        <v>17032.384792328965</v>
      </c>
      <c r="AQ14" s="6">
        <f>'a2'!U14/'a2'!$E$6</f>
        <v>1.0008815926610257</v>
      </c>
      <c r="AR14" s="4">
        <f>'a6'!AE15</f>
        <v>11231.494366597186</v>
      </c>
      <c r="AS14" s="4">
        <f>'a5'!K14</f>
        <v>10142.359451383756</v>
      </c>
      <c r="AT14" s="4">
        <f>'a4'!R15</f>
        <v>2121.2829220539479</v>
      </c>
      <c r="AU14" s="6">
        <f>'a3'!F12/'a3'!B$4</f>
        <v>1.0202675851106107</v>
      </c>
      <c r="AV14" s="4">
        <f t="shared" si="13"/>
        <v>37035.684071801545</v>
      </c>
      <c r="AW14" s="6">
        <f t="shared" si="14"/>
        <v>0.27244031047795036</v>
      </c>
      <c r="AX14" s="6">
        <f t="shared" si="15"/>
        <v>10.519637161231348</v>
      </c>
      <c r="AY14" s="225">
        <f t="shared" si="16"/>
        <v>0.34484779732035498</v>
      </c>
      <c r="AZ14" s="4">
        <f>'a1'!AK14</f>
        <v>17979.451065742032</v>
      </c>
      <c r="BA14" s="6">
        <f>'a2'!Y14/'a2'!$E$6</f>
        <v>0.95753010154709295</v>
      </c>
      <c r="BB14" s="4">
        <f>'a6'!AK15</f>
        <v>10232.360359080465</v>
      </c>
      <c r="BC14" s="4">
        <f>'a5'!M14</f>
        <v>11503.152134845315</v>
      </c>
      <c r="BD14" s="4">
        <f>'a4'!T15</f>
        <v>2239.2344324466221</v>
      </c>
      <c r="BE14" s="6">
        <f>'a3'!G12/'a3'!B$4</f>
        <v>1.0144389985428535</v>
      </c>
      <c r="BF14" s="4">
        <f t="shared" si="17"/>
        <v>37242.230255121693</v>
      </c>
      <c r="BG14" s="6">
        <f t="shared" si="18"/>
        <v>0.27688227055105818</v>
      </c>
      <c r="BH14" s="6">
        <f t="shared" si="19"/>
        <v>10.525198618295967</v>
      </c>
      <c r="BI14" s="225">
        <f t="shared" si="20"/>
        <v>0.35021346874596626</v>
      </c>
      <c r="BJ14" s="4">
        <f>'a1'!AQ14</f>
        <v>22330.811551269609</v>
      </c>
      <c r="BK14" s="6">
        <f>'a2'!AC14/'a2'!$E$6</f>
        <v>0.97392812294190945</v>
      </c>
      <c r="BL14" s="4">
        <f>'a6'!AQ15</f>
        <v>10197.517631357583</v>
      </c>
      <c r="BM14" s="4">
        <f>'a5'!O14</f>
        <v>11248.101527973789</v>
      </c>
      <c r="BN14" s="4">
        <f>'a4'!V15</f>
        <v>2781.1706790846874</v>
      </c>
      <c r="BO14" s="6">
        <f>'a3'!H12/'a3'!B$4</f>
        <v>1.0259637038018281</v>
      </c>
      <c r="BP14" s="4">
        <f t="shared" si="21"/>
        <v>41462.326418244382</v>
      </c>
      <c r="BQ14" s="6">
        <f t="shared" si="22"/>
        <v>0.36763920616681273</v>
      </c>
      <c r="BR14" s="6">
        <f t="shared" si="23"/>
        <v>10.632540496770678</v>
      </c>
      <c r="BS14" s="225">
        <f t="shared" si="24"/>
        <v>0.45377648171379864</v>
      </c>
      <c r="BT14" s="4">
        <f>'a1'!AW14</f>
        <v>19614.202675866469</v>
      </c>
      <c r="BU14" s="6">
        <f>'a2'!AG14/'a2'!$E$6</f>
        <v>0.97868627809220221</v>
      </c>
      <c r="BV14" s="4">
        <f>'a6'!AW15</f>
        <v>11771.213988673515</v>
      </c>
      <c r="BW14" s="4">
        <f>'a5'!Q14</f>
        <v>11427.547477078608</v>
      </c>
      <c r="BX14" s="4">
        <f>'a4'!X15</f>
        <v>2442.8330896304929</v>
      </c>
      <c r="BY14" s="6">
        <f>'a3'!I12/'a3'!B$4</f>
        <v>1.0225195390117896</v>
      </c>
      <c r="BZ14" s="4">
        <f t="shared" si="25"/>
        <v>40851.781801152742</v>
      </c>
      <c r="CA14" s="6">
        <f t="shared" si="26"/>
        <v>0.35450889909273653</v>
      </c>
      <c r="CB14" s="6">
        <f t="shared" si="27"/>
        <v>10.617705717480179</v>
      </c>
      <c r="CC14" s="225">
        <f t="shared" si="28"/>
        <v>0.43946394627220164</v>
      </c>
      <c r="CD14" s="4">
        <f>'a1'!BC14</f>
        <v>18921.190968758307</v>
      </c>
      <c r="CE14" s="6">
        <f>'a2'!AK14/'a2'!$E$6</f>
        <v>0.98703616105414094</v>
      </c>
      <c r="CF14" s="4">
        <f>'a6'!BC15</f>
        <v>11608.519118624279</v>
      </c>
      <c r="CG14" s="4">
        <f>'a5'!S14</f>
        <v>8893.3063420992748</v>
      </c>
      <c r="CH14" s="4">
        <f>'a4'!Z15</f>
        <v>2356.5225748672233</v>
      </c>
      <c r="CI14" s="6">
        <f>'a3'!J12/'a3'!B$4</f>
        <v>1.0325870976288252</v>
      </c>
      <c r="CJ14" s="4">
        <f t="shared" si="29"/>
        <v>38021.098705589749</v>
      </c>
      <c r="CK14" s="6">
        <f t="shared" si="30"/>
        <v>0.2936325319384589</v>
      </c>
      <c r="CL14" s="6">
        <f t="shared" si="31"/>
        <v>10.545896513720347</v>
      </c>
      <c r="CM14" s="225">
        <f t="shared" si="32"/>
        <v>0.37018271507089351</v>
      </c>
      <c r="CN14" s="4">
        <f>'a1'!BI14</f>
        <v>22657.980847167601</v>
      </c>
      <c r="CO14" s="6">
        <f>'a2'!AO14/'a2'!$E$6</f>
        <v>0.96997377290632103</v>
      </c>
      <c r="CP14" s="4">
        <f>'a6'!BI15</f>
        <v>12769.852030663058</v>
      </c>
      <c r="CQ14" s="4">
        <f>'a5'!U14</f>
        <v>11546.62843456092</v>
      </c>
      <c r="CR14" s="4">
        <f>'a4'!AB15</f>
        <v>2821.9176824239612</v>
      </c>
      <c r="CS14" s="6">
        <f>'a3'!K12/'a3'!B$4</f>
        <v>1.0272883825672274</v>
      </c>
      <c r="CT14" s="4">
        <f t="shared" si="33"/>
        <v>44658.496247767507</v>
      </c>
      <c r="CU14" s="6">
        <f t="shared" si="34"/>
        <v>0.4363756918350456</v>
      </c>
      <c r="CV14" s="6">
        <f t="shared" si="35"/>
        <v>10.706799853706967</v>
      </c>
      <c r="CW14" s="225">
        <f t="shared" si="36"/>
        <v>0.52542161085309813</v>
      </c>
      <c r="CX14" s="4">
        <f>'a1'!BO14</f>
        <v>22442.968976061438</v>
      </c>
      <c r="CY14" s="6">
        <f>'a2'!AS14/'a2'!$E$6</f>
        <v>0.93968724688148186</v>
      </c>
      <c r="CZ14" s="4">
        <f>'a6'!BO15</f>
        <v>10039.553618632348</v>
      </c>
      <c r="DA14" s="4">
        <f>'a5'!W14</f>
        <v>11658.079188998991</v>
      </c>
      <c r="DB14" s="4">
        <f>'a4'!AD15</f>
        <v>2795.1392238711824</v>
      </c>
      <c r="DC14" s="6">
        <f>'a3'!L12/'a3'!B$4</f>
        <v>1.0309974831103459</v>
      </c>
      <c r="DD14" s="4">
        <f t="shared" si="37"/>
        <v>41231.512482304155</v>
      </c>
      <c r="DE14" s="6">
        <f t="shared" si="38"/>
        <v>0.36267534640778637</v>
      </c>
      <c r="DF14" s="6">
        <f t="shared" si="39"/>
        <v>10.626958109051973</v>
      </c>
      <c r="DG14" s="225">
        <f t="shared" si="40"/>
        <v>0.44839061647724071</v>
      </c>
    </row>
    <row r="15" spans="1:111" x14ac:dyDescent="0.2">
      <c r="A15" s="1">
        <v>1990</v>
      </c>
      <c r="B15" s="4">
        <f>'a1'!G15</f>
        <v>20610.203885445229</v>
      </c>
      <c r="C15" s="6">
        <f>'a2'!E15/'a2'!E$6</f>
        <v>0.96694046017397839</v>
      </c>
      <c r="D15" s="4">
        <f>'a6'!G16</f>
        <v>11131.964040011526</v>
      </c>
      <c r="E15" s="4">
        <f>'a5'!C15</f>
        <v>11636.672500842422</v>
      </c>
      <c r="F15" s="4">
        <f>'a4'!H16</f>
        <v>2656.0403724760204</v>
      </c>
      <c r="G15" s="6">
        <f>'a3'!B13/'a3'!B$4</f>
        <v>1.0266260431845278</v>
      </c>
      <c r="H15" s="4">
        <f t="shared" si="0"/>
        <v>41107.581207018993</v>
      </c>
      <c r="I15" s="6">
        <f t="shared" si="41"/>
        <v>0.36001009368911113</v>
      </c>
      <c r="J15" s="6">
        <f t="shared" si="1"/>
        <v>10.623947841065819</v>
      </c>
      <c r="K15" s="225">
        <f t="shared" si="2"/>
        <v>0.44548632202183719</v>
      </c>
      <c r="L15" s="4">
        <f>'a1'!M15</f>
        <v>16135.289797841238</v>
      </c>
      <c r="M15" s="6">
        <f>'a2'!I15/'a2'!$E$6</f>
        <v>1.0546114393716961</v>
      </c>
      <c r="N15" s="4">
        <f>'a6'!M16</f>
        <v>10771.708285567416</v>
      </c>
      <c r="O15" s="4">
        <f>'a5'!E15</f>
        <v>9612.2894895579084</v>
      </c>
      <c r="P15" s="4">
        <f>'a4'!L16</f>
        <v>2079.357456280738</v>
      </c>
      <c r="Q15" s="6">
        <f>'a3'!C13/'a3'!B$4</f>
        <v>1.0080805404689364</v>
      </c>
      <c r="R15" s="4">
        <f t="shared" si="42"/>
        <v>35606.515107442727</v>
      </c>
      <c r="S15" s="6">
        <f t="shared" si="3"/>
        <v>0.2417047559624414</v>
      </c>
      <c r="T15" s="6">
        <f t="shared" si="43"/>
        <v>10.480283908732115</v>
      </c>
      <c r="U15" s="225">
        <f t="shared" si="4"/>
        <v>0.30687993746159042</v>
      </c>
      <c r="V15" s="4">
        <f>'a1'!S15</f>
        <v>18243.305420079138</v>
      </c>
      <c r="W15" s="6">
        <f>'a2'!M15/'a2'!$E$6</f>
        <v>1.0103674209880171</v>
      </c>
      <c r="X15" s="4">
        <f>'a6'!S16</f>
        <v>11412.581141343662</v>
      </c>
      <c r="Y15" s="4">
        <f>'a5'!G15</f>
        <v>12488.609644905548</v>
      </c>
      <c r="Z15" s="4">
        <f>'a4'!N16</f>
        <v>2351.0177770419496</v>
      </c>
      <c r="AA15" s="6">
        <f>'a3'!D13/'a3'!$B$4</f>
        <v>1.0173532918267321</v>
      </c>
      <c r="AB15" s="4">
        <f t="shared" si="5"/>
        <v>40676.444433453718</v>
      </c>
      <c r="AC15" s="6">
        <f t="shared" si="6"/>
        <v>0.35073811246224396</v>
      </c>
      <c r="AD15" s="6">
        <f t="shared" si="7"/>
        <v>10.613404443035174</v>
      </c>
      <c r="AE15" s="225">
        <f t="shared" si="8"/>
        <v>0.43531409397358334</v>
      </c>
      <c r="AF15" s="4">
        <f>'a1'!Y15</f>
        <v>19047.70273194274</v>
      </c>
      <c r="AG15" s="6">
        <f>'a2'!Q15/'a2'!$E$6</f>
        <v>0.98253121708538027</v>
      </c>
      <c r="AH15" s="4">
        <f>'a6'!Y16</f>
        <v>13909.144582843663</v>
      </c>
      <c r="AI15" s="4">
        <f>'a5'!I15</f>
        <v>11108.035943163428</v>
      </c>
      <c r="AJ15" s="4">
        <f>'a4'!P16</f>
        <v>2454.6805912332106</v>
      </c>
      <c r="AK15" s="6">
        <f>'a3'!E13/'a3'!B$4</f>
        <v>1.0153662736786331</v>
      </c>
      <c r="AL15" s="4">
        <f t="shared" si="9"/>
        <v>41911.743267938313</v>
      </c>
      <c r="AM15" s="6">
        <f t="shared" si="10"/>
        <v>0.37730431675095782</v>
      </c>
      <c r="AN15" s="6">
        <f t="shared" si="11"/>
        <v>10.643321335566773</v>
      </c>
      <c r="AO15" s="225">
        <f t="shared" si="12"/>
        <v>0.46417779165833312</v>
      </c>
      <c r="AP15" s="4">
        <f>'a1'!AE15</f>
        <v>17334.183604537422</v>
      </c>
      <c r="AQ15" s="6">
        <f>'a2'!U15/'a2'!$E$6</f>
        <v>0.99152702082695665</v>
      </c>
      <c r="AR15" s="4">
        <f>'a6'!AE16</f>
        <v>11844.800285345251</v>
      </c>
      <c r="AS15" s="4">
        <f>'a5'!K15</f>
        <v>9946.006803305514</v>
      </c>
      <c r="AT15" s="4">
        <f>'a4'!R16</f>
        <v>2233.8590987970092</v>
      </c>
      <c r="AU15" s="6">
        <f>'a3'!F13/'a3'!B$4</f>
        <v>1.0242416214068089</v>
      </c>
      <c r="AV15" s="4">
        <f t="shared" si="13"/>
        <v>37634.99984340636</v>
      </c>
      <c r="AW15" s="6">
        <f t="shared" si="14"/>
        <v>0.28532913120491615</v>
      </c>
      <c r="AX15" s="6">
        <f t="shared" si="15"/>
        <v>10.535689743307781</v>
      </c>
      <c r="AY15" s="225">
        <f t="shared" si="16"/>
        <v>0.36033526399572646</v>
      </c>
      <c r="AZ15" s="4">
        <f>'a1'!AK15</f>
        <v>17887.130258657086</v>
      </c>
      <c r="BA15" s="6">
        <f>'a2'!Y15/'a2'!$E$6</f>
        <v>0.95326801568930952</v>
      </c>
      <c r="BB15" s="4">
        <f>'a6'!AK16</f>
        <v>10422.996773182052</v>
      </c>
      <c r="BC15" s="4">
        <f>'a5'!M15</f>
        <v>11718.323784491271</v>
      </c>
      <c r="BD15" s="4">
        <f>'a4'!T16</f>
        <v>2305.1174252711357</v>
      </c>
      <c r="BE15" s="6">
        <f>'a3'!G13/'a3'!B$4</f>
        <v>1.0200026493575309</v>
      </c>
      <c r="BF15" s="4">
        <f t="shared" si="17"/>
        <v>37625.278674453963</v>
      </c>
      <c r="BG15" s="6">
        <f t="shared" si="18"/>
        <v>0.28512006878770579</v>
      </c>
      <c r="BH15" s="6">
        <f t="shared" si="19"/>
        <v>10.535431408653753</v>
      </c>
      <c r="BI15" s="225">
        <f t="shared" si="20"/>
        <v>0.36008602375971349</v>
      </c>
      <c r="BJ15" s="4">
        <f>'a1'!AQ15</f>
        <v>22000.844613626174</v>
      </c>
      <c r="BK15" s="6">
        <f>'a2'!AC15/'a2'!$E$6</f>
        <v>0.97049320074670042</v>
      </c>
      <c r="BL15" s="4">
        <f>'a6'!AQ16</f>
        <v>10565.497613445645</v>
      </c>
      <c r="BM15" s="4">
        <f>'a5'!O15</f>
        <v>11832.886245594609</v>
      </c>
      <c r="BN15" s="4">
        <f>'a4'!V16</f>
        <v>2835.2524723750626</v>
      </c>
      <c r="BO15" s="6">
        <f>'a3'!H13/'a3'!B$4</f>
        <v>1.0309974831103459</v>
      </c>
      <c r="BP15" s="4">
        <f t="shared" si="21"/>
        <v>42183.057363174572</v>
      </c>
      <c r="BQ15" s="6">
        <f t="shared" si="22"/>
        <v>0.38313916859347685</v>
      </c>
      <c r="BR15" s="6">
        <f t="shared" si="23"/>
        <v>10.649773935122747</v>
      </c>
      <c r="BS15" s="225">
        <f t="shared" si="24"/>
        <v>0.4704032337782883</v>
      </c>
      <c r="BT15" s="4">
        <f>'a1'!AW15</f>
        <v>19833.167634774443</v>
      </c>
      <c r="BU15" s="6">
        <f>'a2'!AG15/'a2'!$E$6</f>
        <v>0.97596158653327814</v>
      </c>
      <c r="BV15" s="4">
        <f>'a6'!AW16</f>
        <v>12070.682685792568</v>
      </c>
      <c r="BW15" s="4">
        <f>'a5'!Q15</f>
        <v>11548.19790090262</v>
      </c>
      <c r="BX15" s="4">
        <f>'a4'!X16</f>
        <v>2555.9035827513699</v>
      </c>
      <c r="BY15" s="6">
        <f>'a3'!I13/'a3'!B$4</f>
        <v>1.0254338322956684</v>
      </c>
      <c r="BZ15" s="4">
        <f t="shared" si="25"/>
        <v>41447.406658973036</v>
      </c>
      <c r="CA15" s="6">
        <f t="shared" si="26"/>
        <v>0.3673183434235831</v>
      </c>
      <c r="CB15" s="6">
        <f t="shared" si="27"/>
        <v>10.632180593080758</v>
      </c>
      <c r="CC15" s="225">
        <f t="shared" si="28"/>
        <v>0.45342924808014085</v>
      </c>
      <c r="CD15" s="4">
        <f>'a1'!BC15</f>
        <v>19260.176615293625</v>
      </c>
      <c r="CE15" s="6">
        <f>'a2'!AK15/'a2'!$E$6</f>
        <v>0.98262688335944548</v>
      </c>
      <c r="CF15" s="4">
        <f>'a6'!BC16</f>
        <v>12022.911682279086</v>
      </c>
      <c r="CG15" s="4">
        <f>'a5'!S15</f>
        <v>9139.5484562861548</v>
      </c>
      <c r="CH15" s="4">
        <f>'a4'!Z16</f>
        <v>2482.0621356086758</v>
      </c>
      <c r="CI15" s="6">
        <f>'a3'!J13/'a3'!B$4</f>
        <v>1.0323221618757452</v>
      </c>
      <c r="CJ15" s="4">
        <f t="shared" si="29"/>
        <v>38821.471422071445</v>
      </c>
      <c r="CK15" s="6">
        <f t="shared" si="30"/>
        <v>0.31084526176511429</v>
      </c>
      <c r="CL15" s="6">
        <f t="shared" si="31"/>
        <v>10.566728759715943</v>
      </c>
      <c r="CM15" s="225">
        <f t="shared" si="32"/>
        <v>0.39028158228700283</v>
      </c>
      <c r="CN15" s="4">
        <f>'a1'!BI15</f>
        <v>22863.36225777027</v>
      </c>
      <c r="CO15" s="6">
        <f>'a2'!AO15/'a2'!$E$6</f>
        <v>0.96916825342476876</v>
      </c>
      <c r="CP15" s="4">
        <f>'a6'!BI16</f>
        <v>13031.497577775282</v>
      </c>
      <c r="CQ15" s="4">
        <f>'a5'!U15</f>
        <v>11631.974107624232</v>
      </c>
      <c r="CR15" s="4">
        <f>'a4'!AB16</f>
        <v>2946.4052633689175</v>
      </c>
      <c r="CS15" s="6">
        <f>'a3'!K13/'a3'!B$4</f>
        <v>1.0296728043449466</v>
      </c>
      <c r="CT15" s="4">
        <f t="shared" si="33"/>
        <v>45177.420750818979</v>
      </c>
      <c r="CU15" s="6">
        <f t="shared" si="34"/>
        <v>0.44753562655985785</v>
      </c>
      <c r="CV15" s="6">
        <f t="shared" si="35"/>
        <v>10.71835270009711</v>
      </c>
      <c r="CW15" s="225">
        <f t="shared" si="36"/>
        <v>0.53656775062183437</v>
      </c>
      <c r="CX15" s="4">
        <f>'a1'!BO15</f>
        <v>22743.461566150108</v>
      </c>
      <c r="CY15" s="6">
        <f>'a2'!AS15/'a2'!$E$6</f>
        <v>0.93994255871296484</v>
      </c>
      <c r="CZ15" s="4">
        <f>'a6'!BO16</f>
        <v>10039.051913745061</v>
      </c>
      <c r="DA15" s="4">
        <f>'a5'!W15</f>
        <v>12247.594017477724</v>
      </c>
      <c r="DB15" s="4">
        <f>'a4'!AD16</f>
        <v>2930.9536414732288</v>
      </c>
      <c r="DC15" s="6">
        <f>'a3'!L13/'a3'!B$4</f>
        <v>1.0340442442707645</v>
      </c>
      <c r="DD15" s="4">
        <f t="shared" si="37"/>
        <v>42119.972112154908</v>
      </c>
      <c r="DE15" s="6">
        <f t="shared" si="38"/>
        <v>0.38178246394889387</v>
      </c>
      <c r="DF15" s="6">
        <f t="shared" si="39"/>
        <v>10.648277304143109</v>
      </c>
      <c r="DG15" s="225">
        <f t="shared" si="40"/>
        <v>0.46895929022378074</v>
      </c>
    </row>
    <row r="16" spans="1:111" x14ac:dyDescent="0.2">
      <c r="A16" s="1">
        <v>1991</v>
      </c>
      <c r="B16" s="4">
        <f>'a1'!G16</f>
        <v>20129.562563174499</v>
      </c>
      <c r="C16" s="6">
        <f>'a2'!E16/'a2'!E$6</f>
        <v>0.96568392727468511</v>
      </c>
      <c r="D16" s="4">
        <f>'a6'!G17</f>
        <v>11373.907727379308</v>
      </c>
      <c r="E16" s="4">
        <f>'a5'!C16</f>
        <v>11972.037149510372</v>
      </c>
      <c r="F16" s="4">
        <f>'a4'!H17</f>
        <v>2573.6075956051141</v>
      </c>
      <c r="G16" s="6">
        <f>'a3'!B14/'a3'!B$4</f>
        <v>1.0288779970857067</v>
      </c>
      <c r="H16" s="4">
        <f>(B16*C16+D16+E16-F16)*G16</f>
        <v>41372.349273320098</v>
      </c>
      <c r="I16" s="6">
        <f t="shared" si="41"/>
        <v>0.36570416733519989</v>
      </c>
      <c r="J16" s="6">
        <f t="shared" si="1"/>
        <v>10.630368044725428</v>
      </c>
      <c r="K16" s="225">
        <f t="shared" si="2"/>
        <v>0.45168050871117121</v>
      </c>
      <c r="L16" s="4">
        <f>'a1'!M16</f>
        <v>15894.238532616571</v>
      </c>
      <c r="M16" s="6">
        <f>'a2'!I16/'a2'!$E$6</f>
        <v>1.0539326638181472</v>
      </c>
      <c r="N16" s="4">
        <f>'a6'!M17</f>
        <v>10672.579463804859</v>
      </c>
      <c r="O16" s="4">
        <f>'a5'!E16</f>
        <v>9463.6105256634273</v>
      </c>
      <c r="P16" s="4">
        <f>'a4'!L17</f>
        <v>2032.1123663529104</v>
      </c>
      <c r="Q16" s="6">
        <f>'a3'!C14/'a3'!B$4</f>
        <v>1.0143065306663135</v>
      </c>
      <c r="R16" s="4">
        <f t="shared" si="42"/>
        <v>35354.196556365765</v>
      </c>
      <c r="S16" s="6">
        <f t="shared" si="3"/>
        <v>0.23627842025595655</v>
      </c>
      <c r="T16" s="6">
        <f t="shared" si="43"/>
        <v>10.473172378744506</v>
      </c>
      <c r="U16" s="225">
        <f t="shared" si="4"/>
        <v>0.30001876190929716</v>
      </c>
      <c r="V16" s="4">
        <f>'a1'!S16</f>
        <v>17772.629996394848</v>
      </c>
      <c r="W16" s="6">
        <f>'a2'!M16/'a2'!$E$6</f>
        <v>0.99965318706127959</v>
      </c>
      <c r="X16" s="4">
        <f>'a6'!S17</f>
        <v>11221.992958448711</v>
      </c>
      <c r="Y16" s="4">
        <f>'a5'!G16</f>
        <v>13470.8970960762</v>
      </c>
      <c r="Z16" s="4">
        <f>'a4'!N17</f>
        <v>2272.2687295887145</v>
      </c>
      <c r="AA16" s="6">
        <f>'a3'!D14/'a3'!$B$4</f>
        <v>1.0145714664193934</v>
      </c>
      <c r="AB16" s="4">
        <f t="shared" si="5"/>
        <v>40772.67233992352</v>
      </c>
      <c r="AC16" s="6">
        <f t="shared" si="6"/>
        <v>0.35280757950146335</v>
      </c>
      <c r="AD16" s="6">
        <f t="shared" si="7"/>
        <v>10.615767340388864</v>
      </c>
      <c r="AE16" s="225">
        <f t="shared" si="8"/>
        <v>0.43759380784443275</v>
      </c>
      <c r="AF16" s="4">
        <f>'a1'!Y16</f>
        <v>18493.522731371228</v>
      </c>
      <c r="AG16" s="6">
        <f>'a2'!Q16/'a2'!$E$6</f>
        <v>0.97794552729418349</v>
      </c>
      <c r="AH16" s="4">
        <f>'a6'!Y17</f>
        <v>13725.41240286985</v>
      </c>
      <c r="AI16" s="4">
        <f>'a5'!I16</f>
        <v>11606.459691378728</v>
      </c>
      <c r="AJ16" s="4">
        <f>'a4'!P17</f>
        <v>2364.4364064832876</v>
      </c>
      <c r="AK16" s="6">
        <f>'a3'!E14/'a3'!B$4</f>
        <v>1.0234468141475694</v>
      </c>
      <c r="AL16" s="4">
        <f t="shared" si="9"/>
        <v>42015.657780929301</v>
      </c>
      <c r="AM16" s="6">
        <f t="shared" si="10"/>
        <v>0.37953909112588274</v>
      </c>
      <c r="AN16" s="6">
        <f t="shared" si="11"/>
        <v>10.645797632099086</v>
      </c>
      <c r="AO16" s="225">
        <f t="shared" si="12"/>
        <v>0.4665669126009907</v>
      </c>
      <c r="AP16" s="4">
        <f>'a1'!AE16</f>
        <v>17295.561632958539</v>
      </c>
      <c r="AQ16" s="6">
        <f>'a2'!U16/'a2'!$E$6</f>
        <v>0.98803649216962286</v>
      </c>
      <c r="AR16" s="4">
        <f>'a6'!AE17</f>
        <v>11889.272461466178</v>
      </c>
      <c r="AS16" s="4">
        <f>'a5'!K16</f>
        <v>9675.0895162307606</v>
      </c>
      <c r="AT16" s="4">
        <f>'a4'!R17</f>
        <v>2211.2745197091253</v>
      </c>
      <c r="AU16" s="6">
        <f>'a3'!F14/'a3'!B$4</f>
        <v>1.0274208504437674</v>
      </c>
      <c r="AV16" s="4">
        <f t="shared" si="13"/>
        <v>37440.996828242285</v>
      </c>
      <c r="AW16" s="6">
        <f t="shared" si="14"/>
        <v>0.28115692316132512</v>
      </c>
      <c r="AX16" s="6">
        <f t="shared" si="15"/>
        <v>10.530521554923055</v>
      </c>
      <c r="AY16" s="225">
        <f t="shared" si="16"/>
        <v>0.35534901661201163</v>
      </c>
      <c r="AZ16" s="4">
        <f>'a1'!AK16</f>
        <v>17464.140965073981</v>
      </c>
      <c r="BA16" s="6">
        <f>'a2'!Y16/'a2'!$E$6</f>
        <v>0.95235457666219592</v>
      </c>
      <c r="BB16" s="4">
        <f>'a6'!AK17</f>
        <v>10642.267590918222</v>
      </c>
      <c r="BC16" s="4">
        <f>'a5'!M16</f>
        <v>11850.838860676262</v>
      </c>
      <c r="BD16" s="4">
        <f>'a4'!T17</f>
        <v>2232.8277476162261</v>
      </c>
      <c r="BE16" s="6">
        <f>'a3'!G14/'a3'!B$4</f>
        <v>1.0226520068883296</v>
      </c>
      <c r="BF16" s="4">
        <f t="shared" si="17"/>
        <v>37728.018667114899</v>
      </c>
      <c r="BG16" s="6">
        <f t="shared" si="18"/>
        <v>0.28732958405434184</v>
      </c>
      <c r="BH16" s="6">
        <f t="shared" si="19"/>
        <v>10.538158298118434</v>
      </c>
      <c r="BI16" s="225">
        <f t="shared" si="20"/>
        <v>0.36271691575643866</v>
      </c>
      <c r="BJ16" s="4">
        <f>'a1'!AQ16</f>
        <v>21400.751352945303</v>
      </c>
      <c r="BK16" s="6">
        <f>'a2'!AC16/'a2'!$E$6</f>
        <v>0.96941445383450442</v>
      </c>
      <c r="BL16" s="4">
        <f>'a6'!AQ17</f>
        <v>10986.135033570659</v>
      </c>
      <c r="BM16" s="4">
        <f>'a5'!O16</f>
        <v>12425.751707749094</v>
      </c>
      <c r="BN16" s="4">
        <f>'a4'!V17</f>
        <v>2736.1317992252784</v>
      </c>
      <c r="BO16" s="6">
        <f>'a3'!H14/'a3'!B$4</f>
        <v>1.0313948867399656</v>
      </c>
      <c r="BP16" s="4">
        <f t="shared" si="21"/>
        <v>42722.390137816983</v>
      </c>
      <c r="BQ16" s="6">
        <f t="shared" si="22"/>
        <v>0.39473800141899901</v>
      </c>
      <c r="BR16" s="6">
        <f t="shared" si="23"/>
        <v>10.662478420987931</v>
      </c>
      <c r="BS16" s="225">
        <f t="shared" si="24"/>
        <v>0.48266047068434498</v>
      </c>
      <c r="BT16" s="4">
        <f>'a1'!AW16</f>
        <v>19324.912311058721</v>
      </c>
      <c r="BU16" s="6">
        <f>'a2'!AG16/'a2'!$E$6</f>
        <v>0.97438947790909802</v>
      </c>
      <c r="BV16" s="4">
        <f>'a6'!AW17</f>
        <v>12297.171088075593</v>
      </c>
      <c r="BW16" s="4">
        <f>'a5'!Q16</f>
        <v>11555.154527320185</v>
      </c>
      <c r="BX16" s="4">
        <f>'a4'!X17</f>
        <v>2470.7313411335335</v>
      </c>
      <c r="BY16" s="6">
        <f>'a3'!I14/'a3'!B$4</f>
        <v>1.0275533183203074</v>
      </c>
      <c r="BZ16" s="4">
        <f t="shared" si="25"/>
        <v>41319.548106890186</v>
      </c>
      <c r="CA16" s="6">
        <f t="shared" si="26"/>
        <v>0.36456863111116977</v>
      </c>
      <c r="CB16" s="6">
        <f t="shared" si="27"/>
        <v>10.629090986748075</v>
      </c>
      <c r="CC16" s="225">
        <f t="shared" si="28"/>
        <v>0.4504484083068504</v>
      </c>
      <c r="CD16" s="4">
        <f>'a1'!BC16</f>
        <v>18983.497770548503</v>
      </c>
      <c r="CE16" s="6">
        <f>'a2'!AK16/'a2'!$E$6</f>
        <v>0.97890549073233646</v>
      </c>
      <c r="CF16" s="4">
        <f>'a6'!BC17</f>
        <v>11898.995707779379</v>
      </c>
      <c r="CG16" s="4">
        <f>'a5'!S16</f>
        <v>9260.4974749203484</v>
      </c>
      <c r="CH16" s="4">
        <f>'a4'!Z17</f>
        <v>2427.0807624411491</v>
      </c>
      <c r="CI16" s="6">
        <f>'a3'!J14/'a3'!B$4</f>
        <v>1.0333819048880648</v>
      </c>
      <c r="CJ16" s="4">
        <f t="shared" si="29"/>
        <v>38561.123845227063</v>
      </c>
      <c r="CK16" s="6">
        <f t="shared" si="30"/>
        <v>0.30524625469132777</v>
      </c>
      <c r="CL16" s="6">
        <f t="shared" si="31"/>
        <v>10.559999893663537</v>
      </c>
      <c r="CM16" s="225">
        <f t="shared" si="32"/>
        <v>0.38378959936154783</v>
      </c>
      <c r="CN16" s="4">
        <f>'a1'!BI16</f>
        <v>22262.803851088567</v>
      </c>
      <c r="CO16" s="6">
        <f>'a2'!AO16/'a2'!$E$6</f>
        <v>0.96842381876981809</v>
      </c>
      <c r="CP16" s="4">
        <f>'a6'!BI17</f>
        <v>12616.085319585372</v>
      </c>
      <c r="CQ16" s="4">
        <f>'a5'!U16</f>
        <v>11655.830689085076</v>
      </c>
      <c r="CR16" s="4">
        <f>'a4'!AB17</f>
        <v>2846.3470535344109</v>
      </c>
      <c r="CS16" s="6">
        <f>'a3'!K14/'a3'!B$4</f>
        <v>1.0320572261226653</v>
      </c>
      <c r="CT16" s="4">
        <f t="shared" si="33"/>
        <v>44363.391116084887</v>
      </c>
      <c r="CU16" s="6">
        <f t="shared" si="34"/>
        <v>0.43002919251352772</v>
      </c>
      <c r="CV16" s="6">
        <f t="shared" si="35"/>
        <v>10.700169883900596</v>
      </c>
      <c r="CW16" s="225">
        <f t="shared" si="36"/>
        <v>0.51902504262837446</v>
      </c>
      <c r="CX16" s="4">
        <f>'a1'!BO16</f>
        <v>22350.847875102962</v>
      </c>
      <c r="CY16" s="6">
        <f>'a2'!AS16/'a2'!$E$6</f>
        <v>0.9399472348252601</v>
      </c>
      <c r="CZ16" s="4">
        <f>'a6'!BO17</f>
        <v>10577.379909601088</v>
      </c>
      <c r="DA16" s="4">
        <f>'a5'!W16</f>
        <v>12832.189235169002</v>
      </c>
      <c r="DB16" s="4">
        <f>'a4'!AD17</f>
        <v>2857.6036701767225</v>
      </c>
      <c r="DC16" s="6">
        <f>'a3'!L14/'a3'!B$4</f>
        <v>1.0378858126904225</v>
      </c>
      <c r="DD16" s="4">
        <f t="shared" si="37"/>
        <v>43135.139598594527</v>
      </c>
      <c r="DE16" s="6">
        <f t="shared" si="38"/>
        <v>0.40361454706849581</v>
      </c>
      <c r="DF16" s="6">
        <f t="shared" si="39"/>
        <v>10.672093247823851</v>
      </c>
      <c r="DG16" s="225">
        <f t="shared" si="40"/>
        <v>0.49193681697566127</v>
      </c>
    </row>
    <row r="17" spans="1:111" x14ac:dyDescent="0.2">
      <c r="A17" s="1">
        <v>1992</v>
      </c>
      <c r="B17" s="4">
        <f>'a1'!G17</f>
        <v>20211.471720117934</v>
      </c>
      <c r="C17" s="6">
        <f>'a2'!E17/'a2'!E$6</f>
        <v>0.96296569493235129</v>
      </c>
      <c r="D17" s="4">
        <f>'a6'!G18</f>
        <v>11288.720456469015</v>
      </c>
      <c r="E17" s="4">
        <f>'a5'!C17</f>
        <v>12830.073079443711</v>
      </c>
      <c r="F17" s="4">
        <f>'a4'!H18</f>
        <v>2641.4136466545524</v>
      </c>
      <c r="G17" s="6">
        <f>'a3'!B15/'a3'!B$4</f>
        <v>1.0320572261226653</v>
      </c>
      <c r="H17" s="4">
        <f t="shared" si="0"/>
        <v>42252.767337985562</v>
      </c>
      <c r="I17" s="6">
        <f t="shared" si="41"/>
        <v>0.38463834383762946</v>
      </c>
      <c r="J17" s="6">
        <f t="shared" si="1"/>
        <v>10.651425129764265</v>
      </c>
      <c r="K17" s="225">
        <f t="shared" si="2"/>
        <v>0.47199629973261864</v>
      </c>
      <c r="L17" s="4">
        <f>'a1'!M17</f>
        <v>16010.784180214408</v>
      </c>
      <c r="M17" s="6">
        <f>'a2'!I17/'a2'!$E$6</f>
        <v>1.0408891823239534</v>
      </c>
      <c r="N17" s="4">
        <f>'a6'!M18</f>
        <v>10830.234551494756</v>
      </c>
      <c r="O17" s="4">
        <f>'a5'!E17</f>
        <v>9729.9940922432579</v>
      </c>
      <c r="P17" s="4">
        <f>'a4'!L18</f>
        <v>2092.43069544331</v>
      </c>
      <c r="Q17" s="6">
        <f>'a3'!C15/'a3'!B$4</f>
        <v>1.017883163332892</v>
      </c>
      <c r="R17" s="4">
        <f t="shared" si="42"/>
        <v>35761.543650204512</v>
      </c>
      <c r="S17" s="6">
        <f t="shared" si="3"/>
        <v>0.24503878318129615</v>
      </c>
      <c r="T17" s="6">
        <f t="shared" si="43"/>
        <v>10.484628395307812</v>
      </c>
      <c r="U17" s="225">
        <f t="shared" si="4"/>
        <v>0.31107148065023932</v>
      </c>
      <c r="V17" s="4">
        <f>'a1'!S17</f>
        <v>18107.882929364732</v>
      </c>
      <c r="W17" s="6">
        <f>'a2'!M17/'a2'!$E$6</f>
        <v>0.99113647231961843</v>
      </c>
      <c r="X17" s="4">
        <f>'a6'!S18</f>
        <v>11065.632815120713</v>
      </c>
      <c r="Y17" s="4">
        <f>'a5'!G17</f>
        <v>15069.701281263116</v>
      </c>
      <c r="Z17" s="4">
        <f>'a4'!N18</f>
        <v>2366.4980830682393</v>
      </c>
      <c r="AA17" s="6">
        <f>'a3'!D15/'a3'!$B$4</f>
        <v>1.0172208239501923</v>
      </c>
      <c r="AB17" s="4">
        <f t="shared" si="5"/>
        <v>42434.606888177026</v>
      </c>
      <c r="AC17" s="6">
        <f t="shared" si="6"/>
        <v>0.3885489657076564</v>
      </c>
      <c r="AD17" s="6">
        <f t="shared" si="7"/>
        <v>10.655719508502662</v>
      </c>
      <c r="AE17" s="225">
        <f t="shared" si="8"/>
        <v>0.47613949908121356</v>
      </c>
      <c r="AF17" s="4">
        <f>'a1'!Y17</f>
        <v>18818.838633053856</v>
      </c>
      <c r="AG17" s="6">
        <f>'a2'!Q17/'a2'!$E$6</f>
        <v>0.97894828193049932</v>
      </c>
      <c r="AH17" s="4">
        <f>'a6'!Y18</f>
        <v>13610.704427074792</v>
      </c>
      <c r="AI17" s="4">
        <f>'a5'!I17</f>
        <v>12625.691594119493</v>
      </c>
      <c r="AJ17" s="4">
        <f>'a4'!P18</f>
        <v>2459.4120540989638</v>
      </c>
      <c r="AK17" s="6">
        <f>'a3'!E15/'a3'!B$4</f>
        <v>1.019870181480991</v>
      </c>
      <c r="AL17" s="4">
        <f t="shared" si="9"/>
        <v>43038.168492599754</v>
      </c>
      <c r="AM17" s="6">
        <f t="shared" si="10"/>
        <v>0.4015290968599764</v>
      </c>
      <c r="AN17" s="6">
        <f t="shared" si="11"/>
        <v>10.669842640319635</v>
      </c>
      <c r="AO17" s="225">
        <f t="shared" si="12"/>
        <v>0.48976543990031485</v>
      </c>
      <c r="AP17" s="4">
        <f>'a1'!AE17</f>
        <v>17513.209761522536</v>
      </c>
      <c r="AQ17" s="6">
        <f>'a2'!U17/'a2'!$E$6</f>
        <v>0.98622387416597301</v>
      </c>
      <c r="AR17" s="4">
        <f>'a6'!AE18</f>
        <v>11903.028601492751</v>
      </c>
      <c r="AS17" s="4">
        <f>'a5'!K17</f>
        <v>9835.6892993054807</v>
      </c>
      <c r="AT17" s="4">
        <f>'a4'!R18</f>
        <v>2288.7809409130659</v>
      </c>
      <c r="AU17" s="6">
        <f>'a3'!F15/'a3'!B$4</f>
        <v>1.0267585110610677</v>
      </c>
      <c r="AV17" s="4">
        <f t="shared" si="13"/>
        <v>37704.505440104418</v>
      </c>
      <c r="AW17" s="6">
        <f t="shared" si="14"/>
        <v>0.28682391111528494</v>
      </c>
      <c r="AX17" s="6">
        <f t="shared" si="15"/>
        <v>10.537534873990705</v>
      </c>
      <c r="AY17" s="225">
        <f t="shared" si="16"/>
        <v>0.36211543866341656</v>
      </c>
      <c r="AZ17" s="4">
        <f>'a1'!AK17</f>
        <v>17607.007585080752</v>
      </c>
      <c r="BA17" s="6">
        <f>'a2'!Y17/'a2'!$E$6</f>
        <v>0.94618880750428302</v>
      </c>
      <c r="BB17" s="4">
        <f>'a6'!AK18</f>
        <v>10636.891878440878</v>
      </c>
      <c r="BC17" s="4">
        <f>'a5'!M17</f>
        <v>12526.670480203597</v>
      </c>
      <c r="BD17" s="4">
        <f>'a4'!T18</f>
        <v>2301.0392689855612</v>
      </c>
      <c r="BE17" s="6">
        <f>'a3'!G15/'a3'!B$4</f>
        <v>1.0279507219499271</v>
      </c>
      <c r="BF17" s="4">
        <f t="shared" si="17"/>
        <v>38570.845730344336</v>
      </c>
      <c r="BG17" s="6">
        <f t="shared" si="18"/>
        <v>0.30545533251030316</v>
      </c>
      <c r="BH17" s="6">
        <f t="shared" si="19"/>
        <v>10.560251978116254</v>
      </c>
      <c r="BI17" s="225">
        <f t="shared" si="20"/>
        <v>0.38403280942845397</v>
      </c>
      <c r="BJ17" s="4">
        <f>'a1'!AQ17</f>
        <v>21415.778449244979</v>
      </c>
      <c r="BK17" s="6">
        <f>'a2'!AC17/'a2'!$E$6</f>
        <v>0.96814753934104325</v>
      </c>
      <c r="BL17" s="4">
        <f>'a6'!AQ18</f>
        <v>10892.265621054547</v>
      </c>
      <c r="BM17" s="4">
        <f>'a5'!O17</f>
        <v>13579.105372463524</v>
      </c>
      <c r="BN17" s="4">
        <f>'a4'!V18</f>
        <v>2798.8030873209509</v>
      </c>
      <c r="BO17" s="6">
        <f>'a3'!H15/'a3'!B$4</f>
        <v>1.0344416479003842</v>
      </c>
      <c r="BP17" s="4">
        <f t="shared" si="21"/>
        <v>43866.740562499086</v>
      </c>
      <c r="BQ17" s="6">
        <f t="shared" si="22"/>
        <v>0.41934827895776594</v>
      </c>
      <c r="BR17" s="6">
        <f t="shared" si="23"/>
        <v>10.688911693759275</v>
      </c>
      <c r="BS17" s="225">
        <f t="shared" si="24"/>
        <v>0.50816318602434052</v>
      </c>
      <c r="BT17" s="4">
        <f>'a1'!AW17</f>
        <v>19431.305602913304</v>
      </c>
      <c r="BU17" s="6">
        <f>'a2'!AG17/'a2'!$E$6</f>
        <v>0.97574307120495885</v>
      </c>
      <c r="BV17" s="4">
        <f>'a6'!AW18</f>
        <v>12069.170140860955</v>
      </c>
      <c r="BW17" s="4">
        <f>'a5'!Q17</f>
        <v>12048.615475449031</v>
      </c>
      <c r="BX17" s="4">
        <f>'a4'!X18</f>
        <v>2539.4546474694216</v>
      </c>
      <c r="BY17" s="6">
        <f>'a3'!I15/'a3'!B$4</f>
        <v>1.030202675851106</v>
      </c>
      <c r="BZ17" s="4">
        <f t="shared" si="25"/>
        <v>41762.65769160042</v>
      </c>
      <c r="CA17" s="6">
        <f t="shared" si="26"/>
        <v>0.37409809833082502</v>
      </c>
      <c r="CB17" s="6">
        <f t="shared" si="27"/>
        <v>10.639757862571692</v>
      </c>
      <c r="CC17" s="225">
        <f t="shared" si="28"/>
        <v>0.46073976723353194</v>
      </c>
      <c r="CD17" s="4">
        <f>'a1'!BC17</f>
        <v>19063.839959362347</v>
      </c>
      <c r="CE17" s="6">
        <f>'a2'!AK17/'a2'!$E$6</f>
        <v>0.9757368762183779</v>
      </c>
      <c r="CF17" s="4">
        <f>'a6'!BC18</f>
        <v>11238.045185952706</v>
      </c>
      <c r="CG17" s="4">
        <f>'a5'!S17</f>
        <v>9707.0678828556102</v>
      </c>
      <c r="CH17" s="4">
        <f>'a4'!Z18</f>
        <v>2491.4309914490605</v>
      </c>
      <c r="CI17" s="6">
        <f>'a3'!J15/'a3'!B$4</f>
        <v>1.0438468671347199</v>
      </c>
      <c r="CJ17" s="4">
        <f t="shared" si="29"/>
        <v>38679.718237768233</v>
      </c>
      <c r="CK17" s="6">
        <f t="shared" si="30"/>
        <v>0.30779673298191823</v>
      </c>
      <c r="CL17" s="6">
        <f t="shared" si="31"/>
        <v>10.563070665098305</v>
      </c>
      <c r="CM17" s="225">
        <f t="shared" si="32"/>
        <v>0.3867522673010233</v>
      </c>
      <c r="CN17" s="4">
        <f>'a1'!BI17</f>
        <v>22200.638742691837</v>
      </c>
      <c r="CO17" s="6">
        <f>'a2'!AO17/'a2'!$E$6</f>
        <v>0.96601196802860856</v>
      </c>
      <c r="CP17" s="4">
        <f>'a6'!BI18</f>
        <v>12454.747562825467</v>
      </c>
      <c r="CQ17" s="4">
        <f>'a5'!U17</f>
        <v>12181.782650948579</v>
      </c>
      <c r="CR17" s="4">
        <f>'a4'!AB18</f>
        <v>2901.3755629197603</v>
      </c>
      <c r="CS17" s="6">
        <f>'a3'!K15/'a3'!B$4</f>
        <v>1.0347065836534641</v>
      </c>
      <c r="CT17" s="4">
        <f t="shared" si="33"/>
        <v>44679.910601361065</v>
      </c>
      <c r="CU17" s="6">
        <f t="shared" si="34"/>
        <v>0.43683622662743415</v>
      </c>
      <c r="CV17" s="6">
        <f t="shared" si="35"/>
        <v>10.707279252316342</v>
      </c>
      <c r="CW17" s="225">
        <f t="shared" si="36"/>
        <v>0.52588413270482048</v>
      </c>
      <c r="CX17" s="4">
        <f>'a1'!BO17</f>
        <v>22450.40218496184</v>
      </c>
      <c r="CY17" s="6">
        <f>'a2'!AS17/'a2'!$E$6</f>
        <v>0.9388328581021943</v>
      </c>
      <c r="CZ17" s="4">
        <f>'a6'!BO18</f>
        <v>10582.860735449438</v>
      </c>
      <c r="DA17" s="4">
        <f>'a5'!W17</f>
        <v>13950.744789864464</v>
      </c>
      <c r="DB17" s="4">
        <f>'a4'!AD18</f>
        <v>2934.0168556461444</v>
      </c>
      <c r="DC17" s="6">
        <f>'a3'!L15/'a3'!B$4</f>
        <v>1.0388130878262023</v>
      </c>
      <c r="DD17" s="4">
        <f t="shared" si="37"/>
        <v>44333.180904626817</v>
      </c>
      <c r="DE17" s="6">
        <f t="shared" si="38"/>
        <v>0.42937949494497524</v>
      </c>
      <c r="DF17" s="6">
        <f t="shared" si="39"/>
        <v>10.69948868028837</v>
      </c>
      <c r="DG17" s="225">
        <f t="shared" si="40"/>
        <v>0.51836782012091387</v>
      </c>
    </row>
    <row r="18" spans="1:111" x14ac:dyDescent="0.2">
      <c r="A18" s="1">
        <v>1993</v>
      </c>
      <c r="B18" s="4">
        <f>'a1'!G18</f>
        <v>20368.478541430566</v>
      </c>
      <c r="C18" s="6">
        <f>'a2'!E18/'a2'!E$6</f>
        <v>0.96239040021550759</v>
      </c>
      <c r="D18" s="4">
        <f>'a6'!G19</f>
        <v>11164.980669720197</v>
      </c>
      <c r="E18" s="4">
        <f>'a5'!C18</f>
        <v>13013.672696479274</v>
      </c>
      <c r="F18" s="4">
        <f>'a4'!H19</f>
        <v>2709.5628442927864</v>
      </c>
      <c r="G18" s="6">
        <f>'a3'!B16/'a3'!B$4</f>
        <v>1.0303351437276462</v>
      </c>
      <c r="H18" s="4">
        <f t="shared" si="0"/>
        <v>42317.429161179949</v>
      </c>
      <c r="I18" s="6">
        <f t="shared" si="41"/>
        <v>0.38602895407436583</v>
      </c>
      <c r="J18" s="6">
        <f t="shared" si="1"/>
        <v>10.652954317077802</v>
      </c>
      <c r="K18" s="225">
        <f t="shared" si="2"/>
        <v>0.4734716535072348</v>
      </c>
      <c r="L18" s="4">
        <f>'a1'!M18</f>
        <v>16097.190060985176</v>
      </c>
      <c r="M18" s="6">
        <f>'a2'!I18/'a2'!$E$6</f>
        <v>1.0381392160102469</v>
      </c>
      <c r="N18" s="4">
        <f>'a6'!M19</f>
        <v>10612.040012681164</v>
      </c>
      <c r="O18" s="4">
        <f>'a5'!E18</f>
        <v>9717.8119847261842</v>
      </c>
      <c r="P18" s="4">
        <f>'a4'!L19</f>
        <v>2141.3650508086112</v>
      </c>
      <c r="Q18" s="6">
        <f>'a3'!C16/'a3'!B$4</f>
        <v>1.0165584845674924</v>
      </c>
      <c r="R18" s="4">
        <f t="shared" si="42"/>
        <v>35477.49589021736</v>
      </c>
      <c r="S18" s="6">
        <f t="shared" si="3"/>
        <v>0.23893008250991674</v>
      </c>
      <c r="T18" s="6">
        <f t="shared" si="43"/>
        <v>10.47665385586674</v>
      </c>
      <c r="U18" s="225">
        <f t="shared" si="4"/>
        <v>0.30337767704549978</v>
      </c>
      <c r="V18" s="4">
        <f>'a1'!S18</f>
        <v>18316.348532649401</v>
      </c>
      <c r="W18" s="6">
        <f>'a2'!M18/'a2'!$E$6</f>
        <v>0.98622441465564981</v>
      </c>
      <c r="X18" s="4">
        <f>'a6'!S19</f>
        <v>10600.34268690546</v>
      </c>
      <c r="Y18" s="4">
        <f>'a5'!G18</f>
        <v>9873.4599482884805</v>
      </c>
      <c r="Z18" s="4">
        <f>'a4'!N19</f>
        <v>2436.5736167399491</v>
      </c>
      <c r="AA18" s="6">
        <f>'a3'!D16/'a3'!$B$4</f>
        <v>1.0192078420982913</v>
      </c>
      <c r="AB18" s="4">
        <f t="shared" si="5"/>
        <v>36794.686413588483</v>
      </c>
      <c r="AC18" s="6">
        <f t="shared" si="6"/>
        <v>0.26725744067959822</v>
      </c>
      <c r="AD18" s="6">
        <f t="shared" si="7"/>
        <v>10.513108722796552</v>
      </c>
      <c r="AE18" s="225">
        <f t="shared" si="8"/>
        <v>0.3385491861548936</v>
      </c>
      <c r="AF18" s="4">
        <f>'a1'!Y18</f>
        <v>19039.424195686879</v>
      </c>
      <c r="AG18" s="6">
        <f>'a2'!Q18/'a2'!$E$6</f>
        <v>0.9744502076056889</v>
      </c>
      <c r="AH18" s="4">
        <f>'a6'!Y19</f>
        <v>13912.96327212162</v>
      </c>
      <c r="AI18" s="4">
        <f>'a5'!I18</f>
        <v>12703.973705344095</v>
      </c>
      <c r="AJ18" s="4">
        <f>'a4'!P19</f>
        <v>2532.7623893178106</v>
      </c>
      <c r="AK18" s="6">
        <f>'a3'!E16/'a3'!B$4</f>
        <v>1.0249039607895087</v>
      </c>
      <c r="AL18" s="4">
        <f t="shared" si="9"/>
        <v>43698.979246749499</v>
      </c>
      <c r="AM18" s="6">
        <f t="shared" si="10"/>
        <v>0.41574042208821221</v>
      </c>
      <c r="AN18" s="6">
        <f t="shared" si="11"/>
        <v>10.685080022612922</v>
      </c>
      <c r="AO18" s="225">
        <f t="shared" si="12"/>
        <v>0.50446640510102481</v>
      </c>
      <c r="AP18" s="4">
        <f>'a1'!AE18</f>
        <v>17809.543650475687</v>
      </c>
      <c r="AQ18" s="6">
        <f>'a2'!U18/'a2'!$E$6</f>
        <v>0.98494058742389345</v>
      </c>
      <c r="AR18" s="4">
        <f>'a6'!AE19</f>
        <v>12494.825859889619</v>
      </c>
      <c r="AS18" s="4">
        <f>'a5'!K18</f>
        <v>9981.8563768622789</v>
      </c>
      <c r="AT18" s="4">
        <f>'a4'!R19</f>
        <v>2369.1547530653315</v>
      </c>
      <c r="AU18" s="6">
        <f>'a3'!F16/'a3'!B$4</f>
        <v>1.0262286395549081</v>
      </c>
      <c r="AV18" s="4">
        <f t="shared" si="13"/>
        <v>38636.348505969065</v>
      </c>
      <c r="AW18" s="6">
        <f t="shared" si="14"/>
        <v>0.3068640281798416</v>
      </c>
      <c r="AX18" s="6">
        <f t="shared" si="15"/>
        <v>10.561948783497893</v>
      </c>
      <c r="AY18" s="225">
        <f t="shared" si="16"/>
        <v>0.3856698804415537</v>
      </c>
      <c r="AZ18" s="4">
        <f>'a1'!AK18</f>
        <v>17791.007019177014</v>
      </c>
      <c r="BA18" s="6">
        <f>'a2'!Y18/'a2'!$E$6</f>
        <v>0.9458867369589179</v>
      </c>
      <c r="BB18" s="4">
        <f>'a6'!AK19</f>
        <v>10597.661258971315</v>
      </c>
      <c r="BC18" s="4">
        <f>'a5'!M18</f>
        <v>12670.637371140076</v>
      </c>
      <c r="BD18" s="4">
        <f>'a4'!T19</f>
        <v>2366.6888758363043</v>
      </c>
      <c r="BE18" s="6">
        <f>'a3'!G16/'a3'!B$4</f>
        <v>1.0237117499006492</v>
      </c>
      <c r="BF18" s="4">
        <f t="shared" si="17"/>
        <v>38624.528983026605</v>
      </c>
      <c r="BG18" s="6">
        <f t="shared" si="18"/>
        <v>0.30660983878670134</v>
      </c>
      <c r="BH18" s="6">
        <f t="shared" si="19"/>
        <v>10.561642819511494</v>
      </c>
      <c r="BI18" s="225">
        <f t="shared" si="20"/>
        <v>0.3853746876170811</v>
      </c>
      <c r="BJ18" s="4">
        <f>'a1'!AQ18</f>
        <v>21475.882499201594</v>
      </c>
      <c r="BK18" s="6">
        <f>'a2'!AC18/'a2'!$E$6</f>
        <v>0.96783092211672472</v>
      </c>
      <c r="BL18" s="4">
        <f>'a6'!AQ19</f>
        <v>10726.566835370091</v>
      </c>
      <c r="BM18" s="4">
        <f>'a5'!O18</f>
        <v>13834.17050923727</v>
      </c>
      <c r="BN18" s="4">
        <f>'a4'!V19</f>
        <v>2856.877755983211</v>
      </c>
      <c r="BO18" s="6">
        <f>'a3'!H16/'a3'!B$4</f>
        <v>1.0336468406411445</v>
      </c>
      <c r="BP18" s="4">
        <f t="shared" si="21"/>
        <v>43918.499418043291</v>
      </c>
      <c r="BQ18" s="6">
        <f t="shared" si="22"/>
        <v>0.42046139935564208</v>
      </c>
      <c r="BR18" s="6">
        <f t="shared" si="23"/>
        <v>10.690090909343887</v>
      </c>
      <c r="BS18" s="225">
        <f t="shared" si="24"/>
        <v>0.50930088848135324</v>
      </c>
      <c r="BT18" s="4">
        <f>'a1'!AW18</f>
        <v>19702.617531213706</v>
      </c>
      <c r="BU18" s="6">
        <f>'a2'!AG18/'a2'!$E$6</f>
        <v>0.97450832196119463</v>
      </c>
      <c r="BV18" s="4">
        <f>'a6'!AW19</f>
        <v>11763.357818925137</v>
      </c>
      <c r="BW18" s="4">
        <f>'a5'!Q18</f>
        <v>12144.863749498674</v>
      </c>
      <c r="BX18" s="4">
        <f>'a4'!X19</f>
        <v>2620.9851800810466</v>
      </c>
      <c r="BY18" s="6">
        <f>'a3'!I16/'a3'!B$4</f>
        <v>1.0275533183203074</v>
      </c>
      <c r="BZ18" s="4">
        <f t="shared" si="25"/>
        <v>41603.168899080498</v>
      </c>
      <c r="CA18" s="6">
        <f t="shared" si="26"/>
        <v>0.37066814945888882</v>
      </c>
      <c r="CB18" s="6">
        <f t="shared" si="27"/>
        <v>10.635931618806817</v>
      </c>
      <c r="CC18" s="225">
        <f t="shared" si="28"/>
        <v>0.45704822262605427</v>
      </c>
      <c r="CD18" s="4">
        <f>'a1'!BC18</f>
        <v>19357.433707418812</v>
      </c>
      <c r="CE18" s="6">
        <f>'a2'!AK18/'a2'!$E$6</f>
        <v>0.97463874818504603</v>
      </c>
      <c r="CF18" s="4">
        <f>'a6'!BC19</f>
        <v>11517.868810470909</v>
      </c>
      <c r="CG18" s="4">
        <f>'a5'!S18</f>
        <v>9792.6892436979015</v>
      </c>
      <c r="CH18" s="4">
        <f>'a4'!Z19</f>
        <v>2575.0663225923486</v>
      </c>
      <c r="CI18" s="6">
        <f>'a3'!J16/'a3'!B$4</f>
        <v>1.0374884090608028</v>
      </c>
      <c r="CJ18" s="4">
        <f t="shared" si="29"/>
        <v>39011.635721602215</v>
      </c>
      <c r="CK18" s="6">
        <f t="shared" si="30"/>
        <v>0.31493491480187313</v>
      </c>
      <c r="CL18" s="6">
        <f t="shared" si="31"/>
        <v>10.571615232449679</v>
      </c>
      <c r="CM18" s="225">
        <f t="shared" si="32"/>
        <v>0.39499603154279861</v>
      </c>
      <c r="CN18" s="4">
        <f>'a1'!BI18</f>
        <v>22558.085129037241</v>
      </c>
      <c r="CO18" s="6">
        <f>'a2'!AO18/'a2'!$E$6</f>
        <v>0.96954470380975766</v>
      </c>
      <c r="CP18" s="4">
        <f>'a6'!BI19</f>
        <v>12010.033568758219</v>
      </c>
      <c r="CQ18" s="4">
        <f>'a5'!U18</f>
        <v>12422.108774155075</v>
      </c>
      <c r="CR18" s="4">
        <f>'a4'!AB19</f>
        <v>3000.8402041274926</v>
      </c>
      <c r="CS18" s="6">
        <f>'a3'!K16/'a3'!B$4</f>
        <v>1.0344416479003842</v>
      </c>
      <c r="CT18" s="4">
        <f t="shared" si="33"/>
        <v>44793.779225865015</v>
      </c>
      <c r="CU18" s="6">
        <f t="shared" si="34"/>
        <v>0.43928507305730141</v>
      </c>
      <c r="CV18" s="6">
        <f t="shared" si="35"/>
        <v>10.709824552196098</v>
      </c>
      <c r="CW18" s="225">
        <f t="shared" si="36"/>
        <v>0.52833982779978117</v>
      </c>
      <c r="CX18" s="4">
        <f>'a1'!BO18</f>
        <v>22546.844361130701</v>
      </c>
      <c r="CY18" s="6">
        <f>'a2'!AS18/'a2'!$E$6</f>
        <v>0.93641950830795939</v>
      </c>
      <c r="CZ18" s="4">
        <f>'a6'!BO19</f>
        <v>10453.808019417074</v>
      </c>
      <c r="DA18" s="4">
        <f>'a5'!W18</f>
        <v>14142.720111940029</v>
      </c>
      <c r="DB18" s="4">
        <f>'a4'!AD19</f>
        <v>2999.3448755982199</v>
      </c>
      <c r="DC18" s="6">
        <f>'a3'!L16/'a3'!B$4</f>
        <v>1.037223473307723</v>
      </c>
      <c r="DD18" s="4">
        <f t="shared" si="37"/>
        <v>44300.320882523258</v>
      </c>
      <c r="DE18" s="6">
        <f t="shared" si="38"/>
        <v>0.42867281083278708</v>
      </c>
      <c r="DF18" s="6">
        <f t="shared" si="39"/>
        <v>10.69874719940481</v>
      </c>
      <c r="DG18" s="225">
        <f t="shared" si="40"/>
        <v>0.51765244234431163</v>
      </c>
    </row>
    <row r="19" spans="1:111" x14ac:dyDescent="0.2">
      <c r="A19" s="1">
        <v>1994</v>
      </c>
      <c r="B19" s="4">
        <f>'a1'!G19</f>
        <v>20781.386963463559</v>
      </c>
      <c r="C19" s="6">
        <f>'a2'!E19/'a2'!E$6</f>
        <v>0.96191002940823911</v>
      </c>
      <c r="D19" s="4">
        <f>'a6'!G20</f>
        <v>10923.225503876047</v>
      </c>
      <c r="E19" s="4">
        <f>'a5'!C19</f>
        <v>13385.133612395199</v>
      </c>
      <c r="F19" s="4">
        <f>'a4'!H20</f>
        <v>2776.008864382708</v>
      </c>
      <c r="G19" s="6">
        <f>'a3'!B17/'a3'!B$4</f>
        <v>1.0325870976288252</v>
      </c>
      <c r="H19" s="4">
        <f t="shared" si="0"/>
        <v>42875.261960930628</v>
      </c>
      <c r="I19" s="6">
        <f t="shared" si="41"/>
        <v>0.39802564645633903</v>
      </c>
      <c r="J19" s="6">
        <f t="shared" si="1"/>
        <v>10.666050294325508</v>
      </c>
      <c r="K19" s="225">
        <f t="shared" si="2"/>
        <v>0.48610659972582737</v>
      </c>
      <c r="L19" s="4">
        <f>'a1'!M19</f>
        <v>16441.355972329085</v>
      </c>
      <c r="M19" s="6">
        <f>'a2'!I19/'a2'!$E$6</f>
        <v>1.035814194929056</v>
      </c>
      <c r="N19" s="4">
        <f>'a6'!M20</f>
        <v>10610.93598440902</v>
      </c>
      <c r="O19" s="4">
        <f>'a5'!E19</f>
        <v>9933.6338494769007</v>
      </c>
      <c r="P19" s="4">
        <f>'a4'!L20</f>
        <v>2196.2610100038405</v>
      </c>
      <c r="Q19" s="6">
        <f>'a3'!C17/'a3'!B$4</f>
        <v>1.0127169161478342</v>
      </c>
      <c r="R19" s="4">
        <f t="shared" si="42"/>
        <v>35828.404125610279</v>
      </c>
      <c r="S19" s="6">
        <f t="shared" si="3"/>
        <v>0.24647667739675636</v>
      </c>
      <c r="T19" s="6">
        <f t="shared" si="43"/>
        <v>10.486496269134305</v>
      </c>
      <c r="U19" s="225">
        <f t="shared" si="4"/>
        <v>0.31287359781144514</v>
      </c>
      <c r="V19" s="4">
        <f>'a1'!S19</f>
        <v>18518.102175558502</v>
      </c>
      <c r="W19" s="6">
        <f>'a2'!M19/'a2'!$E$6</f>
        <v>0.9909139422118155</v>
      </c>
      <c r="X19" s="4">
        <f>'a6'!S20</f>
        <v>9952.8296811053206</v>
      </c>
      <c r="Y19" s="4">
        <f>'a5'!G19</f>
        <v>10146.941261901469</v>
      </c>
      <c r="Z19" s="4">
        <f>'a4'!N20</f>
        <v>2473.6758851213553</v>
      </c>
      <c r="AA19" s="6">
        <f>'a3'!D17/'a3'!$B$4</f>
        <v>1.0262286395549081</v>
      </c>
      <c r="AB19" s="4">
        <f t="shared" si="5"/>
        <v>36919.540667876056</v>
      </c>
      <c r="AC19" s="6">
        <f t="shared" si="6"/>
        <v>0.26994254288573977</v>
      </c>
      <c r="AD19" s="6">
        <f t="shared" si="7"/>
        <v>10.516496247257598</v>
      </c>
      <c r="AE19" s="225">
        <f t="shared" si="8"/>
        <v>0.34181745614115744</v>
      </c>
      <c r="AF19" s="4">
        <f>'a1'!Y19</f>
        <v>19334.945208124969</v>
      </c>
      <c r="AG19" s="6">
        <f>'a2'!Q19/'a2'!$E$6</f>
        <v>0.96925743488268745</v>
      </c>
      <c r="AH19" s="4">
        <f>'a6'!Y20</f>
        <v>13318.046536261369</v>
      </c>
      <c r="AI19" s="4">
        <f>'a5'!I19</f>
        <v>12983.317572359541</v>
      </c>
      <c r="AJ19" s="4">
        <f>'a4'!P20</f>
        <v>2582.7910035299797</v>
      </c>
      <c r="AK19" s="6">
        <f>'a3'!E17/'a3'!B$4</f>
        <v>1.0229169426414095</v>
      </c>
      <c r="AL19" s="4">
        <f t="shared" si="9"/>
        <v>43432.145546908658</v>
      </c>
      <c r="AM19" s="6">
        <f t="shared" si="10"/>
        <v>0.41000192514869005</v>
      </c>
      <c r="AN19" s="6">
        <f t="shared" si="11"/>
        <v>10.678955126724189</v>
      </c>
      <c r="AO19" s="225">
        <f t="shared" si="12"/>
        <v>0.49855713016225067</v>
      </c>
      <c r="AP19" s="4">
        <f>'a1'!AE19</f>
        <v>18007.55813565987</v>
      </c>
      <c r="AQ19" s="6">
        <f>'a2'!U19/'a2'!$E$6</f>
        <v>0.97897308232528968</v>
      </c>
      <c r="AR19" s="4">
        <f>'a6'!AE20</f>
        <v>12159.303183717466</v>
      </c>
      <c r="AS19" s="4">
        <f>'a5'!K19</f>
        <v>10262.645612247954</v>
      </c>
      <c r="AT19" s="4">
        <f>'a4'!R20</f>
        <v>2405.4766459219641</v>
      </c>
      <c r="AU19" s="6">
        <f>'a3'!F17/'a3'!B$4</f>
        <v>1.0287455292091667</v>
      </c>
      <c r="AV19" s="4">
        <f t="shared" si="13"/>
        <v>38727.523410355621</v>
      </c>
      <c r="AW19" s="6">
        <f t="shared" si="14"/>
        <v>0.30882482589802923</v>
      </c>
      <c r="AX19" s="6">
        <f t="shared" si="15"/>
        <v>10.564305825469539</v>
      </c>
      <c r="AY19" s="225">
        <f t="shared" si="16"/>
        <v>0.38794394506333851</v>
      </c>
      <c r="AZ19" s="4">
        <f>'a1'!AK19</f>
        <v>18267.052054786142</v>
      </c>
      <c r="BA19" s="6">
        <f>'a2'!Y19/'a2'!$E$6</f>
        <v>0.94345753777934194</v>
      </c>
      <c r="BB19" s="4">
        <f>'a6'!AK20</f>
        <v>10501.987824602176</v>
      </c>
      <c r="BC19" s="4">
        <f>'a5'!M19</f>
        <v>13015.444898082018</v>
      </c>
      <c r="BD19" s="4">
        <f>'a4'!T20</f>
        <v>2440.1402331509794</v>
      </c>
      <c r="BE19" s="6">
        <f>'a3'!G17/'a3'!B$4</f>
        <v>1.0280831898264671</v>
      </c>
      <c r="BF19" s="4">
        <f t="shared" si="17"/>
        <v>39387.389021460229</v>
      </c>
      <c r="BG19" s="6">
        <f t="shared" si="18"/>
        <v>0.32301582498127224</v>
      </c>
      <c r="BH19" s="6">
        <f t="shared" si="19"/>
        <v>10.581200968453443</v>
      </c>
      <c r="BI19" s="225">
        <f t="shared" si="20"/>
        <v>0.40424431111616116</v>
      </c>
      <c r="BJ19" s="4">
        <f>'a1'!AQ19</f>
        <v>21855.884004153377</v>
      </c>
      <c r="BK19" s="6">
        <f>'a2'!AC19/'a2'!$E$6</f>
        <v>0.96916745295932705</v>
      </c>
      <c r="BL19" s="4">
        <f>'a6'!AQ20</f>
        <v>10593.217006546431</v>
      </c>
      <c r="BM19" s="4">
        <f>'a5'!O19</f>
        <v>14278.124400484905</v>
      </c>
      <c r="BN19" s="4">
        <f>'a4'!V20</f>
        <v>2919.5417919467877</v>
      </c>
      <c r="BO19" s="6">
        <f>'a3'!H17/'a3'!B$4</f>
        <v>1.0349715194065439</v>
      </c>
      <c r="BP19" s="4">
        <f t="shared" si="21"/>
        <v>44642.265957692471</v>
      </c>
      <c r="BQ19" s="6">
        <f t="shared" si="22"/>
        <v>0.43602664495686377</v>
      </c>
      <c r="BR19" s="6">
        <f t="shared" si="23"/>
        <v>10.706436356467908</v>
      </c>
      <c r="BS19" s="225">
        <f t="shared" si="24"/>
        <v>0.52507091017767349</v>
      </c>
      <c r="BT19" s="4">
        <f>'a1'!AW19</f>
        <v>20108.081158800956</v>
      </c>
      <c r="BU19" s="6">
        <f>'a2'!AG19/'a2'!$E$6</f>
        <v>0.97470349920867516</v>
      </c>
      <c r="BV19" s="4">
        <f>'a6'!AW20</f>
        <v>11581.885590454771</v>
      </c>
      <c r="BW19" s="4">
        <f>'a5'!Q19</f>
        <v>12405.908302520322</v>
      </c>
      <c r="BX19" s="4">
        <f>'a4'!X20</f>
        <v>2686.0676643333636</v>
      </c>
      <c r="BY19" s="6">
        <f>'a3'!I17/'a3'!B$4</f>
        <v>1.0296728043449466</v>
      </c>
      <c r="BZ19" s="4">
        <f t="shared" si="25"/>
        <v>42114.794919018634</v>
      </c>
      <c r="CA19" s="6">
        <f t="shared" si="26"/>
        <v>0.38167112378839108</v>
      </c>
      <c r="CB19" s="6">
        <f t="shared" si="27"/>
        <v>10.648154381190382</v>
      </c>
      <c r="CC19" s="225">
        <f t="shared" si="28"/>
        <v>0.4688406946529915</v>
      </c>
      <c r="CD19" s="4">
        <f>'a1'!BC19</f>
        <v>19914.320382339101</v>
      </c>
      <c r="CE19" s="6">
        <f>'a2'!AK19/'a2'!$E$6</f>
        <v>0.97343972824713798</v>
      </c>
      <c r="CF19" s="4">
        <f>'a6'!BC20</f>
        <v>11111.873046350425</v>
      </c>
      <c r="CG19" s="4">
        <f>'a5'!S19</f>
        <v>10019.696209955553</v>
      </c>
      <c r="CH19" s="4">
        <f>'a4'!Z20</f>
        <v>2660.184808969886</v>
      </c>
      <c r="CI19" s="6">
        <f>'a3'!J17/'a3'!B$4</f>
        <v>1.0361637302954034</v>
      </c>
      <c r="CJ19" s="4">
        <f t="shared" si="29"/>
        <v>39225.817271979387</v>
      </c>
      <c r="CK19" s="6">
        <f t="shared" si="30"/>
        <v>0.31954108026026401</v>
      </c>
      <c r="CL19" s="6">
        <f t="shared" si="31"/>
        <v>10.577090412871224</v>
      </c>
      <c r="CM19" s="225">
        <f t="shared" si="32"/>
        <v>0.40027846360989966</v>
      </c>
      <c r="CN19" s="4">
        <f>'a1'!BI19</f>
        <v>23159.987054757341</v>
      </c>
      <c r="CO19" s="6">
        <f>'a2'!AO19/'a2'!$E$6</f>
        <v>0.97094161411154989</v>
      </c>
      <c r="CP19" s="4">
        <f>'a6'!BI20</f>
        <v>11033.843706238167</v>
      </c>
      <c r="CQ19" s="4">
        <f>'a5'!U19</f>
        <v>12852.839432067258</v>
      </c>
      <c r="CR19" s="4">
        <f>'a4'!AB20</f>
        <v>3093.7458349642211</v>
      </c>
      <c r="CS19" s="6">
        <f>'a3'!K17/'a3'!B$4</f>
        <v>1.0358987945423237</v>
      </c>
      <c r="CT19" s="4">
        <f t="shared" si="33"/>
        <v>44833.629922326545</v>
      </c>
      <c r="CU19" s="6">
        <f t="shared" si="34"/>
        <v>0.44014209786270914</v>
      </c>
      <c r="CV19" s="6">
        <f t="shared" si="35"/>
        <v>10.710713804701918</v>
      </c>
      <c r="CW19" s="225">
        <f t="shared" si="36"/>
        <v>0.52919777504367616</v>
      </c>
      <c r="CX19" s="4">
        <f>'a1'!BO19</f>
        <v>22785.987772284298</v>
      </c>
      <c r="CY19" s="6">
        <f>'a2'!AS19/'a2'!$E$6</f>
        <v>0.93625041914598151</v>
      </c>
      <c r="CZ19" s="4">
        <f>'a6'!BO20</f>
        <v>10405.644834704099</v>
      </c>
      <c r="DA19" s="4">
        <f>'a5'!W19</f>
        <v>14512.256355438618</v>
      </c>
      <c r="DB19" s="4">
        <f>'a4'!AD20</f>
        <v>3043.7864494216064</v>
      </c>
      <c r="DC19" s="6">
        <f>'a3'!L17/'a3'!B$4</f>
        <v>1.0406676380977613</v>
      </c>
      <c r="DD19" s="4">
        <f t="shared" si="37"/>
        <v>44964.652533580935</v>
      </c>
      <c r="DE19" s="6">
        <f t="shared" si="38"/>
        <v>0.44295985609242294</v>
      </c>
      <c r="DF19" s="6">
        <f t="shared" si="39"/>
        <v>10.713631960832512</v>
      </c>
      <c r="DG19" s="225">
        <f t="shared" si="40"/>
        <v>0.53201320035101374</v>
      </c>
    </row>
    <row r="20" spans="1:111" x14ac:dyDescent="0.2">
      <c r="A20" s="1">
        <v>1995</v>
      </c>
      <c r="B20" s="4">
        <f>'a1'!G20</f>
        <v>21026.020780408755</v>
      </c>
      <c r="C20" s="6">
        <f>'a2'!E20/'a2'!E$6</f>
        <v>0.95964572733594078</v>
      </c>
      <c r="D20" s="4">
        <f>'a6'!G21</f>
        <v>10686.712181200279</v>
      </c>
      <c r="E20" s="4">
        <f>'a5'!C20</f>
        <v>13683.704287489205</v>
      </c>
      <c r="F20" s="4">
        <f>'a4'!H21</f>
        <v>2831.2691252172031</v>
      </c>
      <c r="G20" s="6">
        <f>'a3'!B18/'a3'!B$4</f>
        <v>1.0340442442707645</v>
      </c>
      <c r="H20" s="4">
        <f t="shared" si="0"/>
        <v>43136.891136121609</v>
      </c>
      <c r="I20" s="6">
        <f t="shared" si="41"/>
        <v>0.40365221544675767</v>
      </c>
      <c r="J20" s="6">
        <f t="shared" si="1"/>
        <v>10.672133852815119</v>
      </c>
      <c r="K20" s="225">
        <f t="shared" si="2"/>
        <v>0.49197599250805368</v>
      </c>
      <c r="L20" s="4">
        <f>'a1'!M20</f>
        <v>16884.121699621253</v>
      </c>
      <c r="M20" s="6">
        <f>'a2'!I20/'a2'!$E$6</f>
        <v>1.0268186047144878</v>
      </c>
      <c r="N20" s="4">
        <f>'a6'!M21</f>
        <v>10388.161728564957</v>
      </c>
      <c r="O20" s="4">
        <f>'a5'!E20</f>
        <v>10115.191211244273</v>
      </c>
      <c r="P20" s="4">
        <f>'a4'!L21</f>
        <v>2273.5396760897779</v>
      </c>
      <c r="Q20" s="6">
        <f>'a3'!C18/'a3'!B$4</f>
        <v>1.0219896675056301</v>
      </c>
      <c r="R20" s="4">
        <f t="shared" si="42"/>
        <v>36348.844414058069</v>
      </c>
      <c r="S20" s="6">
        <f t="shared" si="3"/>
        <v>0.25766921043978303</v>
      </c>
      <c r="T20" s="6">
        <f t="shared" si="43"/>
        <v>10.500917691921481</v>
      </c>
      <c r="U20" s="225">
        <f t="shared" si="4"/>
        <v>0.32678732855982956</v>
      </c>
      <c r="V20" s="4">
        <f>'a1'!S20</f>
        <v>18785.10582896254</v>
      </c>
      <c r="W20" s="6">
        <f>'a2'!M20/'a2'!$E$6</f>
        <v>0.98474001670271616</v>
      </c>
      <c r="X20" s="4">
        <f>'a6'!S21</f>
        <v>9980.770629603745</v>
      </c>
      <c r="Y20" s="4">
        <f>'a5'!G20</f>
        <v>10381.145438620026</v>
      </c>
      <c r="Z20" s="4">
        <f>'a4'!N21</f>
        <v>2529.5176249913989</v>
      </c>
      <c r="AA20" s="6">
        <f>'a3'!D18/'a3'!$B$4</f>
        <v>1.0255663001722084</v>
      </c>
      <c r="AB20" s="4">
        <f t="shared" si="5"/>
        <v>37259.689130923049</v>
      </c>
      <c r="AC20" s="6">
        <f t="shared" si="6"/>
        <v>0.27725773926214431</v>
      </c>
      <c r="AD20" s="6">
        <f t="shared" si="7"/>
        <v>10.525667300881993</v>
      </c>
      <c r="AE20" s="225">
        <f t="shared" si="8"/>
        <v>0.35066565182142728</v>
      </c>
      <c r="AF20" s="4">
        <f>'a1'!Y20</f>
        <v>19644.011550230574</v>
      </c>
      <c r="AG20" s="6">
        <f>'a2'!Q20/'a2'!$E$6</f>
        <v>0.96592705259032974</v>
      </c>
      <c r="AH20" s="4">
        <f>'a6'!Y21</f>
        <v>12930.986990108971</v>
      </c>
      <c r="AI20" s="4">
        <f>'a5'!I20</f>
        <v>13204.590943795311</v>
      </c>
      <c r="AJ20" s="4">
        <f>'a4'!P21</f>
        <v>2645.1739955189332</v>
      </c>
      <c r="AK20" s="6">
        <f>'a3'!E18/'a3'!B$4</f>
        <v>1.0292754007153266</v>
      </c>
      <c r="AL20" s="4">
        <f t="shared" si="9"/>
        <v>43708.268528611108</v>
      </c>
      <c r="AM20" s="6">
        <f t="shared" si="10"/>
        <v>0.41594019638795399</v>
      </c>
      <c r="AN20" s="6">
        <f t="shared" si="11"/>
        <v>10.685292574366535</v>
      </c>
      <c r="AO20" s="225">
        <f t="shared" si="12"/>
        <v>0.50467147417870939</v>
      </c>
      <c r="AP20" s="4">
        <f>'a1'!AE20</f>
        <v>18447.472045148566</v>
      </c>
      <c r="AQ20" s="6">
        <f>'a2'!U20/'a2'!$E$6</f>
        <v>0.9744056615328559</v>
      </c>
      <c r="AR20" s="4">
        <f>'a6'!AE21</f>
        <v>12083.485709313502</v>
      </c>
      <c r="AS20" s="4">
        <f>'a5'!K20</f>
        <v>10489.620367680212</v>
      </c>
      <c r="AT20" s="4">
        <f>'a4'!R21</f>
        <v>2484.0533824832078</v>
      </c>
      <c r="AU20" s="6">
        <f>'a3'!F18/'a3'!B$4</f>
        <v>1.028215657703007</v>
      </c>
      <c r="AV20" s="4">
        <f t="shared" si="13"/>
        <v>39138.385240808857</v>
      </c>
      <c r="AW20" s="6">
        <f t="shared" si="14"/>
        <v>0.31766077637215856</v>
      </c>
      <c r="AX20" s="6">
        <f t="shared" si="15"/>
        <v>10.574858984115593</v>
      </c>
      <c r="AY20" s="225">
        <f t="shared" si="16"/>
        <v>0.3981255901141133</v>
      </c>
      <c r="AZ20" s="4">
        <f>'a1'!AK20</f>
        <v>18515.576269399779</v>
      </c>
      <c r="BA20" s="6">
        <f>'a2'!Y20/'a2'!$E$6</f>
        <v>0.94142243409230686</v>
      </c>
      <c r="BB20" s="4">
        <f>'a6'!AK21</f>
        <v>10300.226740952534</v>
      </c>
      <c r="BC20" s="4">
        <f>'a5'!M20</f>
        <v>13297.497066903066</v>
      </c>
      <c r="BD20" s="4">
        <f>'a4'!T21</f>
        <v>2493.2239901523008</v>
      </c>
      <c r="BE20" s="6">
        <f>'a3'!G18/'a3'!B$4</f>
        <v>1.0274208504437674</v>
      </c>
      <c r="BF20" s="4">
        <f t="shared" si="17"/>
        <v>39592.154296016488</v>
      </c>
      <c r="BG20" s="6">
        <f t="shared" si="18"/>
        <v>0.32741948502144852</v>
      </c>
      <c r="BH20" s="6">
        <f t="shared" si="19"/>
        <v>10.586386253775483</v>
      </c>
      <c r="BI20" s="225">
        <f t="shared" si="20"/>
        <v>0.40924705355628826</v>
      </c>
      <c r="BJ20" s="4">
        <f>'a1'!AQ20</f>
        <v>22079.120783984174</v>
      </c>
      <c r="BK20" s="6">
        <f>'a2'!AC20/'a2'!$E$6</f>
        <v>0.96762382452788498</v>
      </c>
      <c r="BL20" s="4">
        <f>'a6'!AQ21</f>
        <v>10507.556909381401</v>
      </c>
      <c r="BM20" s="4">
        <f>'a5'!O20</f>
        <v>14637.688931380109</v>
      </c>
      <c r="BN20" s="4">
        <f>'a4'!V21</f>
        <v>2973.0748219312172</v>
      </c>
      <c r="BO20" s="6">
        <f>'a3'!H18/'a3'!B$4</f>
        <v>1.0374884090608028</v>
      </c>
      <c r="BP20" s="4">
        <f t="shared" si="21"/>
        <v>45168.566722423937</v>
      </c>
      <c r="BQ20" s="6">
        <f t="shared" si="22"/>
        <v>0.44734521277450129</v>
      </c>
      <c r="BR20" s="6">
        <f t="shared" si="23"/>
        <v>10.718156697404106</v>
      </c>
      <c r="BS20" s="225">
        <f t="shared" si="24"/>
        <v>0.53637864801131807</v>
      </c>
      <c r="BT20" s="4">
        <f>'a1'!AW20</f>
        <v>20446.353451711464</v>
      </c>
      <c r="BU20" s="6">
        <f>'a2'!AG20/'a2'!$E$6</f>
        <v>0.97391615687757815</v>
      </c>
      <c r="BV20" s="4">
        <f>'a6'!AW21</f>
        <v>11473.467529581711</v>
      </c>
      <c r="BW20" s="4">
        <f>'a5'!Q20</f>
        <v>12584.973010658305</v>
      </c>
      <c r="BX20" s="4">
        <f>'a4'!X21</f>
        <v>2753.2137371921431</v>
      </c>
      <c r="BY20" s="6">
        <f>'a3'!I18/'a3'!B$4</f>
        <v>1.0260961716783681</v>
      </c>
      <c r="BZ20" s="4">
        <f t="shared" si="25"/>
        <v>42293.899588469205</v>
      </c>
      <c r="CA20" s="6">
        <f t="shared" si="26"/>
        <v>0.38552292960643164</v>
      </c>
      <c r="CB20" s="6">
        <f t="shared" si="27"/>
        <v>10.652398136867301</v>
      </c>
      <c r="CC20" s="225">
        <f t="shared" si="28"/>
        <v>0.47293505307531614</v>
      </c>
      <c r="CD20" s="4">
        <f>'a1'!BC20</f>
        <v>20282.255639246017</v>
      </c>
      <c r="CE20" s="6">
        <f>'a2'!AK20/'a2'!$E$6</f>
        <v>0.97441856787188674</v>
      </c>
      <c r="CF20" s="4">
        <f>'a6'!BC21</f>
        <v>10942.90132390203</v>
      </c>
      <c r="CG20" s="4">
        <f>'a5'!S20</f>
        <v>10164.250743910226</v>
      </c>
      <c r="CH20" s="4">
        <f>'a4'!Z21</f>
        <v>2731.1170658913138</v>
      </c>
      <c r="CI20" s="6">
        <f>'a3'!J18/'a3'!B$4</f>
        <v>1.0336468406411445</v>
      </c>
      <c r="CJ20" s="4">
        <f t="shared" si="29"/>
        <v>39422.713205255328</v>
      </c>
      <c r="CK20" s="6">
        <f t="shared" si="30"/>
        <v>0.32377550309059727</v>
      </c>
      <c r="CL20" s="6">
        <f t="shared" si="31"/>
        <v>10.582097406477567</v>
      </c>
      <c r="CM20" s="225">
        <f t="shared" si="32"/>
        <v>0.40510919091923947</v>
      </c>
      <c r="CN20" s="4">
        <f>'a1'!BI20</f>
        <v>23379.248781961287</v>
      </c>
      <c r="CO20" s="6">
        <f>'a2'!AO20/'a2'!$E$6</f>
        <v>0.96697922466667308</v>
      </c>
      <c r="CP20" s="4">
        <f>'a6'!BI21</f>
        <v>10553.725263076842</v>
      </c>
      <c r="CQ20" s="4">
        <f>'a5'!U20</f>
        <v>13208.978238853708</v>
      </c>
      <c r="CR20" s="4">
        <f>'a4'!AB21</f>
        <v>3148.1441942079196</v>
      </c>
      <c r="CS20" s="6">
        <f>'a3'!K18/'a3'!B$4</f>
        <v>1.039210491455822</v>
      </c>
      <c r="CT20" s="4">
        <f t="shared" si="33"/>
        <v>44916.55546886642</v>
      </c>
      <c r="CU20" s="6">
        <f t="shared" si="34"/>
        <v>0.44192548577552193</v>
      </c>
      <c r="CV20" s="6">
        <f t="shared" si="35"/>
        <v>10.712561724453311</v>
      </c>
      <c r="CW20" s="225">
        <f t="shared" si="36"/>
        <v>0.53098064059341687</v>
      </c>
      <c r="CX20" s="4">
        <f>'a1'!BO20</f>
        <v>22870.818210457484</v>
      </c>
      <c r="CY20" s="6">
        <f>'a2'!AS20/'a2'!$E$6</f>
        <v>0.93405152043393636</v>
      </c>
      <c r="CZ20" s="4">
        <f>'a6'!BO21</f>
        <v>9826.8783948779783</v>
      </c>
      <c r="DA20" s="4">
        <f>'a5'!W20</f>
        <v>14832.425775543334</v>
      </c>
      <c r="DB20" s="4">
        <f>'a4'!AD21</f>
        <v>3079.6812266093843</v>
      </c>
      <c r="DC20" s="6">
        <f>'a3'!L18/'a3'!B$4</f>
        <v>1.0442442707643398</v>
      </c>
      <c r="DD20" s="4">
        <f t="shared" si="37"/>
        <v>44842.089378095232</v>
      </c>
      <c r="DE20" s="6">
        <f t="shared" si="38"/>
        <v>0.44032402601146842</v>
      </c>
      <c r="DF20" s="6">
        <f t="shared" si="39"/>
        <v>10.710902472400594</v>
      </c>
      <c r="DG20" s="225">
        <f t="shared" si="40"/>
        <v>0.52937980088114311</v>
      </c>
    </row>
    <row r="21" spans="1:111" x14ac:dyDescent="0.2">
      <c r="A21" s="1">
        <v>1996</v>
      </c>
      <c r="B21" s="4">
        <f>'a1'!G21</f>
        <v>21368.400597388376</v>
      </c>
      <c r="C21" s="6">
        <f>'a2'!E21/'a2'!E$6</f>
        <v>0.95879577105699498</v>
      </c>
      <c r="D21" s="4">
        <f>'a6'!G22</f>
        <v>10338.764441569367</v>
      </c>
      <c r="E21" s="4">
        <f>'a5'!C21</f>
        <v>14081.195999944899</v>
      </c>
      <c r="F21" s="4">
        <f>'a4'!H22</f>
        <v>2889.7804214887983</v>
      </c>
      <c r="G21" s="6">
        <f>'a3'!B19/'a3'!B$4</f>
        <v>1.037355941184263</v>
      </c>
      <c r="H21" s="4">
        <f t="shared" si="0"/>
        <v>43587.738273092298</v>
      </c>
      <c r="I21" s="6">
        <f t="shared" si="41"/>
        <v>0.41334808563572489</v>
      </c>
      <c r="J21" s="6">
        <f t="shared" si="1"/>
        <v>10.68253115751539</v>
      </c>
      <c r="K21" s="225">
        <f t="shared" si="2"/>
        <v>0.50200727029828163</v>
      </c>
      <c r="L21" s="4">
        <f>'a1'!M21</f>
        <v>17168.187129487687</v>
      </c>
      <c r="M21" s="6">
        <f>'a2'!I21/'a2'!$E$6</f>
        <v>1.0198283692573666</v>
      </c>
      <c r="N21" s="4">
        <f>'a6'!M22</f>
        <v>10114.468575170806</v>
      </c>
      <c r="O21" s="4">
        <f>'a5'!E21</f>
        <v>10382.374964327624</v>
      </c>
      <c r="P21" s="4">
        <f>'a4'!L22</f>
        <v>2321.7596849673928</v>
      </c>
      <c r="Q21" s="6">
        <f>'a3'!C19/'a3'!B$4</f>
        <v>1.0258312359252881</v>
      </c>
      <c r="R21" s="4">
        <f t="shared" si="42"/>
        <v>36605.441904876323</v>
      </c>
      <c r="S21" s="6">
        <f t="shared" si="3"/>
        <v>0.26318756856556669</v>
      </c>
      <c r="T21" s="6">
        <f t="shared" si="43"/>
        <v>10.507952194262383</v>
      </c>
      <c r="U21" s="225">
        <f t="shared" si="4"/>
        <v>0.33357418814813772</v>
      </c>
      <c r="V21" s="4">
        <f>'a1'!S21</f>
        <v>19073.649778616</v>
      </c>
      <c r="W21" s="6">
        <f>'a2'!M21/'a2'!$E$6</f>
        <v>0.98000943723174627</v>
      </c>
      <c r="X21" s="4">
        <f>'a6'!S22</f>
        <v>10349.331678485256</v>
      </c>
      <c r="Y21" s="4">
        <f>'a5'!G21</f>
        <v>10665.397347861974</v>
      </c>
      <c r="Z21" s="4">
        <f>'a4'!N22</f>
        <v>2579.4471348180928</v>
      </c>
      <c r="AA21" s="6">
        <f>'a3'!D19/'a3'!$B$4</f>
        <v>1.0255663001722084</v>
      </c>
      <c r="AB21" s="4">
        <f t="shared" si="5"/>
        <v>38076.855032128165</v>
      </c>
      <c r="AC21" s="6">
        <f t="shared" si="6"/>
        <v>0.29483162151893749</v>
      </c>
      <c r="AD21" s="6">
        <f t="shared" si="7"/>
        <v>10.547361897052676</v>
      </c>
      <c r="AE21" s="225">
        <f t="shared" si="8"/>
        <v>0.37159651102085528</v>
      </c>
      <c r="AF21" s="4">
        <f>'a1'!Y21</f>
        <v>20014.452496276819</v>
      </c>
      <c r="AG21" s="6">
        <f>'a2'!Q21/'a2'!$E$6</f>
        <v>0.96365309429834867</v>
      </c>
      <c r="AH21" s="4">
        <f>'a6'!Y22</f>
        <v>12009.214834420547</v>
      </c>
      <c r="AI21" s="4">
        <f>'a5'!I21</f>
        <v>13491.234069669017</v>
      </c>
      <c r="AJ21" s="4">
        <f>'a4'!P22</f>
        <v>2706.6776807632095</v>
      </c>
      <c r="AK21" s="6">
        <f>'a3'!E19/'a3'!B$4</f>
        <v>1.0298052722214863</v>
      </c>
      <c r="AL21" s="4">
        <f t="shared" si="9"/>
        <v>43334.988818140555</v>
      </c>
      <c r="AM21" s="6">
        <f t="shared" si="10"/>
        <v>0.40791248295670945</v>
      </c>
      <c r="AN21" s="6">
        <f t="shared" si="11"/>
        <v>10.676715643535426</v>
      </c>
      <c r="AO21" s="225">
        <f t="shared" si="12"/>
        <v>0.49639648578174678</v>
      </c>
      <c r="AP21" s="4">
        <f>'a1'!AE21</f>
        <v>18847.006651884702</v>
      </c>
      <c r="AQ21" s="6">
        <f>'a2'!U21/'a2'!$E$6</f>
        <v>0.97027632669437813</v>
      </c>
      <c r="AR21" s="4">
        <f>'a6'!AE22</f>
        <v>11772.617572061497</v>
      </c>
      <c r="AS21" s="4">
        <f>'a5'!K21</f>
        <v>10785.340738019837</v>
      </c>
      <c r="AT21" s="4">
        <f>'a4'!R22</f>
        <v>2548.796788887515</v>
      </c>
      <c r="AU21" s="6">
        <f>'a3'!F19/'a3'!B$4</f>
        <v>1.0349715194065439</v>
      </c>
      <c r="AV21" s="4">
        <f t="shared" si="13"/>
        <v>39635.234019392999</v>
      </c>
      <c r="AW21" s="6">
        <f t="shared" si="14"/>
        <v>0.32834595293348146</v>
      </c>
      <c r="AX21" s="6">
        <f t="shared" si="15"/>
        <v>10.587473749615954</v>
      </c>
      <c r="AY21" s="225">
        <f t="shared" si="16"/>
        <v>0.41029626517275619</v>
      </c>
      <c r="AZ21" s="4">
        <f>'a1'!AK21</f>
        <v>19057.397945631074</v>
      </c>
      <c r="BA21" s="6">
        <f>'a2'!Y21/'a2'!$E$6</f>
        <v>0.93730191244584127</v>
      </c>
      <c r="BB21" s="4">
        <f>'a6'!AK22</f>
        <v>10127.924654967152</v>
      </c>
      <c r="BC21" s="4">
        <f>'a5'!M21</f>
        <v>13675.266482310652</v>
      </c>
      <c r="BD21" s="4">
        <f>'a4'!T22</f>
        <v>2577.2492993479505</v>
      </c>
      <c r="BE21" s="6">
        <f>'a3'!G19/'a3'!B$4</f>
        <v>1.0332494370115248</v>
      </c>
      <c r="BF21" s="4">
        <f t="shared" si="17"/>
        <v>40388.14724508785</v>
      </c>
      <c r="BG21" s="6">
        <f t="shared" si="18"/>
        <v>0.34453802403976519</v>
      </c>
      <c r="BH21" s="6">
        <f t="shared" si="19"/>
        <v>10.606291635880858</v>
      </c>
      <c r="BI21" s="225">
        <f t="shared" si="20"/>
        <v>0.42845168621598423</v>
      </c>
      <c r="BJ21" s="4">
        <f>'a1'!AQ21</f>
        <v>22318.069552715566</v>
      </c>
      <c r="BK21" s="6">
        <f>'a2'!AC21/'a2'!$E$6</f>
        <v>0.96819970083557683</v>
      </c>
      <c r="BL21" s="4">
        <f>'a6'!AQ22</f>
        <v>9913.5267421049593</v>
      </c>
      <c r="BM21" s="4">
        <f>'a5'!O21</f>
        <v>15106.564463802397</v>
      </c>
      <c r="BN21" s="4">
        <f>'a4'!V22</f>
        <v>3018.2100033609968</v>
      </c>
      <c r="BO21" s="6">
        <f>'a3'!H19/'a3'!B$4</f>
        <v>1.0408001059743013</v>
      </c>
      <c r="BP21" s="4">
        <f t="shared" si="21"/>
        <v>45389.531450518662</v>
      </c>
      <c r="BQ21" s="6">
        <f t="shared" si="22"/>
        <v>0.45209725652561011</v>
      </c>
      <c r="BR21" s="6">
        <f t="shared" si="23"/>
        <v>10.723036772650341</v>
      </c>
      <c r="BS21" s="225">
        <f t="shared" si="24"/>
        <v>0.54108692499688249</v>
      </c>
      <c r="BT21" s="4">
        <f>'a1'!AW21</f>
        <v>20589.033994124471</v>
      </c>
      <c r="BU21" s="6">
        <f>'a2'!AG21/'a2'!$E$6</f>
        <v>0.97497751934620802</v>
      </c>
      <c r="BV21" s="4">
        <f>'a6'!AW22</f>
        <v>11297.819821723988</v>
      </c>
      <c r="BW21" s="4">
        <f>'a5'!Q21</f>
        <v>12862.434040962213</v>
      </c>
      <c r="BX21" s="4">
        <f>'a4'!X22</f>
        <v>2784.3818755840794</v>
      </c>
      <c r="BY21" s="6">
        <f>'a3'!I19/'a3'!B$4</f>
        <v>1.0323221618757452</v>
      </c>
      <c r="BZ21" s="4">
        <f t="shared" si="25"/>
        <v>42789.461747940935</v>
      </c>
      <c r="CA21" s="6">
        <f t="shared" si="26"/>
        <v>0.39618043627507116</v>
      </c>
      <c r="CB21" s="6">
        <f t="shared" si="27"/>
        <v>10.664047130410058</v>
      </c>
      <c r="CC21" s="225">
        <f t="shared" si="28"/>
        <v>0.48417395523049789</v>
      </c>
      <c r="CD21" s="4">
        <f>'a1'!BC21</f>
        <v>20658.622398657433</v>
      </c>
      <c r="CE21" s="6">
        <f>'a2'!AK21/'a2'!$E$6</f>
        <v>0.97054715691448723</v>
      </c>
      <c r="CF21" s="4">
        <f>'a6'!BC22</f>
        <v>10941.420220283322</v>
      </c>
      <c r="CG21" s="4">
        <f>'a5'!S21</f>
        <v>10378.715641108389</v>
      </c>
      <c r="CH21" s="4">
        <f>'a4'!Z22</f>
        <v>2793.7927441264151</v>
      </c>
      <c r="CI21" s="6">
        <f>'a3'!J19/'a3'!B$4</f>
        <v>1.0366936018015633</v>
      </c>
      <c r="CJ21" s="4">
        <f t="shared" si="29"/>
        <v>39992.021461804303</v>
      </c>
      <c r="CK21" s="6">
        <f t="shared" si="30"/>
        <v>0.33601898541610431</v>
      </c>
      <c r="CL21" s="6">
        <f t="shared" si="31"/>
        <v>10.596435249745701</v>
      </c>
      <c r="CM21" s="225">
        <f t="shared" si="32"/>
        <v>0.41894228448354026</v>
      </c>
      <c r="CN21" s="4">
        <f>'a1'!BI21</f>
        <v>23690.035756844805</v>
      </c>
      <c r="CO21" s="6">
        <f>'a2'!AO21/'a2'!$E$6</f>
        <v>0.9660865734528058</v>
      </c>
      <c r="CP21" s="4">
        <f>'a6'!BI22</f>
        <v>10353.114806772963</v>
      </c>
      <c r="CQ21" s="4">
        <f>'a5'!U21</f>
        <v>13635.05538527212</v>
      </c>
      <c r="CR21" s="4">
        <f>'a4'!AB22</f>
        <v>3203.7494431317741</v>
      </c>
      <c r="CS21" s="6">
        <f>'a3'!K19/'a3'!B$4</f>
        <v>1.039078023579282</v>
      </c>
      <c r="CT21" s="4">
        <f t="shared" si="33"/>
        <v>45377.624392065387</v>
      </c>
      <c r="CU21" s="6">
        <f t="shared" si="34"/>
        <v>0.45184118460315958</v>
      </c>
      <c r="CV21" s="6">
        <f t="shared" si="35"/>
        <v>10.722774407736269</v>
      </c>
      <c r="CW21" s="225">
        <f t="shared" si="36"/>
        <v>0.54083379638217599</v>
      </c>
      <c r="CX21" s="4">
        <f>'a1'!BO21</f>
        <v>23099.039133865401</v>
      </c>
      <c r="CY21" s="6">
        <f>'a2'!AS21/'a2'!$E$6</f>
        <v>0.93746477379084903</v>
      </c>
      <c r="CZ21" s="4">
        <f>'a6'!BO22</f>
        <v>9839.7238613529462</v>
      </c>
      <c r="DA21" s="4">
        <f>'a5'!W21</f>
        <v>15289.533729184303</v>
      </c>
      <c r="DB21" s="4">
        <f>'a4'!AD22</f>
        <v>3123.825329838025</v>
      </c>
      <c r="DC21" s="6">
        <f>'a3'!L19/'a3'!B$4</f>
        <v>1.0439793350112598</v>
      </c>
      <c r="DD21" s="4">
        <f t="shared" si="37"/>
        <v>45580.104105685263</v>
      </c>
      <c r="DE21" s="6">
        <f t="shared" si="38"/>
        <v>0.45619569161489026</v>
      </c>
      <c r="DF21" s="6">
        <f t="shared" si="39"/>
        <v>10.727226586818244</v>
      </c>
      <c r="DG21" s="225">
        <f t="shared" si="40"/>
        <v>0.54512924086808823</v>
      </c>
    </row>
    <row r="22" spans="1:111" x14ac:dyDescent="0.2">
      <c r="A22" s="1">
        <v>1997</v>
      </c>
      <c r="B22" s="4">
        <f>'a1'!G22</f>
        <v>22094.902325116062</v>
      </c>
      <c r="C22" s="6">
        <f>'a2'!E22/'a2'!E$6</f>
        <v>0.95689340812892687</v>
      </c>
      <c r="D22" s="4">
        <f>'a6'!G23</f>
        <v>10063.669822547217</v>
      </c>
      <c r="E22" s="4">
        <f>'a5'!C22</f>
        <v>14886.315328238297</v>
      </c>
      <c r="F22" s="4">
        <f>'a4'!H23</f>
        <v>2953.5204636571066</v>
      </c>
      <c r="G22" s="6">
        <f>'a3'!B20/'a3'!B$4</f>
        <v>1.0398728308385217</v>
      </c>
      <c r="H22" s="4">
        <f t="shared" si="0"/>
        <v>44859.00237660393</v>
      </c>
      <c r="I22" s="6">
        <f t="shared" si="41"/>
        <v>0.44068775514402625</v>
      </c>
      <c r="J22" s="6">
        <f t="shared" si="1"/>
        <v>10.711279569231374</v>
      </c>
      <c r="K22" s="225">
        <f t="shared" si="2"/>
        <v>0.52974362238800643</v>
      </c>
      <c r="L22" s="4">
        <f>'a1'!M22</f>
        <v>17935.746427281356</v>
      </c>
      <c r="M22" s="6">
        <f>'a2'!I22/'a2'!$E$6</f>
        <v>1.0117912827300024</v>
      </c>
      <c r="N22" s="4">
        <f>'a6'!M23</f>
        <v>9936.49978130624</v>
      </c>
      <c r="O22" s="4">
        <f>'a5'!E22</f>
        <v>10965.953451162386</v>
      </c>
      <c r="P22" s="4">
        <f>'a4'!L23</f>
        <v>2397.5482364420027</v>
      </c>
      <c r="Q22" s="6">
        <f>'a3'!C20/'a3'!B$4</f>
        <v>1.0188104384686714</v>
      </c>
      <c r="R22" s="4">
        <f t="shared" si="42"/>
        <v>37341.579645939877</v>
      </c>
      <c r="S22" s="6">
        <f t="shared" si="3"/>
        <v>0.27901886789799601</v>
      </c>
      <c r="T22" s="6">
        <f t="shared" si="43"/>
        <v>10.52786272059137</v>
      </c>
      <c r="U22" s="225">
        <f t="shared" si="4"/>
        <v>0.35278378393410137</v>
      </c>
      <c r="V22" s="4">
        <f>'a1'!S22</f>
        <v>19559.866269885006</v>
      </c>
      <c r="W22" s="6">
        <f>'a2'!M22/'a2'!$E$6</f>
        <v>0.97199931004327955</v>
      </c>
      <c r="X22" s="4">
        <f>'a6'!S23</f>
        <v>10860.721959090994</v>
      </c>
      <c r="Y22" s="4">
        <f>'a5'!G22</f>
        <v>11331.91833217286</v>
      </c>
      <c r="Z22" s="4">
        <f>'a4'!N23</f>
        <v>2614.651309357997</v>
      </c>
      <c r="AA22" s="6">
        <f>'a3'!D20/'a3'!$B$4</f>
        <v>1.0316598224930456</v>
      </c>
      <c r="AB22" s="4">
        <f t="shared" si="5"/>
        <v>39811.923290504616</v>
      </c>
      <c r="AC22" s="6">
        <f t="shared" si="6"/>
        <v>0.3321458134538175</v>
      </c>
      <c r="AD22" s="6">
        <f t="shared" si="7"/>
        <v>10.591921726570785</v>
      </c>
      <c r="AE22" s="225">
        <f t="shared" si="8"/>
        <v>0.41458765546328735</v>
      </c>
      <c r="AF22" s="4">
        <f>'a1'!Y22</f>
        <v>20610.208901310809</v>
      </c>
      <c r="AG22" s="6">
        <f>'a2'!Q22/'a2'!$E$6</f>
        <v>0.96031328013776263</v>
      </c>
      <c r="AH22" s="4">
        <f>'a6'!Y23</f>
        <v>11679.087689391497</v>
      </c>
      <c r="AI22" s="4">
        <f>'a5'!I22</f>
        <v>14186.116008769866</v>
      </c>
      <c r="AJ22" s="4">
        <f>'a4'!P23</f>
        <v>2755.0551188032719</v>
      </c>
      <c r="AK22" s="6">
        <f>'a3'!E20/'a3'!B$4</f>
        <v>1.0299377400980263</v>
      </c>
      <c r="AL22" s="4">
        <f t="shared" si="9"/>
        <v>44186.806970926023</v>
      </c>
      <c r="AM22" s="6">
        <f t="shared" si="10"/>
        <v>0.4262315928206602</v>
      </c>
      <c r="AN22" s="6">
        <f t="shared" si="11"/>
        <v>10.69618153868965</v>
      </c>
      <c r="AO22" s="225">
        <f t="shared" si="12"/>
        <v>0.51517710319717969</v>
      </c>
      <c r="AP22" s="4">
        <f>'a1'!AE22</f>
        <v>19235.599213832091</v>
      </c>
      <c r="AQ22" s="6">
        <f>'a2'!U22/'a2'!$E$6</f>
        <v>0.96714897818474366</v>
      </c>
      <c r="AR22" s="4">
        <f>'a6'!AE23</f>
        <v>11490.429358246618</v>
      </c>
      <c r="AS22" s="4">
        <f>'a5'!K22</f>
        <v>11403.058825632021</v>
      </c>
      <c r="AT22" s="4">
        <f>'a4'!R23</f>
        <v>2571.3051396556107</v>
      </c>
      <c r="AU22" s="6">
        <f>'a3'!F20/'a3'!B$4</f>
        <v>1.0364286660484832</v>
      </c>
      <c r="AV22" s="4">
        <f t="shared" si="13"/>
        <v>40343.890802958427</v>
      </c>
      <c r="AW22" s="6">
        <f t="shared" si="14"/>
        <v>0.34358624974039698</v>
      </c>
      <c r="AX22" s="6">
        <f t="shared" si="15"/>
        <v>10.60519525710404</v>
      </c>
      <c r="AY22" s="225">
        <f t="shared" si="16"/>
        <v>0.427393904378227</v>
      </c>
      <c r="AZ22" s="4">
        <f>'a1'!AK22</f>
        <v>19698.097946405658</v>
      </c>
      <c r="BA22" s="6">
        <f>'a2'!Y22/'a2'!$E$6</f>
        <v>0.93524841472244313</v>
      </c>
      <c r="BB22" s="4">
        <f>'a6'!AK23</f>
        <v>9798.6645338626731</v>
      </c>
      <c r="BC22" s="4">
        <f>'a5'!M22</f>
        <v>14440.888788667526</v>
      </c>
      <c r="BD22" s="4">
        <f>'a4'!T23</f>
        <v>2633.1293310899728</v>
      </c>
      <c r="BE22" s="6">
        <f>'a3'!G20/'a3'!B$4</f>
        <v>1.0320572261226653</v>
      </c>
      <c r="BF22" s="4">
        <f t="shared" si="17"/>
        <v>41312.258819355651</v>
      </c>
      <c r="BG22" s="6">
        <f t="shared" si="18"/>
        <v>0.36441186847499163</v>
      </c>
      <c r="BH22" s="6">
        <f t="shared" si="19"/>
        <v>10.628914558618893</v>
      </c>
      <c r="BI22" s="225">
        <f t="shared" si="20"/>
        <v>0.45027819115684375</v>
      </c>
      <c r="BJ22" s="4">
        <f>'a1'!AQ22</f>
        <v>23100.913984590366</v>
      </c>
      <c r="BK22" s="6">
        <f>'a2'!AC22/'a2'!$E$6</f>
        <v>0.9676304061783253</v>
      </c>
      <c r="BL22" s="4">
        <f>'a6'!AQ23</f>
        <v>9674.989407346382</v>
      </c>
      <c r="BM22" s="4">
        <f>'a5'!O22</f>
        <v>15993.601423194488</v>
      </c>
      <c r="BN22" s="4">
        <f>'a4'!V23</f>
        <v>3087.9983617357707</v>
      </c>
      <c r="BO22" s="6">
        <f>'a3'!H20/'a3'!B$4</f>
        <v>1.0446416743939595</v>
      </c>
      <c r="BP22" s="4">
        <f t="shared" si="21"/>
        <v>46939.656607742334</v>
      </c>
      <c r="BQ22" s="6">
        <f t="shared" si="22"/>
        <v>0.48543408195624432</v>
      </c>
      <c r="BR22" s="6">
        <f t="shared" si="23"/>
        <v>10.756618153820998</v>
      </c>
      <c r="BS22" s="225">
        <f t="shared" si="24"/>
        <v>0.5734861065937823</v>
      </c>
      <c r="BT22" s="4">
        <f>'a1'!AW22</f>
        <v>21271.37083145561</v>
      </c>
      <c r="BU22" s="6">
        <f>'a2'!AG22/'a2'!$E$6</f>
        <v>0.97469805591897085</v>
      </c>
      <c r="BV22" s="4">
        <f>'a6'!AW23</f>
        <v>11177.380884137727</v>
      </c>
      <c r="BW22" s="4">
        <f>'a5'!Q22</f>
        <v>13535.658798423168</v>
      </c>
      <c r="BX22" s="4">
        <f>'a4'!X23</f>
        <v>2843.4354728659346</v>
      </c>
      <c r="BY22" s="6">
        <f>'a3'!I20/'a3'!B$4</f>
        <v>1.0332494370115248</v>
      </c>
      <c r="BZ22" s="4">
        <f t="shared" si="25"/>
        <v>44019.286057173231</v>
      </c>
      <c r="CA22" s="6">
        <f t="shared" si="26"/>
        <v>0.42262890601067427</v>
      </c>
      <c r="CB22" s="6">
        <f t="shared" si="27"/>
        <v>10.692383136347685</v>
      </c>
      <c r="CC22" s="225">
        <f t="shared" si="28"/>
        <v>0.51151241988263607</v>
      </c>
      <c r="CD22" s="4">
        <f>'a1'!BC22</f>
        <v>21418.564852019153</v>
      </c>
      <c r="CE22" s="6">
        <f>'a2'!AK22/'a2'!$E$6</f>
        <v>0.97005029993893144</v>
      </c>
      <c r="CF22" s="4">
        <f>'a6'!BC23</f>
        <v>10850.663280063645</v>
      </c>
      <c r="CG22" s="4">
        <f>'a5'!S22</f>
        <v>10944.032625968392</v>
      </c>
      <c r="CH22" s="4">
        <f>'a4'!Z23</f>
        <v>2863.1115296081362</v>
      </c>
      <c r="CI22" s="6">
        <f>'a3'!J20/'a3'!B$4</f>
        <v>1.0396078950854419</v>
      </c>
      <c r="CJ22" s="4">
        <f t="shared" si="29"/>
        <v>41281.446456287405</v>
      </c>
      <c r="CK22" s="6">
        <f t="shared" si="30"/>
        <v>0.36374922109847191</v>
      </c>
      <c r="CL22" s="6">
        <f t="shared" si="31"/>
        <v>10.628168439664796</v>
      </c>
      <c r="CM22" s="225">
        <f t="shared" si="32"/>
        <v>0.44955833858842648</v>
      </c>
      <c r="CN22" s="4">
        <f>'a1'!BI22</f>
        <v>24909.818477882913</v>
      </c>
      <c r="CO22" s="6">
        <f>'a2'!AO22/'a2'!$E$6</f>
        <v>0.95904977432008465</v>
      </c>
      <c r="CP22" s="4">
        <f>'a6'!BI23</f>
        <v>10151.939520356071</v>
      </c>
      <c r="CQ22" s="4">
        <f>'a5'!U22</f>
        <v>14383.221956774734</v>
      </c>
      <c r="CR22" s="4">
        <f>'a4'!AB23</f>
        <v>3329.8023923273731</v>
      </c>
      <c r="CS22" s="6">
        <f>'a3'!K20/'a3'!B$4</f>
        <v>1.0438468671347199</v>
      </c>
      <c r="CT22" s="4">
        <f t="shared" si="33"/>
        <v>47072.394384692801</v>
      </c>
      <c r="CU22" s="6">
        <f t="shared" si="34"/>
        <v>0.48828872635552212</v>
      </c>
      <c r="CV22" s="6">
        <f t="shared" si="35"/>
        <v>10.759442001694856</v>
      </c>
      <c r="CW22" s="225">
        <f t="shared" si="36"/>
        <v>0.57621054367402591</v>
      </c>
      <c r="CX22" s="4">
        <f>'a1'!BO22</f>
        <v>23505.39421356978</v>
      </c>
      <c r="CY22" s="6">
        <f>'a2'!AS22/'a2'!$E$6</f>
        <v>0.93664124054489428</v>
      </c>
      <c r="CZ22" s="4">
        <f>'a6'!BO23</f>
        <v>9401.3299218604043</v>
      </c>
      <c r="DA22" s="4">
        <f>'a5'!W22</f>
        <v>16286.267004486652</v>
      </c>
      <c r="DB22" s="4">
        <f>'a4'!AD23</f>
        <v>3142.0669706780886</v>
      </c>
      <c r="DC22" s="6">
        <f>'a3'!L20/'a3'!B$4</f>
        <v>1.0496754537024771</v>
      </c>
      <c r="DD22" s="4">
        <f t="shared" si="37"/>
        <v>46775.271809909427</v>
      </c>
      <c r="DE22" s="6">
        <f t="shared" si="38"/>
        <v>0.48189884011898471</v>
      </c>
      <c r="DF22" s="6">
        <f t="shared" si="39"/>
        <v>10.753109962133625</v>
      </c>
      <c r="DG22" s="225">
        <f t="shared" si="40"/>
        <v>0.57010141735249331</v>
      </c>
    </row>
    <row r="23" spans="1:111" x14ac:dyDescent="0.2">
      <c r="A23" s="1">
        <v>1998</v>
      </c>
      <c r="B23" s="4">
        <f>'a1'!G23</f>
        <v>22529.666800452447</v>
      </c>
      <c r="C23" s="6">
        <f>'a2'!E23/'a2'!E$6</f>
        <v>0.95622858771236263</v>
      </c>
      <c r="D23" s="4">
        <f>'a6'!G24</f>
        <v>10187.837793972676</v>
      </c>
      <c r="E23" s="4">
        <f>'a5'!C23</f>
        <v>15760.258449488614</v>
      </c>
      <c r="F23" s="4">
        <f>'a4'!H24</f>
        <v>3026.1677983785835</v>
      </c>
      <c r="G23" s="6">
        <f>'a3'!B21/'a3'!B$4</f>
        <v>1.0427871241224003</v>
      </c>
      <c r="H23" s="4">
        <f t="shared" si="0"/>
        <v>46367.988207951777</v>
      </c>
      <c r="I23" s="6">
        <f t="shared" si="41"/>
        <v>0.47313984264323256</v>
      </c>
      <c r="J23" s="6">
        <f t="shared" si="1"/>
        <v>10.744364590806017</v>
      </c>
      <c r="K23" s="225">
        <f t="shared" si="2"/>
        <v>0.56166391824143624</v>
      </c>
      <c r="L23" s="4">
        <f>'a1'!M23</f>
        <v>18798.057953886593</v>
      </c>
      <c r="M23" s="6">
        <f>'a2'!I23/'a2'!$E$6</f>
        <v>1.00157609042915</v>
      </c>
      <c r="N23" s="4">
        <f>'a6'!M24</f>
        <v>11181.791307298385</v>
      </c>
      <c r="O23" s="4">
        <f>'a5'!E23</f>
        <v>11632.002235721908</v>
      </c>
      <c r="P23" s="4">
        <f>'a4'!L24</f>
        <v>2524.9409214948359</v>
      </c>
      <c r="Q23" s="6">
        <f>'a3'!C21/'a3'!B$4</f>
        <v>1.0250364286660485</v>
      </c>
      <c r="R23" s="4">
        <f t="shared" si="42"/>
        <v>40095.876428306074</v>
      </c>
      <c r="S23" s="6">
        <f t="shared" si="3"/>
        <v>0.33825247919061657</v>
      </c>
      <c r="T23" s="6">
        <f t="shared" si="43"/>
        <v>10.599028775795247</v>
      </c>
      <c r="U23" s="225">
        <f t="shared" si="4"/>
        <v>0.42144450799330346</v>
      </c>
      <c r="V23" s="4">
        <f>'a1'!S23</f>
        <v>20279.225943271183</v>
      </c>
      <c r="W23" s="6">
        <f>'a2'!M23/'a2'!$E$6</f>
        <v>0.97095958352729983</v>
      </c>
      <c r="X23" s="4">
        <f>'a6'!S24</f>
        <v>10921.773779262225</v>
      </c>
      <c r="Y23" s="4">
        <f>'a5'!G23</f>
        <v>12095.396102234179</v>
      </c>
      <c r="Z23" s="4">
        <f>'a4'!N24</f>
        <v>2723.8902851567427</v>
      </c>
      <c r="AA23" s="6">
        <f>'a3'!D21/'a3'!$B$4</f>
        <v>1.0319247582461255</v>
      </c>
      <c r="AB23" s="4">
        <f t="shared" si="5"/>
        <v>41260.054765078101</v>
      </c>
      <c r="AC23" s="6">
        <f t="shared" si="6"/>
        <v>0.36328917368088931</v>
      </c>
      <c r="AD23" s="6">
        <f t="shared" si="7"/>
        <v>10.627650113940845</v>
      </c>
      <c r="AE23" s="225">
        <f t="shared" si="8"/>
        <v>0.44905826001300175</v>
      </c>
      <c r="AF23" s="4">
        <f>'a1'!Y23</f>
        <v>21229.0574736327</v>
      </c>
      <c r="AG23" s="6">
        <f>'a2'!Q23/'a2'!$E$6</f>
        <v>0.95873400820666643</v>
      </c>
      <c r="AH23" s="4">
        <f>'a6'!Y24</f>
        <v>11995.521536412693</v>
      </c>
      <c r="AI23" s="4">
        <f>'a5'!I23</f>
        <v>14940.21279012229</v>
      </c>
      <c r="AJ23" s="4">
        <f>'a4'!P24</f>
        <v>2851.4709376592</v>
      </c>
      <c r="AK23" s="6">
        <f>'a3'!E21/'a3'!B$4</f>
        <v>1.030202675851106</v>
      </c>
      <c r="AL23" s="4">
        <f t="shared" si="9"/>
        <v>45779.40759765439</v>
      </c>
      <c r="AM23" s="6">
        <f t="shared" si="10"/>
        <v>0.46048189114434668</v>
      </c>
      <c r="AN23" s="6">
        <f t="shared" si="11"/>
        <v>10.731589653223059</v>
      </c>
      <c r="AO23" s="225">
        <f t="shared" si="12"/>
        <v>0.54933870980120247</v>
      </c>
      <c r="AP23" s="4">
        <f>'a1'!AE23</f>
        <v>19872.623346168708</v>
      </c>
      <c r="AQ23" s="6">
        <f>'a2'!U23/'a2'!$E$6</f>
        <v>0.96101737686934163</v>
      </c>
      <c r="AR23" s="4">
        <f>'a6'!AE24</f>
        <v>12121.721356579037</v>
      </c>
      <c r="AS23" s="4">
        <f>'a5'!K23</f>
        <v>12089.564371287124</v>
      </c>
      <c r="AT23" s="4">
        <f>'a4'!R24</f>
        <v>2669.2757319550992</v>
      </c>
      <c r="AU23" s="6">
        <f>'a3'!F21/'a3'!B$4</f>
        <v>1.0329845012584449</v>
      </c>
      <c r="AV23" s="4">
        <f t="shared" si="13"/>
        <v>41980.434717266609</v>
      </c>
      <c r="AW23" s="6">
        <f t="shared" si="14"/>
        <v>0.37878158769528342</v>
      </c>
      <c r="AX23" s="6">
        <f t="shared" si="15"/>
        <v>10.644958948663232</v>
      </c>
      <c r="AY23" s="225">
        <f t="shared" si="16"/>
        <v>0.46575775419257259</v>
      </c>
      <c r="AZ23" s="4">
        <f>'a1'!AK23</f>
        <v>20110.650656838363</v>
      </c>
      <c r="BA23" s="6">
        <f>'a2'!Y23/'a2'!$E$6</f>
        <v>0.93296660753118543</v>
      </c>
      <c r="BB23" s="4">
        <f>'a6'!AK24</f>
        <v>9831.5409534975952</v>
      </c>
      <c r="BC23" s="4">
        <f>'a5'!M23</f>
        <v>15260.026431473494</v>
      </c>
      <c r="BD23" s="4">
        <f>'a4'!T24</f>
        <v>2701.2473802294844</v>
      </c>
      <c r="BE23" s="6">
        <f>'a3'!G21/'a3'!B$4</f>
        <v>1.0369585375546431</v>
      </c>
      <c r="BF23" s="4">
        <f t="shared" si="17"/>
        <v>42673.835988391598</v>
      </c>
      <c r="BG23" s="6">
        <f t="shared" si="18"/>
        <v>0.3936938010873135</v>
      </c>
      <c r="BH23" s="6">
        <f t="shared" si="19"/>
        <v>10.661341271095949</v>
      </c>
      <c r="BI23" s="225">
        <f t="shared" si="20"/>
        <v>0.48156335303852893</v>
      </c>
      <c r="BJ23" s="4">
        <f>'a1'!AQ23</f>
        <v>23647.399357076927</v>
      </c>
      <c r="BK23" s="6">
        <f>'a2'!AC23/'a2'!$E$6</f>
        <v>0.96820791652458293</v>
      </c>
      <c r="BL23" s="4">
        <f>'a6'!AQ24</f>
        <v>9669.0061659721232</v>
      </c>
      <c r="BM23" s="4">
        <f>'a5'!O23</f>
        <v>16941.972371421387</v>
      </c>
      <c r="BN23" s="4">
        <f>'a4'!V24</f>
        <v>3176.3007896924382</v>
      </c>
      <c r="BO23" s="6">
        <f>'a3'!H21/'a3'!B$4</f>
        <v>1.047820903430918</v>
      </c>
      <c r="BP23" s="4">
        <f t="shared" si="21"/>
        <v>48545.832713285272</v>
      </c>
      <c r="BQ23" s="6">
        <f t="shared" si="22"/>
        <v>0.51997633307178737</v>
      </c>
      <c r="BR23" s="6">
        <f t="shared" si="23"/>
        <v>10.79026363508766</v>
      </c>
      <c r="BS23" s="225">
        <f t="shared" si="24"/>
        <v>0.60594713170570236</v>
      </c>
      <c r="BT23" s="4">
        <f>'a1'!AW23</f>
        <v>21476.251638477384</v>
      </c>
      <c r="BU23" s="6">
        <f>'a2'!AG23/'a2'!$E$6</f>
        <v>0.97307266903790368</v>
      </c>
      <c r="BV23" s="4">
        <f>'a6'!AW24</f>
        <v>11481.251336451847</v>
      </c>
      <c r="BW23" s="4">
        <f>'a5'!Q23</f>
        <v>14248.579746079424</v>
      </c>
      <c r="BX23" s="4">
        <f>'a4'!X24</f>
        <v>2884.6738708506064</v>
      </c>
      <c r="BY23" s="6">
        <f>'a3'!I21/'a3'!B$4</f>
        <v>1.0325870976288252</v>
      </c>
      <c r="BZ23" s="4">
        <f t="shared" si="25"/>
        <v>45168.571733904224</v>
      </c>
      <c r="CA23" s="6">
        <f t="shared" si="26"/>
        <v>0.44734532055085902</v>
      </c>
      <c r="CB23" s="6">
        <f t="shared" si="27"/>
        <v>10.718156808354715</v>
      </c>
      <c r="CC23" s="225">
        <f t="shared" si="28"/>
        <v>0.5363787550560194</v>
      </c>
      <c r="CD23" s="4">
        <f>'a1'!BC23</f>
        <v>21682.204039585897</v>
      </c>
      <c r="CE23" s="6">
        <f>'a2'!AK23/'a2'!$E$6</f>
        <v>0.96856263591508196</v>
      </c>
      <c r="CF23" s="4">
        <f>'a6'!BC24</f>
        <v>11332.9780225185</v>
      </c>
      <c r="CG23" s="4">
        <f>'a5'!S23</f>
        <v>11532.577035719585</v>
      </c>
      <c r="CH23" s="4">
        <f>'a4'!Z24</f>
        <v>2912.3372415410604</v>
      </c>
      <c r="CI23" s="6">
        <f>'a3'!J21/'a3'!B$4</f>
        <v>1.0386806199496623</v>
      </c>
      <c r="CJ23" s="4">
        <f t="shared" si="29"/>
        <v>42537.908520086537</v>
      </c>
      <c r="CK23" s="6">
        <f t="shared" si="30"/>
        <v>0.39077055952775469</v>
      </c>
      <c r="CL23" s="6">
        <f t="shared" si="31"/>
        <v>10.658150922526467</v>
      </c>
      <c r="CM23" s="225">
        <f t="shared" si="32"/>
        <v>0.47848531756003604</v>
      </c>
      <c r="CN23" s="4">
        <f>'a1'!BI23</f>
        <v>25224.675809381366</v>
      </c>
      <c r="CO23" s="6">
        <f>'a2'!AO23/'a2'!$E$6</f>
        <v>0.95809548540844136</v>
      </c>
      <c r="CP23" s="4">
        <f>'a6'!BI24</f>
        <v>10632.289897824865</v>
      </c>
      <c r="CQ23" s="4">
        <f>'a5'!U23</f>
        <v>15099.289208266187</v>
      </c>
      <c r="CR23" s="4">
        <f>'a4'!AB24</f>
        <v>3388.1593693767441</v>
      </c>
      <c r="CS23" s="6">
        <f>'a3'!K21/'a3'!B$4</f>
        <v>1.0467611604185985</v>
      </c>
      <c r="CT23" s="4">
        <f t="shared" si="33"/>
        <v>48685.979250899014</v>
      </c>
      <c r="CU23" s="6">
        <f t="shared" si="34"/>
        <v>0.52299030948354042</v>
      </c>
      <c r="CV23" s="6">
        <f t="shared" si="35"/>
        <v>10.793146367227189</v>
      </c>
      <c r="CW23" s="225">
        <f t="shared" si="36"/>
        <v>0.60872838008882213</v>
      </c>
      <c r="CX23" s="4">
        <f>'a1'!BO23</f>
        <v>23613.94216031531</v>
      </c>
      <c r="CY23" s="6">
        <f>'a2'!AS23/'a2'!$E$6</f>
        <v>0.93902814743561047</v>
      </c>
      <c r="CZ23" s="4">
        <f>'a6'!BO24</f>
        <v>9394.105510886533</v>
      </c>
      <c r="DA23" s="4">
        <f>'a5'!W23</f>
        <v>17523.883400705316</v>
      </c>
      <c r="DB23" s="4">
        <f>'a4'!AD24</f>
        <v>3171.8068443375969</v>
      </c>
      <c r="DC23" s="6">
        <f>'a3'!L21/'a3'!B$4</f>
        <v>1.0525897469863559</v>
      </c>
      <c r="DD23" s="4">
        <f t="shared" si="37"/>
        <v>48335.277407147732</v>
      </c>
      <c r="DE23" s="6">
        <f t="shared" si="38"/>
        <v>0.51544815323321702</v>
      </c>
      <c r="DF23" s="6">
        <f t="shared" si="39"/>
        <v>10.785916954142559</v>
      </c>
      <c r="DG23" s="225">
        <f t="shared" si="40"/>
        <v>0.60175347139827073</v>
      </c>
    </row>
    <row r="24" spans="1:111" x14ac:dyDescent="0.2">
      <c r="A24" s="1">
        <v>1999</v>
      </c>
      <c r="B24" s="4">
        <f>'a1'!G24</f>
        <v>23195.268779090464</v>
      </c>
      <c r="C24" s="6">
        <f>'a2'!E24/'a2'!E$6</f>
        <v>0.95408744877629981</v>
      </c>
      <c r="D24" s="4">
        <f>'a6'!G25</f>
        <v>10457.77984668004</v>
      </c>
      <c r="E24" s="4">
        <f>'a5'!C24</f>
        <v>15840.758300078634</v>
      </c>
      <c r="F24" s="4">
        <f>'a4'!H25</f>
        <v>3103.7356076058295</v>
      </c>
      <c r="G24" s="6">
        <f>'a3'!B22/'a3'!B$4</f>
        <v>1.0457014174062791</v>
      </c>
      <c r="H24" s="4">
        <f t="shared" si="0"/>
        <v>47396.539459380765</v>
      </c>
      <c r="I24" s="6">
        <f t="shared" si="41"/>
        <v>0.49525975557772139</v>
      </c>
      <c r="J24" s="6">
        <f t="shared" si="1"/>
        <v>10.766304497831953</v>
      </c>
      <c r="K24" s="225">
        <f t="shared" si="2"/>
        <v>0.58283145236816025</v>
      </c>
      <c r="L24" s="4">
        <f>'a1'!M24</f>
        <v>19777.660693493133</v>
      </c>
      <c r="M24" s="6">
        <f>'a2'!I24/'a2'!$E$6</f>
        <v>0.99301056221520445</v>
      </c>
      <c r="N24" s="4">
        <f>'a6'!M25</f>
        <v>11838.221185547132</v>
      </c>
      <c r="O24" s="4">
        <f>'a5'!E24</f>
        <v>11718.687543556121</v>
      </c>
      <c r="P24" s="4">
        <f>'a4'!L25</f>
        <v>2646.4289038494112</v>
      </c>
      <c r="Q24" s="6">
        <f>'a3'!C22/'a3'!B$4</f>
        <v>1.0267585110610677</v>
      </c>
      <c r="R24" s="4">
        <f t="shared" si="42"/>
        <v>41634.960892402662</v>
      </c>
      <c r="S24" s="6">
        <f t="shared" si="3"/>
        <v>0.37135186465861569</v>
      </c>
      <c r="T24" s="6">
        <f t="shared" si="43"/>
        <v>10.636695499373277</v>
      </c>
      <c r="U24" s="225">
        <f t="shared" si="4"/>
        <v>0.45778521152669838</v>
      </c>
      <c r="V24" s="4">
        <f>'a1'!S24</f>
        <v>20971.375320110652</v>
      </c>
      <c r="W24" s="6">
        <f>'a2'!M24/'a2'!$E$6</f>
        <v>0.97266329528199147</v>
      </c>
      <c r="X24" s="4">
        <f>'a6'!S25</f>
        <v>12024.67690051699</v>
      </c>
      <c r="Y24" s="4">
        <f>'a5'!G24</f>
        <v>12168.622173835118</v>
      </c>
      <c r="Z24" s="4">
        <f>'a4'!N25</f>
        <v>2806.1586585350979</v>
      </c>
      <c r="AA24" s="6">
        <f>'a3'!D22/'a3'!$B$4</f>
        <v>1.0377533448138827</v>
      </c>
      <c r="AB24" s="4">
        <f t="shared" si="5"/>
        <v>43362.759540988096</v>
      </c>
      <c r="AC24" s="6">
        <f t="shared" si="6"/>
        <v>0.40850971714475987</v>
      </c>
      <c r="AD24" s="6">
        <f t="shared" si="7"/>
        <v>10.677356276638891</v>
      </c>
      <c r="AE24" s="225">
        <f t="shared" si="8"/>
        <v>0.49701456602539967</v>
      </c>
      <c r="AF24" s="4">
        <f>'a1'!Y24</f>
        <v>22054.350899137273</v>
      </c>
      <c r="AG24" s="6">
        <f>'a2'!Q24/'a2'!$E$6</f>
        <v>0.95336701219552267</v>
      </c>
      <c r="AH24" s="4">
        <f>'a6'!Y25</f>
        <v>12096.915328283611</v>
      </c>
      <c r="AI24" s="4">
        <f>'a5'!I24</f>
        <v>15022.52047661978</v>
      </c>
      <c r="AJ24" s="4">
        <f>'a4'!P25</f>
        <v>2951.0705325385802</v>
      </c>
      <c r="AK24" s="6">
        <f>'a3'!E22/'a3'!B$4</f>
        <v>1.0423897204927806</v>
      </c>
      <c r="AL24" s="4">
        <f t="shared" si="9"/>
        <v>47110.027770254645</v>
      </c>
      <c r="AM24" s="6">
        <f t="shared" si="10"/>
        <v>0.48909806591045579</v>
      </c>
      <c r="AN24" s="6">
        <f t="shared" si="11"/>
        <v>10.760241161170768</v>
      </c>
      <c r="AO24" s="225">
        <f t="shared" si="12"/>
        <v>0.57698156952473112</v>
      </c>
      <c r="AP24" s="4">
        <f>'a1'!AE24</f>
        <v>20610.151065612754</v>
      </c>
      <c r="AQ24" s="6">
        <f>'a2'!U24/'a2'!$E$6</f>
        <v>0.95786461054001482</v>
      </c>
      <c r="AR24" s="4">
        <f>'a6'!AE25</f>
        <v>12691.650014564364</v>
      </c>
      <c r="AS24" s="4">
        <f>'a5'!K24</f>
        <v>12155.316629185601</v>
      </c>
      <c r="AT24" s="4">
        <f>'a4'!R25</f>
        <v>2757.8236040162792</v>
      </c>
      <c r="AU24" s="6">
        <f>'a3'!F22/'a3'!B$4</f>
        <v>1.0384156841965824</v>
      </c>
      <c r="AV24" s="4">
        <f t="shared" si="13"/>
        <v>43437.83913782482</v>
      </c>
      <c r="AW24" s="6">
        <f t="shared" si="14"/>
        <v>0.41012437090448017</v>
      </c>
      <c r="AX24" s="6">
        <f t="shared" si="15"/>
        <v>10.679086209766162</v>
      </c>
      <c r="AY24" s="225">
        <f t="shared" si="16"/>
        <v>0.49868359855435085</v>
      </c>
      <c r="AZ24" s="4">
        <f>'a1'!AK24</f>
        <v>20738.46994162428</v>
      </c>
      <c r="BA24" s="6">
        <f>'a2'!Y24/'a2'!$E$6</f>
        <v>0.92870807995159854</v>
      </c>
      <c r="BB24" s="4">
        <f>'a6'!AK25</f>
        <v>9958.5451954858399</v>
      </c>
      <c r="BC24" s="4">
        <f>'a5'!M24</f>
        <v>15333.048948124911</v>
      </c>
      <c r="BD24" s="4">
        <f>'a4'!T25</f>
        <v>2774.9938238743889</v>
      </c>
      <c r="BE24" s="6">
        <f>'a3'!G22/'a3'!B$4</f>
        <v>1.039210491455822</v>
      </c>
      <c r="BF24" s="4">
        <f t="shared" si="17"/>
        <v>43414.665346429232</v>
      </c>
      <c r="BG24" s="6">
        <f t="shared" si="18"/>
        <v>0.40962599783136378</v>
      </c>
      <c r="BH24" s="6">
        <f t="shared" si="19"/>
        <v>10.678552574217409</v>
      </c>
      <c r="BI24" s="225">
        <f t="shared" si="20"/>
        <v>0.4981687491214844</v>
      </c>
      <c r="BJ24" s="4">
        <f>'a1'!AQ24</f>
        <v>24485.345586117885</v>
      </c>
      <c r="BK24" s="6">
        <f>'a2'!AC24/'a2'!$E$6</f>
        <v>0.96826156277200781</v>
      </c>
      <c r="BL24" s="4">
        <f>'a6'!AQ25</f>
        <v>9970.1283541048942</v>
      </c>
      <c r="BM24" s="4">
        <f>'a5'!O24</f>
        <v>17015.993176682841</v>
      </c>
      <c r="BN24" s="4">
        <f>'a4'!V25</f>
        <v>3276.3594888228013</v>
      </c>
      <c r="BO24" s="6">
        <f>'a3'!H22/'a3'!B$4</f>
        <v>1.050072857332097</v>
      </c>
      <c r="BP24" s="4">
        <f t="shared" si="21"/>
        <v>49792.334822992569</v>
      </c>
      <c r="BQ24" s="6">
        <f t="shared" si="22"/>
        <v>0.54678347379625292</v>
      </c>
      <c r="BR24" s="6">
        <f t="shared" si="23"/>
        <v>10.815616331948949</v>
      </c>
      <c r="BS24" s="225">
        <f t="shared" si="24"/>
        <v>0.63040731175028486</v>
      </c>
      <c r="BT24" s="4">
        <f>'a1'!AW24</f>
        <v>21782.173017940422</v>
      </c>
      <c r="BU24" s="6">
        <f>'a2'!AG24/'a2'!$E$6</f>
        <v>0.97080856215551381</v>
      </c>
      <c r="BV24" s="4">
        <f>'a6'!AW25</f>
        <v>11884.820292730325</v>
      </c>
      <c r="BW24" s="4">
        <f>'a5'!Q24</f>
        <v>14299.040876450137</v>
      </c>
      <c r="BX24" s="4">
        <f>'a4'!X25</f>
        <v>2914.650683753086</v>
      </c>
      <c r="BY24" s="6">
        <f>'a3'!I22/'a3'!B$4</f>
        <v>1.0317922903695855</v>
      </c>
      <c r="BZ24" s="4">
        <f t="shared" si="25"/>
        <v>45827.601997875885</v>
      </c>
      <c r="CA24" s="6">
        <f t="shared" si="26"/>
        <v>0.46151835474822472</v>
      </c>
      <c r="CB24" s="6">
        <f t="shared" si="27"/>
        <v>10.732641852282514</v>
      </c>
      <c r="CC24" s="225">
        <f t="shared" si="28"/>
        <v>0.5503538672251963</v>
      </c>
      <c r="CD24" s="4">
        <f>'a1'!BC24</f>
        <v>22093.119531918415</v>
      </c>
      <c r="CE24" s="6">
        <f>'a2'!AK24/'a2'!$E$6</f>
        <v>0.9684393624185289</v>
      </c>
      <c r="CF24" s="4">
        <f>'a6'!BC25</f>
        <v>11522.58712112339</v>
      </c>
      <c r="CG24" s="4">
        <f>'a5'!S24</f>
        <v>11592.15229751382</v>
      </c>
      <c r="CH24" s="4">
        <f>'a4'!Z25</f>
        <v>2956.2581243344339</v>
      </c>
      <c r="CI24" s="6">
        <f>'a3'!J22/'a3'!B$4</f>
        <v>1.0384156841965824</v>
      </c>
      <c r="CJ24" s="4">
        <f t="shared" si="29"/>
        <v>43150.665824762626</v>
      </c>
      <c r="CK24" s="6">
        <f t="shared" si="30"/>
        <v>0.40394845242378302</v>
      </c>
      <c r="CL24" s="6">
        <f t="shared" si="31"/>
        <v>10.672453126862111</v>
      </c>
      <c r="CM24" s="225">
        <f t="shared" si="32"/>
        <v>0.49228402682549632</v>
      </c>
      <c r="CN24" s="4">
        <f>'a1'!BI24</f>
        <v>25636.944185170683</v>
      </c>
      <c r="CO24" s="6">
        <f>'a2'!AO24/'a2'!$E$6</f>
        <v>0.95467104891257426</v>
      </c>
      <c r="CP24" s="4">
        <f>'a6'!BI25</f>
        <v>10937.111620790656</v>
      </c>
      <c r="CQ24" s="4">
        <f>'a5'!U24</f>
        <v>15216.30396503136</v>
      </c>
      <c r="CR24" s="4">
        <f>'a4'!AB25</f>
        <v>3430.4537401802677</v>
      </c>
      <c r="CS24" s="6">
        <f>'a3'!K22/'a3'!B$4</f>
        <v>1.0468936282951384</v>
      </c>
      <c r="CT24" s="4">
        <f t="shared" si="33"/>
        <v>49411.08681163576</v>
      </c>
      <c r="CU24" s="6">
        <f t="shared" si="34"/>
        <v>0.53858439494049026</v>
      </c>
      <c r="CV24" s="6">
        <f t="shared" si="35"/>
        <v>10.807930107380846</v>
      </c>
      <c r="CW24" s="225">
        <f t="shared" si="36"/>
        <v>0.62299167317630932</v>
      </c>
      <c r="CX24" s="4">
        <f>'a1'!BO24</f>
        <v>24043.37664765822</v>
      </c>
      <c r="CY24" s="6">
        <f>'a2'!AS24/'a2'!$E$6</f>
        <v>0.93701292503327338</v>
      </c>
      <c r="CZ24" s="4">
        <f>'a6'!BO25</f>
        <v>9596.9053957414726</v>
      </c>
      <c r="DA24" s="4">
        <f>'a5'!W24</f>
        <v>17625.584945469018</v>
      </c>
      <c r="DB24" s="4">
        <f>'a4'!AD25</f>
        <v>3217.2200692792094</v>
      </c>
      <c r="DC24" s="6">
        <f>'a3'!L22/'a3'!B$4</f>
        <v>1.0582858656775733</v>
      </c>
      <c r="DD24" s="4">
        <f t="shared" si="37"/>
        <v>49246.512537205876</v>
      </c>
      <c r="DE24" s="6">
        <f t="shared" si="38"/>
        <v>0.53504507823985137</v>
      </c>
      <c r="DF24" s="6">
        <f t="shared" si="39"/>
        <v>10.804593832665695</v>
      </c>
      <c r="DG24" s="225">
        <f t="shared" si="40"/>
        <v>0.61977284873892224</v>
      </c>
    </row>
    <row r="25" spans="1:111" s="81" customFormat="1" x14ac:dyDescent="0.2">
      <c r="A25" s="1">
        <v>2000</v>
      </c>
      <c r="B25" s="4">
        <f>'a1'!G25</f>
        <v>23923.791286699063</v>
      </c>
      <c r="C25" s="6">
        <f>'a2'!E25/'a2'!E$6</f>
        <v>0.95171057443084717</v>
      </c>
      <c r="D25" s="4">
        <f>'a6'!G26</f>
        <v>10734.492753747032</v>
      </c>
      <c r="E25" s="4">
        <f>'a5'!C25</f>
        <v>16358.531292920052</v>
      </c>
      <c r="F25" s="4">
        <f>'a4'!H26</f>
        <v>3182.1814673499762</v>
      </c>
      <c r="G25" s="6">
        <f>'a3'!B23/'a3'!B$4</f>
        <v>1.050072857332097</v>
      </c>
      <c r="H25" s="4">
        <f t="shared" si="0"/>
        <v>49016.737047909017</v>
      </c>
      <c r="I25" s="6">
        <f t="shared" si="41"/>
        <v>0.53010355120299757</v>
      </c>
      <c r="J25" s="6">
        <f t="shared" si="1"/>
        <v>10.799917091176496</v>
      </c>
      <c r="K25" s="225">
        <f t="shared" si="2"/>
        <v>0.61526074734498959</v>
      </c>
      <c r="L25" s="4">
        <f>'a1'!M25</f>
        <v>20660.42131500892</v>
      </c>
      <c r="M25" s="6">
        <f>'a2'!I25/'a2'!$E$6</f>
        <v>0.98553212756678343</v>
      </c>
      <c r="N25" s="4">
        <f>'a6'!M26</f>
        <v>12366.901696643186</v>
      </c>
      <c r="O25" s="4">
        <f>'a5'!E25</f>
        <v>12127.44257451263</v>
      </c>
      <c r="P25" s="4">
        <f>'a4'!L26</f>
        <v>2748.1099892731568</v>
      </c>
      <c r="Q25" s="6">
        <f>'a3'!C23/'a3'!B$4</f>
        <v>1.0241091535302691</v>
      </c>
      <c r="R25" s="4">
        <f t="shared" si="42"/>
        <v>43122.925303883021</v>
      </c>
      <c r="S25" s="6">
        <f t="shared" si="3"/>
        <v>0.40335186775601689</v>
      </c>
      <c r="T25" s="6">
        <f t="shared" si="43"/>
        <v>10.671810044280925</v>
      </c>
      <c r="U25" s="225">
        <f t="shared" si="4"/>
        <v>0.49166358333558202</v>
      </c>
      <c r="V25" s="4">
        <f>'a1'!S25</f>
        <v>21828.973400747418</v>
      </c>
      <c r="W25" s="6">
        <f>'a2'!M25/'a2'!$E$6</f>
        <v>0.96428302662363063</v>
      </c>
      <c r="X25" s="4">
        <f>'a6'!S26</f>
        <v>12339.133645691001</v>
      </c>
      <c r="Y25" s="4">
        <f>'a5'!G25</f>
        <v>12574.850768827353</v>
      </c>
      <c r="Z25" s="4">
        <f>'a4'!N26</f>
        <v>2903.5429115181196</v>
      </c>
      <c r="AA25" s="6">
        <f>'a3'!D23/'a3'!$B$4</f>
        <v>1.0324546297522852</v>
      </c>
      <c r="AB25" s="4">
        <f t="shared" si="5"/>
        <v>44457.23828679743</v>
      </c>
      <c r="AC25" s="6">
        <f t="shared" si="6"/>
        <v>0.43204745970480818</v>
      </c>
      <c r="AD25" s="6">
        <f t="shared" si="7"/>
        <v>10.702283068782684</v>
      </c>
      <c r="AE25" s="225">
        <f t="shared" si="8"/>
        <v>0.52106383491016461</v>
      </c>
      <c r="AF25" s="4">
        <f>'a1'!Y25</f>
        <v>22633.888079192908</v>
      </c>
      <c r="AG25" s="6">
        <f>'a2'!Q25/'a2'!$E$6</f>
        <v>0.94714231022887618</v>
      </c>
      <c r="AH25" s="4">
        <f>'a6'!Y26</f>
        <v>12328.057414222116</v>
      </c>
      <c r="AI25" s="4">
        <f>'a5'!I25</f>
        <v>15546.027217456804</v>
      </c>
      <c r="AJ25" s="4">
        <f>'a4'!P26</f>
        <v>3010.6072368105433</v>
      </c>
      <c r="AK25" s="6">
        <f>'a3'!E23/'a3'!B$4</f>
        <v>1.0414624453570012</v>
      </c>
      <c r="AL25" s="4">
        <f t="shared" si="9"/>
        <v>48220.742725736272</v>
      </c>
      <c r="AM25" s="6">
        <f t="shared" si="10"/>
        <v>0.51298498265490988</v>
      </c>
      <c r="AN25" s="6">
        <f t="shared" si="11"/>
        <v>10.783544554472954</v>
      </c>
      <c r="AO25" s="225">
        <f t="shared" si="12"/>
        <v>0.59946458973121397</v>
      </c>
      <c r="AP25" s="4">
        <f>'a1'!AE25</f>
        <v>21240.025209289062</v>
      </c>
      <c r="AQ25" s="6">
        <f>'a2'!U25/'a2'!$E$6</f>
        <v>0.95622391684162411</v>
      </c>
      <c r="AR25" s="4">
        <f>'a6'!AE26</f>
        <v>12476.694217676364</v>
      </c>
      <c r="AS25" s="4">
        <f>'a5'!K25</f>
        <v>12559.711476959881</v>
      </c>
      <c r="AT25" s="4">
        <f>'a4'!R26</f>
        <v>2825.2049926812324</v>
      </c>
      <c r="AU25" s="6">
        <f>'a3'!F23/'a3'!B$4</f>
        <v>1.0442442707643398</v>
      </c>
      <c r="AV25" s="4">
        <f t="shared" si="13"/>
        <v>44402.750056617639</v>
      </c>
      <c r="AW25" s="6">
        <f t="shared" si="14"/>
        <v>0.430875641668656</v>
      </c>
      <c r="AX25" s="6">
        <f t="shared" si="15"/>
        <v>10.701056684714333</v>
      </c>
      <c r="AY25" s="225">
        <f t="shared" si="16"/>
        <v>0.51988062448960048</v>
      </c>
      <c r="AZ25" s="4">
        <f>'a1'!AK25</f>
        <v>21373.528245600657</v>
      </c>
      <c r="BA25" s="6">
        <f>'a2'!Y25/'a2'!$E$6</f>
        <v>0.92493987103114383</v>
      </c>
      <c r="BB25" s="4">
        <f>'a6'!AK26</f>
        <v>10212.640739796301</v>
      </c>
      <c r="BC25" s="4">
        <f>'a5'!M25</f>
        <v>15822.720269957419</v>
      </c>
      <c r="BD25" s="4">
        <f>'a4'!T26</f>
        <v>2842.9626667427801</v>
      </c>
      <c r="BE25" s="6">
        <f>'a3'!G23/'a3'!B$4</f>
        <v>1.0475559676778381</v>
      </c>
      <c r="BF25" s="4">
        <f t="shared" si="17"/>
        <v>45004.708537559505</v>
      </c>
      <c r="BG25" s="6">
        <f t="shared" si="18"/>
        <v>0.44382129621927957</v>
      </c>
      <c r="BH25" s="6">
        <f t="shared" si="19"/>
        <v>10.714522397446673</v>
      </c>
      <c r="BI25" s="225">
        <f t="shared" si="20"/>
        <v>0.53287229001787839</v>
      </c>
      <c r="BJ25" s="4">
        <f>'a1'!AQ25</f>
        <v>25289.537450495536</v>
      </c>
      <c r="BK25" s="6">
        <f>'a2'!AC25/'a2'!$E$6</f>
        <v>0.96647823390507148</v>
      </c>
      <c r="BL25" s="4">
        <f>'a6'!AQ26</f>
        <v>10211.69286121523</v>
      </c>
      <c r="BM25" s="4">
        <f>'a5'!O25</f>
        <v>17557.6145099803</v>
      </c>
      <c r="BN25" s="4">
        <f>'a4'!V26</f>
        <v>3363.8438167433073</v>
      </c>
      <c r="BO25" s="6">
        <f>'a3'!H23/'a3'!B$4</f>
        <v>1.0525897469863559</v>
      </c>
      <c r="BP25" s="4">
        <f t="shared" si="21"/>
        <v>51416.115619365322</v>
      </c>
      <c r="BQ25" s="6">
        <f t="shared" si="22"/>
        <v>0.58170432950525031</v>
      </c>
      <c r="BR25" s="6">
        <f t="shared" si="23"/>
        <v>10.847706935752603</v>
      </c>
      <c r="BS25" s="225">
        <f t="shared" si="24"/>
        <v>0.6613681973346226</v>
      </c>
      <c r="BT25" s="4">
        <f>'a1'!AW25</f>
        <v>22157.859276413674</v>
      </c>
      <c r="BU25" s="6">
        <f>'a2'!AG25/'a2'!$E$6</f>
        <v>0.96853987820419085</v>
      </c>
      <c r="BV25" s="4">
        <f>'a6'!AW26</f>
        <v>12104.824140794633</v>
      </c>
      <c r="BW25" s="4">
        <f>'a5'!Q25</f>
        <v>14747.932946183912</v>
      </c>
      <c r="BX25" s="4">
        <f>'a4'!X26</f>
        <v>2947.2890939637168</v>
      </c>
      <c r="BY25" s="6">
        <f>'a3'!I23/'a3'!B$4</f>
        <v>1.0328520333819049</v>
      </c>
      <c r="BZ25" s="4">
        <f t="shared" si="25"/>
        <v>46856.61149348785</v>
      </c>
      <c r="CA25" s="6">
        <f t="shared" si="26"/>
        <v>0.48364812263298085</v>
      </c>
      <c r="CB25" s="6">
        <f t="shared" si="27"/>
        <v>10.754847398168666</v>
      </c>
      <c r="CC25" s="225">
        <f t="shared" si="28"/>
        <v>0.57177768865670886</v>
      </c>
      <c r="CD25" s="4">
        <f>'a1'!BC25</f>
        <v>22846.168733530838</v>
      </c>
      <c r="CE25" s="6">
        <f>'a2'!AK25/'a2'!$E$6</f>
        <v>0.96511220293518318</v>
      </c>
      <c r="CF25" s="4">
        <f>'a6'!BC26</f>
        <v>11843.404643869129</v>
      </c>
      <c r="CG25" s="4">
        <f>'a5'!S25</f>
        <v>11980.323117354183</v>
      </c>
      <c r="CH25" s="4">
        <f>'a4'!Z26</f>
        <v>3038.8433786500959</v>
      </c>
      <c r="CI25" s="6">
        <f>'a3'!J23/'a3'!B$4</f>
        <v>1.0410650417273812</v>
      </c>
      <c r="CJ25" s="4">
        <f t="shared" si="29"/>
        <v>44592.980640333313</v>
      </c>
      <c r="CK25" s="6">
        <f t="shared" si="30"/>
        <v>0.43496672020598859</v>
      </c>
      <c r="CL25" s="6">
        <f t="shared" si="31"/>
        <v>10.705331740875987</v>
      </c>
      <c r="CM25" s="225">
        <f t="shared" si="32"/>
        <v>0.52400518149380793</v>
      </c>
      <c r="CN25" s="4">
        <f>'a1'!BI25</f>
        <v>26544.189164628962</v>
      </c>
      <c r="CO25" s="6">
        <f>'a2'!AO25/'a2'!$E$6</f>
        <v>0.95262821135451459</v>
      </c>
      <c r="CP25" s="4">
        <f>'a6'!BI26</f>
        <v>11543.19886540599</v>
      </c>
      <c r="CQ25" s="4">
        <f>'a5'!U25</f>
        <v>15746.241522407472</v>
      </c>
      <c r="CR25" s="4">
        <f>'a4'!AB26</f>
        <v>3530.729131234159</v>
      </c>
      <c r="CS25" s="6">
        <f>'a3'!K23/'a3'!B$4</f>
        <v>1.0511326003444166</v>
      </c>
      <c r="CT25" s="4">
        <f t="shared" si="33"/>
        <v>51553.276336340386</v>
      </c>
      <c r="CU25" s="6">
        <f t="shared" si="34"/>
        <v>0.58465409317848027</v>
      </c>
      <c r="CV25" s="6">
        <f t="shared" si="35"/>
        <v>10.850371043901529</v>
      </c>
      <c r="CW25" s="225">
        <f t="shared" si="36"/>
        <v>0.66393851817021232</v>
      </c>
      <c r="CX25" s="4">
        <f>'a1'!BO25</f>
        <v>24644.548589706454</v>
      </c>
      <c r="CY25" s="6">
        <f>'a2'!AS25/'a2'!$E$6</f>
        <v>0.93636947348356103</v>
      </c>
      <c r="CZ25" s="4">
        <f>'a6'!BO26</f>
        <v>9863.6901508920619</v>
      </c>
      <c r="DA25" s="4">
        <f>'a5'!W25</f>
        <v>18226.387357349635</v>
      </c>
      <c r="DB25" s="4">
        <f>'a4'!AD26</f>
        <v>3278.0517457937794</v>
      </c>
      <c r="DC25" s="6">
        <f>'a3'!L23/'a3'!B$4</f>
        <v>1.0649092595045702</v>
      </c>
      <c r="DD25" s="4">
        <f t="shared" si="37"/>
        <v>50996.831198607317</v>
      </c>
      <c r="DE25" s="6">
        <f t="shared" si="38"/>
        <v>0.57268724370707602</v>
      </c>
      <c r="DF25" s="6">
        <f t="shared" si="39"/>
        <v>10.839518776415465</v>
      </c>
      <c r="DG25" s="225">
        <f t="shared" si="40"/>
        <v>0.65346829411265261</v>
      </c>
    </row>
    <row r="26" spans="1:111" x14ac:dyDescent="0.2">
      <c r="A26" s="1">
        <v>2001</v>
      </c>
      <c r="B26" s="4">
        <f>'a1'!G26</f>
        <v>24255.553239909088</v>
      </c>
      <c r="C26" s="6">
        <f>'a2'!E26/'a2'!E$6</f>
        <v>0.94983301376364915</v>
      </c>
      <c r="D26" s="4">
        <f>'a6'!G27</f>
        <v>11112.237804117867</v>
      </c>
      <c r="E26" s="4">
        <f>'a5'!C26</f>
        <v>16465.711762502313</v>
      </c>
      <c r="F26" s="4">
        <f>'a4'!H27</f>
        <v>3260.2690298213429</v>
      </c>
      <c r="G26" s="6">
        <f>'a3'!B24/'a3'!B$4</f>
        <v>1.0532520863690555</v>
      </c>
      <c r="H26" s="4">
        <f t="shared" si="0"/>
        <v>49878.233181420524</v>
      </c>
      <c r="I26" s="6">
        <f t="shared" si="41"/>
        <v>0.54863079468279319</v>
      </c>
      <c r="J26" s="6">
        <f t="shared" si="1"/>
        <v>10.817339977783712</v>
      </c>
      <c r="K26" s="225">
        <f t="shared" si="2"/>
        <v>0.63207027832469254</v>
      </c>
      <c r="L26" s="4">
        <f>'a1'!M26</f>
        <v>21500.144624101846</v>
      </c>
      <c r="M26" s="6">
        <f>'a2'!I26/'a2'!$E$6</f>
        <v>0.97754760526721074</v>
      </c>
      <c r="N26" s="4">
        <f>'a6'!M27</f>
        <v>12652.777870112344</v>
      </c>
      <c r="O26" s="4">
        <f>'a5'!E26</f>
        <v>12234.290120159256</v>
      </c>
      <c r="P26" s="4">
        <f>'a4'!L27</f>
        <v>2889.9054563433165</v>
      </c>
      <c r="Q26" s="6">
        <f>'a3'!C24/'a3'!B$4</f>
        <v>1.0327195655053649</v>
      </c>
      <c r="R26" s="4">
        <f t="shared" si="42"/>
        <v>44421.995707831746</v>
      </c>
      <c r="S26" s="6">
        <f t="shared" si="3"/>
        <v>0.43128953658019503</v>
      </c>
      <c r="T26" s="6">
        <f t="shared" si="43"/>
        <v>10.70149002457587</v>
      </c>
      <c r="U26" s="225">
        <f t="shared" si="4"/>
        <v>0.52029870904650932</v>
      </c>
      <c r="V26" s="4">
        <f>'a1'!S26</f>
        <v>22199.945853790599</v>
      </c>
      <c r="W26" s="6">
        <f>'a2'!M26/'a2'!$E$6</f>
        <v>0.96497876653195358</v>
      </c>
      <c r="X26" s="4">
        <f>'a6'!S27</f>
        <v>13276.121620424994</v>
      </c>
      <c r="Y26" s="4">
        <f>'a5'!G26</f>
        <v>12710.637477729078</v>
      </c>
      <c r="Z26" s="4">
        <f>'a4'!N27</f>
        <v>2983.9680511486654</v>
      </c>
      <c r="AA26" s="6">
        <f>'a3'!D24/'a3'!$B$4</f>
        <v>1.0378858126904225</v>
      </c>
      <c r="AB26" s="4">
        <f t="shared" si="5"/>
        <v>46108.354774043888</v>
      </c>
      <c r="AC26" s="6">
        <f t="shared" si="6"/>
        <v>0.46755619385086961</v>
      </c>
      <c r="AD26" s="6">
        <f t="shared" si="7"/>
        <v>10.73874944410537</v>
      </c>
      <c r="AE26" s="225">
        <f t="shared" si="8"/>
        <v>0.55624644727075279</v>
      </c>
      <c r="AF26" s="4">
        <f>'a1'!Y26</f>
        <v>22926.959526339891</v>
      </c>
      <c r="AG26" s="6">
        <f>'a2'!Q26/'a2'!$E$6</f>
        <v>0.94277838218267196</v>
      </c>
      <c r="AH26" s="4">
        <f>'a6'!Y27</f>
        <v>12426.993019222467</v>
      </c>
      <c r="AI26" s="4">
        <f>'a5'!I26</f>
        <v>15691.023500662879</v>
      </c>
      <c r="AJ26" s="4">
        <f>'a4'!P27</f>
        <v>3081.6883602846865</v>
      </c>
      <c r="AK26" s="6">
        <f>'a3'!E24/'a3'!B$4</f>
        <v>1.0442442707643398</v>
      </c>
      <c r="AL26" s="4">
        <f t="shared" si="9"/>
        <v>48715.425814700386</v>
      </c>
      <c r="AM26" s="6">
        <f t="shared" si="10"/>
        <v>0.52362358412746435</v>
      </c>
      <c r="AN26" s="6">
        <f t="shared" si="11"/>
        <v>10.793751010757305</v>
      </c>
      <c r="AO26" s="225">
        <f t="shared" si="12"/>
        <v>0.60931173773674163</v>
      </c>
      <c r="AP26" s="4">
        <f>'a1'!AE26</f>
        <v>21445.06103440412</v>
      </c>
      <c r="AQ26" s="6">
        <f>'a2'!U26/'a2'!$E$6</f>
        <v>0.95263249948311901</v>
      </c>
      <c r="AR26" s="4">
        <f>'a6'!AE27</f>
        <v>12526.920317158814</v>
      </c>
      <c r="AS26" s="4">
        <f>'a5'!K26</f>
        <v>12650.829006792135</v>
      </c>
      <c r="AT26" s="4">
        <f>'a4'!R27</f>
        <v>2882.5014891046967</v>
      </c>
      <c r="AU26" s="6">
        <f>'a3'!F24/'a3'!B$4</f>
        <v>1.0459663531593588</v>
      </c>
      <c r="AV26" s="4">
        <f t="shared" si="13"/>
        <v>44688.399841604078</v>
      </c>
      <c r="AW26" s="6">
        <f t="shared" si="14"/>
        <v>0.43701879531790488</v>
      </c>
      <c r="AX26" s="6">
        <f t="shared" si="15"/>
        <v>10.707469235549246</v>
      </c>
      <c r="AY26" s="225">
        <f t="shared" si="16"/>
        <v>0.52606742776442317</v>
      </c>
      <c r="AZ26" s="4">
        <f>'a1'!AK26</f>
        <v>21767.671072553407</v>
      </c>
      <c r="BA26" s="6">
        <f>'a2'!Y26/'a2'!$E$6</f>
        <v>0.9217288889873696</v>
      </c>
      <c r="BB26" s="4">
        <f>'a6'!AK27</f>
        <v>10813.09123989603</v>
      </c>
      <c r="BC26" s="4">
        <f>'a5'!M26</f>
        <v>15927.045426737963</v>
      </c>
      <c r="BD26" s="4">
        <f>'a4'!T27</f>
        <v>2925.864569949912</v>
      </c>
      <c r="BE26" s="6">
        <f>'a3'!G24/'a3'!B$4</f>
        <v>1.0498079215790173</v>
      </c>
      <c r="BF26" s="4">
        <f t="shared" si="17"/>
        <v>46063.643490407027</v>
      </c>
      <c r="BG26" s="6">
        <f t="shared" si="18"/>
        <v>0.46659463777880944</v>
      </c>
      <c r="BH26" s="6">
        <f t="shared" si="19"/>
        <v>10.737779273381381</v>
      </c>
      <c r="BI26" s="225">
        <f t="shared" si="20"/>
        <v>0.55531043045516204</v>
      </c>
      <c r="BJ26" s="4">
        <f>'a1'!AQ26</f>
        <v>25474.149006263768</v>
      </c>
      <c r="BK26" s="6">
        <f>'a2'!AC26/'a2'!$E$6</f>
        <v>0.96620672081247028</v>
      </c>
      <c r="BL26" s="4">
        <f>'a6'!AQ27</f>
        <v>10445.60439417538</v>
      </c>
      <c r="BM26" s="4">
        <f>'a5'!O26</f>
        <v>17663.72529021823</v>
      </c>
      <c r="BN26" s="4">
        <f>'a4'!V27</f>
        <v>3424.064511937192</v>
      </c>
      <c r="BO26" s="6">
        <f>'a3'!H24/'a3'!B$4</f>
        <v>1.056696251159094</v>
      </c>
      <c r="BP26" s="4">
        <f t="shared" si="21"/>
        <v>52093.602640596197</v>
      </c>
      <c r="BQ26" s="6">
        <f t="shared" si="22"/>
        <v>0.59627429274534438</v>
      </c>
      <c r="BR26" s="6">
        <f t="shared" si="23"/>
        <v>10.860797430194397</v>
      </c>
      <c r="BS26" s="225">
        <f t="shared" si="24"/>
        <v>0.67399785376410515</v>
      </c>
      <c r="BT26" s="4">
        <f>'a1'!AW26</f>
        <v>22475.988991281436</v>
      </c>
      <c r="BU26" s="6">
        <f>'a2'!AG26/'a2'!$E$6</f>
        <v>0.96813588880906198</v>
      </c>
      <c r="BV26" s="4">
        <f>'a6'!AW27</f>
        <v>12397.469077812171</v>
      </c>
      <c r="BW26" s="4">
        <f>'a5'!Q26</f>
        <v>14735.354976192781</v>
      </c>
      <c r="BX26" s="4">
        <f>'a4'!X27</f>
        <v>3021.0719210606203</v>
      </c>
      <c r="BY26" s="6">
        <f>'a3'!I24/'a3'!B$4</f>
        <v>1.0396078950854419</v>
      </c>
      <c r="BZ26" s="4">
        <f t="shared" si="25"/>
        <v>47688.439794786631</v>
      </c>
      <c r="CA26" s="6">
        <f t="shared" si="26"/>
        <v>0.50153733289412183</v>
      </c>
      <c r="CB26" s="6">
        <f t="shared" si="27"/>
        <v>10.772444295193813</v>
      </c>
      <c r="CC26" s="225">
        <f t="shared" si="28"/>
        <v>0.58875510418832011</v>
      </c>
      <c r="CD26" s="4">
        <f>'a1'!BC26</f>
        <v>23333.836512190759</v>
      </c>
      <c r="CE26" s="6">
        <f>'a2'!AK26/'a2'!$E$6</f>
        <v>0.96284018372065783</v>
      </c>
      <c r="CF26" s="4">
        <f>'a6'!BC27</f>
        <v>12471.75392536967</v>
      </c>
      <c r="CG26" s="4">
        <f>'a5'!S26</f>
        <v>12033.691695510792</v>
      </c>
      <c r="CH26" s="4">
        <f>'a4'!Z27</f>
        <v>3136.3780399137631</v>
      </c>
      <c r="CI26" s="6">
        <f>'a3'!J24/'a3'!B$4</f>
        <v>1.048085839183998</v>
      </c>
      <c r="CJ26" s="4">
        <f t="shared" si="29"/>
        <v>45943.705351282821</v>
      </c>
      <c r="CK26" s="6">
        <f t="shared" si="30"/>
        <v>0.46401526101827745</v>
      </c>
      <c r="CL26" s="6">
        <f t="shared" si="31"/>
        <v>10.735172129309282</v>
      </c>
      <c r="CM26" s="225">
        <f t="shared" si="32"/>
        <v>0.55279506833196757</v>
      </c>
      <c r="CN26" s="4">
        <f>'a1'!BI26</f>
        <v>27133.737053522676</v>
      </c>
      <c r="CO26" s="6">
        <f>'a2'!AO26/'a2'!$E$6</f>
        <v>0.94958444104485562</v>
      </c>
      <c r="CP26" s="4">
        <f>'a6'!BI27</f>
        <v>12179.2116271577</v>
      </c>
      <c r="CQ26" s="4">
        <f>'a5'!U26</f>
        <v>15884.650091162413</v>
      </c>
      <c r="CR26" s="4">
        <f>'a4'!AB27</f>
        <v>3647.1352231769324</v>
      </c>
      <c r="CS26" s="6">
        <f>'a3'!K24/'a3'!B$4</f>
        <v>1.0535170221221355</v>
      </c>
      <c r="CT26" s="4">
        <f t="shared" si="33"/>
        <v>52868.119046260705</v>
      </c>
      <c r="CU26" s="6">
        <f t="shared" si="34"/>
        <v>0.61293095952381549</v>
      </c>
      <c r="CV26" s="6">
        <f t="shared" si="35"/>
        <v>10.875555771639192</v>
      </c>
      <c r="CW26" s="225">
        <f t="shared" si="36"/>
        <v>0.6882366422793541</v>
      </c>
      <c r="CX26" s="4">
        <f>'a1'!BO26</f>
        <v>24927.542915002003</v>
      </c>
      <c r="CY26" s="6">
        <f>'a2'!AS26/'a2'!$E$6</f>
        <v>0.93495128142752293</v>
      </c>
      <c r="CZ26" s="4">
        <f>'a6'!BO27</f>
        <v>10101.126919496784</v>
      </c>
      <c r="DA26" s="4">
        <f>'a5'!W26</f>
        <v>18364.421881962524</v>
      </c>
      <c r="DB26" s="4">
        <f>'a4'!AD27</f>
        <v>3350.5933817087434</v>
      </c>
      <c r="DC26" s="6">
        <f>'a3'!L24/'a3'!B$4</f>
        <v>1.0646443237514904</v>
      </c>
      <c r="DD26" s="4">
        <f t="shared" si="37"/>
        <v>51551.135998327736</v>
      </c>
      <c r="DE26" s="6">
        <f t="shared" si="38"/>
        <v>0.584608063298662</v>
      </c>
      <c r="DF26" s="6">
        <f t="shared" si="39"/>
        <v>10.850329526027279</v>
      </c>
      <c r="DG26" s="225">
        <f t="shared" si="40"/>
        <v>0.66389846189198787</v>
      </c>
    </row>
    <row r="27" spans="1:111" x14ac:dyDescent="0.2">
      <c r="A27" s="1">
        <v>2002</v>
      </c>
      <c r="B27" s="4">
        <f>'a1'!G27</f>
        <v>24954.623362669434</v>
      </c>
      <c r="C27" s="6">
        <f>'a2'!E27/'a2'!E$6</f>
        <v>0.94724362005459828</v>
      </c>
      <c r="D27" s="4">
        <f>'a6'!G28</f>
        <v>11243.220270537626</v>
      </c>
      <c r="E27" s="4">
        <f>'a5'!C27</f>
        <v>16309.32808660017</v>
      </c>
      <c r="F27" s="4">
        <f>'a4'!H28</f>
        <v>3343.082968990318</v>
      </c>
      <c r="G27" s="6">
        <f>'a3'!B25/'a3'!B$4</f>
        <v>1.0549741687640748</v>
      </c>
      <c r="H27" s="4">
        <f t="shared" si="0"/>
        <v>50477.953721112382</v>
      </c>
      <c r="I27" s="6">
        <f t="shared" si="41"/>
        <v>0.5615283203088407</v>
      </c>
      <c r="J27" s="6">
        <f t="shared" si="1"/>
        <v>10.829291959965428</v>
      </c>
      <c r="K27" s="225">
        <f t="shared" si="2"/>
        <v>0.64360150270109373</v>
      </c>
      <c r="L27" s="4">
        <f>'a1'!M27</f>
        <v>22300.259332205133</v>
      </c>
      <c r="M27" s="6">
        <f>'a2'!I27/'a2'!$E$6</f>
        <v>0.96788396331303916</v>
      </c>
      <c r="N27" s="4">
        <f>'a6'!M28</f>
        <v>13305.055045635776</v>
      </c>
      <c r="O27" s="4">
        <f>'a5'!E27</f>
        <v>12121.68360913433</v>
      </c>
      <c r="P27" s="4">
        <f>'a4'!L28</f>
        <v>2987.4871719798011</v>
      </c>
      <c r="Q27" s="6">
        <f>'a3'!C25/'a3'!B$4</f>
        <v>1.037091005431183</v>
      </c>
      <c r="R27" s="4">
        <f t="shared" ref="R27:R32" si="44">(L27*M27+N27+O27-P27)*Q27</f>
        <v>45656.183879026961</v>
      </c>
      <c r="S27" s="6">
        <f t="shared" si="3"/>
        <v>0.45783185506329011</v>
      </c>
      <c r="T27" s="6">
        <f t="shared" si="43"/>
        <v>10.728894339697197</v>
      </c>
      <c r="U27" s="225">
        <f t="shared" si="4"/>
        <v>0.54673828214335207</v>
      </c>
      <c r="V27" s="4">
        <f>'a1'!S27</f>
        <v>22968.688359316784</v>
      </c>
      <c r="W27" s="6">
        <f>'a2'!M27/'a2'!$E$6</f>
        <v>0.95691779923826015</v>
      </c>
      <c r="X27" s="4">
        <f>'a6'!S28</f>
        <v>12952.07764230507</v>
      </c>
      <c r="Y27" s="4">
        <f>'a5'!G27</f>
        <v>12621.064991573692</v>
      </c>
      <c r="Z27" s="4">
        <f>'a4'!N28</f>
        <v>3077.0342536584039</v>
      </c>
      <c r="AA27" s="6">
        <f>'a3'!D25/'a3'!$B$4</f>
        <v>1.039078023579282</v>
      </c>
      <c r="AB27" s="4">
        <f t="shared" ref="AB27:AB32" si="45">(V27*W27+X27+Y27-Z27)*AA27</f>
        <v>46213.260163759209</v>
      </c>
      <c r="AC27" s="6">
        <f t="shared" si="6"/>
        <v>0.46981227791438868</v>
      </c>
      <c r="AD27" s="6">
        <f t="shared" si="7"/>
        <v>10.74102205242005</v>
      </c>
      <c r="AE27" s="225">
        <f t="shared" si="8"/>
        <v>0.55843905063961841</v>
      </c>
      <c r="AF27" s="4">
        <f>'a1'!Y27</f>
        <v>23833.04889367945</v>
      </c>
      <c r="AG27" s="6">
        <f>'a2'!Q27/'a2'!$E$6</f>
        <v>0.93928254232492625</v>
      </c>
      <c r="AH27" s="4">
        <f>'a6'!Y28</f>
        <v>12858.927449200317</v>
      </c>
      <c r="AI27" s="4">
        <f>'a5'!I27</f>
        <v>15555.774893956672</v>
      </c>
      <c r="AJ27" s="4">
        <f>'a4'!P28</f>
        <v>3192.8295890357313</v>
      </c>
      <c r="AK27" s="6">
        <f>'a3'!E25/'a3'!B$4</f>
        <v>1.0468936282951384</v>
      </c>
      <c r="AL27" s="4">
        <f t="shared" ref="AL27:AL32" si="46">(AF27*AG27+AH27+AI27-AJ27)*AK27</f>
        <v>49840.343840262816</v>
      </c>
      <c r="AM27" s="6">
        <f t="shared" si="10"/>
        <v>0.5478159505742578</v>
      </c>
      <c r="AN27" s="6">
        <f t="shared" si="11"/>
        <v>10.816580052319216</v>
      </c>
      <c r="AO27" s="225">
        <f t="shared" si="12"/>
        <v>0.63133710529052778</v>
      </c>
      <c r="AP27" s="4">
        <f>'a1'!AE27</f>
        <v>22157.130942452044</v>
      </c>
      <c r="AQ27" s="6">
        <f>'a2'!U27/'a2'!$E$6</f>
        <v>0.9461435835290023</v>
      </c>
      <c r="AR27" s="4">
        <f>'a6'!AE28</f>
        <v>12666.636552036429</v>
      </c>
      <c r="AS27" s="4">
        <f>'a5'!K27</f>
        <v>12529.564764886352</v>
      </c>
      <c r="AT27" s="4">
        <f>'a4'!R28</f>
        <v>2968.3127658904527</v>
      </c>
      <c r="AU27" s="6">
        <f>'a3'!F25/'a3'!B$4</f>
        <v>1.0506027288382569</v>
      </c>
      <c r="AV27" s="4">
        <f t="shared" ref="AV27:AV32" si="47">(AP27*AQ27+AR27+AS27-AT27)*AU27</f>
        <v>45377.33450542701</v>
      </c>
      <c r="AW27" s="6">
        <f t="shared" si="14"/>
        <v>0.45183495033219562</v>
      </c>
      <c r="AX27" s="6">
        <f t="shared" si="15"/>
        <v>10.722768019399105</v>
      </c>
      <c r="AY27" s="225">
        <f t="shared" si="16"/>
        <v>0.54082763294015335</v>
      </c>
      <c r="AZ27" s="4">
        <f>'a1'!AK27</f>
        <v>22497.397969845344</v>
      </c>
      <c r="BA27" s="6">
        <f>'a2'!Y27/'a2'!$E$6</f>
        <v>0.91727294664439951</v>
      </c>
      <c r="BB27" s="4">
        <f>'a6'!AK28</f>
        <v>10968.75513891937</v>
      </c>
      <c r="BC27" s="4">
        <f>'a5'!M27</f>
        <v>15763.415710224785</v>
      </c>
      <c r="BD27" s="4">
        <f>'a4'!T28</f>
        <v>3013.8971406836704</v>
      </c>
      <c r="BE27" s="6">
        <f>'a3'!G25/'a3'!B$4</f>
        <v>1.0508676645913366</v>
      </c>
      <c r="BF27" s="4">
        <f t="shared" ref="BF27:BF32" si="48">(AZ27*BA27+BB27+BC27-BD27)*BE27</f>
        <v>46610.739501512762</v>
      </c>
      <c r="BG27" s="6">
        <f t="shared" si="18"/>
        <v>0.47836042593535666</v>
      </c>
      <c r="BH27" s="6">
        <f t="shared" si="19"/>
        <v>10.74958625496744</v>
      </c>
      <c r="BI27" s="225">
        <f t="shared" si="20"/>
        <v>0.56670175883960072</v>
      </c>
      <c r="BJ27" s="4">
        <f>'a1'!AQ27</f>
        <v>26104.62622128478</v>
      </c>
      <c r="BK27" s="6">
        <f>'a2'!AC27/'a2'!$E$6</f>
        <v>0.96562169207856385</v>
      </c>
      <c r="BL27" s="4">
        <f>'a6'!AQ28</f>
        <v>10554.039550001176</v>
      </c>
      <c r="BM27" s="4">
        <f>'a5'!O27</f>
        <v>17500.838668495624</v>
      </c>
      <c r="BN27" s="4">
        <f>'a4'!V28</f>
        <v>3497.1448001409476</v>
      </c>
      <c r="BO27" s="6">
        <f>'a3'!H25/'a3'!B$4</f>
        <v>1.0593456086898927</v>
      </c>
      <c r="BP27" s="4">
        <f t="shared" ref="BP27:BP32" si="49">(BJ27*BK27+BL27+BM27-BN27)*BO27</f>
        <v>52718.256631284516</v>
      </c>
      <c r="BQ27" s="6">
        <f t="shared" si="22"/>
        <v>0.60970803449521827</v>
      </c>
      <c r="BR27" s="6">
        <f t="shared" si="23"/>
        <v>10.872717100179019</v>
      </c>
      <c r="BS27" s="225">
        <f t="shared" si="24"/>
        <v>0.68549790346260597</v>
      </c>
      <c r="BT27" s="4">
        <f>'a1'!AW27</f>
        <v>23067.885219072286</v>
      </c>
      <c r="BU27" s="6">
        <f>'a2'!AG27/'a2'!$E$6</f>
        <v>0.9660635230324367</v>
      </c>
      <c r="BV27" s="4">
        <f>'a6'!AW28</f>
        <v>12554.477851516634</v>
      </c>
      <c r="BW27" s="4">
        <f>'a5'!Q27</f>
        <v>14584.220691207791</v>
      </c>
      <c r="BX27" s="4">
        <f>'a4'!X28</f>
        <v>3090.3233074584314</v>
      </c>
      <c r="BY27" s="6">
        <f>'a3'!I25/'a3'!B$4</f>
        <v>1.0409325738508413</v>
      </c>
      <c r="BZ27" s="4">
        <f t="shared" ref="BZ27:BZ32" si="50">(BT27*BU27+BV27+BW27-BX27)*BY27</f>
        <v>48229.963740633379</v>
      </c>
      <c r="CA27" s="6">
        <f t="shared" si="26"/>
        <v>0.51318328881263242</v>
      </c>
      <c r="CB27" s="6">
        <f t="shared" si="27"/>
        <v>10.783735761261644</v>
      </c>
      <c r="CC27" s="225">
        <f t="shared" si="28"/>
        <v>0.59964906527252215</v>
      </c>
      <c r="CD27" s="4">
        <f>'a1'!BC27</f>
        <v>24096.808559728906</v>
      </c>
      <c r="CE27" s="6">
        <f>'a2'!AK27/'a2'!$E$6</f>
        <v>0.96238975572225216</v>
      </c>
      <c r="CF27" s="4">
        <f>'a6'!BC28</f>
        <v>12666.806412540247</v>
      </c>
      <c r="CG27" s="4">
        <f>'a5'!S27</f>
        <v>11915.856002792372</v>
      </c>
      <c r="CH27" s="4">
        <f>'a4'!Z28</f>
        <v>3228.1645421889648</v>
      </c>
      <c r="CI27" s="6">
        <f>'a3'!J25/'a3'!B$4</f>
        <v>1.0472910319247584</v>
      </c>
      <c r="CJ27" s="4">
        <f t="shared" ref="CJ27:CJ32" si="51">(CD27*CE27+CF27+CG27-CH27)*CI27</f>
        <v>46651.59951951429</v>
      </c>
      <c r="CK27" s="6">
        <f t="shared" si="30"/>
        <v>0.4792391571015866</v>
      </c>
      <c r="CL27" s="6">
        <f t="shared" si="31"/>
        <v>10.750462493351439</v>
      </c>
      <c r="CM27" s="225">
        <f t="shared" si="32"/>
        <v>0.56754715011106383</v>
      </c>
      <c r="CN27" s="4">
        <f>'a1'!BI27</f>
        <v>27713.242031899568</v>
      </c>
      <c r="CO27" s="6">
        <f>'a2'!AO27/'a2'!$E$6</f>
        <v>0.94870994110035878</v>
      </c>
      <c r="CP27" s="4">
        <f>'a6'!BI28</f>
        <v>12290.786857741481</v>
      </c>
      <c r="CQ27" s="4">
        <f>'a5'!U27</f>
        <v>15742.356763031965</v>
      </c>
      <c r="CR27" s="4">
        <f>'a4'!AB28</f>
        <v>3712.6453926347463</v>
      </c>
      <c r="CS27" s="6">
        <f>'a3'!K25/'a3'!B$4</f>
        <v>1.0540468936282952</v>
      </c>
      <c r="CT27" s="4">
        <f t="shared" ref="CT27:CT32" si="52">(CN27*CO27+CP27+CQ27-CR27)*CS27</f>
        <v>53347.76546751734</v>
      </c>
      <c r="CU27" s="6">
        <f t="shared" si="34"/>
        <v>0.62324618403284759</v>
      </c>
      <c r="CV27" s="6">
        <f t="shared" si="35"/>
        <v>10.884587371457547</v>
      </c>
      <c r="CW27" s="225">
        <f t="shared" si="36"/>
        <v>0.69695029348799165</v>
      </c>
      <c r="CX27" s="4">
        <f>'a1'!BO27</f>
        <v>25736.592379863549</v>
      </c>
      <c r="CY27" s="6">
        <f>'a2'!AS27/'a2'!$E$6</f>
        <v>0.9298303353760744</v>
      </c>
      <c r="CZ27" s="4">
        <f>'a6'!BO28</f>
        <v>10096.716805135729</v>
      </c>
      <c r="DA27" s="4">
        <f>'a5'!W27</f>
        <v>18198.781241141442</v>
      </c>
      <c r="DB27" s="4">
        <f>'a4'!AD28</f>
        <v>3447.8406031035379</v>
      </c>
      <c r="DC27" s="6">
        <f>'a3'!L25/'a3'!B$4</f>
        <v>1.0662339382699695</v>
      </c>
      <c r="DD27" s="4">
        <f t="shared" ref="DD27:DD32" si="53">(CX27*CY27+CZ27+DA27-DB27)*DC27</f>
        <v>52009.102120019554</v>
      </c>
      <c r="DE27" s="6">
        <f t="shared" si="38"/>
        <v>0.59445703360976165</v>
      </c>
      <c r="DF27" s="6">
        <f t="shared" si="39"/>
        <v>10.859174023015322</v>
      </c>
      <c r="DG27" s="225">
        <f t="shared" si="40"/>
        <v>0.67243159704186783</v>
      </c>
    </row>
    <row r="28" spans="1:111" x14ac:dyDescent="0.2">
      <c r="A28" s="1">
        <v>2003</v>
      </c>
      <c r="B28" s="4">
        <f>'a1'!G28</f>
        <v>25453.898797568243</v>
      </c>
      <c r="C28" s="6">
        <f>'a2'!E28/'a2'!E$6</f>
        <v>0.94513911194510325</v>
      </c>
      <c r="D28" s="4">
        <f>'a6'!G29</f>
        <v>11504.719625081174</v>
      </c>
      <c r="E28" s="4">
        <f>'a5'!C28</f>
        <v>16114.49324124303</v>
      </c>
      <c r="F28" s="4">
        <f>'a4'!H29</f>
        <v>3437.191738929334</v>
      </c>
      <c r="G28" s="6">
        <f>'a3'!B26/'a3'!B$4</f>
        <v>1.0573585905417935</v>
      </c>
      <c r="H28" s="4">
        <f t="shared" ref="H28:H33" si="54">(B28*C28+D28+E28-F28)*G28</f>
        <v>51006.44595628135</v>
      </c>
      <c r="I28" s="6">
        <f t="shared" si="41"/>
        <v>0.57289401765474302</v>
      </c>
      <c r="J28" s="6">
        <f t="shared" ref="J28:J33" si="55">LN(H28)</f>
        <v>10.839707295019389</v>
      </c>
      <c r="K28" s="225">
        <f t="shared" si="2"/>
        <v>0.65365017610410159</v>
      </c>
      <c r="L28" s="4">
        <f>'a1'!M28</f>
        <v>23040.612358672734</v>
      </c>
      <c r="M28" s="6">
        <f>'a2'!I28/'a2'!$E$6</f>
        <v>0.95989896292054089</v>
      </c>
      <c r="N28" s="4">
        <f>'a6'!M29</f>
        <v>12929.602541588783</v>
      </c>
      <c r="O28" s="4">
        <f>'a5'!E28</f>
        <v>11981.043805581583</v>
      </c>
      <c r="P28" s="4">
        <f>'a4'!L29</f>
        <v>3111.3112804027096</v>
      </c>
      <c r="Q28" s="6">
        <f>'a3'!C26/'a3'!B$4</f>
        <v>1.035236455159624</v>
      </c>
      <c r="R28" s="4">
        <f t="shared" si="44"/>
        <v>45463.438962635562</v>
      </c>
      <c r="S28" s="6">
        <f t="shared" si="3"/>
        <v>0.45368670355701396</v>
      </c>
      <c r="T28" s="6">
        <f t="shared" ref="T28:T33" si="56">LN(R28)</f>
        <v>10.724663742645571</v>
      </c>
      <c r="U28" s="225">
        <f t="shared" si="4"/>
        <v>0.54265661910982887</v>
      </c>
      <c r="V28" s="4">
        <f>'a1'!S28</f>
        <v>23485.947052779618</v>
      </c>
      <c r="W28" s="6">
        <f>'a2'!M28/'a2'!$E$6</f>
        <v>0.95813692122134086</v>
      </c>
      <c r="X28" s="4">
        <f>'a6'!S29</f>
        <v>13363.068294560924</v>
      </c>
      <c r="Y28" s="4">
        <f>'a5'!G28</f>
        <v>12497.868359444459</v>
      </c>
      <c r="Z28" s="4">
        <f>'a4'!N29</f>
        <v>3171.4474797258972</v>
      </c>
      <c r="AA28" s="6">
        <f>'a3'!D26/'a3'!$B$4</f>
        <v>1.0439793350112598</v>
      </c>
      <c r="AB28" s="4">
        <f t="shared" si="45"/>
        <v>47179.766933938961</v>
      </c>
      <c r="AC28" s="6">
        <f t="shared" si="6"/>
        <v>0.4905978688873886</v>
      </c>
      <c r="AD28" s="6">
        <f t="shared" ref="AD28:AD33" si="57">LN(AB28)</f>
        <v>10.761720413015997</v>
      </c>
      <c r="AE28" s="225">
        <f t="shared" si="8"/>
        <v>0.57840874576020407</v>
      </c>
      <c r="AF28" s="4">
        <f>'a1'!Y28</f>
        <v>24324.903671931072</v>
      </c>
      <c r="AG28" s="6">
        <f>'a2'!Q28/'a2'!$E$6</f>
        <v>0.93575520958179526</v>
      </c>
      <c r="AH28" s="4">
        <f>'a6'!Y29</f>
        <v>13105.439086023374</v>
      </c>
      <c r="AI28" s="4">
        <f>'a5'!I28</f>
        <v>15389.74579945772</v>
      </c>
      <c r="AJ28" s="4">
        <f>'a4'!P29</f>
        <v>3284.7367947970697</v>
      </c>
      <c r="AK28" s="6">
        <f>'a3'!E26/'a3'!B$4</f>
        <v>1.0464962246655187</v>
      </c>
      <c r="AL28" s="4">
        <f t="shared" si="46"/>
        <v>50203.148370873503</v>
      </c>
      <c r="AM28" s="6">
        <f t="shared" si="10"/>
        <v>0.55561838591055912</v>
      </c>
      <c r="AN28" s="6">
        <f t="shared" ref="AN28:AN33" si="58">LN(AL28)</f>
        <v>10.823833020264486</v>
      </c>
      <c r="AO28" s="225">
        <f t="shared" si="12"/>
        <v>0.63833473961596243</v>
      </c>
      <c r="AP28" s="4">
        <f>'a1'!AE28</f>
        <v>22518.026697124802</v>
      </c>
      <c r="AQ28" s="6">
        <f>'a2'!U28/'a2'!$E$6</f>
        <v>0.94465485355612855</v>
      </c>
      <c r="AR28" s="4">
        <f>'a6'!AE29</f>
        <v>12867.991083626552</v>
      </c>
      <c r="AS28" s="4">
        <f>'a5'!K28</f>
        <v>12378.603024179591</v>
      </c>
      <c r="AT28" s="4">
        <f>'a4'!R29</f>
        <v>3040.7434222902589</v>
      </c>
      <c r="AU28" s="6">
        <f>'a3'!F26/'a3'!B$4</f>
        <v>1.0487481785666977</v>
      </c>
      <c r="AV28" s="4">
        <f t="shared" si="47"/>
        <v>45597.06838338868</v>
      </c>
      <c r="AW28" s="6">
        <f t="shared" si="14"/>
        <v>0.45656052355231169</v>
      </c>
      <c r="AX28" s="6">
        <f t="shared" ref="AX28:AX33" si="59">LN(AV28)</f>
        <v>10.727598703597829</v>
      </c>
      <c r="AY28" s="225">
        <f t="shared" si="16"/>
        <v>0.54548825764157283</v>
      </c>
      <c r="AZ28" s="4">
        <f>'a1'!AK28</f>
        <v>23008.386360381581</v>
      </c>
      <c r="BA28" s="6">
        <f>'a2'!Y28/'a2'!$E$6</f>
        <v>0.91452798653786138</v>
      </c>
      <c r="BB28" s="4">
        <f>'a6'!AK29</f>
        <v>11312.17953699178</v>
      </c>
      <c r="BC28" s="4">
        <f>'a5'!M28</f>
        <v>15559.4974152537</v>
      </c>
      <c r="BD28" s="4">
        <f>'a4'!T29</f>
        <v>3106.959611686415</v>
      </c>
      <c r="BE28" s="6">
        <f>'a3'!G26/'a3'!B$4</f>
        <v>1.0564313154060141</v>
      </c>
      <c r="BF28" s="4">
        <f t="shared" si="48"/>
        <v>47335.022052301916</v>
      </c>
      <c r="BG28" s="6">
        <f t="shared" si="18"/>
        <v>0.49393676881682924</v>
      </c>
      <c r="BH28" s="6">
        <f t="shared" ref="BH28:BH33" si="60">LN(BF28)</f>
        <v>10.765005724440181</v>
      </c>
      <c r="BI28" s="225">
        <f t="shared" si="20"/>
        <v>0.58157840101927716</v>
      </c>
      <c r="BJ28" s="4">
        <f>'a1'!AQ28</f>
        <v>26537.449113380571</v>
      </c>
      <c r="BK28" s="6">
        <f>'a2'!AC28/'a2'!$E$6</f>
        <v>0.96425346753079433</v>
      </c>
      <c r="BL28" s="4">
        <f>'a6'!AQ29</f>
        <v>10929.89304138893</v>
      </c>
      <c r="BM28" s="4">
        <f>'a5'!O28</f>
        <v>17302.417756269082</v>
      </c>
      <c r="BN28" s="4">
        <f>'a4'!V29</f>
        <v>3583.5099993987369</v>
      </c>
      <c r="BO28" s="6">
        <f>'a3'!H26/'a3'!B$4</f>
        <v>1.0604053517022123</v>
      </c>
      <c r="BP28" s="4">
        <f t="shared" si="49"/>
        <v>53272.249720849686</v>
      </c>
      <c r="BQ28" s="6">
        <f t="shared" si="22"/>
        <v>0.62162215048162628</v>
      </c>
      <c r="BR28" s="6">
        <f t="shared" ref="BR28:BR33" si="61">LN(BP28)</f>
        <v>10.883170831436209</v>
      </c>
      <c r="BS28" s="225">
        <f t="shared" si="24"/>
        <v>0.6955836213681823</v>
      </c>
      <c r="BT28" s="4">
        <f>'a1'!AW28</f>
        <v>23320.169991878549</v>
      </c>
      <c r="BU28" s="6">
        <f>'a2'!AG28/'a2'!$E$6</f>
        <v>0.96263328834681783</v>
      </c>
      <c r="BV28" s="4">
        <f>'a6'!AW29</f>
        <v>13078.283323107582</v>
      </c>
      <c r="BW28" s="4">
        <f>'a5'!Q28</f>
        <v>14400.364287367629</v>
      </c>
      <c r="BX28" s="4">
        <f>'a4'!X29</f>
        <v>3149.0616146462585</v>
      </c>
      <c r="BY28" s="6">
        <f>'a3'!I26/'a3'!B$4</f>
        <v>1.0415949132335409</v>
      </c>
      <c r="BZ28" s="4">
        <f t="shared" si="50"/>
        <v>48724.099658804291</v>
      </c>
      <c r="CA28" s="6">
        <f t="shared" si="26"/>
        <v>0.5238101228887746</v>
      </c>
      <c r="CB28" s="6">
        <f t="shared" ref="CB28:CB33" si="62">LN(BZ28)</f>
        <v>10.793929046191789</v>
      </c>
      <c r="CC28" s="225">
        <f t="shared" si="28"/>
        <v>0.60948350560844444</v>
      </c>
      <c r="CD28" s="4">
        <f>'a1'!BC28</f>
        <v>24660.234318391205</v>
      </c>
      <c r="CE28" s="6">
        <f>'a2'!AK28/'a2'!$E$6</f>
        <v>0.95976061542297741</v>
      </c>
      <c r="CF28" s="4">
        <f>'a6'!BC29</f>
        <v>12738.425769522557</v>
      </c>
      <c r="CG28" s="4">
        <f>'a5'!S28</f>
        <v>11769.143190006118</v>
      </c>
      <c r="CH28" s="4">
        <f>'a4'!Z29</f>
        <v>3330.0184916007329</v>
      </c>
      <c r="CI28" s="6">
        <f>'a3'!J26/'a3'!B$4</f>
        <v>1.0463637567889787</v>
      </c>
      <c r="CJ28" s="4">
        <f t="shared" si="51"/>
        <v>46924.676696921342</v>
      </c>
      <c r="CK28" s="6">
        <f t="shared" si="30"/>
        <v>0.48511192560023736</v>
      </c>
      <c r="CL28" s="6">
        <f t="shared" ref="CL28:CL33" si="63">LN(CJ28)</f>
        <v>10.756298971647732</v>
      </c>
      <c r="CM28" s="225">
        <f t="shared" si="32"/>
        <v>0.5731781609157417</v>
      </c>
      <c r="CN28" s="4">
        <f>'a1'!BI28</f>
        <v>28151.683273693798</v>
      </c>
      <c r="CO28" s="6">
        <f>'a2'!AO28/'a2'!$E$6</f>
        <v>0.94736147811199367</v>
      </c>
      <c r="CP28" s="4">
        <f>'a6'!BI29</f>
        <v>12310.284718381461</v>
      </c>
      <c r="CQ28" s="4">
        <f>'a5'!U28</f>
        <v>15569.445684695556</v>
      </c>
      <c r="CR28" s="4">
        <f>'a4'!AB29</f>
        <v>3801.4896639150516</v>
      </c>
      <c r="CS28" s="6">
        <f>'a3'!K26/'a3'!B$4</f>
        <v>1.0570936547887138</v>
      </c>
      <c r="CT28" s="4">
        <f t="shared" si="52"/>
        <v>53645.453293551509</v>
      </c>
      <c r="CU28" s="6">
        <f t="shared" si="34"/>
        <v>0.62964822650217978</v>
      </c>
      <c r="CV28" s="6">
        <f t="shared" ref="CV28:CV33" si="64">LN(CT28)</f>
        <v>10.89015199691028</v>
      </c>
      <c r="CW28" s="225">
        <f t="shared" si="36"/>
        <v>0.7023190217617219</v>
      </c>
      <c r="CX28" s="4">
        <f>'a1'!BO28</f>
        <v>26443.060124181495</v>
      </c>
      <c r="CY28" s="6">
        <f>'a2'!AS28/'a2'!$E$6</f>
        <v>0.92724247010582306</v>
      </c>
      <c r="CZ28" s="4">
        <f>'a6'!BO29</f>
        <v>10131.981835598704</v>
      </c>
      <c r="DA28" s="4">
        <f>'a5'!W28</f>
        <v>17974.592809984617</v>
      </c>
      <c r="DB28" s="4">
        <f>'a4'!AD29</f>
        <v>3570.7640913356486</v>
      </c>
      <c r="DC28" s="6">
        <f>'a3'!L26/'a3'!B$4</f>
        <v>1.0688832958007684</v>
      </c>
      <c r="DD28" s="4">
        <f t="shared" si="53"/>
        <v>52434.004810508639</v>
      </c>
      <c r="DE28" s="6">
        <f t="shared" si="38"/>
        <v>0.60359494531439539</v>
      </c>
      <c r="DF28" s="6">
        <f t="shared" ref="DF28:DF33" si="65">LN(DD28)</f>
        <v>10.867310606599666</v>
      </c>
      <c r="DG28" s="225">
        <f t="shared" si="40"/>
        <v>0.68028174018481435</v>
      </c>
    </row>
    <row r="29" spans="1:111" x14ac:dyDescent="0.2">
      <c r="A29" s="1">
        <v>2004</v>
      </c>
      <c r="B29" s="4">
        <f>'a1'!G29</f>
        <v>26057.360251433311</v>
      </c>
      <c r="C29" s="6">
        <f>'a2'!E29/'a2'!E$6</f>
        <v>0.94252973095306114</v>
      </c>
      <c r="D29" s="4">
        <f>'a6'!G30</f>
        <v>11671.404907781085</v>
      </c>
      <c r="E29" s="4">
        <f>'a5'!C29</f>
        <v>16257.764512791558</v>
      </c>
      <c r="F29" s="4">
        <f>'a4'!H30</f>
        <v>3535.6712760212199</v>
      </c>
      <c r="G29" s="6">
        <f>'a3'!B27/'a3'!B$4</f>
        <v>1.0610676910849119</v>
      </c>
      <c r="H29" s="4">
        <f t="shared" si="54"/>
        <v>51942.802024423327</v>
      </c>
      <c r="I29" s="6">
        <f t="shared" si="41"/>
        <v>0.59303119086240286</v>
      </c>
      <c r="J29" s="6">
        <f t="shared" si="55"/>
        <v>10.85789843109362</v>
      </c>
      <c r="K29" s="225">
        <f t="shared" si="2"/>
        <v>0.67120091108214652</v>
      </c>
      <c r="L29" s="4">
        <f>'a1'!M29</f>
        <v>23454.940806958202</v>
      </c>
      <c r="M29" s="6">
        <f>'a2'!I29/'a2'!$E$6</f>
        <v>0.95665172447047486</v>
      </c>
      <c r="N29" s="4">
        <f>'a6'!M30</f>
        <v>12535.422492169711</v>
      </c>
      <c r="O29" s="4">
        <f>'a5'!E29</f>
        <v>12083.738665019488</v>
      </c>
      <c r="P29" s="4">
        <f>'a4'!L30</f>
        <v>3182.5541686394922</v>
      </c>
      <c r="Q29" s="6">
        <f>'a3'!C27/'a3'!B$4</f>
        <v>1.041329977480461</v>
      </c>
      <c r="R29" s="4">
        <f t="shared" si="44"/>
        <v>45688.161739217016</v>
      </c>
      <c r="S29" s="6">
        <f t="shared" si="3"/>
        <v>0.45851956749594969</v>
      </c>
      <c r="T29" s="6">
        <f t="shared" si="56"/>
        <v>10.729594500419351</v>
      </c>
      <c r="U29" s="225">
        <f t="shared" si="4"/>
        <v>0.54741379439428672</v>
      </c>
      <c r="V29" s="4">
        <f>'a1'!S29</f>
        <v>24040.905855522145</v>
      </c>
      <c r="W29" s="6">
        <f>'a2'!M29/'a2'!$E$6</f>
        <v>0.95110261554896181</v>
      </c>
      <c r="X29" s="4">
        <f>'a6'!S30</f>
        <v>12974.900541902764</v>
      </c>
      <c r="Y29" s="4">
        <f>'a5'!G29</f>
        <v>12624.441820594206</v>
      </c>
      <c r="Z29" s="4">
        <f>'a4'!N30</f>
        <v>3262.0625981568664</v>
      </c>
      <c r="AA29" s="6">
        <f>'a3'!D27/'a3'!$B$4</f>
        <v>1.0458338852828191</v>
      </c>
      <c r="AB29" s="4">
        <f t="shared" si="45"/>
        <v>47274.461195941287</v>
      </c>
      <c r="AC29" s="6">
        <f t="shared" si="6"/>
        <v>0.49263435353312401</v>
      </c>
      <c r="AD29" s="6">
        <f t="shared" si="57"/>
        <v>10.763725496231489</v>
      </c>
      <c r="AE29" s="225">
        <f t="shared" si="8"/>
        <v>0.58034324198850029</v>
      </c>
      <c r="AF29" s="4">
        <f>'a1'!Y29</f>
        <v>24930.158307835572</v>
      </c>
      <c r="AG29" s="6">
        <f>'a2'!Q29/'a2'!$E$6</f>
        <v>0.93317873729640521</v>
      </c>
      <c r="AH29" s="4">
        <f>'a6'!Y30</f>
        <v>12998.004523081016</v>
      </c>
      <c r="AI29" s="4">
        <f>'a5'!I29</f>
        <v>15540.051430213001</v>
      </c>
      <c r="AJ29" s="4">
        <f>'a4'!P30</f>
        <v>3382.7234909885979</v>
      </c>
      <c r="AK29" s="6">
        <f>'a3'!E27/'a3'!B$4</f>
        <v>1.0476884355543781</v>
      </c>
      <c r="AL29" s="4">
        <f t="shared" si="46"/>
        <v>50728.682332049233</v>
      </c>
      <c r="AM29" s="6">
        <f t="shared" si="10"/>
        <v>0.5669204629331418</v>
      </c>
      <c r="AN29" s="6">
        <f t="shared" si="58"/>
        <v>10.834246756086781</v>
      </c>
      <c r="AO29" s="225">
        <f t="shared" si="12"/>
        <v>0.64838187008668569</v>
      </c>
      <c r="AP29" s="4">
        <f>'a1'!AE29</f>
        <v>23177.800550823031</v>
      </c>
      <c r="AQ29" s="6">
        <f>'a2'!U29/'a2'!$E$6</f>
        <v>0.94311740149063705</v>
      </c>
      <c r="AR29" s="4">
        <f>'a6'!AE30</f>
        <v>13194.031750561648</v>
      </c>
      <c r="AS29" s="4">
        <f>'a5'!K29</f>
        <v>12480.243591901952</v>
      </c>
      <c r="AT29" s="4">
        <f>'a4'!R30</f>
        <v>3144.9495596694646</v>
      </c>
      <c r="AU29" s="6">
        <f>'a3'!F27/'a3'!B$4</f>
        <v>1.0549741687640748</v>
      </c>
      <c r="AV29" s="4">
        <f t="shared" si="47"/>
        <v>46828.945399822092</v>
      </c>
      <c r="AW29" s="6">
        <f t="shared" si="14"/>
        <v>0.48305313858889581</v>
      </c>
      <c r="AX29" s="6">
        <f t="shared" si="59"/>
        <v>10.75425678216792</v>
      </c>
      <c r="AY29" s="225">
        <f t="shared" si="16"/>
        <v>0.57120786471275109</v>
      </c>
      <c r="AZ29" s="4">
        <f>'a1'!AK29</f>
        <v>23471.222747101943</v>
      </c>
      <c r="BA29" s="6">
        <f>'a2'!Y29/'a2'!$E$6</f>
        <v>0.91096169531005688</v>
      </c>
      <c r="BB29" s="4">
        <f>'a6'!AK30</f>
        <v>11448.681808138512</v>
      </c>
      <c r="BC29" s="4">
        <f>'a5'!M29</f>
        <v>15685.650164001556</v>
      </c>
      <c r="BD29" s="4">
        <f>'a4'!T30</f>
        <v>3184.7634326450798</v>
      </c>
      <c r="BE29" s="6">
        <f>'a3'!G27/'a3'!B$4</f>
        <v>1.058683269307193</v>
      </c>
      <c r="BF29" s="4">
        <f t="shared" si="48"/>
        <v>47991.121950765133</v>
      </c>
      <c r="BG29" s="6">
        <f t="shared" si="18"/>
        <v>0.50804678288775695</v>
      </c>
      <c r="BH29" s="6">
        <f t="shared" si="60"/>
        <v>10.778771313423876</v>
      </c>
      <c r="BI29" s="225">
        <f t="shared" si="20"/>
        <v>0.59485938594972165</v>
      </c>
      <c r="BJ29" s="4">
        <f>'a1'!AQ29</f>
        <v>26973.340066915578</v>
      </c>
      <c r="BK29" s="6">
        <f>'a2'!AC29/'a2'!$E$6</f>
        <v>0.96187998205028069</v>
      </c>
      <c r="BL29" s="4">
        <f>'a6'!AQ30</f>
        <v>11208.134978717357</v>
      </c>
      <c r="BM29" s="4">
        <f>'a5'!O29</f>
        <v>17463.706004019659</v>
      </c>
      <c r="BN29" s="4">
        <f>'a4'!V30</f>
        <v>3659.9587514894124</v>
      </c>
      <c r="BO29" s="6">
        <f>'a3'!H27/'a3'!B$4</f>
        <v>1.0659690025168898</v>
      </c>
      <c r="BP29" s="4">
        <f t="shared" si="49"/>
        <v>54318.580425943604</v>
      </c>
      <c r="BQ29" s="6">
        <f t="shared" si="22"/>
        <v>0.64412442644036372</v>
      </c>
      <c r="BR29" s="6">
        <f t="shared" si="61"/>
        <v>10.902621628348079</v>
      </c>
      <c r="BS29" s="225">
        <f t="shared" si="24"/>
        <v>0.71434967206006861</v>
      </c>
      <c r="BT29" s="4">
        <f>'a1'!AW29</f>
        <v>23909.248671187528</v>
      </c>
      <c r="BU29" s="6">
        <f>'a2'!AG29/'a2'!$E$6</f>
        <v>0.96245638445190951</v>
      </c>
      <c r="BV29" s="4">
        <f>'a6'!AW30</f>
        <v>13325.483337224756</v>
      </c>
      <c r="BW29" s="4">
        <f>'a5'!Q29</f>
        <v>14513.060570172282</v>
      </c>
      <c r="BX29" s="4">
        <f>'a4'!X30</f>
        <v>3244.198297228374</v>
      </c>
      <c r="BY29" s="6">
        <f>'a3'!I27/'a3'!B$4</f>
        <v>1.0445092065174195</v>
      </c>
      <c r="BZ29" s="4">
        <f t="shared" si="50"/>
        <v>49724.857907785576</v>
      </c>
      <c r="CA29" s="6">
        <f t="shared" si="26"/>
        <v>0.54533232249252073</v>
      </c>
      <c r="CB29" s="6">
        <f t="shared" si="62"/>
        <v>10.814260246157216</v>
      </c>
      <c r="CC29" s="225">
        <f t="shared" si="28"/>
        <v>0.62909896562824685</v>
      </c>
      <c r="CD29" s="4">
        <f>'a1'!BC29</f>
        <v>25064.548959445707</v>
      </c>
      <c r="CE29" s="6">
        <f>'a2'!AK29/'a2'!$E$6</f>
        <v>0.95658731683634213</v>
      </c>
      <c r="CF29" s="4">
        <f>'a6'!BC30</f>
        <v>12876.149992062588</v>
      </c>
      <c r="CG29" s="4">
        <f>'a5'!S29</f>
        <v>11875.338838151272</v>
      </c>
      <c r="CH29" s="4">
        <f>'a4'!Z30</f>
        <v>3400.9586906434665</v>
      </c>
      <c r="CI29" s="6">
        <f>'a3'!J27/'a3'!B$4</f>
        <v>1.0496754537024771</v>
      </c>
      <c r="CJ29" s="4">
        <f t="shared" si="51"/>
        <v>47578.597068246279</v>
      </c>
      <c r="CK29" s="6">
        <f t="shared" si="30"/>
        <v>0.49917506699421277</v>
      </c>
      <c r="CL29" s="6">
        <f t="shared" si="63"/>
        <v>10.770138297677097</v>
      </c>
      <c r="CM29" s="225">
        <f t="shared" si="32"/>
        <v>0.58653028705151433</v>
      </c>
      <c r="CN29" s="4">
        <f>'a1'!BI29</f>
        <v>29216.840593340101</v>
      </c>
      <c r="CO29" s="6">
        <f>'a2'!AO29/'a2'!$E$6</f>
        <v>0.94656445300449199</v>
      </c>
      <c r="CP29" s="4">
        <f>'a6'!BI30</f>
        <v>12414.229646975473</v>
      </c>
      <c r="CQ29" s="4">
        <f>'a5'!U29</f>
        <v>15727.738430021869</v>
      </c>
      <c r="CR29" s="4">
        <f>'a4'!AB30</f>
        <v>3964.3748662637913</v>
      </c>
      <c r="CS29" s="6">
        <f>'a3'!K27/'a3'!B$4</f>
        <v>1.0612001589614519</v>
      </c>
      <c r="CT29" s="4">
        <f t="shared" si="52"/>
        <v>55005.417000835092</v>
      </c>
      <c r="CU29" s="6">
        <f t="shared" si="34"/>
        <v>0.65889546017904677</v>
      </c>
      <c r="CV29" s="6">
        <f t="shared" si="64"/>
        <v>10.91518695028897</v>
      </c>
      <c r="CW29" s="225">
        <f t="shared" si="36"/>
        <v>0.72647264417123758</v>
      </c>
      <c r="CX29" s="4">
        <f>'a1'!BO29</f>
        <v>27466.352875496614</v>
      </c>
      <c r="CY29" s="6">
        <f>'a2'!AS29/'a2'!$E$6</f>
        <v>0.9237027577710617</v>
      </c>
      <c r="CZ29" s="4">
        <f>'a6'!BO30</f>
        <v>10189.251317876298</v>
      </c>
      <c r="DA29" s="4">
        <f>'a5'!W29</f>
        <v>18128.668165839652</v>
      </c>
      <c r="DB29" s="4">
        <f>'a4'!AD30</f>
        <v>3726.8546768322194</v>
      </c>
      <c r="DC29" s="6">
        <f>'a3'!L27/'a3'!B$4</f>
        <v>1.0699430388130879</v>
      </c>
      <c r="DD29" s="4">
        <f t="shared" si="53"/>
        <v>53456.291569127628</v>
      </c>
      <c r="DE29" s="6">
        <f t="shared" si="38"/>
        <v>0.62558013473817597</v>
      </c>
      <c r="DF29" s="6">
        <f t="shared" si="65"/>
        <v>10.886619618957742</v>
      </c>
      <c r="DG29" s="225">
        <f t="shared" si="40"/>
        <v>0.69891099770900134</v>
      </c>
    </row>
    <row r="30" spans="1:111" x14ac:dyDescent="0.2">
      <c r="A30" s="1">
        <v>2005</v>
      </c>
      <c r="B30" s="4">
        <f>'a1'!G30</f>
        <v>26853.586724598896</v>
      </c>
      <c r="C30" s="6">
        <f>'a2'!E30/'a2'!E$6</f>
        <v>0.93884160375735448</v>
      </c>
      <c r="D30" s="4">
        <f>'a6'!G31</f>
        <v>11817.327514455817</v>
      </c>
      <c r="E30" s="4">
        <f>'a5'!C30</f>
        <v>16585.296735454896</v>
      </c>
      <c r="F30" s="4">
        <f>'a4'!H31</f>
        <v>3639.3801709619734</v>
      </c>
      <c r="G30" s="6">
        <f>'a3'!B28/'a3'!B$4</f>
        <v>1.0626573056033912</v>
      </c>
      <c r="H30" s="4">
        <f t="shared" si="54"/>
        <v>53105.77655795488</v>
      </c>
      <c r="I30" s="6">
        <f t="shared" si="41"/>
        <v>0.61804199648925484</v>
      </c>
      <c r="J30" s="6">
        <f t="shared" si="55"/>
        <v>10.880040987715383</v>
      </c>
      <c r="K30" s="225">
        <f t="shared" si="2"/>
        <v>0.69256396072451698</v>
      </c>
      <c r="L30" s="4">
        <f>'a1'!M30</f>
        <v>24004.977542727149</v>
      </c>
      <c r="M30" s="6">
        <f>'a2'!I30/'a2'!$E$6</f>
        <v>0.94926101092418924</v>
      </c>
      <c r="N30" s="4">
        <f>'a6'!M31</f>
        <v>13115.231495260556</v>
      </c>
      <c r="O30" s="4">
        <f>'a5'!E30</f>
        <v>12335.725235857039</v>
      </c>
      <c r="P30" s="4">
        <f>'a4'!L31</f>
        <v>3253.3173378050333</v>
      </c>
      <c r="Q30" s="6">
        <f>'a3'!C28/'a3'!B$4</f>
        <v>1.0343091800238442</v>
      </c>
      <c r="R30" s="4">
        <f t="shared" si="44"/>
        <v>46528.014365143536</v>
      </c>
      <c r="S30" s="6">
        <f t="shared" si="3"/>
        <v>0.47658134802218638</v>
      </c>
      <c r="T30" s="6">
        <f t="shared" si="56"/>
        <v>10.747809869635052</v>
      </c>
      <c r="U30" s="225">
        <f t="shared" si="4"/>
        <v>0.56498790940983434</v>
      </c>
      <c r="V30" s="4">
        <f>'a1'!S30</f>
        <v>24683.668074195863</v>
      </c>
      <c r="W30" s="6">
        <f>'a2'!M30/'a2'!$E$6</f>
        <v>0.94403984046149181</v>
      </c>
      <c r="X30" s="4">
        <f>'a6'!S31</f>
        <v>15371.072436080876</v>
      </c>
      <c r="Y30" s="4">
        <f>'a5'!G30</f>
        <v>12906.450966045382</v>
      </c>
      <c r="Z30" s="4">
        <f>'a4'!N31</f>
        <v>3345.2980809280461</v>
      </c>
      <c r="AA30" s="6">
        <f>'a3'!D28/'a3'!$B$4</f>
        <v>1.0515300039740363</v>
      </c>
      <c r="AB30" s="4">
        <f t="shared" si="45"/>
        <v>50720.120078080537</v>
      </c>
      <c r="AC30" s="6">
        <f t="shared" si="6"/>
        <v>0.56673632401731489</v>
      </c>
      <c r="AD30" s="6">
        <f t="shared" si="57"/>
        <v>10.834077956578348</v>
      </c>
      <c r="AE30" s="225">
        <f t="shared" si="8"/>
        <v>0.64821901299931928</v>
      </c>
      <c r="AF30" s="4">
        <f>'a1'!Y30</f>
        <v>25613.824471096486</v>
      </c>
      <c r="AG30" s="6">
        <f>'a2'!Q30/'a2'!$E$6</f>
        <v>0.92767545358064851</v>
      </c>
      <c r="AH30" s="4">
        <f>'a6'!Y31</f>
        <v>13326.749254015062</v>
      </c>
      <c r="AI30" s="4">
        <f>'a5'!I30</f>
        <v>15875.546287969511</v>
      </c>
      <c r="AJ30" s="4">
        <f>'a4'!P31</f>
        <v>3471.3591833606906</v>
      </c>
      <c r="AK30" s="6">
        <f>'a3'!E28/'a3'!B$4</f>
        <v>1.0504702609617169</v>
      </c>
      <c r="AL30" s="4">
        <f t="shared" si="46"/>
        <v>51990.13949672442</v>
      </c>
      <c r="AM30" s="6">
        <f t="shared" si="10"/>
        <v>0.59404922546630246</v>
      </c>
      <c r="AN30" s="6">
        <f>LN(AL30)</f>
        <v>10.858809354519467</v>
      </c>
      <c r="AO30" s="225">
        <f t="shared" si="12"/>
        <v>0.67207976634259303</v>
      </c>
      <c r="AP30" s="4">
        <f>'a1'!AE30</f>
        <v>23769.451956458095</v>
      </c>
      <c r="AQ30" s="6">
        <f>'a2'!U30/'a2'!$E$6</f>
        <v>0.93475121070310407</v>
      </c>
      <c r="AR30" s="4">
        <f>'a6'!AE31</f>
        <v>13684.877709922412</v>
      </c>
      <c r="AS30" s="4">
        <f>'a5'!K30</f>
        <v>12728.146763966237</v>
      </c>
      <c r="AT30" s="4">
        <f>'a4'!R31</f>
        <v>3221.3973132208839</v>
      </c>
      <c r="AU30" s="6">
        <f>'a3'!F28/'a3'!B$4</f>
        <v>1.058683269307193</v>
      </c>
      <c r="AV30" s="4">
        <f t="shared" si="47"/>
        <v>48074.967284208789</v>
      </c>
      <c r="AW30" s="6">
        <f t="shared" si="14"/>
        <v>0.50984995163910518</v>
      </c>
      <c r="AX30" s="6">
        <f t="shared" si="59"/>
        <v>10.780516889941071</v>
      </c>
      <c r="AY30" s="225">
        <f t="shared" si="16"/>
        <v>0.59654351115840387</v>
      </c>
      <c r="AZ30" s="4">
        <f>'a1'!AK30</f>
        <v>23993.509435574935</v>
      </c>
      <c r="BA30" s="6">
        <f>'a2'!Y30/'a2'!$E$6</f>
        <v>0.90617412583243862</v>
      </c>
      <c r="BB30" s="4">
        <f>'a6'!AK31</f>
        <v>11514.570847851473</v>
      </c>
      <c r="BC30" s="4">
        <f>'a5'!M30</f>
        <v>16000.966221398805</v>
      </c>
      <c r="BD30" s="4">
        <f>'a4'!T31</f>
        <v>3251.7631021568768</v>
      </c>
      <c r="BE30" s="6">
        <f>'a3'!G28/'a3'!B$4</f>
        <v>1.0615975625910719</v>
      </c>
      <c r="BF30" s="4">
        <f t="shared" si="48"/>
        <v>48839.933268499211</v>
      </c>
      <c r="BG30" s="6">
        <f t="shared" si="18"/>
        <v>0.52630122807947799</v>
      </c>
      <c r="BH30" s="6">
        <f t="shared" si="60"/>
        <v>10.796303561894863</v>
      </c>
      <c r="BI30" s="225">
        <f t="shared" si="20"/>
        <v>0.61177442881608857</v>
      </c>
      <c r="BJ30" s="4">
        <f>'a1'!AQ30</f>
        <v>27714.608271141889</v>
      </c>
      <c r="BK30" s="6">
        <f>'a2'!AC30/'a2'!$E$6</f>
        <v>0.95821851381172585</v>
      </c>
      <c r="BL30" s="4">
        <f>'a6'!AQ31</f>
        <v>11249.384446231032</v>
      </c>
      <c r="BM30" s="4">
        <f>'a5'!O30</f>
        <v>17819.655997236016</v>
      </c>
      <c r="BN30" s="4">
        <f>'a4'!V31</f>
        <v>3756.0716496607611</v>
      </c>
      <c r="BO30" s="6">
        <f>'a3'!H28/'a3'!B$4</f>
        <v>1.0672936812822891</v>
      </c>
      <c r="BP30" s="4">
        <f t="shared" si="49"/>
        <v>55360.117187964068</v>
      </c>
      <c r="BQ30" s="6">
        <f t="shared" si="22"/>
        <v>0.66652360437335822</v>
      </c>
      <c r="BR30" s="6">
        <f t="shared" si="61"/>
        <v>10.921614707123922</v>
      </c>
      <c r="BS30" s="225">
        <f t="shared" si="24"/>
        <v>0.73267411813378869</v>
      </c>
      <c r="BT30" s="4">
        <f>'a1'!AW30</f>
        <v>24576.876789712303</v>
      </c>
      <c r="BU30" s="6">
        <f>'a2'!AG30/'a2'!$E$6</f>
        <v>0.96245584806973938</v>
      </c>
      <c r="BV30" s="4">
        <f>'a6'!AW31</f>
        <v>13477.197729145908</v>
      </c>
      <c r="BW30" s="4">
        <f>'a5'!Q30</f>
        <v>14799.218537587514</v>
      </c>
      <c r="BX30" s="4">
        <f>'a4'!X31</f>
        <v>3330.8250018877329</v>
      </c>
      <c r="BY30" s="6">
        <f>'a3'!I28/'a3'!B$4</f>
        <v>1.0476884355543781</v>
      </c>
      <c r="BZ30" s="4">
        <f t="shared" si="50"/>
        <v>50917.396107012326</v>
      </c>
      <c r="CA30" s="6">
        <f t="shared" si="26"/>
        <v>0.5709789211440699</v>
      </c>
      <c r="CB30" s="6">
        <f t="shared" si="62"/>
        <v>10.837959914423749</v>
      </c>
      <c r="CC30" s="225">
        <f t="shared" si="28"/>
        <v>0.65196431032778512</v>
      </c>
      <c r="CD30" s="4">
        <f>'a1'!BC30</f>
        <v>25929.281033910076</v>
      </c>
      <c r="CE30" s="6">
        <f>'a2'!AK30/'a2'!$E$6</f>
        <v>0.95476555270219599</v>
      </c>
      <c r="CF30" s="4">
        <f>'a6'!BC31</f>
        <v>13170.491719687167</v>
      </c>
      <c r="CG30" s="4">
        <f>'a5'!S30</f>
        <v>12124.333621120619</v>
      </c>
      <c r="CH30" s="4">
        <f>'a4'!Z31</f>
        <v>3514.111995909635</v>
      </c>
      <c r="CI30" s="6">
        <f>'a3'!J28/'a3'!B$4</f>
        <v>1.0486157106901577</v>
      </c>
      <c r="CJ30" s="4">
        <f t="shared" si="51"/>
        <v>48799.531759697522</v>
      </c>
      <c r="CK30" s="6">
        <f t="shared" si="30"/>
        <v>0.5254323575629396</v>
      </c>
      <c r="CL30" s="6">
        <f t="shared" si="63"/>
        <v>10.79547599670704</v>
      </c>
      <c r="CM30" s="225">
        <f t="shared" si="32"/>
        <v>0.61097599724868845</v>
      </c>
      <c r="CN30" s="4">
        <f>'a1'!BI30</f>
        <v>30777.229119171639</v>
      </c>
      <c r="CO30" s="6">
        <f>'a2'!AO30/'a2'!$E$6</f>
        <v>0.94383274517431848</v>
      </c>
      <c r="CP30" s="4">
        <f>'a6'!BI31</f>
        <v>12687.3615936894</v>
      </c>
      <c r="CQ30" s="4">
        <f>'a5'!U30</f>
        <v>16042.481932009136</v>
      </c>
      <c r="CR30" s="4">
        <f>'a4'!AB31</f>
        <v>4171.1387950594062</v>
      </c>
      <c r="CS30" s="6">
        <f>'a3'!K28/'a3'!B$4</f>
        <v>1.0600079480725924</v>
      </c>
      <c r="CT30" s="4">
        <f t="shared" si="52"/>
        <v>56824.123136193535</v>
      </c>
      <c r="CU30" s="6">
        <f t="shared" si="34"/>
        <v>0.69800835932885341</v>
      </c>
      <c r="CV30" s="6">
        <f t="shared" si="64"/>
        <v>10.947716217650406</v>
      </c>
      <c r="CW30" s="225">
        <f t="shared" si="36"/>
        <v>0.75785675059322621</v>
      </c>
      <c r="CX30" s="4">
        <f>'a1'!BO30</f>
        <v>28361.97437796646</v>
      </c>
      <c r="CY30" s="6">
        <f>'a2'!AS30/'a2'!$E$6</f>
        <v>0.92152588732675411</v>
      </c>
      <c r="CZ30" s="4">
        <f>'a6'!BO31</f>
        <v>10479.15560474437</v>
      </c>
      <c r="DA30" s="4">
        <f>'a5'!W30</f>
        <v>18477.954563897663</v>
      </c>
      <c r="DB30" s="4">
        <f>'a4'!AD31</f>
        <v>3843.8070943405587</v>
      </c>
      <c r="DC30" s="6">
        <f>'a3'!L28/'a3'!B$4</f>
        <v>1.0715326533315672</v>
      </c>
      <c r="DD30" s="4">
        <f t="shared" si="53"/>
        <v>54915.616311938378</v>
      </c>
      <c r="DE30" s="6">
        <f t="shared" si="38"/>
        <v>0.65696421619184364</v>
      </c>
      <c r="DF30" s="6">
        <f t="shared" si="65"/>
        <v>10.913553037175737</v>
      </c>
      <c r="DG30" s="225">
        <f t="shared" si="40"/>
        <v>0.7248962513659456</v>
      </c>
    </row>
    <row r="31" spans="1:111" x14ac:dyDescent="0.2">
      <c r="A31" s="1">
        <v>2006</v>
      </c>
      <c r="B31" s="4">
        <f>'a1'!G31</f>
        <v>27777.029843518474</v>
      </c>
      <c r="C31" s="6">
        <f>'a2'!E31/'a2'!E$6</f>
        <v>0.9425267061495981</v>
      </c>
      <c r="D31" s="4">
        <f>'a6'!G32</f>
        <v>12019.272448940646</v>
      </c>
      <c r="E31" s="4">
        <f>'a5'!C31</f>
        <v>17365.859770866529</v>
      </c>
      <c r="F31" s="4">
        <f>'a4'!H32</f>
        <v>3746.6545737621627</v>
      </c>
      <c r="G31" s="6">
        <f>'a3'!B29/'a3'!B$4</f>
        <v>1.0683534242946087</v>
      </c>
      <c r="H31" s="4">
        <f t="shared" si="54"/>
        <v>55361.080975562923</v>
      </c>
      <c r="I31" s="6">
        <f t="shared" si="41"/>
        <v>0.66654433148612424</v>
      </c>
      <c r="J31" s="6">
        <f t="shared" si="55"/>
        <v>10.921632116393598</v>
      </c>
      <c r="K31" s="225">
        <f t="shared" si="2"/>
        <v>0.73269091452720758</v>
      </c>
      <c r="L31" s="4">
        <f>'a1'!M31</f>
        <v>24827.994116644764</v>
      </c>
      <c r="M31" s="6">
        <f>'a2'!I31/'a2'!$E$6</f>
        <v>0.94808459874213613</v>
      </c>
      <c r="N31" s="4">
        <f>'a6'!M32</f>
        <v>13573.939753756231</v>
      </c>
      <c r="O31" s="4">
        <f>'a5'!E31</f>
        <v>12921.808199963329</v>
      </c>
      <c r="P31" s="4">
        <f>'a4'!L32</f>
        <v>3348.879208414467</v>
      </c>
      <c r="Q31" s="6">
        <f>'a3'!C29/'a3'!B$4</f>
        <v>1.035236455159624</v>
      </c>
      <c r="R31" s="4">
        <f t="shared" si="44"/>
        <v>48330.953474160029</v>
      </c>
      <c r="S31" s="6">
        <f t="shared" si="3"/>
        <v>0.515355163193985</v>
      </c>
      <c r="T31" s="6">
        <f t="shared" si="56"/>
        <v>10.785827493056694</v>
      </c>
      <c r="U31" s="225">
        <f t="shared" si="4"/>
        <v>0.60166715970215312</v>
      </c>
      <c r="V31" s="4">
        <f>'a1'!S31</f>
        <v>25531.482784382275</v>
      </c>
      <c r="W31" s="6">
        <f>'a2'!M31/'a2'!$E$6</f>
        <v>0.94336268027360448</v>
      </c>
      <c r="X31" s="4">
        <f>'a6'!S32</f>
        <v>15961.976823374238</v>
      </c>
      <c r="Y31" s="4">
        <f>'a5'!G31</f>
        <v>13554.888730746216</v>
      </c>
      <c r="Z31" s="4">
        <f>'a4'!N32</f>
        <v>3443.7680085999777</v>
      </c>
      <c r="AA31" s="6">
        <f>'a3'!D29/'a3'!$B$4</f>
        <v>1.0552391045171545</v>
      </c>
      <c r="AB31" s="4">
        <f t="shared" si="45"/>
        <v>52929.258717875447</v>
      </c>
      <c r="AC31" s="6">
        <f t="shared" si="6"/>
        <v>0.61424582274631656</v>
      </c>
      <c r="AD31" s="6">
        <f t="shared" si="57"/>
        <v>10.876711559801675</v>
      </c>
      <c r="AE31" s="225">
        <f t="shared" si="8"/>
        <v>0.68935174205364713</v>
      </c>
      <c r="AF31" s="4">
        <f>'a1'!Y31</f>
        <v>26406.363287414169</v>
      </c>
      <c r="AG31" s="6">
        <f>'a2'!Q31/'a2'!$E$6</f>
        <v>0.92192040434370703</v>
      </c>
      <c r="AH31" s="4">
        <f>'a6'!Y32</f>
        <v>13562.807304010868</v>
      </c>
      <c r="AI31" s="4">
        <f>'a5'!I31</f>
        <v>16628.433064106568</v>
      </c>
      <c r="AJ31" s="4">
        <f>'a4'!P32</f>
        <v>3561.7746873790143</v>
      </c>
      <c r="AK31" s="6">
        <f>'a3'!E29/'a3'!B$4</f>
        <v>1.0560339117763944</v>
      </c>
      <c r="AL31" s="4">
        <f t="shared" si="46"/>
        <v>53830.305144647937</v>
      </c>
      <c r="AM31" s="6">
        <f t="shared" si="10"/>
        <v>0.63362363059249738</v>
      </c>
      <c r="AN31" s="6">
        <f t="shared" si="58"/>
        <v>10.893591880211572</v>
      </c>
      <c r="AO31" s="225">
        <f t="shared" si="12"/>
        <v>0.70563780734663639</v>
      </c>
      <c r="AP31" s="4">
        <f>'a1'!AE31</f>
        <v>24713.627969169323</v>
      </c>
      <c r="AQ31" s="6">
        <f>'a2'!U31/'a2'!$E$6</f>
        <v>0.93027690852104628</v>
      </c>
      <c r="AR31" s="4">
        <f>'a6'!AE32</f>
        <v>14005.794512598377</v>
      </c>
      <c r="AS31" s="4">
        <f>'a5'!K31</f>
        <v>13324.787646181183</v>
      </c>
      <c r="AT31" s="4">
        <f>'a4'!R32</f>
        <v>3333.453136874914</v>
      </c>
      <c r="AU31" s="6">
        <f>'a3'!F29/'a3'!B$4</f>
        <v>1.0619949662206916</v>
      </c>
      <c r="AV31" s="4">
        <f t="shared" si="47"/>
        <v>49900.644001699278</v>
      </c>
      <c r="AW31" s="6">
        <f t="shared" si="14"/>
        <v>0.54911275938087489</v>
      </c>
      <c r="AX31" s="6">
        <f t="shared" si="59"/>
        <v>10.817789187502008</v>
      </c>
      <c r="AY31" s="225">
        <f t="shared" si="16"/>
        <v>0.63250367405562435</v>
      </c>
      <c r="AZ31" s="4">
        <f>'a1'!AK31</f>
        <v>24600.292902122288</v>
      </c>
      <c r="BA31" s="6">
        <f>'a2'!Y31/'a2'!$E$6</f>
        <v>0.91214163976832896</v>
      </c>
      <c r="BB31" s="4">
        <f>'a6'!AK32</f>
        <v>11544.085139943412</v>
      </c>
      <c r="BC31" s="4">
        <f>'a5'!M31</f>
        <v>16765.013536105711</v>
      </c>
      <c r="BD31" s="4">
        <f>'a4'!T32</f>
        <v>3318.1661407593629</v>
      </c>
      <c r="BE31" s="6">
        <f>'a3'!G29/'a3'!B$4</f>
        <v>1.0690157636773083</v>
      </c>
      <c r="BF31" s="4">
        <f t="shared" si="48"/>
        <v>50703.293710084654</v>
      </c>
      <c r="BG31" s="6">
        <f t="shared" si="18"/>
        <v>0.56637445795127739</v>
      </c>
      <c r="BH31" s="6">
        <f t="shared" si="60"/>
        <v>10.83374615216511</v>
      </c>
      <c r="BI31" s="225">
        <f t="shared" si="20"/>
        <v>0.64789888943488039</v>
      </c>
      <c r="BJ31" s="4">
        <f>'a1'!AQ31</f>
        <v>28381.719628875577</v>
      </c>
      <c r="BK31" s="6">
        <f>'a2'!AC31/'a2'!$E$6</f>
        <v>0.96219443071164001</v>
      </c>
      <c r="BL31" s="4">
        <f>'a6'!AQ32</f>
        <v>11614.639361681659</v>
      </c>
      <c r="BM31" s="4">
        <f>'a5'!O31</f>
        <v>18653.335307730515</v>
      </c>
      <c r="BN31" s="4">
        <f>'a4'!V32</f>
        <v>3828.217064884449</v>
      </c>
      <c r="BO31" s="6">
        <f>'a3'!H29/'a3'!B$4</f>
        <v>1.0732547357265863</v>
      </c>
      <c r="BP31" s="4">
        <f t="shared" si="49"/>
        <v>57685.821608224178</v>
      </c>
      <c r="BQ31" s="6">
        <f t="shared" si="22"/>
        <v>0.71653995427914718</v>
      </c>
      <c r="BR31" s="6">
        <f t="shared" si="61"/>
        <v>10.962766696273293</v>
      </c>
      <c r="BS31" s="225">
        <f t="shared" si="24"/>
        <v>0.7723773918838609</v>
      </c>
      <c r="BT31" s="4">
        <f>'a1'!AW31</f>
        <v>25314.305992091657</v>
      </c>
      <c r="BU31" s="6">
        <f>'a2'!AG31/'a2'!$E$6</f>
        <v>0.96668501781567073</v>
      </c>
      <c r="BV31" s="4">
        <f>'a6'!AW32</f>
        <v>13687.376151504273</v>
      </c>
      <c r="BW31" s="4">
        <f>'a5'!Q31</f>
        <v>15484.534745023231</v>
      </c>
      <c r="BX31" s="4">
        <f>'a4'!X32</f>
        <v>3414.4745086565163</v>
      </c>
      <c r="BY31" s="6">
        <f>'a3'!I29/'a3'!B$4</f>
        <v>1.0527222148628959</v>
      </c>
      <c r="BZ31" s="4">
        <f t="shared" si="50"/>
        <v>52876.549051278023</v>
      </c>
      <c r="CA31" s="6">
        <f t="shared" si="26"/>
        <v>0.61311225430787353</v>
      </c>
      <c r="CB31" s="6">
        <f t="shared" si="62"/>
        <v>10.875715212397518</v>
      </c>
      <c r="CC31" s="225">
        <f t="shared" si="28"/>
        <v>0.68839047008222776</v>
      </c>
      <c r="CD31" s="4">
        <f>'a1'!BC31</f>
        <v>26973.344096066463</v>
      </c>
      <c r="CE31" s="6">
        <f>'a2'!AK31/'a2'!$E$6</f>
        <v>0.95064083243075193</v>
      </c>
      <c r="CF31" s="4">
        <f>'a6'!BC32</f>
        <v>13463.609191717429</v>
      </c>
      <c r="CG31" s="4">
        <f>'a5'!S31</f>
        <v>12686.06038800953</v>
      </c>
      <c r="CH31" s="4">
        <f>'a4'!Z32</f>
        <v>3638.2508711877076</v>
      </c>
      <c r="CI31" s="6">
        <f>'a3'!J29/'a3'!B$4</f>
        <v>1.0520598754801962</v>
      </c>
      <c r="CJ31" s="4">
        <f t="shared" si="51"/>
        <v>50660.24001193521</v>
      </c>
      <c r="CK31" s="6">
        <f t="shared" si="30"/>
        <v>0.56544854973498737</v>
      </c>
      <c r="CL31" s="6">
        <f t="shared" si="63"/>
        <v>10.832896661245494</v>
      </c>
      <c r="CM31" s="225">
        <f t="shared" si="32"/>
        <v>0.64707930400956071</v>
      </c>
      <c r="CN31" s="4">
        <f>'a1'!BI31</f>
        <v>32668.748639094414</v>
      </c>
      <c r="CO31" s="6">
        <f>'a2'!AO31/'a2'!$E$6</f>
        <v>0.94154868501172895</v>
      </c>
      <c r="CP31" s="4">
        <f>'a6'!BI32</f>
        <v>12969.482494366343</v>
      </c>
      <c r="CQ31" s="4">
        <f>'a5'!U31</f>
        <v>16806.469055545582</v>
      </c>
      <c r="CR31" s="4">
        <f>'a4'!AB32</f>
        <v>4406.4652411463694</v>
      </c>
      <c r="CS31" s="6">
        <f>'a3'!K29/'a3'!B$4</f>
        <v>1.0658365346403498</v>
      </c>
      <c r="CT31" s="4">
        <f t="shared" si="52"/>
        <v>59824.022971796207</v>
      </c>
      <c r="CU31" s="6">
        <f t="shared" si="34"/>
        <v>0.76252388355142053</v>
      </c>
      <c r="CV31" s="6">
        <f t="shared" si="64"/>
        <v>10.999162581206461</v>
      </c>
      <c r="CW31" s="225">
        <f t="shared" si="36"/>
        <v>0.807491995399928</v>
      </c>
      <c r="CX31" s="4">
        <f>'a1'!BO31</f>
        <v>29799.898297724572</v>
      </c>
      <c r="CY31" s="6">
        <f>'a2'!AS31/'a2'!$E$6</f>
        <v>0.9301206264036691</v>
      </c>
      <c r="CZ31" s="4">
        <f>'a6'!BO32</f>
        <v>10427.692774992607</v>
      </c>
      <c r="DA31" s="4">
        <f>'a5'!W31</f>
        <v>19338.320435822054</v>
      </c>
      <c r="DB31" s="4">
        <f>'a4'!AD32</f>
        <v>4019.5055369056886</v>
      </c>
      <c r="DC31" s="6">
        <f>'a3'!L29/'a3'!B$4</f>
        <v>1.0751092859981455</v>
      </c>
      <c r="DD31" s="4">
        <f t="shared" si="53"/>
        <v>57479.651193707054</v>
      </c>
      <c r="DE31" s="6">
        <f t="shared" si="38"/>
        <v>0.71210607544962823</v>
      </c>
      <c r="DF31" s="6">
        <f t="shared" si="65"/>
        <v>10.959186271867434</v>
      </c>
      <c r="DG31" s="225">
        <f t="shared" si="40"/>
        <v>0.76892301280606512</v>
      </c>
    </row>
    <row r="32" spans="1:111" x14ac:dyDescent="0.2">
      <c r="A32" s="1">
        <v>2007</v>
      </c>
      <c r="B32" s="4">
        <f>'a1'!G32</f>
        <v>28843.117398381935</v>
      </c>
      <c r="C32" s="6">
        <f>'a2'!E32/'a2'!E$6</f>
        <v>0.93972235710404284</v>
      </c>
      <c r="D32" s="4">
        <f>'a6'!G33</f>
        <v>12231.40907249492</v>
      </c>
      <c r="E32" s="4">
        <f>'a5'!C32</f>
        <v>18004.025962461812</v>
      </c>
      <c r="F32" s="4">
        <f>'a4'!H33</f>
        <v>3861.8251244197304</v>
      </c>
      <c r="G32" s="6">
        <f>'a3'!B30/'a3'!B$4</f>
        <v>1.0683534242946087</v>
      </c>
      <c r="H32" s="4">
        <f t="shared" si="54"/>
        <v>57133.545637644602</v>
      </c>
      <c r="I32" s="6">
        <f t="shared" si="41"/>
        <v>0.70466276646953818</v>
      </c>
      <c r="J32" s="6">
        <f t="shared" si="55"/>
        <v>10.953146712415574</v>
      </c>
      <c r="K32" s="225">
        <f t="shared" si="2"/>
        <v>0.76309607011863712</v>
      </c>
      <c r="L32" s="4">
        <f>'a1'!M32</f>
        <v>26213.689502148132</v>
      </c>
      <c r="M32" s="6">
        <f>'a2'!I32/'a2'!$E$6</f>
        <v>0.93771733784099798</v>
      </c>
      <c r="N32" s="4">
        <f>'a6'!M33</f>
        <v>15447.795923961752</v>
      </c>
      <c r="O32" s="4">
        <f>'a5'!E32</f>
        <v>13387.751784335749</v>
      </c>
      <c r="P32" s="4">
        <f>'a4'!L33</f>
        <v>3509.7691877373986</v>
      </c>
      <c r="Q32" s="6">
        <f>'a3'!C30/'a3'!B$4</f>
        <v>1.039475427208902</v>
      </c>
      <c r="R32" s="4">
        <f t="shared" si="44"/>
        <v>51876.902287289377</v>
      </c>
      <c r="S32" s="6">
        <f t="shared" si="3"/>
        <v>0.59161395818120843</v>
      </c>
      <c r="T32" s="6">
        <f t="shared" si="56"/>
        <v>10.856628927458999</v>
      </c>
      <c r="U32" s="225">
        <f t="shared" si="4"/>
        <v>0.66997609907733402</v>
      </c>
      <c r="V32" s="4">
        <f>'a1'!S32</f>
        <v>26737.540756232345</v>
      </c>
      <c r="W32" s="6">
        <f>'a2'!M32/'a2'!$E$6</f>
        <v>0.93465206965926562</v>
      </c>
      <c r="X32" s="4">
        <f>'a6'!S33</f>
        <v>14632.044696763487</v>
      </c>
      <c r="Y32" s="4">
        <f>'a5'!G32</f>
        <v>14070.774024200065</v>
      </c>
      <c r="Z32" s="4">
        <f>'a4'!N33</f>
        <v>3579.9079978576488</v>
      </c>
      <c r="AA32" s="6">
        <f>'a3'!D30/'a3'!$B$4</f>
        <v>1.0609352232083722</v>
      </c>
      <c r="AB32" s="4">
        <f t="shared" si="45"/>
        <v>53166.868075890343</v>
      </c>
      <c r="AC32" s="6">
        <f t="shared" si="6"/>
        <v>0.61935582412389223</v>
      </c>
      <c r="AD32" s="6">
        <f t="shared" si="57"/>
        <v>10.881190700793011</v>
      </c>
      <c r="AE32" s="225">
        <f t="shared" si="8"/>
        <v>0.69367319928135673</v>
      </c>
      <c r="AF32" s="4">
        <f>'a1'!Y32</f>
        <v>27416.581476618005</v>
      </c>
      <c r="AG32" s="6">
        <f>'a2'!Q32/'a2'!$E$6</f>
        <v>0.91608288226130152</v>
      </c>
      <c r="AH32" s="4">
        <f>'a6'!Y33</f>
        <v>14169.817062823548</v>
      </c>
      <c r="AI32" s="4">
        <f>'a5'!I32</f>
        <v>17254.611626929247</v>
      </c>
      <c r="AJ32" s="4">
        <f>'a4'!P33</f>
        <v>3670.8252339618334</v>
      </c>
      <c r="AK32" s="6">
        <f>'a3'!E30/'a3'!B$4</f>
        <v>1.0553715723936947</v>
      </c>
      <c r="AL32" s="4">
        <f t="shared" si="46"/>
        <v>55796.929814112438</v>
      </c>
      <c r="AM32" s="6">
        <f t="shared" si="10"/>
        <v>0.6759176498773265</v>
      </c>
      <c r="AN32" s="6">
        <f t="shared" si="58"/>
        <v>10.929474125603212</v>
      </c>
      <c r="AO32" s="225">
        <f t="shared" si="12"/>
        <v>0.74025685349724801</v>
      </c>
      <c r="AP32" s="4">
        <f>'a1'!AE32</f>
        <v>25803.898421045571</v>
      </c>
      <c r="AQ32" s="6">
        <f>'a2'!U32/'a2'!$E$6</f>
        <v>0.92723731024271316</v>
      </c>
      <c r="AR32" s="4">
        <f>'a6'!AE33</f>
        <v>15052.740976191397</v>
      </c>
      <c r="AS32" s="4">
        <f>'a5'!K32</f>
        <v>13797.464722845278</v>
      </c>
      <c r="AT32" s="4">
        <f>'a4'!R33</f>
        <v>3454.901973805323</v>
      </c>
      <c r="AU32" s="6">
        <f>'a3'!F30/'a3'!B$4</f>
        <v>1.058815737183733</v>
      </c>
      <c r="AV32" s="4">
        <f t="shared" si="47"/>
        <v>52222.529770812849</v>
      </c>
      <c r="AW32" s="6">
        <f t="shared" si="14"/>
        <v>0.59904698578453297</v>
      </c>
      <c r="AX32" s="6">
        <f t="shared" si="59"/>
        <v>10.863269285561012</v>
      </c>
      <c r="AY32" s="225">
        <f t="shared" si="16"/>
        <v>0.67638268988794503</v>
      </c>
      <c r="AZ32" s="4">
        <f>'a1'!AK32</f>
        <v>25445.374655504133</v>
      </c>
      <c r="BA32" s="6">
        <f>'a2'!Y32/'a2'!$E$6</f>
        <v>0.90997132464925623</v>
      </c>
      <c r="BB32" s="4">
        <f>'a6'!AK33</f>
        <v>11791.253008428102</v>
      </c>
      <c r="BC32" s="4">
        <f>'a5'!M32</f>
        <v>17393.986614794521</v>
      </c>
      <c r="BD32" s="4">
        <f>'a4'!T33</f>
        <v>3406.8989765444521</v>
      </c>
      <c r="BE32" s="6">
        <f>'a3'!G30/'a3'!B$4</f>
        <v>1.0694131673069283</v>
      </c>
      <c r="BF32" s="4">
        <f t="shared" si="48"/>
        <v>52329.489636495644</v>
      </c>
      <c r="BG32" s="6">
        <f t="shared" si="18"/>
        <v>0.60134725318793258</v>
      </c>
      <c r="BH32" s="6">
        <f t="shared" si="60"/>
        <v>10.865315346528625</v>
      </c>
      <c r="BI32" s="225">
        <f t="shared" si="20"/>
        <v>0.67835672128680702</v>
      </c>
      <c r="BJ32" s="4">
        <f>'a1'!AQ32</f>
        <v>29310.15289852444</v>
      </c>
      <c r="BK32" s="6">
        <f>'a2'!AC32/'a2'!$E$6</f>
        <v>0.95879890016286529</v>
      </c>
      <c r="BL32" s="4">
        <f>'a6'!AQ33</f>
        <v>11504.535401737523</v>
      </c>
      <c r="BM32" s="4">
        <f>'a5'!O32</f>
        <v>19343.145837456137</v>
      </c>
      <c r="BN32" s="4">
        <f>'a4'!V33</f>
        <v>3924.3568335805244</v>
      </c>
      <c r="BO32" s="6">
        <f>'a3'!H30/'a3'!B$4</f>
        <v>1.0732547357265863</v>
      </c>
      <c r="BP32" s="4">
        <f t="shared" si="49"/>
        <v>59056.772096563684</v>
      </c>
      <c r="BQ32" s="6">
        <f t="shared" si="22"/>
        <v>0.74602346849142731</v>
      </c>
      <c r="BR32" s="6">
        <f t="shared" si="61"/>
        <v>10.986254499157557</v>
      </c>
      <c r="BS32" s="225">
        <f t="shared" si="24"/>
        <v>0.79503832971402866</v>
      </c>
      <c r="BT32" s="4">
        <f>'a1'!AW32</f>
        <v>26541.768184516153</v>
      </c>
      <c r="BU32" s="6">
        <f>'a2'!AG32/'a2'!$E$6</f>
        <v>0.96392827131690462</v>
      </c>
      <c r="BV32" s="4">
        <f>'a6'!AW33</f>
        <v>14124.909412601022</v>
      </c>
      <c r="BW32" s="4">
        <f>'a5'!Q32</f>
        <v>16043.841702313941</v>
      </c>
      <c r="BX32" s="4">
        <f>'a4'!X33</f>
        <v>3553.6958715578658</v>
      </c>
      <c r="BY32" s="6">
        <f>'a3'!I30/'a3'!B$4</f>
        <v>1.0488806464432376</v>
      </c>
      <c r="BZ32" s="4">
        <f t="shared" si="50"/>
        <v>54750.957163585612</v>
      </c>
      <c r="CA32" s="6">
        <f t="shared" si="26"/>
        <v>0.65342307420171919</v>
      </c>
      <c r="CB32" s="6">
        <f t="shared" si="62"/>
        <v>10.91055012996585</v>
      </c>
      <c r="CC32" s="225">
        <f t="shared" si="28"/>
        <v>0.72199905855790358</v>
      </c>
      <c r="CD32" s="4">
        <f>'a1'!BC32</f>
        <v>28515.858110279281</v>
      </c>
      <c r="CE32" s="6">
        <f>'a2'!AK32/'a2'!$E$6</f>
        <v>0.94483870925117164</v>
      </c>
      <c r="CF32" s="4">
        <f>'a6'!BC33</f>
        <v>13706.741300668018</v>
      </c>
      <c r="CG32" s="4">
        <f>'a5'!S32</f>
        <v>13136.763776814376</v>
      </c>
      <c r="CH32" s="4">
        <f>'a4'!Z33</f>
        <v>3818.0081498694885</v>
      </c>
      <c r="CI32" s="6">
        <f>'a3'!J30/'a3'!B$4</f>
        <v>1.0544442972579149</v>
      </c>
      <c r="CJ32" s="4">
        <f t="shared" si="51"/>
        <v>52688.877022366032</v>
      </c>
      <c r="CK32" s="6">
        <f t="shared" si="30"/>
        <v>0.60907619977582694</v>
      </c>
      <c r="CL32" s="6">
        <f t="shared" si="63"/>
        <v>10.872159650058501</v>
      </c>
      <c r="CM32" s="225">
        <f t="shared" si="32"/>
        <v>0.68496007782660628</v>
      </c>
      <c r="CN32" s="4">
        <f>'a1'!BI32</f>
        <v>34046.91488783493</v>
      </c>
      <c r="CO32" s="6">
        <f>'a2'!AO32/'a2'!$E$6</f>
        <v>0.94138087276272608</v>
      </c>
      <c r="CP32" s="4">
        <f>'a6'!BI33</f>
        <v>13477.448947889383</v>
      </c>
      <c r="CQ32" s="4">
        <f>'a5'!U32</f>
        <v>17405.145269696728</v>
      </c>
      <c r="CR32" s="4">
        <f>'a4'!AB33</f>
        <v>4558.5652031564778</v>
      </c>
      <c r="CS32" s="6">
        <f>'a3'!K30/'a3'!B$4</f>
        <v>1.0653066631341901</v>
      </c>
      <c r="CT32" s="4">
        <f t="shared" si="52"/>
        <v>62187.429296189308</v>
      </c>
      <c r="CU32" s="6">
        <f t="shared" si="34"/>
        <v>0.81335104656518808</v>
      </c>
      <c r="CV32" s="6">
        <f t="shared" si="64"/>
        <v>11.037908156954602</v>
      </c>
      <c r="CW32" s="225">
        <f t="shared" si="36"/>
        <v>0.84487357117136552</v>
      </c>
      <c r="CX32" s="4">
        <f>'a1'!BO32</f>
        <v>31143.417586676445</v>
      </c>
      <c r="CY32" s="6">
        <f>'a2'!AS32/'a2'!$E$6</f>
        <v>0.92781574928684996</v>
      </c>
      <c r="CZ32" s="4">
        <f>'a6'!BO33</f>
        <v>10839.203066546064</v>
      </c>
      <c r="DA32" s="4">
        <f>'a5'!W32</f>
        <v>20042.129750596388</v>
      </c>
      <c r="DB32" s="4">
        <f>'a4'!AD33</f>
        <v>4169.8139225155119</v>
      </c>
      <c r="DC32" s="6">
        <f>'a3'!L30/'a3'!B$4</f>
        <v>1.0760365611339251</v>
      </c>
      <c r="DD32" s="4">
        <f t="shared" si="53"/>
        <v>59835.027557045076</v>
      </c>
      <c r="DE32" s="6">
        <f t="shared" si="38"/>
        <v>0.7627605469818981</v>
      </c>
      <c r="DF32" s="6">
        <f t="shared" si="65"/>
        <v>10.999346513558109</v>
      </c>
      <c r="DG32" s="225">
        <f t="shared" si="40"/>
        <v>0.80766945259361245</v>
      </c>
    </row>
    <row r="33" spans="1:111" s="81" customFormat="1" x14ac:dyDescent="0.2">
      <c r="A33" s="1">
        <v>2008</v>
      </c>
      <c r="B33" s="4">
        <f>'a1'!G33</f>
        <v>29346.9562549113</v>
      </c>
      <c r="C33" s="6">
        <f>'a2'!E33/'a2'!E$6</f>
        <v>0.93780605174830434</v>
      </c>
      <c r="D33" s="4">
        <f>'a6'!G34</f>
        <v>12505.607678195798</v>
      </c>
      <c r="E33" s="4">
        <f>'a5'!C33</f>
        <v>18397.525891230805</v>
      </c>
      <c r="F33" s="4">
        <f>'a4'!H34</f>
        <v>3979.1746705652017</v>
      </c>
      <c r="G33" s="6">
        <f>'a3'!B31/'a3'!B$4</f>
        <v>1.0707378460723276</v>
      </c>
      <c r="H33" s="4">
        <f t="shared" si="54"/>
        <v>58297.084475177369</v>
      </c>
      <c r="I33" s="6">
        <f t="shared" si="41"/>
        <v>0.72968570795773702</v>
      </c>
      <c r="J33" s="6">
        <f t="shared" si="55"/>
        <v>10.973307362085988</v>
      </c>
      <c r="K33" s="225">
        <f t="shared" si="2"/>
        <v>0.78254698389921629</v>
      </c>
      <c r="L33" s="4">
        <f>'a1'!M33</f>
        <v>27358.968193928875</v>
      </c>
      <c r="M33" s="6">
        <f>'a2'!I33/'a2'!$E$6</f>
        <v>0.93565487811664705</v>
      </c>
      <c r="N33" s="4">
        <f>'a6'!M34</f>
        <v>14854.590346549698</v>
      </c>
      <c r="O33" s="4">
        <f>'a5'!E33</f>
        <v>13654.953611962515</v>
      </c>
      <c r="P33" s="4">
        <f>'a4'!L34</f>
        <v>3709.6219554919498</v>
      </c>
      <c r="Q33" s="6">
        <f>'a3'!C31/'a3'!B$4</f>
        <v>1.0451715459001194</v>
      </c>
      <c r="R33" s="4">
        <f t="shared" ref="R33:R38" si="66">(L33*M33+N33+O33-P33)*Q33</f>
        <v>52675.05103793009</v>
      </c>
      <c r="S33" s="6">
        <f t="shared" si="3"/>
        <v>0.60877885963693579</v>
      </c>
      <c r="T33" s="6">
        <f t="shared" si="56"/>
        <v>10.871897207593232</v>
      </c>
      <c r="U33" s="225">
        <f t="shared" si="4"/>
        <v>0.68470687439081601</v>
      </c>
      <c r="V33" s="4">
        <f>'a1'!S33</f>
        <v>27238.784453926884</v>
      </c>
      <c r="W33" s="6">
        <f>'a2'!M33/'a2'!$E$6</f>
        <v>0.9301465618556346</v>
      </c>
      <c r="X33" s="4">
        <f>'a6'!S34</f>
        <v>14249.003221821726</v>
      </c>
      <c r="Y33" s="4">
        <f>'a5'!G33</f>
        <v>14358.947153151879</v>
      </c>
      <c r="Z33" s="4">
        <f>'a4'!N34</f>
        <v>3693.3261567087393</v>
      </c>
      <c r="AA33" s="6">
        <f>'a3'!D31/'a3'!$B$4</f>
        <v>1.0614650947145317</v>
      </c>
      <c r="AB33" s="4">
        <f t="shared" ref="AB33:AB38" si="67">(V33*W33+X33+Y33-Z33)*AA33</f>
        <v>53339.349097197912</v>
      </c>
      <c r="AC33" s="6">
        <f t="shared" si="6"/>
        <v>0.62306518247514064</v>
      </c>
      <c r="AD33" s="6">
        <f t="shared" si="57"/>
        <v>10.884429594759373</v>
      </c>
      <c r="AE33" s="225">
        <f t="shared" si="8"/>
        <v>0.69679807116366499</v>
      </c>
      <c r="AF33" s="4">
        <f>'a1'!Y33</f>
        <v>28190.156683209309</v>
      </c>
      <c r="AG33" s="6">
        <f>'a2'!Q33/'a2'!$E$6</f>
        <v>0.91314045758564422</v>
      </c>
      <c r="AH33" s="4">
        <f>'a6'!Y34</f>
        <v>14465.104599903514</v>
      </c>
      <c r="AI33" s="4">
        <f>'a5'!I33</f>
        <v>17625.23914422634</v>
      </c>
      <c r="AJ33" s="4">
        <f>'a4'!P34</f>
        <v>3822.3233939062507</v>
      </c>
      <c r="AK33" s="6">
        <f>'a3'!E31/'a3'!B$4</f>
        <v>1.059080672936813</v>
      </c>
      <c r="AL33" s="4">
        <f t="shared" ref="AL33:AL38" si="68">(AF33*AG33+AH33+AI33-AJ33)*AK33</f>
        <v>57200.516018294635</v>
      </c>
      <c r="AM33" s="6">
        <f t="shared" si="10"/>
        <v>0.70610302429539773</v>
      </c>
      <c r="AN33" s="6">
        <f t="shared" si="58"/>
        <v>10.954318198626055</v>
      </c>
      <c r="AO33" s="225">
        <f t="shared" si="12"/>
        <v>0.76422631530655105</v>
      </c>
      <c r="AP33" s="4">
        <f>'a1'!AE33</f>
        <v>26656.401673640168</v>
      </c>
      <c r="AQ33" s="6">
        <f>'a2'!U33/'a2'!$E$6</f>
        <v>0.92380185919612323</v>
      </c>
      <c r="AR33" s="4">
        <f>'a6'!AE34</f>
        <v>14446.369451257637</v>
      </c>
      <c r="AS33" s="4">
        <f>'a5'!K33</f>
        <v>14092.783356003501</v>
      </c>
      <c r="AT33" s="4">
        <f>'a4'!R34</f>
        <v>3614.3604613309635</v>
      </c>
      <c r="AU33" s="6">
        <f>'a3'!F31/'a3'!B$4</f>
        <v>1.0619949662206916</v>
      </c>
      <c r="AV33" s="4">
        <f t="shared" ref="AV33:AV38" si="69">(AP33*AQ33+AR33+AS33-AT33)*AU33</f>
        <v>52621.877945457243</v>
      </c>
      <c r="AW33" s="6">
        <f t="shared" si="14"/>
        <v>0.60763532481130333</v>
      </c>
      <c r="AX33" s="6">
        <f t="shared" si="59"/>
        <v>10.87088724277268</v>
      </c>
      <c r="AY33" s="225">
        <f t="shared" si="16"/>
        <v>0.68373246439078483</v>
      </c>
      <c r="AZ33" s="4">
        <f>'a1'!AK33</f>
        <v>26049.994240888558</v>
      </c>
      <c r="BA33" s="6">
        <f>'a2'!Y33/'a2'!$E$6</f>
        <v>0.90770462357196813</v>
      </c>
      <c r="BB33" s="4">
        <f>'a6'!AK34</f>
        <v>11972.588112283402</v>
      </c>
      <c r="BC33" s="4">
        <f>'a5'!M33</f>
        <v>17789.265620322476</v>
      </c>
      <c r="BD33" s="4">
        <f>'a4'!T34</f>
        <v>3532.1372462388072</v>
      </c>
      <c r="BE33" s="6">
        <f>'a3'!G31/'a3'!B$4</f>
        <v>1.0724599284673466</v>
      </c>
      <c r="BF33" s="4">
        <f t="shared" ref="BF33:BF38" si="70">(AZ33*BA33+BB33+BC33-BD33)*BE33</f>
        <v>53489.385829411993</v>
      </c>
      <c r="BG33" s="6">
        <f t="shared" si="18"/>
        <v>0.62629185635156615</v>
      </c>
      <c r="BH33" s="6">
        <f t="shared" si="60"/>
        <v>10.88723851748914</v>
      </c>
      <c r="BI33" s="225">
        <f t="shared" si="20"/>
        <v>0.69950810852487022</v>
      </c>
      <c r="BJ33" s="4">
        <f>'a1'!AQ33</f>
        <v>29758.012838424369</v>
      </c>
      <c r="BK33" s="6">
        <f>'a2'!AC33/'a2'!$E$6</f>
        <v>0.95579193779732896</v>
      </c>
      <c r="BL33" s="4">
        <f>'a6'!AQ34</f>
        <v>11773.782806720203</v>
      </c>
      <c r="BM33" s="4">
        <f>'a5'!O33</f>
        <v>19765.513289582865</v>
      </c>
      <c r="BN33" s="4">
        <f>'a4'!V34</f>
        <v>4034.910125072875</v>
      </c>
      <c r="BO33" s="6">
        <f>'a3'!H31/'a3'!B$4</f>
        <v>1.0765664326400848</v>
      </c>
      <c r="BP33" s="4">
        <f t="shared" ref="BP33:BP38" si="71">(BJ33*BK33+BL33+BM33-BN33)*BO33</f>
        <v>60230.50581095009</v>
      </c>
      <c r="BQ33" s="6">
        <f t="shared" si="22"/>
        <v>0.77126565990817053</v>
      </c>
      <c r="BR33" s="6">
        <f t="shared" si="61"/>
        <v>11.00593424399271</v>
      </c>
      <c r="BS33" s="225">
        <f t="shared" si="24"/>
        <v>0.81402526844220435</v>
      </c>
      <c r="BT33" s="4">
        <f>'a1'!AW33</f>
        <v>27257.38812306567</v>
      </c>
      <c r="BU33" s="6">
        <f>'a2'!AG33/'a2'!$E$6</f>
        <v>0.96422815255477767</v>
      </c>
      <c r="BV33" s="4">
        <f>'a6'!AW34</f>
        <v>14838.290598100311</v>
      </c>
      <c r="BW33" s="4">
        <f>'a5'!Q33</f>
        <v>16381.790639564882</v>
      </c>
      <c r="BX33" s="4">
        <f>'a4'!X34</f>
        <v>3695.8486414384547</v>
      </c>
      <c r="BY33" s="6">
        <f>'a3'!I31/'a3'!B$4</f>
        <v>1.0516624718505763</v>
      </c>
      <c r="BZ33" s="4">
        <f t="shared" ref="BZ33:BZ38" si="72">(BT33*BU33+BV33+BW33-BX33)*BY33</f>
        <v>56586.354183047501</v>
      </c>
      <c r="CA33" s="6">
        <f t="shared" si="26"/>
        <v>0.69289492571549893</v>
      </c>
      <c r="CB33" s="6">
        <f t="shared" si="62"/>
        <v>10.943523142951578</v>
      </c>
      <c r="CC33" s="225">
        <f t="shared" si="28"/>
        <v>0.75381128897488814</v>
      </c>
      <c r="CD33" s="4">
        <f>'a1'!BC33</f>
        <v>29720.808989470868</v>
      </c>
      <c r="CE33" s="6">
        <f>'a2'!AK33/'a2'!$E$6</f>
        <v>0.94293291347224772</v>
      </c>
      <c r="CF33" s="4">
        <f>'a6'!BC34</f>
        <v>14459.766419597638</v>
      </c>
      <c r="CG33" s="4">
        <f>'a5'!S33</f>
        <v>13414.969678201383</v>
      </c>
      <c r="CH33" s="4">
        <f>'a4'!Z34</f>
        <v>4029.865628733377</v>
      </c>
      <c r="CI33" s="6">
        <f>'a3'!J31/'a3'!B$4</f>
        <v>1.050205325208637</v>
      </c>
      <c r="CJ33" s="4">
        <f t="shared" ref="CJ33:CJ38" si="73">(CD33*CE33+CF33+CG33-CH33)*CI33</f>
        <v>54473.729590607763</v>
      </c>
      <c r="CK33" s="6">
        <f t="shared" si="30"/>
        <v>0.64746104774091806</v>
      </c>
      <c r="CL33" s="6">
        <f t="shared" si="63"/>
        <v>10.905473838579116</v>
      </c>
      <c r="CM33" s="225">
        <f t="shared" si="32"/>
        <v>0.71710147302853633</v>
      </c>
      <c r="CN33" s="4">
        <f>'a1'!BI33</f>
        <v>34144.123474814893</v>
      </c>
      <c r="CO33" s="6">
        <f>'a2'!AO33/'a2'!$E$6</f>
        <v>0.94293907709591929</v>
      </c>
      <c r="CP33" s="4">
        <f>'a6'!BI34</f>
        <v>14053.916258525705</v>
      </c>
      <c r="CQ33" s="4">
        <f>'a5'!U33</f>
        <v>17787.474908353248</v>
      </c>
      <c r="CR33" s="4">
        <f>'a4'!AB34</f>
        <v>4629.6259857237037</v>
      </c>
      <c r="CS33" s="6">
        <f>'a3'!K31/'a3'!B$4</f>
        <v>1.0641144522453305</v>
      </c>
      <c r="CT33" s="4">
        <f t="shared" ref="CT33:CT38" si="74">(CN33*CO33+CP33+CQ33-CR33)*CS33</f>
        <v>63216.478772567112</v>
      </c>
      <c r="CU33" s="6">
        <f t="shared" si="34"/>
        <v>0.83548167427200759</v>
      </c>
      <c r="CV33" s="6">
        <f t="shared" si="64"/>
        <v>11.054320286220428</v>
      </c>
      <c r="CW33" s="225">
        <f t="shared" si="36"/>
        <v>0.86070792753011749</v>
      </c>
      <c r="CX33" s="4">
        <f>'a1'!BO33</f>
        <v>31468.467155231439</v>
      </c>
      <c r="CY33" s="6">
        <f>'a2'!AS33/'a2'!$E$6</f>
        <v>0.92730200661338769</v>
      </c>
      <c r="CZ33" s="4">
        <f>'a6'!BO34</f>
        <v>11068.041593804672</v>
      </c>
      <c r="DA33" s="4">
        <f>'a5'!W33</f>
        <v>20470.198562100813</v>
      </c>
      <c r="DB33" s="4">
        <f>'a4'!AD34</f>
        <v>4266.8318423875471</v>
      </c>
      <c r="DC33" s="6">
        <f>'a3'!L31/'a3'!B$4</f>
        <v>1.0774937077758644</v>
      </c>
      <c r="DD33" s="4">
        <f t="shared" ref="DD33:DD38" si="75">(CX33*CY33+CZ33+DA33-DB33)*DC33</f>
        <v>60826.869873335309</v>
      </c>
      <c r="DE33" s="6">
        <f t="shared" si="38"/>
        <v>0.78409100149313493</v>
      </c>
      <c r="DF33" s="6">
        <f t="shared" si="65"/>
        <v>11.015786909034283</v>
      </c>
      <c r="DG33" s="225">
        <f t="shared" si="40"/>
        <v>0.82353108007851239</v>
      </c>
    </row>
    <row r="34" spans="1:111" x14ac:dyDescent="0.2">
      <c r="A34" s="1">
        <v>2009</v>
      </c>
      <c r="B34" s="4">
        <f>'a1'!G34</f>
        <v>29079.006647295311</v>
      </c>
      <c r="C34" s="6">
        <f>'a2'!E34/'a2'!E$6</f>
        <v>0.93697834132042146</v>
      </c>
      <c r="D34" s="4">
        <f>'a6'!G35</f>
        <v>12818.452123262996</v>
      </c>
      <c r="E34" s="4">
        <f>'a5'!C34</f>
        <v>18849.925463615105</v>
      </c>
      <c r="F34" s="4">
        <f>'a4'!H35</f>
        <v>4100.8024518671746</v>
      </c>
      <c r="G34" s="6">
        <f>'a3'!B32/'a3'!B$4</f>
        <v>1.0753742217512254</v>
      </c>
      <c r="H34" s="4">
        <f t="shared" ref="H34:H41" si="76">(B34*C34+D34+E34-F34)*G34</f>
        <v>58945.535223485094</v>
      </c>
      <c r="I34" s="6">
        <f t="shared" si="41"/>
        <v>0.74363122022554373</v>
      </c>
      <c r="J34" s="6">
        <f t="shared" ref="J34:J41" si="77">LN(H34)</f>
        <v>10.98436916473395</v>
      </c>
      <c r="K34" s="225">
        <f t="shared" si="2"/>
        <v>0.7932193666388978</v>
      </c>
      <c r="L34" s="4">
        <f>'a1'!M34</f>
        <v>27886.310550159556</v>
      </c>
      <c r="M34" s="6">
        <f>'a2'!I34/'a2'!$E$6</f>
        <v>0.93387988324618354</v>
      </c>
      <c r="N34" s="4">
        <f>'a6'!M35</f>
        <v>16357.074878320815</v>
      </c>
      <c r="O34" s="4">
        <f>'a5'!E34</f>
        <v>13957.455687534513</v>
      </c>
      <c r="P34" s="4">
        <f>'a4'!L35</f>
        <v>3932.6051286645388</v>
      </c>
      <c r="Q34" s="6">
        <f>'a3'!C32/'a3'!B$4</f>
        <v>1.0528546827394358</v>
      </c>
      <c r="R34" s="4">
        <f t="shared" si="66"/>
        <v>55195.264372747661</v>
      </c>
      <c r="S34" s="6">
        <f t="shared" si="3"/>
        <v>0.66297829740442871</v>
      </c>
      <c r="T34" s="6">
        <f t="shared" ref="T34:T39" si="78">LN(R34)</f>
        <v>10.918632438236211</v>
      </c>
      <c r="U34" s="225">
        <f t="shared" si="4"/>
        <v>0.72979683709603993</v>
      </c>
      <c r="V34" s="4">
        <f>'a1'!S34</f>
        <v>27381.982226734253</v>
      </c>
      <c r="W34" s="6">
        <f>'a2'!M34/'a2'!$E$6</f>
        <v>0.92613463539539553</v>
      </c>
      <c r="X34" s="4">
        <f>'a6'!S35</f>
        <v>15769.477582743164</v>
      </c>
      <c r="Y34" s="4">
        <f>'a5'!G34</f>
        <v>14696.473055936634</v>
      </c>
      <c r="Z34" s="4">
        <f>'a4'!N35</f>
        <v>3861.4833448177405</v>
      </c>
      <c r="AA34" s="6">
        <f>'a3'!D32/'a3'!$B$4</f>
        <v>1.060802755331832</v>
      </c>
      <c r="AB34" s="4">
        <f t="shared" si="67"/>
        <v>55123.415858250482</v>
      </c>
      <c r="AC34" s="6">
        <f t="shared" si="6"/>
        <v>0.66143313095507394</v>
      </c>
      <c r="AD34" s="6">
        <f t="shared" ref="AD34:AD39" si="79">LN(AB34)</f>
        <v>10.917329875070926</v>
      </c>
      <c r="AE34" s="225">
        <f t="shared" si="8"/>
        <v>0.72854012938890289</v>
      </c>
      <c r="AF34" s="4">
        <f>'a1'!Y34</f>
        <v>28563.32852304144</v>
      </c>
      <c r="AG34" s="6">
        <f>'a2'!Q34/'a2'!$E$6</f>
        <v>0.91095962885072823</v>
      </c>
      <c r="AH34" s="4">
        <f>'a6'!Y35</f>
        <v>15023.992267297515</v>
      </c>
      <c r="AI34" s="4">
        <f>'a5'!I34</f>
        <v>18059.790699463909</v>
      </c>
      <c r="AJ34" s="4">
        <f>'a4'!P35</f>
        <v>4028.0800875180735</v>
      </c>
      <c r="AK34" s="6">
        <f>'a3'!E32/'a3'!B$4</f>
        <v>1.0630547092330112</v>
      </c>
      <c r="AL34" s="4">
        <f t="shared" si="68"/>
        <v>58548.526928786618</v>
      </c>
      <c r="AM34" s="6">
        <f t="shared" si="10"/>
        <v>0.73509320240601417</v>
      </c>
      <c r="AN34" s="6">
        <f t="shared" ref="AN34:AN39" si="80">LN(AL34)</f>
        <v>10.977611209508453</v>
      </c>
      <c r="AO34" s="225">
        <f t="shared" si="12"/>
        <v>0.78669931859614728</v>
      </c>
      <c r="AP34" s="4">
        <f>'a1'!AE34</f>
        <v>26969.582215489976</v>
      </c>
      <c r="AQ34" s="6">
        <f>'a2'!U34/'a2'!$E$6</f>
        <v>0.92284378848485027</v>
      </c>
      <c r="AR34" s="4">
        <f>'a6'!AE35</f>
        <v>14394.478150681769</v>
      </c>
      <c r="AS34" s="4">
        <f>'a5'!K34</f>
        <v>14427.981436754295</v>
      </c>
      <c r="AT34" s="4">
        <f>'a4'!R35</f>
        <v>3803.3255474151983</v>
      </c>
      <c r="AU34" s="6">
        <f>'a3'!F32/'a3'!B$4</f>
        <v>1.0623923698503115</v>
      </c>
      <c r="AV34" s="4">
        <f t="shared" si="69"/>
        <v>53021.714218340261</v>
      </c>
      <c r="AW34" s="6">
        <f t="shared" si="14"/>
        <v>0.61623416082646076</v>
      </c>
      <c r="AX34" s="6">
        <f t="shared" ref="AX34:AX39" si="81">LN(AV34)</f>
        <v>10.878456810862051</v>
      </c>
      <c r="AY34" s="225">
        <f t="shared" si="16"/>
        <v>0.69103555326289845</v>
      </c>
      <c r="AZ34" s="4">
        <f>'a1'!AK34</f>
        <v>25983.453415800657</v>
      </c>
      <c r="BA34" s="6">
        <f>'a2'!Y34/'a2'!$E$6</f>
        <v>0.90573537117797598</v>
      </c>
      <c r="BB34" s="4">
        <f>'a6'!AK35</f>
        <v>12437.341874394073</v>
      </c>
      <c r="BC34" s="4">
        <f>'a5'!M34</f>
        <v>18228.277967843456</v>
      </c>
      <c r="BD34" s="4">
        <f>'a4'!T35</f>
        <v>3664.2589194291654</v>
      </c>
      <c r="BE34" s="6">
        <f>'a3'!G32/'a3'!B$4</f>
        <v>1.0768313683931647</v>
      </c>
      <c r="BF34" s="4">
        <f t="shared" si="70"/>
        <v>54418.204883849248</v>
      </c>
      <c r="BG34" s="6">
        <f t="shared" si="18"/>
        <v>0.64626693935059243</v>
      </c>
      <c r="BH34" s="6">
        <f t="shared" ref="BH34:BH39" si="82">LN(BF34)</f>
        <v>10.904454025461851</v>
      </c>
      <c r="BI34" s="225">
        <f t="shared" si="20"/>
        <v>0.71611756143141447</v>
      </c>
      <c r="BJ34" s="4">
        <f>'a1'!AQ34</f>
        <v>29488.709887982412</v>
      </c>
      <c r="BK34" s="6">
        <f>'a2'!AC34/'a2'!$E$6</f>
        <v>0.95336975670778412</v>
      </c>
      <c r="BL34" s="4">
        <f>'a6'!AQ35</f>
        <v>12157.909302100647</v>
      </c>
      <c r="BM34" s="4">
        <f>'a5'!O34</f>
        <v>20261.056552250226</v>
      </c>
      <c r="BN34" s="4">
        <f>'a4'!V35</f>
        <v>4158.5799431799269</v>
      </c>
      <c r="BO34" s="6">
        <f>'a3'!H32/'a3'!B$4</f>
        <v>1.0801430653066633</v>
      </c>
      <c r="BP34" s="4">
        <f t="shared" si="71"/>
        <v>60892.01765722104</v>
      </c>
      <c r="BQ34" s="6">
        <f t="shared" si="22"/>
        <v>0.78549206274839567</v>
      </c>
      <c r="BR34" s="6">
        <f t="shared" ref="BR34:BR39" si="83">LN(BP34)</f>
        <v>11.016857372155142</v>
      </c>
      <c r="BS34" s="225">
        <f t="shared" si="24"/>
        <v>0.82456385859555004</v>
      </c>
      <c r="BT34" s="4">
        <f>'a1'!AW34</f>
        <v>27343.397693940286</v>
      </c>
      <c r="BU34" s="6">
        <f>'a2'!AG34/'a2'!$E$6</f>
        <v>0.96449963561567587</v>
      </c>
      <c r="BV34" s="4">
        <f>'a6'!AW35</f>
        <v>14635.250935837279</v>
      </c>
      <c r="BW34" s="4">
        <f>'a5'!Q34</f>
        <v>16775.371954435053</v>
      </c>
      <c r="BX34" s="4">
        <f>'a4'!X35</f>
        <v>3856.0420466123092</v>
      </c>
      <c r="BY34" s="6">
        <f>'a3'!I32/'a3'!B$4</f>
        <v>1.0532520863690555</v>
      </c>
      <c r="BZ34" s="4">
        <f t="shared" si="72"/>
        <v>56799.018019318777</v>
      </c>
      <c r="CA34" s="6">
        <f t="shared" si="26"/>
        <v>0.69746845137705393</v>
      </c>
      <c r="CB34" s="6">
        <f t="shared" ref="CB34:CB39" si="84">LN(BZ34)</f>
        <v>10.947274316167523</v>
      </c>
      <c r="CC34" s="225">
        <f t="shared" si="28"/>
        <v>0.75743040581845</v>
      </c>
      <c r="CD34" s="4">
        <f>'a1'!BC34</f>
        <v>29708.414549411427</v>
      </c>
      <c r="CE34" s="6">
        <f>'a2'!AK34/'a2'!$E$6</f>
        <v>0.9453754678842774</v>
      </c>
      <c r="CF34" s="4">
        <f>'a6'!BC35</f>
        <v>14416.982279892858</v>
      </c>
      <c r="CG34" s="4">
        <f>'a5'!S34</f>
        <v>13728.84602816631</v>
      </c>
      <c r="CH34" s="4">
        <f>'a4'!Z35</f>
        <v>4189.5633060300661</v>
      </c>
      <c r="CI34" s="6">
        <f>'a3'!J32/'a3'!B$4</f>
        <v>1.0555040402702347</v>
      </c>
      <c r="CJ34" s="4">
        <f t="shared" si="73"/>
        <v>54930.405427528836</v>
      </c>
      <c r="CK34" s="6">
        <f t="shared" si="30"/>
        <v>0.65728226932607936</v>
      </c>
      <c r="CL34" s="6">
        <f t="shared" ref="CL34:CL39" si="85">LN(CJ34)</f>
        <v>10.913822307112794</v>
      </c>
      <c r="CM34" s="225">
        <f t="shared" si="32"/>
        <v>0.72515604191907856</v>
      </c>
      <c r="CN34" s="4">
        <f>'a1'!BI34</f>
        <v>32888.46727788182</v>
      </c>
      <c r="CO34" s="6">
        <f>'a2'!AO34/'a2'!$E$6</f>
        <v>0.94869010864082948</v>
      </c>
      <c r="CP34" s="4">
        <f>'a6'!BI35</f>
        <v>14101.914648556456</v>
      </c>
      <c r="CQ34" s="4">
        <f>'a5'!U34</f>
        <v>18206.511655792394</v>
      </c>
      <c r="CR34" s="4">
        <f>'a4'!AB35</f>
        <v>4638.0231927157492</v>
      </c>
      <c r="CS34" s="6">
        <f>'a3'!K32/'a3'!B$4</f>
        <v>1.069810570936548</v>
      </c>
      <c r="CT34" s="4">
        <f t="shared" si="74"/>
        <v>62981.210428114013</v>
      </c>
      <c r="CU34" s="6">
        <f t="shared" si="34"/>
        <v>0.83042201848109409</v>
      </c>
      <c r="CV34" s="6">
        <f t="shared" ref="CV34:CV39" si="86">LN(CT34)</f>
        <v>11.050591713716344</v>
      </c>
      <c r="CW34" s="225">
        <f t="shared" si="36"/>
        <v>0.85711061576253078</v>
      </c>
      <c r="CX34" s="4">
        <f>'a1'!BO34</f>
        <v>31111.346911345689</v>
      </c>
      <c r="CY34" s="6">
        <f>'a2'!AS34/'a2'!$E$6</f>
        <v>0.9270995382086098</v>
      </c>
      <c r="CZ34" s="4">
        <f>'a6'!BO35</f>
        <v>11031.887846344718</v>
      </c>
      <c r="DA34" s="4">
        <f>'a5'!W34</f>
        <v>20981.755205307491</v>
      </c>
      <c r="DB34" s="4">
        <f>'a4'!AD35</f>
        <v>4387.4087324369866</v>
      </c>
      <c r="DC34" s="6">
        <f>'a3'!L32/'a3'!B$4</f>
        <v>1.0850443767386408</v>
      </c>
      <c r="DD34" s="4">
        <f t="shared" si="75"/>
        <v>61271.967330489293</v>
      </c>
      <c r="DE34" s="6">
        <f t="shared" si="38"/>
        <v>0.79366321968443054</v>
      </c>
      <c r="DF34" s="6">
        <f t="shared" ref="DF34:DF39" si="87">LN(DD34)</f>
        <v>11.023077714401033</v>
      </c>
      <c r="DG34" s="225">
        <f t="shared" si="40"/>
        <v>0.83056521979613063</v>
      </c>
    </row>
    <row r="35" spans="1:111" x14ac:dyDescent="0.2">
      <c r="A35" s="1">
        <v>2010</v>
      </c>
      <c r="B35" s="4">
        <f>'a1'!G35</f>
        <v>29863.580739602203</v>
      </c>
      <c r="C35" s="6">
        <f>'a2'!E35/'a2'!E$6</f>
        <v>0.93529020603476387</v>
      </c>
      <c r="D35" s="4">
        <f>'a6'!G36</f>
        <v>13159.600066897614</v>
      </c>
      <c r="E35" s="4">
        <f>'a5'!C35</f>
        <v>18895.27004124986</v>
      </c>
      <c r="F35" s="4">
        <f>'a4'!H36</f>
        <v>4230.8288977326156</v>
      </c>
      <c r="G35" s="6">
        <f>'a3'!B33/'a3'!B$4</f>
        <v>1.078685918664724</v>
      </c>
      <c r="H35" s="4">
        <f t="shared" si="76"/>
        <v>60142.301447183294</v>
      </c>
      <c r="I35" s="6">
        <f t="shared" si="41"/>
        <v>0.76936874631805741</v>
      </c>
      <c r="J35" s="6">
        <f t="shared" si="77"/>
        <v>11.004468723970993</v>
      </c>
      <c r="K35" s="225">
        <f t="shared" si="2"/>
        <v>0.81261134061486973</v>
      </c>
      <c r="L35" s="4">
        <f>'a1'!M35</f>
        <v>28633.989908084644</v>
      </c>
      <c r="M35" s="6">
        <f>'a2'!I35/'a2'!$E$6</f>
        <v>0.9343456103045078</v>
      </c>
      <c r="N35" s="4">
        <f>'a6'!M36</f>
        <v>17015.406166917459</v>
      </c>
      <c r="O35" s="4">
        <f>'a5'!E35</f>
        <v>13976.082629033872</v>
      </c>
      <c r="P35" s="4">
        <f>'a4'!L36</f>
        <v>4056.6304830236613</v>
      </c>
      <c r="Q35" s="6">
        <f>'a3'!C33/'a3'!B$4</f>
        <v>1.0540468936282952</v>
      </c>
      <c r="R35" s="4">
        <f t="shared" si="66"/>
        <v>56590.619415230089</v>
      </c>
      <c r="S35" s="6">
        <f t="shared" si="3"/>
        <v>0.69298665334150988</v>
      </c>
      <c r="T35" s="6">
        <f t="shared" si="78"/>
        <v>10.94359851574251</v>
      </c>
      <c r="U35" s="225">
        <f t="shared" si="4"/>
        <v>0.75388400834067115</v>
      </c>
      <c r="V35" s="4">
        <f>'a1'!S35</f>
        <v>28070.373612719213</v>
      </c>
      <c r="W35" s="6">
        <f>'a2'!M35/'a2'!$E$6</f>
        <v>0.92430857119330401</v>
      </c>
      <c r="X35" s="4">
        <f>'a6'!S36</f>
        <v>15559.169997997855</v>
      </c>
      <c r="Y35" s="4">
        <f>'a5'!G35</f>
        <v>14765.719794022558</v>
      </c>
      <c r="Z35" s="4">
        <f>'a4'!N36</f>
        <v>3976.7819166224162</v>
      </c>
      <c r="AA35" s="6">
        <f>'a3'!D33/'a3'!$B$4</f>
        <v>1.0655715988872698</v>
      </c>
      <c r="AB35" s="4">
        <f t="shared" si="67"/>
        <v>55722.782539297914</v>
      </c>
      <c r="AC35" s="6">
        <f t="shared" si="6"/>
        <v>0.67432304653505426</v>
      </c>
      <c r="AD35" s="6">
        <f t="shared" si="79"/>
        <v>10.928144364538092</v>
      </c>
      <c r="AE35" s="225">
        <f t="shared" si="8"/>
        <v>0.73897390536565166</v>
      </c>
      <c r="AF35" s="4">
        <f>'a1'!Y35</f>
        <v>29204.665104272808</v>
      </c>
      <c r="AG35" s="6">
        <f>'a2'!Q35/'a2'!$E$6</f>
        <v>0.90956646178322431</v>
      </c>
      <c r="AH35" s="4">
        <f>'a6'!Y36</f>
        <v>15377.907771872462</v>
      </c>
      <c r="AI35" s="4">
        <f>'a5'!I35</f>
        <v>18089.762982980334</v>
      </c>
      <c r="AJ35" s="4">
        <f>'a4'!P36</f>
        <v>4137.4790970028389</v>
      </c>
      <c r="AK35" s="6">
        <f>'a3'!E33/'a3'!B$4</f>
        <v>1.0635845807391708</v>
      </c>
      <c r="AL35" s="4">
        <f t="shared" si="68"/>
        <v>59447.757849493173</v>
      </c>
      <c r="AM35" s="6">
        <f t="shared" si="10"/>
        <v>0.75443196617339514</v>
      </c>
      <c r="AN35" s="6">
        <f t="shared" si="80"/>
        <v>10.992853186512718</v>
      </c>
      <c r="AO35" s="225">
        <f t="shared" si="12"/>
        <v>0.80140471675554348</v>
      </c>
      <c r="AP35" s="4">
        <f>'a1'!AE35</f>
        <v>27559.180594767302</v>
      </c>
      <c r="AQ35" s="6">
        <f>'a2'!U35/'a2'!$E$6</f>
        <v>0.92189465946994453</v>
      </c>
      <c r="AR35" s="4">
        <f>'a6'!AE36</f>
        <v>15420.898225255838</v>
      </c>
      <c r="AS35" s="4">
        <f>'a5'!K35</f>
        <v>14450.428267570831</v>
      </c>
      <c r="AT35" s="4">
        <f>'a4'!R36</f>
        <v>3904.3602532080877</v>
      </c>
      <c r="AU35" s="6">
        <f>'a3'!F33/'a3'!B$4</f>
        <v>1.0700755066896279</v>
      </c>
      <c r="AV35" s="4">
        <f t="shared" si="69"/>
        <v>54973.660637311426</v>
      </c>
      <c r="AW35" s="6">
        <f t="shared" si="14"/>
        <v>0.65821251122994617</v>
      </c>
      <c r="AX35" s="6">
        <f t="shared" si="81"/>
        <v>10.914609452003146</v>
      </c>
      <c r="AY35" s="225">
        <f t="shared" si="16"/>
        <v>0.72591547614592034</v>
      </c>
      <c r="AZ35" s="4">
        <f>'a1'!AK35</f>
        <v>26747.406733784148</v>
      </c>
      <c r="BA35" s="6">
        <f>'a2'!Y35/'a2'!$E$6</f>
        <v>0.9046391235203205</v>
      </c>
      <c r="BB35" s="4">
        <f>'a6'!AK36</f>
        <v>12448.03918698628</v>
      </c>
      <c r="BC35" s="4">
        <f>'a5'!M35</f>
        <v>18274.659895762063</v>
      </c>
      <c r="BD35" s="4">
        <f>'a4'!T36</f>
        <v>3789.3547440088164</v>
      </c>
      <c r="BE35" s="6">
        <f>'a3'!G33/'a3'!B$4</f>
        <v>1.0793482580474236</v>
      </c>
      <c r="BF35" s="4">
        <f t="shared" si="70"/>
        <v>55187.178888757633</v>
      </c>
      <c r="BG35" s="6">
        <f t="shared" si="18"/>
        <v>0.66280441185264494</v>
      </c>
      <c r="BH35" s="6">
        <f t="shared" si="82"/>
        <v>10.91848593877913</v>
      </c>
      <c r="BI35" s="225">
        <f t="shared" si="20"/>
        <v>0.72965549500859883</v>
      </c>
      <c r="BJ35" s="4">
        <f>'a1'!AQ35</f>
        <v>30273.708765688469</v>
      </c>
      <c r="BK35" s="6">
        <f>'a2'!AC35/'a2'!$E$6</f>
        <v>0.95190985231816327</v>
      </c>
      <c r="BL35" s="4">
        <f>'a6'!AQ36</f>
        <v>12726.871120823869</v>
      </c>
      <c r="BM35" s="4">
        <f>'a5'!O35</f>
        <v>20316.225622598606</v>
      </c>
      <c r="BN35" s="4">
        <f>'a4'!V36</f>
        <v>4288.9324962148557</v>
      </c>
      <c r="BO35" s="6">
        <f>'a3'!H33/'a3'!B$4</f>
        <v>1.0834547622201618</v>
      </c>
      <c r="BP35" s="4">
        <f t="shared" si="71"/>
        <v>62376.663949354377</v>
      </c>
      <c r="BQ35" s="6">
        <f t="shared" si="22"/>
        <v>0.81742070672688061</v>
      </c>
      <c r="BR35" s="6">
        <f t="shared" si="83"/>
        <v>11.040946509240763</v>
      </c>
      <c r="BS35" s="225">
        <f t="shared" si="24"/>
        <v>0.84780496124655125</v>
      </c>
      <c r="BT35" s="4">
        <f>'a1'!AW35</f>
        <v>28086.095633782279</v>
      </c>
      <c r="BU35" s="6">
        <f>'a2'!AG35/'a2'!$E$6</f>
        <v>0.96533565196290294</v>
      </c>
      <c r="BV35" s="4">
        <f>'a6'!AW36</f>
        <v>14871.709561203681</v>
      </c>
      <c r="BW35" s="4">
        <f>'a5'!Q35</f>
        <v>16813.247688767147</v>
      </c>
      <c r="BX35" s="4">
        <f>'a4'!X36</f>
        <v>3979.009284519936</v>
      </c>
      <c r="BY35" s="6">
        <f>'a3'!I33/'a3'!B$4</f>
        <v>1.058683269307193</v>
      </c>
      <c r="BZ35" s="4">
        <f t="shared" si="72"/>
        <v>58035.383704093656</v>
      </c>
      <c r="CA35" s="6">
        <f t="shared" si="26"/>
        <v>0.72405759923372548</v>
      </c>
      <c r="CB35" s="6">
        <f t="shared" si="84"/>
        <v>10.968808167378931</v>
      </c>
      <c r="CC35" s="225">
        <f t="shared" si="28"/>
        <v>0.77820617892717092</v>
      </c>
      <c r="CD35" s="4">
        <f>'a1'!BC35</f>
        <v>30194.231453283446</v>
      </c>
      <c r="CE35" s="6">
        <f>'a2'!AK35/'a2'!$E$6</f>
        <v>0.94303439757813856</v>
      </c>
      <c r="CF35" s="4">
        <f>'a6'!BC36</f>
        <v>14956.404965641008</v>
      </c>
      <c r="CG35" s="4">
        <f>'a5'!S35</f>
        <v>13753.619062454884</v>
      </c>
      <c r="CH35" s="4">
        <f>'a4'!Z36</f>
        <v>4277.6727978896852</v>
      </c>
      <c r="CI35" s="6">
        <f>'a3'!J33/'a3'!B$4</f>
        <v>1.0548417008875348</v>
      </c>
      <c r="CJ35" s="4">
        <f t="shared" si="73"/>
        <v>55808.035294613815</v>
      </c>
      <c r="CK35" s="6">
        <f t="shared" si="30"/>
        <v>0.67615648315028665</v>
      </c>
      <c r="CL35" s="6">
        <f t="shared" si="85"/>
        <v>10.929673139697741</v>
      </c>
      <c r="CM35" s="225">
        <f t="shared" si="32"/>
        <v>0.74044886149585309</v>
      </c>
      <c r="CN35" s="4">
        <f>'a1'!BI35</f>
        <v>33824.620107049537</v>
      </c>
      <c r="CO35" s="6">
        <f>'a2'!AO35/'a2'!$E$6</f>
        <v>0.94305283981735366</v>
      </c>
      <c r="CP35" s="4">
        <f>'a6'!BI36</f>
        <v>14459.243127491098</v>
      </c>
      <c r="CQ35" s="4">
        <f>'a5'!U35</f>
        <v>18236.301859923547</v>
      </c>
      <c r="CR35" s="4">
        <f>'a4'!AB36</f>
        <v>4791.9966949562486</v>
      </c>
      <c r="CS35" s="6">
        <f>'a3'!K33/'a3'!B$4</f>
        <v>1.0753742217512254</v>
      </c>
      <c r="CT35" s="4">
        <f t="shared" si="74"/>
        <v>64309.477956997645</v>
      </c>
      <c r="CU35" s="6">
        <f t="shared" si="34"/>
        <v>0.85898759754367826</v>
      </c>
      <c r="CV35" s="6">
        <f t="shared" si="86"/>
        <v>11.071462301493685</v>
      </c>
      <c r="CW35" s="225">
        <f t="shared" si="36"/>
        <v>0.87724647497558106</v>
      </c>
      <c r="CX35" s="4">
        <f>'a1'!BO35</f>
        <v>31933.978224888855</v>
      </c>
      <c r="CY35" s="6">
        <f>'a2'!AS35/'a2'!$E$6</f>
        <v>0.92602534370102274</v>
      </c>
      <c r="CZ35" s="4">
        <f>'a6'!BO36</f>
        <v>11096.27645677808</v>
      </c>
      <c r="DA35" s="4">
        <f>'a5'!W35</f>
        <v>21037.691887828787</v>
      </c>
      <c r="DB35" s="4">
        <f>'a4'!AD36</f>
        <v>4524.1459512675819</v>
      </c>
      <c r="DC35" s="6">
        <f>'a3'!L33/'a3'!B$4</f>
        <v>1.089150880911379</v>
      </c>
      <c r="DD35" s="4">
        <f t="shared" si="75"/>
        <v>62279.276255321965</v>
      </c>
      <c r="DE35" s="6">
        <f t="shared" si="38"/>
        <v>0.81532629742068929</v>
      </c>
      <c r="DF35" s="6">
        <f t="shared" si="87"/>
        <v>11.039384005060278</v>
      </c>
      <c r="DG35" s="225">
        <f t="shared" si="40"/>
        <v>0.84629746349259638</v>
      </c>
    </row>
    <row r="36" spans="1:111" x14ac:dyDescent="0.2">
      <c r="A36" s="1">
        <v>2011</v>
      </c>
      <c r="B36" s="4">
        <f>'a1'!G36</f>
        <v>30243.027353474325</v>
      </c>
      <c r="C36" s="6">
        <f>'a2'!E36/'a2'!E$6</f>
        <v>0.93307035400026328</v>
      </c>
      <c r="D36" s="4">
        <f>'a6'!G37</f>
        <v>12915.745880604369</v>
      </c>
      <c r="E36" s="4">
        <f>'a5'!C36</f>
        <v>18564.954366436181</v>
      </c>
      <c r="F36" s="4">
        <f>'a4'!H37</f>
        <v>4374.2578073981176</v>
      </c>
      <c r="G36" s="6">
        <f>'a3'!B34/'a3'!B$4</f>
        <v>1.0806729368128229</v>
      </c>
      <c r="H36" s="4">
        <f t="shared" si="76"/>
        <v>59788.570293587538</v>
      </c>
      <c r="I36" s="6">
        <f t="shared" si="41"/>
        <v>0.76176144205501395</v>
      </c>
      <c r="J36" s="6">
        <f t="shared" si="77"/>
        <v>10.998569789456379</v>
      </c>
      <c r="K36" s="225">
        <f t="shared" si="2"/>
        <v>0.80692007230175533</v>
      </c>
      <c r="L36" s="4">
        <f>'a1'!M36</f>
        <v>29248.22127610938</v>
      </c>
      <c r="M36" s="6">
        <f>'a2'!I36/'a2'!$E$6</f>
        <v>0.9306607822021169</v>
      </c>
      <c r="N36" s="4">
        <f>'a6'!M37</f>
        <v>16722.834686438615</v>
      </c>
      <c r="O36" s="4">
        <f>'a5'!E36</f>
        <v>13717.087055390763</v>
      </c>
      <c r="P36" s="4">
        <f>'a4'!L37</f>
        <v>4230.3721374914376</v>
      </c>
      <c r="Q36" s="6">
        <f>'a3'!C34/'a3'!B$4</f>
        <v>1.0577559941714134</v>
      </c>
      <c r="R36" s="4">
        <f t="shared" si="66"/>
        <v>56515.608813092091</v>
      </c>
      <c r="S36" s="6">
        <f t="shared" si="3"/>
        <v>0.69137348337438298</v>
      </c>
      <c r="T36" s="6">
        <f t="shared" si="78"/>
        <v>10.942272141159785</v>
      </c>
      <c r="U36" s="225">
        <f t="shared" si="4"/>
        <v>0.75260432747368067</v>
      </c>
      <c r="V36" s="4">
        <f>'a1'!S36</f>
        <v>28182.715157242317</v>
      </c>
      <c r="W36" s="6">
        <f>'a2'!M36/'a2'!$E$6</f>
        <v>0.93169860774737367</v>
      </c>
      <c r="X36" s="4">
        <f>'a6'!S37</f>
        <v>15371.096298036455</v>
      </c>
      <c r="Y36" s="4">
        <f>'a5'!G36</f>
        <v>14499.588087925942</v>
      </c>
      <c r="Z36" s="4">
        <f>'a4'!N37</f>
        <v>4076.2606325547708</v>
      </c>
      <c r="AA36" s="6">
        <f>'a3'!D34/'a3'!$B$4</f>
        <v>1.0671612134057491</v>
      </c>
      <c r="AB36" s="4">
        <f t="shared" si="67"/>
        <v>55548.110498923576</v>
      </c>
      <c r="AC36" s="6">
        <f t="shared" si="6"/>
        <v>0.67056656836267159</v>
      </c>
      <c r="AD36" s="6">
        <f t="shared" si="79"/>
        <v>10.925004780068456</v>
      </c>
      <c r="AE36" s="225">
        <f t="shared" si="8"/>
        <v>0.73594484688668027</v>
      </c>
      <c r="AF36" s="4">
        <f>'a1'!Y36</f>
        <v>29669.683665309105</v>
      </c>
      <c r="AG36" s="6">
        <f>'a2'!Q36/'a2'!$E$6</f>
        <v>0.90834244289651134</v>
      </c>
      <c r="AH36" s="4">
        <f>'a6'!Y37</f>
        <v>15389.68504583132</v>
      </c>
      <c r="AI36" s="4">
        <f>'a5'!I36</f>
        <v>17772.491950027608</v>
      </c>
      <c r="AJ36" s="4">
        <f>'a4'!P37</f>
        <v>4291.3311521077367</v>
      </c>
      <c r="AK36" s="6">
        <f>'a3'!E34/'a3'!B$4</f>
        <v>1.0625248377268512</v>
      </c>
      <c r="AL36" s="4">
        <f t="shared" si="68"/>
        <v>59311.282676988718</v>
      </c>
      <c r="AM36" s="6">
        <f t="shared" si="10"/>
        <v>0.75149694574604775</v>
      </c>
      <c r="AN36" s="6">
        <f t="shared" si="80"/>
        <v>10.990554831255279</v>
      </c>
      <c r="AO36" s="225">
        <f t="shared" si="12"/>
        <v>0.79918727283977553</v>
      </c>
      <c r="AP36" s="4">
        <f>'a1'!AE36</f>
        <v>28000.635265157031</v>
      </c>
      <c r="AQ36" s="6">
        <f>'a2'!U36/'a2'!$E$6</f>
        <v>0.92063818792099095</v>
      </c>
      <c r="AR36" s="4">
        <f>'a6'!AE37</f>
        <v>15497.880435501886</v>
      </c>
      <c r="AS36" s="4">
        <f>'a5'!K36</f>
        <v>14187.73593099893</v>
      </c>
      <c r="AT36" s="4">
        <f>'a4'!R37</f>
        <v>4049.9251609032276</v>
      </c>
      <c r="AU36" s="6">
        <f>'a3'!F34/'a3'!B$4</f>
        <v>1.0745794144919858</v>
      </c>
      <c r="AV36" s="4">
        <f t="shared" si="69"/>
        <v>55248.582171077316</v>
      </c>
      <c r="AW36" s="6">
        <f t="shared" si="14"/>
        <v>0.66412494425870272</v>
      </c>
      <c r="AX36" s="6">
        <f t="shared" si="81"/>
        <v>10.919597956988774</v>
      </c>
      <c r="AY36" s="225">
        <f t="shared" si="16"/>
        <v>0.73072836570829514</v>
      </c>
      <c r="AZ36" s="4">
        <f>'a1'!AK36</f>
        <v>26997.642395701743</v>
      </c>
      <c r="BA36" s="6">
        <f>'a2'!Y36/'a2'!$E$6</f>
        <v>0.90298896344207236</v>
      </c>
      <c r="BB36" s="4">
        <f>'a6'!AK37</f>
        <v>12316.705780920054</v>
      </c>
      <c r="BC36" s="4">
        <f>'a5'!M36</f>
        <v>17951.390069574456</v>
      </c>
      <c r="BD36" s="4">
        <f>'a4'!T37</f>
        <v>3904.855378744815</v>
      </c>
      <c r="BE36" s="6">
        <f>'a3'!G34/'a3'!B$4</f>
        <v>1.0812028083189829</v>
      </c>
      <c r="BF36" s="4">
        <f t="shared" si="70"/>
        <v>54862.191357057265</v>
      </c>
      <c r="BG36" s="6">
        <f t="shared" si="18"/>
        <v>0.65581526484026309</v>
      </c>
      <c r="BH36" s="6">
        <f t="shared" si="82"/>
        <v>10.912579708226412</v>
      </c>
      <c r="BI36" s="225">
        <f t="shared" si="20"/>
        <v>0.72395718750724258</v>
      </c>
      <c r="BJ36" s="4">
        <f>'a1'!AQ36</f>
        <v>30513.005053027951</v>
      </c>
      <c r="BK36" s="6">
        <f>'a2'!AC36/'a2'!$E$6</f>
        <v>0.95033228461820451</v>
      </c>
      <c r="BL36" s="4">
        <f>'a6'!AQ37</f>
        <v>12314.034998966988</v>
      </c>
      <c r="BM36" s="4">
        <f>'a5'!O36</f>
        <v>19975.974289964965</v>
      </c>
      <c r="BN36" s="4">
        <f>'a4'!V37</f>
        <v>4413.3065456839086</v>
      </c>
      <c r="BO36" s="6">
        <f>'a3'!H34/'a3'!B$4</f>
        <v>1.0866339912571203</v>
      </c>
      <c r="BP36" s="4">
        <f t="shared" si="71"/>
        <v>61801.435192168603</v>
      </c>
      <c r="BQ36" s="6">
        <f t="shared" si="22"/>
        <v>0.80504989874946009</v>
      </c>
      <c r="BR36" s="6">
        <f t="shared" si="83"/>
        <v>11.031681866350377</v>
      </c>
      <c r="BS36" s="225">
        <f t="shared" si="24"/>
        <v>0.83886647101856959</v>
      </c>
      <c r="BT36" s="4">
        <f>'a1'!AW36</f>
        <v>28501.167143550952</v>
      </c>
      <c r="BU36" s="6">
        <f>'a2'!AG36/'a2'!$E$6</f>
        <v>0.96529937087077999</v>
      </c>
      <c r="BV36" s="4">
        <f>'a6'!AW37</f>
        <v>15170.341309351241</v>
      </c>
      <c r="BW36" s="4">
        <f>'a5'!Q36</f>
        <v>16507.048249809457</v>
      </c>
      <c r="BX36" s="4">
        <f>'a4'!X37</f>
        <v>4122.3205415417578</v>
      </c>
      <c r="BY36" s="6">
        <f>'a3'!I34/'a3'!B$4</f>
        <v>1.0576235262948737</v>
      </c>
      <c r="BZ36" s="4">
        <f t="shared" si="72"/>
        <v>58240.395575478491</v>
      </c>
      <c r="CA36" s="6">
        <f t="shared" si="26"/>
        <v>0.72846656255885767</v>
      </c>
      <c r="CB36" s="6">
        <f t="shared" si="84"/>
        <v>10.972334475008877</v>
      </c>
      <c r="CC36" s="225">
        <f t="shared" si="28"/>
        <v>0.78160834635704912</v>
      </c>
      <c r="CD36" s="4">
        <f>'a1'!BC36</f>
        <v>30755.559225682464</v>
      </c>
      <c r="CE36" s="6">
        <f>'a2'!AK36/'a2'!$E$6</f>
        <v>0.94291609262157494</v>
      </c>
      <c r="CF36" s="4">
        <f>'a6'!BC37</f>
        <v>14686.776307359492</v>
      </c>
      <c r="CG36" s="4">
        <f>'a5'!S36</f>
        <v>13500.696512618284</v>
      </c>
      <c r="CH36" s="4">
        <f>'a4'!Z37</f>
        <v>4448.3888299754353</v>
      </c>
      <c r="CI36" s="6">
        <f>'a3'!J34/'a3'!B$4</f>
        <v>1.0560339117763944</v>
      </c>
      <c r="CJ36" s="4">
        <f t="shared" si="73"/>
        <v>55694.16795490701</v>
      </c>
      <c r="CK36" s="6">
        <f t="shared" si="30"/>
        <v>0.67370766435112905</v>
      </c>
      <c r="CL36" s="6">
        <f t="shared" si="85"/>
        <v>10.927630715853702</v>
      </c>
      <c r="CM36" s="225">
        <f t="shared" si="32"/>
        <v>0.73847833917919936</v>
      </c>
      <c r="CN36" s="4">
        <f>'a1'!BI36</f>
        <v>34738.713812189701</v>
      </c>
      <c r="CO36" s="6">
        <f>'a2'!AO36/'a2'!$E$6</f>
        <v>0.93327769995558629</v>
      </c>
      <c r="CP36" s="4">
        <f>'a6'!BI37</f>
        <v>14483.164448496947</v>
      </c>
      <c r="CQ36" s="4">
        <f>'a5'!U36</f>
        <v>17906.667264350835</v>
      </c>
      <c r="CR36" s="4">
        <f>'a4'!AB37</f>
        <v>5024.4999727014065</v>
      </c>
      <c r="CS36" s="6">
        <f>'a3'!K34/'a3'!B$4</f>
        <v>1.076433964763545</v>
      </c>
      <c r="CT36" s="4">
        <f t="shared" si="74"/>
        <v>64355.894868400937</v>
      </c>
      <c r="CU36" s="6">
        <f t="shared" si="34"/>
        <v>0.85998583466361023</v>
      </c>
      <c r="CV36" s="6">
        <f t="shared" si="86"/>
        <v>11.072183815175224</v>
      </c>
      <c r="CW36" s="225">
        <f t="shared" si="36"/>
        <v>0.87794258847591677</v>
      </c>
      <c r="CX36" s="4">
        <f>'a1'!BO36</f>
        <v>32381.851934991169</v>
      </c>
      <c r="CY36" s="6">
        <f>'a2'!AS36/'a2'!$E$6</f>
        <v>0.92516798191652927</v>
      </c>
      <c r="CZ36" s="4">
        <f>'a6'!BO37</f>
        <v>10715.049832518809</v>
      </c>
      <c r="DA36" s="4">
        <f>'a5'!W36</f>
        <v>20662.094325660859</v>
      </c>
      <c r="DB36" s="4">
        <f>'a4'!AD37</f>
        <v>4683.610770479715</v>
      </c>
      <c r="DC36" s="6">
        <f>'a3'!L34/'a3'!B$4</f>
        <v>1.0906080275533183</v>
      </c>
      <c r="DD36" s="4">
        <f t="shared" si="75"/>
        <v>61785.328822535521</v>
      </c>
      <c r="DE36" s="6">
        <f t="shared" si="38"/>
        <v>0.80470351689101649</v>
      </c>
      <c r="DF36" s="6">
        <f t="shared" si="87"/>
        <v>11.031421217568889</v>
      </c>
      <c r="DG36" s="225">
        <f t="shared" si="40"/>
        <v>0.83861499812168294</v>
      </c>
    </row>
    <row r="37" spans="1:111" x14ac:dyDescent="0.2">
      <c r="A37" s="1">
        <v>2012</v>
      </c>
      <c r="B37" s="4">
        <f>'a1'!G37</f>
        <v>30516.058714510636</v>
      </c>
      <c r="C37" s="6">
        <f>'a2'!E37/'a2'!E$6</f>
        <v>0.93202674089512016</v>
      </c>
      <c r="D37" s="4">
        <f>'a6'!G38</f>
        <v>12724.266798568517</v>
      </c>
      <c r="E37" s="4">
        <f>'a5'!C37</f>
        <v>18287.402583827577</v>
      </c>
      <c r="F37" s="4">
        <f>'a4'!H38</f>
        <v>4521.061469860143</v>
      </c>
      <c r="G37" s="6">
        <f>'a3'!B35/'a3'!B$4</f>
        <v>1.0830573585905419</v>
      </c>
      <c r="H37" s="4">
        <f t="shared" si="76"/>
        <v>59494.929930567247</v>
      </c>
      <c r="I37" s="6">
        <f t="shared" si="41"/>
        <v>0.75544644389129945</v>
      </c>
      <c r="J37" s="6">
        <f t="shared" si="77"/>
        <v>10.993646376652066</v>
      </c>
      <c r="K37" s="225">
        <f t="shared" si="2"/>
        <v>0.80216998341432078</v>
      </c>
      <c r="L37" s="4">
        <f>'a1'!M37</f>
        <v>30047.412277784639</v>
      </c>
      <c r="M37" s="6">
        <f>'a2'!I37/'a2'!$E$6</f>
        <v>0.92558956924789348</v>
      </c>
      <c r="N37" s="4">
        <f>'a6'!M38</f>
        <v>16435.515925287604</v>
      </c>
      <c r="O37" s="4">
        <f>'a5'!E37</f>
        <v>13521.033952952863</v>
      </c>
      <c r="P37" s="4">
        <f>'a4'!L38</f>
        <v>4451.6298513182091</v>
      </c>
      <c r="Q37" s="6">
        <f>'a3'!C35/'a3'!B$4</f>
        <v>1.0532520863690555</v>
      </c>
      <c r="R37" s="4">
        <f t="shared" si="66"/>
        <v>56155.705819811104</v>
      </c>
      <c r="S37" s="6">
        <f t="shared" si="3"/>
        <v>0.68363344818879845</v>
      </c>
      <c r="T37" s="6">
        <f t="shared" si="78"/>
        <v>10.935883572453772</v>
      </c>
      <c r="U37" s="225">
        <f t="shared" si="4"/>
        <v>0.74644066206044113</v>
      </c>
      <c r="V37" s="4">
        <f>'a1'!S37</f>
        <v>28425.025101270643</v>
      </c>
      <c r="W37" s="6">
        <f>'a2'!M37/'a2'!$E$6</f>
        <v>0.92574870675885867</v>
      </c>
      <c r="X37" s="4">
        <f>'a6'!S38</f>
        <v>14238.977172814575</v>
      </c>
      <c r="Y37" s="4">
        <f>'a5'!G37</f>
        <v>14344.205496472894</v>
      </c>
      <c r="Z37" s="4">
        <f>'a4'!N38</f>
        <v>4211.2674827189903</v>
      </c>
      <c r="AA37" s="6">
        <f>'a3'!D35/'a3'!$B$4</f>
        <v>1.0714001854550272</v>
      </c>
      <c r="AB37" s="4">
        <f t="shared" si="67"/>
        <v>54305.359876230614</v>
      </c>
      <c r="AC37" s="6">
        <f t="shared" si="6"/>
        <v>0.64384010671571101</v>
      </c>
      <c r="AD37" s="6">
        <f t="shared" si="79"/>
        <v>10.902378209636854</v>
      </c>
      <c r="AE37" s="225">
        <f t="shared" si="8"/>
        <v>0.71411482266572768</v>
      </c>
      <c r="AF37" s="4">
        <f>'a1'!Y37</f>
        <v>30105.082578515059</v>
      </c>
      <c r="AG37" s="6">
        <f>'a2'!Q37/'a2'!$E$6</f>
        <v>0.9046763887769812</v>
      </c>
      <c r="AH37" s="4">
        <f>'a6'!Y38</f>
        <v>15707.092586706649</v>
      </c>
      <c r="AI37" s="4">
        <f>'a5'!I37</f>
        <v>17532.639857068039</v>
      </c>
      <c r="AJ37" s="4">
        <f>'a4'!P38</f>
        <v>4460.1739092854186</v>
      </c>
      <c r="AK37" s="6">
        <f>'a3'!E35/'a3'!B$4</f>
        <v>1.0671612134057491</v>
      </c>
      <c r="AL37" s="4">
        <f t="shared" si="68"/>
        <v>59776.945647827532</v>
      </c>
      <c r="AM37" s="6">
        <f t="shared" si="10"/>
        <v>0.76151144366966528</v>
      </c>
      <c r="AN37" s="6">
        <f t="shared" si="80"/>
        <v>10.99837534132131</v>
      </c>
      <c r="AO37" s="225">
        <f t="shared" si="12"/>
        <v>0.80673246952248701</v>
      </c>
      <c r="AP37" s="4">
        <f>'a1'!AE37</f>
        <v>28250.107832390873</v>
      </c>
      <c r="AQ37" s="6">
        <f>'a2'!U37/'a2'!$E$6</f>
        <v>0.92077627563933861</v>
      </c>
      <c r="AR37" s="4">
        <f>'a6'!AE38</f>
        <v>14450.984582578783</v>
      </c>
      <c r="AS37" s="4">
        <f>'a5'!K37</f>
        <v>13934.599917406578</v>
      </c>
      <c r="AT37" s="4">
        <f>'a4'!R38</f>
        <v>4185.3528738848736</v>
      </c>
      <c r="AU37" s="6">
        <f>'a3'!F35/'a3'!B$4</f>
        <v>1.0720625248377269</v>
      </c>
      <c r="AV37" s="4">
        <f t="shared" si="69"/>
        <v>53830.682986445558</v>
      </c>
      <c r="AW37" s="6">
        <f t="shared" si="14"/>
        <v>0.63363175641768577</v>
      </c>
      <c r="AX37" s="6">
        <f t="shared" si="81"/>
        <v>10.893598899314854</v>
      </c>
      <c r="AY37" s="225">
        <f t="shared" si="16"/>
        <v>0.70564457934927516</v>
      </c>
      <c r="AZ37" s="4">
        <f>'a1'!AK37</f>
        <v>27107.40975652849</v>
      </c>
      <c r="BA37" s="6">
        <f>'a2'!Y37/'a2'!$E$6</f>
        <v>0.90148128306743813</v>
      </c>
      <c r="BB37" s="4">
        <f>'a6'!AK38</f>
        <v>12156.269533465478</v>
      </c>
      <c r="BC37" s="4">
        <f>'a5'!M37</f>
        <v>17700.288692117141</v>
      </c>
      <c r="BD37" s="4">
        <f>'a4'!T38</f>
        <v>4016.0581333419809</v>
      </c>
      <c r="BE37" s="6">
        <f>'a3'!G35/'a3'!B$4</f>
        <v>1.0826599549609222</v>
      </c>
      <c r="BF37" s="4">
        <f t="shared" si="70"/>
        <v>54433.243843531454</v>
      </c>
      <c r="BG37" s="6">
        <f t="shared" si="18"/>
        <v>0.64659036560507754</v>
      </c>
      <c r="BH37" s="6">
        <f t="shared" si="82"/>
        <v>10.90473034626334</v>
      </c>
      <c r="BI37" s="225">
        <f t="shared" si="20"/>
        <v>0.71638415463021621</v>
      </c>
      <c r="BJ37" s="4">
        <f>'a1'!AQ37</f>
        <v>30682.335097821415</v>
      </c>
      <c r="BK37" s="6">
        <f>'a2'!AC37/'a2'!$E$6</f>
        <v>0.94954673704496018</v>
      </c>
      <c r="BL37" s="4">
        <f>'a6'!AQ38</f>
        <v>12004.58044007547</v>
      </c>
      <c r="BM37" s="4">
        <f>'a5'!O37</f>
        <v>19706.827414204869</v>
      </c>
      <c r="BN37" s="4">
        <f>'a4'!V38</f>
        <v>4545.6959010941018</v>
      </c>
      <c r="BO37" s="6">
        <f>'a3'!H35/'a3'!B$4</f>
        <v>1.089283348787919</v>
      </c>
      <c r="BP37" s="4">
        <f t="shared" si="71"/>
        <v>61326.677732147982</v>
      </c>
      <c r="BQ37" s="6">
        <f t="shared" si="22"/>
        <v>0.79483981571658713</v>
      </c>
      <c r="BR37" s="6">
        <f t="shared" si="83"/>
        <v>11.023970226798092</v>
      </c>
      <c r="BS37" s="225">
        <f t="shared" si="24"/>
        <v>0.83142631216999185</v>
      </c>
      <c r="BT37" s="4">
        <f>'a1'!AW37</f>
        <v>28820.088800362504</v>
      </c>
      <c r="BU37" s="6">
        <f>'a2'!AG37/'a2'!$E$6</f>
        <v>0.96551029288384527</v>
      </c>
      <c r="BV37" s="4">
        <f>'a6'!AW38</f>
        <v>15545.009013875249</v>
      </c>
      <c r="BW37" s="4">
        <f>'a5'!Q37</f>
        <v>16237.888814623075</v>
      </c>
      <c r="BX37" s="4">
        <f>'a4'!X38</f>
        <v>4269.7975597782315</v>
      </c>
      <c r="BY37" s="6">
        <f>'a3'!I35/'a3'!B$4</f>
        <v>1.0609352232083722</v>
      </c>
      <c r="BZ37" s="4">
        <f t="shared" si="72"/>
        <v>58711.29870343065</v>
      </c>
      <c r="CA37" s="6">
        <f t="shared" si="26"/>
        <v>0.73859375473951816</v>
      </c>
      <c r="CB37" s="6">
        <f t="shared" si="84"/>
        <v>10.980387469464752</v>
      </c>
      <c r="CC37" s="225">
        <f t="shared" si="28"/>
        <v>0.78937784304477621</v>
      </c>
      <c r="CD37" s="4">
        <f>'a1'!BC37</f>
        <v>31497.546179380519</v>
      </c>
      <c r="CE37" s="6">
        <f>'a2'!AK37/'a2'!$E$6</f>
        <v>0.94205198024958414</v>
      </c>
      <c r="CF37" s="4">
        <f>'a6'!BC38</f>
        <v>14247.083209839348</v>
      </c>
      <c r="CG37" s="4">
        <f>'a5'!S37</f>
        <v>13285.331722693743</v>
      </c>
      <c r="CH37" s="4">
        <f>'a4'!Z38</f>
        <v>4666.4722911620411</v>
      </c>
      <c r="CI37" s="6">
        <f>'a3'!J35/'a3'!B$4</f>
        <v>1.0631871771095511</v>
      </c>
      <c r="CJ37" s="4">
        <f t="shared" si="73"/>
        <v>55858.013262615284</v>
      </c>
      <c r="CK37" s="6">
        <f t="shared" si="30"/>
        <v>0.67723130397161113</v>
      </c>
      <c r="CL37" s="6">
        <f t="shared" si="85"/>
        <v>10.930568272497448</v>
      </c>
      <c r="CM37" s="225">
        <f t="shared" si="32"/>
        <v>0.74131248202365896</v>
      </c>
      <c r="CN37" s="4">
        <f>'a1'!BI37</f>
        <v>35467.169359497944</v>
      </c>
      <c r="CO37" s="6">
        <f>'a2'!AO37/'a2'!$E$6</f>
        <v>0.93173673383616751</v>
      </c>
      <c r="CP37" s="4">
        <f>'a6'!BI38</f>
        <v>14270.888262327044</v>
      </c>
      <c r="CQ37" s="4">
        <f>'a5'!U37</f>
        <v>17655.972031477952</v>
      </c>
      <c r="CR37" s="4">
        <f>'a4'!AB38</f>
        <v>5254.5859324875073</v>
      </c>
      <c r="CS37" s="6">
        <f>'a3'!K35/'a3'!B$4</f>
        <v>1.0773612398993244</v>
      </c>
      <c r="CT37" s="4">
        <f t="shared" si="74"/>
        <v>64338.223640685675</v>
      </c>
      <c r="CU37" s="6">
        <f t="shared" si="34"/>
        <v>0.85960579913503132</v>
      </c>
      <c r="CV37" s="6">
        <f t="shared" si="86"/>
        <v>11.0719091914701</v>
      </c>
      <c r="CW37" s="225">
        <f t="shared" si="36"/>
        <v>0.87767763262886833</v>
      </c>
      <c r="CX37" s="4">
        <f>'a1'!BO37</f>
        <v>32568.44545431872</v>
      </c>
      <c r="CY37" s="6">
        <f>'a2'!AS37/'a2'!$E$6</f>
        <v>0.92465531708643345</v>
      </c>
      <c r="CZ37" s="4">
        <f>'a6'!BO38</f>
        <v>10870.094051216556</v>
      </c>
      <c r="DA37" s="4">
        <f>'a5'!W37</f>
        <v>20236.526447742523</v>
      </c>
      <c r="DB37" s="4">
        <f>'a4'!AD38</f>
        <v>4825.129786722634</v>
      </c>
      <c r="DC37" s="6">
        <f>'a3'!L35/'a3'!B$4</f>
        <v>1.0935223208371969</v>
      </c>
      <c r="DD37" s="4">
        <f t="shared" si="75"/>
        <v>61670.368975235244</v>
      </c>
      <c r="DE37" s="6">
        <f t="shared" si="38"/>
        <v>0.80223120274068949</v>
      </c>
      <c r="DF37" s="6">
        <f t="shared" si="87"/>
        <v>11.029558851026424</v>
      </c>
      <c r="DG37" s="225">
        <f t="shared" si="40"/>
        <v>0.83681819436597471</v>
      </c>
    </row>
    <row r="38" spans="1:111" x14ac:dyDescent="0.2">
      <c r="A38" s="1">
        <v>2013</v>
      </c>
      <c r="B38" s="4">
        <f>'a1'!G38</f>
        <v>30992.481626517289</v>
      </c>
      <c r="C38" s="6">
        <f>'a2'!E38/'a2'!E$6</f>
        <v>0.9314845468682843</v>
      </c>
      <c r="D38" s="4">
        <f>'a6'!G39</f>
        <v>12337.463937285767</v>
      </c>
      <c r="E38" s="4">
        <f>'a5'!C38</f>
        <v>18112.51360526347</v>
      </c>
      <c r="F38" s="4">
        <f>'a4'!H39</f>
        <v>4677.6900161567119</v>
      </c>
      <c r="G38" s="6">
        <f>'a3'!B36/'a3'!B$4</f>
        <v>1.0841171016028615</v>
      </c>
      <c r="H38" s="4">
        <f t="shared" si="76"/>
        <v>59237.573454387333</v>
      </c>
      <c r="I38" s="6">
        <f t="shared" si="41"/>
        <v>0.74991176310770435</v>
      </c>
      <c r="J38" s="6">
        <f t="shared" si="77"/>
        <v>10.989311306273173</v>
      </c>
      <c r="K38" s="225">
        <f t="shared" si="2"/>
        <v>0.7979875249345062</v>
      </c>
      <c r="L38" s="4">
        <f>'a1'!M38</f>
        <v>30916.957643843936</v>
      </c>
      <c r="M38" s="6">
        <f>'a2'!I38/'a2'!$E$6</f>
        <v>0.92215560052864243</v>
      </c>
      <c r="N38" s="4">
        <f>'a6'!M39</f>
        <v>15694.254139514973</v>
      </c>
      <c r="O38" s="4">
        <f>'a5'!E38</f>
        <v>13400.483102312723</v>
      </c>
      <c r="P38" s="4">
        <f>'a4'!L39</f>
        <v>4666.291194210512</v>
      </c>
      <c r="Q38" s="6">
        <f>'a3'!C36/'a3'!B$4</f>
        <v>1.0510001324678766</v>
      </c>
      <c r="R38" s="4">
        <f t="shared" si="66"/>
        <v>55638.571979070686</v>
      </c>
      <c r="S38" s="6">
        <f t="shared" si="3"/>
        <v>0.67251202325565729</v>
      </c>
      <c r="T38" s="6">
        <f t="shared" si="78"/>
        <v>10.926631980342647</v>
      </c>
      <c r="U38" s="225">
        <f t="shared" si="4"/>
        <v>0.73751476317184206</v>
      </c>
      <c r="V38" s="4">
        <f>'a1'!S38</f>
        <v>28928.318350446709</v>
      </c>
      <c r="W38" s="6">
        <f>'a2'!M38/'a2'!$E$6</f>
        <v>0.9242314188344819</v>
      </c>
      <c r="X38" s="4">
        <f>'a6'!S39</f>
        <v>14053.835383521622</v>
      </c>
      <c r="Y38" s="4">
        <f>'a5'!G38</f>
        <v>14269.156275048617</v>
      </c>
      <c r="Z38" s="4">
        <f>'a4'!N39</f>
        <v>4366.146201610045</v>
      </c>
      <c r="AA38" s="6">
        <f>'a3'!D36/'a3'!$B$4</f>
        <v>1.0694131673069283</v>
      </c>
      <c r="AB38" s="4">
        <f t="shared" si="67"/>
        <v>54212.089113042646</v>
      </c>
      <c r="AC38" s="6">
        <f t="shared" si="6"/>
        <v>0.64183423568285314</v>
      </c>
      <c r="AD38" s="6">
        <f t="shared" si="79"/>
        <v>10.900659208922695</v>
      </c>
      <c r="AE38" s="225">
        <f t="shared" si="8"/>
        <v>0.7124563376850116</v>
      </c>
      <c r="AF38" s="4">
        <f>'a1'!Y38</f>
        <v>30772.242841090945</v>
      </c>
      <c r="AG38" s="6">
        <f>'a2'!Q38/'a2'!$E$6</f>
        <v>0.90094354020521006</v>
      </c>
      <c r="AH38" s="4">
        <f>'a6'!Y39</f>
        <v>15360.630744836881</v>
      </c>
      <c r="AI38" s="4">
        <f>'a5'!I38</f>
        <v>17394.460623172738</v>
      </c>
      <c r="AJ38" s="4">
        <f>'a4'!P39</f>
        <v>4644.4494134784854</v>
      </c>
      <c r="AK38" s="6">
        <f>'a3'!E36/'a3'!B$4</f>
        <v>1.0649092595045702</v>
      </c>
      <c r="AL38" s="4">
        <f t="shared" si="68"/>
        <v>59458.884090308391</v>
      </c>
      <c r="AM38" s="6">
        <f t="shared" si="10"/>
        <v>0.7546712459154391</v>
      </c>
      <c r="AN38" s="6">
        <f t="shared" si="80"/>
        <v>10.993040328974505</v>
      </c>
      <c r="AO38" s="225">
        <f t="shared" si="12"/>
        <v>0.80158527105058897</v>
      </c>
      <c r="AP38" s="4">
        <f>'a1'!AE38</f>
        <v>28805.38495320213</v>
      </c>
      <c r="AQ38" s="6">
        <f>'a2'!U38/'a2'!$E$6</f>
        <v>0.91669133090945487</v>
      </c>
      <c r="AR38" s="4">
        <f>'a6'!AE39</f>
        <v>13827.360103130273</v>
      </c>
      <c r="AS38" s="4">
        <f>'a5'!K38</f>
        <v>13767.772657197658</v>
      </c>
      <c r="AT38" s="4">
        <f>'a4'!R39</f>
        <v>4347.591884731748</v>
      </c>
      <c r="AU38" s="6">
        <f>'a3'!F36/'a3'!B$4</f>
        <v>1.0740495429858259</v>
      </c>
      <c r="AV38" s="4">
        <f t="shared" si="69"/>
        <v>53329.983391255271</v>
      </c>
      <c r="AW38" s="6">
        <f t="shared" si="14"/>
        <v>0.62286376460730619</v>
      </c>
      <c r="AX38" s="6">
        <f t="shared" si="81"/>
        <v>10.88425399216117</v>
      </c>
      <c r="AY38" s="225">
        <f t="shared" si="16"/>
        <v>0.6966286504826289</v>
      </c>
      <c r="AZ38" s="4">
        <f>'a1'!AK38</f>
        <v>27508.05449618163</v>
      </c>
      <c r="BA38" s="6">
        <f>'a2'!Y38/'a2'!$E$6</f>
        <v>0.90028261072179883</v>
      </c>
      <c r="BB38" s="4">
        <f>'a6'!AK39</f>
        <v>11872.162207753368</v>
      </c>
      <c r="BC38" s="4">
        <f>'a5'!M38</f>
        <v>17530.819041546627</v>
      </c>
      <c r="BD38" s="4">
        <f>'a4'!T39</f>
        <v>4151.7860180189455</v>
      </c>
      <c r="BE38" s="6">
        <f>'a3'!G36/'a3'!B$4</f>
        <v>1.0861041197509604</v>
      </c>
      <c r="BF38" s="4">
        <f t="shared" si="70"/>
        <v>54322.820803191811</v>
      </c>
      <c r="BG38" s="6">
        <f t="shared" si="18"/>
        <v>0.64421561953882078</v>
      </c>
      <c r="BH38" s="6">
        <f t="shared" si="82"/>
        <v>10.902699690250859</v>
      </c>
      <c r="BI38" s="225">
        <f t="shared" si="20"/>
        <v>0.71442498587015635</v>
      </c>
      <c r="BJ38" s="4">
        <f>'a1'!AQ38</f>
        <v>31070.681240879338</v>
      </c>
      <c r="BK38" s="6">
        <f>'a2'!AC38/'a2'!$E$6</f>
        <v>0.94755360463827309</v>
      </c>
      <c r="BL38" s="4">
        <f>'a6'!AQ39</f>
        <v>11647.060490579011</v>
      </c>
      <c r="BM38" s="4">
        <f>'a5'!O38</f>
        <v>19554.395159730262</v>
      </c>
      <c r="BN38" s="4">
        <f>'a4'!V39</f>
        <v>4689.4926707416771</v>
      </c>
      <c r="BO38" s="6">
        <f>'a3'!H36/'a3'!B$4</f>
        <v>1.0904755596767783</v>
      </c>
      <c r="BP38" s="4">
        <f t="shared" si="71"/>
        <v>61015.486934512686</v>
      </c>
      <c r="BQ38" s="6">
        <f t="shared" si="22"/>
        <v>0.78814737978775662</v>
      </c>
      <c r="BR38" s="6">
        <f t="shared" si="83"/>
        <v>11.018882995104654</v>
      </c>
      <c r="BS38" s="225">
        <f t="shared" si="24"/>
        <v>0.82651817147668416</v>
      </c>
      <c r="BT38" s="4">
        <f>'a1'!AW38</f>
        <v>29267.219305473434</v>
      </c>
      <c r="BU38" s="6">
        <f>'a2'!AG38/'a2'!$E$6</f>
        <v>0.96807989625027757</v>
      </c>
      <c r="BV38" s="4">
        <f>'a6'!AW39</f>
        <v>14943.056979497187</v>
      </c>
      <c r="BW38" s="4">
        <f>'a5'!Q38</f>
        <v>16061.377000916989</v>
      </c>
      <c r="BX38" s="4">
        <f>'a4'!X39</f>
        <v>4417.2964654997913</v>
      </c>
      <c r="BY38" s="6">
        <f>'a3'!I36/'a3'!B$4</f>
        <v>1.0634521128626309</v>
      </c>
      <c r="BZ38" s="4">
        <f t="shared" si="72"/>
        <v>58404.943328328678</v>
      </c>
      <c r="CA38" s="6">
        <f t="shared" si="26"/>
        <v>0.73200530888924742</v>
      </c>
      <c r="CB38" s="6">
        <f t="shared" si="84"/>
        <v>10.97515581126707</v>
      </c>
      <c r="CC38" s="225">
        <f t="shared" si="28"/>
        <v>0.78433036024059377</v>
      </c>
      <c r="CD38" s="4">
        <f>'a1'!BC38</f>
        <v>32205.870040805628</v>
      </c>
      <c r="CE38" s="6">
        <f>'a2'!AK38/'a2'!$E$6</f>
        <v>0.94368628503511576</v>
      </c>
      <c r="CF38" s="4">
        <f>'a6'!BC39</f>
        <v>13693.594163529779</v>
      </c>
      <c r="CG38" s="4">
        <f>'a5'!S38</f>
        <v>13145.879897345034</v>
      </c>
      <c r="CH38" s="4">
        <f>'a4'!Z39</f>
        <v>4860.8265245407483</v>
      </c>
      <c r="CI38" s="6">
        <f>'a3'!J36/'a3'!B$4</f>
        <v>1.0601404159491323</v>
      </c>
      <c r="CJ38" s="4">
        <f t="shared" si="73"/>
        <v>55520.492222532739</v>
      </c>
      <c r="CK38" s="6">
        <f t="shared" si="30"/>
        <v>0.6699726126717741</v>
      </c>
      <c r="CL38" s="6">
        <f t="shared" si="85"/>
        <v>10.92450746082101</v>
      </c>
      <c r="CM38" s="225">
        <f t="shared" si="32"/>
        <v>0.73546503527536689</v>
      </c>
      <c r="CN38" s="4">
        <f>'a1'!BI38</f>
        <v>36229.69477184047</v>
      </c>
      <c r="CO38" s="6">
        <f>'a2'!AO38/'a2'!$E$6</f>
        <v>0.93792383662127132</v>
      </c>
      <c r="CP38" s="4">
        <f>'a6'!BI39</f>
        <v>13667.903746663866</v>
      </c>
      <c r="CQ38" s="4">
        <f>'a5'!U38</f>
        <v>17500.47910892556</v>
      </c>
      <c r="CR38" s="4">
        <f>'a4'!AB39</f>
        <v>5468.1417114285832</v>
      </c>
      <c r="CS38" s="6">
        <f>'a3'!K36/'a3'!B$4</f>
        <v>1.0759040932573851</v>
      </c>
      <c r="CT38" s="4">
        <f t="shared" si="74"/>
        <v>64210.962755344408</v>
      </c>
      <c r="CU38" s="6">
        <f t="shared" si="34"/>
        <v>0.85686894017948212</v>
      </c>
      <c r="CV38" s="6">
        <f t="shared" si="86"/>
        <v>11.069929234529361</v>
      </c>
      <c r="CW38" s="225">
        <f t="shared" si="36"/>
        <v>0.8757673781294768</v>
      </c>
      <c r="CX38" s="4">
        <f>'a1'!BO38</f>
        <v>32941.289677133027</v>
      </c>
      <c r="CY38" s="6">
        <f>'a2'!AS38/'a2'!$E$6</f>
        <v>0.92409362211698998</v>
      </c>
      <c r="CZ38" s="4">
        <f>'a6'!BO39</f>
        <v>10507.843927261893</v>
      </c>
      <c r="DA38" s="4">
        <f>'a5'!W38</f>
        <v>19941.59913738065</v>
      </c>
      <c r="DB38" s="4">
        <f>'a4'!AD39</f>
        <v>4971.8232860130838</v>
      </c>
      <c r="DC38" s="6">
        <f>'a3'!L36/'a3'!B$4</f>
        <v>1.0936547887137371</v>
      </c>
      <c r="DD38" s="4">
        <f t="shared" si="75"/>
        <v>61155.486606152634</v>
      </c>
      <c r="DE38" s="6">
        <f t="shared" si="38"/>
        <v>0.7911581977156239</v>
      </c>
      <c r="DF38" s="6">
        <f t="shared" si="87"/>
        <v>11.021174860821418</v>
      </c>
      <c r="DG38" s="225">
        <f t="shared" si="40"/>
        <v>0.82872935430968853</v>
      </c>
    </row>
    <row r="39" spans="1:111" s="81" customFormat="1" x14ac:dyDescent="0.2">
      <c r="A39" s="1">
        <v>2014</v>
      </c>
      <c r="B39" s="4">
        <f>'a1'!G39</f>
        <v>31510.637249476251</v>
      </c>
      <c r="C39" s="6">
        <f>'a2'!E39/'a2'!E$6</f>
        <v>0.93085657914969266</v>
      </c>
      <c r="D39" s="4">
        <f>'a6'!G40</f>
        <v>12179.422050758772</v>
      </c>
      <c r="E39" s="4">
        <f>'a5'!C39</f>
        <v>17993.738716199903</v>
      </c>
      <c r="F39" s="4">
        <f>'a4'!H40</f>
        <v>4845.8108947110131</v>
      </c>
      <c r="G39" s="6">
        <f>'a3'!B37/'a3'!B$4</f>
        <v>1.0845145052324812</v>
      </c>
      <c r="H39" s="4">
        <f t="shared" si="76"/>
        <v>59278.731975957329</v>
      </c>
      <c r="I39" s="6">
        <f t="shared" si="41"/>
        <v>0.75079691385967307</v>
      </c>
      <c r="J39" s="6">
        <f t="shared" si="77"/>
        <v>10.990005869322117</v>
      </c>
      <c r="K39" s="225">
        <f t="shared" si="2"/>
        <v>0.7986576365728234</v>
      </c>
      <c r="L39" s="4">
        <f>'a1'!M39</f>
        <v>31552.929143701345</v>
      </c>
      <c r="M39" s="6">
        <f>'a2'!I39/'a2'!$E$6</f>
        <v>0.91901692896045895</v>
      </c>
      <c r="N39" s="4">
        <f>'a6'!M40</f>
        <v>15379.578944874698</v>
      </c>
      <c r="O39" s="4">
        <f>'a5'!E39</f>
        <v>13239.629841530555</v>
      </c>
      <c r="P39" s="4">
        <f>'a4'!L40</f>
        <v>4852.3146832625234</v>
      </c>
      <c r="Q39" s="6">
        <f>'a3'!C37/'a3'!B$4</f>
        <v>1.0504702609617169</v>
      </c>
      <c r="R39" s="4">
        <f t="shared" ref="R39:R45" si="88">(L39*M39+N39+O39-P39)*Q39</f>
        <v>55427.61176921954</v>
      </c>
      <c r="S39" s="6">
        <f t="shared" si="3"/>
        <v>0.66797513560123489</v>
      </c>
      <c r="T39" s="6">
        <f t="shared" si="78"/>
        <v>10.922833155958303</v>
      </c>
      <c r="U39" s="225">
        <f t="shared" si="4"/>
        <v>0.73384967267250834</v>
      </c>
      <c r="V39" s="4">
        <f>'a1'!S39</f>
        <v>29230.71584718415</v>
      </c>
      <c r="W39" s="6">
        <f>'a2'!M39/'a2'!$E$6</f>
        <v>0.92472248416135483</v>
      </c>
      <c r="X39" s="4">
        <f>'a6'!S40</f>
        <v>13621.19525334647</v>
      </c>
      <c r="Y39" s="4">
        <f>'a5'!G39</f>
        <v>14185.556328973475</v>
      </c>
      <c r="Z39" s="4">
        <f>'a4'!N40</f>
        <v>4495.1969771681206</v>
      </c>
      <c r="AA39" s="6">
        <f>'a3'!D37/'a3'!$B$4</f>
        <v>1.0723274605908069</v>
      </c>
      <c r="AB39" s="4">
        <f t="shared" ref="AB39:AB45" si="89">(V39*W39+X39+Y39-Z39)*AA39</f>
        <v>53982.953294638857</v>
      </c>
      <c r="AC39" s="6">
        <f t="shared" si="6"/>
        <v>0.63690646533964179</v>
      </c>
      <c r="AD39" s="6">
        <f t="shared" si="79"/>
        <v>10.896423595980167</v>
      </c>
      <c r="AE39" s="225">
        <f t="shared" si="8"/>
        <v>0.70836983534010323</v>
      </c>
      <c r="AF39" s="4">
        <f>'a1'!Y39</f>
        <v>31185.751699780754</v>
      </c>
      <c r="AG39" s="6">
        <f>'a2'!Q39/'a2'!$E$6</f>
        <v>0.89786000507675945</v>
      </c>
      <c r="AH39" s="4">
        <f>'a6'!Y40</f>
        <v>15150.042632207278</v>
      </c>
      <c r="AI39" s="4">
        <f>'a5'!I39</f>
        <v>17315.373375317369</v>
      </c>
      <c r="AJ39" s="4">
        <f>'a4'!P40</f>
        <v>4795.8489112771567</v>
      </c>
      <c r="AK39" s="6">
        <f>'a3'!E37/'a3'!B$4</f>
        <v>1.0670287455292091</v>
      </c>
      <c r="AL39" s="4">
        <f t="shared" ref="AL39:AL45" si="90">(AF39*AG39+AH39+AI39-AJ39)*AK39</f>
        <v>59401.496960000935</v>
      </c>
      <c r="AM39" s="6">
        <f t="shared" si="10"/>
        <v>0.7534370844439543</v>
      </c>
      <c r="AN39" s="6">
        <f t="shared" si="80"/>
        <v>10.992074706380004</v>
      </c>
      <c r="AO39" s="225">
        <f t="shared" si="12"/>
        <v>0.80065364225204949</v>
      </c>
      <c r="AP39" s="4">
        <f>'a1'!AE39</f>
        <v>29351.867840143834</v>
      </c>
      <c r="AQ39" s="6">
        <f>'a2'!U39/'a2'!$E$6</f>
        <v>0.91555286165111649</v>
      </c>
      <c r="AR39" s="4">
        <f>'a6'!AE40</f>
        <v>13705.413574693741</v>
      </c>
      <c r="AS39" s="4">
        <f>'a5'!K39</f>
        <v>13633.734617187509</v>
      </c>
      <c r="AT39" s="4">
        <f>'a4'!R40</f>
        <v>4513.8281347277716</v>
      </c>
      <c r="AU39" s="6">
        <f>'a3'!F37/'a3'!B$4</f>
        <v>1.0736521393562062</v>
      </c>
      <c r="AV39" s="4">
        <f t="shared" ref="AV39:AV45" si="91">(AP39*AQ39+AR39+AS39-AT39)*AU39</f>
        <v>53358.90799080483</v>
      </c>
      <c r="AW39" s="6">
        <f t="shared" si="14"/>
        <v>0.62348581394399438</v>
      </c>
      <c r="AX39" s="6">
        <f t="shared" si="81"/>
        <v>10.884796215440156</v>
      </c>
      <c r="AY39" s="225">
        <f t="shared" si="16"/>
        <v>0.69715178532311239</v>
      </c>
      <c r="AZ39" s="4">
        <f>'a1'!AK39</f>
        <v>27866.833342845413</v>
      </c>
      <c r="BA39" s="6">
        <f>'a2'!Y39/'a2'!$E$6</f>
        <v>0.89816902016860234</v>
      </c>
      <c r="BB39" s="4">
        <f>'a6'!AK40</f>
        <v>11880.075793885308</v>
      </c>
      <c r="BC39" s="4">
        <f>'a5'!M39</f>
        <v>17426.303482476564</v>
      </c>
      <c r="BD39" s="4">
        <f>'a4'!T40</f>
        <v>4285.4545766477931</v>
      </c>
      <c r="BE39" s="6">
        <f>'a3'!G37/'a3'!B$4</f>
        <v>1.0870313948867401</v>
      </c>
      <c r="BF39" s="4">
        <f t="shared" ref="BF39:BF45" si="92">(AZ39*BA39+BB39+BC39-BD39)*BE39</f>
        <v>54405.976859710812</v>
      </c>
      <c r="BG39" s="6">
        <f t="shared" si="18"/>
        <v>0.64600396477452993</v>
      </c>
      <c r="BH39" s="6">
        <f t="shared" si="82"/>
        <v>10.90422929555359</v>
      </c>
      <c r="BI39" s="225">
        <f t="shared" si="20"/>
        <v>0.71590074291906658</v>
      </c>
      <c r="BJ39" s="4">
        <f>'a1'!AQ39</f>
        <v>31660.706681413092</v>
      </c>
      <c r="BK39" s="6">
        <f>'a2'!AC39/'a2'!$E$6</f>
        <v>0.94631483157038099</v>
      </c>
      <c r="BL39" s="4">
        <f>'a6'!AQ40</f>
        <v>11546.48934424111</v>
      </c>
      <c r="BM39" s="4">
        <f>'a5'!O39</f>
        <v>19464.874487153724</v>
      </c>
      <c r="BN39" s="4">
        <f>'a4'!V40</f>
        <v>4868.8890724858766</v>
      </c>
      <c r="BO39" s="6">
        <f>'a3'!H37/'a3'!B$4</f>
        <v>1.0906080275533183</v>
      </c>
      <c r="BP39" s="4">
        <f t="shared" ref="BP39:BP45" si="93">(BJ39*BK39+BL39+BM39-BN39)*BO39</f>
        <v>61186.89592203436</v>
      </c>
      <c r="BQ39" s="6">
        <f t="shared" si="22"/>
        <v>0.79183368309534641</v>
      </c>
      <c r="BR39" s="6">
        <f t="shared" si="83"/>
        <v>11.021688326652681</v>
      </c>
      <c r="BS39" s="225">
        <f t="shared" si="24"/>
        <v>0.82922474408017932</v>
      </c>
      <c r="BT39" s="4">
        <f>'a1'!AW39</f>
        <v>29757.520010959546</v>
      </c>
      <c r="BU39" s="6">
        <f>'a2'!AG39/'a2'!$E$6</f>
        <v>0.96760622473347901</v>
      </c>
      <c r="BV39" s="4">
        <f>'a6'!AW40</f>
        <v>14314.912009417214</v>
      </c>
      <c r="BW39" s="4">
        <f>'a5'!Q39</f>
        <v>15953.943583174083</v>
      </c>
      <c r="BX39" s="4">
        <f>'a4'!X40</f>
        <v>4576.2106785411188</v>
      </c>
      <c r="BY39" s="6">
        <f>'a3'!I37/'a3'!B$4</f>
        <v>1.0573585905417935</v>
      </c>
      <c r="BZ39" s="4">
        <f t="shared" ref="BZ39:BZ45" si="94">(BT39*BU39+BV39+BW39-BX39)*BY39</f>
        <v>57611.458518627427</v>
      </c>
      <c r="CA39" s="6">
        <f t="shared" si="26"/>
        <v>0.7149407096473076</v>
      </c>
      <c r="CB39" s="6">
        <f t="shared" si="84"/>
        <v>10.961476759514573</v>
      </c>
      <c r="CC39" s="225">
        <f t="shared" si="28"/>
        <v>0.77113286608303377</v>
      </c>
      <c r="CD39" s="4">
        <f>'a1'!BC39</f>
        <v>32637.013495637097</v>
      </c>
      <c r="CE39" s="6">
        <f>'a2'!AK39/'a2'!$E$6</f>
        <v>0.94411893820176429</v>
      </c>
      <c r="CF39" s="4">
        <f>'a6'!BC40</f>
        <v>13548.431061970574</v>
      </c>
      <c r="CG39" s="4">
        <f>'a5'!S39</f>
        <v>13080.433636237753</v>
      </c>
      <c r="CH39" s="4">
        <f>'a4'!Z40</f>
        <v>5019.0287906861458</v>
      </c>
      <c r="CI39" s="6">
        <f>'a3'!J37/'a3'!B$4</f>
        <v>1.060670287455292</v>
      </c>
      <c r="CJ39" s="4">
        <f t="shared" ref="CJ39:CJ45" si="95">(CD39*CE39+CF39+CG39-CH39)*CI39</f>
        <v>55603.580459642792</v>
      </c>
      <c r="CK39" s="6">
        <f t="shared" si="30"/>
        <v>0.67175949939054591</v>
      </c>
      <c r="CL39" s="6">
        <f t="shared" si="85"/>
        <v>10.926002874921457</v>
      </c>
      <c r="CM39" s="225">
        <f t="shared" si="32"/>
        <v>0.73690780478972107</v>
      </c>
      <c r="CN39" s="4">
        <f>'a1'!BI39</f>
        <v>36652.062556002777</v>
      </c>
      <c r="CO39" s="6">
        <f>'a2'!AO39/'a2'!$E$6</f>
        <v>0.94039796394664565</v>
      </c>
      <c r="CP39" s="4">
        <f>'a6'!BI40</f>
        <v>13240.029280335368</v>
      </c>
      <c r="CQ39" s="4">
        <f>'a5'!U39</f>
        <v>17409.208219085209</v>
      </c>
      <c r="CR39" s="4">
        <f>'a4'!AB40</f>
        <v>5636.4764267171386</v>
      </c>
      <c r="CS39" s="6">
        <f>'a3'!K37/'a3'!B$4</f>
        <v>1.0774937077758644</v>
      </c>
      <c r="CT39" s="4">
        <f t="shared" ref="CT39:CT45" si="96">(CN39*CO39+CP39+CQ39-CR39)*CS39</f>
        <v>64089.633982319952</v>
      </c>
      <c r="CU39" s="6">
        <f t="shared" si="34"/>
        <v>0.85425965659539183</v>
      </c>
      <c r="CV39" s="6">
        <f t="shared" si="86"/>
        <v>11.068037913486801</v>
      </c>
      <c r="CW39" s="225">
        <f t="shared" si="36"/>
        <v>0.87394263918843862</v>
      </c>
      <c r="CX39" s="4">
        <f>'a1'!BO39</f>
        <v>33546.438754418654</v>
      </c>
      <c r="CY39" s="6">
        <f>'a2'!AS39/'a2'!$E$6</f>
        <v>0.92603353295844937</v>
      </c>
      <c r="CZ39" s="4">
        <f>'a6'!BO40</f>
        <v>10250.796030737256</v>
      </c>
      <c r="DA39" s="4">
        <f>'a5'!W39</f>
        <v>19673.565578259499</v>
      </c>
      <c r="DB39" s="4">
        <f>'a4'!AD40</f>
        <v>5158.8832402181788</v>
      </c>
      <c r="DC39" s="6">
        <f>'a3'!L37/'a3'!B$4</f>
        <v>1.0953768711087561</v>
      </c>
      <c r="DD39" s="4">
        <f t="shared" ref="DD39:DD45" si="97">(CX39*CY39+CZ39+DA39-DB39)*DC39</f>
        <v>61155.554037766757</v>
      </c>
      <c r="DE39" s="6">
        <f t="shared" si="38"/>
        <v>0.79115964789268733</v>
      </c>
      <c r="DF39" s="6">
        <f t="shared" si="87"/>
        <v>11.021175963446558</v>
      </c>
      <c r="DG39" s="225">
        <f t="shared" si="40"/>
        <v>0.82873041811799208</v>
      </c>
    </row>
    <row r="40" spans="1:111" x14ac:dyDescent="0.2">
      <c r="A40" s="1">
        <v>2015</v>
      </c>
      <c r="B40" s="4">
        <f>'a1'!G40</f>
        <v>31993.083896600368</v>
      </c>
      <c r="C40" s="6">
        <f>'a2'!E40/'a2'!E$6</f>
        <v>0.92959527598296754</v>
      </c>
      <c r="D40" s="4">
        <f>'a6'!G41</f>
        <v>12233.619553983342</v>
      </c>
      <c r="E40" s="4">
        <f>'a5'!C40</f>
        <v>17689.97235070376</v>
      </c>
      <c r="F40" s="4">
        <f>'a4'!H41</f>
        <v>5035.7249956582682</v>
      </c>
      <c r="G40" s="6">
        <f>'a3'!B38/'a3'!B$4</f>
        <v>1.0851768446151808</v>
      </c>
      <c r="H40" s="4">
        <f t="shared" si="76"/>
        <v>59281.568675011513</v>
      </c>
      <c r="I40" s="6">
        <f t="shared" si="41"/>
        <v>0.75085791960538839</v>
      </c>
      <c r="J40" s="6">
        <f t="shared" si="77"/>
        <v>10.990053721748927</v>
      </c>
      <c r="K40" s="225">
        <f t="shared" si="2"/>
        <v>0.79870380440190114</v>
      </c>
      <c r="L40" s="4">
        <f>'a1'!M40</f>
        <v>32031.918356840568</v>
      </c>
      <c r="M40" s="6">
        <f>'a2'!I40/'a2'!$E$6</f>
        <v>0.91735377070971846</v>
      </c>
      <c r="N40" s="4">
        <f>'a6'!M41</f>
        <v>15100.501161410408</v>
      </c>
      <c r="O40" s="4">
        <f>'a5'!E40</f>
        <v>12942.927222386128</v>
      </c>
      <c r="P40" s="4">
        <f>'a4'!L41</f>
        <v>5041.8375561965559</v>
      </c>
      <c r="Q40" s="6">
        <f>'a3'!C38/'a3'!B$4</f>
        <v>1.0494105179493973</v>
      </c>
      <c r="R40" s="4">
        <f t="shared" si="88"/>
        <v>54974.620791245696</v>
      </c>
      <c r="S40" s="6">
        <f t="shared" si="3"/>
        <v>0.65823316019751121</v>
      </c>
      <c r="T40" s="6">
        <f t="shared" ref="T40:T45" si="98">LN(R40)</f>
        <v>10.914626917559167</v>
      </c>
      <c r="U40" s="225">
        <f t="shared" si="4"/>
        <v>0.72593232684417808</v>
      </c>
      <c r="V40" s="4">
        <f>'a1'!S40</f>
        <v>29639.92367045549</v>
      </c>
      <c r="W40" s="6">
        <f>'a2'!M40/'a2'!$E$6</f>
        <v>0.91907453475410006</v>
      </c>
      <c r="X40" s="4">
        <f>'a6'!S41</f>
        <v>13386.921438858717</v>
      </c>
      <c r="Y40" s="4">
        <f>'a5'!G40</f>
        <v>13891.361938974467</v>
      </c>
      <c r="Z40" s="4">
        <f>'a4'!N41</f>
        <v>4665.3365764647751</v>
      </c>
      <c r="AA40" s="6">
        <f>'a3'!D38/'a3'!$B$4</f>
        <v>1.0776261756524044</v>
      </c>
      <c r="AB40" s="4">
        <f t="shared" si="89"/>
        <v>53724.240305003499</v>
      </c>
      <c r="AC40" s="6">
        <f t="shared" si="6"/>
        <v>0.6313426115231161</v>
      </c>
      <c r="AD40" s="6">
        <f t="shared" ref="AD40:AD45" si="99">LN(AB40)</f>
        <v>10.891619580973387</v>
      </c>
      <c r="AE40" s="225">
        <f t="shared" si="8"/>
        <v>0.70373494096789402</v>
      </c>
      <c r="AF40" s="4">
        <f>'a1'!Y40</f>
        <v>31396.846020829533</v>
      </c>
      <c r="AG40" s="6">
        <f>'a2'!Q40/'a2'!$E$6</f>
        <v>0.89352726475876798</v>
      </c>
      <c r="AH40" s="4">
        <f>'a6'!Y41</f>
        <v>14983.520426504987</v>
      </c>
      <c r="AI40" s="4">
        <f>'a5'!I40</f>
        <v>17038.246532070963</v>
      </c>
      <c r="AJ40" s="4">
        <f>'a4'!P41</f>
        <v>4941.8769007362143</v>
      </c>
      <c r="AK40" s="6">
        <f>'a3'!E38/'a3'!B$4</f>
        <v>1.0626573056033912</v>
      </c>
      <c r="AL40" s="4">
        <f t="shared" si="90"/>
        <v>58588.365115270572</v>
      </c>
      <c r="AM40" s="6">
        <f t="shared" si="10"/>
        <v>0.73594995817318554</v>
      </c>
      <c r="AN40" s="6">
        <f t="shared" ref="AN40:AN45" si="100">LN(AL40)</f>
        <v>10.978291408330955</v>
      </c>
      <c r="AO40" s="225">
        <f t="shared" si="12"/>
        <v>0.78735557168652082</v>
      </c>
      <c r="AP40" s="4">
        <f>'a1'!AE40</f>
        <v>29800.08587693256</v>
      </c>
      <c r="AQ40" s="6">
        <f>'a2'!U40/'a2'!$E$6</f>
        <v>0.91179814416133997</v>
      </c>
      <c r="AR40" s="4">
        <f>'a6'!AE41</f>
        <v>13674.890808363567</v>
      </c>
      <c r="AS40" s="4">
        <f>'a5'!K40</f>
        <v>13364.284215129579</v>
      </c>
      <c r="AT40" s="4">
        <f>'a4'!R41</f>
        <v>4690.5461757995254</v>
      </c>
      <c r="AU40" s="6">
        <f>'a3'!F38/'a3'!B$4</f>
        <v>1.0683534242946087</v>
      </c>
      <c r="AV40" s="4">
        <f t="shared" si="91"/>
        <v>52905.173365880612</v>
      </c>
      <c r="AW40" s="6">
        <f t="shared" si="14"/>
        <v>0.61372784574868799</v>
      </c>
      <c r="AX40" s="6">
        <f t="shared" ref="AX40:AX45" si="101">LN(AV40)</f>
        <v>10.876256408260984</v>
      </c>
      <c r="AY40" s="225">
        <f t="shared" si="16"/>
        <v>0.68891261367634682</v>
      </c>
      <c r="AZ40" s="4">
        <f>'a1'!AK40</f>
        <v>28219.942823545211</v>
      </c>
      <c r="BA40" s="6">
        <f>'a2'!Y40/'a2'!$E$6</f>
        <v>0.89551505210287319</v>
      </c>
      <c r="BB40" s="4">
        <f>'a6'!AK41</f>
        <v>11791.256572558816</v>
      </c>
      <c r="BC40" s="4">
        <f>'a5'!M40</f>
        <v>17130.396349739665</v>
      </c>
      <c r="BD40" s="4">
        <f>'a4'!T41</f>
        <v>4441.8309879678209</v>
      </c>
      <c r="BE40" s="6">
        <f>'a3'!G38/'a3'!B$4</f>
        <v>1.0878262021459797</v>
      </c>
      <c r="BF40" s="4">
        <f t="shared" si="92"/>
        <v>54120.664933748842</v>
      </c>
      <c r="BG40" s="6">
        <f t="shared" si="18"/>
        <v>0.63986807708523685</v>
      </c>
      <c r="BH40" s="6">
        <f t="shared" ref="BH40:BH45" si="102">LN(BF40)</f>
        <v>10.898971368494335</v>
      </c>
      <c r="BI40" s="225">
        <f t="shared" si="20"/>
        <v>0.71082791602280748</v>
      </c>
      <c r="BJ40" s="4">
        <f>'a1'!AQ40</f>
        <v>32409.767593412733</v>
      </c>
      <c r="BK40" s="6">
        <f>'a2'!AC40/'a2'!$E$6</f>
        <v>0.94402201011634612</v>
      </c>
      <c r="BL40" s="4">
        <f>'a6'!AQ41</f>
        <v>11629.590358569749</v>
      </c>
      <c r="BM40" s="4">
        <f>'a5'!O40</f>
        <v>19153.504807700065</v>
      </c>
      <c r="BN40" s="4">
        <f>'a4'!V41</f>
        <v>5101.3111865394885</v>
      </c>
      <c r="BO40" s="6">
        <f>'a3'!H38/'a3'!B$4</f>
        <v>1.0923301099483376</v>
      </c>
      <c r="BP40" s="4">
        <f t="shared" si="93"/>
        <v>61473.408882803502</v>
      </c>
      <c r="BQ40" s="6">
        <f t="shared" si="22"/>
        <v>0.79799540011043069</v>
      </c>
      <c r="BR40" s="6">
        <f t="shared" ref="BR40:BR45" si="103">LN(BP40)</f>
        <v>11.026359984403827</v>
      </c>
      <c r="BS40" s="225">
        <f t="shared" si="24"/>
        <v>0.8337319407040692</v>
      </c>
      <c r="BT40" s="4">
        <f>'a1'!AW40</f>
        <v>29839.254544302017</v>
      </c>
      <c r="BU40" s="6">
        <f>'a2'!AG40/'a2'!$E$6</f>
        <v>0.9669935628234827</v>
      </c>
      <c r="BV40" s="4">
        <f>'a6'!AW41</f>
        <v>14352.037395825941</v>
      </c>
      <c r="BW40" s="4">
        <f>'a5'!Q40</f>
        <v>15618.109246737375</v>
      </c>
      <c r="BX40" s="4">
        <f>'a4'!X41</f>
        <v>4696.7113406819253</v>
      </c>
      <c r="BY40" s="6">
        <f>'a3'!I38/'a3'!B$4</f>
        <v>1.0614650947145317</v>
      </c>
      <c r="BZ40" s="4">
        <f t="shared" si="94"/>
        <v>57454.772864768325</v>
      </c>
      <c r="CA40" s="6">
        <f t="shared" si="26"/>
        <v>0.71157104477486555</v>
      </c>
      <c r="CB40" s="6">
        <f t="shared" ref="CB40:CB45" si="104">LN(BZ40)</f>
        <v>10.958753358412112</v>
      </c>
      <c r="CC40" s="225">
        <f t="shared" si="28"/>
        <v>0.76850533964415901</v>
      </c>
      <c r="CD40" s="4">
        <f>'a1'!BC40</f>
        <v>32570.552748594291</v>
      </c>
      <c r="CE40" s="6">
        <f>'a2'!AK40/'a2'!$E$6</f>
        <v>0.94434215791101905</v>
      </c>
      <c r="CF40" s="4">
        <f>'a6'!BC41</f>
        <v>14183.065037803302</v>
      </c>
      <c r="CG40" s="4">
        <f>'a5'!S40</f>
        <v>12847.221237184209</v>
      </c>
      <c r="CH40" s="4">
        <f>'a4'!Z41</f>
        <v>5126.618838264948</v>
      </c>
      <c r="CI40" s="6">
        <f>'a3'!J38/'a3'!B$4</f>
        <v>1.0615975625910719</v>
      </c>
      <c r="CJ40" s="4">
        <f t="shared" si="95"/>
        <v>55905.228218112316</v>
      </c>
      <c r="CK40" s="6">
        <f t="shared" si="30"/>
        <v>0.67824670374225848</v>
      </c>
      <c r="CL40" s="6">
        <f t="shared" ref="CL40:CL45" si="105">LN(CJ40)</f>
        <v>10.931413182821814</v>
      </c>
      <c r="CM40" s="225">
        <f t="shared" si="32"/>
        <v>0.74212764810908927</v>
      </c>
      <c r="CN40" s="4">
        <f>'a1'!BI40</f>
        <v>36232.21056989066</v>
      </c>
      <c r="CO40" s="6">
        <f>'a2'!AO40/'a2'!$E$6</f>
        <v>0.9441388420179706</v>
      </c>
      <c r="CP40" s="4">
        <f>'a6'!BI41</f>
        <v>13474.198102864331</v>
      </c>
      <c r="CQ40" s="4">
        <f>'a5'!U40</f>
        <v>17154.69398493159</v>
      </c>
      <c r="CR40" s="4">
        <f>'a4'!AB41</f>
        <v>5702.9653347716221</v>
      </c>
      <c r="CS40" s="6">
        <f>'a3'!K38/'a3'!B$4</f>
        <v>1.0789508544178037</v>
      </c>
      <c r="CT40" s="4">
        <f t="shared" si="96"/>
        <v>63802.856863964873</v>
      </c>
      <c r="CU40" s="6">
        <f t="shared" si="34"/>
        <v>0.8480922586355869</v>
      </c>
      <c r="CV40" s="6">
        <f t="shared" ref="CV40:CV45" si="106">LN(CT40)</f>
        <v>11.063553246762408</v>
      </c>
      <c r="CW40" s="225">
        <f t="shared" si="36"/>
        <v>0.86961585075568248</v>
      </c>
      <c r="CX40" s="4">
        <f>'a1'!BO40</f>
        <v>34508.858723752863</v>
      </c>
      <c r="CY40" s="6">
        <f>'a2'!AS40/'a2'!$E$6</f>
        <v>0.92595335880744578</v>
      </c>
      <c r="CZ40" s="4">
        <f>'a6'!BO41</f>
        <v>10274.956267383928</v>
      </c>
      <c r="DA40" s="4">
        <f>'a5'!W40</f>
        <v>19312.863053618068</v>
      </c>
      <c r="DB40" s="4">
        <f>'a4'!AD41</f>
        <v>5431.7090221273729</v>
      </c>
      <c r="DC40" s="6">
        <f>'a3'!L38/'a3'!B$4</f>
        <v>1.0944495959729768</v>
      </c>
      <c r="DD40" s="4">
        <f t="shared" si="97"/>
        <v>61409.242810300842</v>
      </c>
      <c r="DE40" s="6">
        <f t="shared" si="38"/>
        <v>0.79661545143491741</v>
      </c>
      <c r="DF40" s="6">
        <f t="shared" ref="DF40:DF45" si="107">LN(DD40)</f>
        <v>11.025315637175794</v>
      </c>
      <c r="DG40" s="225">
        <f t="shared" si="40"/>
        <v>0.8327243586954759</v>
      </c>
    </row>
    <row r="41" spans="1:111" x14ac:dyDescent="0.2">
      <c r="A41" s="1">
        <v>2016</v>
      </c>
      <c r="B41" s="4">
        <f>'a1'!G41</f>
        <v>32260.401409517257</v>
      </c>
      <c r="C41" s="6">
        <f>'a2'!E41/'a2'!E$6</f>
        <v>0.93010943068653984</v>
      </c>
      <c r="D41" s="4">
        <f>'a6'!G42</f>
        <v>12277.884353828817</v>
      </c>
      <c r="E41" s="4">
        <f>'a5'!C41</f>
        <v>17432.559218113387</v>
      </c>
      <c r="F41" s="4">
        <f>'a4'!H42</f>
        <v>5217.3908427556262</v>
      </c>
      <c r="G41" s="6">
        <f>'a3'!B39/'a3'!B$4</f>
        <v>1.0865015233805801</v>
      </c>
      <c r="H41" s="4">
        <f t="shared" si="76"/>
        <v>59212.981761758325</v>
      </c>
      <c r="I41" s="6">
        <f t="shared" si="41"/>
        <v>0.74938289680268588</v>
      </c>
      <c r="J41" s="6">
        <f t="shared" si="77"/>
        <v>10.988896083348511</v>
      </c>
      <c r="K41" s="225">
        <f t="shared" si="2"/>
        <v>0.79758691952548633</v>
      </c>
      <c r="L41" s="4">
        <f>'a1'!M41</f>
        <v>32000.468290324894</v>
      </c>
      <c r="M41" s="6">
        <f>'a2'!I41/'a2'!$E$6</f>
        <v>0.91644638380761068</v>
      </c>
      <c r="N41" s="4">
        <f>'a6'!M42</f>
        <v>14929.112044057938</v>
      </c>
      <c r="O41" s="4">
        <f>'a5'!E41</f>
        <v>12776.168480286648</v>
      </c>
      <c r="P41" s="4">
        <f>'a4'!L42</f>
        <v>5175.3525352160596</v>
      </c>
      <c r="Q41" s="6">
        <f>'a3'!C39/'a3'!B$4</f>
        <v>1.0555040402702347</v>
      </c>
      <c r="R41" s="4">
        <f t="shared" si="88"/>
        <v>54734.894548375807</v>
      </c>
      <c r="S41" s="6">
        <f t="shared" si="3"/>
        <v>0.65307763332121127</v>
      </c>
      <c r="T41" s="6">
        <f t="shared" si="98"/>
        <v>10.910256710951908</v>
      </c>
      <c r="U41" s="225">
        <f t="shared" si="4"/>
        <v>0.72171596907244129</v>
      </c>
      <c r="V41" s="4">
        <f>'a1'!S41</f>
        <v>29872.490486142786</v>
      </c>
      <c r="W41" s="6">
        <f>'a2'!M41/'a2'!$E$6</f>
        <v>0.91894689187359024</v>
      </c>
      <c r="X41" s="4">
        <f>'a6'!S42</f>
        <v>13499.167533373387</v>
      </c>
      <c r="Y41" s="4">
        <f>'a5'!G41</f>
        <v>13591.298338353237</v>
      </c>
      <c r="Z41" s="4">
        <f>'a4'!N42</f>
        <v>4831.2002176986598</v>
      </c>
      <c r="AA41" s="6">
        <f>'a3'!D39/'a3'!$B$4</f>
        <v>1.0839846337263215</v>
      </c>
      <c r="AB41" s="4">
        <f t="shared" si="89"/>
        <v>53885.415900534805</v>
      </c>
      <c r="AC41" s="6">
        <f t="shared" si="6"/>
        <v>0.63480883659976028</v>
      </c>
      <c r="AD41" s="6">
        <f t="shared" si="99"/>
        <v>10.894615143300019</v>
      </c>
      <c r="AE41" s="225">
        <f t="shared" si="8"/>
        <v>0.70662504746208965</v>
      </c>
      <c r="AF41" s="4">
        <f>'a1'!Y41</f>
        <v>31476.674047491793</v>
      </c>
      <c r="AG41" s="6">
        <f>'a2'!Q41/'a2'!$E$6</f>
        <v>0.89410825316186793</v>
      </c>
      <c r="AH41" s="4">
        <f>'a6'!Y42</f>
        <v>14952.129673058129</v>
      </c>
      <c r="AI41" s="4">
        <f>'a5'!I41</f>
        <v>16773.893958807159</v>
      </c>
      <c r="AJ41" s="4">
        <f>'a4'!P42</f>
        <v>5090.6406541903234</v>
      </c>
      <c r="AK41" s="6">
        <f>'a3'!E39/'a3'!B$4</f>
        <v>1.067956020664989</v>
      </c>
      <c r="AL41" s="4">
        <f t="shared" si="90"/>
        <v>58501.495602142742</v>
      </c>
      <c r="AM41" s="6">
        <f t="shared" si="10"/>
        <v>0.73408175173779444</v>
      </c>
      <c r="AN41" s="6">
        <f t="shared" si="100"/>
        <v>10.976807598741742</v>
      </c>
      <c r="AO41" s="225">
        <f t="shared" si="12"/>
        <v>0.78592399815796787</v>
      </c>
      <c r="AP41" s="4">
        <f>'a1'!AE41</f>
        <v>29924.461760567625</v>
      </c>
      <c r="AQ41" s="6">
        <f>'a2'!U41/'a2'!$E$6</f>
        <v>0.91289692838546899</v>
      </c>
      <c r="AR41" s="4">
        <f>'a6'!AE42</f>
        <v>14277.12251062319</v>
      </c>
      <c r="AS41" s="4">
        <f>'a5'!K41</f>
        <v>13140.119810665672</v>
      </c>
      <c r="AT41" s="4">
        <f>'a4'!R42</f>
        <v>4839.6053967858152</v>
      </c>
      <c r="AU41" s="6">
        <f>'a3'!F39/'a3'!B$4</f>
        <v>1.069545635183468</v>
      </c>
      <c r="AV41" s="4">
        <f t="shared" si="91"/>
        <v>53365.606380919118</v>
      </c>
      <c r="AW41" s="6">
        <f t="shared" si="14"/>
        <v>0.62362986880360727</v>
      </c>
      <c r="AX41" s="6">
        <f t="shared" si="101"/>
        <v>10.884921742179023</v>
      </c>
      <c r="AY41" s="225">
        <f t="shared" si="16"/>
        <v>0.69727289301630502</v>
      </c>
      <c r="AZ41" s="4">
        <f>'a1'!AK41</f>
        <v>28674.160210362606</v>
      </c>
      <c r="BA41" s="6">
        <f>'a2'!Y41/'a2'!$E$6</f>
        <v>0.89523224692984282</v>
      </c>
      <c r="BB41" s="4">
        <f>'a6'!AK42</f>
        <v>11746.129671938297</v>
      </c>
      <c r="BC41" s="4">
        <f>'a5'!M41</f>
        <v>16904.098133515166</v>
      </c>
      <c r="BD41" s="4">
        <f>'a4'!T42</f>
        <v>4637.3973778614636</v>
      </c>
      <c r="BE41" s="6">
        <f>'a3'!G39/'a3'!B$4</f>
        <v>1.0937872565902769</v>
      </c>
      <c r="BF41" s="4">
        <f t="shared" si="92"/>
        <v>54342.482750142502</v>
      </c>
      <c r="BG41" s="6">
        <f t="shared" si="18"/>
        <v>0.6446384672618366</v>
      </c>
      <c r="BH41" s="6">
        <f t="shared" si="102"/>
        <v>10.903061571118483</v>
      </c>
      <c r="BI41" s="225">
        <f t="shared" si="20"/>
        <v>0.71477412707691645</v>
      </c>
      <c r="BJ41" s="4">
        <f>'a1'!AQ41</f>
        <v>32813.317479191435</v>
      </c>
      <c r="BK41" s="6">
        <f>'a2'!AC41/'a2'!$E$6</f>
        <v>0.94369532937379785</v>
      </c>
      <c r="BL41" s="4">
        <f>'a6'!AQ42</f>
        <v>11613.437566876455</v>
      </c>
      <c r="BM41" s="4">
        <f>'a5'!O41</f>
        <v>18889.567084405073</v>
      </c>
      <c r="BN41" s="4">
        <f>'a4'!V42</f>
        <v>5306.8125211194738</v>
      </c>
      <c r="BO41" s="6">
        <f>'a3'!H39/'a3'!B$4</f>
        <v>1.0923301099483376</v>
      </c>
      <c r="BP41" s="4">
        <f t="shared" si="93"/>
        <v>61347.407125460915</v>
      </c>
      <c r="BQ41" s="6">
        <f t="shared" si="22"/>
        <v>0.79528561982662049</v>
      </c>
      <c r="BR41" s="6">
        <f t="shared" si="103"/>
        <v>11.024308185602255</v>
      </c>
      <c r="BS41" s="225">
        <f t="shared" si="24"/>
        <v>0.83175237346606279</v>
      </c>
      <c r="BT41" s="4">
        <f>'a1'!AW41</f>
        <v>29827.872220615765</v>
      </c>
      <c r="BU41" s="6">
        <f>'a2'!AG41/'a2'!$E$6</f>
        <v>0.96988906809306941</v>
      </c>
      <c r="BV41" s="4">
        <f>'a6'!AW42</f>
        <v>14322.651004985766</v>
      </c>
      <c r="BW41" s="4">
        <f>'a5'!Q41</f>
        <v>15344.771111888398</v>
      </c>
      <c r="BX41" s="4">
        <f>'a4'!X42</f>
        <v>4823.9842216226889</v>
      </c>
      <c r="BY41" s="6">
        <f>'a3'!I39/'a3'!B$4</f>
        <v>1.0597430123195126</v>
      </c>
      <c r="BZ41" s="4">
        <f t="shared" si="94"/>
        <v>56985.735950725822</v>
      </c>
      <c r="CA41" s="6">
        <f t="shared" si="26"/>
        <v>0.70148398719045513</v>
      </c>
      <c r="CB41" s="6">
        <f t="shared" si="104"/>
        <v>10.950556269021318</v>
      </c>
      <c r="CC41" s="225">
        <f t="shared" si="28"/>
        <v>0.76059682074230928</v>
      </c>
      <c r="CD41" s="4">
        <f>'a1'!BC41</f>
        <v>32468.630448720207</v>
      </c>
      <c r="CE41" s="6">
        <f>'a2'!AK41/'a2'!$E$6</f>
        <v>0.94583889790897169</v>
      </c>
      <c r="CF41" s="4">
        <f>'a6'!BC42</f>
        <v>14364.978949738828</v>
      </c>
      <c r="CG41" s="4">
        <f>'a5'!S41</f>
        <v>12632.116997076273</v>
      </c>
      <c r="CH41" s="4">
        <f>'a4'!Z42</f>
        <v>5251.0671838693715</v>
      </c>
      <c r="CI41" s="6">
        <f>'a3'!J39/'a3'!B$4</f>
        <v>1.0643793879984105</v>
      </c>
      <c r="CJ41" s="4">
        <f t="shared" si="95"/>
        <v>55833.215460263164</v>
      </c>
      <c r="CK41" s="6">
        <f t="shared" si="30"/>
        <v>0.67669800509298594</v>
      </c>
      <c r="CL41" s="6">
        <f t="shared" si="105"/>
        <v>10.930124230417455</v>
      </c>
      <c r="CM41" s="225">
        <f t="shared" si="32"/>
        <v>0.74088407200939421</v>
      </c>
      <c r="CN41" s="4">
        <f>'a1'!BI41</f>
        <v>35730.570452066022</v>
      </c>
      <c r="CO41" s="6">
        <f>'a2'!AO41/'a2'!$E$6</f>
        <v>0.946242085766411</v>
      </c>
      <c r="CP41" s="4">
        <f>'a6'!BI42</f>
        <v>13911.831282166311</v>
      </c>
      <c r="CQ41" s="4">
        <f>'a5'!U41</f>
        <v>16961.827866629967</v>
      </c>
      <c r="CR41" s="4">
        <f>'a4'!AB42</f>
        <v>5778.6122595501083</v>
      </c>
      <c r="CS41" s="6">
        <f>'a3'!K39/'a3'!B$4</f>
        <v>1.0796131938005034</v>
      </c>
      <c r="CT41" s="4">
        <f t="shared" si="96"/>
        <v>63594.416963223935</v>
      </c>
      <c r="CU41" s="6">
        <f t="shared" si="34"/>
        <v>0.8436095724786673</v>
      </c>
      <c r="CV41" s="6">
        <f t="shared" si="106"/>
        <v>11.060280961877901</v>
      </c>
      <c r="CW41" s="225">
        <f t="shared" si="36"/>
        <v>0.86645876344973816</v>
      </c>
      <c r="CX41" s="4">
        <f>'a1'!BO41</f>
        <v>34942.933624944431</v>
      </c>
      <c r="CY41" s="6">
        <f>'a2'!AS41/'a2'!$E$6</f>
        <v>0.9282051178958447</v>
      </c>
      <c r="CZ41" s="4">
        <f>'a6'!BO42</f>
        <v>10248.773660803216</v>
      </c>
      <c r="DA41" s="4">
        <f>'a5'!W41</f>
        <v>18931.269656244582</v>
      </c>
      <c r="DB41" s="4">
        <f>'a4'!AD42</f>
        <v>5651.229803359437</v>
      </c>
      <c r="DC41" s="6">
        <f>'a3'!L39/'a3'!B$4</f>
        <v>1.0910054311829382</v>
      </c>
      <c r="DD41" s="4">
        <f t="shared" si="97"/>
        <v>61055.962407891871</v>
      </c>
      <c r="DE41" s="6">
        <f t="shared" si="38"/>
        <v>0.78901784097856853</v>
      </c>
      <c r="DF41" s="6">
        <f t="shared" si="107"/>
        <v>11.019546139108932</v>
      </c>
      <c r="DG41" s="225">
        <f t="shared" si="40"/>
        <v>0.82715797014697456</v>
      </c>
    </row>
    <row r="42" spans="1:111" x14ac:dyDescent="0.2">
      <c r="A42" s="1">
        <v>2017</v>
      </c>
      <c r="B42" s="4">
        <f>'a1'!G42</f>
        <v>33086.619742879171</v>
      </c>
      <c r="C42" s="6">
        <f>'a2'!E42/'a2'!E$6</f>
        <v>0.92971163921782296</v>
      </c>
      <c r="D42" s="4">
        <f>'a6'!G43</f>
        <v>12495.390965814135</v>
      </c>
      <c r="E42" s="4">
        <f>'a5'!C42</f>
        <v>17762.370436026413</v>
      </c>
      <c r="F42" s="4">
        <f>'a4'!H43</f>
        <v>5405.9232951106487</v>
      </c>
      <c r="G42" s="6">
        <f>'a3'!B40/'a3'!B$4</f>
        <v>1.0846469731090211</v>
      </c>
      <c r="H42" s="4">
        <f>(B42*C42+D42+E42-F42)*G42</f>
        <v>60320.313305904645</v>
      </c>
      <c r="I42" s="6">
        <f t="shared" si="41"/>
        <v>0.77319705026572383</v>
      </c>
      <c r="J42" s="6">
        <f>LN(H42)</f>
        <v>11.007424196731755</v>
      </c>
      <c r="K42" s="225">
        <f t="shared" si="2"/>
        <v>0.81546276885702584</v>
      </c>
      <c r="L42" s="4">
        <f>'a1'!M42</f>
        <v>32313.843342608288</v>
      </c>
      <c r="M42" s="6">
        <f>'a2'!I42/'a2'!$E$6</f>
        <v>0.91461232481035981</v>
      </c>
      <c r="N42" s="4">
        <f>'a6'!M43</f>
        <v>15231.943096828267</v>
      </c>
      <c r="O42" s="4">
        <f>'a5'!E42</f>
        <v>13067.187393216178</v>
      </c>
      <c r="P42" s="4">
        <f>'a4'!L43</f>
        <v>5279.6616831176252</v>
      </c>
      <c r="Q42" s="6">
        <f>'a3'!C40/'a3'!B$4</f>
        <v>1.0582858656775733</v>
      </c>
      <c r="R42" s="4">
        <f t="shared" si="88"/>
        <v>55638.435598152035</v>
      </c>
      <c r="S42" s="6">
        <f t="shared" si="3"/>
        <v>0.67250909026224315</v>
      </c>
      <c r="T42" s="6">
        <f t="shared" si="98"/>
        <v>10.926629529145915</v>
      </c>
      <c r="U42" s="225">
        <f t="shared" si="4"/>
        <v>0.73751239826708603</v>
      </c>
      <c r="V42" s="4">
        <f>'a1'!S42</f>
        <v>30072.125016695605</v>
      </c>
      <c r="W42" s="6">
        <f>'a2'!M42/'a2'!$E$6</f>
        <v>0.92065102827419287</v>
      </c>
      <c r="X42" s="4">
        <f>'a6'!S43</f>
        <v>13857.35274475758</v>
      </c>
      <c r="Y42" s="4">
        <f>'a5'!G42</f>
        <v>13815.885350744013</v>
      </c>
      <c r="Z42" s="4">
        <f>'a4'!N43</f>
        <v>4913.3940675889653</v>
      </c>
      <c r="AA42" s="6">
        <f>'a3'!D40/'a3'!$B$4</f>
        <v>1.0855742482448008</v>
      </c>
      <c r="AB42" s="4">
        <f t="shared" si="89"/>
        <v>54762.63627772397</v>
      </c>
      <c r="AC42" s="6">
        <f t="shared" si="6"/>
        <v>0.65367424397817275</v>
      </c>
      <c r="AD42" s="6">
        <f t="shared" si="99"/>
        <v>10.91076342064175</v>
      </c>
      <c r="AE42" s="225">
        <f t="shared" si="8"/>
        <v>0.72220484054484113</v>
      </c>
      <c r="AF42" s="4">
        <f>'a1'!Y42</f>
        <v>32015.661249854278</v>
      </c>
      <c r="AG42" s="6">
        <f>'a2'!Q42/'a2'!$E$6</f>
        <v>0.89535822271278209</v>
      </c>
      <c r="AH42" s="4">
        <f>'a6'!Y43</f>
        <v>15389.236461557366</v>
      </c>
      <c r="AI42" s="4">
        <f>'a5'!I42</f>
        <v>17031.550061484035</v>
      </c>
      <c r="AJ42" s="4">
        <f>'a4'!P43</f>
        <v>5230.9426077351764</v>
      </c>
      <c r="AK42" s="6">
        <f>'a3'!E40/'a3'!B$4</f>
        <v>1.0651741952576501</v>
      </c>
      <c r="AL42" s="4">
        <f t="shared" si="90"/>
        <v>59495.655620070327</v>
      </c>
      <c r="AM42" s="6">
        <f t="shared" si="10"/>
        <v>0.75546205049194581</v>
      </c>
      <c r="AN42" s="6">
        <f t="shared" si="100"/>
        <v>10.993658574079278</v>
      </c>
      <c r="AO42" s="225">
        <f t="shared" si="12"/>
        <v>0.80218175144307624</v>
      </c>
      <c r="AP42" s="4">
        <f>'a1'!AE42</f>
        <v>30727.914678158388</v>
      </c>
      <c r="AQ42" s="6">
        <f>'a2'!U42/'a2'!$E$6</f>
        <v>0.91355844855139945</v>
      </c>
      <c r="AR42" s="4">
        <f>'a6'!AE43</f>
        <v>14630.290714584771</v>
      </c>
      <c r="AS42" s="4">
        <f>'a5'!K42</f>
        <v>13375.993645471599</v>
      </c>
      <c r="AT42" s="4">
        <f>'a4'!R43</f>
        <v>5020.5415681539744</v>
      </c>
      <c r="AU42" s="6">
        <f>'a3'!F40/'a3'!B$4</f>
        <v>1.0706053781957876</v>
      </c>
      <c r="AV42" s="4">
        <f t="shared" si="91"/>
        <v>54662.422162658557</v>
      </c>
      <c r="AW42" s="6">
        <f t="shared" si="14"/>
        <v>0.65151904996428767</v>
      </c>
      <c r="AX42" s="6">
        <f t="shared" si="101"/>
        <v>10.908931771757821</v>
      </c>
      <c r="AY42" s="225">
        <f t="shared" si="16"/>
        <v>0.72043767306264039</v>
      </c>
      <c r="AZ42" s="4">
        <f>'a1'!AK42</f>
        <v>29419.985838372224</v>
      </c>
      <c r="BA42" s="6">
        <f>'a2'!Y42/'a2'!$E$6</f>
        <v>0.89372222630068021</v>
      </c>
      <c r="BB42" s="4">
        <f>'a6'!AK43</f>
        <v>12121.914443702706</v>
      </c>
      <c r="BC42" s="4">
        <f>'a5'!M42</f>
        <v>17215.926746479949</v>
      </c>
      <c r="BD42" s="4">
        <f>'a4'!T43</f>
        <v>4806.8430084856427</v>
      </c>
      <c r="BE42" s="6">
        <f>'a3'!G40/'a3'!B$4</f>
        <v>1.0920651741952576</v>
      </c>
      <c r="BF42" s="4">
        <f t="shared" si="92"/>
        <v>55503.440850231833</v>
      </c>
      <c r="BG42" s="6">
        <f t="shared" si="18"/>
        <v>0.66960590768727712</v>
      </c>
      <c r="BH42" s="6">
        <f t="shared" si="102"/>
        <v>10.924200295114247</v>
      </c>
      <c r="BI42" s="225">
        <f t="shared" si="20"/>
        <v>0.73516868303591643</v>
      </c>
      <c r="BJ42" s="4">
        <f>'a1'!AQ42</f>
        <v>33709.275399316364</v>
      </c>
      <c r="BK42" s="6">
        <f>'a2'!AC42/'a2'!$E$6</f>
        <v>0.94332682398994161</v>
      </c>
      <c r="BL42" s="4">
        <f>'a6'!AQ43</f>
        <v>11779.948984618317</v>
      </c>
      <c r="BM42" s="4">
        <f>'a5'!O42</f>
        <v>19263.014051396451</v>
      </c>
      <c r="BN42" s="4">
        <f>'a4'!V43</f>
        <v>5507.6571302417115</v>
      </c>
      <c r="BO42" s="6">
        <f>'a3'!H40/'a3'!B$4</f>
        <v>1.0906080275533183</v>
      </c>
      <c r="BP42" s="4">
        <f t="shared" si="93"/>
        <v>62529.105626729353</v>
      </c>
      <c r="BQ42" s="6">
        <f t="shared" si="22"/>
        <v>0.82069910109608379</v>
      </c>
      <c r="BR42" s="6">
        <f t="shared" si="103"/>
        <v>11.043387417352214</v>
      </c>
      <c r="BS42" s="225">
        <f t="shared" si="24"/>
        <v>0.85015993958297964</v>
      </c>
      <c r="BT42" s="4">
        <f>'a1'!AW42</f>
        <v>30477.23366603383</v>
      </c>
      <c r="BU42" s="6">
        <f>'a2'!AG42/'a2'!$E$6</f>
        <v>0.97087050307794187</v>
      </c>
      <c r="BV42" s="4">
        <f>'a6'!AW43</f>
        <v>14247.033491317372</v>
      </c>
      <c r="BW42" s="4">
        <f>'a5'!Q42</f>
        <v>15635.720025547296</v>
      </c>
      <c r="BX42" s="4">
        <f>'a4'!X43</f>
        <v>4979.5835514808532</v>
      </c>
      <c r="BY42" s="6">
        <f>'a3'!I40/'a3'!B$4</f>
        <v>1.0592131408133527</v>
      </c>
      <c r="BZ42" s="4">
        <f t="shared" si="94"/>
        <v>57719.29615957239</v>
      </c>
      <c r="CA42" s="6">
        <f t="shared" si="26"/>
        <v>0.71725985439138273</v>
      </c>
      <c r="CB42" s="6">
        <f t="shared" si="104"/>
        <v>10.963346818765856</v>
      </c>
      <c r="CC42" s="225">
        <f t="shared" si="28"/>
        <v>0.77293709173329472</v>
      </c>
      <c r="CD42" s="4">
        <f>'a1'!BC42</f>
        <v>32867.17248532443</v>
      </c>
      <c r="CE42" s="6">
        <f>'a2'!AK42/'a2'!$E$6</f>
        <v>0.94569946415899031</v>
      </c>
      <c r="CF42" s="4">
        <f>'a6'!BC43</f>
        <v>14370.072735037893</v>
      </c>
      <c r="CG42" s="4">
        <f>'a5'!S42</f>
        <v>12870.571933821673</v>
      </c>
      <c r="CH42" s="4">
        <f>'a4'!Z43</f>
        <v>5370.0684676643168</v>
      </c>
      <c r="CI42" s="6">
        <f>'a3'!J40/'a3'!B$4</f>
        <v>1.0638495164922508</v>
      </c>
      <c r="CJ42" s="4">
        <f t="shared" si="95"/>
        <v>56334.069840214608</v>
      </c>
      <c r="CK42" s="6">
        <f t="shared" si="30"/>
        <v>0.68746932568784325</v>
      </c>
      <c r="CL42" s="6">
        <f t="shared" si="105"/>
        <v>10.939054779238285</v>
      </c>
      <c r="CM42" s="225">
        <f t="shared" si="32"/>
        <v>0.74950022962172225</v>
      </c>
      <c r="CN42" s="4">
        <f>'a1'!BI42</f>
        <v>36427.828032407349</v>
      </c>
      <c r="CO42" s="6">
        <f>'a2'!AO42/'a2'!$E$6</f>
        <v>0.9444026810637588</v>
      </c>
      <c r="CP42" s="4">
        <f>'a6'!BI43</f>
        <v>14112.727178327759</v>
      </c>
      <c r="CQ42" s="4">
        <f>'a5'!U42</f>
        <v>17286.741252806576</v>
      </c>
      <c r="CR42" s="4">
        <f>'a4'!AB43</f>
        <v>5951.8332691890528</v>
      </c>
      <c r="CS42" s="6">
        <f>'a3'!K40/'a3'!B$4</f>
        <v>1.0781560471585641</v>
      </c>
      <c r="CT42" s="4">
        <f t="shared" si="96"/>
        <v>64527.826613057739</v>
      </c>
      <c r="CU42" s="6">
        <f t="shared" si="34"/>
        <v>0.86368338033009939</v>
      </c>
      <c r="CV42" s="6">
        <f t="shared" si="106"/>
        <v>11.074851830106343</v>
      </c>
      <c r="CW42" s="225">
        <f t="shared" si="36"/>
        <v>0.88051667855926652</v>
      </c>
      <c r="CX42" s="4">
        <f>'a1'!BO42</f>
        <v>36078.985011152763</v>
      </c>
      <c r="CY42" s="6">
        <f>'a2'!AS42/'a2'!$E$6</f>
        <v>0.92956174548969317</v>
      </c>
      <c r="CZ42" s="4">
        <f>'a6'!BO43</f>
        <v>10435.932699958372</v>
      </c>
      <c r="DA42" s="4">
        <f>'a5'!W42</f>
        <v>19267.745957658</v>
      </c>
      <c r="DB42" s="4">
        <f>'a4'!AD43</f>
        <v>5894.8368570565381</v>
      </c>
      <c r="DC42" s="6">
        <f>'a3'!L40/'a3'!B$4</f>
        <v>1.0868989270102001</v>
      </c>
      <c r="DD42" s="4">
        <f t="shared" si="97"/>
        <v>62329.834191443588</v>
      </c>
      <c r="DE42" s="6">
        <f t="shared" si="38"/>
        <v>0.81641359097422295</v>
      </c>
      <c r="DF42" s="6">
        <f t="shared" si="107"/>
        <v>11.040195469626786</v>
      </c>
      <c r="DG42" s="225">
        <f t="shared" si="40"/>
        <v>0.84708036124525732</v>
      </c>
    </row>
    <row r="43" spans="1:111" s="81" customFormat="1" x14ac:dyDescent="0.2">
      <c r="A43" s="1">
        <v>2018</v>
      </c>
      <c r="B43" s="4">
        <f>'a1'!G43</f>
        <v>33483.632934494512</v>
      </c>
      <c r="C43" s="6">
        <f>'a2'!E43/'a2'!E$6</f>
        <v>0.93031781974273087</v>
      </c>
      <c r="D43" s="4">
        <f>'a6'!G44</f>
        <v>12700.974439216281</v>
      </c>
      <c r="E43" s="4">
        <f>'a5'!C43</f>
        <v>18115.995657599182</v>
      </c>
      <c r="F43" s="4">
        <f>'a4'!H44</f>
        <v>5591.7873766924095</v>
      </c>
      <c r="G43" s="6">
        <f>'a3'!B41/'a3'!B$4</f>
        <v>1.0845145052324812</v>
      </c>
      <c r="H43" s="4">
        <f>(B43*C43+D43+E43-F43)*G43</f>
        <v>61140.159312731506</v>
      </c>
      <c r="I43" s="6">
        <f t="shared" si="41"/>
        <v>0.79082857058666389</v>
      </c>
      <c r="J43" s="6">
        <f>LN(H43)</f>
        <v>11.020924201145251</v>
      </c>
      <c r="K43" s="225">
        <f t="shared" si="2"/>
        <v>0.82848751886147121</v>
      </c>
      <c r="L43" s="4">
        <f>'a1'!M43</f>
        <v>32367.40209158936</v>
      </c>
      <c r="M43" s="6">
        <f>'a2'!I43/'a2'!$E$6</f>
        <v>0.91542135701891858</v>
      </c>
      <c r="N43" s="4">
        <f>'a6'!M44</f>
        <v>15918.191381821351</v>
      </c>
      <c r="O43" s="4">
        <f>'a5'!E43</f>
        <v>13414.016449416176</v>
      </c>
      <c r="P43" s="4">
        <f>'a4'!L44</f>
        <v>5405.3761366384188</v>
      </c>
      <c r="Q43" s="6">
        <f>'a3'!C41/'a3'!B$4</f>
        <v>1.0596105444429726</v>
      </c>
      <c r="R43" s="4">
        <f t="shared" si="88"/>
        <v>56749.183478716397</v>
      </c>
      <c r="S43" s="6">
        <f t="shared" si="3"/>
        <v>0.69639671508999634</v>
      </c>
      <c r="T43" s="6">
        <f t="shared" si="98"/>
        <v>10.946396547199901</v>
      </c>
      <c r="U43" s="225">
        <f t="shared" si="4"/>
        <v>0.75658353784605914</v>
      </c>
      <c r="V43" s="4">
        <f>'a1'!S43</f>
        <v>30237.949809206682</v>
      </c>
      <c r="W43" s="6">
        <f>'a2'!M43/'a2'!$E$6</f>
        <v>0.92130266044458708</v>
      </c>
      <c r="X43" s="4">
        <f>'a6'!S44</f>
        <v>13863.017823374845</v>
      </c>
      <c r="Y43" s="4">
        <f>'a5'!G43</f>
        <v>14236.462130723914</v>
      </c>
      <c r="Z43" s="4">
        <f>'a4'!N44</f>
        <v>5049.7562905126615</v>
      </c>
      <c r="AA43" s="6">
        <f>'a3'!D41/'a3'!$B$4</f>
        <v>1.0834547622201618</v>
      </c>
      <c r="AB43" s="4">
        <f t="shared" si="89"/>
        <v>55156.544580046546</v>
      </c>
      <c r="AC43" s="6">
        <f t="shared" si="6"/>
        <v>0.6621455936940398</v>
      </c>
      <c r="AD43" s="6">
        <f t="shared" si="99"/>
        <v>10.917930686363585</v>
      </c>
      <c r="AE43" s="225">
        <f t="shared" si="8"/>
        <v>0.72911978970952462</v>
      </c>
      <c r="AF43" s="4">
        <f>'a1'!Y43</f>
        <v>32140.00615338561</v>
      </c>
      <c r="AG43" s="6">
        <f>'a2'!Q43/'a2'!$E$6</f>
        <v>0.89591601382019337</v>
      </c>
      <c r="AH43" s="4">
        <f>'a6'!Y44</f>
        <v>16302.038489912187</v>
      </c>
      <c r="AI43" s="4">
        <f>'a5'!I43</f>
        <v>17287.704057755458</v>
      </c>
      <c r="AJ43" s="4">
        <f>'a4'!P44</f>
        <v>5367.4008745380834</v>
      </c>
      <c r="AK43" s="6">
        <f>'a3'!E41/'a3'!B$4</f>
        <v>1.0655715988872698</v>
      </c>
      <c r="AL43" s="4">
        <f t="shared" si="90"/>
        <v>60755.789485774047</v>
      </c>
      <c r="AM43" s="6">
        <f t="shared" si="10"/>
        <v>0.78256235429930721</v>
      </c>
      <c r="AN43" s="6">
        <f t="shared" si="100"/>
        <v>11.014617656839372</v>
      </c>
      <c r="AO43" s="225">
        <f t="shared" si="12"/>
        <v>0.82240299025984231</v>
      </c>
      <c r="AP43" s="4">
        <f>'a1'!AE43</f>
        <v>30921.599954315203</v>
      </c>
      <c r="AQ43" s="6">
        <f>'a2'!U43/'a2'!$E$6</f>
        <v>0.91178216529965883</v>
      </c>
      <c r="AR43" s="4">
        <f>'a6'!AE44</f>
        <v>15117.131075152576</v>
      </c>
      <c r="AS43" s="4">
        <f>'a5'!K43</f>
        <v>13859.743310194381</v>
      </c>
      <c r="AT43" s="4">
        <f>'a4'!R44</f>
        <v>5163.9262869097229</v>
      </c>
      <c r="AU43" s="6">
        <f>'a3'!F41/'a3'!B$4</f>
        <v>1.0672936812822891</v>
      </c>
      <c r="AV43" s="4">
        <f t="shared" si="91"/>
        <v>55506.434524795535</v>
      </c>
      <c r="AW43" s="6">
        <f t="shared" si="14"/>
        <v>0.66967028933146966</v>
      </c>
      <c r="AX43" s="6">
        <f t="shared" si="101"/>
        <v>10.924254230398009</v>
      </c>
      <c r="AY43" s="225">
        <f t="shared" si="16"/>
        <v>0.73522071958093604</v>
      </c>
      <c r="AZ43" s="4">
        <f>'a1'!AK43</f>
        <v>29889.169496757524</v>
      </c>
      <c r="BA43" s="6">
        <f>'a2'!Y43/'a2'!$E$6</f>
        <v>0.89527095405136214</v>
      </c>
      <c r="BB43" s="4">
        <f>'a6'!AK44</f>
        <v>12389.308368589933</v>
      </c>
      <c r="BC43" s="4">
        <f>'a5'!M43</f>
        <v>17358.904203365673</v>
      </c>
      <c r="BD43" s="4">
        <f>'a4'!T44</f>
        <v>4991.5097629567208</v>
      </c>
      <c r="BE43" s="6">
        <f>'a3'!G41/'a3'!B$4</f>
        <v>1.0918002384421779</v>
      </c>
      <c r="BF43" s="4">
        <f t="shared" si="92"/>
        <v>56244.753207252703</v>
      </c>
      <c r="BG43" s="6">
        <f t="shared" si="18"/>
        <v>0.68554849175567489</v>
      </c>
      <c r="BH43" s="6">
        <f t="shared" si="102"/>
        <v>10.937468039400652</v>
      </c>
      <c r="BI43" s="225">
        <f t="shared" si="20"/>
        <v>0.74796934940315007</v>
      </c>
      <c r="BJ43" s="4">
        <f>'a1'!AQ43</f>
        <v>34130.290297601423</v>
      </c>
      <c r="BK43" s="6">
        <f>'a2'!AC43/'a2'!$E$6</f>
        <v>0.94298001721578439</v>
      </c>
      <c r="BL43" s="4">
        <f>'a6'!AQ44</f>
        <v>11992.494131105183</v>
      </c>
      <c r="BM43" s="4">
        <f>'a5'!O43</f>
        <v>19569.901063149737</v>
      </c>
      <c r="BN43" s="4">
        <f>'a4'!V44</f>
        <v>5699.7795556516194</v>
      </c>
      <c r="BO43" s="6">
        <f>'a3'!H41/'a3'!B$4</f>
        <v>1.0899456881706187</v>
      </c>
      <c r="BP43" s="4">
        <f t="shared" si="93"/>
        <v>63267.856506651631</v>
      </c>
      <c r="BQ43" s="6">
        <f t="shared" si="22"/>
        <v>0.83658659831263471</v>
      </c>
      <c r="BR43" s="6">
        <f t="shared" si="103"/>
        <v>11.055132683056714</v>
      </c>
      <c r="BS43" s="225">
        <f t="shared" si="24"/>
        <v>0.86149172473291347</v>
      </c>
      <c r="BT43" s="4">
        <f>'a1'!AW43</f>
        <v>30718.118825715039</v>
      </c>
      <c r="BU43" s="6">
        <f>'a2'!AG43/'a2'!$E$6</f>
        <v>0.97179834924067365</v>
      </c>
      <c r="BV43" s="4">
        <f>'a6'!AW44</f>
        <v>14007.579141730255</v>
      </c>
      <c r="BW43" s="4">
        <f>'a5'!Q43</f>
        <v>15981.597360718877</v>
      </c>
      <c r="BX43" s="4">
        <f>'a4'!X44</f>
        <v>5129.9448127809292</v>
      </c>
      <c r="BY43" s="6">
        <f>'a3'!I41/'a3'!B$4</f>
        <v>1.0604053517022123</v>
      </c>
      <c r="BZ43" s="4">
        <f t="shared" si="94"/>
        <v>58015.889004437267</v>
      </c>
      <c r="CA43" s="6">
        <f t="shared" si="26"/>
        <v>0.72363834831308926</v>
      </c>
      <c r="CB43" s="6">
        <f t="shared" si="104"/>
        <v>10.968472200363925</v>
      </c>
      <c r="CC43" s="225">
        <f t="shared" si="28"/>
        <v>0.77788203930127386</v>
      </c>
      <c r="CD43" s="4">
        <f>'a1'!BC43</f>
        <v>33109.037285614206</v>
      </c>
      <c r="CE43" s="6">
        <f>'a2'!AK43/'a2'!$E$6</f>
        <v>0.94536101922126792</v>
      </c>
      <c r="CF43" s="4">
        <f>'a6'!BC44</f>
        <v>14381.146371808169</v>
      </c>
      <c r="CG43" s="4">
        <f>'a5'!S43</f>
        <v>13041.312453637798</v>
      </c>
      <c r="CH43" s="4">
        <f>'a4'!Z44</f>
        <v>5529.2296720111199</v>
      </c>
      <c r="CI43" s="6">
        <f>'a3'!J41/'a3'!B$4</f>
        <v>1.0619949662206916</v>
      </c>
      <c r="CJ43" s="4">
        <f t="shared" si="95"/>
        <v>56490.934412262133</v>
      </c>
      <c r="CK43" s="6">
        <f t="shared" si="30"/>
        <v>0.69084283835566263</v>
      </c>
      <c r="CL43" s="6">
        <f t="shared" si="105"/>
        <v>10.941835451380275</v>
      </c>
      <c r="CM43" s="225">
        <f t="shared" si="32"/>
        <v>0.7521830109293739</v>
      </c>
      <c r="CN43" s="4">
        <f>'a1'!BI43</f>
        <v>36615.014457586578</v>
      </c>
      <c r="CO43" s="6">
        <f>'a2'!AO43/'a2'!$E$6</f>
        <v>0.94461352191536452</v>
      </c>
      <c r="CP43" s="4">
        <f>'a6'!BI44</f>
        <v>13982.836035072714</v>
      </c>
      <c r="CQ43" s="4">
        <f>'a5'!U43</f>
        <v>17274.135413132379</v>
      </c>
      <c r="CR43" s="4">
        <f>'a4'!AB44</f>
        <v>6114.7300247225585</v>
      </c>
      <c r="CS43" s="6">
        <f>'a3'!K41/'a3'!B$4</f>
        <v>1.0788183865412637</v>
      </c>
      <c r="CT43" s="4">
        <f t="shared" si="96"/>
        <v>64437.04459989912</v>
      </c>
      <c r="CU43" s="6">
        <f t="shared" si="34"/>
        <v>0.86173103208853497</v>
      </c>
      <c r="CV43" s="6">
        <f t="shared" si="106"/>
        <v>11.073443973419488</v>
      </c>
      <c r="CW43" s="225">
        <f t="shared" si="36"/>
        <v>0.87915838408567037</v>
      </c>
      <c r="CX43" s="4">
        <f>'a1'!BO43</f>
        <v>36644.646392665651</v>
      </c>
      <c r="CY43" s="6">
        <f>'a2'!AS43/'a2'!$E$6</f>
        <v>0.9315135534860941</v>
      </c>
      <c r="CZ43" s="4">
        <f>'a6'!BO44</f>
        <v>10728.051939769444</v>
      </c>
      <c r="DA43" s="4">
        <f>'a5'!W43</f>
        <v>20229.823135636107</v>
      </c>
      <c r="DB43" s="4">
        <f>'a4'!AD44</f>
        <v>6119.678576178916</v>
      </c>
      <c r="DC43" s="6">
        <f>'a3'!L41/'a3'!B$4</f>
        <v>1.0888859451582993</v>
      </c>
      <c r="DD43" s="4">
        <f t="shared" si="97"/>
        <v>64215.068233471189</v>
      </c>
      <c r="DE43" s="6">
        <f t="shared" si="38"/>
        <v>0.85695723215189756</v>
      </c>
      <c r="DF43" s="6">
        <f t="shared" si="107"/>
        <v>11.069993169824979</v>
      </c>
      <c r="DG43" s="225">
        <f t="shared" si="40"/>
        <v>0.87582906264574623</v>
      </c>
    </row>
    <row r="44" spans="1:111" x14ac:dyDescent="0.2">
      <c r="A44" s="1">
        <v>2019</v>
      </c>
      <c r="B44" s="4">
        <f>'a1'!G44</f>
        <v>33514.551818194748</v>
      </c>
      <c r="C44" s="6">
        <f>'a2'!E44/'a2'!E$6</f>
        <v>0.93002876653182809</v>
      </c>
      <c r="D44" s="4">
        <f>'a6'!G45</f>
        <v>12538.722799232984</v>
      </c>
      <c r="E44" s="4">
        <f>'a5'!C44</f>
        <v>18444.472896720283</v>
      </c>
      <c r="F44" s="4">
        <f>'a4'!H45</f>
        <v>5786.2716945982293</v>
      </c>
      <c r="G44" s="6">
        <f>'a3'!B42/'a3'!B$4</f>
        <v>1.089283348787919</v>
      </c>
      <c r="H44" s="4">
        <f>(B44*C44+D44+E44-F44)*G44</f>
        <v>61399.004141632598</v>
      </c>
      <c r="I44" s="6">
        <f t="shared" si="41"/>
        <v>0.79639525972430314</v>
      </c>
      <c r="J44" s="6">
        <f>LN(H44)</f>
        <v>11.02514889481205</v>
      </c>
      <c r="K44" s="225">
        <f t="shared" si="2"/>
        <v>0.83256348633303845</v>
      </c>
      <c r="L44" s="4">
        <f>'a1'!M44</f>
        <v>33109.507754295992</v>
      </c>
      <c r="M44" s="6">
        <f>'a2'!I44/'a2'!$E$6</f>
        <v>0.91873228676300667</v>
      </c>
      <c r="N44" s="4">
        <f>'a6'!M45</f>
        <v>16112.029919029786</v>
      </c>
      <c r="O44" s="4">
        <f>'a5'!E44</f>
        <v>13669.973028039229</v>
      </c>
      <c r="P44" s="4">
        <f>'a4'!L45</f>
        <v>5716.3410264300801</v>
      </c>
      <c r="Q44" s="6">
        <f>'a3'!C42/'a3'!B$4</f>
        <v>1.060670287455292</v>
      </c>
      <c r="R44" s="4">
        <f t="shared" si="88"/>
        <v>57790.022068695158</v>
      </c>
      <c r="S44" s="6">
        <f t="shared" si="3"/>
        <v>0.71878087820991832</v>
      </c>
      <c r="T44" s="6">
        <f t="shared" si="98"/>
        <v>10.964571411189155</v>
      </c>
      <c r="U44" s="225">
        <f t="shared" si="4"/>
        <v>0.77411857358191216</v>
      </c>
      <c r="V44" s="4">
        <f>'a1'!S44</f>
        <v>30450.857553661292</v>
      </c>
      <c r="W44" s="6">
        <f>'a2'!M44/'a2'!$E$6</f>
        <v>0.92494941375272333</v>
      </c>
      <c r="X44" s="4">
        <f>'a6'!S45</f>
        <v>13960.766307432612</v>
      </c>
      <c r="Y44" s="4">
        <f>'a5'!G44</f>
        <v>14565.15362149642</v>
      </c>
      <c r="Z44" s="4">
        <f>'a4'!N45</f>
        <v>5257.3263129043926</v>
      </c>
      <c r="AA44" s="6">
        <f>'a3'!D42/'a3'!$B$4</f>
        <v>1.080540468936283</v>
      </c>
      <c r="AB44" s="4">
        <f t="shared" si="89"/>
        <v>55576.62270663707</v>
      </c>
      <c r="AC44" s="6">
        <f t="shared" si="6"/>
        <v>0.67117974884474896</v>
      </c>
      <c r="AD44" s="6">
        <f t="shared" si="99"/>
        <v>10.925517936906122</v>
      </c>
      <c r="AE44" s="225">
        <f t="shared" si="8"/>
        <v>0.73643993854139045</v>
      </c>
      <c r="AF44" s="4">
        <f>'a1'!Y44</f>
        <v>32183.88213146355</v>
      </c>
      <c r="AG44" s="6">
        <f>'a2'!Q44/'a2'!$E$6</f>
        <v>0.89721300805323179</v>
      </c>
      <c r="AH44" s="4">
        <f>'a6'!Y45</f>
        <v>16580.852412340879</v>
      </c>
      <c r="AI44" s="4">
        <f>'a5'!I44</f>
        <v>17599.811287261353</v>
      </c>
      <c r="AJ44" s="4">
        <f>'a4'!P45</f>
        <v>5556.5321956199805</v>
      </c>
      <c r="AK44" s="6">
        <f>'a3'!E42/'a3'!B$4</f>
        <v>1.0657040667638098</v>
      </c>
      <c r="AL44" s="4">
        <f t="shared" si="90"/>
        <v>61277.908389184769</v>
      </c>
      <c r="AM44" s="6">
        <f t="shared" si="10"/>
        <v>0.79379098745574972</v>
      </c>
      <c r="AN44" s="6">
        <f t="shared" si="100"/>
        <v>11.023174671801687</v>
      </c>
      <c r="AO44" s="225">
        <f t="shared" si="12"/>
        <v>0.83065876390663007</v>
      </c>
      <c r="AP44" s="4">
        <f>'a1'!AE44</f>
        <v>31154.367129885115</v>
      </c>
      <c r="AQ44" s="6">
        <f>'a2'!U44/'a2'!$E$6</f>
        <v>0.91184752172726546</v>
      </c>
      <c r="AR44" s="4">
        <f>'a6'!AE45</f>
        <v>14675.722585156935</v>
      </c>
      <c r="AS44" s="4">
        <f>'a5'!K44</f>
        <v>14132.477236022683</v>
      </c>
      <c r="AT44" s="4">
        <f>'a4'!R45</f>
        <v>5378.7869121648237</v>
      </c>
      <c r="AU44" s="6">
        <f>'a3'!F42/'a3'!B$4</f>
        <v>1.069545635183468</v>
      </c>
      <c r="AV44" s="4">
        <f t="shared" si="91"/>
        <v>55442.51343174481</v>
      </c>
      <c r="AW44" s="6">
        <f t="shared" si="14"/>
        <v>0.66829560915778363</v>
      </c>
      <c r="AX44" s="6">
        <f t="shared" si="101"/>
        <v>10.92310196890657</v>
      </c>
      <c r="AY44" s="225">
        <f t="shared" si="16"/>
        <v>0.73410902232469333</v>
      </c>
      <c r="AZ44" s="4">
        <f>'a1'!AK44</f>
        <v>30101.898036893213</v>
      </c>
      <c r="BA44" s="6">
        <f>'a2'!Y44/'a2'!$E$6</f>
        <v>0.89552122851972049</v>
      </c>
      <c r="BB44" s="4">
        <f>'a6'!AK45</f>
        <v>12479.038290030645</v>
      </c>
      <c r="BC44" s="4">
        <f>'a5'!M44</f>
        <v>17698.082511803928</v>
      </c>
      <c r="BD44" s="4">
        <f>'a4'!T45</f>
        <v>5197.0786155641699</v>
      </c>
      <c r="BE44" s="6">
        <f>'a3'!G42/'a3'!B$4</f>
        <v>1.0973638892568554</v>
      </c>
      <c r="BF44" s="4">
        <f t="shared" si="92"/>
        <v>56993.712485245152</v>
      </c>
      <c r="BG44" s="6">
        <f t="shared" si="18"/>
        <v>0.70165552968660339</v>
      </c>
      <c r="BH44" s="6">
        <f t="shared" si="102"/>
        <v>10.950696233455991</v>
      </c>
      <c r="BI44" s="225">
        <f t="shared" si="20"/>
        <v>0.76073185786639441</v>
      </c>
      <c r="BJ44" s="4">
        <f>'a1'!AQ44</f>
        <v>34140.651240791114</v>
      </c>
      <c r="BK44" s="6">
        <f>'a2'!AC44/'a2'!$E$6</f>
        <v>0.9428335783340771</v>
      </c>
      <c r="BL44" s="4">
        <f>'a6'!AQ45</f>
        <v>11734.536401045812</v>
      </c>
      <c r="BM44" s="4">
        <f>'a5'!O44</f>
        <v>19983.646643070631</v>
      </c>
      <c r="BN44" s="4">
        <f>'a4'!V45</f>
        <v>5894.3674670443606</v>
      </c>
      <c r="BO44" s="6">
        <f>'a3'!H42/'a3'!B$4</f>
        <v>1.0935223208371969</v>
      </c>
      <c r="BP44" s="4">
        <f t="shared" si="93"/>
        <v>63438.256650244992</v>
      </c>
      <c r="BQ44" s="6">
        <f t="shared" si="22"/>
        <v>0.84025120553086796</v>
      </c>
      <c r="BR44" s="6">
        <f t="shared" si="103"/>
        <v>11.057822375638658</v>
      </c>
      <c r="BS44" s="225">
        <f t="shared" si="24"/>
        <v>0.86408672932666075</v>
      </c>
      <c r="BT44" s="4">
        <f>'a1'!AW44</f>
        <v>30693.421253356672</v>
      </c>
      <c r="BU44" s="6">
        <f>'a2'!AG44/'a2'!$E$6</f>
        <v>0.9715780442381502</v>
      </c>
      <c r="BV44" s="4">
        <f>'a6'!AW45</f>
        <v>13905.552514199549</v>
      </c>
      <c r="BW44" s="4">
        <f>'a5'!Q44</f>
        <v>16282.809585813759</v>
      </c>
      <c r="BX44" s="4">
        <f>'a4'!X45</f>
        <v>5299.2048221948689</v>
      </c>
      <c r="BY44" s="6">
        <f>'a3'!I42/'a3'!B$4</f>
        <v>1.0622599019737713</v>
      </c>
      <c r="BZ44" s="4">
        <f t="shared" si="94"/>
        <v>58116.463873227127</v>
      </c>
      <c r="CA44" s="6">
        <f t="shared" si="26"/>
        <v>0.72580130065789317</v>
      </c>
      <c r="CB44" s="6">
        <f t="shared" si="104"/>
        <v>10.970204274009934</v>
      </c>
      <c r="CC44" s="225">
        <f t="shared" si="28"/>
        <v>0.77955313699410134</v>
      </c>
      <c r="CD44" s="4">
        <f>'a1'!BC44</f>
        <v>33188.658873772467</v>
      </c>
      <c r="CE44" s="6">
        <f>'a2'!AK44/'a2'!$E$6</f>
        <v>0.94467032968958975</v>
      </c>
      <c r="CF44" s="4">
        <f>'a6'!BC45</f>
        <v>13861.501209680368</v>
      </c>
      <c r="CG44" s="4">
        <f>'a5'!S44</f>
        <v>13311.212408411715</v>
      </c>
      <c r="CH44" s="4">
        <f>'a4'!Z45</f>
        <v>5730.0064301838565</v>
      </c>
      <c r="CI44" s="6">
        <f>'a3'!J42/'a3'!B$4</f>
        <v>1.0663664061465095</v>
      </c>
      <c r="CJ44" s="4">
        <f t="shared" si="95"/>
        <v>56298.866139966754</v>
      </c>
      <c r="CK44" s="6">
        <f t="shared" si="30"/>
        <v>0.68671223868476738</v>
      </c>
      <c r="CL44" s="6">
        <f t="shared" si="105"/>
        <v>10.938429674315151</v>
      </c>
      <c r="CM44" s="225">
        <f t="shared" si="32"/>
        <v>0.74889713090404808</v>
      </c>
      <c r="CN44" s="4">
        <f>'a1'!BI44</f>
        <v>36239.342771016149</v>
      </c>
      <c r="CO44" s="6">
        <f>'a2'!AO44/'a2'!$E$6</f>
        <v>0.94196943311082293</v>
      </c>
      <c r="CP44" s="4">
        <f>'a6'!BI45</f>
        <v>13414.980085499914</v>
      </c>
      <c r="CQ44" s="4">
        <f>'a5'!U44</f>
        <v>17643.187282511422</v>
      </c>
      <c r="CR44" s="4">
        <f>'a4'!AB45</f>
        <v>6256.7055780508608</v>
      </c>
      <c r="CS44" s="6">
        <f>'a3'!K42/'a3'!B$4</f>
        <v>1.0857067161213405</v>
      </c>
      <c r="CT44" s="4">
        <f t="shared" si="96"/>
        <v>63989.181531553622</v>
      </c>
      <c r="CU44" s="6">
        <f t="shared" si="34"/>
        <v>0.85209933695947659</v>
      </c>
      <c r="CV44" s="6">
        <f t="shared" si="106"/>
        <v>11.066469309483706</v>
      </c>
      <c r="CW44" s="225">
        <f t="shared" si="36"/>
        <v>0.87242925635014379</v>
      </c>
      <c r="CX44" s="4">
        <f>'a1'!BO44</f>
        <v>36629.269058125756</v>
      </c>
      <c r="CY44" s="6">
        <f>'a2'!AS44/'a2'!$E$6</f>
        <v>0.93069369101900701</v>
      </c>
      <c r="CZ44" s="4">
        <f>'a6'!BO45</f>
        <v>10783.224847043166</v>
      </c>
      <c r="DA44" s="4">
        <f>'a5'!W44</f>
        <v>20638.388119244501</v>
      </c>
      <c r="DB44" s="4">
        <f>'a4'!AD45</f>
        <v>6324.0261691278756</v>
      </c>
      <c r="DC44" s="6">
        <f>'a3'!L42/'a3'!B$4</f>
        <v>1.0960392104914558</v>
      </c>
      <c r="DD44" s="4">
        <f t="shared" si="97"/>
        <v>64872.605991203971</v>
      </c>
      <c r="DE44" s="6">
        <f t="shared" si="38"/>
        <v>0.87109816867011258</v>
      </c>
      <c r="DF44" s="6">
        <f t="shared" si="107"/>
        <v>11.08018071791761</v>
      </c>
      <c r="DG44" s="225">
        <f t="shared" si="40"/>
        <v>0.88565796810389052</v>
      </c>
    </row>
    <row r="45" spans="1:111" x14ac:dyDescent="0.2">
      <c r="A45" s="1">
        <v>2020</v>
      </c>
      <c r="B45" s="4">
        <f>'a1'!G45</f>
        <v>31064.983184514786</v>
      </c>
      <c r="C45" s="6">
        <f>'a2'!E45/'a2'!E$6</f>
        <v>0.9287511831606855</v>
      </c>
      <c r="D45" s="4">
        <f>'a6'!G46</f>
        <v>12599.755053271268</v>
      </c>
      <c r="E45" s="4">
        <f>'a5'!C45</f>
        <v>20934.279163450599</v>
      </c>
      <c r="F45" s="4">
        <f>'a4'!H46</f>
        <v>6014.1030382007348</v>
      </c>
      <c r="G45" s="6">
        <f>'a3'!B43/'a3'!B$4</f>
        <v>1.0808054046893629</v>
      </c>
      <c r="H45" s="4">
        <f>(B45*C45+D45+E45-F45)*G45</f>
        <v>60926.698678969835</v>
      </c>
      <c r="I45" s="6">
        <f t="shared" si="41"/>
        <v>0.78623790908371116</v>
      </c>
      <c r="J45" s="6">
        <f>LN(H45)</f>
        <v>11.017426759581458</v>
      </c>
      <c r="K45" s="225">
        <f t="shared" si="2"/>
        <v>0.82511320129621024</v>
      </c>
      <c r="L45" s="4">
        <f>'a1'!M45</f>
        <v>31356.048010567793</v>
      </c>
      <c r="M45" s="6">
        <f>'a2'!I45/'a2'!$E$6</f>
        <v>0.90825203704025204</v>
      </c>
      <c r="N45" s="4">
        <f>'a6'!M46</f>
        <v>16122.36267746679</v>
      </c>
      <c r="O45" s="4">
        <f>'a5'!E45</f>
        <v>15519.077518133759</v>
      </c>
      <c r="P45" s="4">
        <f>'a4'!L46</f>
        <v>6070.4524604515527</v>
      </c>
      <c r="Q45" s="6">
        <f>'a3'!C43/'a3'!B$4</f>
        <v>1.0561663796529344</v>
      </c>
      <c r="R45" s="4">
        <f t="shared" si="88"/>
        <v>57085.985268836615</v>
      </c>
      <c r="S45" s="6">
        <f t="shared" si="3"/>
        <v>0.70363993827725979</v>
      </c>
      <c r="T45" s="6">
        <f t="shared" si="98"/>
        <v>10.952313923641547</v>
      </c>
      <c r="U45" s="225">
        <f t="shared" si="4"/>
        <v>0.76229259885626033</v>
      </c>
      <c r="V45" s="4">
        <f>'a1'!S45</f>
        <v>28757.545871991861</v>
      </c>
      <c r="W45" s="6">
        <f>'a2'!M45/'a2'!$E$6</f>
        <v>0.90827135087840694</v>
      </c>
      <c r="X45" s="4">
        <f>'a6'!S46</f>
        <v>14283.457824338589</v>
      </c>
      <c r="Y45" s="4">
        <f>'a5'!G45</f>
        <v>16426.60374156203</v>
      </c>
      <c r="Z45" s="4">
        <f>'a4'!N46</f>
        <v>5567.3889463476507</v>
      </c>
      <c r="AA45" s="6">
        <f>'a3'!D43/'a3'!$B$4</f>
        <v>1.0826599549609222</v>
      </c>
      <c r="AB45" s="4">
        <f t="shared" si="89"/>
        <v>55499.669351945893</v>
      </c>
      <c r="AC45" s="6">
        <f t="shared" si="6"/>
        <v>0.6695247982495105</v>
      </c>
      <c r="AD45" s="6">
        <f t="shared" si="99"/>
        <v>10.924132342094182</v>
      </c>
      <c r="AE45" s="225">
        <f t="shared" si="8"/>
        <v>0.73510312223524743</v>
      </c>
      <c r="AF45" s="4">
        <f>'a1'!Y45</f>
        <v>30467.018747068243</v>
      </c>
      <c r="AG45" s="6">
        <f>'a2'!Q45/'a2'!$E$6</f>
        <v>0.89831688878109961</v>
      </c>
      <c r="AH45" s="4">
        <f>'a6'!Y46</f>
        <v>16475.871217177133</v>
      </c>
      <c r="AI45" s="4">
        <f>'a5'!I45</f>
        <v>19888.818786208169</v>
      </c>
      <c r="AJ45" s="4">
        <f>'a4'!P46</f>
        <v>5898.3386188664963</v>
      </c>
      <c r="AK45" s="6">
        <f>'a3'!E43/'a3'!B$4</f>
        <v>1.0671612134057491</v>
      </c>
      <c r="AL45" s="4">
        <f t="shared" si="90"/>
        <v>61719.683770514057</v>
      </c>
      <c r="AM45" s="6">
        <f t="shared" si="10"/>
        <v>0.80329176144054415</v>
      </c>
      <c r="AN45" s="6">
        <f t="shared" si="100"/>
        <v>11.030358182849488</v>
      </c>
      <c r="AO45" s="225">
        <f t="shared" si="12"/>
        <v>0.83758938649651926</v>
      </c>
      <c r="AP45" s="4">
        <f>'a1'!AE45</f>
        <v>30125.141684281469</v>
      </c>
      <c r="AQ45" s="6">
        <f>'a2'!U45/'a2'!$E$6</f>
        <v>0.89982584075434324</v>
      </c>
      <c r="AR45" s="4">
        <f>'a6'!AE46</f>
        <v>14859.100854783253</v>
      </c>
      <c r="AS45" s="4">
        <f>'a5'!K45</f>
        <v>16008.515806814883</v>
      </c>
      <c r="AT45" s="4">
        <f>'a4'!R46</f>
        <v>5832.1520746863598</v>
      </c>
      <c r="AU45" s="6">
        <f>'a3'!F43/'a3'!B$4</f>
        <v>1.0736521393562062</v>
      </c>
      <c r="AV45" s="4">
        <f t="shared" si="91"/>
        <v>55983.277656278704</v>
      </c>
      <c r="AW45" s="6">
        <f t="shared" si="14"/>
        <v>0.67992522659119548</v>
      </c>
      <c r="AX45" s="6">
        <f t="shared" si="101"/>
        <v>10.932808311842726</v>
      </c>
      <c r="AY45" s="225">
        <f t="shared" si="16"/>
        <v>0.74347366298173301</v>
      </c>
      <c r="AZ45" s="4">
        <f>'a1'!AK45</f>
        <v>28096.518632993786</v>
      </c>
      <c r="BA45" s="6">
        <f>'a2'!Y45/'a2'!$E$6</f>
        <v>0.89645354498130647</v>
      </c>
      <c r="BB45" s="4">
        <f>'a6'!AK46</f>
        <v>12550.055727341383</v>
      </c>
      <c r="BC45" s="4">
        <f>'a5'!M45</f>
        <v>20063.22930706148</v>
      </c>
      <c r="BD45" s="4">
        <f>'a4'!T46</f>
        <v>5439.415726379083</v>
      </c>
      <c r="BE45" s="6">
        <f>'a3'!G43/'a3'!B$4</f>
        <v>1.0886210094052193</v>
      </c>
      <c r="BF45" s="4">
        <f t="shared" si="92"/>
        <v>57001.385956810664</v>
      </c>
      <c r="BG45" s="6">
        <f t="shared" si="18"/>
        <v>0.70182055454336045</v>
      </c>
      <c r="BH45" s="6">
        <f t="shared" si="102"/>
        <v>10.950830861552848</v>
      </c>
      <c r="BI45" s="225">
        <f t="shared" si="20"/>
        <v>0.76086174651320004</v>
      </c>
      <c r="BJ45" s="4">
        <f>'a1'!AQ45</f>
        <v>31089.003916931331</v>
      </c>
      <c r="BK45" s="6">
        <f>'a2'!AC45/'a2'!$E$6</f>
        <v>0.9402911945518565</v>
      </c>
      <c r="BL45" s="4">
        <f>'a6'!AQ46</f>
        <v>11719.719600412558</v>
      </c>
      <c r="BM45" s="4">
        <f>'a5'!O45</f>
        <v>22685.379132707567</v>
      </c>
      <c r="BN45" s="4">
        <f>'a4'!V46</f>
        <v>6018.75339191083</v>
      </c>
      <c r="BO45" s="6">
        <f>'a3'!H43/'a3'!B$4</f>
        <v>1.0861041197509604</v>
      </c>
      <c r="BP45" s="4">
        <f t="shared" si="93"/>
        <v>62580.300583636235</v>
      </c>
      <c r="BQ45" s="6">
        <f t="shared" si="22"/>
        <v>0.82180009435032553</v>
      </c>
      <c r="BR45" s="6">
        <f t="shared" si="103"/>
        <v>11.044205820401434</v>
      </c>
      <c r="BS45" s="225">
        <f t="shared" si="24"/>
        <v>0.85094953155587594</v>
      </c>
      <c r="BT45" s="4">
        <f>'a1'!AW45</f>
        <v>28455.973776421386</v>
      </c>
      <c r="BU45" s="6">
        <f>'a2'!AG45/'a2'!$E$6</f>
        <v>0.96703725266597373</v>
      </c>
      <c r="BV45" s="4">
        <f>'a6'!AW46</f>
        <v>14415.919664144221</v>
      </c>
      <c r="BW45" s="4">
        <f>'a5'!Q45</f>
        <v>18465.84762898018</v>
      </c>
      <c r="BX45" s="4">
        <f>'a4'!X46</f>
        <v>5509.0053430012622</v>
      </c>
      <c r="BY45" s="6">
        <f>'a3'!I43/'a3'!B$4</f>
        <v>1.0506027288382569</v>
      </c>
      <c r="BZ45" s="4">
        <f t="shared" si="94"/>
        <v>57668.370322615665</v>
      </c>
      <c r="CA45" s="6">
        <f t="shared" si="26"/>
        <v>0.71616464880193476</v>
      </c>
      <c r="CB45" s="6">
        <f t="shared" si="104"/>
        <v>10.962464127542161</v>
      </c>
      <c r="CC45" s="225">
        <f t="shared" si="28"/>
        <v>0.77208547478802436</v>
      </c>
      <c r="CD45" s="4">
        <f>'a1'!BC45</f>
        <v>30956.34177555667</v>
      </c>
      <c r="CE45" s="6">
        <f>'a2'!AK45/'a2'!$E$6</f>
        <v>0.95292665801454468</v>
      </c>
      <c r="CF45" s="4">
        <f>'a6'!BC46</f>
        <v>13961.253278971977</v>
      </c>
      <c r="CG45" s="4">
        <f>'a5'!S45</f>
        <v>15129.179471426403</v>
      </c>
      <c r="CH45" s="4">
        <f>'a4'!Z46</f>
        <v>5993.0703331833665</v>
      </c>
      <c r="CI45" s="6">
        <f>'a3'!J43/'a3'!B$4</f>
        <v>1.0516624718505763</v>
      </c>
      <c r="CJ45" s="4">
        <f t="shared" si="95"/>
        <v>55313.750193204833</v>
      </c>
      <c r="CK45" s="6">
        <f t="shared" si="30"/>
        <v>0.66552644075542156</v>
      </c>
      <c r="CL45" s="6">
        <f t="shared" si="105"/>
        <v>10.920776803857882</v>
      </c>
      <c r="CM45" s="225">
        <f t="shared" si="32"/>
        <v>0.73186571243007104</v>
      </c>
      <c r="CN45" s="4">
        <f>'a1'!BI45</f>
        <v>33523.350565343804</v>
      </c>
      <c r="CO45" s="6">
        <f>'a2'!AO45/'a2'!$E$6</f>
        <v>0.9640088146165402</v>
      </c>
      <c r="CP45" s="4">
        <f>'a6'!BI46</f>
        <v>13199.804604868494</v>
      </c>
      <c r="CQ45" s="4">
        <f>'a5'!U45</f>
        <v>20074.37655693138</v>
      </c>
      <c r="CR45" s="4">
        <f>'a4'!AB46</f>
        <v>6490.0368137395972</v>
      </c>
      <c r="CS45" s="6">
        <f>'a3'!K43/'a3'!B$4</f>
        <v>1.0708703139488676</v>
      </c>
      <c r="CT45" s="4">
        <f t="shared" si="96"/>
        <v>63289.452654721601</v>
      </c>
      <c r="CU45" s="6">
        <f t="shared" si="34"/>
        <v>0.83705104275754127</v>
      </c>
      <c r="CV45" s="6">
        <f t="shared" si="106"/>
        <v>11.055473969520888</v>
      </c>
      <c r="CW45" s="225">
        <f t="shared" si="36"/>
        <v>0.8618209965419894</v>
      </c>
      <c r="CX45" s="4">
        <f>'a1'!BO45</f>
        <v>34770.766644623051</v>
      </c>
      <c r="CY45" s="6">
        <f>'a2'!AS45/'a2'!$E$6</f>
        <v>0.91213953780241463</v>
      </c>
      <c r="CZ45" s="4">
        <f>'a6'!BO46</f>
        <v>11230.291373863482</v>
      </c>
      <c r="DA45" s="4">
        <f>'a5'!W45</f>
        <v>23435.262765824456</v>
      </c>
      <c r="DB45" s="4">
        <f>'a4'!AD46</f>
        <v>6731.5334463865256</v>
      </c>
      <c r="DC45" s="6">
        <f>'a3'!L43/'a3'!B$4</f>
        <v>1.08742879851636</v>
      </c>
      <c r="DD45" s="4">
        <f t="shared" si="97"/>
        <v>64864.923079057735</v>
      </c>
      <c r="DE45" s="6">
        <f t="shared" si="38"/>
        <v>0.87093294078523864</v>
      </c>
      <c r="DF45" s="6">
        <f t="shared" si="107"/>
        <v>11.080062280142354</v>
      </c>
      <c r="DG45" s="225">
        <f t="shared" si="40"/>
        <v>0.8855436998142997</v>
      </c>
    </row>
    <row r="46" spans="1:111" x14ac:dyDescent="0.2">
      <c r="A46" s="1">
        <v>2021</v>
      </c>
      <c r="B46" s="4">
        <f>'a1'!G46</f>
        <v>32778.123897093355</v>
      </c>
      <c r="C46" s="6">
        <f>'a2'!E46/'a2'!E$6</f>
        <v>0.92552528260481137</v>
      </c>
      <c r="D46" s="4">
        <f>'a6'!G47</f>
        <v>13163.84249927008</v>
      </c>
      <c r="E46" s="4">
        <f>'a5'!C46</f>
        <v>20321.539586418552</v>
      </c>
      <c r="F46" s="4">
        <f>'a4'!H47</f>
        <v>6288.1890815504839</v>
      </c>
      <c r="G46" s="6">
        <f>'a3'!B44/'a3'!B$4</f>
        <v>1.080540468936283</v>
      </c>
      <c r="H46" s="4">
        <f t="shared" ref="H46:H47" si="108">(B46*C46+D46+E46-F46)*G46</f>
        <v>62168.004852802536</v>
      </c>
      <c r="I46" s="6">
        <f t="shared" si="41"/>
        <v>0.81293330656835328</v>
      </c>
      <c r="J46" s="6">
        <f t="shared" ref="J46:J47" si="109">LN(H46)</f>
        <v>11.037595754948567</v>
      </c>
      <c r="K46" s="225">
        <f t="shared" si="2"/>
        <v>0.84457216697142157</v>
      </c>
      <c r="L46" s="4">
        <f>'a1'!M46</f>
        <v>33097.052305637349</v>
      </c>
      <c r="M46" s="6">
        <f>'a2'!I46/'a2'!$E$6</f>
        <v>0.90455924011799882</v>
      </c>
      <c r="N46" s="4">
        <f>'a6'!M47</f>
        <v>16747.320551347257</v>
      </c>
      <c r="O46" s="4">
        <f>'a5'!E46</f>
        <v>15001.202749351243</v>
      </c>
      <c r="P46" s="4">
        <f>'a4'!L47</f>
        <v>6349.3726362499174</v>
      </c>
      <c r="Q46" s="6">
        <f>'a3'!C44/'a3'!B$4</f>
        <v>1.0527222148628959</v>
      </c>
      <c r="R46" s="4">
        <f t="shared" ref="R46:R47" si="110">(L46*M46+N46+O46-P46)*Q46</f>
        <v>58254.905185136966</v>
      </c>
      <c r="S46" s="6">
        <f t="shared" si="3"/>
        <v>0.72877860466848809</v>
      </c>
      <c r="T46" s="6">
        <f t="shared" ref="T46:T47" si="111">LN(R46)</f>
        <v>10.972583577069454</v>
      </c>
      <c r="U46" s="225">
        <f t="shared" si="4"/>
        <v>0.78184867902400468</v>
      </c>
      <c r="V46" s="4">
        <f>'a1'!S46</f>
        <v>30857.38251928972</v>
      </c>
      <c r="W46" s="6">
        <f>'a2'!M46/'a2'!$E$6</f>
        <v>0.89784766173204678</v>
      </c>
      <c r="X46" s="4">
        <f>'a6'!S47</f>
        <v>15199.081786389735</v>
      </c>
      <c r="Y46" s="4">
        <f>'a5'!G46</f>
        <v>15830.067745943243</v>
      </c>
      <c r="Z46" s="4">
        <f>'a4'!N47</f>
        <v>5919.7120754135321</v>
      </c>
      <c r="AA46" s="6">
        <f>'a3'!D44/'a3'!$B$4</f>
        <v>1.0834547622201618</v>
      </c>
      <c r="AB46" s="4">
        <f t="shared" ref="AB46:AB47" si="112">(V46*W46+X46+Y46-Z46)*AA46</f>
        <v>57222.301608412745</v>
      </c>
      <c r="AC46" s="6">
        <f t="shared" si="6"/>
        <v>0.70657154286068047</v>
      </c>
      <c r="AD46" s="6">
        <f t="shared" ref="AD46:AD47" si="113">LN(AB46)</f>
        <v>10.954698989640177</v>
      </c>
      <c r="AE46" s="225">
        <f t="shared" si="8"/>
        <v>0.76459370094665602</v>
      </c>
      <c r="AF46" s="4">
        <f>'a1'!Y46</f>
        <v>32386.979602123396</v>
      </c>
      <c r="AG46" s="6">
        <f>'a2'!Q46/'a2'!$E$6</f>
        <v>0.89625189930220639</v>
      </c>
      <c r="AH46" s="4">
        <f>'a6'!Y47</f>
        <v>17162.035128429972</v>
      </c>
      <c r="AI46" s="4">
        <f>'a5'!I46</f>
        <v>19206.025040182438</v>
      </c>
      <c r="AJ46" s="4">
        <f>'a4'!P47</f>
        <v>6213.1515567469687</v>
      </c>
      <c r="AK46" s="6">
        <f>'a3'!E44/'a3'!B$4</f>
        <v>1.0662339382699695</v>
      </c>
      <c r="AL46" s="4">
        <f t="shared" ref="AL46:AL47" si="114">(AF46*AG46+AH46+AI46-AJ46)*AK46</f>
        <v>63101.644320108142</v>
      </c>
      <c r="AM46" s="6">
        <f t="shared" si="10"/>
        <v>0.83301205684969348</v>
      </c>
      <c r="AN46" s="6">
        <f t="shared" ref="AN46:AN47" si="115">LN(AL46)</f>
        <v>11.05250210714553</v>
      </c>
      <c r="AO46" s="225">
        <f t="shared" si="12"/>
        <v>0.85895375566553822</v>
      </c>
      <c r="AP46" s="4">
        <f>'a1'!AE46</f>
        <v>31483.228418744515</v>
      </c>
      <c r="AQ46" s="6">
        <f>'a2'!U46/'a2'!$E$6</f>
        <v>0.89652499207004188</v>
      </c>
      <c r="AR46" s="4">
        <f>'a6'!AE47</f>
        <v>15149.041090628514</v>
      </c>
      <c r="AS46" s="4">
        <f>'a5'!K46</f>
        <v>15437.942771221517</v>
      </c>
      <c r="AT46" s="4">
        <f>'a4'!R47</f>
        <v>6039.7749979907985</v>
      </c>
      <c r="AU46" s="6">
        <f>'a3'!F44/'a3'!B$4</f>
        <v>1.0716651212081072</v>
      </c>
      <c r="AV46" s="4">
        <f t="shared" ref="AV46:AV47" si="116">(AP46*AQ46+AR46+AS46-AT46)*AU46</f>
        <v>56554.672628959612</v>
      </c>
      <c r="AW46" s="6">
        <f t="shared" si="14"/>
        <v>0.69221358561010327</v>
      </c>
      <c r="AX46" s="6">
        <f t="shared" ref="AX46:AX47" si="117">LN(AV46)</f>
        <v>10.942963106405886</v>
      </c>
      <c r="AY46" s="225">
        <f t="shared" si="16"/>
        <v>0.75327096796627346</v>
      </c>
      <c r="AZ46" s="4">
        <f>'a1'!AK46</f>
        <v>29753.313688022194</v>
      </c>
      <c r="BA46" s="6">
        <f>'a2'!Y46/'a2'!$E$6</f>
        <v>0.89549346549494835</v>
      </c>
      <c r="BB46" s="4">
        <f>'a6'!AK47</f>
        <v>13526.806459173311</v>
      </c>
      <c r="BC46" s="4">
        <f>'a5'!M46</f>
        <v>19490.375080276601</v>
      </c>
      <c r="BD46" s="4">
        <f>'a4'!T47</f>
        <v>5707.9063725657152</v>
      </c>
      <c r="BE46" s="6">
        <f>'a3'!G44/'a3'!B$4</f>
        <v>1.0992184395284146</v>
      </c>
      <c r="BF46" s="4">
        <f t="shared" ref="BF46:BF47" si="118">(AZ46*BA46+BB46+BC46-BD46)*BE46</f>
        <v>59306.322799010733</v>
      </c>
      <c r="BG46" s="6">
        <f t="shared" si="18"/>
        <v>0.75139027914203904</v>
      </c>
      <c r="BH46" s="6">
        <f t="shared" ref="BH46:BH47" si="119">LN(BF46)</f>
        <v>10.990471203231245</v>
      </c>
      <c r="BI46" s="225">
        <f t="shared" si="20"/>
        <v>0.79910658885827046</v>
      </c>
      <c r="BJ46" s="4">
        <f>'a1'!AQ46</f>
        <v>32562.936887670046</v>
      </c>
      <c r="BK46" s="6">
        <f>'a2'!AC46/'a2'!$E$6</f>
        <v>0.93610041416262724</v>
      </c>
      <c r="BL46" s="4">
        <f>'a6'!AQ47</f>
        <v>12173.978629823885</v>
      </c>
      <c r="BM46" s="4">
        <f>'a5'!O46</f>
        <v>22051.304582163659</v>
      </c>
      <c r="BN46" s="4">
        <f>'a4'!V47</f>
        <v>6246.9073838122213</v>
      </c>
      <c r="BO46" s="6">
        <f>'a3'!H44/'a3'!B$4</f>
        <v>1.0854417803682608</v>
      </c>
      <c r="BP46" s="4">
        <f t="shared" ref="BP46:BP47" si="120">(BJ46*BK46+BL46+BM46-BN46)*BO46</f>
        <v>63455.528395867339</v>
      </c>
      <c r="BQ46" s="6">
        <f t="shared" si="22"/>
        <v>0.84062264984038793</v>
      </c>
      <c r="BR46" s="6">
        <f t="shared" ref="BR46:BR47" si="121">LN(BP46)</f>
        <v>11.058094599305447</v>
      </c>
      <c r="BS46" s="225">
        <f t="shared" si="24"/>
        <v>0.86434936962636877</v>
      </c>
      <c r="BT46" s="4">
        <f>'a1'!AW46</f>
        <v>30142.450306194878</v>
      </c>
      <c r="BU46" s="6">
        <f>'a2'!AG46/'a2'!$E$6</f>
        <v>0.96671907672330903</v>
      </c>
      <c r="BV46" s="4">
        <f>'a6'!AW47</f>
        <v>14712.141960508285</v>
      </c>
      <c r="BW46" s="4">
        <f>'a5'!Q46</f>
        <v>17780.376384504587</v>
      </c>
      <c r="BX46" s="4">
        <f>'a4'!X47</f>
        <v>5782.5587425825961</v>
      </c>
      <c r="BY46" s="6">
        <f>'a3'!I44/'a3'!B$4</f>
        <v>1.0577559941714134</v>
      </c>
      <c r="BZ46" s="4">
        <f t="shared" ref="BZ46:BZ47" si="122">(BT46*BU46+BV46+BW46-BX46)*BY46</f>
        <v>59074.869789497476</v>
      </c>
      <c r="CA46" s="6">
        <f t="shared" si="26"/>
        <v>0.74641267553527113</v>
      </c>
      <c r="CB46" s="6">
        <f t="shared" ref="CB46:CB47" si="123">LN(BZ46)</f>
        <v>10.986560897896902</v>
      </c>
      <c r="CC46" s="225">
        <f t="shared" si="28"/>
        <v>0.79533394198639684</v>
      </c>
      <c r="CD46" s="4">
        <f>'a1'!BC46</f>
        <v>32895.125591863056</v>
      </c>
      <c r="CE46" s="6">
        <f>'a2'!AK46/'a2'!$E$6</f>
        <v>0.94806157260032142</v>
      </c>
      <c r="CF46" s="4">
        <f>'a6'!BC47</f>
        <v>14480.095468859461</v>
      </c>
      <c r="CG46" s="4">
        <f>'a5'!S46</f>
        <v>14661.240207606455</v>
      </c>
      <c r="CH46" s="4">
        <f>'a4'!Z47</f>
        <v>6310.6348072998753</v>
      </c>
      <c r="CI46" s="6">
        <f>'a3'!J44/'a3'!B$4</f>
        <v>1.0402702344681416</v>
      </c>
      <c r="CJ46" s="4">
        <f t="shared" ref="CJ46:CJ47" si="124">(CD46*CE46+CF46+CG46-CH46)*CI46</f>
        <v>56192.594921206466</v>
      </c>
      <c r="CK46" s="6">
        <f t="shared" si="30"/>
        <v>0.68442678124824807</v>
      </c>
      <c r="CL46" s="6">
        <f t="shared" ref="CL46:CL47" si="125">LN(CJ46)</f>
        <v>10.936540264232423</v>
      </c>
      <c r="CM46" s="225">
        <f t="shared" si="32"/>
        <v>0.74707423564937714</v>
      </c>
      <c r="CN46" s="4">
        <f>'a1'!BI46</f>
        <v>35269.752146605766</v>
      </c>
      <c r="CO46" s="6">
        <f>'a2'!AO46/'a2'!$E$6</f>
        <v>0.96360145377009643</v>
      </c>
      <c r="CP46" s="4">
        <f>'a6'!BI47</f>
        <v>13055.307946952767</v>
      </c>
      <c r="CQ46" s="4">
        <f>'a5'!U46</f>
        <v>19520.714169976894</v>
      </c>
      <c r="CR46" s="4">
        <f>'a4'!AB47</f>
        <v>6766.185613721017</v>
      </c>
      <c r="CS46" s="6">
        <f>'a3'!K44/'a3'!B$4</f>
        <v>1.062922241356471</v>
      </c>
      <c r="CT46" s="4">
        <f t="shared" ref="CT46:CT47" si="126">(CN46*CO46+CP46+CQ46-CR46)*CS46</f>
        <v>63558.308023448189</v>
      </c>
      <c r="CU46" s="6">
        <f t="shared" si="34"/>
        <v>0.84283301749136208</v>
      </c>
      <c r="CV46" s="6">
        <f t="shared" ref="CV46:CV47" si="127">LN(CT46)</f>
        <v>11.059713000149197</v>
      </c>
      <c r="CW46" s="225">
        <f t="shared" si="36"/>
        <v>0.86591079625640399</v>
      </c>
      <c r="CX46" s="4">
        <f>'a1'!BO46</f>
        <v>37169.590934180786</v>
      </c>
      <c r="CY46" s="6">
        <f>'a2'!AS46/'a2'!$E$6</f>
        <v>0.90499481867697995</v>
      </c>
      <c r="CZ46" s="4">
        <f>'a6'!BO47</f>
        <v>12054.103276994296</v>
      </c>
      <c r="DA46" s="4">
        <f>'a5'!W46</f>
        <v>22718.175748309302</v>
      </c>
      <c r="DB46" s="4">
        <f>'a4'!AD47</f>
        <v>7130.6526453986507</v>
      </c>
      <c r="DC46" s="6">
        <f>'a3'!L44/'a3'!B$4</f>
        <v>1.0774937077758644</v>
      </c>
      <c r="DD46" s="4">
        <f t="shared" ref="DD46:DD47" si="128">(CX46*CY46+CZ46+DA46-DB46)*DC46</f>
        <v>66028.721303775412</v>
      </c>
      <c r="DE46" s="6">
        <f t="shared" si="38"/>
        <v>0.89596146062642534</v>
      </c>
      <c r="DF46" s="6">
        <f t="shared" ref="DF46:DF47" si="129">LN(DD46)</f>
        <v>11.097845097618331</v>
      </c>
      <c r="DG46" s="225">
        <f t="shared" ref="DG46:DG47" si="130">(DF46-$G$70)/$G$71</f>
        <v>0.90270049064969649</v>
      </c>
    </row>
    <row r="47" spans="1:111" x14ac:dyDescent="0.2">
      <c r="A47" s="1">
        <v>2022</v>
      </c>
      <c r="B47" s="4">
        <f>'a1'!G47</f>
        <v>34052.528443262723</v>
      </c>
      <c r="C47" s="6">
        <f>'a2'!E47/'a2'!E$6</f>
        <v>0.92677241918884701</v>
      </c>
      <c r="D47" s="4">
        <f>'a6'!G48</f>
        <v>13223.811389359615</v>
      </c>
      <c r="E47" s="4">
        <f>'a5'!C47</f>
        <v>20111.338231014048</v>
      </c>
      <c r="F47" s="4">
        <f>'a4'!H48</f>
        <v>6497.1695234293938</v>
      </c>
      <c r="G47" s="6">
        <f>'a3'!B45/'a3'!B$4</f>
        <v>1.0768313683931647</v>
      </c>
      <c r="H47" s="4">
        <f t="shared" si="108"/>
        <v>62883.639862790267</v>
      </c>
      <c r="I47" s="6">
        <f t="shared" si="41"/>
        <v>0.82832367636451854</v>
      </c>
      <c r="J47" s="6">
        <f t="shared" si="109"/>
        <v>11.049041311286391</v>
      </c>
      <c r="K47" s="225">
        <f t="shared" si="2"/>
        <v>0.85561479372885596</v>
      </c>
      <c r="L47" s="4">
        <f>'a1'!M47</f>
        <v>33404.353030633829</v>
      </c>
      <c r="M47" s="6">
        <f>'a2'!I47/'a2'!$E$6</f>
        <v>0.90250655150258785</v>
      </c>
      <c r="N47" s="4">
        <f>'a6'!M48</f>
        <v>16927.62541770473</v>
      </c>
      <c r="O47" s="4">
        <f>'a5'!E47</f>
        <v>14887.775529551438</v>
      </c>
      <c r="P47" s="4">
        <f>'a4'!L48</f>
        <v>6373.4986616963079</v>
      </c>
      <c r="Q47" s="6">
        <f>'a3'!C45/'a3'!B$4</f>
        <v>1.0453040137766592</v>
      </c>
      <c r="R47" s="4">
        <f t="shared" si="110"/>
        <v>58107.979471871346</v>
      </c>
      <c r="S47" s="6">
        <f t="shared" si="3"/>
        <v>0.72561883603201227</v>
      </c>
      <c r="T47" s="6">
        <f t="shared" si="111"/>
        <v>10.970058273717282</v>
      </c>
      <c r="U47" s="225">
        <f t="shared" si="4"/>
        <v>0.7794122764984952</v>
      </c>
      <c r="V47" s="4">
        <f>'a1'!S47</f>
        <v>30894.727084616628</v>
      </c>
      <c r="W47" s="6">
        <f>'a2'!M47/'a2'!$E$6</f>
        <v>0.8997275722735657</v>
      </c>
      <c r="X47" s="4">
        <f>'a6'!S48</f>
        <v>15202.218366452669</v>
      </c>
      <c r="Y47" s="4">
        <f>'a5'!G47</f>
        <v>15806.211615298702</v>
      </c>
      <c r="Z47" s="4">
        <f>'a4'!N48</f>
        <v>5894.6659301169693</v>
      </c>
      <c r="AA47" s="6">
        <f>'a3'!D45/'a3'!$B$4</f>
        <v>1.0808054046893629</v>
      </c>
      <c r="AB47" s="4">
        <f t="shared" si="112"/>
        <v>57186.06444217838</v>
      </c>
      <c r="AC47" s="6">
        <f t="shared" si="6"/>
        <v>0.70579223024890425</v>
      </c>
      <c r="AD47" s="6">
        <f t="shared" si="113"/>
        <v>10.954065519052367</v>
      </c>
      <c r="AE47" s="225">
        <f t="shared" si="8"/>
        <v>0.76398253106932357</v>
      </c>
      <c r="AF47" s="4">
        <f>'a1'!Y47</f>
        <v>32549.69700457346</v>
      </c>
      <c r="AG47" s="6">
        <f>'a2'!Q47/'a2'!$E$6</f>
        <v>0.8968380536377506</v>
      </c>
      <c r="AH47" s="4">
        <f>'a6'!Y48</f>
        <v>17102.198897504106</v>
      </c>
      <c r="AI47" s="4">
        <f>'a5'!I47</f>
        <v>19040.362209577943</v>
      </c>
      <c r="AJ47" s="4">
        <f>'a4'!P48</f>
        <v>6210.4316197059698</v>
      </c>
      <c r="AK47" s="6">
        <f>'a3'!E45/'a3'!B$4</f>
        <v>1.0573585905417935</v>
      </c>
      <c r="AL47" s="4">
        <f t="shared" si="114"/>
        <v>62515.20205438228</v>
      </c>
      <c r="AM47" s="6">
        <f t="shared" si="10"/>
        <v>0.82040009235989464</v>
      </c>
      <c r="AN47" s="6">
        <f t="shared" si="115"/>
        <v>11.043165039018291</v>
      </c>
      <c r="AO47" s="225">
        <f t="shared" si="12"/>
        <v>0.8499453898601026</v>
      </c>
      <c r="AP47" s="4">
        <f>'a1'!AE47</f>
        <v>31636.153344273316</v>
      </c>
      <c r="AQ47" s="6">
        <f>'a2'!U47/'a2'!$E$6</f>
        <v>0.89465675874649198</v>
      </c>
      <c r="AR47" s="4">
        <f>'a6'!AE48</f>
        <v>15289.989467973141</v>
      </c>
      <c r="AS47" s="4">
        <f>'a5'!K47</f>
        <v>15294.430711779418</v>
      </c>
      <c r="AT47" s="4">
        <f>'a4'!R48</f>
        <v>6036.1289085897106</v>
      </c>
      <c r="AU47" s="6">
        <f>'a3'!F45/'a3'!B$4</f>
        <v>1.0561663796529344</v>
      </c>
      <c r="AV47" s="4">
        <f t="shared" si="116"/>
        <v>55820.283365937561</v>
      </c>
      <c r="AW47" s="6">
        <f t="shared" si="14"/>
        <v>0.67641988885896698</v>
      </c>
      <c r="AX47" s="6">
        <f t="shared" si="117"/>
        <v>10.92989258350053</v>
      </c>
      <c r="AY47" s="225">
        <f t="shared" si="16"/>
        <v>0.74066057999488577</v>
      </c>
      <c r="AZ47" s="4">
        <f>'a1'!AK47</f>
        <v>31102.418673465247</v>
      </c>
      <c r="BA47" s="6">
        <f>'a2'!Y47/'a2'!$E$6</f>
        <v>0.89587805531491904</v>
      </c>
      <c r="BB47" s="4">
        <f>'a6'!AK48</f>
        <v>13521.299650721394</v>
      </c>
      <c r="BC47" s="4">
        <f>'a5'!M47</f>
        <v>19293.130794896922</v>
      </c>
      <c r="BD47" s="4">
        <f>'a4'!T48</f>
        <v>5934.2931626024574</v>
      </c>
      <c r="BE47" s="6">
        <f>'a3'!G45/'a3'!B$4</f>
        <v>1.0904755596767783</v>
      </c>
      <c r="BF47" s="4">
        <f t="shared" si="118"/>
        <v>59697.115779408399</v>
      </c>
      <c r="BG47" s="6">
        <f t="shared" si="18"/>
        <v>0.75979463107860634</v>
      </c>
      <c r="BH47" s="6">
        <f t="shared" si="119"/>
        <v>10.99703898631093</v>
      </c>
      <c r="BI47" s="225">
        <f t="shared" si="20"/>
        <v>0.80544315957900348</v>
      </c>
      <c r="BJ47" s="4">
        <f>'a1'!AQ47</f>
        <v>34479.117099380477</v>
      </c>
      <c r="BK47" s="6">
        <f>'a2'!AC47/'a2'!$E$6</f>
        <v>0.93902423456575757</v>
      </c>
      <c r="BL47" s="4">
        <f>'a6'!AQ48</f>
        <v>12208.258086883221</v>
      </c>
      <c r="BM47" s="4">
        <f>'a5'!O47</f>
        <v>21782.646289632554</v>
      </c>
      <c r="BN47" s="4">
        <f>'a4'!V48</f>
        <v>6578.5619762743263</v>
      </c>
      <c r="BO47" s="6">
        <f>'a3'!H45/'a3'!B$4</f>
        <v>1.0835872300967015</v>
      </c>
      <c r="BP47" s="4">
        <f t="shared" si="120"/>
        <v>64786.671605995616</v>
      </c>
      <c r="BQ47" s="6">
        <f t="shared" si="22"/>
        <v>0.86925007299549584</v>
      </c>
      <c r="BR47" s="6">
        <f t="shared" si="121"/>
        <v>11.078855176091626</v>
      </c>
      <c r="BS47" s="225">
        <f t="shared" si="24"/>
        <v>0.88437909067725617</v>
      </c>
      <c r="BT47" s="4">
        <f>'a1'!AW47</f>
        <v>31241.681816379813</v>
      </c>
      <c r="BU47" s="6">
        <f>'a2'!AG47/'a2'!$E$6</f>
        <v>0.9633707915286247</v>
      </c>
      <c r="BV47" s="4">
        <f>'a6'!AW48</f>
        <v>15105.507437833927</v>
      </c>
      <c r="BW47" s="4">
        <f>'a5'!Q47</f>
        <v>17609.090853248628</v>
      </c>
      <c r="BX47" s="4">
        <f>'a4'!X48</f>
        <v>5960.8643539132318</v>
      </c>
      <c r="BY47" s="6">
        <f>'a3'!I45/'a3'!B$4</f>
        <v>1.0496754537024771</v>
      </c>
      <c r="BZ47" s="4">
        <f t="shared" si="122"/>
        <v>59675.159760886178</v>
      </c>
      <c r="CA47" s="6">
        <f t="shared" si="26"/>
        <v>0.75932244729833787</v>
      </c>
      <c r="CB47" s="6">
        <f t="shared" si="123"/>
        <v>10.996671128386291</v>
      </c>
      <c r="CC47" s="225">
        <f t="shared" si="28"/>
        <v>0.8050882517316561</v>
      </c>
      <c r="CD47" s="4">
        <f>'a1'!BC47</f>
        <v>33715.330665999129</v>
      </c>
      <c r="CE47" s="6">
        <f>'a2'!AK47/'a2'!$E$6</f>
        <v>0.94163995654515387</v>
      </c>
      <c r="CF47" s="4">
        <f>'a6'!BC48</f>
        <v>14802.689369237216</v>
      </c>
      <c r="CG47" s="4">
        <f>'a5'!S47</f>
        <v>14605.543668326536</v>
      </c>
      <c r="CH47" s="4">
        <f>'a4'!Z48</f>
        <v>6432.832711393381</v>
      </c>
      <c r="CI47" s="6">
        <f>'a3'!J45/'a3'!B$4</f>
        <v>1.041197509603921</v>
      </c>
      <c r="CJ47" s="4">
        <f t="shared" si="124"/>
        <v>56977.558383778152</v>
      </c>
      <c r="CK47" s="6">
        <f t="shared" si="30"/>
        <v>0.70130812131245723</v>
      </c>
      <c r="CL47" s="6">
        <f t="shared" si="125"/>
        <v>10.95041275672625</v>
      </c>
      <c r="CM47" s="225">
        <f t="shared" si="32"/>
        <v>0.76045836065677352</v>
      </c>
      <c r="CN47" s="4">
        <f>'a1'!BI47</f>
        <v>35767.024840896644</v>
      </c>
      <c r="CO47" s="6">
        <f>'a2'!AO47/'a2'!$E$6</f>
        <v>0.96236105215853529</v>
      </c>
      <c r="CP47" s="4">
        <f>'a6'!BI48</f>
        <v>13292.470841963199</v>
      </c>
      <c r="CQ47" s="4">
        <f>'a5'!U47</f>
        <v>19445.762199107354</v>
      </c>
      <c r="CR47" s="4">
        <f>'a4'!AB48</f>
        <v>6824.2927724796564</v>
      </c>
      <c r="CS47" s="6">
        <f>'a3'!K45/'a3'!B$4</f>
        <v>1.0622599019737713</v>
      </c>
      <c r="CT47" s="4">
        <f t="shared" si="126"/>
        <v>64091.166422448994</v>
      </c>
      <c r="CU47" s="6">
        <f t="shared" si="34"/>
        <v>0.85429261308850257</v>
      </c>
      <c r="CV47" s="6">
        <f t="shared" si="127"/>
        <v>11.068061824090016</v>
      </c>
      <c r="CW47" s="225">
        <f t="shared" si="36"/>
        <v>0.87396570804232843</v>
      </c>
      <c r="CX47" s="4">
        <f>'a1'!BO47</f>
        <v>37804.298508666194</v>
      </c>
      <c r="CY47" s="6">
        <f>'a2'!AS47/'a2'!$E$6</f>
        <v>0.90892512634093492</v>
      </c>
      <c r="CZ47" s="4">
        <f>'a6'!BO48</f>
        <v>11957.062721875085</v>
      </c>
      <c r="DA47" s="4">
        <f>'a5'!W47</f>
        <v>22405.250271363122</v>
      </c>
      <c r="DB47" s="4">
        <f>'a4'!AD48</f>
        <v>7213.00142320942</v>
      </c>
      <c r="DC47" s="6">
        <f>'a3'!L45/'a3'!B$4</f>
        <v>1.0788183865412637</v>
      </c>
      <c r="DD47" s="4">
        <f t="shared" si="128"/>
        <v>66358.753698637811</v>
      </c>
      <c r="DE47" s="6">
        <f t="shared" si="38"/>
        <v>0.90305910192507211</v>
      </c>
      <c r="DF47" s="6">
        <f t="shared" si="129"/>
        <v>11.102830963215386</v>
      </c>
      <c r="DG47" s="225">
        <f t="shared" si="130"/>
        <v>0.90751083374058361</v>
      </c>
    </row>
    <row r="48" spans="1:111" x14ac:dyDescent="0.2">
      <c r="A48" s="1">
        <v>2023</v>
      </c>
      <c r="B48" s="4">
        <f>'a1'!G48</f>
        <v>33766.875154864283</v>
      </c>
      <c r="C48" s="6">
        <f>'a2'!E48/'a2'!E$6</f>
        <v>0.92797776004530963</v>
      </c>
      <c r="D48" s="4">
        <f>'a6'!G49</f>
        <v>13202.070830201974</v>
      </c>
      <c r="E48" s="4">
        <f>'a5'!C48</f>
        <v>20171.935420128004</v>
      </c>
      <c r="F48" s="4">
        <f>'a4'!H49</f>
        <v>6643.6740080222262</v>
      </c>
      <c r="G48" s="6">
        <f>'a3'!B46/'a3'!B$4</f>
        <v>1.0822625513313022</v>
      </c>
      <c r="H48" s="4">
        <f t="shared" ref="H48" si="131">(B48*C48+D48+E48-F48)*G48</f>
        <v>62841.836314487868</v>
      </c>
      <c r="I48" s="6">
        <f t="shared" si="41"/>
        <v>0.82742465373680107</v>
      </c>
      <c r="J48" s="6">
        <f t="shared" ref="J48" si="132">LN(H48)</f>
        <v>11.048376314006379</v>
      </c>
      <c r="K48" s="225">
        <f t="shared" si="2"/>
        <v>0.85497320702558555</v>
      </c>
      <c r="L48" s="4">
        <f>'a1'!M48</f>
        <v>34150.604835342645</v>
      </c>
      <c r="M48" s="6">
        <f>'a2'!I48/'a2'!$E$6</f>
        <v>0.89961497625240716</v>
      </c>
      <c r="N48" s="4">
        <f>'a6'!M49</f>
        <v>16930.978271619373</v>
      </c>
      <c r="O48" s="4">
        <f>'a5'!E48</f>
        <v>15036.942447516321</v>
      </c>
      <c r="P48" s="4">
        <f>'a4'!L49</f>
        <v>6719.1732922351903</v>
      </c>
      <c r="Q48" s="6">
        <f>'a3'!C46/'a3'!B$4</f>
        <v>1.047953371307458</v>
      </c>
      <c r="R48" s="4">
        <f t="shared" ref="R48" si="133">(L48*M48+N48+O48-P48)*Q48</f>
        <v>58655.147986908087</v>
      </c>
      <c r="S48" s="6">
        <f t="shared" si="3"/>
        <v>0.73738618345032603</v>
      </c>
      <c r="T48" s="6">
        <f t="shared" ref="T48" si="134">LN(R48)</f>
        <v>10.979430624942488</v>
      </c>
      <c r="U48" s="225">
        <f t="shared" si="4"/>
        <v>0.78845468329505397</v>
      </c>
      <c r="V48" s="4">
        <f>'a1'!S48</f>
        <v>30607.956802311859</v>
      </c>
      <c r="W48" s="6">
        <f>'a2'!M48/'a2'!$E$6</f>
        <v>0.89946738669932969</v>
      </c>
      <c r="X48" s="4">
        <f>'a6'!S49</f>
        <v>15116.371825961918</v>
      </c>
      <c r="Y48" s="4">
        <f>'a5'!G48</f>
        <v>15953.299968303987</v>
      </c>
      <c r="Z48" s="4">
        <f>'a4'!N49</f>
        <v>6022.1529565164083</v>
      </c>
      <c r="AA48" s="6">
        <f>'a3'!D46/'a3'!$B$4</f>
        <v>1.0780235792820241</v>
      </c>
      <c r="AB48" s="4">
        <f t="shared" ref="AB48" si="135">(V48*W48+X48+Y48-Z48)*AA48</f>
        <v>56680.730980212982</v>
      </c>
      <c r="AC48" s="6">
        <f t="shared" si="6"/>
        <v>0.69492458299649096</v>
      </c>
      <c r="AD48" s="6">
        <f t="shared" ref="AD48" si="136">LN(AB48)</f>
        <v>10.945189590337776</v>
      </c>
      <c r="AE48" s="225">
        <f t="shared" si="8"/>
        <v>0.75541907071598791</v>
      </c>
      <c r="AF48" s="4">
        <f>'a1'!Y48</f>
        <v>32441.508926762872</v>
      </c>
      <c r="AG48" s="6">
        <f>'a2'!Q48/'a2'!$E$6</f>
        <v>0.89803065219536882</v>
      </c>
      <c r="AH48" s="4">
        <f>'a6'!Y49</f>
        <v>16836.842185762049</v>
      </c>
      <c r="AI48" s="4">
        <f>'a5'!I48</f>
        <v>19168.184355248675</v>
      </c>
      <c r="AJ48" s="4">
        <f>'a4'!P49</f>
        <v>6382.9065807621009</v>
      </c>
      <c r="AK48" s="6">
        <f>'a3'!E46/'a3'!B$4</f>
        <v>1.0661014703934297</v>
      </c>
      <c r="AL48" s="4">
        <f t="shared" ref="AL48" si="137">(AF48*AG48+AH48+AI48-AJ48)*AK48</f>
        <v>62639.420231798736</v>
      </c>
      <c r="AM48" s="6">
        <f t="shared" si="10"/>
        <v>0.82307151516504473</v>
      </c>
      <c r="AN48" s="6">
        <f t="shared" ref="AN48" si="138">LN(AL48)</f>
        <v>11.045150075063082</v>
      </c>
      <c r="AO48" s="225">
        <f t="shared" si="12"/>
        <v>0.85186054465867256</v>
      </c>
      <c r="AP48" s="4">
        <f>'a1'!AE48</f>
        <v>31664.643891419026</v>
      </c>
      <c r="AQ48" s="6">
        <f>'a2'!U48/'a2'!$E$6</f>
        <v>0.89411764568019692</v>
      </c>
      <c r="AR48" s="4">
        <f>'a6'!AE49</f>
        <v>15084.518744527621</v>
      </c>
      <c r="AS48" s="4">
        <f>'a5'!K48</f>
        <v>15448.933454416856</v>
      </c>
      <c r="AT48" s="4">
        <f>'a4'!R49</f>
        <v>6230.0574343905664</v>
      </c>
      <c r="AU48" s="6">
        <f>'a3'!F46/'a3'!B$4</f>
        <v>1.0655715988872698</v>
      </c>
      <c r="AV48" s="4">
        <f t="shared" ref="AV48" si="139">(AP48*AQ48+AR48+AS48-AT48)*AU48</f>
        <v>56065.381720405443</v>
      </c>
      <c r="AW48" s="6">
        <f t="shared" si="14"/>
        <v>0.68169094779130868</v>
      </c>
      <c r="AX48" s="6">
        <f t="shared" ref="AX48" si="140">LN(AV48)</f>
        <v>10.934273819404853</v>
      </c>
      <c r="AY48" s="225">
        <f t="shared" si="16"/>
        <v>0.74488757878810474</v>
      </c>
      <c r="AZ48" s="4">
        <f>'a1'!AK48</f>
        <v>31071.697396705702</v>
      </c>
      <c r="BA48" s="6">
        <f>'a2'!Y48/'a2'!$E$6</f>
        <v>0.8973337110400198</v>
      </c>
      <c r="BB48" s="4">
        <f>'a6'!AK49</f>
        <v>13167.437579803427</v>
      </c>
      <c r="BC48" s="4">
        <f>'a5'!M48</f>
        <v>19365.43489061248</v>
      </c>
      <c r="BD48" s="4">
        <f>'a4'!T49</f>
        <v>6113.3944859534413</v>
      </c>
      <c r="BE48" s="6">
        <f>'a3'!G46/'a3'!B$4</f>
        <v>1.0935223208371969</v>
      </c>
      <c r="BF48" s="4">
        <f t="shared" ref="BF48" si="141">(AZ48*BA48+BB48+BC48-BD48)*BE48</f>
        <v>59379.529980012769</v>
      </c>
      <c r="BG48" s="6">
        <f t="shared" si="18"/>
        <v>0.75296466492757452</v>
      </c>
      <c r="BH48" s="6">
        <f t="shared" ref="BH48" si="142">LN(BF48)</f>
        <v>10.991704832826887</v>
      </c>
      <c r="BI48" s="225">
        <f t="shared" si="20"/>
        <v>0.80029678973444673</v>
      </c>
      <c r="BJ48" s="4">
        <f>'a1'!AQ48</f>
        <v>34000.12558241083</v>
      </c>
      <c r="BK48" s="6">
        <f>'a2'!AC48/'a2'!$E$6</f>
        <v>0.94068645765870407</v>
      </c>
      <c r="BL48" s="4">
        <f>'a6'!AQ49</f>
        <v>11997.453329544149</v>
      </c>
      <c r="BM48" s="4">
        <f>'a5'!O48</f>
        <v>21806.823221565181</v>
      </c>
      <c r="BN48" s="4">
        <f>'a4'!V49</f>
        <v>6689.5663150759292</v>
      </c>
      <c r="BO48" s="6">
        <f>'a3'!H46/'a3'!B$4</f>
        <v>1.0906080275533183</v>
      </c>
      <c r="BP48" s="4">
        <f t="shared" ref="BP48" si="143">(BJ48*BK48+BL48+BM48-BN48)*BO48</f>
        <v>64452.936358263898</v>
      </c>
      <c r="BQ48" s="6">
        <f t="shared" si="22"/>
        <v>0.86207279854005237</v>
      </c>
      <c r="BR48" s="6">
        <f t="shared" ref="BR48" si="144">LN(BP48)</f>
        <v>11.073690567581846</v>
      </c>
      <c r="BS48" s="225">
        <f t="shared" si="24"/>
        <v>0.87939629714250223</v>
      </c>
      <c r="BT48" s="4">
        <f>'a1'!AW48</f>
        <v>30988.291402673873</v>
      </c>
      <c r="BU48" s="6">
        <f>'a2'!AG48/'a2'!$E$6</f>
        <v>0.96313693539044154</v>
      </c>
      <c r="BV48" s="4">
        <f>'a6'!AW49</f>
        <v>15649.063116623962</v>
      </c>
      <c r="BW48" s="4">
        <f>'a5'!Q48</f>
        <v>17659.745172967181</v>
      </c>
      <c r="BX48" s="4">
        <f>'a4'!X49</f>
        <v>6096.984254561843</v>
      </c>
      <c r="BY48" s="6">
        <f>'a3'!I46/'a3'!B$4</f>
        <v>1.047820903430918</v>
      </c>
      <c r="BZ48" s="4">
        <f t="shared" ref="BZ48" si="145">(BT48*BU48+BV48+BW48-BX48)*BY48</f>
        <v>59786.347213171262</v>
      </c>
      <c r="CA48" s="6">
        <f t="shared" si="26"/>
        <v>0.76171363272593495</v>
      </c>
      <c r="CB48" s="6">
        <f t="shared" ref="CB48" si="146">LN(BZ48)</f>
        <v>10.998532606400552</v>
      </c>
      <c r="CC48" s="225">
        <f t="shared" si="28"/>
        <v>0.8068841982389241</v>
      </c>
      <c r="CD48" s="4">
        <f>'a1'!BC48</f>
        <v>33259.544515991387</v>
      </c>
      <c r="CE48" s="6">
        <f>'a2'!AK48/'a2'!$E$6</f>
        <v>0.93958445215637465</v>
      </c>
      <c r="CF48" s="4">
        <f>'a6'!BC49</f>
        <v>14995.504723919426</v>
      </c>
      <c r="CG48" s="4">
        <f>'a5'!S48</f>
        <v>14749.492695847697</v>
      </c>
      <c r="CH48" s="4">
        <f>'a4'!Z49</f>
        <v>6543.8560839917991</v>
      </c>
      <c r="CI48" s="6">
        <f>'a3'!J46/'a3'!B$4</f>
        <v>1.0463637567889787</v>
      </c>
      <c r="CJ48" s="4">
        <f t="shared" ref="CJ48" si="147">(CD48*CE48+CF48+CG48-CH48)*CI48</f>
        <v>56975.858719472788</v>
      </c>
      <c r="CK48" s="6">
        <f t="shared" si="30"/>
        <v>0.70127156851413985</v>
      </c>
      <c r="CL48" s="6">
        <f t="shared" ref="CL48" si="148">LN(CJ48)</f>
        <v>10.95038292586468</v>
      </c>
      <c r="CM48" s="225">
        <f t="shared" si="32"/>
        <v>0.76042957996141536</v>
      </c>
      <c r="CN48" s="4">
        <f>'a1'!BI48</f>
        <v>35634.859880875585</v>
      </c>
      <c r="CO48" s="6">
        <f>'a2'!AO48/'a2'!$E$6</f>
        <v>0.96340550861168195</v>
      </c>
      <c r="CP48" s="4">
        <f>'a6'!BI49</f>
        <v>13462.245761280141</v>
      </c>
      <c r="CQ48" s="4">
        <f>'a5'!U48</f>
        <v>19628.629034814971</v>
      </c>
      <c r="CR48" s="4">
        <f>'a4'!AB49</f>
        <v>7011.2022887608737</v>
      </c>
      <c r="CS48" s="6">
        <f>'a3'!K46/'a3'!B$4</f>
        <v>1.0684858921711484</v>
      </c>
      <c r="CT48" s="4">
        <f t="shared" ref="CT48" si="149">(CN48*CO48+CP48+CQ48-CR48)*CS48</f>
        <v>64547.759312121219</v>
      </c>
      <c r="CU48" s="6">
        <f t="shared" si="34"/>
        <v>0.86411205081902331</v>
      </c>
      <c r="CV48" s="6">
        <f t="shared" ref="CV48" si="150">LN(CT48)</f>
        <v>11.075160683234207</v>
      </c>
      <c r="CW48" s="225">
        <f t="shared" si="36"/>
        <v>0.88081465881581344</v>
      </c>
      <c r="CX48" s="4">
        <f>'a1'!BO48</f>
        <v>37300.374777209945</v>
      </c>
      <c r="CY48" s="6">
        <f>'a2'!AS48/'a2'!$E$6</f>
        <v>0.9095755796765439</v>
      </c>
      <c r="CZ48" s="4">
        <f>'a6'!BO49</f>
        <v>12766.374585424888</v>
      </c>
      <c r="DA48" s="4">
        <f>'a5'!W48</f>
        <v>22355.657743930697</v>
      </c>
      <c r="DB48" s="4">
        <f>'a4'!AD49</f>
        <v>7338.8943827435896</v>
      </c>
      <c r="DC48" s="6">
        <f>'a3'!L46/'a3'!B$4</f>
        <v>1.0855742482448008</v>
      </c>
      <c r="DD48" s="4">
        <f t="shared" ref="DD48" si="151">(CX48*CY48+CZ48+DA48-DB48)*DC48</f>
        <v>66991.490264343083</v>
      </c>
      <c r="DE48" s="6">
        <f t="shared" si="38"/>
        <v>0.91666666666666674</v>
      </c>
      <c r="DF48" s="6">
        <f t="shared" ref="DF48" si="152">LN(DD48)</f>
        <v>11.112320879326571</v>
      </c>
      <c r="DG48" s="225">
        <f t="shared" ref="DG48" si="153">(DF48-$G$70)/$G$71</f>
        <v>0.91666666666666641</v>
      </c>
    </row>
    <row r="49" spans="1:111" x14ac:dyDescent="0.2">
      <c r="B49" s="4"/>
      <c r="C49" s="6"/>
      <c r="D49" s="4"/>
      <c r="E49" s="4"/>
      <c r="F49" s="4"/>
      <c r="G49" s="6"/>
      <c r="H49" s="4"/>
      <c r="I49" s="6"/>
      <c r="J49" s="6"/>
      <c r="K49" s="6"/>
      <c r="L49" s="4"/>
      <c r="M49" s="6"/>
      <c r="N49" s="4"/>
      <c r="O49" s="4"/>
      <c r="P49" s="4"/>
      <c r="Q49" s="6"/>
      <c r="R49" s="4"/>
      <c r="S49" s="6"/>
      <c r="T49" s="6"/>
      <c r="U49" s="6"/>
      <c r="V49" s="4"/>
      <c r="X49" s="4"/>
      <c r="Y49" s="4"/>
      <c r="Z49" s="4"/>
      <c r="AB49" s="4"/>
      <c r="AF49" s="4"/>
      <c r="AH49" s="4"/>
      <c r="AI49" s="4"/>
      <c r="AJ49" s="4"/>
      <c r="AL49" s="4"/>
      <c r="AP49" s="4"/>
      <c r="AR49" s="4"/>
      <c r="AS49" s="4"/>
      <c r="AT49" s="4"/>
      <c r="AV49" s="4"/>
      <c r="AZ49" s="4"/>
      <c r="BB49" s="4"/>
      <c r="BC49" s="4"/>
      <c r="BD49" s="4"/>
      <c r="BF49" s="4"/>
      <c r="BJ49" s="4"/>
      <c r="BL49" s="4"/>
      <c r="BM49" s="4"/>
      <c r="BN49" s="4"/>
      <c r="BP49" s="4"/>
      <c r="BT49" s="4"/>
      <c r="BV49" s="4"/>
      <c r="BW49" s="4"/>
      <c r="BX49" s="4"/>
      <c r="BZ49" s="4"/>
      <c r="CD49" s="4"/>
      <c r="CF49" s="4"/>
      <c r="CG49" s="4"/>
      <c r="CH49" s="4"/>
      <c r="CJ49" s="4"/>
      <c r="CN49" s="4"/>
      <c r="CP49" s="4"/>
      <c r="CQ49" s="4"/>
      <c r="CR49" s="4"/>
      <c r="CT49" s="4"/>
      <c r="CX49" s="4"/>
      <c r="CZ49" s="4"/>
      <c r="DA49" s="4"/>
      <c r="DB49" s="4"/>
      <c r="DD49" s="4"/>
    </row>
    <row r="50" spans="1:111" x14ac:dyDescent="0.2">
      <c r="B50" s="1" t="s">
        <v>156</v>
      </c>
      <c r="W50" s="1"/>
      <c r="AA50" s="1"/>
      <c r="AC50" s="1"/>
      <c r="AD50" s="1"/>
      <c r="AE50" s="1"/>
      <c r="AG50" s="1"/>
      <c r="AK50" s="1"/>
      <c r="AM50" s="1"/>
      <c r="AN50" s="1"/>
      <c r="AO50" s="1"/>
      <c r="AQ50" s="1"/>
      <c r="AU50" s="1"/>
      <c r="AW50" s="1"/>
      <c r="AX50" s="1"/>
      <c r="AY50" s="1"/>
      <c r="BA50" s="1"/>
      <c r="BE50" s="1"/>
      <c r="BG50" s="1"/>
      <c r="BH50" s="1"/>
      <c r="BI50" s="1"/>
      <c r="BK50" s="1"/>
      <c r="BO50" s="1"/>
      <c r="BQ50" s="1"/>
      <c r="BR50" s="1"/>
      <c r="BS50" s="1"/>
      <c r="BU50" s="1"/>
      <c r="BY50" s="1"/>
      <c r="CA50" s="1"/>
      <c r="CB50" s="1"/>
      <c r="CC50" s="1"/>
      <c r="CE50" s="1"/>
      <c r="CI50" s="1"/>
      <c r="CK50" s="1"/>
      <c r="CL50" s="1"/>
      <c r="CM50" s="1"/>
      <c r="CO50" s="1"/>
      <c r="CS50" s="1"/>
      <c r="CU50" s="1"/>
      <c r="CV50" s="1"/>
      <c r="CW50" s="1"/>
      <c r="CY50" s="1"/>
      <c r="DC50" s="1"/>
      <c r="DE50" s="1"/>
      <c r="DF50" s="1"/>
      <c r="DG50" s="1"/>
    </row>
    <row r="51" spans="1:111" s="5" customFormat="1" x14ac:dyDescent="0.2">
      <c r="A51" s="1" t="s">
        <v>157</v>
      </c>
      <c r="B51" s="5">
        <f>(POWER(B25/B6, 1/19)-1)*100</f>
        <v>1.578559904897392</v>
      </c>
      <c r="C51" s="5">
        <f t="shared" ref="C51:BN51" si="154">(POWER(C25/C6, 1/19)-1)*100</f>
        <v>-0.26015736511525445</v>
      </c>
      <c r="D51" s="5">
        <f t="shared" si="154"/>
        <v>0.44683755841057327</v>
      </c>
      <c r="E51" s="5">
        <f t="shared" si="154"/>
        <v>2.8128729711088374</v>
      </c>
      <c r="F51" s="5">
        <f t="shared" si="154"/>
        <v>1.7454562303578891</v>
      </c>
      <c r="G51" s="5">
        <f t="shared" si="154"/>
        <v>0.25748645314944696</v>
      </c>
      <c r="H51" s="5">
        <f t="shared" si="154"/>
        <v>1.7892561310911104</v>
      </c>
      <c r="I51" s="5">
        <f t="shared" si="154"/>
        <v>4.5273346936546277</v>
      </c>
      <c r="J51" s="5">
        <f t="shared" si="154"/>
        <v>0.16696383122449809</v>
      </c>
      <c r="K51" s="5">
        <f t="shared" si="154"/>
        <v>4.0349635692349395</v>
      </c>
      <c r="L51" s="5">
        <f t="shared" si="154"/>
        <v>2.5547179093103001</v>
      </c>
      <c r="M51" s="5">
        <f t="shared" si="154"/>
        <v>-0.77744703017279537</v>
      </c>
      <c r="N51" s="5">
        <f t="shared" si="154"/>
        <v>2.7438304806705283</v>
      </c>
      <c r="O51" s="5">
        <f t="shared" si="154"/>
        <v>2.3198171902995668</v>
      </c>
      <c r="P51" s="5">
        <f t="shared" si="154"/>
        <v>2.7232180888139723</v>
      </c>
      <c r="Q51" s="5">
        <f t="shared" si="154"/>
        <v>0.11988198159393892</v>
      </c>
      <c r="R51" s="5">
        <f t="shared" si="154"/>
        <v>2.2525189556254155</v>
      </c>
      <c r="S51" s="5">
        <f t="shared" si="154"/>
        <v>8.6539559568390203</v>
      </c>
      <c r="T51" s="5">
        <f t="shared" si="154"/>
        <v>0.21320849375818796</v>
      </c>
      <c r="U51" s="5">
        <f t="shared" si="154"/>
        <v>9.7920805910508122</v>
      </c>
      <c r="V51" s="5">
        <f t="shared" si="154"/>
        <v>2.0008639842085785</v>
      </c>
      <c r="W51" s="5">
        <f t="shared" si="154"/>
        <v>-0.46198532831390748</v>
      </c>
      <c r="X51" s="5">
        <f t="shared" si="154"/>
        <v>1.1877053334300447</v>
      </c>
      <c r="Y51" s="5">
        <f t="shared" si="154"/>
        <v>1.6395115417069617</v>
      </c>
      <c r="Z51" s="5">
        <f t="shared" si="154"/>
        <v>2.1684541667106538</v>
      </c>
      <c r="AA51" s="5">
        <f t="shared" si="154"/>
        <v>9.9576023864567098E-2</v>
      </c>
      <c r="AB51" s="5">
        <f t="shared" si="154"/>
        <v>1.5217030512521657</v>
      </c>
      <c r="AC51" s="5">
        <f t="shared" si="154"/>
        <v>4.3168247181400554</v>
      </c>
      <c r="AD51" s="5">
        <f t="shared" si="154"/>
        <v>0.14314254391005754</v>
      </c>
      <c r="AE51" s="5">
        <f t="shared" si="154"/>
        <v>4.0690517085406386</v>
      </c>
      <c r="AF51" s="5">
        <f t="shared" si="154"/>
        <v>1.893121889174787</v>
      </c>
      <c r="AG51" s="5">
        <f t="shared" si="154"/>
        <v>-0.46240400334566223</v>
      </c>
      <c r="AH51" s="5">
        <f t="shared" si="154"/>
        <v>-0.30998639442219034</v>
      </c>
      <c r="AI51" s="5">
        <f t="shared" si="154"/>
        <v>3.3206808832549672</v>
      </c>
      <c r="AJ51" s="5">
        <f t="shared" si="154"/>
        <v>2.060535048496237</v>
      </c>
      <c r="AK51" s="5">
        <f t="shared" si="154"/>
        <v>0.27732948040273264</v>
      </c>
      <c r="AL51" s="5">
        <f t="shared" si="154"/>
        <v>1.6464344420739296</v>
      </c>
      <c r="AM51" s="5">
        <f t="shared" si="154"/>
        <v>4.1628617725887551</v>
      </c>
      <c r="AN51" s="5">
        <f t="shared" si="154"/>
        <v>0.15377648245051834</v>
      </c>
      <c r="AO51" s="5">
        <f t="shared" si="154"/>
        <v>3.7085889833081698</v>
      </c>
      <c r="AP51" s="5">
        <f t="shared" si="154"/>
        <v>2.2788964176904347</v>
      </c>
      <c r="AQ51" s="5">
        <f t="shared" si="154"/>
        <v>-0.51074136703491702</v>
      </c>
      <c r="AR51" s="5">
        <f t="shared" si="154"/>
        <v>1.3720633869261922</v>
      </c>
      <c r="AS51" s="5">
        <f t="shared" si="154"/>
        <v>3.1714974908602755</v>
      </c>
      <c r="AT51" s="5">
        <f t="shared" si="154"/>
        <v>2.4469434150120151</v>
      </c>
      <c r="AU51" s="5">
        <f t="shared" si="154"/>
        <v>0.26036785153380482</v>
      </c>
      <c r="AV51" s="5">
        <f t="shared" si="154"/>
        <v>2.2312370751519373</v>
      </c>
      <c r="AW51" s="5">
        <f t="shared" si="154"/>
        <v>7.7770132000778203</v>
      </c>
      <c r="AX51" s="5">
        <f t="shared" si="154"/>
        <v>0.21058408220986369</v>
      </c>
      <c r="AY51" s="5">
        <f t="shared" si="154"/>
        <v>8.2460048054167281</v>
      </c>
      <c r="AZ51" s="5">
        <f t="shared" si="154"/>
        <v>1.8243869110322608</v>
      </c>
      <c r="BA51" s="5">
        <f t="shared" si="154"/>
        <v>-0.43487192415473386</v>
      </c>
      <c r="BB51" s="5">
        <f t="shared" si="154"/>
        <v>0.4475333934083725</v>
      </c>
      <c r="BC51" s="5">
        <f t="shared" si="154"/>
        <v>2.9600999007906026</v>
      </c>
      <c r="BD51" s="5">
        <f t="shared" si="154"/>
        <v>1.9916871369227485</v>
      </c>
      <c r="BE51" s="5">
        <f t="shared" si="154"/>
        <v>0.27637433588234561</v>
      </c>
      <c r="BF51" s="5">
        <f t="shared" si="154"/>
        <v>1.885211637248263</v>
      </c>
      <c r="BG51" s="5">
        <f t="shared" si="154"/>
        <v>5.7039334024208133</v>
      </c>
      <c r="BH51" s="5">
        <f t="shared" si="154"/>
        <v>0.17742032769934024</v>
      </c>
      <c r="BI51" s="5">
        <f t="shared" si="154"/>
        <v>5.5628093739172435</v>
      </c>
      <c r="BJ51" s="5">
        <f t="shared" si="154"/>
        <v>1.5730111338581487</v>
      </c>
      <c r="BK51" s="5">
        <f t="shared" si="154"/>
        <v>-0.16338678809301177</v>
      </c>
      <c r="BL51" s="5">
        <f t="shared" si="154"/>
        <v>0.6809596739310253</v>
      </c>
      <c r="BM51" s="5">
        <f t="shared" si="154"/>
        <v>3.2890146865048209</v>
      </c>
      <c r="BN51" s="5">
        <f t="shared" si="154"/>
        <v>1.7398983425375159</v>
      </c>
      <c r="BO51" s="5">
        <f t="shared" ref="BO51:DG51" si="155">(POWER(BO25/BO6, 1/19)-1)*100</f>
        <v>0.24988719782872426</v>
      </c>
      <c r="BP51" s="5">
        <f t="shared" si="155"/>
        <v>2.0567142481979106</v>
      </c>
      <c r="BQ51" s="5">
        <f t="shared" si="155"/>
        <v>5.0773652097915178</v>
      </c>
      <c r="BR51" s="5">
        <f t="shared" si="155"/>
        <v>0.19128611480803137</v>
      </c>
      <c r="BS51" s="5">
        <f t="shared" si="155"/>
        <v>4.4693422213321954</v>
      </c>
      <c r="BT51" s="5">
        <f t="shared" si="155"/>
        <v>1.2887818291459796</v>
      </c>
      <c r="BU51" s="5">
        <f t="shared" si="155"/>
        <v>-0.16127020285016114</v>
      </c>
      <c r="BV51" s="5">
        <f t="shared" si="155"/>
        <v>0.97032224359114849</v>
      </c>
      <c r="BW51" s="5">
        <f t="shared" si="155"/>
        <v>3.0100679338534997</v>
      </c>
      <c r="BX51" s="5">
        <f t="shared" si="155"/>
        <v>1.4552020413785893</v>
      </c>
      <c r="BY51" s="5">
        <f t="shared" si="155"/>
        <v>0.20320298151372818</v>
      </c>
      <c r="BZ51" s="5">
        <f t="shared" si="155"/>
        <v>1.8022735230107445</v>
      </c>
      <c r="CA51" s="5">
        <f t="shared" si="155"/>
        <v>4.9354934701365316</v>
      </c>
      <c r="CB51" s="5">
        <f t="shared" si="155"/>
        <v>0.16890505598972094</v>
      </c>
      <c r="CC51" s="5">
        <f t="shared" si="155"/>
        <v>4.5762483550471522</v>
      </c>
      <c r="CD51" s="5">
        <f t="shared" si="155"/>
        <v>1.5803475022200475</v>
      </c>
      <c r="CE51" s="5">
        <f t="shared" si="155"/>
        <v>-0.17950132347770431</v>
      </c>
      <c r="CF51" s="5">
        <f t="shared" si="155"/>
        <v>0.37337897892324445</v>
      </c>
      <c r="CG51" s="5">
        <f t="shared" si="155"/>
        <v>1.1918790907852639</v>
      </c>
      <c r="CH51" s="5">
        <f t="shared" si="155"/>
        <v>1.7472467647513534</v>
      </c>
      <c r="CI51" s="5">
        <f t="shared" si="155"/>
        <v>0.16198250911414469</v>
      </c>
      <c r="CJ51" s="5">
        <f t="shared" si="155"/>
        <v>1.1795603645227581</v>
      </c>
      <c r="CK51" s="5">
        <f t="shared" si="155"/>
        <v>3.1022206731424307</v>
      </c>
      <c r="CL51" s="5">
        <f t="shared" si="155"/>
        <v>0.11075685715455919</v>
      </c>
      <c r="CM51" s="5">
        <f t="shared" si="155"/>
        <v>2.8180201131737137</v>
      </c>
      <c r="CN51" s="5">
        <f t="shared" si="155"/>
        <v>1.2906115316689837</v>
      </c>
      <c r="CO51" s="5">
        <f t="shared" si="155"/>
        <v>-0.11543691599296135</v>
      </c>
      <c r="CP51" s="5">
        <f t="shared" si="155"/>
        <v>-0.33151364605340516</v>
      </c>
      <c r="CQ51" s="5">
        <f t="shared" si="155"/>
        <v>1.5172934474345867</v>
      </c>
      <c r="CR51" s="5">
        <f t="shared" si="155"/>
        <v>1.457034750152375</v>
      </c>
      <c r="CS51" s="5">
        <f t="shared" si="155"/>
        <v>0.26980440688824103</v>
      </c>
      <c r="CT51" s="5">
        <f t="shared" si="155"/>
        <v>1.1297797753896166</v>
      </c>
      <c r="CU51" s="5">
        <f t="shared" si="155"/>
        <v>2.414680678303438</v>
      </c>
      <c r="CV51" s="5">
        <f t="shared" si="155"/>
        <v>0.10462651614142615</v>
      </c>
      <c r="CW51" s="5">
        <f t="shared" si="155"/>
        <v>1.9735588925054781</v>
      </c>
      <c r="CX51" s="5">
        <f t="shared" si="155"/>
        <v>0.89848546738273694</v>
      </c>
      <c r="CY51" s="5">
        <f t="shared" si="155"/>
        <v>-0.14614460719813982</v>
      </c>
      <c r="CZ51" s="5">
        <f t="shared" si="155"/>
        <v>-1.433422933544426E-2</v>
      </c>
      <c r="DA51" s="5">
        <f t="shared" si="155"/>
        <v>2.3788424272408903</v>
      </c>
      <c r="DB51" s="5">
        <f t="shared" si="155"/>
        <v>1.0642644121206857</v>
      </c>
      <c r="DC51" s="5">
        <f t="shared" si="155"/>
        <v>0.28281796626703493</v>
      </c>
      <c r="DD51" s="5">
        <f t="shared" si="155"/>
        <v>1.3876369372124886</v>
      </c>
      <c r="DE51" s="5">
        <f t="shared" si="155"/>
        <v>3.109998699662353</v>
      </c>
      <c r="DF51" s="5">
        <f t="shared" si="155"/>
        <v>0.12877998446791938</v>
      </c>
      <c r="DG51" s="5">
        <f t="shared" si="155"/>
        <v>2.6055385704307099</v>
      </c>
    </row>
    <row r="52" spans="1:111" s="5" customFormat="1" x14ac:dyDescent="0.2">
      <c r="A52" s="5" t="s">
        <v>158</v>
      </c>
      <c r="B52" s="5">
        <f>(POWER(B33/B25, 1/8)-1)*100</f>
        <v>2.586835298116763</v>
      </c>
      <c r="C52" s="5">
        <f t="shared" ref="C52:BN52" si="156">(POWER(C33/C25, 1/8)-1)*100</f>
        <v>-0.18380350340858609</v>
      </c>
      <c r="D52" s="5">
        <f t="shared" si="156"/>
        <v>1.9272739421103413</v>
      </c>
      <c r="E52" s="5">
        <f t="shared" si="156"/>
        <v>1.4791659687843683</v>
      </c>
      <c r="F52" s="5">
        <f t="shared" si="156"/>
        <v>2.833237202816119</v>
      </c>
      <c r="G52" s="5">
        <f t="shared" si="156"/>
        <v>0.24390242039957766</v>
      </c>
      <c r="H52" s="5">
        <f t="shared" si="156"/>
        <v>2.1910366438825601</v>
      </c>
      <c r="I52" s="5">
        <f t="shared" si="156"/>
        <v>4.0751129286775933</v>
      </c>
      <c r="J52" s="5">
        <f t="shared" si="156"/>
        <v>0.19928910504851682</v>
      </c>
      <c r="K52" s="5">
        <f t="shared" si="156"/>
        <v>3.0519944975771596</v>
      </c>
      <c r="L52" s="5">
        <f t="shared" si="156"/>
        <v>3.5726450906512275</v>
      </c>
      <c r="M52" s="5">
        <f t="shared" si="156"/>
        <v>-0.6470853000566712</v>
      </c>
      <c r="N52" s="5">
        <f t="shared" si="156"/>
        <v>2.3175120629732371</v>
      </c>
      <c r="O52" s="5">
        <f t="shared" si="156"/>
        <v>1.4939430647439966</v>
      </c>
      <c r="P52" s="5">
        <f t="shared" si="156"/>
        <v>3.8214147982937652</v>
      </c>
      <c r="Q52" s="5">
        <f t="shared" si="156"/>
        <v>0.25479799122631874</v>
      </c>
      <c r="R52" s="5">
        <f t="shared" si="156"/>
        <v>2.5326291818044577</v>
      </c>
      <c r="S52" s="5">
        <f t="shared" si="156"/>
        <v>5.2802569704829549</v>
      </c>
      <c r="T52" s="5">
        <f t="shared" si="156"/>
        <v>0.23246393507672103</v>
      </c>
      <c r="U52" s="5">
        <f t="shared" si="156"/>
        <v>4.2268423878809802</v>
      </c>
      <c r="V52" s="5">
        <f t="shared" si="156"/>
        <v>2.8061987440228586</v>
      </c>
      <c r="W52" s="5">
        <f t="shared" si="156"/>
        <v>-0.44952012622208048</v>
      </c>
      <c r="X52" s="5">
        <f t="shared" si="156"/>
        <v>1.8151667958722362</v>
      </c>
      <c r="Y52" s="5">
        <f t="shared" si="156"/>
        <v>1.6722582160429766</v>
      </c>
      <c r="Z52" s="5">
        <f t="shared" si="156"/>
        <v>3.0531275347572162</v>
      </c>
      <c r="AA52" s="5">
        <f t="shared" si="156"/>
        <v>0.34698831396684504</v>
      </c>
      <c r="AB52" s="5">
        <f t="shared" si="156"/>
        <v>2.3029492264592388</v>
      </c>
      <c r="AC52" s="5">
        <f t="shared" si="156"/>
        <v>4.6827814375698606</v>
      </c>
      <c r="AD52" s="5">
        <f t="shared" si="156"/>
        <v>0.21117517162001498</v>
      </c>
      <c r="AE52" s="5">
        <f t="shared" si="156"/>
        <v>3.6995808629814109</v>
      </c>
      <c r="AF52" s="5">
        <f t="shared" si="156"/>
        <v>2.7820536020869202</v>
      </c>
      <c r="AG52" s="5">
        <f t="shared" si="156"/>
        <v>-0.45595294036216982</v>
      </c>
      <c r="AH52" s="5">
        <f t="shared" si="156"/>
        <v>2.0183667029894714</v>
      </c>
      <c r="AI52" s="5">
        <f t="shared" si="156"/>
        <v>1.5814597203873237</v>
      </c>
      <c r="AJ52" s="5">
        <f t="shared" si="156"/>
        <v>3.0289243989378933</v>
      </c>
      <c r="AK52" s="5">
        <f t="shared" si="156"/>
        <v>0.20991149743658788</v>
      </c>
      <c r="AL52" s="5">
        <f t="shared" si="156"/>
        <v>2.1576176344044296</v>
      </c>
      <c r="AM52" s="5">
        <f t="shared" si="156"/>
        <v>4.0747622630797453</v>
      </c>
      <c r="AN52" s="5">
        <f t="shared" si="156"/>
        <v>0.19659818551140962</v>
      </c>
      <c r="AO52" s="5">
        <f t="shared" si="156"/>
        <v>3.0818743305883745</v>
      </c>
      <c r="AP52" s="5">
        <f t="shared" si="156"/>
        <v>2.8799659904384045</v>
      </c>
      <c r="AQ52" s="5">
        <f t="shared" si="156"/>
        <v>-0.43025296985107486</v>
      </c>
      <c r="AR52" s="5">
        <f t="shared" si="156"/>
        <v>1.8491475065384844</v>
      </c>
      <c r="AS52" s="5">
        <f t="shared" si="156"/>
        <v>1.4500204950657736</v>
      </c>
      <c r="AT52" s="5">
        <f t="shared" si="156"/>
        <v>3.1270719617044307</v>
      </c>
      <c r="AU52" s="5">
        <f t="shared" si="156"/>
        <v>0.2109189339952966</v>
      </c>
      <c r="AV52" s="5">
        <f t="shared" si="156"/>
        <v>2.145575415638401</v>
      </c>
      <c r="AW52" s="5">
        <f t="shared" si="156"/>
        <v>4.3905976055440776</v>
      </c>
      <c r="AX52" s="5">
        <f t="shared" si="156"/>
        <v>0.1970166820765451</v>
      </c>
      <c r="AY52" s="5">
        <f t="shared" si="156"/>
        <v>3.4839079909321002</v>
      </c>
      <c r="AZ52" s="5">
        <f t="shared" si="156"/>
        <v>2.5041447731828592</v>
      </c>
      <c r="BA52" s="5">
        <f t="shared" si="156"/>
        <v>-0.23484517953908934</v>
      </c>
      <c r="BB52" s="5">
        <f t="shared" si="156"/>
        <v>2.0072990390907597</v>
      </c>
      <c r="BC52" s="5">
        <f t="shared" si="156"/>
        <v>1.4751282083129702</v>
      </c>
      <c r="BD52" s="5">
        <f t="shared" si="156"/>
        <v>2.7503480646509537</v>
      </c>
      <c r="BE52" s="5">
        <f t="shared" si="156"/>
        <v>0.29412178231402741</v>
      </c>
      <c r="BF52" s="5">
        <f t="shared" si="156"/>
        <v>2.1824254847194746</v>
      </c>
      <c r="BG52" s="5">
        <f t="shared" si="156"/>
        <v>4.398937416350468</v>
      </c>
      <c r="BH52" s="5">
        <f t="shared" si="156"/>
        <v>0.20009079577172351</v>
      </c>
      <c r="BI52" s="5">
        <f t="shared" si="156"/>
        <v>3.4596969627603391</v>
      </c>
      <c r="BJ52" s="5">
        <f t="shared" si="156"/>
        <v>2.0546693789915471</v>
      </c>
      <c r="BK52" s="5">
        <f t="shared" si="156"/>
        <v>-0.13888505012964458</v>
      </c>
      <c r="BL52" s="5">
        <f t="shared" si="156"/>
        <v>1.7951963735163057</v>
      </c>
      <c r="BM52" s="5">
        <f t="shared" si="156"/>
        <v>1.4916524130520026</v>
      </c>
      <c r="BN52" s="5">
        <f t="shared" si="156"/>
        <v>2.2997930817100443</v>
      </c>
      <c r="BO52" s="5">
        <f t="shared" ref="BO52:DG52" si="157">(POWER(BO33/BO25, 1/8)-1)*100</f>
        <v>0.28193662559181654</v>
      </c>
      <c r="BP52" s="5">
        <f t="shared" si="157"/>
        <v>1.9975302257524197</v>
      </c>
      <c r="BQ52" s="5">
        <f t="shared" si="157"/>
        <v>3.5887785930648786</v>
      </c>
      <c r="BR52" s="5">
        <f t="shared" si="157"/>
        <v>0.1811750332020301</v>
      </c>
      <c r="BS52" s="5">
        <f t="shared" si="157"/>
        <v>2.6299984470248283</v>
      </c>
      <c r="BT52" s="5">
        <f t="shared" si="157"/>
        <v>2.6229641929745418</v>
      </c>
      <c r="BU52" s="5">
        <f t="shared" si="157"/>
        <v>-5.5755923610889546E-2</v>
      </c>
      <c r="BV52" s="5">
        <f t="shared" si="157"/>
        <v>2.5777511125846475</v>
      </c>
      <c r="BW52" s="5">
        <f t="shared" si="157"/>
        <v>1.3220054493694455</v>
      </c>
      <c r="BX52" s="5">
        <f t="shared" si="157"/>
        <v>2.8694528751681103</v>
      </c>
      <c r="BY52" s="5">
        <f t="shared" si="157"/>
        <v>0.22585815632869544</v>
      </c>
      <c r="BZ52" s="5">
        <f t="shared" si="157"/>
        <v>2.3864781004687918</v>
      </c>
      <c r="CA52" s="5">
        <f t="shared" si="157"/>
        <v>4.5965197184632656</v>
      </c>
      <c r="CB52" s="5">
        <f t="shared" si="157"/>
        <v>0.21762663584490305</v>
      </c>
      <c r="CC52" s="5">
        <f t="shared" si="157"/>
        <v>3.515272337312636</v>
      </c>
      <c r="CD52" s="5">
        <f t="shared" si="157"/>
        <v>3.3429621790129094</v>
      </c>
      <c r="CE52" s="5">
        <f t="shared" si="157"/>
        <v>-0.29019347919710947</v>
      </c>
      <c r="CF52" s="5">
        <f t="shared" si="157"/>
        <v>2.5263717709194777</v>
      </c>
      <c r="CG52" s="5">
        <f t="shared" si="157"/>
        <v>1.4238624619553608</v>
      </c>
      <c r="CH52" s="5">
        <f t="shared" si="157"/>
        <v>3.59118021443805</v>
      </c>
      <c r="CI52" s="5">
        <f t="shared" si="157"/>
        <v>0.10932753332106859</v>
      </c>
      <c r="CJ52" s="5">
        <f t="shared" si="157"/>
        <v>2.5333332551622512</v>
      </c>
      <c r="CK52" s="5">
        <f t="shared" si="157"/>
        <v>5.0980606048103061</v>
      </c>
      <c r="CL52" s="5">
        <f t="shared" si="157"/>
        <v>0.23180499463706372</v>
      </c>
      <c r="CM52" s="5">
        <f t="shared" si="157"/>
        <v>3.9993510054646686</v>
      </c>
      <c r="CN52" s="5">
        <f t="shared" si="157"/>
        <v>3.1972948416776781</v>
      </c>
      <c r="CO52" s="5">
        <f t="shared" si="157"/>
        <v>-0.12770623491098476</v>
      </c>
      <c r="CP52" s="5">
        <f t="shared" si="157"/>
        <v>2.4905675226322366</v>
      </c>
      <c r="CQ52" s="5">
        <f t="shared" si="157"/>
        <v>1.5353275062444993</v>
      </c>
      <c r="CR52" s="5">
        <f t="shared" si="157"/>
        <v>3.4451630007344969</v>
      </c>
      <c r="CS52" s="5">
        <f t="shared" si="157"/>
        <v>0.15355156003133974</v>
      </c>
      <c r="CT52" s="5">
        <f t="shared" si="157"/>
        <v>2.5821397710375615</v>
      </c>
      <c r="CU52" s="5">
        <f t="shared" si="157"/>
        <v>4.5634109164055747</v>
      </c>
      <c r="CV52" s="5">
        <f t="shared" si="157"/>
        <v>0.23304676637290189</v>
      </c>
      <c r="CW52" s="5">
        <f t="shared" si="157"/>
        <v>3.2977809978224304</v>
      </c>
      <c r="CX52" s="5">
        <f t="shared" si="157"/>
        <v>3.1025342033778047</v>
      </c>
      <c r="CY52" s="5">
        <f t="shared" si="157"/>
        <v>-0.12156147263802097</v>
      </c>
      <c r="CZ52" s="5">
        <f t="shared" si="157"/>
        <v>1.4504365455925816</v>
      </c>
      <c r="DA52" s="5">
        <f t="shared" si="157"/>
        <v>1.4618279669612377</v>
      </c>
      <c r="DB52" s="5">
        <f t="shared" si="157"/>
        <v>3.3501747581645702</v>
      </c>
      <c r="DC52" s="5">
        <f t="shared" si="157"/>
        <v>0.14695925617538297</v>
      </c>
      <c r="DD52" s="5">
        <f t="shared" si="157"/>
        <v>2.2278047157494152</v>
      </c>
      <c r="DE52" s="5">
        <f t="shared" si="157"/>
        <v>4.0054554178730495</v>
      </c>
      <c r="DF52" s="5">
        <f t="shared" si="157"/>
        <v>0.20183861750282528</v>
      </c>
      <c r="DG52" s="5">
        <f t="shared" si="157"/>
        <v>2.933545988013142</v>
      </c>
    </row>
    <row r="53" spans="1:111" s="5" customFormat="1" x14ac:dyDescent="0.2">
      <c r="A53" s="5" t="s">
        <v>159</v>
      </c>
      <c r="B53" s="5">
        <f>(POWER(B44/B33, 1/11)-1)*100</f>
        <v>1.2145058685118615</v>
      </c>
      <c r="C53" s="5">
        <f t="shared" ref="C53:BN53" si="158">(POWER(C44/C33, 1/11)-1)*100</f>
        <v>-7.5677189853007309E-2</v>
      </c>
      <c r="D53" s="5">
        <f t="shared" si="158"/>
        <v>2.404399838018545E-2</v>
      </c>
      <c r="E53" s="5">
        <f t="shared" si="158"/>
        <v>2.3171415716571886E-2</v>
      </c>
      <c r="F53" s="5">
        <f t="shared" si="158"/>
        <v>3.4623520454152068</v>
      </c>
      <c r="G53" s="5">
        <f t="shared" si="158"/>
        <v>0.15623114331666521</v>
      </c>
      <c r="H53" s="5">
        <f t="shared" si="158"/>
        <v>0.4723989634218162</v>
      </c>
      <c r="I53" s="5">
        <f t="shared" si="158"/>
        <v>0.79845914184726308</v>
      </c>
      <c r="J53" s="5">
        <f t="shared" si="158"/>
        <v>4.2856508617017397E-2</v>
      </c>
      <c r="K53" s="5">
        <f t="shared" si="158"/>
        <v>0.5648210866588288</v>
      </c>
      <c r="L53" s="5">
        <f t="shared" si="158"/>
        <v>1.7494550187931113</v>
      </c>
      <c r="M53" s="5">
        <f t="shared" si="158"/>
        <v>-0.16578894436636293</v>
      </c>
      <c r="N53" s="5">
        <f t="shared" si="158"/>
        <v>0.74143751110682388</v>
      </c>
      <c r="O53" s="5">
        <f t="shared" si="158"/>
        <v>9.9943165239535503E-3</v>
      </c>
      <c r="P53" s="5">
        <f t="shared" si="158"/>
        <v>4.0091817398139051</v>
      </c>
      <c r="Q53" s="5">
        <f t="shared" si="158"/>
        <v>0.13390797889158979</v>
      </c>
      <c r="R53" s="5">
        <f t="shared" si="158"/>
        <v>0.8460517178491056</v>
      </c>
      <c r="S53" s="5">
        <f t="shared" si="158"/>
        <v>1.5214716748318313</v>
      </c>
      <c r="T53" s="5">
        <f t="shared" si="158"/>
        <v>7.7194071103248163E-2</v>
      </c>
      <c r="U53" s="5">
        <f t="shared" si="158"/>
        <v>1.1220136235550848</v>
      </c>
      <c r="V53" s="5">
        <f t="shared" si="158"/>
        <v>1.0185366730504963</v>
      </c>
      <c r="W53" s="5">
        <f t="shared" si="158"/>
        <v>-5.092447401164879E-2</v>
      </c>
      <c r="X53" s="5">
        <f t="shared" si="158"/>
        <v>-0.1856090421748946</v>
      </c>
      <c r="Y53" s="5">
        <f t="shared" si="158"/>
        <v>0.12970854662932574</v>
      </c>
      <c r="Z53" s="5">
        <f t="shared" si="158"/>
        <v>3.2620306219502737</v>
      </c>
      <c r="AA53" s="5">
        <f t="shared" si="158"/>
        <v>0.16205144824719131</v>
      </c>
      <c r="AB53" s="5">
        <f t="shared" si="158"/>
        <v>0.37422887731313192</v>
      </c>
      <c r="AC53" s="5">
        <f t="shared" si="158"/>
        <v>0.67852656796985045</v>
      </c>
      <c r="AD53" s="5">
        <f t="shared" si="158"/>
        <v>3.4259120069290994E-2</v>
      </c>
      <c r="AE53" s="5">
        <f t="shared" si="158"/>
        <v>0.50428567371947342</v>
      </c>
      <c r="AF53" s="5">
        <f t="shared" si="158"/>
        <v>1.2117640757137949</v>
      </c>
      <c r="AG53" s="5">
        <f t="shared" si="158"/>
        <v>-0.15983947993543079</v>
      </c>
      <c r="AH53" s="5">
        <f t="shared" si="158"/>
        <v>1.2487267509798894</v>
      </c>
      <c r="AI53" s="5">
        <f t="shared" si="158"/>
        <v>-1.3124024189115069E-2</v>
      </c>
      <c r="AJ53" s="5">
        <f t="shared" si="158"/>
        <v>3.4595493608664318</v>
      </c>
      <c r="AK53" s="5">
        <f t="shared" si="158"/>
        <v>5.6692738429253708E-2</v>
      </c>
      <c r="AL53" s="5">
        <f t="shared" si="158"/>
        <v>0.62793121160713561</v>
      </c>
      <c r="AM53" s="5">
        <f t="shared" si="158"/>
        <v>1.0698554876352517</v>
      </c>
      <c r="AN53" s="5">
        <f t="shared" si="158"/>
        <v>5.6980868059786083E-2</v>
      </c>
      <c r="AO53" s="5">
        <f t="shared" si="158"/>
        <v>0.76065207919224775</v>
      </c>
      <c r="AP53" s="5">
        <f t="shared" si="158"/>
        <v>1.4275950691304606</v>
      </c>
      <c r="AQ53" s="5">
        <f t="shared" si="158"/>
        <v>-0.11833743087695803</v>
      </c>
      <c r="AR53" s="5">
        <f t="shared" si="158"/>
        <v>0.14329775282169166</v>
      </c>
      <c r="AS53" s="5">
        <f t="shared" si="158"/>
        <v>2.5572825427921941E-2</v>
      </c>
      <c r="AT53" s="5">
        <f t="shared" si="158"/>
        <v>3.6801736877015045</v>
      </c>
      <c r="AU53" s="5">
        <f t="shared" si="158"/>
        <v>6.4427430740310321E-2</v>
      </c>
      <c r="AV53" s="5">
        <f t="shared" si="158"/>
        <v>0.47580771551456458</v>
      </c>
      <c r="AW53" s="5">
        <f t="shared" si="158"/>
        <v>0.86880417640902152</v>
      </c>
      <c r="AX53" s="5">
        <f t="shared" si="158"/>
        <v>4.3570145330407151E-2</v>
      </c>
      <c r="AY53" s="5">
        <f t="shared" si="158"/>
        <v>0.64837328139635275</v>
      </c>
      <c r="AZ53" s="5">
        <f t="shared" si="158"/>
        <v>1.322953518757819</v>
      </c>
      <c r="BA53" s="5">
        <f t="shared" si="158"/>
        <v>-0.12277088616579057</v>
      </c>
      <c r="BB53" s="5">
        <f t="shared" si="158"/>
        <v>0.3773518872378645</v>
      </c>
      <c r="BC53" s="5">
        <f t="shared" si="158"/>
        <v>-4.6706537319474162E-2</v>
      </c>
      <c r="BD53" s="5">
        <f t="shared" si="158"/>
        <v>3.5732081808274696</v>
      </c>
      <c r="BE53" s="5">
        <f t="shared" si="158"/>
        <v>0.2089072804486003</v>
      </c>
      <c r="BF53" s="5">
        <f t="shared" si="158"/>
        <v>0.57855553210912625</v>
      </c>
      <c r="BG53" s="5">
        <f t="shared" si="158"/>
        <v>1.0383180276754667</v>
      </c>
      <c r="BH53" s="5">
        <f t="shared" si="158"/>
        <v>5.2847705648750853E-2</v>
      </c>
      <c r="BI53" s="5">
        <f t="shared" si="158"/>
        <v>0.76567601109192029</v>
      </c>
      <c r="BJ53" s="5">
        <f t="shared" si="158"/>
        <v>1.2568358756240183</v>
      </c>
      <c r="BK53" s="5">
        <f t="shared" si="158"/>
        <v>-0.1240181711569921</v>
      </c>
      <c r="BL53" s="5">
        <f t="shared" si="158"/>
        <v>-3.0349400187013043E-2</v>
      </c>
      <c r="BM53" s="5">
        <f t="shared" si="158"/>
        <v>9.9828024136838778E-2</v>
      </c>
      <c r="BN53" s="5">
        <f t="shared" si="158"/>
        <v>3.5056221484537131</v>
      </c>
      <c r="BO53" s="5">
        <f t="shared" ref="BO53:DG53" si="159">(POWER(BO44/BO33, 1/11)-1)*100</f>
        <v>0.14216664838424542</v>
      </c>
      <c r="BP53" s="5">
        <f t="shared" si="159"/>
        <v>0.472824592075205</v>
      </c>
      <c r="BQ53" s="5">
        <f t="shared" si="159"/>
        <v>0.78184073447138402</v>
      </c>
      <c r="BR53" s="5">
        <f t="shared" si="159"/>
        <v>4.276805886820334E-2</v>
      </c>
      <c r="BS53" s="5">
        <f t="shared" si="159"/>
        <v>0.54403577541324299</v>
      </c>
      <c r="BT53" s="5">
        <f t="shared" si="159"/>
        <v>1.0851521808582953</v>
      </c>
      <c r="BU53" s="5">
        <f t="shared" si="159"/>
        <v>6.9057105795744533E-2</v>
      </c>
      <c r="BV53" s="5">
        <f t="shared" si="159"/>
        <v>-0.58846915614921835</v>
      </c>
      <c r="BW53" s="5">
        <f t="shared" si="159"/>
        <v>-5.5079974857530356E-2</v>
      </c>
      <c r="BX53" s="5">
        <f t="shared" si="159"/>
        <v>3.3301255759428106</v>
      </c>
      <c r="BY53" s="5">
        <f t="shared" si="159"/>
        <v>9.1190672360141889E-2</v>
      </c>
      <c r="BZ53" s="5">
        <f t="shared" si="159"/>
        <v>0.24285014130511762</v>
      </c>
      <c r="CA53" s="5">
        <f t="shared" si="159"/>
        <v>0.42269011125453115</v>
      </c>
      <c r="CB53" s="5">
        <f t="shared" si="159"/>
        <v>2.2139794096109888E-2</v>
      </c>
      <c r="CC53" s="5">
        <f t="shared" si="159"/>
        <v>0.3057281929543576</v>
      </c>
      <c r="CD53" s="5">
        <f t="shared" si="159"/>
        <v>1.0083295209163179</v>
      </c>
      <c r="CE53" s="5">
        <f t="shared" si="159"/>
        <v>1.6736588170673805E-2</v>
      </c>
      <c r="CF53" s="5">
        <f t="shared" si="159"/>
        <v>-0.38339735528617469</v>
      </c>
      <c r="CG53" s="5">
        <f t="shared" si="159"/>
        <v>-7.0561505356525611E-2</v>
      </c>
      <c r="CH53" s="5">
        <f t="shared" si="159"/>
        <v>3.2515967818754099</v>
      </c>
      <c r="CI53" s="5">
        <f t="shared" si="159"/>
        <v>0.13892636250181223</v>
      </c>
      <c r="CJ53" s="5">
        <f t="shared" si="159"/>
        <v>0.30004775154888197</v>
      </c>
      <c r="CK53" s="5">
        <f t="shared" si="159"/>
        <v>0.53649495386287605</v>
      </c>
      <c r="CL53" s="5">
        <f t="shared" si="159"/>
        <v>2.7434641328372145E-2</v>
      </c>
      <c r="CM53" s="5">
        <f t="shared" si="159"/>
        <v>0.39518130966305076</v>
      </c>
      <c r="CN53" s="5">
        <f t="shared" si="159"/>
        <v>0.5428760253459064</v>
      </c>
      <c r="CO53" s="5">
        <f t="shared" si="159"/>
        <v>-9.3527445207852722E-3</v>
      </c>
      <c r="CP53" s="5">
        <f t="shared" si="159"/>
        <v>-0.42209842094055317</v>
      </c>
      <c r="CQ53" s="5">
        <f t="shared" si="159"/>
        <v>-7.4016535825127683E-2</v>
      </c>
      <c r="CR53" s="5">
        <f t="shared" si="159"/>
        <v>2.7758061527926925</v>
      </c>
      <c r="CS53" s="5">
        <f t="shared" si="159"/>
        <v>0.1827866076563156</v>
      </c>
      <c r="CT53" s="5">
        <f t="shared" si="159"/>
        <v>0.11050667971577166</v>
      </c>
      <c r="CU53" s="5">
        <f t="shared" si="159"/>
        <v>0.17920309316241667</v>
      </c>
      <c r="CV53" s="5">
        <f t="shared" si="159"/>
        <v>9.9861888945618205E-3</v>
      </c>
      <c r="CW53" s="5">
        <f t="shared" si="159"/>
        <v>0.12304242668399468</v>
      </c>
      <c r="CX53" s="5">
        <f t="shared" si="159"/>
        <v>1.3901339211204178</v>
      </c>
      <c r="CY53" s="5">
        <f t="shared" si="159"/>
        <v>3.3195605662328376E-2</v>
      </c>
      <c r="CZ53" s="5">
        <f t="shared" si="159"/>
        <v>-0.23672072141265321</v>
      </c>
      <c r="DA53" s="5">
        <f t="shared" si="159"/>
        <v>7.4416245962116712E-2</v>
      </c>
      <c r="DB53" s="5">
        <f t="shared" si="159"/>
        <v>3.6418805749685035</v>
      </c>
      <c r="DC53" s="5">
        <f t="shared" si="159"/>
        <v>0.15525913469762731</v>
      </c>
      <c r="DD53" s="5">
        <f t="shared" si="159"/>
        <v>0.58711506661695001</v>
      </c>
      <c r="DE53" s="5">
        <f t="shared" si="159"/>
        <v>0.96122300659102766</v>
      </c>
      <c r="DF53" s="5">
        <f t="shared" si="159"/>
        <v>5.300107695371814E-2</v>
      </c>
      <c r="DG53" s="5">
        <f t="shared" si="159"/>
        <v>0.66336828863180486</v>
      </c>
    </row>
    <row r="54" spans="1:111" s="5" customFormat="1" x14ac:dyDescent="0.2">
      <c r="A54" s="5" t="s">
        <v>160</v>
      </c>
      <c r="B54" s="5">
        <f>(POWER(B48/B44, 1/4)-1)*100</f>
        <v>0.18769016289001961</v>
      </c>
      <c r="C54" s="5">
        <f t="shared" ref="C54:BN54" si="160">(POWER(C48/C44, 1/4)-1)*100</f>
        <v>-5.5178530870592102E-2</v>
      </c>
      <c r="D54" s="5">
        <f t="shared" si="160"/>
        <v>1.2971412890170342</v>
      </c>
      <c r="E54" s="5">
        <f t="shared" si="160"/>
        <v>2.2634240923286253</v>
      </c>
      <c r="F54" s="5">
        <f t="shared" si="160"/>
        <v>3.5147822881120172</v>
      </c>
      <c r="G54" s="5">
        <f t="shared" si="160"/>
        <v>-0.16152433672108613</v>
      </c>
      <c r="H54" s="5">
        <f t="shared" si="160"/>
        <v>0.58237472614395269</v>
      </c>
      <c r="I54" s="5">
        <f t="shared" si="160"/>
        <v>0.96014081297892684</v>
      </c>
      <c r="J54" s="5">
        <f t="shared" si="160"/>
        <v>5.262761392255122E-2</v>
      </c>
      <c r="K54" s="5">
        <f t="shared" si="160"/>
        <v>0.66622579676816063</v>
      </c>
      <c r="L54" s="5">
        <f t="shared" si="160"/>
        <v>0.77699839985647667</v>
      </c>
      <c r="M54" s="5">
        <f t="shared" si="160"/>
        <v>-0.52431820350022917</v>
      </c>
      <c r="N54" s="5">
        <f t="shared" si="160"/>
        <v>1.2471828816402741</v>
      </c>
      <c r="O54" s="5">
        <f t="shared" si="160"/>
        <v>2.4113214325967691</v>
      </c>
      <c r="P54" s="5">
        <f t="shared" si="160"/>
        <v>4.1236606218773231</v>
      </c>
      <c r="Q54" s="5">
        <f t="shared" si="160"/>
        <v>-0.3010948737164898</v>
      </c>
      <c r="R54" s="5">
        <f t="shared" si="160"/>
        <v>0.37217118724686138</v>
      </c>
      <c r="S54" s="5">
        <f t="shared" si="160"/>
        <v>0.64092510591742258</v>
      </c>
      <c r="T54" s="5">
        <f t="shared" si="160"/>
        <v>3.3862856318256362E-2</v>
      </c>
      <c r="U54" s="5">
        <f t="shared" si="160"/>
        <v>0.45980072964519891</v>
      </c>
      <c r="V54" s="5">
        <f t="shared" si="160"/>
        <v>0.12872890801018944</v>
      </c>
      <c r="W54" s="5">
        <f t="shared" si="160"/>
        <v>-0.69597312571828551</v>
      </c>
      <c r="X54" s="5">
        <f t="shared" si="160"/>
        <v>2.0080808942503081</v>
      </c>
      <c r="Y54" s="5">
        <f t="shared" si="160"/>
        <v>2.3019390344933166</v>
      </c>
      <c r="Z54" s="5">
        <f t="shared" si="160"/>
        <v>3.4538630129755665</v>
      </c>
      <c r="AA54" s="5">
        <f t="shared" si="160"/>
        <v>-5.8283127256686384E-2</v>
      </c>
      <c r="AB54" s="5">
        <f t="shared" si="160"/>
        <v>0.49300261422122738</v>
      </c>
      <c r="AC54" s="5">
        <f t="shared" si="160"/>
        <v>0.87294672194742073</v>
      </c>
      <c r="AD54" s="5">
        <f t="shared" si="160"/>
        <v>4.4982730451237352E-2</v>
      </c>
      <c r="AE54" s="5">
        <f t="shared" si="160"/>
        <v>0.63815189468843236</v>
      </c>
      <c r="AF54" s="5">
        <f t="shared" si="160"/>
        <v>0.1995230390105851</v>
      </c>
      <c r="AG54" s="5">
        <f t="shared" si="160"/>
        <v>2.2775106324379735E-2</v>
      </c>
      <c r="AH54" s="5">
        <f t="shared" si="160"/>
        <v>0.38375727229751355</v>
      </c>
      <c r="AI54" s="5">
        <f t="shared" si="160"/>
        <v>2.1570260925332096</v>
      </c>
      <c r="AJ54" s="5">
        <f t="shared" si="160"/>
        <v>3.5270081173877532</v>
      </c>
      <c r="AK54" s="5">
        <f t="shared" si="160"/>
        <v>9.3212572281231587E-3</v>
      </c>
      <c r="AL54" s="5">
        <f t="shared" si="160"/>
        <v>0.55089696880028516</v>
      </c>
      <c r="AM54" s="5">
        <f t="shared" si="160"/>
        <v>0.90968536412010526</v>
      </c>
      <c r="AN54" s="5">
        <f t="shared" si="160"/>
        <v>4.9801882125288799E-2</v>
      </c>
      <c r="AO54" s="5">
        <f t="shared" si="160"/>
        <v>0.63208316791349972</v>
      </c>
      <c r="AP54" s="5">
        <f t="shared" si="160"/>
        <v>0.40698322619832084</v>
      </c>
      <c r="AQ54" s="5">
        <f t="shared" si="160"/>
        <v>-0.48968272000581292</v>
      </c>
      <c r="AR54" s="5">
        <f t="shared" si="160"/>
        <v>0.68922342468602515</v>
      </c>
      <c r="AS54" s="5">
        <f t="shared" si="160"/>
        <v>2.251585764928854</v>
      </c>
      <c r="AT54" s="5">
        <f t="shared" si="160"/>
        <v>3.7413577652863683</v>
      </c>
      <c r="AU54" s="5">
        <f t="shared" si="160"/>
        <v>-9.3020472119076381E-2</v>
      </c>
      <c r="AV54" s="5">
        <f t="shared" si="160"/>
        <v>0.27968665783684177</v>
      </c>
      <c r="AW54" s="5">
        <f t="shared" si="160"/>
        <v>0.49737771366498151</v>
      </c>
      <c r="AX54" s="5">
        <f t="shared" si="160"/>
        <v>2.5559516508688596E-2</v>
      </c>
      <c r="AY54" s="5">
        <f t="shared" si="160"/>
        <v>0.36505863866562738</v>
      </c>
      <c r="AZ54" s="5">
        <f t="shared" si="160"/>
        <v>0.79587855411362707</v>
      </c>
      <c r="BA54" s="5">
        <f t="shared" si="160"/>
        <v>5.0560177973890674E-2</v>
      </c>
      <c r="BB54" s="5">
        <f t="shared" si="160"/>
        <v>1.3514666558826605</v>
      </c>
      <c r="BC54" s="5">
        <f t="shared" si="160"/>
        <v>2.2763591905531122</v>
      </c>
      <c r="BD54" s="5">
        <f t="shared" si="160"/>
        <v>4.1431677594739202</v>
      </c>
      <c r="BE54" s="5">
        <f t="shared" si="160"/>
        <v>-8.7633233665307397E-2</v>
      </c>
      <c r="BF54" s="5">
        <f t="shared" si="160"/>
        <v>1.0304883186904812</v>
      </c>
      <c r="BG54" s="5">
        <f t="shared" si="160"/>
        <v>1.7800502574415233</v>
      </c>
      <c r="BH54" s="5">
        <f t="shared" si="160"/>
        <v>9.3489799631218951E-2</v>
      </c>
      <c r="BI54" s="5">
        <f t="shared" si="160"/>
        <v>1.2756100023389338</v>
      </c>
      <c r="BJ54" s="5">
        <f t="shared" si="160"/>
        <v>-0.10306121963382653</v>
      </c>
      <c r="BK54" s="5">
        <f t="shared" si="160"/>
        <v>-5.6981337522088449E-2</v>
      </c>
      <c r="BL54" s="5">
        <f t="shared" si="160"/>
        <v>0.55548919809775832</v>
      </c>
      <c r="BM54" s="5">
        <f t="shared" si="160"/>
        <v>2.2067115481529509</v>
      </c>
      <c r="BN54" s="5">
        <f t="shared" si="160"/>
        <v>3.214375461554897</v>
      </c>
      <c r="BO54" s="5">
        <f t="shared" ref="BO54:DG54" si="161">(POWER(BO48/BO44, 1/4)-1)*100</f>
        <v>-6.6692976736137943E-2</v>
      </c>
      <c r="BP54" s="5">
        <f t="shared" si="161"/>
        <v>0.39749271362015115</v>
      </c>
      <c r="BQ54" s="5">
        <f t="shared" si="161"/>
        <v>0.64302908242208634</v>
      </c>
      <c r="BR54" s="5">
        <f t="shared" si="161"/>
        <v>3.5856200610795419E-2</v>
      </c>
      <c r="BS54" s="5">
        <f t="shared" si="161"/>
        <v>0.44002782032288579</v>
      </c>
      <c r="BT54" s="5">
        <f t="shared" si="161"/>
        <v>0.2393133043504303</v>
      </c>
      <c r="BU54" s="5">
        <f t="shared" si="161"/>
        <v>-0.21791225038361173</v>
      </c>
      <c r="BV54" s="5">
        <f t="shared" si="161"/>
        <v>2.9971062466169762</v>
      </c>
      <c r="BW54" s="5">
        <f t="shared" si="161"/>
        <v>2.0501792948207642</v>
      </c>
      <c r="BX54" s="5">
        <f t="shared" si="161"/>
        <v>3.5681197614145121</v>
      </c>
      <c r="BY54" s="5">
        <f t="shared" si="161"/>
        <v>-0.34156393980053767</v>
      </c>
      <c r="BZ54" s="5">
        <f t="shared" si="161"/>
        <v>0.71072203544979562</v>
      </c>
      <c r="CA54" s="5">
        <f t="shared" si="161"/>
        <v>1.2146777134500075</v>
      </c>
      <c r="CB54" s="5">
        <f t="shared" si="161"/>
        <v>6.449501956171666E-2</v>
      </c>
      <c r="CC54" s="5">
        <f t="shared" si="161"/>
        <v>0.86520411947190734</v>
      </c>
      <c r="CD54" s="5">
        <f t="shared" si="161"/>
        <v>5.3353268953415522E-2</v>
      </c>
      <c r="CE54" s="5">
        <f t="shared" si="161"/>
        <v>-0.13486656844662326</v>
      </c>
      <c r="CF54" s="5">
        <f t="shared" si="161"/>
        <v>1.9853299270751856</v>
      </c>
      <c r="CG54" s="5">
        <f t="shared" si="161"/>
        <v>2.598229739512381</v>
      </c>
      <c r="CH54" s="5">
        <f t="shared" si="161"/>
        <v>3.375984255075215</v>
      </c>
      <c r="CI54" s="5">
        <f t="shared" si="161"/>
        <v>-0.4722792937028597</v>
      </c>
      <c r="CJ54" s="5">
        <f t="shared" si="161"/>
        <v>0.29927823452764457</v>
      </c>
      <c r="CK54" s="5">
        <f t="shared" si="161"/>
        <v>0.52587478473000715</v>
      </c>
      <c r="CL54" s="5">
        <f t="shared" si="161"/>
        <v>2.7308207602150247E-2</v>
      </c>
      <c r="CM54" s="5">
        <f t="shared" si="161"/>
        <v>0.38277768510559529</v>
      </c>
      <c r="CN54" s="5">
        <f t="shared" si="161"/>
        <v>-0.41964145098567496</v>
      </c>
      <c r="CO54" s="5">
        <f t="shared" si="161"/>
        <v>0.56412489911401575</v>
      </c>
      <c r="CP54" s="5">
        <f t="shared" si="161"/>
        <v>8.7967618000739378E-2</v>
      </c>
      <c r="CQ54" s="5">
        <f t="shared" si="161"/>
        <v>2.7018414930355172</v>
      </c>
      <c r="CR54" s="5">
        <f t="shared" si="161"/>
        <v>2.8872820464673987</v>
      </c>
      <c r="CS54" s="5">
        <f t="shared" si="161"/>
        <v>-0.39891555764586251</v>
      </c>
      <c r="CT54" s="5">
        <f t="shared" si="161"/>
        <v>0.21752057726125429</v>
      </c>
      <c r="CU54" s="5">
        <f t="shared" si="161"/>
        <v>0.35059656039093667</v>
      </c>
      <c r="CV54" s="5">
        <f t="shared" si="161"/>
        <v>1.9628697556672847E-2</v>
      </c>
      <c r="CW54" s="5">
        <f t="shared" si="161"/>
        <v>0.23942763736142236</v>
      </c>
      <c r="CX54" s="5">
        <f t="shared" si="161"/>
        <v>0.45492546791860988</v>
      </c>
      <c r="CY54" s="5">
        <f t="shared" si="161"/>
        <v>-0.57215983679630433</v>
      </c>
      <c r="CZ54" s="5">
        <f t="shared" si="161"/>
        <v>4.3109091270397304</v>
      </c>
      <c r="DA54" s="5">
        <f t="shared" si="161"/>
        <v>2.0182616791147412</v>
      </c>
      <c r="DB54" s="5">
        <f t="shared" si="161"/>
        <v>3.7908921013511065</v>
      </c>
      <c r="DC54" s="5">
        <f t="shared" si="161"/>
        <v>-0.23955899443717232</v>
      </c>
      <c r="DD54" s="5">
        <f t="shared" si="161"/>
        <v>0.80674079224702933</v>
      </c>
      <c r="DE54" s="5">
        <f t="shared" si="161"/>
        <v>1.2828899105025604</v>
      </c>
      <c r="DF54" s="5">
        <f t="shared" si="161"/>
        <v>7.2438483927883546E-2</v>
      </c>
      <c r="DG54" s="5">
        <f t="shared" si="161"/>
        <v>0.86403810657700308</v>
      </c>
    </row>
    <row r="55" spans="1:111" s="5" customFormat="1" x14ac:dyDescent="0.2">
      <c r="A55" s="1" t="s">
        <v>161</v>
      </c>
      <c r="B55" s="5">
        <f>(POWER(B48/B6, 1/42)-1)*100</f>
        <v>1.5407746994004601</v>
      </c>
      <c r="C55" s="5">
        <f t="shared" ref="C55:BN55" si="162">(POWER(C48/C6, 1/42)-1)*100</f>
        <v>-0.17781199337936204</v>
      </c>
      <c r="D55" s="5">
        <f t="shared" si="162"/>
        <v>0.69675310430086235</v>
      </c>
      <c r="E55" s="5">
        <f t="shared" si="162"/>
        <v>1.7693033458248797</v>
      </c>
      <c r="F55" s="5">
        <f t="shared" si="162"/>
        <v>2.5678288181933073</v>
      </c>
      <c r="G55" s="5">
        <f t="shared" si="162"/>
        <v>0.18840059588733915</v>
      </c>
      <c r="H55" s="5">
        <f t="shared" si="162"/>
        <v>1.4035980824994798</v>
      </c>
      <c r="I55" s="5">
        <f t="shared" si="162"/>
        <v>3.1105785756444959</v>
      </c>
      <c r="J55" s="5">
        <f t="shared" si="162"/>
        <v>0.12970712845401522</v>
      </c>
      <c r="K55" s="5">
        <f t="shared" si="162"/>
        <v>2.6062506371286931</v>
      </c>
      <c r="L55" s="5">
        <f t="shared" si="162"/>
        <v>2.3653022460110806</v>
      </c>
      <c r="M55" s="5">
        <f t="shared" si="162"/>
        <v>-0.56863187364417644</v>
      </c>
      <c r="N55" s="5">
        <f t="shared" si="162"/>
        <v>1.9920218620890218</v>
      </c>
      <c r="O55" s="5">
        <f t="shared" si="162"/>
        <v>1.561517776157717</v>
      </c>
      <c r="P55" s="5">
        <f t="shared" si="162"/>
        <v>3.4006962106964744</v>
      </c>
      <c r="Q55" s="5">
        <f t="shared" si="162"/>
        <v>0.10905921207189362</v>
      </c>
      <c r="R55" s="5">
        <f t="shared" si="162"/>
        <v>1.7553478409574552</v>
      </c>
      <c r="S55" s="5">
        <f t="shared" si="162"/>
        <v>5.3282024321168242</v>
      </c>
      <c r="T55" s="5">
        <f t="shared" si="162"/>
        <v>0.16414499839785268</v>
      </c>
      <c r="U55" s="5">
        <f t="shared" si="162"/>
        <v>5.4962676079953754</v>
      </c>
      <c r="V55" s="5">
        <f t="shared" si="162"/>
        <v>1.7155801763366174</v>
      </c>
      <c r="W55" s="5">
        <f t="shared" si="162"/>
        <v>-0.37444636122355712</v>
      </c>
      <c r="X55" s="5">
        <f t="shared" si="162"/>
        <v>1.0226628481493361</v>
      </c>
      <c r="Y55" s="5">
        <f t="shared" si="162"/>
        <v>1.3107734891514067</v>
      </c>
      <c r="Z55" s="5">
        <f t="shared" si="162"/>
        <v>2.7444023994757538</v>
      </c>
      <c r="AA55" s="5">
        <f t="shared" si="162"/>
        <v>0.14796715836593588</v>
      </c>
      <c r="AB55" s="5">
        <f t="shared" si="162"/>
        <v>1.2695444013630652</v>
      </c>
      <c r="AC55" s="5">
        <f t="shared" si="162"/>
        <v>3.0902508207434121</v>
      </c>
      <c r="AD55" s="5">
        <f t="shared" si="162"/>
        <v>0.11821410332650828</v>
      </c>
      <c r="AE55" s="5">
        <f t="shared" si="162"/>
        <v>2.7250510413310947</v>
      </c>
      <c r="AF55" s="5">
        <f t="shared" si="162"/>
        <v>1.7201540533696269</v>
      </c>
      <c r="AG55" s="5">
        <f t="shared" si="162"/>
        <v>-0.33587674094209818</v>
      </c>
      <c r="AH55" s="5">
        <f t="shared" si="162"/>
        <v>0.60348708605952872</v>
      </c>
      <c r="AI55" s="5">
        <f t="shared" si="162"/>
        <v>1.9961542953306877</v>
      </c>
      <c r="AJ55" s="5">
        <f t="shared" si="162"/>
        <v>2.7490225398868251</v>
      </c>
      <c r="AK55" s="5">
        <f t="shared" si="162"/>
        <v>0.18112158064300665</v>
      </c>
      <c r="AL55" s="5">
        <f t="shared" si="162"/>
        <v>1.370933173200517</v>
      </c>
      <c r="AM55" s="5">
        <f t="shared" si="162"/>
        <v>3.0153302330297116</v>
      </c>
      <c r="AN55" s="5">
        <f t="shared" si="162"/>
        <v>0.12666394723896968</v>
      </c>
      <c r="AO55" s="5">
        <f t="shared" si="162"/>
        <v>2.5150746350369069</v>
      </c>
      <c r="AP55" s="5">
        <f t="shared" si="162"/>
        <v>1.9896385667109717</v>
      </c>
      <c r="AQ55" s="5">
        <f t="shared" si="162"/>
        <v>-0.39076847586542174</v>
      </c>
      <c r="AR55" s="5">
        <f t="shared" si="162"/>
        <v>1.074123762967738</v>
      </c>
      <c r="AS55" s="5">
        <f t="shared" si="162"/>
        <v>1.9236787206396544</v>
      </c>
      <c r="AT55" s="5">
        <f t="shared" si="162"/>
        <v>3.0212328072929395</v>
      </c>
      <c r="AU55" s="5">
        <f t="shared" si="162"/>
        <v>0.16590778766714109</v>
      </c>
      <c r="AV55" s="5">
        <f t="shared" si="162"/>
        <v>1.5656824400699154</v>
      </c>
      <c r="AW55" s="5">
        <f t="shared" si="162"/>
        <v>4.5822334476790516</v>
      </c>
      <c r="AX55" s="5">
        <f t="shared" si="162"/>
        <v>0.14660416187821657</v>
      </c>
      <c r="AY55" s="5">
        <f t="shared" si="162"/>
        <v>4.5408478019875576</v>
      </c>
      <c r="AZ55" s="5">
        <f t="shared" si="162"/>
        <v>1.7233810037291297</v>
      </c>
      <c r="BA55" s="5">
        <f t="shared" si="162"/>
        <v>-0.26893950360409313</v>
      </c>
      <c r="BB55" s="5">
        <f t="shared" si="162"/>
        <v>0.81031861796470039</v>
      </c>
      <c r="BC55" s="5">
        <f t="shared" si="162"/>
        <v>1.8170212052216694</v>
      </c>
      <c r="BD55" s="5">
        <f t="shared" si="162"/>
        <v>2.7522821298698208</v>
      </c>
      <c r="BE55" s="5">
        <f t="shared" si="162"/>
        <v>0.2273601331708397</v>
      </c>
      <c r="BF55" s="5">
        <f t="shared" si="162"/>
        <v>1.5162327012186116</v>
      </c>
      <c r="BG55" s="5">
        <f t="shared" si="162"/>
        <v>3.8398960500998447</v>
      </c>
      <c r="BH55" s="5">
        <f t="shared" si="162"/>
        <v>0.14110140939460614</v>
      </c>
      <c r="BI55" s="5">
        <f t="shared" si="162"/>
        <v>3.4764041504181664</v>
      </c>
      <c r="BJ55" s="5">
        <f t="shared" si="162"/>
        <v>1.420758374797404</v>
      </c>
      <c r="BK55" s="5">
        <f t="shared" si="162"/>
        <v>-0.13827995477834198</v>
      </c>
      <c r="BL55" s="5">
        <f t="shared" si="162"/>
        <v>0.69311669997271785</v>
      </c>
      <c r="BM55" s="5">
        <f t="shared" si="162"/>
        <v>1.9997105349324418</v>
      </c>
      <c r="BN55" s="5">
        <f t="shared" si="162"/>
        <v>2.4465985648914446</v>
      </c>
      <c r="BO55" s="5">
        <f t="shared" ref="BO55:DG55" si="163">(POWER(BO48/BO6, 1/42)-1)*100</f>
        <v>0.19757863396032693</v>
      </c>
      <c r="BP55" s="5">
        <f t="shared" si="163"/>
        <v>1.4697316764213042</v>
      </c>
      <c r="BQ55" s="5">
        <f t="shared" si="163"/>
        <v>3.2281154922687572</v>
      </c>
      <c r="BR55" s="5">
        <f t="shared" si="163"/>
        <v>0.13563477148903491</v>
      </c>
      <c r="BS55" s="5">
        <f t="shared" si="163"/>
        <v>2.6919547343386974</v>
      </c>
      <c r="BT55" s="5">
        <f t="shared" si="163"/>
        <v>1.3874446316111566</v>
      </c>
      <c r="BU55" s="5">
        <f t="shared" si="163"/>
        <v>-8.6296390084439345E-2</v>
      </c>
      <c r="BV55" s="5">
        <f t="shared" si="163"/>
        <v>1.0537982986495997</v>
      </c>
      <c r="BW55" s="5">
        <f t="shared" si="163"/>
        <v>1.7863854364287723</v>
      </c>
      <c r="BX55" s="5">
        <f t="shared" si="163"/>
        <v>2.4129478633034607</v>
      </c>
      <c r="BY55" s="5">
        <f t="shared" si="163"/>
        <v>0.12617031385351307</v>
      </c>
      <c r="BZ55" s="5">
        <f t="shared" si="163"/>
        <v>1.3979381298022897</v>
      </c>
      <c r="CA55" s="5">
        <f t="shared" si="163"/>
        <v>3.3145810573763423</v>
      </c>
      <c r="CB55" s="5">
        <f t="shared" si="163"/>
        <v>0.12977503842026561</v>
      </c>
      <c r="CC55" s="5">
        <f t="shared" si="163"/>
        <v>2.885143828884984</v>
      </c>
      <c r="CD55" s="5">
        <f t="shared" si="163"/>
        <v>1.6164406651502539</v>
      </c>
      <c r="CE55" s="5">
        <f t="shared" si="163"/>
        <v>-0.14499611113732991</v>
      </c>
      <c r="CF55" s="5">
        <f t="shared" si="163"/>
        <v>0.73312482617513552</v>
      </c>
      <c r="CG55" s="5">
        <f t="shared" si="163"/>
        <v>1.0364323101017092</v>
      </c>
      <c r="CH55" s="5">
        <f t="shared" si="163"/>
        <v>2.644260122222275</v>
      </c>
      <c r="CI55" s="5">
        <f t="shared" si="163"/>
        <v>8.5342525785336854E-2</v>
      </c>
      <c r="CJ55" s="5">
        <f t="shared" si="163"/>
        <v>1.1201706946413648</v>
      </c>
      <c r="CK55" s="5">
        <f t="shared" si="163"/>
        <v>2.5512630455882812</v>
      </c>
      <c r="CL55" s="5">
        <f t="shared" si="163"/>
        <v>0.10401756764082393</v>
      </c>
      <c r="CM55" s="5">
        <f t="shared" si="163"/>
        <v>2.1669551539629683</v>
      </c>
      <c r="CN55" s="5">
        <f t="shared" si="163"/>
        <v>1.2895794895416701</v>
      </c>
      <c r="CO55" s="5">
        <f t="shared" si="163"/>
        <v>-2.5463362678046497E-2</v>
      </c>
      <c r="CP55" s="5">
        <f t="shared" si="163"/>
        <v>0.21618693420903945</v>
      </c>
      <c r="CQ55" s="5">
        <f t="shared" si="163"/>
        <v>1.2132726349043388</v>
      </c>
      <c r="CR55" s="5">
        <f t="shared" si="163"/>
        <v>2.3140928450237075</v>
      </c>
      <c r="CS55" s="5">
        <f t="shared" si="163"/>
        <v>0.16100602150335153</v>
      </c>
      <c r="CT55" s="5">
        <f t="shared" si="163"/>
        <v>1.0489015456982775</v>
      </c>
      <c r="CU55" s="5">
        <f t="shared" si="163"/>
        <v>2.0298988526383122</v>
      </c>
      <c r="CV55" s="5">
        <f t="shared" si="163"/>
        <v>9.6175250705776705E-2</v>
      </c>
      <c r="CW55" s="5">
        <f t="shared" si="163"/>
        <v>1.5692851266143171</v>
      </c>
      <c r="CX55" s="5">
        <f t="shared" si="163"/>
        <v>1.4011480552103661</v>
      </c>
      <c r="CY55" s="5">
        <f t="shared" si="163"/>
        <v>-0.13519383058325785</v>
      </c>
      <c r="CZ55" s="5">
        <f t="shared" si="163"/>
        <v>0.60954228188745407</v>
      </c>
      <c r="DA55" s="5">
        <f t="shared" si="163"/>
        <v>1.5618255236610645</v>
      </c>
      <c r="DB55" s="5">
        <f t="shared" si="163"/>
        <v>2.4267898928734599</v>
      </c>
      <c r="DC55" s="5">
        <f t="shared" si="163"/>
        <v>0.17367226614666276</v>
      </c>
      <c r="DD55" s="5">
        <f t="shared" si="163"/>
        <v>1.2810903779969518</v>
      </c>
      <c r="DE55" s="5">
        <f t="shared" si="163"/>
        <v>2.5371309197709691</v>
      </c>
      <c r="DF55" s="5">
        <f t="shared" si="163"/>
        <v>0.1174697408811598</v>
      </c>
      <c r="DG55" s="5">
        <f t="shared" si="163"/>
        <v>1.9889563352516015</v>
      </c>
    </row>
    <row r="56" spans="1:111" s="5" customFormat="1" x14ac:dyDescent="0.2">
      <c r="A56" s="1"/>
    </row>
    <row r="57" spans="1:111" s="5" customFormat="1" x14ac:dyDescent="0.2">
      <c r="A57" s="1"/>
    </row>
    <row r="58" spans="1:111" s="5" customFormat="1" x14ac:dyDescent="0.2">
      <c r="A58" s="1"/>
      <c r="B58" s="5" t="s">
        <v>162</v>
      </c>
    </row>
    <row r="59" spans="1:111" s="5" customFormat="1" x14ac:dyDescent="0.2">
      <c r="A59" s="1"/>
      <c r="B59" s="5" t="s">
        <v>163</v>
      </c>
    </row>
    <row r="60" spans="1:111" s="5" customFormat="1" x14ac:dyDescent="0.2">
      <c r="A60" s="1"/>
      <c r="B60" s="6" t="s">
        <v>164</v>
      </c>
      <c r="C60" s="1"/>
    </row>
    <row r="61" spans="1:111" x14ac:dyDescent="0.2">
      <c r="C61" s="162"/>
    </row>
    <row r="62" spans="1:111" x14ac:dyDescent="0.2">
      <c r="B62" s="6"/>
      <c r="C62" s="18"/>
    </row>
    <row r="63" spans="1:111" x14ac:dyDescent="0.2">
      <c r="B63" s="6"/>
      <c r="C63" s="18"/>
    </row>
    <row r="64" spans="1:111" x14ac:dyDescent="0.2">
      <c r="C64" s="1" t="s">
        <v>165</v>
      </c>
    </row>
    <row r="65" spans="3:7" x14ac:dyDescent="0.2">
      <c r="C65" s="1" t="s">
        <v>166</v>
      </c>
      <c r="D65" s="4">
        <f>MAX(H6:H48,R6:R48,AB6:AB48,AL6:AL48,AV6:AV48,BF6:BF48,BP6:BP48,BZ6:BZ48,CJ6:CJ48,CT6:CT48,DD6:DD48)</f>
        <v>66991.490264343083</v>
      </c>
      <c r="F65" s="1" t="s">
        <v>166</v>
      </c>
      <c r="G65" s="5">
        <f>MAX(J6:J48,T6:T48,AD6:AD48,AN6:AN48,AX6:AX48,BH6:BH48,BR6:BR48,CB6:CB48,CL6:CL48,CV6:CV48,DF6:DF48)</f>
        <v>11.112320879326571</v>
      </c>
    </row>
    <row r="66" spans="3:7" x14ac:dyDescent="0.2">
      <c r="C66" s="1" t="s">
        <v>167</v>
      </c>
      <c r="D66" s="4">
        <f>MIN(H6:H48,R6:R48,AB6:AB48,AL6:AL48,AV6:AV48,BF6:BF48,BP6:BP48,BZ6:BZ48,CJ6:CJ48,CT6:CT48,DD6:DD48)</f>
        <v>28242.420799377931</v>
      </c>
      <c r="F66" s="1" t="s">
        <v>167</v>
      </c>
      <c r="G66" s="5">
        <f>MIN(J6:J48,T6:T48,AD6:AD48,AN6:AN48,AX6:AX48,BH6:BH48,BR6:BR48,CB6:CB48,CL6:CL48,CV6:CV48,DF6:DF48)</f>
        <v>10.248580410290803</v>
      </c>
    </row>
    <row r="67" spans="3:7" x14ac:dyDescent="0.2">
      <c r="C67" s="1" t="s">
        <v>168</v>
      </c>
      <c r="D67" s="4">
        <f>D65-D66</f>
        <v>38749.069464965156</v>
      </c>
      <c r="F67" s="1" t="s">
        <v>168</v>
      </c>
      <c r="G67" s="5">
        <f>G65-G66</f>
        <v>0.8637404690357684</v>
      </c>
    </row>
    <row r="68" spans="3:7" x14ac:dyDescent="0.2">
      <c r="C68" s="1" t="s">
        <v>169</v>
      </c>
      <c r="D68" s="4">
        <f>D67/10</f>
        <v>3874.9069464965155</v>
      </c>
      <c r="F68" s="1" t="s">
        <v>169</v>
      </c>
      <c r="G68" s="5">
        <f>G67/10</f>
        <v>8.6374046903576834E-2</v>
      </c>
    </row>
    <row r="69" spans="3:7" x14ac:dyDescent="0.2">
      <c r="C69" s="1" t="s">
        <v>170</v>
      </c>
      <c r="D69" s="4">
        <f>D65+D68</f>
        <v>70866.397210839597</v>
      </c>
      <c r="F69" s="1" t="s">
        <v>170</v>
      </c>
      <c r="G69" s="5">
        <f>G65+G68</f>
        <v>11.198694926230148</v>
      </c>
    </row>
    <row r="70" spans="3:7" x14ac:dyDescent="0.2">
      <c r="C70" s="1" t="s">
        <v>171</v>
      </c>
      <c r="D70" s="4">
        <f>D66-D68</f>
        <v>24367.513852881417</v>
      </c>
      <c r="F70" s="1" t="s">
        <v>171</v>
      </c>
      <c r="G70" s="5">
        <f>G66-G68</f>
        <v>10.162206363387225</v>
      </c>
    </row>
    <row r="71" spans="3:7" x14ac:dyDescent="0.2">
      <c r="C71" s="1" t="s">
        <v>172</v>
      </c>
      <c r="D71" s="4">
        <f>D69-D70</f>
        <v>46498.883357958184</v>
      </c>
      <c r="F71" s="1" t="s">
        <v>172</v>
      </c>
      <c r="G71" s="5">
        <f>G69-G70</f>
        <v>1.0364885628429228</v>
      </c>
    </row>
  </sheetData>
  <phoneticPr fontId="19" type="noConversion"/>
  <pageMargins left="0.15748031496062992" right="0.15748031496062992" top="0.39370078740157483" bottom="0.39370078740157483" header="0.51181102362204722" footer="0.51181102362204722"/>
  <pageSetup scale="80" orientation="landscape" r:id="rId1"/>
  <headerFooter alignWithMargins="0"/>
  <colBreaks count="10" manualBreakCount="10">
    <brk id="11" max="49" man="1"/>
    <brk id="21" max="1048575" man="1"/>
    <brk id="31" max="49" man="1"/>
    <brk id="41" max="1048575" man="1"/>
    <brk id="51" max="49" man="1"/>
    <brk id="61" max="1048575" man="1"/>
    <brk id="71" max="49" man="1"/>
    <brk id="81" max="1048575" man="1"/>
    <brk id="91" max="49" man="1"/>
    <brk id="101" max="1048575"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92D050"/>
  </sheetPr>
  <dimension ref="A1:AA61"/>
  <sheetViews>
    <sheetView workbookViewId="0">
      <selection activeCell="H56" sqref="H56"/>
    </sheetView>
  </sheetViews>
  <sheetFormatPr defaultColWidth="9" defaultRowHeight="12.75" x14ac:dyDescent="0.2"/>
  <cols>
    <col min="1" max="1" width="10.375" style="1" customWidth="1"/>
    <col min="2" max="6" width="10.375" style="1" bestFit="1" customWidth="1"/>
    <col min="7" max="7" width="9.875" style="1" customWidth="1"/>
    <col min="8" max="12" width="10.375" style="1" bestFit="1" customWidth="1"/>
    <col min="13" max="13" width="8.25" style="1" customWidth="1"/>
    <col min="14" max="16" width="8.875" style="1" customWidth="1"/>
    <col min="17" max="16384" width="9" style="1"/>
  </cols>
  <sheetData>
    <row r="1" spans="1:25" x14ac:dyDescent="0.2">
      <c r="B1" s="1" t="s">
        <v>37</v>
      </c>
    </row>
    <row r="2" spans="1:25" x14ac:dyDescent="0.2">
      <c r="C2" s="1" t="s">
        <v>986</v>
      </c>
    </row>
    <row r="3" spans="1:25" x14ac:dyDescent="0.2">
      <c r="B3" s="1" t="s">
        <v>101</v>
      </c>
      <c r="C3" s="1" t="s">
        <v>317</v>
      </c>
      <c r="D3" s="1" t="s">
        <v>318</v>
      </c>
      <c r="E3" s="1" t="s">
        <v>319</v>
      </c>
      <c r="F3" s="1" t="s">
        <v>320</v>
      </c>
      <c r="G3" s="1" t="s">
        <v>321</v>
      </c>
      <c r="H3" s="1" t="s">
        <v>322</v>
      </c>
      <c r="I3" s="1" t="s">
        <v>323</v>
      </c>
      <c r="J3" s="1" t="s">
        <v>324</v>
      </c>
      <c r="K3" s="1" t="s">
        <v>325</v>
      </c>
      <c r="L3" s="1" t="s">
        <v>326</v>
      </c>
    </row>
    <row r="4" spans="1:25" ht="12.75" customHeight="1" x14ac:dyDescent="0.2">
      <c r="A4" s="1">
        <v>1981</v>
      </c>
      <c r="B4" s="88">
        <v>335.48435724454475</v>
      </c>
      <c r="C4" s="88">
        <v>347.73735885475298</v>
      </c>
      <c r="D4" s="88">
        <v>266.82902816278033</v>
      </c>
      <c r="E4" s="88">
        <v>316.89257089882432</v>
      </c>
      <c r="F4" s="88">
        <v>328.96831414576963</v>
      </c>
      <c r="G4" s="88">
        <v>371.40505209947304</v>
      </c>
      <c r="H4" s="88">
        <v>361.68178365106871</v>
      </c>
      <c r="I4" s="88">
        <v>330.38000502575704</v>
      </c>
      <c r="J4" s="88">
        <v>365.87616213885303</v>
      </c>
      <c r="K4" s="88">
        <v>401.99859479469649</v>
      </c>
      <c r="L4" s="88">
        <v>421.67175235050752</v>
      </c>
      <c r="O4" s="16"/>
      <c r="P4" s="16"/>
      <c r="Q4" s="16"/>
      <c r="R4" s="16"/>
      <c r="S4" s="16"/>
      <c r="T4" s="16"/>
      <c r="U4" s="16"/>
      <c r="V4" s="16"/>
      <c r="W4" s="16"/>
      <c r="X4" s="16"/>
      <c r="Y4" s="16"/>
    </row>
    <row r="5" spans="1:25" ht="12.75" customHeight="1" x14ac:dyDescent="0.2">
      <c r="A5" s="1">
        <v>1982</v>
      </c>
      <c r="B5" s="88">
        <v>378.20188575039697</v>
      </c>
      <c r="C5" s="88">
        <v>383.49893678623118</v>
      </c>
      <c r="D5" s="88">
        <v>297.12505182976531</v>
      </c>
      <c r="E5" s="88">
        <v>351.93414183978757</v>
      </c>
      <c r="F5" s="88">
        <v>359.17037049441109</v>
      </c>
      <c r="G5" s="88">
        <v>407.89374709482473</v>
      </c>
      <c r="H5" s="88">
        <v>396.98505271519349</v>
      </c>
      <c r="I5" s="88">
        <v>364.07788289986183</v>
      </c>
      <c r="J5" s="88">
        <v>406.11862871927565</v>
      </c>
      <c r="K5" s="88">
        <v>448.4076026517584</v>
      </c>
      <c r="L5" s="88">
        <v>461.45308367807434</v>
      </c>
      <c r="O5" s="16"/>
      <c r="P5" s="16"/>
      <c r="Q5" s="16"/>
      <c r="R5" s="16"/>
      <c r="S5" s="16"/>
      <c r="T5" s="16"/>
      <c r="U5" s="16"/>
      <c r="V5" s="16"/>
      <c r="W5" s="16"/>
      <c r="X5" s="16"/>
      <c r="Y5" s="16"/>
    </row>
    <row r="6" spans="1:25" ht="12.75" customHeight="1" x14ac:dyDescent="0.2">
      <c r="A6" s="1">
        <v>1983</v>
      </c>
      <c r="B6" s="88">
        <v>399.89188826773437</v>
      </c>
      <c r="C6" s="88">
        <v>389.10589432202016</v>
      </c>
      <c r="D6" s="88">
        <v>340.00885997810332</v>
      </c>
      <c r="E6" s="88">
        <v>363.96397623361844</v>
      </c>
      <c r="F6" s="88">
        <v>368.08296897894246</v>
      </c>
      <c r="G6" s="88">
        <v>400.9847701038114</v>
      </c>
      <c r="H6" s="88">
        <v>391.4650185947429</v>
      </c>
      <c r="I6" s="88">
        <v>373.34558738534992</v>
      </c>
      <c r="J6" s="88">
        <v>394.21103061664513</v>
      </c>
      <c r="K6" s="88">
        <v>426.11439164431681</v>
      </c>
      <c r="L6" s="88">
        <v>433.55435314027818</v>
      </c>
      <c r="O6" s="16"/>
      <c r="P6" s="16"/>
      <c r="Q6" s="16"/>
      <c r="R6" s="16"/>
      <c r="S6" s="16"/>
      <c r="T6" s="16"/>
      <c r="U6" s="16"/>
      <c r="V6" s="16"/>
      <c r="W6" s="16"/>
      <c r="X6" s="16"/>
      <c r="Y6" s="16"/>
    </row>
    <row r="7" spans="1:25" ht="12.75" customHeight="1" x14ac:dyDescent="0.2">
      <c r="A7" s="1">
        <v>1984</v>
      </c>
      <c r="B7" s="88">
        <v>416.48179156908668</v>
      </c>
      <c r="C7" s="88">
        <v>412.00008766285976</v>
      </c>
      <c r="D7" s="88">
        <v>351.62589158843667</v>
      </c>
      <c r="E7" s="88">
        <v>386.2271897518014</v>
      </c>
      <c r="F7" s="88">
        <v>389.84482605601374</v>
      </c>
      <c r="G7" s="88">
        <v>416.10211884102864</v>
      </c>
      <c r="H7" s="88">
        <v>411.37248627960719</v>
      </c>
      <c r="I7" s="88">
        <v>393.39409096620176</v>
      </c>
      <c r="J7" s="88">
        <v>410.1928525226391</v>
      </c>
      <c r="K7" s="88">
        <v>438.46060873342651</v>
      </c>
      <c r="L7" s="88">
        <v>442.25651936818338</v>
      </c>
      <c r="O7" s="16"/>
      <c r="P7" s="16"/>
      <c r="Q7" s="16"/>
      <c r="R7" s="16"/>
      <c r="S7" s="16"/>
      <c r="T7" s="16"/>
      <c r="U7" s="16"/>
      <c r="V7" s="16"/>
      <c r="W7" s="16"/>
      <c r="X7" s="16"/>
      <c r="Y7" s="16"/>
    </row>
    <row r="8" spans="1:25" ht="12.75" customHeight="1" x14ac:dyDescent="0.2">
      <c r="A8" s="1">
        <v>1985</v>
      </c>
      <c r="B8" s="88">
        <v>431.20167428420336</v>
      </c>
      <c r="C8" s="88">
        <v>420.30983191249788</v>
      </c>
      <c r="D8" s="88">
        <v>367.90467050245746</v>
      </c>
      <c r="E8" s="88">
        <v>402.44875310774933</v>
      </c>
      <c r="F8" s="88">
        <v>401.75978398291954</v>
      </c>
      <c r="G8" s="88">
        <v>427.68046560272683</v>
      </c>
      <c r="H8" s="88">
        <v>430.86413218515315</v>
      </c>
      <c r="I8" s="88">
        <v>402.90347028521171</v>
      </c>
      <c r="J8" s="88">
        <v>420.55767787839585</v>
      </c>
      <c r="K8" s="88">
        <v>447.5838350394742</v>
      </c>
      <c r="L8" s="88">
        <v>454.36703403535142</v>
      </c>
      <c r="O8" s="16"/>
      <c r="P8" s="16"/>
      <c r="Q8" s="16"/>
      <c r="R8" s="16"/>
      <c r="S8" s="16"/>
      <c r="T8" s="16"/>
      <c r="U8" s="16"/>
      <c r="V8" s="16"/>
      <c r="W8" s="16"/>
      <c r="X8" s="16"/>
      <c r="Y8" s="16"/>
    </row>
    <row r="9" spans="1:25" ht="12.75" customHeight="1" x14ac:dyDescent="0.2">
      <c r="A9" s="1">
        <v>1986</v>
      </c>
      <c r="B9" s="88">
        <v>444.16645387927781</v>
      </c>
      <c r="C9" s="88">
        <v>432.43527505227593</v>
      </c>
      <c r="D9" s="88">
        <v>375.25465652589145</v>
      </c>
      <c r="E9" s="88">
        <v>419.81448737937717</v>
      </c>
      <c r="F9" s="88">
        <v>418.19927659396325</v>
      </c>
      <c r="G9" s="88">
        <v>437.80095483421121</v>
      </c>
      <c r="H9" s="88">
        <v>450.49092016897754</v>
      </c>
      <c r="I9" s="88">
        <v>418.04492398542533</v>
      </c>
      <c r="J9" s="88">
        <v>430.69434670116431</v>
      </c>
      <c r="K9" s="88">
        <v>450.1272175424017</v>
      </c>
      <c r="L9" s="88">
        <v>456.27322282813071</v>
      </c>
      <c r="O9" s="16"/>
      <c r="P9" s="16"/>
      <c r="Q9" s="16"/>
      <c r="R9" s="16"/>
      <c r="S9" s="16"/>
      <c r="T9" s="16"/>
      <c r="U9" s="16"/>
      <c r="V9" s="16"/>
      <c r="W9" s="16"/>
      <c r="X9" s="16"/>
      <c r="Y9" s="16"/>
    </row>
    <row r="10" spans="1:25" ht="12.75" customHeight="1" x14ac:dyDescent="0.2">
      <c r="A10" s="1">
        <v>1987</v>
      </c>
      <c r="B10" s="88">
        <v>460.95485098587295</v>
      </c>
      <c r="C10" s="88">
        <v>447.14691410648214</v>
      </c>
      <c r="D10" s="88">
        <v>393.73096391716541</v>
      </c>
      <c r="E10" s="88">
        <v>431.53421937550036</v>
      </c>
      <c r="F10" s="88">
        <v>422.78679783982915</v>
      </c>
      <c r="G10" s="88">
        <v>456.23545766191495</v>
      </c>
      <c r="H10" s="88">
        <v>471.74980863662631</v>
      </c>
      <c r="I10" s="88">
        <v>430.62252293001632</v>
      </c>
      <c r="J10" s="88">
        <v>436.60468736524359</v>
      </c>
      <c r="K10" s="88">
        <v>455.1830912627961</v>
      </c>
      <c r="L10" s="88">
        <v>470.55927905227514</v>
      </c>
      <c r="O10" s="16"/>
      <c r="P10" s="16"/>
      <c r="Q10" s="16"/>
      <c r="R10" s="16"/>
      <c r="S10" s="16"/>
      <c r="T10" s="16"/>
      <c r="U10" s="16"/>
      <c r="V10" s="16"/>
      <c r="W10" s="16"/>
      <c r="X10" s="16"/>
      <c r="Y10" s="16"/>
    </row>
    <row r="11" spans="1:25" ht="12.75" customHeight="1" x14ac:dyDescent="0.2">
      <c r="A11" s="1">
        <v>1988</v>
      </c>
      <c r="B11" s="88">
        <v>481.26390137493394</v>
      </c>
      <c r="C11" s="88">
        <v>469.6807358854752</v>
      </c>
      <c r="D11" s="88">
        <v>412.21793892240669</v>
      </c>
      <c r="E11" s="88">
        <v>447.25320298343934</v>
      </c>
      <c r="F11" s="88">
        <v>437.37868464018078</v>
      </c>
      <c r="G11" s="88">
        <v>477.93429365509752</v>
      </c>
      <c r="H11" s="88">
        <v>496.59515995089555</v>
      </c>
      <c r="I11" s="88">
        <v>443.70448674456588</v>
      </c>
      <c r="J11" s="88">
        <v>445.40501078050875</v>
      </c>
      <c r="K11" s="88">
        <v>471.07150908472789</v>
      </c>
      <c r="L11" s="88">
        <v>481.14691462955983</v>
      </c>
      <c r="O11" s="16"/>
      <c r="P11" s="16"/>
      <c r="Q11" s="16"/>
      <c r="R11" s="16"/>
      <c r="S11" s="16"/>
      <c r="T11" s="16"/>
      <c r="U11" s="16"/>
      <c r="V11" s="16"/>
      <c r="W11" s="16"/>
      <c r="X11" s="16"/>
      <c r="Y11" s="16"/>
    </row>
    <row r="12" spans="1:25" ht="12.75" customHeight="1" x14ac:dyDescent="0.2">
      <c r="A12" s="1">
        <v>1989</v>
      </c>
      <c r="B12" s="88">
        <v>505.87713322505101</v>
      </c>
      <c r="C12" s="88">
        <v>487.43433488820966</v>
      </c>
      <c r="D12" s="88">
        <v>428.28336555708256</v>
      </c>
      <c r="E12" s="88">
        <v>460.4806742235894</v>
      </c>
      <c r="F12" s="88">
        <v>459.4974655670448</v>
      </c>
      <c r="G12" s="88">
        <v>496.30541137279198</v>
      </c>
      <c r="H12" s="88">
        <v>525.08934737868299</v>
      </c>
      <c r="I12" s="88">
        <v>468.06110692298023</v>
      </c>
      <c r="J12" s="88">
        <v>460.86533203967224</v>
      </c>
      <c r="K12" s="88">
        <v>494.32234994144977</v>
      </c>
      <c r="L12" s="88">
        <v>512.73370609251583</v>
      </c>
      <c r="O12" s="16"/>
      <c r="P12" s="16"/>
      <c r="Q12" s="16"/>
      <c r="R12" s="16"/>
      <c r="S12" s="16"/>
      <c r="T12" s="16"/>
      <c r="U12" s="16"/>
      <c r="V12" s="16"/>
      <c r="W12" s="16"/>
      <c r="X12" s="16"/>
      <c r="Y12" s="16"/>
    </row>
    <row r="13" spans="1:25" ht="12.75" customHeight="1" x14ac:dyDescent="0.2">
      <c r="A13" s="1">
        <v>1990</v>
      </c>
      <c r="B13" s="88">
        <v>528.87107350608142</v>
      </c>
      <c r="C13" s="88">
        <v>503.28008444587414</v>
      </c>
      <c r="D13" s="88">
        <v>444.75416152251387</v>
      </c>
      <c r="E13" s="88">
        <v>485.54550250726896</v>
      </c>
      <c r="F13" s="88">
        <v>476.4513484322016</v>
      </c>
      <c r="G13" s="88">
        <v>524.31106581189954</v>
      </c>
      <c r="H13" s="88">
        <v>547.64767890670134</v>
      </c>
      <c r="I13" s="88">
        <v>484.4214423922603</v>
      </c>
      <c r="J13" s="88">
        <v>482.94219275549801</v>
      </c>
      <c r="K13" s="88">
        <v>517.91299493823897</v>
      </c>
      <c r="L13" s="88">
        <v>530.45918992102281</v>
      </c>
      <c r="O13" s="16"/>
      <c r="P13" s="16"/>
      <c r="Q13" s="16"/>
      <c r="R13" s="16"/>
      <c r="S13" s="16"/>
      <c r="T13" s="16"/>
      <c r="U13" s="16"/>
      <c r="V13" s="16"/>
      <c r="W13" s="16"/>
      <c r="X13" s="16"/>
      <c r="Y13" s="16"/>
    </row>
    <row r="14" spans="1:25" ht="12.75" customHeight="1" x14ac:dyDescent="0.2">
      <c r="A14" s="1">
        <v>1991</v>
      </c>
      <c r="B14" s="88">
        <v>553.15</v>
      </c>
      <c r="C14" s="88">
        <v>527.16</v>
      </c>
      <c r="D14" s="88">
        <v>457.95</v>
      </c>
      <c r="E14" s="88">
        <v>507.52</v>
      </c>
      <c r="F14" s="88">
        <v>501.52</v>
      </c>
      <c r="G14" s="88">
        <v>545.45000000000005</v>
      </c>
      <c r="H14" s="88">
        <v>575.83000000000004</v>
      </c>
      <c r="I14" s="88">
        <v>501.78</v>
      </c>
      <c r="J14" s="88">
        <v>503.9</v>
      </c>
      <c r="K14" s="88">
        <v>545.19000000000005</v>
      </c>
      <c r="L14" s="88">
        <v>550.92999999999995</v>
      </c>
      <c r="O14" s="16"/>
      <c r="P14" s="16"/>
      <c r="Q14" s="16"/>
      <c r="R14" s="16"/>
      <c r="S14" s="16"/>
      <c r="T14" s="16"/>
      <c r="U14" s="16"/>
      <c r="V14" s="16"/>
      <c r="W14" s="16"/>
      <c r="X14" s="16"/>
      <c r="Y14" s="16"/>
    </row>
    <row r="15" spans="1:25" ht="12.75" customHeight="1" x14ac:dyDescent="0.2">
      <c r="A15" s="1">
        <v>1992</v>
      </c>
      <c r="B15" s="88">
        <v>572.41</v>
      </c>
      <c r="C15" s="88">
        <v>542.78</v>
      </c>
      <c r="D15" s="88">
        <v>470.96</v>
      </c>
      <c r="E15" s="88">
        <v>524.08000000000004</v>
      </c>
      <c r="F15" s="88">
        <v>511.25</v>
      </c>
      <c r="G15" s="88">
        <v>566.03</v>
      </c>
      <c r="H15" s="88">
        <v>598.6</v>
      </c>
      <c r="I15" s="88">
        <v>512.63</v>
      </c>
      <c r="J15" s="88">
        <v>510.57</v>
      </c>
      <c r="K15" s="88">
        <v>561.54999999999995</v>
      </c>
      <c r="L15" s="88">
        <v>568.09</v>
      </c>
      <c r="O15" s="16"/>
      <c r="P15" s="16"/>
      <c r="Q15" s="16"/>
      <c r="R15" s="16"/>
      <c r="S15" s="16"/>
      <c r="T15" s="16"/>
      <c r="U15" s="16"/>
      <c r="V15" s="16"/>
      <c r="W15" s="16"/>
      <c r="X15" s="16"/>
      <c r="Y15" s="16"/>
    </row>
    <row r="16" spans="1:25" ht="12.75" customHeight="1" x14ac:dyDescent="0.2">
      <c r="A16" s="1">
        <v>1993</v>
      </c>
      <c r="B16" s="88">
        <v>582.87</v>
      </c>
      <c r="C16" s="88">
        <v>555.34</v>
      </c>
      <c r="D16" s="88">
        <v>479.96</v>
      </c>
      <c r="E16" s="88">
        <v>529.53</v>
      </c>
      <c r="F16" s="88">
        <v>525.4</v>
      </c>
      <c r="G16" s="88">
        <v>572.63</v>
      </c>
      <c r="H16" s="88">
        <v>612.1</v>
      </c>
      <c r="I16" s="88">
        <v>518.59</v>
      </c>
      <c r="J16" s="88">
        <v>515.14</v>
      </c>
      <c r="K16" s="88">
        <v>570.67999999999995</v>
      </c>
      <c r="L16" s="88">
        <v>581.38</v>
      </c>
      <c r="O16" s="16"/>
      <c r="P16" s="16"/>
      <c r="Q16" s="16"/>
      <c r="R16" s="16"/>
      <c r="S16" s="16"/>
      <c r="T16" s="16"/>
      <c r="U16" s="16"/>
      <c r="V16" s="16"/>
      <c r="W16" s="16"/>
      <c r="X16" s="16"/>
      <c r="Y16" s="16"/>
    </row>
    <row r="17" spans="1:27" ht="12.75" customHeight="1" x14ac:dyDescent="0.2">
      <c r="A17" s="1">
        <v>1994</v>
      </c>
      <c r="B17" s="88">
        <v>592.88</v>
      </c>
      <c r="C17" s="88">
        <v>558.65</v>
      </c>
      <c r="D17" s="88">
        <v>486.9</v>
      </c>
      <c r="E17" s="88">
        <v>532</v>
      </c>
      <c r="F17" s="88">
        <v>525.59</v>
      </c>
      <c r="G17" s="88">
        <v>575.46</v>
      </c>
      <c r="H17" s="88">
        <v>627.91999999999996</v>
      </c>
      <c r="I17" s="88">
        <v>526.25</v>
      </c>
      <c r="J17" s="88">
        <v>530.38</v>
      </c>
      <c r="K17" s="88">
        <v>573.63</v>
      </c>
      <c r="L17" s="88">
        <v>597.61</v>
      </c>
      <c r="O17" s="16"/>
      <c r="P17" s="16"/>
      <c r="Q17" s="16"/>
      <c r="R17" s="16"/>
      <c r="S17" s="16"/>
      <c r="T17" s="16"/>
      <c r="U17" s="16"/>
      <c r="V17" s="16"/>
      <c r="W17" s="16"/>
      <c r="X17" s="16"/>
      <c r="Y17" s="16"/>
    </row>
    <row r="18" spans="1:27" ht="12.75" customHeight="1" x14ac:dyDescent="0.2">
      <c r="A18" s="1">
        <v>1995</v>
      </c>
      <c r="B18" s="88">
        <v>598.66999999999996</v>
      </c>
      <c r="C18" s="88">
        <v>556.55999999999995</v>
      </c>
      <c r="D18" s="88">
        <v>493.24</v>
      </c>
      <c r="E18" s="88">
        <v>526.1</v>
      </c>
      <c r="F18" s="88">
        <v>534.46</v>
      </c>
      <c r="G18" s="88">
        <v>579.41</v>
      </c>
      <c r="H18" s="88">
        <v>633.96</v>
      </c>
      <c r="I18" s="88">
        <v>530.52</v>
      </c>
      <c r="J18" s="88">
        <v>531.63</v>
      </c>
      <c r="K18" s="88">
        <v>572.49</v>
      </c>
      <c r="L18" s="88">
        <v>615.48</v>
      </c>
      <c r="O18" s="16"/>
      <c r="P18" s="16"/>
      <c r="Q18" s="16"/>
      <c r="R18" s="16"/>
      <c r="S18" s="16"/>
      <c r="T18" s="16"/>
      <c r="U18" s="16"/>
      <c r="V18" s="16"/>
      <c r="W18" s="16"/>
      <c r="X18" s="16"/>
      <c r="Y18" s="16"/>
    </row>
    <row r="19" spans="1:27" ht="12.75" customHeight="1" x14ac:dyDescent="0.2">
      <c r="A19" s="1">
        <v>1996</v>
      </c>
      <c r="B19" s="88">
        <v>611.01</v>
      </c>
      <c r="C19" s="88">
        <v>556</v>
      </c>
      <c r="D19" s="88">
        <v>515.71</v>
      </c>
      <c r="E19" s="88">
        <v>532.58000000000004</v>
      </c>
      <c r="F19" s="88">
        <v>537</v>
      </c>
      <c r="G19" s="88">
        <v>585.52</v>
      </c>
      <c r="H19" s="88">
        <v>649.29999999999995</v>
      </c>
      <c r="I19" s="88">
        <v>539.76</v>
      </c>
      <c r="J19" s="88">
        <v>535.27</v>
      </c>
      <c r="K19" s="88">
        <v>596.80999999999995</v>
      </c>
      <c r="L19" s="88">
        <v>628.32000000000005</v>
      </c>
      <c r="O19" s="16"/>
      <c r="P19" s="16"/>
      <c r="Q19" s="16"/>
      <c r="R19" s="16"/>
      <c r="S19" s="16"/>
      <c r="T19" s="16"/>
      <c r="U19" s="16"/>
      <c r="V19" s="16"/>
      <c r="W19" s="16"/>
      <c r="X19" s="16"/>
      <c r="Y19" s="16"/>
    </row>
    <row r="20" spans="1:27" ht="12.75" customHeight="1" x14ac:dyDescent="0.2">
      <c r="A20" s="1">
        <v>1997</v>
      </c>
      <c r="B20" s="88">
        <v>623.42999999999995</v>
      </c>
      <c r="C20" s="88">
        <v>556.16999999999996</v>
      </c>
      <c r="D20" s="88">
        <v>511.91</v>
      </c>
      <c r="E20" s="88">
        <v>538.15</v>
      </c>
      <c r="F20" s="88">
        <v>548.71</v>
      </c>
      <c r="G20" s="88">
        <v>594.29</v>
      </c>
      <c r="H20" s="88">
        <v>663.5</v>
      </c>
      <c r="I20" s="88">
        <v>550.16</v>
      </c>
      <c r="J20" s="88">
        <v>548.04999999999995</v>
      </c>
      <c r="K20" s="88">
        <v>618.23</v>
      </c>
      <c r="L20" s="88">
        <v>638.74</v>
      </c>
      <c r="O20" s="16"/>
      <c r="P20" s="16"/>
      <c r="Q20" s="16"/>
      <c r="R20" s="16"/>
      <c r="S20" s="16"/>
      <c r="T20" s="16"/>
      <c r="U20" s="16"/>
      <c r="V20" s="16"/>
      <c r="W20" s="16"/>
      <c r="X20" s="16"/>
      <c r="Y20" s="16"/>
    </row>
    <row r="21" spans="1:27" ht="12.75" customHeight="1" x14ac:dyDescent="0.2">
      <c r="A21" s="1">
        <v>1998</v>
      </c>
      <c r="B21" s="88">
        <v>632.72</v>
      </c>
      <c r="C21" s="88">
        <v>566.12</v>
      </c>
      <c r="D21" s="88">
        <v>514.08000000000004</v>
      </c>
      <c r="E21" s="88">
        <v>548.79</v>
      </c>
      <c r="F21" s="88">
        <v>552.44000000000005</v>
      </c>
      <c r="G21" s="88">
        <v>602.16999999999996</v>
      </c>
      <c r="H21" s="88">
        <v>672.52</v>
      </c>
      <c r="I21" s="88">
        <v>564.63</v>
      </c>
      <c r="J21" s="88">
        <v>563.52</v>
      </c>
      <c r="K21" s="88">
        <v>635.01</v>
      </c>
      <c r="L21" s="88">
        <v>642.98</v>
      </c>
      <c r="O21" s="16"/>
      <c r="P21" s="16"/>
      <c r="Q21" s="16"/>
      <c r="R21" s="16"/>
      <c r="S21" s="16"/>
      <c r="T21" s="16"/>
      <c r="U21" s="16"/>
      <c r="V21" s="16"/>
      <c r="W21" s="16"/>
      <c r="X21" s="16"/>
      <c r="Y21" s="16"/>
    </row>
    <row r="22" spans="1:27" ht="12.75" customHeight="1" x14ac:dyDescent="0.2">
      <c r="A22" s="1">
        <v>1999</v>
      </c>
      <c r="B22" s="88">
        <v>640.47</v>
      </c>
      <c r="C22" s="88">
        <v>576.24</v>
      </c>
      <c r="D22" s="88">
        <v>512.35</v>
      </c>
      <c r="E22" s="88">
        <v>548.69000000000005</v>
      </c>
      <c r="F22" s="88">
        <v>561.16999999999996</v>
      </c>
      <c r="G22" s="88">
        <v>605.74</v>
      </c>
      <c r="H22" s="88">
        <v>683.58</v>
      </c>
      <c r="I22" s="88">
        <v>564.9</v>
      </c>
      <c r="J22" s="88">
        <v>569.73</v>
      </c>
      <c r="K22" s="88">
        <v>644.07000000000005</v>
      </c>
      <c r="L22" s="88">
        <v>650.86</v>
      </c>
      <c r="O22" s="16"/>
      <c r="P22" s="16"/>
      <c r="Q22" s="16"/>
      <c r="R22" s="16"/>
      <c r="S22" s="16"/>
      <c r="T22" s="16"/>
      <c r="U22" s="16"/>
      <c r="V22" s="16"/>
      <c r="W22" s="16"/>
      <c r="X22" s="16"/>
      <c r="Y22" s="16"/>
    </row>
    <row r="23" spans="1:27" ht="12.75" customHeight="1" x14ac:dyDescent="0.2">
      <c r="A23" s="1">
        <v>2000</v>
      </c>
      <c r="B23" s="88">
        <v>655.55</v>
      </c>
      <c r="C23" s="88">
        <v>594.17999999999995</v>
      </c>
      <c r="D23" s="88">
        <v>522.77</v>
      </c>
      <c r="E23" s="88">
        <v>562.22</v>
      </c>
      <c r="F23" s="88">
        <v>585.54</v>
      </c>
      <c r="G23" s="88">
        <v>616.25</v>
      </c>
      <c r="H23" s="88">
        <v>700.02</v>
      </c>
      <c r="I23" s="88">
        <v>584.41999999999996</v>
      </c>
      <c r="J23" s="88">
        <v>586.47</v>
      </c>
      <c r="K23" s="88">
        <v>663.09</v>
      </c>
      <c r="L23" s="88">
        <v>662.72</v>
      </c>
      <c r="O23" s="16"/>
      <c r="P23" s="16"/>
      <c r="Q23" s="16"/>
      <c r="R23" s="16"/>
      <c r="S23" s="16"/>
      <c r="T23" s="16"/>
      <c r="U23" s="16"/>
      <c r="V23" s="16"/>
      <c r="W23" s="16"/>
      <c r="X23" s="16"/>
      <c r="Y23" s="16"/>
    </row>
    <row r="24" spans="1:27" ht="12.75" customHeight="1" x14ac:dyDescent="0.2">
      <c r="A24" s="1">
        <v>2001</v>
      </c>
      <c r="B24" s="88">
        <v>657.24</v>
      </c>
      <c r="C24" s="140">
        <v>592.71416666666676</v>
      </c>
      <c r="D24" s="140">
        <v>531.73500000000001</v>
      </c>
      <c r="E24" s="140">
        <v>576.44000000000005</v>
      </c>
      <c r="F24" s="140">
        <v>588.75166666666667</v>
      </c>
      <c r="G24" s="140">
        <v>623.58500000000004</v>
      </c>
      <c r="H24" s="140">
        <v>696.09416666666675</v>
      </c>
      <c r="I24" s="140">
        <v>584.79166666666663</v>
      </c>
      <c r="J24" s="140">
        <v>596.62749999999994</v>
      </c>
      <c r="K24" s="140">
        <v>674.91666666666663</v>
      </c>
      <c r="L24" s="140">
        <v>657.91166666666675</v>
      </c>
      <c r="P24" s="185"/>
      <c r="Q24" s="185"/>
      <c r="R24" s="185"/>
      <c r="S24" s="185"/>
      <c r="T24" s="185"/>
      <c r="U24" s="185"/>
      <c r="V24" s="185"/>
      <c r="W24" s="185"/>
      <c r="X24" s="185"/>
      <c r="Y24" s="185"/>
      <c r="Z24" s="185"/>
      <c r="AA24" s="185"/>
    </row>
    <row r="25" spans="1:27" ht="12.75" customHeight="1" x14ac:dyDescent="0.2">
      <c r="A25" s="1">
        <v>2002</v>
      </c>
      <c r="B25" s="140">
        <v>672.995</v>
      </c>
      <c r="C25" s="140">
        <v>608.9224999999999</v>
      </c>
      <c r="D25" s="140">
        <v>557.54083333333335</v>
      </c>
      <c r="E25" s="140">
        <v>596.74916666666661</v>
      </c>
      <c r="F25" s="140">
        <v>603.56499999999983</v>
      </c>
      <c r="G25" s="140">
        <v>639.03250000000003</v>
      </c>
      <c r="H25" s="140">
        <v>711.17</v>
      </c>
      <c r="I25" s="140">
        <v>604.33000000000004</v>
      </c>
      <c r="J25" s="140">
        <v>610.35583333333329</v>
      </c>
      <c r="K25" s="140">
        <v>692.32749999999999</v>
      </c>
      <c r="L25" s="140">
        <v>671.48333333333346</v>
      </c>
      <c r="N25"/>
      <c r="O25"/>
      <c r="P25"/>
      <c r="Q25"/>
      <c r="R25"/>
      <c r="S25"/>
      <c r="T25"/>
      <c r="U25"/>
      <c r="V25"/>
      <c r="W25"/>
      <c r="X25"/>
      <c r="Y25"/>
    </row>
    <row r="26" spans="1:27" ht="12.75" customHeight="1" x14ac:dyDescent="0.2">
      <c r="A26" s="1">
        <v>2003</v>
      </c>
      <c r="B26" s="140">
        <v>691.11083333333329</v>
      </c>
      <c r="C26" s="140">
        <v>639.63</v>
      </c>
      <c r="D26" s="140">
        <v>570.18166666666662</v>
      </c>
      <c r="E26" s="140">
        <v>610.79166666666663</v>
      </c>
      <c r="F26" s="140">
        <v>618.44333333333327</v>
      </c>
      <c r="G26" s="140">
        <v>656.89749999999992</v>
      </c>
      <c r="H26" s="140">
        <v>728.65583333333336</v>
      </c>
      <c r="I26" s="140">
        <v>619.9799999999999</v>
      </c>
      <c r="J26" s="140">
        <v>635.23583333333329</v>
      </c>
      <c r="K26" s="140">
        <v>716.375</v>
      </c>
      <c r="L26" s="140">
        <v>685.8741666666665</v>
      </c>
      <c r="N26"/>
      <c r="O26"/>
      <c r="P26"/>
      <c r="Q26"/>
      <c r="R26"/>
      <c r="S26"/>
      <c r="T26"/>
      <c r="U26"/>
      <c r="V26"/>
      <c r="W26"/>
      <c r="X26"/>
      <c r="Y26"/>
    </row>
    <row r="27" spans="1:27" ht="12.75" customHeight="1" x14ac:dyDescent="0.2">
      <c r="A27" s="1">
        <v>2004</v>
      </c>
      <c r="B27" s="140">
        <v>709.25</v>
      </c>
      <c r="C27" s="140">
        <v>655.49083333333328</v>
      </c>
      <c r="D27" s="140">
        <v>584.93666666666661</v>
      </c>
      <c r="E27" s="140">
        <v>625.35333333333335</v>
      </c>
      <c r="F27" s="140">
        <v>627.38750000000005</v>
      </c>
      <c r="G27" s="140">
        <v>673.13166666666655</v>
      </c>
      <c r="H27" s="140">
        <v>748.94833333333327</v>
      </c>
      <c r="I27" s="140">
        <v>637.31416666666667</v>
      </c>
      <c r="J27" s="140">
        <v>654.40750000000003</v>
      </c>
      <c r="K27" s="140">
        <v>740.28166666666675</v>
      </c>
      <c r="L27" s="140">
        <v>697.42083333333323</v>
      </c>
      <c r="N27"/>
      <c r="O27"/>
      <c r="P27"/>
      <c r="Q27"/>
      <c r="R27"/>
      <c r="S27"/>
      <c r="T27"/>
      <c r="U27"/>
      <c r="V27"/>
      <c r="W27"/>
      <c r="X27"/>
      <c r="Y27"/>
    </row>
    <row r="28" spans="1:27" ht="12.75" customHeight="1" x14ac:dyDescent="0.2">
      <c r="A28" s="1">
        <v>2005</v>
      </c>
      <c r="B28" s="140">
        <v>736.93416666666656</v>
      </c>
      <c r="C28" s="140">
        <v>682.13</v>
      </c>
      <c r="D28" s="140">
        <v>602.8950000000001</v>
      </c>
      <c r="E28" s="140">
        <v>656.95249999999999</v>
      </c>
      <c r="F28" s="140">
        <v>654.04</v>
      </c>
      <c r="G28" s="140">
        <v>694.86583333333328</v>
      </c>
      <c r="H28" s="140">
        <v>776.23083333333341</v>
      </c>
      <c r="I28" s="140">
        <v>666.41083333333336</v>
      </c>
      <c r="J28" s="140">
        <v>682.03249999999991</v>
      </c>
      <c r="K28" s="140">
        <v>782.43833333333339</v>
      </c>
      <c r="L28" s="140">
        <v>722.68083333333345</v>
      </c>
      <c r="N28"/>
      <c r="O28"/>
      <c r="P28"/>
      <c r="Q28"/>
      <c r="R28"/>
      <c r="S28"/>
      <c r="T28"/>
      <c r="U28"/>
      <c r="V28"/>
      <c r="W28"/>
      <c r="X28"/>
      <c r="Y28"/>
    </row>
    <row r="29" spans="1:27" ht="12.75" customHeight="1" x14ac:dyDescent="0.2">
      <c r="A29" s="1">
        <v>2006</v>
      </c>
      <c r="B29" s="140">
        <v>755.05916666666656</v>
      </c>
      <c r="C29" s="140">
        <v>705.99249999999995</v>
      </c>
      <c r="D29" s="140">
        <v>622.55666666666662</v>
      </c>
      <c r="E29" s="140">
        <v>673.30416666666667</v>
      </c>
      <c r="F29" s="140">
        <v>673.12750000000005</v>
      </c>
      <c r="G29" s="140">
        <v>707.44583333333321</v>
      </c>
      <c r="H29" s="140">
        <v>788.73833333333334</v>
      </c>
      <c r="I29" s="140">
        <v>685.92333333333329</v>
      </c>
      <c r="J29" s="140">
        <v>708.05250000000012</v>
      </c>
      <c r="K29" s="140">
        <v>821.57333333333327</v>
      </c>
      <c r="L29" s="140">
        <v>743.69166666666672</v>
      </c>
      <c r="P29"/>
      <c r="Q29"/>
      <c r="R29"/>
      <c r="S29"/>
      <c r="T29"/>
      <c r="U29"/>
      <c r="V29"/>
      <c r="W29"/>
      <c r="X29"/>
    </row>
    <row r="30" spans="1:27" ht="12.75" customHeight="1" x14ac:dyDescent="0.2">
      <c r="A30" s="1">
        <v>2007</v>
      </c>
      <c r="B30" s="140">
        <v>787.4375</v>
      </c>
      <c r="C30" s="140">
        <v>735.20583333333343</v>
      </c>
      <c r="D30" s="140">
        <v>644.36333333333323</v>
      </c>
      <c r="E30" s="140">
        <v>694.3991666666667</v>
      </c>
      <c r="F30" s="140">
        <v>706.97833333333313</v>
      </c>
      <c r="G30" s="140">
        <v>736.87416666666661</v>
      </c>
      <c r="H30" s="140">
        <v>819.08333333333337</v>
      </c>
      <c r="I30" s="140">
        <v>725.35416666666663</v>
      </c>
      <c r="J30" s="140">
        <v>747.94833333333338</v>
      </c>
      <c r="K30" s="140">
        <v>870.01666666666677</v>
      </c>
      <c r="L30" s="140">
        <v>769.13749999999993</v>
      </c>
    </row>
    <row r="31" spans="1:27" ht="12.75" customHeight="1" x14ac:dyDescent="0.2">
      <c r="A31" s="1">
        <v>2008</v>
      </c>
      <c r="B31" s="140">
        <v>810.14833333333343</v>
      </c>
      <c r="C31" s="140">
        <v>765.53916666666657</v>
      </c>
      <c r="D31" s="140">
        <v>659.45833333333337</v>
      </c>
      <c r="E31" s="140">
        <v>712.44333333333327</v>
      </c>
      <c r="F31" s="140">
        <v>729.10583333333341</v>
      </c>
      <c r="G31" s="140">
        <v>750.76333333333332</v>
      </c>
      <c r="H31" s="140">
        <v>838.31083333333345</v>
      </c>
      <c r="I31" s="140">
        <v>745.90916666666669</v>
      </c>
      <c r="J31" s="140">
        <v>783.55416666666645</v>
      </c>
      <c r="K31" s="140">
        <v>921.5566666666665</v>
      </c>
      <c r="L31" s="140">
        <v>788.24499999999989</v>
      </c>
    </row>
    <row r="32" spans="1:27" ht="12.75" customHeight="1" x14ac:dyDescent="0.2">
      <c r="A32" s="1">
        <v>2009</v>
      </c>
      <c r="B32" s="140">
        <v>822.48083333333341</v>
      </c>
      <c r="C32" s="140">
        <v>800.63499999999988</v>
      </c>
      <c r="D32" s="140">
        <v>689.58777777777777</v>
      </c>
      <c r="E32" s="140">
        <v>729.3216666666666</v>
      </c>
      <c r="F32" s="140">
        <v>748.99416666666673</v>
      </c>
      <c r="G32" s="140">
        <v>758.78750000000002</v>
      </c>
      <c r="H32" s="140">
        <v>848.72916666666663</v>
      </c>
      <c r="I32" s="140">
        <v>766.01083333333338</v>
      </c>
      <c r="J32" s="140">
        <v>802.66916666666657</v>
      </c>
      <c r="K32" s="140">
        <v>947.71416666666653</v>
      </c>
      <c r="L32" s="140">
        <v>795.49416666666673</v>
      </c>
    </row>
    <row r="33" spans="1:12" ht="12.75" customHeight="1" x14ac:dyDescent="0.2">
      <c r="A33" s="1">
        <v>2010</v>
      </c>
      <c r="B33" s="140">
        <v>852.30833333333339</v>
      </c>
      <c r="C33" s="140">
        <v>836.51583333333338</v>
      </c>
      <c r="D33" s="140">
        <v>708.88699999999994</v>
      </c>
      <c r="E33" s="140">
        <v>758.06083333333333</v>
      </c>
      <c r="F33" s="140">
        <v>760.54916666666668</v>
      </c>
      <c r="G33" s="140">
        <v>784.09416666666675</v>
      </c>
      <c r="H33" s="140">
        <v>881.26666666666654</v>
      </c>
      <c r="I33" s="140">
        <v>781.59333333333336</v>
      </c>
      <c r="J33" s="140">
        <v>843.80416666666667</v>
      </c>
      <c r="K33" s="140">
        <v>990.20749999999998</v>
      </c>
      <c r="L33" s="140">
        <v>818.16583333333335</v>
      </c>
    </row>
    <row r="34" spans="1:12" ht="12.75" customHeight="1" x14ac:dyDescent="0.2">
      <c r="A34" s="1">
        <v>2011</v>
      </c>
      <c r="B34" s="140">
        <v>873.62416666666684</v>
      </c>
      <c r="C34" s="140">
        <v>879.02583333333314</v>
      </c>
      <c r="D34" s="140">
        <v>719.72166666666669</v>
      </c>
      <c r="E34" s="140">
        <v>765.66499999999996</v>
      </c>
      <c r="F34" s="140">
        <v>787.35833333333323</v>
      </c>
      <c r="G34" s="140">
        <v>803.75</v>
      </c>
      <c r="H34" s="140">
        <v>893.41416666666657</v>
      </c>
      <c r="I34" s="140">
        <v>801.71</v>
      </c>
      <c r="J34" s="140">
        <v>875.89416666666659</v>
      </c>
      <c r="K34" s="140">
        <v>1033.6866666666665</v>
      </c>
      <c r="L34" s="140">
        <v>841.32</v>
      </c>
    </row>
    <row r="35" spans="1:12" ht="12.75" customHeight="1" x14ac:dyDescent="0.2">
      <c r="A35" s="1">
        <v>2012</v>
      </c>
      <c r="B35" s="140">
        <v>895.43999999999994</v>
      </c>
      <c r="C35" s="140">
        <v>926.34833333333336</v>
      </c>
      <c r="D35" s="140">
        <v>738.41166666666675</v>
      </c>
      <c r="E35" s="140">
        <v>788.35833333333323</v>
      </c>
      <c r="F35" s="140">
        <v>806.5899999999998</v>
      </c>
      <c r="G35" s="140">
        <v>822.86583333333328</v>
      </c>
      <c r="H35" s="140">
        <v>906.00583333333327</v>
      </c>
      <c r="I35" s="140">
        <v>823.62666666666655</v>
      </c>
      <c r="J35" s="140">
        <v>918.59749999999985</v>
      </c>
      <c r="K35" s="140">
        <v>1069.3508333333332</v>
      </c>
      <c r="L35" s="140">
        <v>866.20916666666665</v>
      </c>
    </row>
    <row r="36" spans="1:12" ht="12.75" customHeight="1" x14ac:dyDescent="0.2">
      <c r="A36" s="1">
        <v>2013</v>
      </c>
      <c r="B36" s="140">
        <v>911.3183333333335</v>
      </c>
      <c r="C36" s="140">
        <v>952.34333333333359</v>
      </c>
      <c r="D36" s="140">
        <v>752.44249999999977</v>
      </c>
      <c r="E36" s="140">
        <v>797.43083333333323</v>
      </c>
      <c r="F36" s="140">
        <v>804.53166666666664</v>
      </c>
      <c r="G36" s="140">
        <v>832.5566666666665</v>
      </c>
      <c r="H36" s="140">
        <v>919.86749999999995</v>
      </c>
      <c r="I36" s="140">
        <v>828.30916666666678</v>
      </c>
      <c r="J36" s="140">
        <v>946.17416666666657</v>
      </c>
      <c r="K36" s="140">
        <v>1107.1274999999998</v>
      </c>
      <c r="L36" s="140">
        <v>875.44416666666666</v>
      </c>
    </row>
    <row r="37" spans="1:12" ht="12.75" customHeight="1" x14ac:dyDescent="0.2">
      <c r="A37" s="1">
        <v>2014</v>
      </c>
      <c r="B37" s="140">
        <v>935.37833333333344</v>
      </c>
      <c r="C37" s="140">
        <v>994.19333333333327</v>
      </c>
      <c r="D37" s="140">
        <v>773.86249999999984</v>
      </c>
      <c r="E37" s="140">
        <v>819.88166666666666</v>
      </c>
      <c r="F37" s="140">
        <v>831.80166666666685</v>
      </c>
      <c r="G37" s="140">
        <v>849.56333333333339</v>
      </c>
      <c r="H37" s="140">
        <v>938.11833333333345</v>
      </c>
      <c r="I37" s="140">
        <v>863.18416666666656</v>
      </c>
      <c r="J37" s="140">
        <v>974.42666666666662</v>
      </c>
      <c r="K37" s="140">
        <v>1149.0058333333334</v>
      </c>
      <c r="L37" s="140">
        <v>896.52</v>
      </c>
    </row>
    <row r="38" spans="1:12" ht="12.75" customHeight="1" x14ac:dyDescent="0.2">
      <c r="A38" s="1">
        <v>2015</v>
      </c>
      <c r="B38" s="140">
        <v>951.94083333333344</v>
      </c>
      <c r="C38" s="140">
        <v>1021</v>
      </c>
      <c r="D38" s="140">
        <v>800.6966666666666</v>
      </c>
      <c r="E38" s="140">
        <v>834.95166666666682</v>
      </c>
      <c r="F38" s="140">
        <v>854.81499999999994</v>
      </c>
      <c r="G38" s="140">
        <v>867.51249999999993</v>
      </c>
      <c r="H38" s="140">
        <v>962.69916666666666</v>
      </c>
      <c r="I38" s="140">
        <v>880.18083333333334</v>
      </c>
      <c r="J38" s="140">
        <v>979.68916666666667</v>
      </c>
      <c r="K38" s="140">
        <v>1145.0641666666668</v>
      </c>
      <c r="L38" s="140">
        <v>910.38749999999993</v>
      </c>
    </row>
    <row r="39" spans="1:12" ht="12.75" customHeight="1" x14ac:dyDescent="0.2">
      <c r="A39" s="1">
        <v>2016</v>
      </c>
      <c r="B39" s="140">
        <v>956.40666666666675</v>
      </c>
      <c r="C39" s="140">
        <v>1017.6366666666667</v>
      </c>
      <c r="D39" s="140">
        <v>818.44833333333327</v>
      </c>
      <c r="E39" s="140">
        <v>847.44833333333327</v>
      </c>
      <c r="F39" s="140">
        <v>873.92583333333334</v>
      </c>
      <c r="G39" s="140">
        <v>878.38666666666666</v>
      </c>
      <c r="H39" s="140">
        <v>973.57666666666671</v>
      </c>
      <c r="I39" s="140">
        <v>888.92</v>
      </c>
      <c r="J39" s="140">
        <v>987.30416666666645</v>
      </c>
      <c r="K39" s="140">
        <v>1117.7191666666665</v>
      </c>
      <c r="L39" s="140">
        <v>919.4475000000001</v>
      </c>
    </row>
    <row r="40" spans="1:12" ht="12.75" customHeight="1" x14ac:dyDescent="0.2">
      <c r="A40" s="1">
        <v>2017</v>
      </c>
      <c r="B40" s="140">
        <v>975.70333333333326</v>
      </c>
      <c r="C40" s="140">
        <v>1035.0850000000003</v>
      </c>
      <c r="D40" s="140">
        <v>822.11333333333334</v>
      </c>
      <c r="E40" s="140">
        <v>860.6</v>
      </c>
      <c r="F40" s="140">
        <v>886.11416666666662</v>
      </c>
      <c r="G40" s="140">
        <v>902.87583333333339</v>
      </c>
      <c r="H40" s="140">
        <v>992.29916666666657</v>
      </c>
      <c r="I40" s="140">
        <v>910.98916666666673</v>
      </c>
      <c r="J40" s="140">
        <v>1008.875</v>
      </c>
      <c r="K40" s="140">
        <v>1129.1541666666667</v>
      </c>
      <c r="L40" s="140">
        <v>942.51749999999993</v>
      </c>
    </row>
    <row r="41" spans="1:12" ht="12.75" customHeight="1" x14ac:dyDescent="0.2">
      <c r="A41" s="1">
        <v>2018</v>
      </c>
      <c r="B41" s="140">
        <v>1001.1749999999998</v>
      </c>
      <c r="C41" s="140">
        <v>1036.7191666666668</v>
      </c>
      <c r="D41" s="140">
        <v>841.83833333333325</v>
      </c>
      <c r="E41" s="140">
        <v>871.69666666666672</v>
      </c>
      <c r="F41" s="140">
        <v>911.98916666666673</v>
      </c>
      <c r="G41" s="140">
        <v>930.97750000000008</v>
      </c>
      <c r="H41" s="140">
        <v>1021.8716666666666</v>
      </c>
      <c r="I41" s="140">
        <v>936.51083333333361</v>
      </c>
      <c r="J41" s="140">
        <v>1014.2883333333333</v>
      </c>
      <c r="K41" s="140">
        <v>1147.7466666666669</v>
      </c>
      <c r="L41" s="140">
        <v>969.08749999999998</v>
      </c>
    </row>
    <row r="42" spans="1:12" ht="12.75" customHeight="1" x14ac:dyDescent="0.2">
      <c r="A42" s="1">
        <v>2019</v>
      </c>
      <c r="B42" s="93">
        <v>1028.1366666666665</v>
      </c>
      <c r="C42" s="93">
        <v>1058.3283333333334</v>
      </c>
      <c r="D42" s="88">
        <v>866.93000000000018</v>
      </c>
      <c r="E42" s="88">
        <v>904.74916666666661</v>
      </c>
      <c r="F42" s="88">
        <v>941.41583333333335</v>
      </c>
      <c r="G42" s="88">
        <v>963.88083333333327</v>
      </c>
      <c r="H42" s="88">
        <v>1049.5749999999998</v>
      </c>
      <c r="I42" s="88">
        <v>953.81583333333344</v>
      </c>
      <c r="J42" s="88">
        <v>1040.98</v>
      </c>
      <c r="K42" s="88">
        <v>1163.8941666666667</v>
      </c>
      <c r="L42" s="88">
        <v>997.65833333333319</v>
      </c>
    </row>
    <row r="43" spans="1:12" ht="12.75" customHeight="1" x14ac:dyDescent="0.2">
      <c r="A43" s="1">
        <v>2020</v>
      </c>
      <c r="B43" s="103">
        <v>1097.7458333333334</v>
      </c>
      <c r="C43" s="184">
        <v>1096.9391666666668</v>
      </c>
      <c r="D43" s="103">
        <v>944.02333333333343</v>
      </c>
      <c r="E43" s="103">
        <v>967.46583333333353</v>
      </c>
      <c r="F43" s="103">
        <v>996.97416666666675</v>
      </c>
      <c r="G43" s="103">
        <v>1040.0633333333333</v>
      </c>
      <c r="H43" s="184">
        <v>1127.6858333333332</v>
      </c>
      <c r="I43" s="103">
        <v>993.56333333333316</v>
      </c>
      <c r="J43" s="103">
        <v>1092.7258333333332</v>
      </c>
      <c r="K43" s="103">
        <v>1202.0133333333335</v>
      </c>
      <c r="L43" s="103">
        <v>1082.4649999999999</v>
      </c>
    </row>
    <row r="44" spans="1:12" ht="12.75" customHeight="1" x14ac:dyDescent="0.2">
      <c r="A44" s="1">
        <v>2021</v>
      </c>
      <c r="B44" s="88">
        <v>1130.5225000000003</v>
      </c>
      <c r="C44" s="88">
        <v>1098.2508333333333</v>
      </c>
      <c r="D44" s="88">
        <v>945.39666666666653</v>
      </c>
      <c r="E44" s="88">
        <v>979.96</v>
      </c>
      <c r="F44" s="88">
        <v>1008.9924999999999</v>
      </c>
      <c r="G44" s="88">
        <v>1070.925</v>
      </c>
      <c r="H44" s="88">
        <v>1166.895</v>
      </c>
      <c r="I44" s="88">
        <v>1023.4674999999999</v>
      </c>
      <c r="J44" s="88">
        <v>1107.3716666666667</v>
      </c>
      <c r="K44" s="88">
        <v>1226.075</v>
      </c>
      <c r="L44" s="88">
        <v>1125.7491666666667</v>
      </c>
    </row>
    <row r="45" spans="1:12" ht="12.75" customHeight="1" x14ac:dyDescent="0.2">
      <c r="A45" s="1">
        <v>2022</v>
      </c>
      <c r="B45" s="88">
        <v>1165.4441666666669</v>
      </c>
      <c r="C45" s="88">
        <v>1149.5475000000001</v>
      </c>
      <c r="D45" s="88">
        <v>895.35750000000007</v>
      </c>
      <c r="E45" s="88">
        <v>1019.0841666666665</v>
      </c>
      <c r="F45" s="88">
        <v>1066.6058333333335</v>
      </c>
      <c r="G45" s="88">
        <v>1114.0758333333333</v>
      </c>
      <c r="H45" s="88">
        <v>1194.22</v>
      </c>
      <c r="I45" s="88">
        <v>1056.2908333333332</v>
      </c>
      <c r="J45" s="88">
        <v>1140.2983333333334</v>
      </c>
      <c r="K45" s="88">
        <v>1256.7316666666666</v>
      </c>
      <c r="L45" s="88">
        <v>1164.3099999999997</v>
      </c>
    </row>
    <row r="46" spans="1:12" ht="12.75" customHeight="1" x14ac:dyDescent="0.2">
      <c r="A46" s="1">
        <v>2023</v>
      </c>
      <c r="B46" s="88">
        <v>1204.8399999999999</v>
      </c>
      <c r="C46" s="88">
        <v>1197.8608333333336</v>
      </c>
      <c r="D46" s="88">
        <v>1017.9308333333333</v>
      </c>
      <c r="E46" s="88">
        <v>1067.7049999999999</v>
      </c>
      <c r="F46" s="88">
        <v>1104.2749999999999</v>
      </c>
      <c r="G46" s="88">
        <v>1155.2058333333332</v>
      </c>
      <c r="H46" s="88">
        <v>1231.781666666667</v>
      </c>
      <c r="I46" s="88">
        <v>1104.2008333333333</v>
      </c>
      <c r="J46" s="88">
        <v>1167.1116666666667</v>
      </c>
      <c r="K46" s="88">
        <v>1283.4491666666665</v>
      </c>
      <c r="L46" s="88">
        <v>1212.8433333333335</v>
      </c>
    </row>
    <row r="47" spans="1:12" ht="12.75" customHeight="1" x14ac:dyDescent="0.2">
      <c r="A47" s="1">
        <v>2024</v>
      </c>
      <c r="B47" s="88">
        <v>1260</v>
      </c>
      <c r="C47" s="88">
        <v>1242.7533333333333</v>
      </c>
      <c r="D47" s="88">
        <v>1074.9325000000001</v>
      </c>
      <c r="E47" s="88">
        <v>1121.2158333333334</v>
      </c>
      <c r="F47" s="88">
        <v>1144.9808333333333</v>
      </c>
      <c r="G47" s="88">
        <v>1207.6333333333334</v>
      </c>
      <c r="H47" s="88">
        <v>1293.0249999999999</v>
      </c>
      <c r="I47" s="88">
        <v>1143.5625</v>
      </c>
      <c r="J47" s="88">
        <v>1216.1058333333333</v>
      </c>
      <c r="K47" s="88">
        <v>1328.3866666666668</v>
      </c>
      <c r="L47" s="88">
        <v>1272.9491666666668</v>
      </c>
    </row>
    <row r="48" spans="1:12" ht="12.75" customHeight="1" x14ac:dyDescent="0.2"/>
    <row r="49" spans="1:12" ht="12.75" customHeight="1" x14ac:dyDescent="0.2">
      <c r="B49" s="1" t="s">
        <v>465</v>
      </c>
      <c r="C49" s="16"/>
      <c r="D49" s="16"/>
      <c r="E49" s="16"/>
      <c r="F49" s="16"/>
      <c r="G49" s="16"/>
      <c r="H49" s="16"/>
      <c r="I49" s="16"/>
      <c r="J49" s="16"/>
      <c r="K49" s="16"/>
      <c r="L49" s="16"/>
    </row>
    <row r="50" spans="1:12" x14ac:dyDescent="0.2">
      <c r="A50" s="1" t="s">
        <v>157</v>
      </c>
      <c r="B50" s="5">
        <f>(POWER(B23/B4, 1/19)-1)*100</f>
        <v>3.588678310528115</v>
      </c>
    </row>
    <row r="51" spans="1:12" x14ac:dyDescent="0.2">
      <c r="A51" s="5" t="s">
        <v>158</v>
      </c>
      <c r="B51" s="5">
        <f>(POWER(B31/B23, 1/8)-1)*100</f>
        <v>2.6821231928942035</v>
      </c>
      <c r="C51" s="5">
        <f t="shared" ref="C51:L51" si="0">(POWER(C24/C5, 1/19)-1)*100</f>
        <v>2.3179049798707663</v>
      </c>
      <c r="D51" s="5">
        <f t="shared" si="0"/>
        <v>3.1105126616242318</v>
      </c>
      <c r="E51" s="5">
        <f t="shared" si="0"/>
        <v>2.6310007294929827</v>
      </c>
      <c r="F51" s="5">
        <f t="shared" si="0"/>
        <v>2.6352164315410764</v>
      </c>
      <c r="G51" s="5">
        <f t="shared" si="0"/>
        <v>2.2592394936005844</v>
      </c>
      <c r="H51" s="5">
        <f t="shared" si="0"/>
        <v>2.9998323602703048</v>
      </c>
      <c r="I51" s="5">
        <f t="shared" si="0"/>
        <v>2.5255106252918047</v>
      </c>
      <c r="J51" s="5">
        <f t="shared" si="0"/>
        <v>2.0450925742113935</v>
      </c>
      <c r="K51" s="5">
        <f t="shared" si="0"/>
        <v>2.1753579065175943</v>
      </c>
      <c r="L51" s="5">
        <f t="shared" si="0"/>
        <v>1.8843244715621044</v>
      </c>
    </row>
    <row r="52" spans="1:12" x14ac:dyDescent="0.2">
      <c r="A52" s="5" t="s">
        <v>159</v>
      </c>
      <c r="B52" s="5">
        <f>(POWER(B42/B31, 1/11)-1)*100</f>
        <v>2.1898698187378773</v>
      </c>
      <c r="C52" s="5">
        <f t="shared" ref="C52:L52" si="1">(POWER(C32/C24, 1/8)-1)*100</f>
        <v>3.8301922124919896</v>
      </c>
      <c r="D52" s="5">
        <f t="shared" si="1"/>
        <v>3.3027275371147358</v>
      </c>
      <c r="E52" s="5">
        <f t="shared" si="1"/>
        <v>2.9842061932010999</v>
      </c>
      <c r="F52" s="5">
        <f t="shared" si="1"/>
        <v>3.0548144584582992</v>
      </c>
      <c r="G52" s="5">
        <f t="shared" si="1"/>
        <v>2.4832910536674024</v>
      </c>
      <c r="H52" s="5">
        <f t="shared" si="1"/>
        <v>2.5091521701483988</v>
      </c>
      <c r="I52" s="5">
        <f t="shared" si="1"/>
        <v>3.4318320034522953</v>
      </c>
      <c r="J52" s="5">
        <f t="shared" si="1"/>
        <v>3.7777293600516071</v>
      </c>
      <c r="K52" s="5">
        <f t="shared" si="1"/>
        <v>4.3346113110774187</v>
      </c>
      <c r="L52" s="5">
        <f t="shared" si="1"/>
        <v>2.402056017721077</v>
      </c>
    </row>
    <row r="53" spans="1:12" x14ac:dyDescent="0.2">
      <c r="A53" s="5" t="s">
        <v>160</v>
      </c>
      <c r="B53" s="5">
        <f>(POWER(B46/B42, 1/4)-1)*100</f>
        <v>4.0446209676692213</v>
      </c>
      <c r="C53" s="5">
        <f t="shared" ref="C53:L53" si="2">(POWER(C43/C32, 1/11)-1)*100</f>
        <v>2.903852426244824</v>
      </c>
      <c r="D53" s="5">
        <f t="shared" si="2"/>
        <v>2.8962101919847161</v>
      </c>
      <c r="E53" s="5">
        <f t="shared" si="2"/>
        <v>2.6020521815096176</v>
      </c>
      <c r="F53" s="5">
        <f t="shared" si="2"/>
        <v>2.6340357229821754</v>
      </c>
      <c r="G53" s="5">
        <f t="shared" si="2"/>
        <v>2.9079806516099316</v>
      </c>
      <c r="H53" s="5">
        <f t="shared" si="2"/>
        <v>2.617140573306509</v>
      </c>
      <c r="I53" s="5">
        <f t="shared" si="2"/>
        <v>2.392736397168016</v>
      </c>
      <c r="J53" s="5">
        <f t="shared" si="2"/>
        <v>2.8441307465594257</v>
      </c>
      <c r="K53" s="5">
        <f t="shared" si="2"/>
        <v>2.1844282591009012</v>
      </c>
      <c r="L53" s="5">
        <f t="shared" si="2"/>
        <v>2.8398733334356274</v>
      </c>
    </row>
    <row r="54" spans="1:12" x14ac:dyDescent="0.2">
      <c r="A54" s="1" t="s">
        <v>161</v>
      </c>
      <c r="B54" s="5">
        <f>(POWER(B46/B4, 1/42)-1)*100</f>
        <v>3.0909180643634571</v>
      </c>
      <c r="C54" s="5">
        <f t="shared" ref="C54:L54" si="3">(POWER(C47/C43, 1/4)-1)*100</f>
        <v>3.1693271849610571</v>
      </c>
      <c r="D54" s="5">
        <f t="shared" si="3"/>
        <v>3.2998322406395442</v>
      </c>
      <c r="E54" s="5">
        <f t="shared" si="3"/>
        <v>3.7560420202959355</v>
      </c>
      <c r="F54" s="5">
        <f t="shared" si="3"/>
        <v>3.5210284448323304</v>
      </c>
      <c r="G54" s="5">
        <f t="shared" si="3"/>
        <v>3.8051323548833782</v>
      </c>
      <c r="H54" s="5">
        <f t="shared" si="3"/>
        <v>3.4795899982937417</v>
      </c>
      <c r="I54" s="5">
        <f t="shared" si="3"/>
        <v>3.5776581096252258</v>
      </c>
      <c r="J54" s="5">
        <f t="shared" si="3"/>
        <v>2.7105465709394538</v>
      </c>
      <c r="K54" s="5">
        <f t="shared" si="3"/>
        <v>2.5306724421890747</v>
      </c>
      <c r="L54" s="5">
        <f t="shared" si="3"/>
        <v>4.1356181950652049</v>
      </c>
    </row>
    <row r="55" spans="1:12" x14ac:dyDescent="0.2">
      <c r="B55" s="5"/>
      <c r="C55" s="5"/>
      <c r="D55" s="5"/>
      <c r="E55" s="5"/>
      <c r="F55" s="5"/>
      <c r="G55" s="5"/>
      <c r="H55" s="5"/>
      <c r="I55" s="5"/>
      <c r="J55" s="5"/>
      <c r="K55" s="5"/>
      <c r="L55" s="5"/>
    </row>
    <row r="56" spans="1:12" x14ac:dyDescent="0.2">
      <c r="A56" s="1" t="s">
        <v>987</v>
      </c>
    </row>
    <row r="57" spans="1:12" x14ac:dyDescent="0.2">
      <c r="A57" s="1" t="s">
        <v>988</v>
      </c>
    </row>
    <row r="58" spans="1:12" x14ac:dyDescent="0.2">
      <c r="A58" s="1" t="s">
        <v>989</v>
      </c>
    </row>
    <row r="61" spans="1:12" x14ac:dyDescent="0.2">
      <c r="A61" s="1" t="s">
        <v>983</v>
      </c>
    </row>
  </sheetData>
  <phoneticPr fontId="19" type="noConversion"/>
  <pageMargins left="0.75" right="0.75" top="1" bottom="1" header="0.5" footer="0.5"/>
  <pageSetup scale="67" orientation="landscape" r:id="rId1"/>
  <headerFooter alignWithMargins="0"/>
  <rowBreaks count="1" manualBreakCount="1">
    <brk id="68" max="16383" man="1"/>
  </rowBreaks>
  <colBreaks count="1" manualBreakCount="1">
    <brk id="16"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92D050"/>
  </sheetPr>
  <dimension ref="A1:AC127"/>
  <sheetViews>
    <sheetView workbookViewId="0">
      <selection activeCell="J62" sqref="J62"/>
    </sheetView>
  </sheetViews>
  <sheetFormatPr defaultColWidth="9" defaultRowHeight="12.75" x14ac:dyDescent="0.2"/>
  <cols>
    <col min="1" max="6" width="9" style="1"/>
    <col min="7" max="7" width="9.875" style="1" customWidth="1"/>
    <col min="8" max="15" width="9" style="1"/>
    <col min="16" max="16" width="10.25" style="1" bestFit="1" customWidth="1"/>
    <col min="17" max="16384" width="9" style="1"/>
  </cols>
  <sheetData>
    <row r="1" spans="1:12" x14ac:dyDescent="0.2">
      <c r="B1" s="1" t="s">
        <v>990</v>
      </c>
    </row>
    <row r="2" spans="1:12" x14ac:dyDescent="0.2">
      <c r="C2" s="1" t="s">
        <v>986</v>
      </c>
    </row>
    <row r="3" spans="1:12" x14ac:dyDescent="0.2">
      <c r="B3" s="1" t="s">
        <v>101</v>
      </c>
      <c r="C3" s="1" t="s">
        <v>317</v>
      </c>
      <c r="D3" s="1" t="s">
        <v>318</v>
      </c>
      <c r="E3" s="1" t="s">
        <v>319</v>
      </c>
      <c r="F3" s="1" t="s">
        <v>320</v>
      </c>
      <c r="G3" s="1" t="s">
        <v>321</v>
      </c>
      <c r="H3" s="1" t="s">
        <v>322</v>
      </c>
      <c r="I3" s="1" t="s">
        <v>323</v>
      </c>
      <c r="J3" s="1" t="s">
        <v>324</v>
      </c>
      <c r="K3" s="1" t="s">
        <v>325</v>
      </c>
      <c r="L3" s="1" t="s">
        <v>326</v>
      </c>
    </row>
    <row r="4" spans="1:12" ht="12.75" customHeight="1" x14ac:dyDescent="0.2">
      <c r="A4" s="1">
        <v>1981</v>
      </c>
      <c r="B4" s="4">
        <f t="shared" ref="B4:B19" si="0">B5*B108/B109</f>
        <v>129.64234242244001</v>
      </c>
      <c r="C4" s="4">
        <f t="shared" ref="C4:C19" si="1">C5*C108/C109</f>
        <v>121.96793432838139</v>
      </c>
      <c r="D4" s="4">
        <f t="shared" ref="D4:D19" si="2">D5*D108/D109</f>
        <v>113.98212292349399</v>
      </c>
      <c r="E4" s="4">
        <f t="shared" ref="E4:E19" si="3">E5*E108/E109</f>
        <v>118.62057400175911</v>
      </c>
      <c r="F4" s="4">
        <f t="shared" ref="F4:F19" si="4">F5*F108/F109</f>
        <v>126.07898355479773</v>
      </c>
      <c r="G4" s="4">
        <f t="shared" ref="G4:G19" si="5">G5*G108/G109</f>
        <v>128.96286384743038</v>
      </c>
      <c r="H4" s="4">
        <f t="shared" ref="H4:H19" si="6">H5*H108/H109</f>
        <v>129.87887632677743</v>
      </c>
      <c r="I4" s="4">
        <f t="shared" ref="I4:I19" si="7">I5*I108/I109</f>
        <v>130.46605769213872</v>
      </c>
      <c r="J4" s="4">
        <f t="shared" ref="J4:J19" si="8">J5*J108/J109</f>
        <v>137.63841090470288</v>
      </c>
      <c r="K4" s="4">
        <f t="shared" ref="K4:K19" si="9">K5*K108/K109</f>
        <v>148.09359781099022</v>
      </c>
      <c r="L4" s="4">
        <f t="shared" ref="L4:L19" si="10">L5*L108/L109</f>
        <v>142.2313041641375</v>
      </c>
    </row>
    <row r="5" spans="1:12" ht="12.75" customHeight="1" x14ac:dyDescent="0.2">
      <c r="A5" s="1">
        <v>1982</v>
      </c>
      <c r="B5" s="4">
        <f t="shared" si="0"/>
        <v>144.51155581591794</v>
      </c>
      <c r="C5" s="4">
        <f t="shared" si="1"/>
        <v>134.86583401030953</v>
      </c>
      <c r="D5" s="4">
        <f t="shared" si="2"/>
        <v>126.35987104408142</v>
      </c>
      <c r="E5" s="4">
        <f t="shared" si="3"/>
        <v>130.54957559479269</v>
      </c>
      <c r="F5" s="4">
        <f t="shared" si="4"/>
        <v>137.83919977791751</v>
      </c>
      <c r="G5" s="4">
        <f t="shared" si="5"/>
        <v>141.3530123311987</v>
      </c>
      <c r="H5" s="4">
        <f t="shared" si="6"/>
        <v>144.71631551828611</v>
      </c>
      <c r="I5" s="4">
        <f t="shared" si="7"/>
        <v>144.17871397007175</v>
      </c>
      <c r="J5" s="4">
        <f t="shared" si="8"/>
        <v>152.99675725475566</v>
      </c>
      <c r="K5" s="4">
        <f t="shared" si="9"/>
        <v>163.27644887521819</v>
      </c>
      <c r="L5" s="4">
        <f t="shared" si="10"/>
        <v>156.29463914330282</v>
      </c>
    </row>
    <row r="6" spans="1:12" ht="12.75" customHeight="1" x14ac:dyDescent="0.2">
      <c r="A6" s="1">
        <v>1983</v>
      </c>
      <c r="B6" s="4">
        <f t="shared" si="0"/>
        <v>154.7341924068794</v>
      </c>
      <c r="C6" s="4">
        <f t="shared" si="1"/>
        <v>144.37928579995261</v>
      </c>
      <c r="D6" s="4">
        <f t="shared" si="2"/>
        <v>135.96044239467079</v>
      </c>
      <c r="E6" s="4">
        <f t="shared" si="3"/>
        <v>139.88648460114121</v>
      </c>
      <c r="F6" s="4">
        <f t="shared" si="4"/>
        <v>149.88930131649042</v>
      </c>
      <c r="G6" s="4">
        <f t="shared" si="5"/>
        <v>150.86112641196809</v>
      </c>
      <c r="H6" s="4">
        <f t="shared" si="6"/>
        <v>154.60459252588825</v>
      </c>
      <c r="I6" s="4">
        <f t="shared" si="7"/>
        <v>151.15858712453576</v>
      </c>
      <c r="J6" s="4">
        <f t="shared" si="8"/>
        <v>162.0797138895862</v>
      </c>
      <c r="K6" s="4">
        <f t="shared" si="9"/>
        <v>173.26100998406008</v>
      </c>
      <c r="L6" s="4">
        <f t="shared" si="10"/>
        <v>163.00888757300885</v>
      </c>
    </row>
    <row r="7" spans="1:12" ht="12.75" customHeight="1" x14ac:dyDescent="0.2">
      <c r="A7" s="1">
        <v>1984</v>
      </c>
      <c r="B7" s="4">
        <f t="shared" si="0"/>
        <v>160.95561008456298</v>
      </c>
      <c r="C7" s="4">
        <f t="shared" si="1"/>
        <v>149.59259683900041</v>
      </c>
      <c r="D7" s="4">
        <f t="shared" si="2"/>
        <v>144.38393220036033</v>
      </c>
      <c r="E7" s="4">
        <f t="shared" si="3"/>
        <v>146.80937089390156</v>
      </c>
      <c r="F7" s="4">
        <f t="shared" si="4"/>
        <v>158.2942851712462</v>
      </c>
      <c r="G7" s="4">
        <f t="shared" si="5"/>
        <v>157.06039331373444</v>
      </c>
      <c r="H7" s="4">
        <f t="shared" si="6"/>
        <v>159.79991503496285</v>
      </c>
      <c r="I7" s="4">
        <f t="shared" si="7"/>
        <v>157.09547140667104</v>
      </c>
      <c r="J7" s="4">
        <f t="shared" si="8"/>
        <v>168.13783630630209</v>
      </c>
      <c r="K7" s="4">
        <f t="shared" si="9"/>
        <v>179.95527084300576</v>
      </c>
      <c r="L7" s="4">
        <f t="shared" si="10"/>
        <v>170.15081642023287</v>
      </c>
    </row>
    <row r="8" spans="1:12" ht="12.75" customHeight="1" x14ac:dyDescent="0.2">
      <c r="A8" s="1">
        <v>1985</v>
      </c>
      <c r="B8" s="4">
        <f t="shared" si="0"/>
        <v>170.04258441589067</v>
      </c>
      <c r="C8" s="4">
        <f t="shared" si="1"/>
        <v>157.10312816170608</v>
      </c>
      <c r="D8" s="4">
        <f t="shared" si="2"/>
        <v>151.32185815286306</v>
      </c>
      <c r="E8" s="4">
        <f t="shared" si="3"/>
        <v>156.70904789541504</v>
      </c>
      <c r="F8" s="4">
        <f t="shared" si="4"/>
        <v>166.78462884192254</v>
      </c>
      <c r="G8" s="4">
        <f t="shared" si="5"/>
        <v>168.92562078025594</v>
      </c>
      <c r="H8" s="4">
        <f t="shared" si="6"/>
        <v>169.72921876342636</v>
      </c>
      <c r="I8" s="4">
        <f t="shared" si="7"/>
        <v>168.71962861309979</v>
      </c>
      <c r="J8" s="4">
        <f t="shared" si="8"/>
        <v>174.48508485566057</v>
      </c>
      <c r="K8" s="4">
        <f t="shared" si="9"/>
        <v>183.57819479101192</v>
      </c>
      <c r="L8" s="4">
        <f t="shared" si="10"/>
        <v>177.20921393591041</v>
      </c>
    </row>
    <row r="9" spans="1:12" ht="12.75" customHeight="1" x14ac:dyDescent="0.2">
      <c r="A9" s="1">
        <v>1986</v>
      </c>
      <c r="B9" s="4">
        <f t="shared" si="0"/>
        <v>179.77156412794122</v>
      </c>
      <c r="C9" s="4">
        <f t="shared" si="1"/>
        <v>165.74292992399901</v>
      </c>
      <c r="D9" s="4">
        <f t="shared" si="2"/>
        <v>163.66700245224942</v>
      </c>
      <c r="E9" s="4">
        <f t="shared" si="3"/>
        <v>166.09719398789048</v>
      </c>
      <c r="F9" s="4">
        <f t="shared" si="4"/>
        <v>174.76534905715215</v>
      </c>
      <c r="G9" s="4">
        <f t="shared" si="5"/>
        <v>177.4970946433501</v>
      </c>
      <c r="H9" s="4">
        <f t="shared" si="6"/>
        <v>178.71741975213158</v>
      </c>
      <c r="I9" s="4">
        <f t="shared" si="7"/>
        <v>178.47212085685652</v>
      </c>
      <c r="J9" s="4">
        <f t="shared" si="8"/>
        <v>184.56053879962096</v>
      </c>
      <c r="K9" s="4">
        <f t="shared" si="9"/>
        <v>198.29219687373322</v>
      </c>
      <c r="L9" s="4">
        <f t="shared" si="10"/>
        <v>187.60970002676265</v>
      </c>
    </row>
    <row r="10" spans="1:12" ht="12.75" customHeight="1" x14ac:dyDescent="0.2">
      <c r="A10" s="1">
        <v>1987</v>
      </c>
      <c r="B10" s="4">
        <f t="shared" si="0"/>
        <v>188.25089629083021</v>
      </c>
      <c r="C10" s="4">
        <f t="shared" si="1"/>
        <v>174.46681734821215</v>
      </c>
      <c r="D10" s="4">
        <f t="shared" si="2"/>
        <v>175.89009142098567</v>
      </c>
      <c r="E10" s="4">
        <f t="shared" si="3"/>
        <v>175.8557590144969</v>
      </c>
      <c r="F10" s="4">
        <f t="shared" si="4"/>
        <v>186.73938739341961</v>
      </c>
      <c r="G10" s="4">
        <f t="shared" si="5"/>
        <v>185.33904568694794</v>
      </c>
      <c r="H10" s="4">
        <f t="shared" si="6"/>
        <v>192.68659956541131</v>
      </c>
      <c r="I10" s="4">
        <f t="shared" si="7"/>
        <v>188.19351673616839</v>
      </c>
      <c r="J10" s="4">
        <f t="shared" si="8"/>
        <v>190.15284689152381</v>
      </c>
      <c r="K10" s="4">
        <f t="shared" si="9"/>
        <v>199.86338419143831</v>
      </c>
      <c r="L10" s="4">
        <f t="shared" si="10"/>
        <v>192.22313546807467</v>
      </c>
    </row>
    <row r="11" spans="1:12" ht="12.75" customHeight="1" x14ac:dyDescent="0.2">
      <c r="A11" s="1">
        <v>1988</v>
      </c>
      <c r="B11" s="4">
        <f t="shared" si="0"/>
        <v>200.16403530074459</v>
      </c>
      <c r="C11" s="4">
        <f t="shared" si="1"/>
        <v>186.83497736004347</v>
      </c>
      <c r="D11" s="4">
        <f t="shared" si="2"/>
        <v>187.90167354962276</v>
      </c>
      <c r="E11" s="4">
        <f t="shared" si="3"/>
        <v>185.54628791034457</v>
      </c>
      <c r="F11" s="4">
        <f t="shared" si="4"/>
        <v>196.39772379283124</v>
      </c>
      <c r="G11" s="4">
        <f t="shared" si="5"/>
        <v>198.43523809487252</v>
      </c>
      <c r="H11" s="4">
        <f t="shared" si="6"/>
        <v>208.62255013998302</v>
      </c>
      <c r="I11" s="4">
        <f t="shared" si="7"/>
        <v>195.8877658305835</v>
      </c>
      <c r="J11" s="4">
        <f t="shared" si="8"/>
        <v>197.89753841532158</v>
      </c>
      <c r="K11" s="4">
        <f t="shared" si="9"/>
        <v>208.03272250556992</v>
      </c>
      <c r="L11" s="4">
        <f t="shared" si="10"/>
        <v>203.59676157144338</v>
      </c>
    </row>
    <row r="12" spans="1:12" ht="12.75" customHeight="1" x14ac:dyDescent="0.2">
      <c r="A12" s="1">
        <v>1989</v>
      </c>
      <c r="B12" s="4">
        <f t="shared" si="0"/>
        <v>213.6939215422704</v>
      </c>
      <c r="C12" s="4">
        <f t="shared" si="1"/>
        <v>201.83417773335563</v>
      </c>
      <c r="D12" s="4">
        <f t="shared" si="2"/>
        <v>204.80717284008057</v>
      </c>
      <c r="E12" s="4">
        <f t="shared" si="3"/>
        <v>199.95314858656704</v>
      </c>
      <c r="F12" s="4">
        <f t="shared" si="4"/>
        <v>209.17465148676763</v>
      </c>
      <c r="G12" s="4">
        <f t="shared" si="5"/>
        <v>211.39726538656788</v>
      </c>
      <c r="H12" s="4">
        <f t="shared" si="6"/>
        <v>224.96625608311538</v>
      </c>
      <c r="I12" s="4">
        <f t="shared" si="7"/>
        <v>206.47061504924821</v>
      </c>
      <c r="J12" s="4">
        <f t="shared" si="8"/>
        <v>210.21160639214042</v>
      </c>
      <c r="K12" s="4">
        <f t="shared" si="9"/>
        <v>220.69080926831535</v>
      </c>
      <c r="L12" s="4">
        <f t="shared" si="10"/>
        <v>216.34948995864443</v>
      </c>
    </row>
    <row r="13" spans="1:12" ht="12.75" customHeight="1" x14ac:dyDescent="0.2">
      <c r="A13" s="1">
        <v>1990</v>
      </c>
      <c r="B13" s="4">
        <f t="shared" si="0"/>
        <v>231.32224944402427</v>
      </c>
      <c r="C13" s="4">
        <f t="shared" si="1"/>
        <v>215.88489184020861</v>
      </c>
      <c r="D13" s="4">
        <f t="shared" si="2"/>
        <v>215.68096520834212</v>
      </c>
      <c r="E13" s="4">
        <f t="shared" si="3"/>
        <v>214.01058913444837</v>
      </c>
      <c r="F13" s="4">
        <f t="shared" si="4"/>
        <v>222.86602790175436</v>
      </c>
      <c r="G13" s="4">
        <f t="shared" si="5"/>
        <v>227.04343353482398</v>
      </c>
      <c r="H13" s="4">
        <f t="shared" si="6"/>
        <v>247.3333544727075</v>
      </c>
      <c r="I13" s="4">
        <f t="shared" si="7"/>
        <v>220.13284479024347</v>
      </c>
      <c r="J13" s="4">
        <f t="shared" si="8"/>
        <v>219.22608578502926</v>
      </c>
      <c r="K13" s="4">
        <f t="shared" si="9"/>
        <v>235.03708665965883</v>
      </c>
      <c r="L13" s="4">
        <f t="shared" si="10"/>
        <v>235.98185881201357</v>
      </c>
    </row>
    <row r="14" spans="1:12" ht="12.75" customHeight="1" x14ac:dyDescent="0.2">
      <c r="A14" s="1">
        <v>1991</v>
      </c>
      <c r="B14" s="4">
        <f t="shared" si="0"/>
        <v>245.88889894397582</v>
      </c>
      <c r="C14" s="4">
        <f t="shared" si="1"/>
        <v>226.91693068412923</v>
      </c>
      <c r="D14" s="4">
        <f t="shared" si="2"/>
        <v>228.41150339423334</v>
      </c>
      <c r="E14" s="4">
        <f t="shared" si="3"/>
        <v>223.27778210557494</v>
      </c>
      <c r="F14" s="4">
        <f t="shared" si="4"/>
        <v>233.56558502605884</v>
      </c>
      <c r="G14" s="4">
        <f t="shared" si="5"/>
        <v>241.19366063712434</v>
      </c>
      <c r="H14" s="4">
        <f t="shared" si="6"/>
        <v>261.08902788150476</v>
      </c>
      <c r="I14" s="4">
        <f t="shared" si="7"/>
        <v>233.13868910876604</v>
      </c>
      <c r="J14" s="4">
        <f t="shared" si="8"/>
        <v>229.799479179652</v>
      </c>
      <c r="K14" s="4">
        <f t="shared" si="9"/>
        <v>250.72973786420602</v>
      </c>
      <c r="L14" s="4">
        <f t="shared" si="10"/>
        <v>251.36248288966686</v>
      </c>
    </row>
    <row r="15" spans="1:12" ht="12.75" customHeight="1" x14ac:dyDescent="0.2">
      <c r="A15" s="1">
        <v>1992</v>
      </c>
      <c r="B15" s="4">
        <f t="shared" si="0"/>
        <v>254.26849397852797</v>
      </c>
      <c r="C15" s="4">
        <f t="shared" si="1"/>
        <v>238.38032897370005</v>
      </c>
      <c r="D15" s="4">
        <f t="shared" si="2"/>
        <v>237.02058418214432</v>
      </c>
      <c r="E15" s="4">
        <f t="shared" si="3"/>
        <v>231.83185563208207</v>
      </c>
      <c r="F15" s="4">
        <f t="shared" si="4"/>
        <v>242.37877473318733</v>
      </c>
      <c r="G15" s="4">
        <f t="shared" si="5"/>
        <v>250.2338738750444</v>
      </c>
      <c r="H15" s="4">
        <f t="shared" si="6"/>
        <v>268.8372171641762</v>
      </c>
      <c r="I15" s="4">
        <f t="shared" si="7"/>
        <v>236.29370943650326</v>
      </c>
      <c r="J15" s="4">
        <f t="shared" si="8"/>
        <v>241.1311946239249</v>
      </c>
      <c r="K15" s="4">
        <f t="shared" si="9"/>
        <v>258.8689896126794</v>
      </c>
      <c r="L15" s="4">
        <f t="shared" si="10"/>
        <v>257.4611054058754</v>
      </c>
    </row>
    <row r="16" spans="1:12" ht="12.75" customHeight="1" x14ac:dyDescent="0.2">
      <c r="A16" s="1">
        <v>1993</v>
      </c>
      <c r="B16" s="4">
        <f t="shared" si="0"/>
        <v>257.49193091620424</v>
      </c>
      <c r="C16" s="4">
        <f t="shared" si="1"/>
        <v>238.8327098348303</v>
      </c>
      <c r="D16" s="4">
        <f t="shared" si="2"/>
        <v>241.91951731645759</v>
      </c>
      <c r="E16" s="4">
        <f t="shared" si="3"/>
        <v>238.38180313401671</v>
      </c>
      <c r="F16" s="4">
        <f t="shared" si="4"/>
        <v>251.90526824860288</v>
      </c>
      <c r="G16" s="4">
        <f t="shared" si="5"/>
        <v>254.12717784162103</v>
      </c>
      <c r="H16" s="4">
        <f t="shared" si="6"/>
        <v>269.87711894600875</v>
      </c>
      <c r="I16" s="4">
        <f t="shared" si="7"/>
        <v>240.06309307259849</v>
      </c>
      <c r="J16" s="4">
        <f t="shared" si="8"/>
        <v>242.59457864615979</v>
      </c>
      <c r="K16" s="4">
        <f t="shared" si="9"/>
        <v>260.73017799381199</v>
      </c>
      <c r="L16" s="4">
        <f t="shared" si="10"/>
        <v>262.41117211331971</v>
      </c>
    </row>
    <row r="17" spans="1:27" ht="12.75" customHeight="1" x14ac:dyDescent="0.2">
      <c r="A17" s="1">
        <v>1994</v>
      </c>
      <c r="B17" s="4">
        <f t="shared" si="0"/>
        <v>253.24849326267974</v>
      </c>
      <c r="C17" s="4">
        <f t="shared" si="1"/>
        <v>234.7116715441249</v>
      </c>
      <c r="D17" s="4">
        <f t="shared" si="2"/>
        <v>235.38788513584501</v>
      </c>
      <c r="E17" s="4">
        <f t="shared" si="3"/>
        <v>234.21312020863817</v>
      </c>
      <c r="F17" s="4">
        <f t="shared" si="4"/>
        <v>248.88724941045976</v>
      </c>
      <c r="G17" s="4">
        <f t="shared" si="5"/>
        <v>248.86035849764784</v>
      </c>
      <c r="H17" s="4">
        <f t="shared" si="6"/>
        <v>264.78645643913143</v>
      </c>
      <c r="I17" s="4">
        <f t="shared" si="7"/>
        <v>237.87290048493645</v>
      </c>
      <c r="J17" s="4">
        <f t="shared" si="8"/>
        <v>237.03101408791144</v>
      </c>
      <c r="K17" s="4">
        <f t="shared" si="9"/>
        <v>261.56257297702177</v>
      </c>
      <c r="L17" s="4">
        <f t="shared" si="10"/>
        <v>262.98169110778218</v>
      </c>
    </row>
    <row r="18" spans="1:27" ht="12.75" customHeight="1" x14ac:dyDescent="0.2">
      <c r="A18" s="1">
        <v>1995</v>
      </c>
      <c r="B18" s="4">
        <f t="shared" si="0"/>
        <v>254.41516622608214</v>
      </c>
      <c r="C18" s="4">
        <f t="shared" si="1"/>
        <v>243.32036161150742</v>
      </c>
      <c r="D18" s="4">
        <f t="shared" si="2"/>
        <v>232.89829078874862</v>
      </c>
      <c r="E18" s="4">
        <f t="shared" si="3"/>
        <v>233.01702823085481</v>
      </c>
      <c r="F18" s="4">
        <f t="shared" si="4"/>
        <v>248.5094688390092</v>
      </c>
      <c r="G18" s="4">
        <f t="shared" si="5"/>
        <v>248.99620067782985</v>
      </c>
      <c r="H18" s="4">
        <f t="shared" si="6"/>
        <v>265.30473277001249</v>
      </c>
      <c r="I18" s="4">
        <f t="shared" si="7"/>
        <v>239.36384509372868</v>
      </c>
      <c r="J18" s="4">
        <f t="shared" si="8"/>
        <v>245.65238338817227</v>
      </c>
      <c r="K18" s="4">
        <f t="shared" si="9"/>
        <v>264.2536491275593</v>
      </c>
      <c r="L18" s="4">
        <f t="shared" si="10"/>
        <v>265.6496818373767</v>
      </c>
    </row>
    <row r="19" spans="1:27" ht="12.75" customHeight="1" x14ac:dyDescent="0.2">
      <c r="A19" s="1">
        <v>1996</v>
      </c>
      <c r="B19" s="4">
        <f t="shared" si="0"/>
        <v>256.79293289071745</v>
      </c>
      <c r="C19" s="4">
        <f t="shared" si="1"/>
        <v>250.37010350689079</v>
      </c>
      <c r="D19" s="4">
        <f t="shared" si="2"/>
        <v>234.74249667514715</v>
      </c>
      <c r="E19" s="4">
        <f t="shared" si="3"/>
        <v>235.91738328653327</v>
      </c>
      <c r="F19" s="4">
        <f t="shared" si="4"/>
        <v>252.61434632342841</v>
      </c>
      <c r="G19" s="4">
        <f t="shared" si="5"/>
        <v>250.52819859877229</v>
      </c>
      <c r="H19" s="4">
        <f t="shared" si="6"/>
        <v>266.64856719822603</v>
      </c>
      <c r="I19" s="4">
        <f t="shared" si="7"/>
        <v>242.56761107383909</v>
      </c>
      <c r="J19" s="4">
        <f t="shared" si="8"/>
        <v>249.68155048809805</v>
      </c>
      <c r="K19" s="4">
        <f t="shared" si="9"/>
        <v>263.34687346813905</v>
      </c>
      <c r="L19" s="4">
        <f t="shared" si="10"/>
        <v>270.0384179968288</v>
      </c>
    </row>
    <row r="20" spans="1:27" ht="12.75" customHeight="1" x14ac:dyDescent="0.2">
      <c r="A20" s="1">
        <v>1997</v>
      </c>
      <c r="B20" s="4">
        <v>251.15485169473504</v>
      </c>
      <c r="C20" s="4">
        <v>249.34509928808441</v>
      </c>
      <c r="D20" s="4">
        <v>239.93486420026991</v>
      </c>
      <c r="E20" s="4">
        <v>228.09658805820371</v>
      </c>
      <c r="F20" s="4">
        <v>242.39483252034074</v>
      </c>
      <c r="G20" s="4">
        <v>242.02464582576914</v>
      </c>
      <c r="H20" s="4">
        <v>264.2782274684613</v>
      </c>
      <c r="I20" s="4">
        <v>239.86811046310598</v>
      </c>
      <c r="J20" s="4">
        <v>245.75890354230378</v>
      </c>
      <c r="K20" s="4">
        <v>257.0679743628632</v>
      </c>
      <c r="L20" s="4">
        <v>266.48415983952594</v>
      </c>
    </row>
    <row r="21" spans="1:27" ht="12.75" customHeight="1" x14ac:dyDescent="0.2">
      <c r="A21" s="1">
        <v>1998</v>
      </c>
      <c r="B21" s="4">
        <v>256.13451587342922</v>
      </c>
      <c r="C21" s="4">
        <v>244.0037524225805</v>
      </c>
      <c r="D21" s="4">
        <v>231.3459483020012</v>
      </c>
      <c r="E21" s="4">
        <v>237.1943262659687</v>
      </c>
      <c r="F21" s="4">
        <v>240.00374123370619</v>
      </c>
      <c r="G21" s="4">
        <v>242.80155488894158</v>
      </c>
      <c r="H21" s="4">
        <v>270.98763872721821</v>
      </c>
      <c r="I21" s="4">
        <v>254.44061874386045</v>
      </c>
      <c r="J21" s="4">
        <v>268.67738164815898</v>
      </c>
      <c r="K21" s="4">
        <v>284.84132311700932</v>
      </c>
      <c r="L21" s="4">
        <v>275.5392615560894</v>
      </c>
    </row>
    <row r="22" spans="1:27" ht="12.75" customHeight="1" x14ac:dyDescent="0.2">
      <c r="A22" s="1">
        <v>1999</v>
      </c>
      <c r="B22" s="4">
        <v>262.31934566958915</v>
      </c>
      <c r="C22" s="4">
        <v>241.80733935983494</v>
      </c>
      <c r="D22" s="4">
        <v>231.41682216737894</v>
      </c>
      <c r="E22" s="4">
        <v>242.72802610195146</v>
      </c>
      <c r="F22" s="4">
        <v>242.25561211039687</v>
      </c>
      <c r="G22" s="4">
        <v>252.31377386011152</v>
      </c>
      <c r="H22" s="4">
        <v>277.84483515547441</v>
      </c>
      <c r="I22" s="4">
        <v>264.80357679215058</v>
      </c>
      <c r="J22" s="4">
        <v>274.66190844525704</v>
      </c>
      <c r="K22" s="4">
        <v>292.56474279207646</v>
      </c>
      <c r="L22" s="4">
        <v>277.00921142680534</v>
      </c>
    </row>
    <row r="23" spans="1:27" ht="12.75" customHeight="1" x14ac:dyDescent="0.2">
      <c r="A23" s="1">
        <v>2000</v>
      </c>
      <c r="B23" s="4">
        <v>265.99071051278145</v>
      </c>
      <c r="C23" s="4">
        <v>246.81600801386855</v>
      </c>
      <c r="D23" s="4">
        <v>236.6740013610773</v>
      </c>
      <c r="E23" s="4">
        <v>253.07648989356804</v>
      </c>
      <c r="F23" s="4">
        <v>250.14847733296429</v>
      </c>
      <c r="G23" s="4">
        <v>256.99263916055833</v>
      </c>
      <c r="H23" s="4">
        <v>285.56323649984728</v>
      </c>
      <c r="I23" s="4">
        <v>269.35307651013574</v>
      </c>
      <c r="J23" s="4">
        <v>274.30344098865254</v>
      </c>
      <c r="K23" s="4">
        <v>287.60714486462854</v>
      </c>
      <c r="L23" s="4">
        <v>274.80537439476444</v>
      </c>
    </row>
    <row r="24" spans="1:27" ht="12.75" customHeight="1" x14ac:dyDescent="0.2">
      <c r="A24" s="1">
        <v>2001</v>
      </c>
      <c r="B24" s="4">
        <v>279.26845877158672</v>
      </c>
      <c r="C24" s="4">
        <v>261.621591209955</v>
      </c>
      <c r="D24" s="4">
        <v>247.2467430177112</v>
      </c>
      <c r="E24" s="4">
        <v>260.85856311106227</v>
      </c>
      <c r="F24" s="4">
        <v>263.24336143878946</v>
      </c>
      <c r="G24" s="4">
        <v>269.32207483522546</v>
      </c>
      <c r="H24" s="4">
        <v>298.52499435430445</v>
      </c>
      <c r="I24" s="4">
        <v>273.84712121407148</v>
      </c>
      <c r="J24" s="4">
        <v>281.77134917021243</v>
      </c>
      <c r="K24" s="4">
        <v>303.12169451654768</v>
      </c>
      <c r="L24" s="4">
        <v>292.62162748687979</v>
      </c>
    </row>
    <row r="25" spans="1:27" ht="12.75" customHeight="1" x14ac:dyDescent="0.2">
      <c r="A25" s="1">
        <v>2002</v>
      </c>
      <c r="B25" s="4">
        <v>288.84173556859463</v>
      </c>
      <c r="C25" s="4">
        <v>273.09596009143257</v>
      </c>
      <c r="D25" s="4">
        <v>260.79341418938981</v>
      </c>
      <c r="E25" s="4">
        <v>269.56424882586867</v>
      </c>
      <c r="F25" s="4">
        <v>272.63861480840097</v>
      </c>
      <c r="G25" s="4">
        <v>277.86628956661963</v>
      </c>
      <c r="H25" s="4">
        <v>305.42873370599727</v>
      </c>
      <c r="I25" s="4">
        <v>285.05807829526975</v>
      </c>
      <c r="J25" s="4">
        <v>291.28568248597634</v>
      </c>
      <c r="K25" s="4">
        <v>319.09835712361968</v>
      </c>
      <c r="L25" s="4">
        <v>298.25293055053777</v>
      </c>
    </row>
    <row r="26" spans="1:27" ht="12.75" customHeight="1" x14ac:dyDescent="0.2">
      <c r="A26" s="1">
        <v>2003</v>
      </c>
      <c r="B26" s="4">
        <v>291.58134973613755</v>
      </c>
      <c r="C26" s="4">
        <v>273.35497886389129</v>
      </c>
      <c r="D26" s="4">
        <v>269.00965296823375</v>
      </c>
      <c r="E26" s="4">
        <v>272.95784246554575</v>
      </c>
      <c r="F26" s="4">
        <v>276.10466558285913</v>
      </c>
      <c r="G26" s="4">
        <v>282.12345489250555</v>
      </c>
      <c r="H26" s="4">
        <v>308.62844478578666</v>
      </c>
      <c r="I26" s="4">
        <v>281.66372820676298</v>
      </c>
      <c r="J26" s="4">
        <v>292.62638068140365</v>
      </c>
      <c r="K26" s="4">
        <v>318.30216146047962</v>
      </c>
      <c r="L26" s="4">
        <v>297.64367241335719</v>
      </c>
    </row>
    <row r="27" spans="1:27" ht="12.75" customHeight="1" x14ac:dyDescent="0.2">
      <c r="A27" s="1">
        <v>2004</v>
      </c>
      <c r="B27" s="4">
        <v>294.23299483392458</v>
      </c>
      <c r="C27" s="4">
        <v>277.46777424753219</v>
      </c>
      <c r="D27" s="4">
        <v>272.81120221014169</v>
      </c>
      <c r="E27" s="4">
        <v>275.87368349903522</v>
      </c>
      <c r="F27" s="4">
        <v>282.07001592814055</v>
      </c>
      <c r="G27" s="4">
        <v>286.78109038957064</v>
      </c>
      <c r="H27" s="4">
        <v>310.54017054236454</v>
      </c>
      <c r="I27" s="4">
        <v>284.29111604733754</v>
      </c>
      <c r="J27" s="4">
        <v>293.63302971123602</v>
      </c>
      <c r="K27" s="4">
        <v>320.15623605300902</v>
      </c>
      <c r="L27" s="4">
        <v>296.38536342986936</v>
      </c>
    </row>
    <row r="28" spans="1:27" ht="12.75" customHeight="1" x14ac:dyDescent="0.2">
      <c r="A28" s="1">
        <v>2005</v>
      </c>
      <c r="B28" s="4">
        <v>296.56470536215915</v>
      </c>
      <c r="C28" s="4">
        <v>282.92834234884003</v>
      </c>
      <c r="D28" s="4">
        <v>275.65699777709972</v>
      </c>
      <c r="E28" s="4">
        <v>278.4405923183711</v>
      </c>
      <c r="F28" s="4">
        <v>287.3903683105267</v>
      </c>
      <c r="G28" s="4">
        <v>291.53952685064957</v>
      </c>
      <c r="H28" s="4">
        <v>310.82383234419501</v>
      </c>
      <c r="I28" s="4">
        <v>287.66157560631547</v>
      </c>
      <c r="J28" s="4">
        <v>293.12221862871928</v>
      </c>
      <c r="K28" s="4">
        <v>319.84826998797104</v>
      </c>
      <c r="L28" s="4">
        <v>297.30625228545154</v>
      </c>
    </row>
    <row r="29" spans="1:27" ht="12.75" customHeight="1" x14ac:dyDescent="0.2">
      <c r="A29" s="1">
        <v>2006</v>
      </c>
      <c r="B29" s="4">
        <v>306.22330462853489</v>
      </c>
      <c r="C29" s="4">
        <v>296.28761338458918</v>
      </c>
      <c r="D29" s="4">
        <v>299.59281944353944</v>
      </c>
      <c r="E29" s="4">
        <v>294.92324138874039</v>
      </c>
      <c r="F29" s="4">
        <v>297.67764817746178</v>
      </c>
      <c r="G29" s="4">
        <v>301.77885004922302</v>
      </c>
      <c r="H29" s="4">
        <v>315.88005342096346</v>
      </c>
      <c r="I29" s="4">
        <v>295.64585074626865</v>
      </c>
      <c r="J29" s="4">
        <v>308.16403387056602</v>
      </c>
      <c r="K29" s="4">
        <v>333.63038042817709</v>
      </c>
      <c r="L29" s="4">
        <v>306.3134883681555</v>
      </c>
    </row>
    <row r="30" spans="1:27" ht="12.75" customHeight="1" x14ac:dyDescent="0.2">
      <c r="A30" s="1">
        <v>2007</v>
      </c>
      <c r="B30" s="4">
        <v>316.69898286358426</v>
      </c>
      <c r="C30" s="4">
        <v>306.44996038824382</v>
      </c>
      <c r="D30" s="4">
        <v>315.48280650707579</v>
      </c>
      <c r="E30" s="4">
        <v>306.28839627875766</v>
      </c>
      <c r="F30" s="4">
        <v>310.00858895705522</v>
      </c>
      <c r="G30" s="4">
        <v>311.47790034502884</v>
      </c>
      <c r="H30" s="4">
        <v>323.77967304427983</v>
      </c>
      <c r="I30" s="4">
        <v>306.78188955190808</v>
      </c>
      <c r="J30" s="4">
        <v>325.74789527245815</v>
      </c>
      <c r="K30" s="4">
        <v>349.5515920738589</v>
      </c>
      <c r="L30" s="4">
        <v>320.0736827548057</v>
      </c>
    </row>
    <row r="31" spans="1:27" ht="12.75" customHeight="1" x14ac:dyDescent="0.2">
      <c r="A31" s="1">
        <v>2008</v>
      </c>
      <c r="B31" s="4">
        <v>330.01039378224033</v>
      </c>
      <c r="C31" s="4">
        <v>322.50428479251519</v>
      </c>
      <c r="D31" s="4">
        <v>325.74696821460259</v>
      </c>
      <c r="E31" s="4">
        <v>317.36569656965696</v>
      </c>
      <c r="F31" s="4">
        <v>320.82356855562955</v>
      </c>
      <c r="G31" s="4">
        <v>320.77756413442808</v>
      </c>
      <c r="H31" s="4">
        <v>337.66696528172423</v>
      </c>
      <c r="I31" s="4">
        <v>321.96916056958543</v>
      </c>
      <c r="J31" s="4">
        <v>340.34995509470934</v>
      </c>
      <c r="K31" s="4">
        <v>367.07780041457966</v>
      </c>
      <c r="L31" s="4">
        <v>341.39826717182825</v>
      </c>
      <c r="P31" s="186"/>
      <c r="Q31" s="186"/>
      <c r="R31" s="186"/>
      <c r="S31" s="186"/>
      <c r="T31" s="186"/>
      <c r="U31" s="186"/>
      <c r="V31" s="186"/>
      <c r="W31" s="186"/>
      <c r="X31" s="186"/>
      <c r="Y31" s="186"/>
      <c r="Z31" s="186"/>
      <c r="AA31" s="186"/>
    </row>
    <row r="32" spans="1:27" ht="12.75" customHeight="1" x14ac:dyDescent="0.2">
      <c r="A32" s="1">
        <v>2009</v>
      </c>
      <c r="B32" s="4">
        <v>348.70566435696509</v>
      </c>
      <c r="C32" s="4">
        <v>340.57424772692866</v>
      </c>
      <c r="D32" s="4">
        <v>337.9214578625826</v>
      </c>
      <c r="E32" s="4">
        <v>333.48803943976105</v>
      </c>
      <c r="F32" s="4">
        <v>336.48909470271246</v>
      </c>
      <c r="G32" s="4">
        <v>333.81997044404818</v>
      </c>
      <c r="H32" s="4">
        <v>353.54741367712001</v>
      </c>
      <c r="I32" s="4">
        <v>337.11341548942994</v>
      </c>
      <c r="J32" s="4">
        <v>363.7329866106009</v>
      </c>
      <c r="K32" s="4">
        <v>393.59032239299887</v>
      </c>
      <c r="L32" s="4">
        <v>354.38287188424806</v>
      </c>
      <c r="P32" s="4"/>
    </row>
    <row r="33" spans="1:27" ht="12.75" customHeight="1" x14ac:dyDescent="0.2">
      <c r="A33" s="1">
        <v>2010</v>
      </c>
      <c r="B33" s="4">
        <v>347.49200985348602</v>
      </c>
      <c r="C33" s="4">
        <v>340.4250862101278</v>
      </c>
      <c r="D33" s="4">
        <v>338.48276628863687</v>
      </c>
      <c r="E33" s="4">
        <v>331.2770367709881</v>
      </c>
      <c r="F33" s="4">
        <v>336.28806551483069</v>
      </c>
      <c r="G33" s="4">
        <v>338.61856570770567</v>
      </c>
      <c r="H33" s="4">
        <v>349.76207119447309</v>
      </c>
      <c r="I33" s="4">
        <v>342.35557385765367</v>
      </c>
      <c r="J33" s="4">
        <v>358.12135504850977</v>
      </c>
      <c r="K33" s="4">
        <v>386.4440741898581</v>
      </c>
      <c r="L33" s="4">
        <v>350.64126117016735</v>
      </c>
    </row>
    <row r="34" spans="1:27" ht="12.75" customHeight="1" x14ac:dyDescent="0.2">
      <c r="A34" s="1">
        <v>2011</v>
      </c>
      <c r="B34" s="4">
        <v>353.22627484224222</v>
      </c>
      <c r="C34" s="4">
        <v>352.59777390331271</v>
      </c>
      <c r="D34" s="4">
        <v>346.3039506783785</v>
      </c>
      <c r="E34" s="4">
        <v>338.3093338271272</v>
      </c>
      <c r="F34" s="4">
        <v>345.22993744551337</v>
      </c>
      <c r="G34" s="4">
        <v>345.97769217610573</v>
      </c>
      <c r="H34" s="4">
        <v>352.94725765437971</v>
      </c>
      <c r="I34" s="4">
        <v>351.68798281129688</v>
      </c>
      <c r="J34" s="4">
        <v>371.24922396090358</v>
      </c>
      <c r="K34" s="4">
        <v>400.40489484414269</v>
      </c>
      <c r="L34" s="4">
        <v>353.35236004390777</v>
      </c>
    </row>
    <row r="35" spans="1:27" ht="12.75" customHeight="1" x14ac:dyDescent="0.2">
      <c r="A35" s="1">
        <v>2012</v>
      </c>
      <c r="B35" s="4">
        <v>357.46475532471328</v>
      </c>
      <c r="C35" s="4">
        <v>359.05483923360242</v>
      </c>
      <c r="D35" s="4">
        <v>352.96629774486149</v>
      </c>
      <c r="E35" s="4">
        <v>346.28311247734996</v>
      </c>
      <c r="F35" s="4">
        <v>351.5907179614328</v>
      </c>
      <c r="G35" s="4">
        <v>349.9935690471724</v>
      </c>
      <c r="H35" s="4">
        <v>356.95426415128566</v>
      </c>
      <c r="I35" s="4">
        <v>359.46441160179262</v>
      </c>
      <c r="J35" s="4">
        <v>383.78875405624666</v>
      </c>
      <c r="K35" s="4">
        <v>402.4650864869883</v>
      </c>
      <c r="L35" s="4">
        <v>358.21979357713474</v>
      </c>
      <c r="P35" s="4"/>
    </row>
    <row r="36" spans="1:27" ht="12.75" customHeight="1" x14ac:dyDescent="0.2">
      <c r="A36" s="1">
        <v>2013</v>
      </c>
      <c r="B36" s="4">
        <v>367.0884671154879</v>
      </c>
      <c r="C36" s="4">
        <v>370.12537350953266</v>
      </c>
      <c r="D36" s="4">
        <v>358.15697913890443</v>
      </c>
      <c r="E36" s="4">
        <v>350.83398423677016</v>
      </c>
      <c r="F36" s="4">
        <v>357.20513337731086</v>
      </c>
      <c r="G36" s="4">
        <v>356.74686199120339</v>
      </c>
      <c r="H36" s="4">
        <v>369.41173598676733</v>
      </c>
      <c r="I36" s="4">
        <v>367.02557901209263</v>
      </c>
      <c r="J36" s="4">
        <v>396.95875006856699</v>
      </c>
      <c r="K36" s="4">
        <v>418.25929920837666</v>
      </c>
      <c r="L36" s="4">
        <v>367.86140074452425</v>
      </c>
    </row>
    <row r="37" spans="1:27" ht="12.75" customHeight="1" x14ac:dyDescent="0.2">
      <c r="A37" s="1">
        <v>2014</v>
      </c>
      <c r="B37" s="4">
        <v>385.81778059083683</v>
      </c>
      <c r="C37" s="4">
        <v>387.79206134680931</v>
      </c>
      <c r="D37" s="4">
        <v>367.12943566472308</v>
      </c>
      <c r="E37" s="4">
        <v>370.29603115752707</v>
      </c>
      <c r="F37" s="4">
        <v>367.85147159087654</v>
      </c>
      <c r="G37" s="4">
        <v>372.2821393984803</v>
      </c>
      <c r="H37" s="4">
        <v>390.06004406014347</v>
      </c>
      <c r="I37" s="4">
        <v>388.64570475396164</v>
      </c>
      <c r="J37" s="4">
        <v>418.5122894130165</v>
      </c>
      <c r="K37" s="4">
        <v>442.32904079246913</v>
      </c>
      <c r="L37" s="4">
        <v>391.67069395584531</v>
      </c>
    </row>
    <row r="38" spans="1:27" ht="12.75" customHeight="1" x14ac:dyDescent="0.2">
      <c r="A38" s="1">
        <v>2015</v>
      </c>
      <c r="B38" s="4">
        <v>401.86711392172145</v>
      </c>
      <c r="C38" s="4">
        <v>401.14354349579179</v>
      </c>
      <c r="D38" s="4">
        <v>383.83272248606232</v>
      </c>
      <c r="E38" s="4">
        <v>386.76055074703083</v>
      </c>
      <c r="F38" s="4">
        <v>383.7649488823817</v>
      </c>
      <c r="G38" s="4">
        <v>381.46866504770702</v>
      </c>
      <c r="H38" s="4">
        <v>403.17179148937248</v>
      </c>
      <c r="I38" s="4">
        <v>405.47683972911966</v>
      </c>
      <c r="J38" s="4">
        <v>436.51796345417034</v>
      </c>
      <c r="K38" s="4">
        <v>466.76472694784098</v>
      </c>
      <c r="L38" s="4">
        <v>407.50528282369828</v>
      </c>
      <c r="P38" s="186"/>
      <c r="Q38" s="186"/>
      <c r="R38" s="186"/>
      <c r="S38" s="186"/>
      <c r="T38" s="186"/>
      <c r="U38" s="186"/>
      <c r="V38" s="186"/>
      <c r="W38" s="186"/>
      <c r="X38" s="186"/>
      <c r="Y38" s="186"/>
      <c r="Z38" s="186"/>
      <c r="AA38" s="186"/>
    </row>
    <row r="39" spans="1:27" ht="12.75" customHeight="1" x14ac:dyDescent="0.2">
      <c r="A39" s="1">
        <v>2016</v>
      </c>
      <c r="B39" s="4">
        <v>414.24168620241301</v>
      </c>
      <c r="C39" s="4">
        <v>410.32214363980478</v>
      </c>
      <c r="D39" s="4">
        <v>387.44841521008817</v>
      </c>
      <c r="E39" s="4">
        <v>391.39765735920491</v>
      </c>
      <c r="F39" s="4">
        <v>391.31357365130947</v>
      </c>
      <c r="G39" s="4">
        <v>387.85340493701216</v>
      </c>
      <c r="H39" s="4">
        <v>413.91844289070025</v>
      </c>
      <c r="I39" s="4">
        <v>415.29184873751092</v>
      </c>
      <c r="J39" s="4">
        <v>444.45338655109123</v>
      </c>
      <c r="K39" s="4">
        <v>471.41730796999889</v>
      </c>
      <c r="L39" s="4">
        <v>416.32246807863106</v>
      </c>
    </row>
    <row r="40" spans="1:27" ht="12.75" customHeight="1" x14ac:dyDescent="0.2">
      <c r="A40" s="1">
        <v>2017</v>
      </c>
      <c r="B40" s="4">
        <v>413.85332785426129</v>
      </c>
      <c r="C40" s="4">
        <v>408.76843587884196</v>
      </c>
      <c r="D40" s="4">
        <v>386.62890625</v>
      </c>
      <c r="E40" s="4">
        <v>387.39611021493101</v>
      </c>
      <c r="F40" s="4">
        <v>390.92770916777926</v>
      </c>
      <c r="G40" s="4">
        <v>390</v>
      </c>
      <c r="H40" s="4">
        <v>418.26537382867383</v>
      </c>
      <c r="I40" s="4">
        <v>409.66078297992124</v>
      </c>
      <c r="J40" s="4">
        <v>440.32194293336664</v>
      </c>
      <c r="K40" s="4">
        <v>464.70707393147813</v>
      </c>
      <c r="L40" s="4">
        <v>418.25807173982469</v>
      </c>
    </row>
    <row r="41" spans="1:27" ht="12.75" customHeight="1" x14ac:dyDescent="0.2">
      <c r="A41" s="1">
        <v>2018</v>
      </c>
      <c r="B41" s="4">
        <v>420</v>
      </c>
      <c r="C41" s="4">
        <v>416</v>
      </c>
      <c r="D41" s="4">
        <v>393</v>
      </c>
      <c r="E41" s="4">
        <v>395.90717592410027</v>
      </c>
      <c r="F41" s="4">
        <v>397</v>
      </c>
      <c r="G41" s="4">
        <v>400</v>
      </c>
      <c r="H41" s="4">
        <v>426</v>
      </c>
      <c r="I41" s="4">
        <v>422</v>
      </c>
      <c r="J41" s="4">
        <v>442</v>
      </c>
      <c r="K41" s="4">
        <v>468</v>
      </c>
      <c r="L41" s="4">
        <v>426</v>
      </c>
    </row>
    <row r="42" spans="1:27" ht="12.75" customHeight="1" x14ac:dyDescent="0.2">
      <c r="A42" s="1">
        <v>2019</v>
      </c>
      <c r="B42" s="16">
        <v>432.58</v>
      </c>
      <c r="C42" s="16">
        <v>418</v>
      </c>
      <c r="D42" s="16">
        <v>399</v>
      </c>
      <c r="E42" s="16">
        <v>404.23129779227247</v>
      </c>
      <c r="F42" s="16">
        <v>409.87366955330987</v>
      </c>
      <c r="G42" s="16">
        <v>413</v>
      </c>
      <c r="H42" s="16">
        <v>445</v>
      </c>
      <c r="I42" s="16">
        <v>429</v>
      </c>
      <c r="J42" s="16">
        <v>452</v>
      </c>
      <c r="K42" s="16">
        <v>477</v>
      </c>
      <c r="L42" s="16">
        <v>442</v>
      </c>
    </row>
    <row r="43" spans="1:27" ht="12.75" customHeight="1" x14ac:dyDescent="0.2">
      <c r="A43" s="1">
        <v>2020</v>
      </c>
      <c r="B43" s="1">
        <v>486</v>
      </c>
      <c r="C43" s="1">
        <v>471</v>
      </c>
      <c r="D43" s="1">
        <v>460</v>
      </c>
      <c r="E43" s="1">
        <v>465</v>
      </c>
      <c r="F43" s="1">
        <v>464</v>
      </c>
      <c r="G43" s="1">
        <v>478</v>
      </c>
      <c r="H43" s="1">
        <v>490</v>
      </c>
      <c r="I43" s="1">
        <v>488</v>
      </c>
      <c r="J43" s="1">
        <v>496</v>
      </c>
      <c r="K43" s="1">
        <v>507</v>
      </c>
      <c r="L43" s="1">
        <v>487</v>
      </c>
    </row>
    <row r="44" spans="1:27" ht="12.75" customHeight="1" x14ac:dyDescent="0.2">
      <c r="A44" s="1">
        <v>2021</v>
      </c>
      <c r="B44" s="16">
        <v>496.43146962241599</v>
      </c>
      <c r="C44" s="16">
        <v>503.41519311199704</v>
      </c>
      <c r="D44" s="16">
        <v>497.50303217571917</v>
      </c>
      <c r="E44" s="16">
        <v>491.63017646565254</v>
      </c>
      <c r="F44" s="16">
        <v>491.38999297414529</v>
      </c>
      <c r="G44" s="16">
        <v>486.9441232425807</v>
      </c>
      <c r="H44" s="16">
        <v>496.79007025893719</v>
      </c>
      <c r="I44" s="16">
        <v>492.16104708455032</v>
      </c>
      <c r="J44" s="16">
        <v>506.18860314107798</v>
      </c>
      <c r="K44" s="16">
        <v>508.45768899941396</v>
      </c>
      <c r="L44" s="16">
        <v>497.23617828688481</v>
      </c>
    </row>
    <row r="45" spans="1:27" ht="12.75" customHeight="1" x14ac:dyDescent="0.2">
      <c r="A45" s="1">
        <v>2022</v>
      </c>
      <c r="B45" s="16">
        <v>485.05287318865749</v>
      </c>
      <c r="C45" s="16">
        <v>479.50896694942259</v>
      </c>
      <c r="D45" s="16">
        <v>469.08229640220407</v>
      </c>
      <c r="E45" s="16">
        <v>464.3055598930984</v>
      </c>
      <c r="F45" s="16">
        <v>468.94055510739253</v>
      </c>
      <c r="G45" s="16">
        <v>468.52268362536006</v>
      </c>
      <c r="H45" s="16">
        <v>489.64651334738483</v>
      </c>
      <c r="I45" s="16">
        <v>469.22420787981292</v>
      </c>
      <c r="J45" s="16">
        <v>492.10518967040463</v>
      </c>
      <c r="K45" s="16">
        <v>509.44659341031547</v>
      </c>
      <c r="L45" s="16">
        <v>496.82748042540885</v>
      </c>
    </row>
    <row r="46" spans="1:27" ht="12.75" customHeight="1" x14ac:dyDescent="0.2">
      <c r="A46" s="1">
        <v>2023</v>
      </c>
      <c r="B46" s="16">
        <v>504.5624750265585</v>
      </c>
      <c r="C46" s="16">
        <v>494.90468790205404</v>
      </c>
      <c r="D46" s="16">
        <v>493.32315608024504</v>
      </c>
      <c r="E46" s="16">
        <v>480.50353874959973</v>
      </c>
      <c r="F46" s="16">
        <v>486.05027875809702</v>
      </c>
      <c r="G46" s="16">
        <v>487.57745944798791</v>
      </c>
      <c r="H46" s="16">
        <v>509.75341554714214</v>
      </c>
      <c r="I46" s="16">
        <v>479.20189042578153</v>
      </c>
      <c r="J46" s="16">
        <v>507.17116712335678</v>
      </c>
      <c r="K46" s="16">
        <v>524.7947926038479</v>
      </c>
      <c r="L46" s="16">
        <v>522.11462956328569</v>
      </c>
    </row>
    <row r="47" spans="1:27" ht="12.75" customHeight="1" x14ac:dyDescent="0.2">
      <c r="A47" s="1">
        <v>2024</v>
      </c>
      <c r="B47" s="16">
        <v>521.18043237681854</v>
      </c>
      <c r="C47" s="16">
        <v>517.85069362375236</v>
      </c>
      <c r="D47" s="16">
        <v>511.11527773012654</v>
      </c>
      <c r="E47" s="16">
        <v>500.96233841890637</v>
      </c>
      <c r="F47" s="16">
        <v>502.1845001409697</v>
      </c>
      <c r="G47" s="16">
        <v>501.51942298794137</v>
      </c>
      <c r="H47" s="16">
        <v>530.83491506714438</v>
      </c>
      <c r="I47" s="16">
        <v>492.55560252663565</v>
      </c>
      <c r="J47" s="16">
        <v>516.25621988662294</v>
      </c>
      <c r="K47" s="16">
        <v>534.43708340401679</v>
      </c>
      <c r="L47" s="16">
        <v>537.02256569435349</v>
      </c>
    </row>
    <row r="48" spans="1:27" ht="12.75" customHeight="1" x14ac:dyDescent="0.2">
      <c r="B48" s="16"/>
      <c r="C48" s="16"/>
      <c r="D48" s="16"/>
      <c r="E48" s="16"/>
      <c r="F48" s="16"/>
      <c r="G48" s="16"/>
      <c r="H48" s="16"/>
      <c r="I48" s="16"/>
      <c r="J48" s="16"/>
      <c r="K48" s="16"/>
      <c r="L48" s="16"/>
    </row>
    <row r="49" spans="1:18" ht="12.75" customHeight="1" x14ac:dyDescent="0.2">
      <c r="B49" s="1" t="s">
        <v>465</v>
      </c>
      <c r="C49" s="16"/>
      <c r="D49" s="16"/>
      <c r="E49" s="16"/>
      <c r="F49" s="16"/>
      <c r="G49" s="16"/>
      <c r="H49" s="16"/>
      <c r="I49" s="16"/>
      <c r="J49" s="16"/>
      <c r="K49" s="16"/>
      <c r="L49" s="16"/>
    </row>
    <row r="50" spans="1:18" ht="12.75" customHeight="1" x14ac:dyDescent="0.2">
      <c r="A50" s="1" t="s">
        <v>157</v>
      </c>
      <c r="B50" s="5">
        <f>(POWER(B23/B4, 1/19)-1)*100</f>
        <v>3.854985007970968</v>
      </c>
      <c r="C50" s="5">
        <f t="shared" ref="C50:L50" si="11">(POWER(C23/C4, 1/19)-1)*100</f>
        <v>3.7795974672707011</v>
      </c>
      <c r="D50" s="5">
        <f t="shared" si="11"/>
        <v>3.9203801936881</v>
      </c>
      <c r="E50" s="5">
        <f t="shared" si="11"/>
        <v>4.0688175505741331</v>
      </c>
      <c r="F50" s="5">
        <f t="shared" si="11"/>
        <v>3.6718379824744574</v>
      </c>
      <c r="G50" s="5">
        <f t="shared" si="11"/>
        <v>3.6957227449531782</v>
      </c>
      <c r="H50" s="5">
        <f t="shared" si="11"/>
        <v>4.2338116915052071</v>
      </c>
      <c r="I50" s="5">
        <f t="shared" si="11"/>
        <v>3.8890333442926917</v>
      </c>
      <c r="J50" s="5">
        <f t="shared" si="11"/>
        <v>3.6961699997622777</v>
      </c>
      <c r="K50" s="5">
        <f t="shared" si="11"/>
        <v>3.5551631419055596</v>
      </c>
      <c r="L50" s="5">
        <f t="shared" si="11"/>
        <v>3.5271389426637212</v>
      </c>
    </row>
    <row r="51" spans="1:18" ht="12.75" customHeight="1" x14ac:dyDescent="0.2">
      <c r="A51" s="5" t="s">
        <v>158</v>
      </c>
      <c r="B51" s="5">
        <f>(POWER(B31/B23, 1/8)-1)*100</f>
        <v>2.7324495626965817</v>
      </c>
      <c r="C51" s="5">
        <f t="shared" ref="C51:L51" si="12">(POWER(C31/C23, 1/8)-1)*100</f>
        <v>3.3999361688140217</v>
      </c>
      <c r="D51" s="5">
        <f t="shared" si="12"/>
        <v>4.0737560454283228</v>
      </c>
      <c r="E51" s="5">
        <f t="shared" si="12"/>
        <v>2.8699485398497426</v>
      </c>
      <c r="F51" s="5">
        <f t="shared" si="12"/>
        <v>3.1593388788174748</v>
      </c>
      <c r="G51" s="5">
        <f t="shared" si="12"/>
        <v>2.8100126545121284</v>
      </c>
      <c r="H51" s="5">
        <f t="shared" si="12"/>
        <v>2.1170558003943629</v>
      </c>
      <c r="I51" s="5">
        <f t="shared" si="12"/>
        <v>2.2554682692849326</v>
      </c>
      <c r="J51" s="5">
        <f t="shared" si="12"/>
        <v>2.7334340073522867</v>
      </c>
      <c r="K51" s="5">
        <f t="shared" si="12"/>
        <v>3.0967099631769912</v>
      </c>
      <c r="L51" s="5">
        <f t="shared" si="12"/>
        <v>2.7494512901801826</v>
      </c>
    </row>
    <row r="52" spans="1:18" ht="12.75" customHeight="1" x14ac:dyDescent="0.2">
      <c r="A52" s="5" t="s">
        <v>159</v>
      </c>
      <c r="B52" s="5">
        <f>(POWER(B42/B31, 1/11)-1)*100</f>
        <v>2.4909095066464104</v>
      </c>
      <c r="C52" s="5">
        <f t="shared" ref="C52:L52" si="13">(POWER(C42/C31, 1/11)-1)*100</f>
        <v>2.3858811064099372</v>
      </c>
      <c r="D52" s="5">
        <f t="shared" si="13"/>
        <v>1.8611113715273575</v>
      </c>
      <c r="E52" s="5">
        <f t="shared" si="13"/>
        <v>2.2237512328077802</v>
      </c>
      <c r="F52" s="5">
        <f t="shared" si="13"/>
        <v>2.2518679343310755</v>
      </c>
      <c r="G52" s="5">
        <f t="shared" si="13"/>
        <v>2.323860071962236</v>
      </c>
      <c r="H52" s="5">
        <f t="shared" si="13"/>
        <v>2.5409657280883735</v>
      </c>
      <c r="I52" s="5">
        <f t="shared" si="13"/>
        <v>2.6434363988788734</v>
      </c>
      <c r="J52" s="5">
        <f t="shared" si="13"/>
        <v>2.6127101070292369</v>
      </c>
      <c r="K52" s="5">
        <f t="shared" si="13"/>
        <v>2.409876325832272</v>
      </c>
      <c r="L52" s="5">
        <f t="shared" si="13"/>
        <v>2.3755977726031219</v>
      </c>
    </row>
    <row r="53" spans="1:18" ht="12.75" customHeight="1" x14ac:dyDescent="0.2">
      <c r="A53" s="5" t="s">
        <v>160</v>
      </c>
      <c r="B53" s="5">
        <f>(POWER(B46/B42, 1/4)-1)*100</f>
        <v>3.9231083403932665</v>
      </c>
      <c r="C53" s="5">
        <f t="shared" ref="C53:L53" si="14">(POWER(C46/C42, 1/4)-1)*100</f>
        <v>4.3124921785236525</v>
      </c>
      <c r="D53" s="5">
        <f t="shared" si="14"/>
        <v>5.4483167064794058</v>
      </c>
      <c r="E53" s="5">
        <f t="shared" si="14"/>
        <v>4.4159065997484426</v>
      </c>
      <c r="F53" s="5">
        <f t="shared" si="14"/>
        <v>4.3536860583901271</v>
      </c>
      <c r="G53" s="5">
        <f t="shared" si="14"/>
        <v>4.2373572554492478</v>
      </c>
      <c r="H53" s="5">
        <f t="shared" si="14"/>
        <v>3.4546541879784565</v>
      </c>
      <c r="I53" s="5">
        <f t="shared" si="14"/>
        <v>2.8052533348997599</v>
      </c>
      <c r="J53" s="5">
        <f t="shared" si="14"/>
        <v>2.9210078186434174</v>
      </c>
      <c r="K53" s="5">
        <f t="shared" si="14"/>
        <v>2.4159940193210883</v>
      </c>
      <c r="L53" s="5">
        <f t="shared" si="14"/>
        <v>4.2523607627236171</v>
      </c>
    </row>
    <row r="54" spans="1:18" ht="12.75" customHeight="1" x14ac:dyDescent="0.2">
      <c r="A54" s="1" t="s">
        <v>161</v>
      </c>
      <c r="B54" s="5">
        <f>(POWER(B46/B4, 1/42)-1)*100</f>
        <v>3.2884168705642258</v>
      </c>
      <c r="C54" s="5">
        <f t="shared" ref="C54:L54" si="15">(POWER(C46/C4, 1/42)-1)*100</f>
        <v>3.391005629896271</v>
      </c>
      <c r="D54" s="5">
        <f t="shared" si="15"/>
        <v>3.5499456383011996</v>
      </c>
      <c r="E54" s="5">
        <f t="shared" si="15"/>
        <v>3.3868150070442082</v>
      </c>
      <c r="F54" s="5">
        <f t="shared" si="15"/>
        <v>3.2650352356221379</v>
      </c>
      <c r="G54" s="5">
        <f t="shared" si="15"/>
        <v>3.2171539209054911</v>
      </c>
      <c r="H54" s="5">
        <f t="shared" si="15"/>
        <v>3.3091075963809446</v>
      </c>
      <c r="I54" s="5">
        <f t="shared" si="15"/>
        <v>3.1461163403171399</v>
      </c>
      <c r="J54" s="5">
        <f t="shared" si="15"/>
        <v>3.1539990324923828</v>
      </c>
      <c r="K54" s="5">
        <f t="shared" si="15"/>
        <v>3.058120971098921</v>
      </c>
      <c r="L54" s="5">
        <f t="shared" si="15"/>
        <v>3.1447008723393566</v>
      </c>
    </row>
    <row r="55" spans="1:18" x14ac:dyDescent="0.2">
      <c r="B55" s="5"/>
      <c r="C55" s="5"/>
      <c r="D55" s="5"/>
      <c r="E55" s="5"/>
      <c r="F55" s="5"/>
      <c r="G55" s="5"/>
      <c r="H55" s="5"/>
      <c r="I55" s="5"/>
      <c r="J55" s="5"/>
      <c r="K55" s="5"/>
      <c r="L55" s="5"/>
    </row>
    <row r="56" spans="1:18" x14ac:dyDescent="0.2">
      <c r="A56" s="20" t="s">
        <v>991</v>
      </c>
      <c r="B56" s="5"/>
      <c r="C56" s="5"/>
      <c r="D56" s="5"/>
      <c r="E56" s="5"/>
      <c r="F56" s="5"/>
      <c r="G56" s="5"/>
      <c r="H56" s="5"/>
      <c r="I56" s="5"/>
      <c r="J56" s="5"/>
      <c r="K56" s="5"/>
      <c r="L56" s="5"/>
    </row>
    <row r="57" spans="1:18" x14ac:dyDescent="0.2">
      <c r="A57" s="1" t="s">
        <v>992</v>
      </c>
    </row>
    <row r="58" spans="1:18" x14ac:dyDescent="0.2">
      <c r="A58" s="1" t="s">
        <v>993</v>
      </c>
    </row>
    <row r="60" spans="1:18" x14ac:dyDescent="0.2">
      <c r="A60" s="1" t="s">
        <v>983</v>
      </c>
    </row>
    <row r="61" spans="1:18" ht="12.75" customHeight="1" x14ac:dyDescent="0.2"/>
    <row r="62" spans="1:18" ht="12.75" customHeight="1" x14ac:dyDescent="0.2">
      <c r="A62" s="167"/>
    </row>
    <row r="63" spans="1:18" ht="12.75" customHeight="1" x14ac:dyDescent="0.2">
      <c r="A63" s="167"/>
      <c r="B63" s="167"/>
      <c r="C63" s="167"/>
      <c r="D63" s="167"/>
      <c r="E63" s="167"/>
      <c r="F63" s="167"/>
      <c r="G63" s="167"/>
      <c r="H63" s="167"/>
      <c r="I63" s="167"/>
      <c r="J63" s="167"/>
      <c r="K63" s="167"/>
      <c r="L63" s="167"/>
      <c r="M63" s="167"/>
      <c r="N63" s="167"/>
      <c r="O63" s="167"/>
      <c r="P63" s="167"/>
      <c r="Q63" s="167"/>
      <c r="R63" s="167"/>
    </row>
    <row r="64" spans="1:18" ht="12.75" customHeight="1" x14ac:dyDescent="0.2">
      <c r="A64" s="167"/>
      <c r="B64" s="167"/>
      <c r="C64" s="167"/>
      <c r="D64" s="167"/>
      <c r="E64" s="167"/>
      <c r="F64" s="167"/>
      <c r="G64" s="167"/>
      <c r="H64" s="167"/>
      <c r="I64" s="167"/>
      <c r="J64" s="167"/>
      <c r="K64" s="167"/>
      <c r="L64" s="167"/>
      <c r="M64" s="167"/>
      <c r="P64" s="22"/>
    </row>
    <row r="65" ht="12.75" customHeight="1" x14ac:dyDescent="0.2"/>
    <row r="66" ht="25.5" hidden="1" customHeight="1" x14ac:dyDescent="0.2"/>
    <row r="67" ht="25.5" hidden="1" customHeight="1" x14ac:dyDescent="0.2"/>
    <row r="68" ht="25.5" hidden="1" customHeight="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spans="1:29" hidden="1" x14ac:dyDescent="0.2"/>
    <row r="98" spans="1:29" hidden="1" x14ac:dyDescent="0.2"/>
    <row r="99" spans="1:29" hidden="1" x14ac:dyDescent="0.2"/>
    <row r="100" spans="1:29" hidden="1" x14ac:dyDescent="0.2"/>
    <row r="101" spans="1:29" hidden="1" x14ac:dyDescent="0.2"/>
    <row r="102" spans="1:29" hidden="1" x14ac:dyDescent="0.2"/>
    <row r="103" spans="1:29" hidden="1" x14ac:dyDescent="0.2"/>
    <row r="106" spans="1:29" x14ac:dyDescent="0.2">
      <c r="A106" s="237" t="s">
        <v>994</v>
      </c>
      <c r="B106" s="237"/>
      <c r="C106" s="237"/>
      <c r="D106" s="237"/>
      <c r="E106" s="237"/>
      <c r="F106" s="237"/>
      <c r="G106" s="237"/>
      <c r="H106" s="237"/>
      <c r="I106" s="237"/>
      <c r="J106" s="237"/>
      <c r="K106" s="237"/>
      <c r="L106" s="237"/>
    </row>
    <row r="107" spans="1:29" ht="21.75" x14ac:dyDescent="0.2">
      <c r="B107" s="1" t="s">
        <v>101</v>
      </c>
      <c r="C107" s="1" t="s">
        <v>317</v>
      </c>
      <c r="D107" s="1" t="s">
        <v>318</v>
      </c>
      <c r="E107" s="1" t="s">
        <v>319</v>
      </c>
      <c r="F107" s="1" t="s">
        <v>320</v>
      </c>
      <c r="G107" s="1" t="s">
        <v>321</v>
      </c>
      <c r="H107" s="1" t="s">
        <v>322</v>
      </c>
      <c r="I107" s="1" t="s">
        <v>323</v>
      </c>
      <c r="J107" s="1" t="s">
        <v>324</v>
      </c>
      <c r="K107" s="1" t="s">
        <v>325</v>
      </c>
      <c r="L107" s="1" t="s">
        <v>326</v>
      </c>
      <c r="R107" s="185"/>
      <c r="S107" s="185"/>
      <c r="T107" s="185"/>
      <c r="U107" s="185"/>
      <c r="V107" s="185"/>
      <c r="W107" s="185"/>
      <c r="X107" s="185"/>
      <c r="Y107" s="185"/>
      <c r="Z107" s="185"/>
      <c r="AA107" s="185"/>
      <c r="AB107" s="185"/>
      <c r="AC107" s="185"/>
    </row>
    <row r="108" spans="1:29" x14ac:dyDescent="0.2">
      <c r="A108" s="1">
        <v>1981</v>
      </c>
      <c r="B108" s="16">
        <v>128.900833333333</v>
      </c>
      <c r="C108" s="16">
        <v>120.87666666666667</v>
      </c>
      <c r="D108" s="16">
        <v>113.61916666666667</v>
      </c>
      <c r="E108" s="16">
        <v>117.68583333333333</v>
      </c>
      <c r="F108" s="16">
        <v>124.31666666666668</v>
      </c>
      <c r="G108" s="16">
        <v>128.16333333333333</v>
      </c>
      <c r="H108" s="16">
        <v>129.26666666666665</v>
      </c>
      <c r="I108" s="16">
        <v>129.36249999999998</v>
      </c>
      <c r="J108" s="16">
        <v>135.67416666666665</v>
      </c>
      <c r="K108" s="16">
        <v>147.66749999999999</v>
      </c>
      <c r="L108" s="16">
        <v>141.89416666666668</v>
      </c>
    </row>
    <row r="109" spans="1:29" x14ac:dyDescent="0.2">
      <c r="A109" s="1">
        <v>1982</v>
      </c>
      <c r="B109" s="16">
        <v>143.68499999999997</v>
      </c>
      <c r="C109" s="16">
        <v>133.65916666666666</v>
      </c>
      <c r="D109" s="16">
        <v>125.9575</v>
      </c>
      <c r="E109" s="16">
        <v>129.52083333333331</v>
      </c>
      <c r="F109" s="16">
        <v>135.91249999999999</v>
      </c>
      <c r="G109" s="16">
        <v>140.47666666666666</v>
      </c>
      <c r="H109" s="16">
        <v>144.03416666666666</v>
      </c>
      <c r="I109" s="16">
        <v>142.95916666666665</v>
      </c>
      <c r="J109" s="16">
        <v>150.81333333333336</v>
      </c>
      <c r="K109" s="16">
        <v>162.80666666666667</v>
      </c>
      <c r="L109" s="16">
        <v>155.92416666666668</v>
      </c>
    </row>
    <row r="110" spans="1:29" x14ac:dyDescent="0.2">
      <c r="A110" s="1">
        <v>1983</v>
      </c>
      <c r="B110" s="16">
        <v>153.84916666666666</v>
      </c>
      <c r="C110" s="16">
        <v>143.08750000000001</v>
      </c>
      <c r="D110" s="16">
        <v>135.5275</v>
      </c>
      <c r="E110" s="16">
        <v>138.78416666666666</v>
      </c>
      <c r="F110" s="16">
        <v>147.79416666666665</v>
      </c>
      <c r="G110" s="16">
        <v>149.92583333333332</v>
      </c>
      <c r="H110" s="16">
        <v>153.87583333333333</v>
      </c>
      <c r="I110" s="16">
        <v>149.88000000000002</v>
      </c>
      <c r="J110" s="16">
        <v>159.76666666666668</v>
      </c>
      <c r="K110" s="16">
        <v>172.76249999999996</v>
      </c>
      <c r="L110" s="16">
        <v>162.6225</v>
      </c>
    </row>
    <row r="111" spans="1:29" x14ac:dyDescent="0.2">
      <c r="A111" s="1">
        <v>1984</v>
      </c>
      <c r="B111" s="16">
        <v>160.035</v>
      </c>
      <c r="C111" s="16">
        <v>148.25416666666666</v>
      </c>
      <c r="D111" s="16">
        <v>143.92416666666668</v>
      </c>
      <c r="E111" s="16">
        <v>145.65249999999997</v>
      </c>
      <c r="F111" s="16">
        <v>156.08166666666668</v>
      </c>
      <c r="G111" s="16">
        <v>156.08666666666667</v>
      </c>
      <c r="H111" s="16">
        <v>159.04666666666665</v>
      </c>
      <c r="I111" s="16">
        <v>155.76666666666671</v>
      </c>
      <c r="J111" s="16">
        <v>165.73833333333334</v>
      </c>
      <c r="K111" s="16">
        <v>179.43749999999997</v>
      </c>
      <c r="L111" s="16">
        <v>169.7475</v>
      </c>
    </row>
    <row r="112" spans="1:29" x14ac:dyDescent="0.2">
      <c r="A112" s="1">
        <v>1985</v>
      </c>
      <c r="B112" s="16">
        <v>169.07</v>
      </c>
      <c r="C112" s="16">
        <v>155.69750000000002</v>
      </c>
      <c r="D112" s="16">
        <v>150.84000000000003</v>
      </c>
      <c r="E112" s="16">
        <v>155.47416666666666</v>
      </c>
      <c r="F112" s="16">
        <v>164.45333333333332</v>
      </c>
      <c r="G112" s="16">
        <v>167.87833333333333</v>
      </c>
      <c r="H112" s="16">
        <v>168.92916666666667</v>
      </c>
      <c r="I112" s="16">
        <v>167.29249999999999</v>
      </c>
      <c r="J112" s="16">
        <v>171.995</v>
      </c>
      <c r="K112" s="16">
        <v>183.04999999999998</v>
      </c>
      <c r="L112" s="16">
        <v>176.78916666666669</v>
      </c>
    </row>
    <row r="113" spans="1:12" x14ac:dyDescent="0.2">
      <c r="A113" s="1">
        <v>1986</v>
      </c>
      <c r="B113" s="16">
        <v>178.74333333333334</v>
      </c>
      <c r="C113" s="16">
        <v>164.26</v>
      </c>
      <c r="D113" s="16">
        <v>163.14583333333334</v>
      </c>
      <c r="E113" s="16">
        <v>164.78833333333333</v>
      </c>
      <c r="F113" s="16">
        <v>172.32249999999999</v>
      </c>
      <c r="G113" s="16">
        <v>176.39666666666665</v>
      </c>
      <c r="H113" s="16">
        <v>177.875</v>
      </c>
      <c r="I113" s="16">
        <v>176.96249999999998</v>
      </c>
      <c r="J113" s="16">
        <v>181.92666666666665</v>
      </c>
      <c r="K113" s="16">
        <v>197.72166666666666</v>
      </c>
      <c r="L113" s="16">
        <v>187.16500000000005</v>
      </c>
    </row>
    <row r="114" spans="1:12" x14ac:dyDescent="0.2">
      <c r="A114" s="1">
        <v>1987</v>
      </c>
      <c r="B114" s="16">
        <v>187.17416666666668</v>
      </c>
      <c r="C114" s="16">
        <v>172.90583333333336</v>
      </c>
      <c r="D114" s="16">
        <v>175.33</v>
      </c>
      <c r="E114" s="16">
        <v>174.47</v>
      </c>
      <c r="F114" s="16">
        <v>184.12916666666669</v>
      </c>
      <c r="G114" s="16">
        <v>184.19000000000003</v>
      </c>
      <c r="H114" s="16">
        <v>191.77833333333331</v>
      </c>
      <c r="I114" s="16">
        <v>186.60166666666669</v>
      </c>
      <c r="J114" s="16">
        <v>187.43916666666667</v>
      </c>
      <c r="K114" s="16">
        <v>199.28833333333333</v>
      </c>
      <c r="L114" s="16">
        <v>191.76750000000001</v>
      </c>
    </row>
    <row r="115" spans="1:12" x14ac:dyDescent="0.2">
      <c r="A115" s="1">
        <v>1988</v>
      </c>
      <c r="B115" s="16">
        <v>199.01916666666668</v>
      </c>
      <c r="C115" s="16">
        <v>185.16333333333333</v>
      </c>
      <c r="D115" s="16">
        <v>187.30333333333337</v>
      </c>
      <c r="E115" s="16">
        <v>184.08416666666668</v>
      </c>
      <c r="F115" s="16">
        <v>193.6525</v>
      </c>
      <c r="G115" s="16">
        <v>197.20500000000001</v>
      </c>
      <c r="H115" s="16">
        <v>207.63916666666668</v>
      </c>
      <c r="I115" s="16">
        <v>194.23083333333332</v>
      </c>
      <c r="J115" s="16">
        <v>195.07333333333335</v>
      </c>
      <c r="K115" s="16">
        <v>207.4341666666667</v>
      </c>
      <c r="L115" s="16">
        <v>203.1141666666667</v>
      </c>
    </row>
    <row r="116" spans="1:12" x14ac:dyDescent="0.2">
      <c r="A116" s="1">
        <v>1989</v>
      </c>
      <c r="B116" s="16">
        <v>212.47166666666669</v>
      </c>
      <c r="C116" s="16">
        <v>200.02833333333339</v>
      </c>
      <c r="D116" s="16">
        <v>204.155</v>
      </c>
      <c r="E116" s="16">
        <v>198.37749999999997</v>
      </c>
      <c r="F116" s="16">
        <v>206.2508333333333</v>
      </c>
      <c r="G116" s="16">
        <v>210.0866666666667</v>
      </c>
      <c r="H116" s="16">
        <v>223.90583333333333</v>
      </c>
      <c r="I116" s="16">
        <v>204.72416666666666</v>
      </c>
      <c r="J116" s="16">
        <v>207.21166666666667</v>
      </c>
      <c r="K116" s="16">
        <v>220.05583333333334</v>
      </c>
      <c r="L116" s="16">
        <v>215.83666666666667</v>
      </c>
    </row>
    <row r="117" spans="1:12" x14ac:dyDescent="0.2">
      <c r="A117" s="1">
        <v>1990</v>
      </c>
      <c r="B117" s="16">
        <v>229.9991666666667</v>
      </c>
      <c r="C117" s="16">
        <v>213.95333333333329</v>
      </c>
      <c r="D117" s="16">
        <v>214.99416666666664</v>
      </c>
      <c r="E117" s="16">
        <v>212.32416666666666</v>
      </c>
      <c r="F117" s="16">
        <v>219.7508333333333</v>
      </c>
      <c r="G117" s="16">
        <v>225.6358333333333</v>
      </c>
      <c r="H117" s="16">
        <v>246.16749999999999</v>
      </c>
      <c r="I117" s="16">
        <v>218.27083333333329</v>
      </c>
      <c r="J117" s="16">
        <v>216.09749999999997</v>
      </c>
      <c r="K117" s="16">
        <v>234.36083333333332</v>
      </c>
      <c r="L117" s="16">
        <v>235.42250000000001</v>
      </c>
    </row>
    <row r="118" spans="1:12" x14ac:dyDescent="0.2">
      <c r="A118" s="1">
        <v>1991</v>
      </c>
      <c r="B118" s="16">
        <v>244.48249999999999</v>
      </c>
      <c r="C118" s="16">
        <v>224.88666666666668</v>
      </c>
      <c r="D118" s="16">
        <v>227.68416666666664</v>
      </c>
      <c r="E118" s="16">
        <v>221.51833333333335</v>
      </c>
      <c r="F118" s="16">
        <v>230.30083333333332</v>
      </c>
      <c r="G118" s="16">
        <v>239.6983333333333</v>
      </c>
      <c r="H118" s="16">
        <v>259.85833333333335</v>
      </c>
      <c r="I118" s="16">
        <v>231.16666666666666</v>
      </c>
      <c r="J118" s="16">
        <v>226.52000000000007</v>
      </c>
      <c r="K118" s="16">
        <v>250.00833333333333</v>
      </c>
      <c r="L118" s="16">
        <v>250.76666666666665</v>
      </c>
    </row>
    <row r="119" spans="1:12" x14ac:dyDescent="0.2">
      <c r="A119" s="1">
        <v>1992</v>
      </c>
      <c r="B119" s="16">
        <v>252.81416666666667</v>
      </c>
      <c r="C119" s="16">
        <v>236.24750000000003</v>
      </c>
      <c r="D119" s="16">
        <v>236.26583333333335</v>
      </c>
      <c r="E119" s="16">
        <v>230.00500000000002</v>
      </c>
      <c r="F119" s="16">
        <v>238.99083333333331</v>
      </c>
      <c r="G119" s="16">
        <v>248.68249999999998</v>
      </c>
      <c r="H119" s="16">
        <v>267.57</v>
      </c>
      <c r="I119" s="16">
        <v>234.29499999999999</v>
      </c>
      <c r="J119" s="16">
        <v>237.69000000000003</v>
      </c>
      <c r="K119" s="16">
        <v>258.12416666666667</v>
      </c>
      <c r="L119" s="16">
        <v>256.85083333333336</v>
      </c>
    </row>
    <row r="120" spans="1:12" x14ac:dyDescent="0.2">
      <c r="A120" s="1">
        <v>1993</v>
      </c>
      <c r="B120" s="16">
        <v>256.01916666666665</v>
      </c>
      <c r="C120" s="16">
        <v>236.69583333333333</v>
      </c>
      <c r="D120" s="16">
        <v>241.14916666666667</v>
      </c>
      <c r="E120" s="16">
        <v>236.50333333333333</v>
      </c>
      <c r="F120" s="16">
        <v>248.38416666666672</v>
      </c>
      <c r="G120" s="16">
        <v>252.55166666666665</v>
      </c>
      <c r="H120" s="16">
        <v>268.60500000000002</v>
      </c>
      <c r="I120" s="16">
        <v>238.0325</v>
      </c>
      <c r="J120" s="16">
        <v>239.13250000000002</v>
      </c>
      <c r="K120" s="16">
        <v>259.97999999999996</v>
      </c>
      <c r="L120" s="16">
        <v>261.78916666666663</v>
      </c>
    </row>
    <row r="121" spans="1:12" x14ac:dyDescent="0.2">
      <c r="A121" s="1">
        <v>1994</v>
      </c>
      <c r="B121" s="16">
        <v>251.79999999999995</v>
      </c>
      <c r="C121" s="16">
        <v>232.61166666666665</v>
      </c>
      <c r="D121" s="16">
        <v>234.63833333333332</v>
      </c>
      <c r="E121" s="16">
        <v>232.36749999999998</v>
      </c>
      <c r="F121" s="16">
        <v>245.40833333333333</v>
      </c>
      <c r="G121" s="16">
        <v>247.31750000000002</v>
      </c>
      <c r="H121" s="16">
        <v>263.53833333333336</v>
      </c>
      <c r="I121" s="16">
        <v>235.86083333333329</v>
      </c>
      <c r="J121" s="16">
        <v>233.64833333333331</v>
      </c>
      <c r="K121" s="16">
        <v>260.81</v>
      </c>
      <c r="L121" s="16">
        <v>262.35833333333335</v>
      </c>
    </row>
    <row r="122" spans="1:12" x14ac:dyDescent="0.2">
      <c r="A122" s="1">
        <v>1995</v>
      </c>
      <c r="B122" s="16">
        <v>252.96</v>
      </c>
      <c r="C122" s="16">
        <v>241.14333333333335</v>
      </c>
      <c r="D122" s="16">
        <v>232.15666666666667</v>
      </c>
      <c r="E122" s="16">
        <v>231.18083333333334</v>
      </c>
      <c r="F122" s="16">
        <v>245.03583333333333</v>
      </c>
      <c r="G122" s="16">
        <v>247.45249999999996</v>
      </c>
      <c r="H122" s="16">
        <v>264.05416666666667</v>
      </c>
      <c r="I122" s="16">
        <v>237.33916666666667</v>
      </c>
      <c r="J122" s="16">
        <v>242.14666666666668</v>
      </c>
      <c r="K122" s="16">
        <v>263.4933333333334</v>
      </c>
      <c r="L122" s="16">
        <v>265.02</v>
      </c>
    </row>
    <row r="123" spans="1:12" x14ac:dyDescent="0.2">
      <c r="A123" s="1">
        <v>1996</v>
      </c>
      <c r="B123" s="16">
        <v>255.32416666666663</v>
      </c>
      <c r="C123" s="16">
        <v>248.13</v>
      </c>
      <c r="D123" s="16">
        <v>233.99500000000003</v>
      </c>
      <c r="E123" s="16">
        <v>234.05833333333337</v>
      </c>
      <c r="F123" s="16">
        <v>249.08333333333334</v>
      </c>
      <c r="G123" s="16">
        <v>248.97500000000002</v>
      </c>
      <c r="H123" s="16">
        <v>265.39166666666671</v>
      </c>
      <c r="I123" s="16">
        <v>240.51583333333335</v>
      </c>
      <c r="J123" s="16">
        <v>246.11833333333334</v>
      </c>
      <c r="K123" s="16">
        <v>262.5891666666667</v>
      </c>
      <c r="L123" s="16">
        <v>269.39833333333337</v>
      </c>
    </row>
    <row r="124" spans="1:12" x14ac:dyDescent="0.2">
      <c r="A124" s="1">
        <v>1997</v>
      </c>
      <c r="B124" s="16">
        <v>249.71833333333333</v>
      </c>
      <c r="C124" s="16">
        <v>247.11416666666662</v>
      </c>
      <c r="D124" s="16">
        <v>239.17083333333332</v>
      </c>
      <c r="E124" s="16">
        <v>226.29916666666665</v>
      </c>
      <c r="F124" s="16">
        <v>239.00666666666666</v>
      </c>
      <c r="G124" s="16">
        <v>240.52416666666667</v>
      </c>
      <c r="H124" s="16">
        <v>263.03250000000003</v>
      </c>
      <c r="I124" s="16">
        <v>237.83916666666667</v>
      </c>
      <c r="J124" s="16">
        <v>242.25166666666667</v>
      </c>
      <c r="K124" s="16">
        <v>256.32833333333332</v>
      </c>
      <c r="L124" s="16">
        <v>265.85249999999991</v>
      </c>
    </row>
    <row r="126" spans="1:12" x14ac:dyDescent="0.2">
      <c r="B126" s="1" t="s">
        <v>995</v>
      </c>
    </row>
    <row r="127" spans="1:12" x14ac:dyDescent="0.2">
      <c r="B127" s="1" t="s">
        <v>996</v>
      </c>
    </row>
  </sheetData>
  <mergeCells count="1">
    <mergeCell ref="A106:L106"/>
  </mergeCells>
  <phoneticPr fontId="19" type="noConversion"/>
  <pageMargins left="0.75" right="0.75" top="1" bottom="1" header="0.5" footer="0.5"/>
  <pageSetup scale="71" orientation="landscape" r:id="rId1"/>
  <headerFooter alignWithMargins="0"/>
  <rowBreaks count="2" manualBreakCount="2">
    <brk id="65" max="16383" man="1"/>
    <brk id="71" max="16383"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92D050"/>
  </sheetPr>
  <dimension ref="A1:L57"/>
  <sheetViews>
    <sheetView workbookViewId="0">
      <selection activeCell="P53" sqref="P53"/>
    </sheetView>
  </sheetViews>
  <sheetFormatPr defaultColWidth="8.875" defaultRowHeight="12.75" x14ac:dyDescent="0.2"/>
  <cols>
    <col min="1" max="1" width="9.875" style="1" customWidth="1"/>
    <col min="2" max="6" width="8.875" style="1"/>
    <col min="7" max="7" width="9.875" style="1" customWidth="1"/>
    <col min="8" max="16384" width="8.875" style="1"/>
  </cols>
  <sheetData>
    <row r="1" spans="1:12" x14ac:dyDescent="0.2">
      <c r="B1" s="1" t="s">
        <v>997</v>
      </c>
    </row>
    <row r="3" spans="1:12" x14ac:dyDescent="0.2">
      <c r="B3" s="1" t="s">
        <v>101</v>
      </c>
      <c r="C3" s="1" t="s">
        <v>317</v>
      </c>
      <c r="D3" s="1" t="s">
        <v>318</v>
      </c>
      <c r="E3" s="1" t="s">
        <v>319</v>
      </c>
      <c r="F3" s="1" t="s">
        <v>320</v>
      </c>
      <c r="G3" s="1" t="s">
        <v>321</v>
      </c>
      <c r="H3" s="1" t="s">
        <v>322</v>
      </c>
      <c r="I3" s="1" t="s">
        <v>323</v>
      </c>
      <c r="J3" s="1" t="s">
        <v>324</v>
      </c>
      <c r="K3" s="1" t="s">
        <v>325</v>
      </c>
      <c r="L3" s="1" t="s">
        <v>326</v>
      </c>
    </row>
    <row r="4" spans="1:12" ht="12.75" customHeight="1" x14ac:dyDescent="0.2">
      <c r="A4" s="1">
        <v>1981</v>
      </c>
      <c r="B4" s="5">
        <f>'a22'!B4/'a21'!B4*100</f>
        <v>38.643334517066549</v>
      </c>
      <c r="C4" s="5">
        <f>'a22'!C4/'a21'!C4*100</f>
        <v>35.074728447375819</v>
      </c>
      <c r="D4" s="5">
        <f>'a22'!D4/'a21'!D4*100</f>
        <v>42.717287436192528</v>
      </c>
      <c r="E4" s="5">
        <f>'a22'!E4/'a21'!E4*100</f>
        <v>37.432425021926946</v>
      </c>
      <c r="F4" s="5">
        <f>'a22'!F4/'a21'!F4*100</f>
        <v>38.325570619828966</v>
      </c>
      <c r="G4" s="5">
        <f>'a22'!G4/'a21'!G4*100</f>
        <v>34.722969738411201</v>
      </c>
      <c r="H4" s="5">
        <f>'a22'!H4/'a21'!H4*100</f>
        <v>35.909709086172178</v>
      </c>
      <c r="I4" s="5">
        <f>'a22'!I4/'a21'!I4*100</f>
        <v>39.489695413609347</v>
      </c>
      <c r="J4" s="5">
        <f>'a22'!J4/'a21'!J4*100</f>
        <v>37.618851717502153</v>
      </c>
      <c r="K4" s="5">
        <f>'a22'!K4/'a21'!K4*100</f>
        <v>36.839332208766216</v>
      </c>
      <c r="L4" s="5">
        <f>'a22'!L4/'a21'!L4*100</f>
        <v>33.730337251974639</v>
      </c>
    </row>
    <row r="5" spans="1:12" ht="12.75" customHeight="1" x14ac:dyDescent="0.2">
      <c r="A5" s="1">
        <v>1982</v>
      </c>
      <c r="B5" s="5">
        <f>'a22'!B5/'a21'!B5*100</f>
        <v>38.210162683136822</v>
      </c>
      <c r="C5" s="5">
        <f>'a22'!C5/'a21'!C5*100</f>
        <v>35.167198934240076</v>
      </c>
      <c r="D5" s="5">
        <f>'a22'!D5/'a21'!D5*100</f>
        <v>42.527504922902956</v>
      </c>
      <c r="E5" s="5">
        <f>'a22'!E5/'a21'!E5*100</f>
        <v>37.094887956117454</v>
      </c>
      <c r="F5" s="5">
        <f>'a22'!F5/'a21'!F5*100</f>
        <v>38.377107662911293</v>
      </c>
      <c r="G5" s="5">
        <f>'a22'!G5/'a21'!G5*100</f>
        <v>34.654370982141529</v>
      </c>
      <c r="H5" s="5">
        <f>'a22'!H5/'a21'!H5*100</f>
        <v>36.453844931564475</v>
      </c>
      <c r="I5" s="5">
        <f>'a22'!I5/'a21'!I5*100</f>
        <v>39.601063602571962</v>
      </c>
      <c r="J5" s="5">
        <f>'a22'!J5/'a21'!J5*100</f>
        <v>37.672922746056237</v>
      </c>
      <c r="K5" s="5">
        <f>'a22'!K5/'a21'!K5*100</f>
        <v>36.412506815149094</v>
      </c>
      <c r="L5" s="5">
        <f>'a22'!L5/'a21'!L5*100</f>
        <v>33.870103954563533</v>
      </c>
    </row>
    <row r="6" spans="1:12" ht="12.75" customHeight="1" x14ac:dyDescent="0.2">
      <c r="A6" s="1">
        <v>1983</v>
      </c>
      <c r="B6" s="5">
        <f>'a22'!B6/'a21'!B6*100</f>
        <v>38.69400629184112</v>
      </c>
      <c r="C6" s="5">
        <f>'a22'!C6/'a21'!C6*100</f>
        <v>37.105396733071785</v>
      </c>
      <c r="D6" s="5">
        <f>'a22'!D6/'a21'!D6*100</f>
        <v>39.987323390168918</v>
      </c>
      <c r="E6" s="5">
        <f>'a22'!E6/'a21'!E6*100</f>
        <v>38.434156602177552</v>
      </c>
      <c r="F6" s="5">
        <f>'a22'!F6/'a21'!F6*100</f>
        <v>40.721607340943116</v>
      </c>
      <c r="G6" s="5">
        <f>'a22'!G6/'a21'!G6*100</f>
        <v>37.622657432328779</v>
      </c>
      <c r="H6" s="5">
        <f>'a22'!H6/'a21'!H6*100</f>
        <v>39.493846239666148</v>
      </c>
      <c r="I6" s="5">
        <f>'a22'!I6/'a21'!I6*100</f>
        <v>40.487578327400158</v>
      </c>
      <c r="J6" s="5">
        <f>'a22'!J6/'a21'!J6*100</f>
        <v>41.114961607252035</v>
      </c>
      <c r="K6" s="5">
        <f>'a22'!K6/'a21'!K6*100</f>
        <v>40.660680179204853</v>
      </c>
      <c r="L6" s="5">
        <f>'a22'!L6/'a21'!L6*100</f>
        <v>37.598258763248239</v>
      </c>
    </row>
    <row r="7" spans="1:12" ht="12.75" customHeight="1" x14ac:dyDescent="0.2">
      <c r="A7" s="1">
        <v>1984</v>
      </c>
      <c r="B7" s="5">
        <f>'a22'!B7/'a21'!B7*100</f>
        <v>38.646493878679784</v>
      </c>
      <c r="C7" s="5">
        <f>'a22'!C7/'a21'!C7*100</f>
        <v>36.308875002330637</v>
      </c>
      <c r="D7" s="5">
        <f>'a22'!D7/'a21'!D7*100</f>
        <v>41.06180336951855</v>
      </c>
      <c r="E7" s="5">
        <f>'a22'!E7/'a21'!E7*100</f>
        <v>38.011143386421004</v>
      </c>
      <c r="F7" s="5">
        <f>'a22'!F7/'a21'!F7*100</f>
        <v>40.604434018704183</v>
      </c>
      <c r="G7" s="5">
        <f>'a22'!G7/'a21'!G7*100</f>
        <v>37.745636516150306</v>
      </c>
      <c r="H7" s="5">
        <f>'a22'!H7/'a21'!H7*100</f>
        <v>38.845552477310768</v>
      </c>
      <c r="I7" s="5">
        <f>'a22'!I7/'a21'!I7*100</f>
        <v>39.933358180554826</v>
      </c>
      <c r="J7" s="5">
        <f>'a22'!J7/'a21'!J7*100</f>
        <v>40.989947843379923</v>
      </c>
      <c r="K7" s="5">
        <f>'a22'!K7/'a21'!K7*100</f>
        <v>41.042517220153343</v>
      </c>
      <c r="L7" s="5">
        <f>'a22'!L7/'a21'!L7*100</f>
        <v>38.473331419356747</v>
      </c>
    </row>
    <row r="8" spans="1:12" ht="12.75" customHeight="1" x14ac:dyDescent="0.2">
      <c r="A8" s="1">
        <v>1985</v>
      </c>
      <c r="B8" s="5">
        <f>'a22'!B8/'a21'!B8*100</f>
        <v>39.434583527107606</v>
      </c>
      <c r="C8" s="5">
        <f>'a22'!C8/'a21'!C8*100</f>
        <v>37.377933189631541</v>
      </c>
      <c r="D8" s="5">
        <f>'a22'!D8/'a21'!D8*100</f>
        <v>41.130724963670254</v>
      </c>
      <c r="E8" s="5">
        <f>'a22'!E8/'a21'!E8*100</f>
        <v>38.938882698801322</v>
      </c>
      <c r="F8" s="5">
        <f>'a22'!F8/'a21'!F8*100</f>
        <v>41.513520140934077</v>
      </c>
      <c r="G8" s="5">
        <f>'a22'!G8/'a21'!G8*100</f>
        <v>39.498091300988072</v>
      </c>
      <c r="H8" s="5">
        <f>'a22'!H8/'a21'!H8*100</f>
        <v>39.392747291967538</v>
      </c>
      <c r="I8" s="5">
        <f>'a22'!I8/'a21'!I8*100</f>
        <v>41.87594326096638</v>
      </c>
      <c r="J8" s="5">
        <f>'a22'!J8/'a21'!J8*100</f>
        <v>41.488978571475016</v>
      </c>
      <c r="K8" s="5">
        <f>'a22'!K8/'a21'!K8*100</f>
        <v>41.015376432176431</v>
      </c>
      <c r="L8" s="5">
        <f>'a22'!L8/'a21'!L8*100</f>
        <v>39.001336070108223</v>
      </c>
    </row>
    <row r="9" spans="1:12" ht="12.75" customHeight="1" x14ac:dyDescent="0.2">
      <c r="A9" s="1">
        <v>1986</v>
      </c>
      <c r="B9" s="5">
        <f>'a22'!B9/'a21'!B9*100</f>
        <v>40.473917504990645</v>
      </c>
      <c r="C9" s="5">
        <f>'a22'!C9/'a21'!C9*100</f>
        <v>38.32780059488968</v>
      </c>
      <c r="D9" s="5">
        <f>'a22'!D9/'a21'!D9*100</f>
        <v>43.614915792778945</v>
      </c>
      <c r="E9" s="5">
        <f>'a22'!E9/'a21'!E9*100</f>
        <v>39.564426426711677</v>
      </c>
      <c r="F9" s="5">
        <f>'a22'!F9/'a21'!F9*100</f>
        <v>41.789969241585936</v>
      </c>
      <c r="G9" s="5">
        <f>'a22'!G9/'a21'!G9*100</f>
        <v>40.542875177274482</v>
      </c>
      <c r="H9" s="5">
        <f>'a22'!H9/'a21'!H9*100</f>
        <v>39.671702969084329</v>
      </c>
      <c r="I9" s="5">
        <f>'a22'!I9/'a21'!I9*100</f>
        <v>42.69209135597081</v>
      </c>
      <c r="J9" s="5">
        <f>'a22'!J9/'a21'!J9*100</f>
        <v>42.85186007507027</v>
      </c>
      <c r="K9" s="5">
        <f>'a22'!K9/'a21'!K9*100</f>
        <v>44.052478753976757</v>
      </c>
      <c r="L9" s="5">
        <f>'a22'!L9/'a21'!L9*100</f>
        <v>41.117841381069077</v>
      </c>
    </row>
    <row r="10" spans="1:12" ht="12.75" customHeight="1" x14ac:dyDescent="0.2">
      <c r="A10" s="1">
        <v>1987</v>
      </c>
      <c r="B10" s="5">
        <f>'a22'!B10/'a21'!B10*100</f>
        <v>40.839335108027662</v>
      </c>
      <c r="C10" s="5">
        <f>'a22'!C10/'a21'!C10*100</f>
        <v>39.017784053557207</v>
      </c>
      <c r="D10" s="5">
        <f>'a22'!D10/'a21'!D10*100</f>
        <v>44.672659135335387</v>
      </c>
      <c r="E10" s="5">
        <f>'a22'!E10/'a21'!E10*100</f>
        <v>40.751289496575396</v>
      </c>
      <c r="F10" s="5">
        <f>'a22'!F10/'a21'!F10*100</f>
        <v>44.16868936010745</v>
      </c>
      <c r="G10" s="5">
        <f>'a22'!G10/'a21'!G10*100</f>
        <v>40.623551408468145</v>
      </c>
      <c r="H10" s="5">
        <f>'a22'!H10/'a21'!H10*100</f>
        <v>40.845082719224081</v>
      </c>
      <c r="I10" s="5">
        <f>'a22'!I10/'a21'!I10*100</f>
        <v>43.702664564703483</v>
      </c>
      <c r="J10" s="5">
        <f>'a22'!J10/'a21'!J10*100</f>
        <v>43.552635231433193</v>
      </c>
      <c r="K10" s="5">
        <f>'a22'!K10/'a21'!K10*100</f>
        <v>43.908349854772808</v>
      </c>
      <c r="L10" s="5">
        <f>'a22'!L10/'a21'!L10*100</f>
        <v>40.849929865418787</v>
      </c>
    </row>
    <row r="11" spans="1:12" ht="12.75" customHeight="1" x14ac:dyDescent="0.2">
      <c r="A11" s="1">
        <v>1988</v>
      </c>
      <c r="B11" s="5">
        <f>'a22'!B11/'a21'!B11*100</f>
        <v>41.591325409799353</v>
      </c>
      <c r="C11" s="5">
        <f>'a22'!C11/'a21'!C11*100</f>
        <v>39.779144232477201</v>
      </c>
      <c r="D11" s="5">
        <f>'a22'!D11/'a21'!D11*100</f>
        <v>45.583089867661528</v>
      </c>
      <c r="E11" s="5">
        <f>'a22'!E11/'a21'!E11*100</f>
        <v>41.485737088665388</v>
      </c>
      <c r="F11" s="5">
        <f>'a22'!F11/'a21'!F11*100</f>
        <v>44.903359649179556</v>
      </c>
      <c r="G11" s="5">
        <f>'a22'!G11/'a21'!G11*100</f>
        <v>41.519355427981445</v>
      </c>
      <c r="H11" s="5">
        <f>'a22'!H11/'a21'!H11*100</f>
        <v>42.010588697765819</v>
      </c>
      <c r="I11" s="5">
        <f>'a22'!I11/'a21'!I11*100</f>
        <v>44.148249946219991</v>
      </c>
      <c r="J11" s="5">
        <f>'a22'!J11/'a21'!J11*100</f>
        <v>44.430918742592134</v>
      </c>
      <c r="K11" s="5">
        <f>'a22'!K11/'a21'!K11*100</f>
        <v>44.161601475276804</v>
      </c>
      <c r="L11" s="5">
        <f>'a22'!L11/'a21'!L11*100</f>
        <v>42.314884577030845</v>
      </c>
    </row>
    <row r="12" spans="1:12" ht="12.75" customHeight="1" x14ac:dyDescent="0.2">
      <c r="A12" s="1">
        <v>1989</v>
      </c>
      <c r="B12" s="5">
        <f>'a22'!B12/'a21'!B12*100</f>
        <v>42.242257557667422</v>
      </c>
      <c r="C12" s="5">
        <f>'a22'!C12/'a21'!C12*100</f>
        <v>41.407460100168194</v>
      </c>
      <c r="D12" s="5">
        <f>'a22'!D12/'a21'!D12*100</f>
        <v>47.820482724955006</v>
      </c>
      <c r="E12" s="5">
        <f>'a22'!E12/'a21'!E12*100</f>
        <v>43.422701489851988</v>
      </c>
      <c r="F12" s="5">
        <f>'a22'!F12/'a21'!F12*100</f>
        <v>45.522482094353833</v>
      </c>
      <c r="G12" s="5">
        <f>'a22'!G12/'a21'!G12*100</f>
        <v>42.594189090511478</v>
      </c>
      <c r="H12" s="5">
        <f>'a22'!H12/'a21'!H12*100</f>
        <v>42.843424115567636</v>
      </c>
      <c r="I12" s="5">
        <f>'a22'!I12/'a21'!I12*100</f>
        <v>44.111893083059151</v>
      </c>
      <c r="J12" s="5">
        <f>'a22'!J12/'a21'!J12*100</f>
        <v>45.612371288983169</v>
      </c>
      <c r="K12" s="5">
        <f>'a22'!K12/'a21'!K12*100</f>
        <v>44.64512059680392</v>
      </c>
      <c r="L12" s="5">
        <f>'a22'!L12/'a21'!L12*100</f>
        <v>42.195293070825954</v>
      </c>
    </row>
    <row r="13" spans="1:12" ht="12.75" customHeight="1" x14ac:dyDescent="0.2">
      <c r="A13" s="1">
        <v>1990</v>
      </c>
      <c r="B13" s="5">
        <f>'a22'!B13/'a21'!B13*100</f>
        <v>43.738873429114541</v>
      </c>
      <c r="C13" s="5">
        <f>'a22'!C13/'a21'!C13*100</f>
        <v>42.895576143829359</v>
      </c>
      <c r="D13" s="5">
        <f>'a22'!D13/'a21'!D13*100</f>
        <v>48.494423182013136</v>
      </c>
      <c r="E13" s="5">
        <f>'a22'!E13/'a21'!E13*100</f>
        <v>44.076319938983367</v>
      </c>
      <c r="F13" s="5">
        <f>'a22'!F13/'a21'!F13*100</f>
        <v>46.77624035174032</v>
      </c>
      <c r="G13" s="5">
        <f>'a22'!G13/'a21'!G13*100</f>
        <v>43.303193149899585</v>
      </c>
      <c r="H13" s="5">
        <f>'a22'!H13/'a21'!H13*100</f>
        <v>45.162859991750977</v>
      </c>
      <c r="I13" s="5">
        <f>'a22'!I13/'a21'!I13*100</f>
        <v>45.442423791800465</v>
      </c>
      <c r="J13" s="5">
        <f>'a22'!J13/'a21'!J13*100</f>
        <v>45.393856464311483</v>
      </c>
      <c r="K13" s="5">
        <f>'a22'!K13/'a21'!K13*100</f>
        <v>45.3815773994408</v>
      </c>
      <c r="L13" s="5">
        <f>'a22'!L13/'a21'!L13*100</f>
        <v>44.486336233923602</v>
      </c>
    </row>
    <row r="14" spans="1:12" ht="12.75" customHeight="1" x14ac:dyDescent="0.2">
      <c r="A14" s="1">
        <v>1991</v>
      </c>
      <c r="B14" s="5">
        <f>'a22'!B14/'a21'!B14*100</f>
        <v>44.452481052874596</v>
      </c>
      <c r="C14" s="5">
        <f>'a22'!C14/'a21'!C14*100</f>
        <v>43.045172373497465</v>
      </c>
      <c r="D14" s="5">
        <f>'a22'!D14/'a21'!D14*100</f>
        <v>49.876952373454166</v>
      </c>
      <c r="E14" s="5">
        <f>'a22'!E14/'a21'!E14*100</f>
        <v>43.993888340474257</v>
      </c>
      <c r="F14" s="5">
        <f>'a22'!F14/'a21'!F14*100</f>
        <v>46.571539525055599</v>
      </c>
      <c r="G14" s="5">
        <f>'a22'!G14/'a21'!G14*100</f>
        <v>44.219206276858429</v>
      </c>
      <c r="H14" s="5">
        <f>'a22'!H14/'a21'!H14*100</f>
        <v>45.341338221611366</v>
      </c>
      <c r="I14" s="5">
        <f>'a22'!I14/'a21'!I14*100</f>
        <v>46.462331920117592</v>
      </c>
      <c r="J14" s="5">
        <f>'a22'!J14/'a21'!J14*100</f>
        <v>45.604183206916453</v>
      </c>
      <c r="K14" s="5">
        <f>'a22'!K14/'a21'!K14*100</f>
        <v>45.989423478824989</v>
      </c>
      <c r="L14" s="5">
        <f>'a22'!L14/'a21'!L14*100</f>
        <v>45.62512168327499</v>
      </c>
    </row>
    <row r="15" spans="1:12" ht="12.75" customHeight="1" x14ac:dyDescent="0.2">
      <c r="A15" s="1">
        <v>1992</v>
      </c>
      <c r="B15" s="5">
        <f>'a22'!B15/'a21'!B15*100</f>
        <v>44.420693904461487</v>
      </c>
      <c r="C15" s="5">
        <f>'a22'!C15/'a21'!C15*100</f>
        <v>43.918406900346376</v>
      </c>
      <c r="D15" s="5">
        <f>'a22'!D15/'a21'!D15*100</f>
        <v>50.327115717289018</v>
      </c>
      <c r="E15" s="5">
        <f>'a22'!E15/'a21'!E15*100</f>
        <v>44.235966957732039</v>
      </c>
      <c r="F15" s="5">
        <f>'a22'!F15/'a21'!F15*100</f>
        <v>47.409051292554977</v>
      </c>
      <c r="G15" s="5">
        <f>'a22'!G15/'a21'!G15*100</f>
        <v>44.208588568634951</v>
      </c>
      <c r="H15" s="5">
        <f>'a22'!H15/'a21'!H15*100</f>
        <v>44.910995182789208</v>
      </c>
      <c r="I15" s="5">
        <f>'a22'!I15/'a21'!I15*100</f>
        <v>46.094397408755491</v>
      </c>
      <c r="J15" s="5">
        <f>'a22'!J15/'a21'!J15*100</f>
        <v>47.227842337764635</v>
      </c>
      <c r="K15" s="5">
        <f>'a22'!K15/'a21'!K15*100</f>
        <v>46.099009814385077</v>
      </c>
      <c r="L15" s="5">
        <f>'a22'!L15/'a21'!L15*100</f>
        <v>45.320478340733935</v>
      </c>
    </row>
    <row r="16" spans="1:12" ht="12.75" customHeight="1" x14ac:dyDescent="0.2">
      <c r="A16" s="1">
        <v>1993</v>
      </c>
      <c r="B16" s="5">
        <f>'a22'!B16/'a21'!B16*100</f>
        <v>44.176562683995442</v>
      </c>
      <c r="C16" s="5">
        <f>'a22'!C16/'a21'!C16*100</f>
        <v>43.006574321106037</v>
      </c>
      <c r="D16" s="5">
        <f>'a22'!D16/'a21'!D16*100</f>
        <v>50.404099782577219</v>
      </c>
      <c r="E16" s="5">
        <f>'a22'!E16/'a21'!E16*100</f>
        <v>45.017619990183128</v>
      </c>
      <c r="F16" s="5">
        <f>'a22'!F16/'a21'!F16*100</f>
        <v>47.945426008489321</v>
      </c>
      <c r="G16" s="5">
        <f>'a22'!G16/'a21'!G16*100</f>
        <v>44.378949381209686</v>
      </c>
      <c r="H16" s="5">
        <f>'a22'!H16/'a21'!H16*100</f>
        <v>44.090364147362969</v>
      </c>
      <c r="I16" s="5">
        <f>'a22'!I16/'a21'!I16*100</f>
        <v>46.291500621415466</v>
      </c>
      <c r="J16" s="5">
        <f>'a22'!J16/'a21'!J16*100</f>
        <v>47.092941461769577</v>
      </c>
      <c r="K16" s="5">
        <f>'a22'!K16/'a21'!K16*100</f>
        <v>45.687631946767368</v>
      </c>
      <c r="L16" s="5">
        <f>'a22'!L16/'a21'!L16*100</f>
        <v>45.135913191599251</v>
      </c>
    </row>
    <row r="17" spans="1:12" ht="12.75" customHeight="1" x14ac:dyDescent="0.2">
      <c r="A17" s="1">
        <v>1994</v>
      </c>
      <c r="B17" s="5">
        <f>'a22'!B17/'a21'!B17*100</f>
        <v>42.714966479334734</v>
      </c>
      <c r="C17" s="5">
        <f>'a22'!C17/'a21'!C17*100</f>
        <v>42.014082438758599</v>
      </c>
      <c r="D17" s="5">
        <f>'a22'!D17/'a21'!D17*100</f>
        <v>48.344194934451643</v>
      </c>
      <c r="E17" s="5">
        <f>'a22'!E17/'a21'!E17*100</f>
        <v>44.025022595608682</v>
      </c>
      <c r="F17" s="5">
        <f>'a22'!F17/'a21'!F17*100</f>
        <v>47.353878386282034</v>
      </c>
      <c r="G17" s="5">
        <f>'a22'!G17/'a21'!G17*100</f>
        <v>43.245465974637305</v>
      </c>
      <c r="H17" s="5">
        <f>'a22'!H17/'a21'!H17*100</f>
        <v>42.168820301810975</v>
      </c>
      <c r="I17" s="5">
        <f>'a22'!I17/'a21'!I17*100</f>
        <v>45.201501279797903</v>
      </c>
      <c r="J17" s="5">
        <f>'a22'!J17/'a21'!J17*100</f>
        <v>44.690790393286214</v>
      </c>
      <c r="K17" s="5">
        <f>'a22'!K17/'a21'!K17*100</f>
        <v>45.597784805017483</v>
      </c>
      <c r="L17" s="5">
        <f>'a22'!L17/'a21'!L17*100</f>
        <v>44.005570707950362</v>
      </c>
    </row>
    <row r="18" spans="1:12" ht="12.75" customHeight="1" x14ac:dyDescent="0.2">
      <c r="A18" s="1">
        <v>1995</v>
      </c>
      <c r="B18" s="5">
        <f>'a22'!B18/'a21'!B18*100</f>
        <v>42.496728786490415</v>
      </c>
      <c r="C18" s="5">
        <f>'a22'!C18/'a21'!C18*100</f>
        <v>43.718621821817493</v>
      </c>
      <c r="D18" s="5">
        <f>'a22'!D18/'a21'!D18*100</f>
        <v>47.21804614158394</v>
      </c>
      <c r="E18" s="5">
        <f>'a22'!E18/'a21'!E18*100</f>
        <v>44.291394835745066</v>
      </c>
      <c r="F18" s="5">
        <f>'a22'!F18/'a21'!F18*100</f>
        <v>46.497299861357106</v>
      </c>
      <c r="G18" s="5">
        <f>'a22'!G18/'a21'!G18*100</f>
        <v>42.974094454329382</v>
      </c>
      <c r="H18" s="5">
        <f>'a22'!H18/'a21'!H18*100</f>
        <v>41.84881266483886</v>
      </c>
      <c r="I18" s="5">
        <f>'a22'!I18/'a21'!I18*100</f>
        <v>45.118722214756971</v>
      </c>
      <c r="J18" s="5">
        <f>'a22'!J18/'a21'!J18*100</f>
        <v>46.207396758680339</v>
      </c>
      <c r="K18" s="5">
        <f>'a22'!K18/'a21'!K18*100</f>
        <v>46.158648906978165</v>
      </c>
      <c r="L18" s="5">
        <f>'a22'!L18/'a21'!L18*100</f>
        <v>43.161383284164664</v>
      </c>
    </row>
    <row r="19" spans="1:12" ht="12.75" customHeight="1" x14ac:dyDescent="0.2">
      <c r="A19" s="1">
        <v>1996</v>
      </c>
      <c r="B19" s="5">
        <f>'a22'!B19/'a21'!B19*100</f>
        <v>42.02761540575726</v>
      </c>
      <c r="C19" s="5">
        <f>'a22'!C19/'a21'!C19*100</f>
        <v>45.030594155915608</v>
      </c>
      <c r="D19" s="5">
        <f>'a22'!D19/'a21'!D19*100</f>
        <v>45.518313911916998</v>
      </c>
      <c r="E19" s="5">
        <f>'a22'!E19/'a21'!E19*100</f>
        <v>44.297078990298786</v>
      </c>
      <c r="F19" s="5">
        <f>'a22'!F19/'a21'!F19*100</f>
        <v>47.041777713860036</v>
      </c>
      <c r="G19" s="5">
        <f>'a22'!G19/'a21'!G19*100</f>
        <v>42.787299938306511</v>
      </c>
      <c r="H19" s="5">
        <f>'a22'!H19/'a21'!H19*100</f>
        <v>41.067082580968126</v>
      </c>
      <c r="I19" s="5">
        <f>'a22'!I19/'a21'!I19*100</f>
        <v>44.939901266088469</v>
      </c>
      <c r="J19" s="5">
        <f>'a22'!J19/'a21'!J19*100</f>
        <v>46.64590776395054</v>
      </c>
      <c r="K19" s="5">
        <f>'a22'!K19/'a21'!K19*100</f>
        <v>44.125747468731937</v>
      </c>
      <c r="L19" s="5">
        <f>'a22'!L19/'a21'!L19*100</f>
        <v>42.977848548005596</v>
      </c>
    </row>
    <row r="20" spans="1:12" ht="12.75" customHeight="1" x14ac:dyDescent="0.2">
      <c r="A20" s="1">
        <v>1997</v>
      </c>
      <c r="B20" s="5">
        <f>'a22'!B20/'a21'!B20*100</f>
        <v>40.285974639451915</v>
      </c>
      <c r="C20" s="5">
        <f>'a22'!C20/'a21'!C20*100</f>
        <v>44.832533090257371</v>
      </c>
      <c r="D20" s="5">
        <f>'a22'!D20/'a21'!D20*100</f>
        <v>46.870517122203104</v>
      </c>
      <c r="E20" s="5">
        <f>'a22'!E20/'a21'!E20*100</f>
        <v>42.385317858999109</v>
      </c>
      <c r="F20" s="5">
        <f>'a22'!F20/'a21'!F20*100</f>
        <v>44.175399121638151</v>
      </c>
      <c r="G20" s="5">
        <f>'a22'!G20/'a21'!G20*100</f>
        <v>40.725007290341274</v>
      </c>
      <c r="H20" s="5">
        <f>'a22'!H20/'a21'!H20*100</f>
        <v>39.830931042722121</v>
      </c>
      <c r="I20" s="5">
        <f>'a22'!I20/'a21'!I20*100</f>
        <v>43.599700171423947</v>
      </c>
      <c r="J20" s="5">
        <f>'a22'!J20/'a21'!J20*100</f>
        <v>44.842423782921955</v>
      </c>
      <c r="K20" s="5">
        <f>'a22'!K20/'a21'!K20*100</f>
        <v>41.581284370357821</v>
      </c>
      <c r="L20" s="5">
        <f>'a22'!L20/'a21'!L20*100</f>
        <v>41.72028678954284</v>
      </c>
    </row>
    <row r="21" spans="1:12" ht="12.75" customHeight="1" x14ac:dyDescent="0.2">
      <c r="A21" s="1">
        <v>1998</v>
      </c>
      <c r="B21" s="5">
        <f>'a22'!B21/'a21'!B21*100</f>
        <v>40.481495112123724</v>
      </c>
      <c r="C21" s="5">
        <f>'a22'!C21/'a21'!C21*100</f>
        <v>43.101065573125929</v>
      </c>
      <c r="D21" s="5">
        <f>'a22'!D21/'a21'!D21*100</f>
        <v>45.001935166122237</v>
      </c>
      <c r="E21" s="5">
        <f>'a22'!E21/'a21'!E21*100</f>
        <v>43.221328061001238</v>
      </c>
      <c r="F21" s="5">
        <f>'a22'!F21/'a21'!F21*100</f>
        <v>43.444309107542203</v>
      </c>
      <c r="G21" s="5">
        <f>'a22'!G21/'a21'!G21*100</f>
        <v>40.321097844286761</v>
      </c>
      <c r="H21" s="5">
        <f>'a22'!H21/'a21'!H21*100</f>
        <v>40.294361316721918</v>
      </c>
      <c r="I21" s="5">
        <f>'a22'!I21/'a21'!I21*100</f>
        <v>45.063248276545778</v>
      </c>
      <c r="J21" s="5">
        <f>'a22'!J21/'a21'!J21*100</f>
        <v>47.678410996621054</v>
      </c>
      <c r="K21" s="5">
        <f>'a22'!K21/'a21'!K21*100</f>
        <v>44.856194881499398</v>
      </c>
      <c r="L21" s="5">
        <f>'a22'!L21/'a21'!L21*100</f>
        <v>42.853473133859431</v>
      </c>
    </row>
    <row r="22" spans="1:12" ht="12.75" customHeight="1" x14ac:dyDescent="0.2">
      <c r="A22" s="1">
        <v>1999</v>
      </c>
      <c r="B22" s="5">
        <f>'a22'!B22/'a21'!B22*100</f>
        <v>40.957319729197174</v>
      </c>
      <c r="C22" s="5">
        <f>'a22'!C22/'a21'!C22*100</f>
        <v>41.962956295959138</v>
      </c>
      <c r="D22" s="5">
        <f>'a22'!D22/'a21'!D22*100</f>
        <v>45.16772170730534</v>
      </c>
      <c r="E22" s="5">
        <f>'a22'!E22/'a21'!E22*100</f>
        <v>44.237734622820071</v>
      </c>
      <c r="F22" s="5">
        <f>'a22'!F22/'a21'!F22*100</f>
        <v>43.169736819572833</v>
      </c>
      <c r="G22" s="5">
        <f>'a22'!G22/'a21'!G22*100</f>
        <v>41.653807551112941</v>
      </c>
      <c r="H22" s="5">
        <f>'a22'!H22/'a21'!H22*100</f>
        <v>40.645547727475119</v>
      </c>
      <c r="I22" s="5">
        <f>'a22'!I22/'a21'!I22*100</f>
        <v>46.876186367879377</v>
      </c>
      <c r="J22" s="5">
        <f>'a22'!J22/'a21'!J22*100</f>
        <v>48.209135633590826</v>
      </c>
      <c r="K22" s="5">
        <f>'a22'!K22/'a21'!K22*100</f>
        <v>45.424370455397153</v>
      </c>
      <c r="L22" s="5">
        <f>'a22'!L22/'a21'!L22*100</f>
        <v>42.560490954553259</v>
      </c>
    </row>
    <row r="23" spans="1:12" ht="12.75" customHeight="1" x14ac:dyDescent="0.2">
      <c r="A23" s="1">
        <v>2000</v>
      </c>
      <c r="B23" s="5">
        <f>'a22'!B23/'a21'!B23*100</f>
        <v>40.575198003627712</v>
      </c>
      <c r="C23" s="5">
        <f>'a22'!C23/'a21'!C23*100</f>
        <v>41.538928946425088</v>
      </c>
      <c r="D23" s="5">
        <f>'a22'!D23/'a21'!D23*100</f>
        <v>45.273064896814532</v>
      </c>
      <c r="E23" s="5">
        <f>'a22'!E23/'a21'!E23*100</f>
        <v>45.013782841871155</v>
      </c>
      <c r="F23" s="5">
        <f>'a22'!F23/'a21'!F23*100</f>
        <v>42.720988716904792</v>
      </c>
      <c r="G23" s="5">
        <f>'a22'!G23/'a21'!G23*100</f>
        <v>41.702659498670727</v>
      </c>
      <c r="H23" s="5">
        <f>'a22'!H23/'a21'!H23*100</f>
        <v>40.793582540477026</v>
      </c>
      <c r="I23" s="5">
        <f>'a22'!I23/'a21'!I23*100</f>
        <v>46.088955975178081</v>
      </c>
      <c r="J23" s="5">
        <f>'a22'!J23/'a21'!J23*100</f>
        <v>46.771947582766813</v>
      </c>
      <c r="K23" s="5">
        <f>'a22'!K23/'a21'!K23*100</f>
        <v>43.373772016563137</v>
      </c>
      <c r="L23" s="5">
        <f>'a22'!L23/'a21'!L23*100</f>
        <v>41.466286575743062</v>
      </c>
    </row>
    <row r="24" spans="1:12" ht="12.75" customHeight="1" x14ac:dyDescent="0.2">
      <c r="A24" s="1">
        <v>2001</v>
      </c>
      <c r="B24" s="5">
        <f>'a22'!B24/'a21'!B24*100</f>
        <v>42.49109286890431</v>
      </c>
      <c r="C24" s="5">
        <f>'a22'!C24/'a21'!C24*100</f>
        <v>44.139588004328381</v>
      </c>
      <c r="D24" s="5">
        <f>'a22'!D24/'a21'!D24*100</f>
        <v>46.498113349264422</v>
      </c>
      <c r="E24" s="5">
        <f>'a22'!E24/'a21'!E24*100</f>
        <v>45.253376433117452</v>
      </c>
      <c r="F24" s="5">
        <f>'a22'!F24/'a21'!F24*100</f>
        <v>44.712121653802441</v>
      </c>
      <c r="G24" s="5">
        <f>'a22'!G24/'a21'!G24*100</f>
        <v>43.189312577311107</v>
      </c>
      <c r="H24" s="5">
        <f>'a22'!H24/'a21'!H24*100</f>
        <v>42.88571987089454</v>
      </c>
      <c r="I24" s="5">
        <f>'a22'!I24/'a21'!I24*100</f>
        <v>46.828150403546246</v>
      </c>
      <c r="J24" s="5">
        <f>'a22'!J24/'a21'!J24*100</f>
        <v>47.227348583532013</v>
      </c>
      <c r="K24" s="5">
        <f>'a22'!K24/'a21'!K24*100</f>
        <v>44.912462454606398</v>
      </c>
      <c r="L24" s="5">
        <f>'a22'!L24/'a21'!L24*100</f>
        <v>44.477342827716953</v>
      </c>
    </row>
    <row r="25" spans="1:12" ht="12.75" customHeight="1" x14ac:dyDescent="0.2">
      <c r="A25" s="1">
        <v>2002</v>
      </c>
      <c r="B25" s="5">
        <f>'a22'!B25/'a21'!B25*100</f>
        <v>42.918853122028338</v>
      </c>
      <c r="C25" s="5">
        <f>'a22'!C25/'a21'!C25*100</f>
        <v>44.849050592059356</v>
      </c>
      <c r="D25" s="5">
        <f>'a22'!D25/'a21'!D25*100</f>
        <v>46.775661726909057</v>
      </c>
      <c r="E25" s="5">
        <f>'a22'!E25/'a21'!E25*100</f>
        <v>45.172119859271199</v>
      </c>
      <c r="F25" s="5">
        <f>'a22'!F25/'a21'!F25*100</f>
        <v>45.171375876401228</v>
      </c>
      <c r="G25" s="5">
        <f>'a22'!G25/'a21'!G25*100</f>
        <v>43.482340814687767</v>
      </c>
      <c r="H25" s="5">
        <f>'a22'!H25/'a21'!H25*100</f>
        <v>42.947359099230468</v>
      </c>
      <c r="I25" s="5">
        <f>'a22'!I25/'a21'!I25*100</f>
        <v>47.169274782861969</v>
      </c>
      <c r="J25" s="5">
        <f>'a22'!J25/'a21'!J25*100</f>
        <v>47.723912278380183</v>
      </c>
      <c r="K25" s="5">
        <f>'a22'!K25/'a21'!K25*100</f>
        <v>46.090666212683978</v>
      </c>
      <c r="L25" s="5">
        <f>'a22'!L25/'a21'!L25*100</f>
        <v>44.41702656564388</v>
      </c>
    </row>
    <row r="26" spans="1:12" ht="12.75" customHeight="1" x14ac:dyDescent="0.2">
      <c r="A26" s="1">
        <v>2003</v>
      </c>
      <c r="B26" s="5">
        <f>'a22'!B26/'a21'!B26*100</f>
        <v>42.190244411275692</v>
      </c>
      <c r="C26" s="5">
        <f>'a22'!C26/'a21'!C26*100</f>
        <v>42.736422441707127</v>
      </c>
      <c r="D26" s="5">
        <f>'a22'!D26/'a21'!D26*100</f>
        <v>47.179639173754637</v>
      </c>
      <c r="E26" s="5">
        <f>'a22'!E26/'a21'!E26*100</f>
        <v>44.689189024988735</v>
      </c>
      <c r="F26" s="5">
        <f>'a22'!F26/'a21'!F26*100</f>
        <v>44.645103391233768</v>
      </c>
      <c r="G26" s="5">
        <f>'a22'!G26/'a21'!G26*100</f>
        <v>42.947865518213355</v>
      </c>
      <c r="H26" s="5">
        <f>'a22'!H26/'a21'!H26*100</f>
        <v>42.355860018841078</v>
      </c>
      <c r="I26" s="5">
        <f>'a22'!I26/'a21'!I26*100</f>
        <v>45.431099101061811</v>
      </c>
      <c r="J26" s="5">
        <f>'a22'!J26/'a21'!J26*100</f>
        <v>46.065786173597523</v>
      </c>
      <c r="K26" s="5">
        <f>'a22'!K26/'a21'!K26*100</f>
        <v>44.432338015771016</v>
      </c>
      <c r="L26" s="5">
        <f>'a22'!L26/'a21'!L26*100</f>
        <v>43.396250635870857</v>
      </c>
    </row>
    <row r="27" spans="1:12" ht="12.75" customHeight="1" x14ac:dyDescent="0.2">
      <c r="A27" s="1">
        <v>2004</v>
      </c>
      <c r="B27" s="5">
        <f>'a22'!B27/'a21'!B27*100</f>
        <v>41.485089155294261</v>
      </c>
      <c r="C27" s="5">
        <f>'a22'!C27/'a21'!C27*100</f>
        <v>42.329771849979927</v>
      </c>
      <c r="D27" s="5">
        <f>'a22'!D27/'a21'!D27*100</f>
        <v>46.639442824603528</v>
      </c>
      <c r="E27" s="5">
        <f>'a22'!E27/'a21'!E27*100</f>
        <v>44.114849764778612</v>
      </c>
      <c r="F27" s="5">
        <f>'a22'!F27/'a21'!F27*100</f>
        <v>44.959457421153672</v>
      </c>
      <c r="G27" s="5">
        <f>'a22'!G27/'a21'!G27*100</f>
        <v>42.604011160209474</v>
      </c>
      <c r="H27" s="5">
        <f>'a22'!H27/'a21'!H27*100</f>
        <v>41.463497109373087</v>
      </c>
      <c r="I27" s="5">
        <f>'a22'!I27/'a21'!I27*100</f>
        <v>44.607688157045132</v>
      </c>
      <c r="J27" s="5">
        <f>'a22'!J27/'a21'!J27*100</f>
        <v>44.870058749515557</v>
      </c>
      <c r="K27" s="5">
        <f>'a22'!K27/'a21'!K27*100</f>
        <v>43.247894749927482</v>
      </c>
      <c r="L27" s="5">
        <f>'a22'!L27/'a21'!L27*100</f>
        <v>42.497348697384204</v>
      </c>
    </row>
    <row r="28" spans="1:12" ht="12.75" customHeight="1" x14ac:dyDescent="0.2">
      <c r="A28" s="1">
        <v>2005</v>
      </c>
      <c r="B28" s="5">
        <f>'a22'!B28/'a21'!B28*100</f>
        <v>40.243039171815553</v>
      </c>
      <c r="C28" s="5">
        <f>'a22'!C28/'a21'!C28*100</f>
        <v>41.477187977194966</v>
      </c>
      <c r="D28" s="5">
        <f>'a22'!D28/'a21'!D28*100</f>
        <v>45.722223235737516</v>
      </c>
      <c r="E28" s="5">
        <f>'a22'!E28/'a21'!E28*100</f>
        <v>42.383671927326731</v>
      </c>
      <c r="F28" s="5">
        <f>'a22'!F28/'a21'!F28*100</f>
        <v>43.940793882717678</v>
      </c>
      <c r="G28" s="5">
        <f>'a22'!G28/'a21'!G28*100</f>
        <v>41.956232824415686</v>
      </c>
      <c r="H28" s="5">
        <f>'a22'!H28/'a21'!H28*100</f>
        <v>40.04270624105952</v>
      </c>
      <c r="I28" s="5">
        <f>'a22'!I28/'a21'!I28*100</f>
        <v>43.165801217164407</v>
      </c>
      <c r="J28" s="5">
        <f>'a22'!J28/'a21'!J28*100</f>
        <v>42.977749392986304</v>
      </c>
      <c r="K28" s="5">
        <f>'a22'!K28/'a21'!K28*100</f>
        <v>40.87839978715737</v>
      </c>
      <c r="L28" s="5">
        <f>'a22'!L28/'a21'!L28*100</f>
        <v>41.139357593605958</v>
      </c>
    </row>
    <row r="29" spans="1:12" ht="12.75" customHeight="1" x14ac:dyDescent="0.2">
      <c r="A29" s="1">
        <v>2006</v>
      </c>
      <c r="B29" s="5">
        <f>'a22'!B29/'a21'!B29*100</f>
        <v>40.556199851252487</v>
      </c>
      <c r="C29" s="5">
        <f>'a22'!C29/'a21'!C29*100</f>
        <v>41.967529879508518</v>
      </c>
      <c r="D29" s="5">
        <f>'a22'!D29/'a21'!D29*100</f>
        <v>48.122979880311746</v>
      </c>
      <c r="E29" s="5">
        <f>'a22'!E29/'a21'!E29*100</f>
        <v>43.802378774636082</v>
      </c>
      <c r="F29" s="5">
        <f>'a22'!F29/'a21'!F29*100</f>
        <v>44.223070395647447</v>
      </c>
      <c r="G29" s="5">
        <f>'a22'!G29/'a21'!G29*100</f>
        <v>42.657520311810408</v>
      </c>
      <c r="H29" s="5">
        <f>'a22'!H29/'a21'!H29*100</f>
        <v>40.048776643833733</v>
      </c>
      <c r="I29" s="5">
        <f>'a22'!I29/'a21'!I29*100</f>
        <v>43.101879813526587</v>
      </c>
      <c r="J29" s="5">
        <f>'a22'!J29/'a21'!J29*100</f>
        <v>43.522766160781288</v>
      </c>
      <c r="K29" s="5">
        <f>'a22'!K29/'a21'!K29*100</f>
        <v>40.608715849448672</v>
      </c>
      <c r="L29" s="5">
        <f>'a22'!L29/'a21'!L29*100</f>
        <v>41.188237289399346</v>
      </c>
    </row>
    <row r="30" spans="1:12" ht="12.75" customHeight="1" x14ac:dyDescent="0.2">
      <c r="A30" s="1">
        <v>2007</v>
      </c>
      <c r="B30" s="5">
        <f>'a22'!B30/'a21'!B30*100</f>
        <v>40.218935834727745</v>
      </c>
      <c r="C30" s="5">
        <f>'a22'!C30/'a21'!C30*100</f>
        <v>41.682199255525099</v>
      </c>
      <c r="D30" s="5">
        <f>'a22'!D30/'a21'!D30*100</f>
        <v>48.960390852015557</v>
      </c>
      <c r="E30" s="5">
        <f>'a22'!E30/'a21'!E30*100</f>
        <v>44.108404932142676</v>
      </c>
      <c r="F30" s="5">
        <f>'a22'!F30/'a21'!F30*100</f>
        <v>43.849800530009922</v>
      </c>
      <c r="G30" s="5">
        <f>'a22'!G30/'a21'!G30*100</f>
        <v>42.270161505869346</v>
      </c>
      <c r="H30" s="5">
        <f>'a22'!H30/'a21'!H30*100</f>
        <v>39.529515480021956</v>
      </c>
      <c r="I30" s="5">
        <f>'a22'!I30/'a21'!I30*100</f>
        <v>42.29408248410715</v>
      </c>
      <c r="J30" s="5">
        <f>'a22'!J30/'a21'!J30*100</f>
        <v>43.552192144171023</v>
      </c>
      <c r="K30" s="5">
        <f>'a22'!K30/'a21'!K30*100</f>
        <v>40.177574231205405</v>
      </c>
      <c r="L30" s="5">
        <f>'a22'!L30/'a21'!L30*100</f>
        <v>41.614624531349172</v>
      </c>
    </row>
    <row r="31" spans="1:12" ht="12.75" customHeight="1" x14ac:dyDescent="0.2">
      <c r="A31" s="1">
        <v>2008</v>
      </c>
      <c r="B31" s="5">
        <f>'a22'!B31/'a21'!B31*100</f>
        <v>40.734564301875622</v>
      </c>
      <c r="C31" s="5">
        <f>'a22'!C31/'a21'!C31*100</f>
        <v>42.127731517222422</v>
      </c>
      <c r="D31" s="5">
        <f>'a22'!D31/'a21'!D31*100</f>
        <v>49.396141006826696</v>
      </c>
      <c r="E31" s="5">
        <f>'a22'!E31/'a21'!E31*100</f>
        <v>44.54609675197424</v>
      </c>
      <c r="F31" s="5">
        <f>'a22'!F31/'a21'!F31*100</f>
        <v>44.002331882174786</v>
      </c>
      <c r="G31" s="5">
        <f>'a22'!G31/'a21'!G31*100</f>
        <v>42.726855440608638</v>
      </c>
      <c r="H31" s="5">
        <f>'a22'!H31/'a21'!H31*100</f>
        <v>40.279446698675713</v>
      </c>
      <c r="I31" s="5">
        <f>'a22'!I31/'a21'!I31*100</f>
        <v>43.1646606527719</v>
      </c>
      <c r="J31" s="5">
        <f>'a22'!J31/'a21'!J31*100</f>
        <v>43.436684989194681</v>
      </c>
      <c r="K31" s="5">
        <f>'a22'!K31/'a21'!K31*100</f>
        <v>39.832363401192154</v>
      </c>
      <c r="L31" s="5">
        <f>'a22'!L31/'a21'!L31*100</f>
        <v>43.311187152703575</v>
      </c>
    </row>
    <row r="32" spans="1:12" ht="12.75" customHeight="1" x14ac:dyDescent="0.2">
      <c r="A32" s="1">
        <v>2009</v>
      </c>
      <c r="B32" s="5">
        <f>'a22'!B32/'a21'!B32*100</f>
        <v>42.396813424057306</v>
      </c>
      <c r="C32" s="5">
        <f>'a22'!C32/'a21'!C32*100</f>
        <v>42.538016415336415</v>
      </c>
      <c r="D32" s="5">
        <f>'a22'!D32/'a21'!D32*100</f>
        <v>49.003400111229787</v>
      </c>
      <c r="E32" s="5">
        <f>'a22'!E32/'a21'!E32*100</f>
        <v>45.725782556818011</v>
      </c>
      <c r="F32" s="5">
        <f>'a22'!F32/'a21'!F32*100</f>
        <v>44.925462664179058</v>
      </c>
      <c r="G32" s="5">
        <f>'a22'!G32/'a21'!G32*100</f>
        <v>43.993867906897279</v>
      </c>
      <c r="H32" s="5">
        <f>'a22'!H32/'a21'!H32*100</f>
        <v>41.656093317218783</v>
      </c>
      <c r="I32" s="5">
        <f>'a22'!I32/'a21'!I32*100</f>
        <v>44.00896186056071</v>
      </c>
      <c r="J32" s="5">
        <f>'a22'!J32/'a21'!J32*100</f>
        <v>45.315430281334372</v>
      </c>
      <c r="K32" s="5">
        <f>'a22'!K32/'a21'!K32*100</f>
        <v>41.530488435911913</v>
      </c>
      <c r="L32" s="5">
        <f>'a22'!L32/'a21'!L32*100</f>
        <v>44.548770655252831</v>
      </c>
    </row>
    <row r="33" spans="1:12" ht="12.75" customHeight="1" x14ac:dyDescent="0.2">
      <c r="A33" s="1">
        <v>2010</v>
      </c>
      <c r="B33" s="5">
        <f>'a22'!B33/'a21'!B33*100</f>
        <v>40.770692513877336</v>
      </c>
      <c r="C33" s="5">
        <f>'a22'!C33/'a21'!C33*100</f>
        <v>40.695593872217337</v>
      </c>
      <c r="D33" s="5">
        <f>'a22'!D33/'a21'!D33*100</f>
        <v>47.74847984074146</v>
      </c>
      <c r="E33" s="5">
        <f>'a22'!E33/'a21'!E33*100</f>
        <v>43.700587367678907</v>
      </c>
      <c r="F33" s="5">
        <f>'a22'!F33/'a21'!F33*100</f>
        <v>44.216479388007656</v>
      </c>
      <c r="G33" s="5">
        <f>'a22'!G33/'a21'!G33*100</f>
        <v>43.185956496429192</v>
      </c>
      <c r="H33" s="5">
        <f>'a22'!H33/'a21'!H33*100</f>
        <v>39.68856243223464</v>
      </c>
      <c r="I33" s="5">
        <f>'a22'!I33/'a21'!I33*100</f>
        <v>43.802263818906717</v>
      </c>
      <c r="J33" s="5">
        <f>'a22'!J33/'a21'!J33*100</f>
        <v>42.441287824308731</v>
      </c>
      <c r="K33" s="5">
        <f>'a22'!K33/'a21'!K33*100</f>
        <v>39.026575156202931</v>
      </c>
      <c r="L33" s="5">
        <f>'a22'!L33/'a21'!L33*100</f>
        <v>42.856991441649548</v>
      </c>
    </row>
    <row r="34" spans="1:12" ht="12.75" customHeight="1" x14ac:dyDescent="0.2">
      <c r="A34" s="1">
        <v>2011</v>
      </c>
      <c r="B34" s="5">
        <f>'a22'!B34/'a21'!B34*100</f>
        <v>40.432292090772307</v>
      </c>
      <c r="C34" s="5">
        <f>'a22'!C34/'a21'!C34*100</f>
        <v>40.112333509725758</v>
      </c>
      <c r="D34" s="5">
        <f>'a22'!D34/'a21'!D34*100</f>
        <v>48.116371469301114</v>
      </c>
      <c r="E34" s="5">
        <f>'a22'!E34/'a21'!E34*100</f>
        <v>44.185033118547565</v>
      </c>
      <c r="F34" s="5">
        <f>'a22'!F34/'a21'!F34*100</f>
        <v>43.846609965244127</v>
      </c>
      <c r="G34" s="5">
        <f>'a22'!G34/'a21'!G34*100</f>
        <v>43.04543604057303</v>
      </c>
      <c r="H34" s="5">
        <f>'a22'!H34/'a21'!H34*100</f>
        <v>39.505446725926454</v>
      </c>
      <c r="I34" s="5">
        <f>'a22'!I34/'a21'!I34*100</f>
        <v>43.867231643773543</v>
      </c>
      <c r="J34" s="5">
        <f>'a22'!J34/'a21'!J34*100</f>
        <v>42.385169132218628</v>
      </c>
      <c r="K34" s="5">
        <f>'a22'!K34/'a21'!K34*100</f>
        <v>38.735615709867858</v>
      </c>
      <c r="L34" s="5">
        <f>'a22'!L34/'a21'!L34*100</f>
        <v>41.999757529109935</v>
      </c>
    </row>
    <row r="35" spans="1:12" ht="12.75" customHeight="1" x14ac:dyDescent="0.2">
      <c r="A35" s="1">
        <v>2012</v>
      </c>
      <c r="B35" s="5">
        <f>'a22'!B35/'a21'!B35*100</f>
        <v>39.920570370400391</v>
      </c>
      <c r="C35" s="5">
        <f>'a22'!C35/'a21'!C35*100</f>
        <v>38.760240215642682</v>
      </c>
      <c r="D35" s="5">
        <f>'a22'!D35/'a21'!D35*100</f>
        <v>47.80074769650102</v>
      </c>
      <c r="E35" s="5">
        <f>'a22'!E35/'a21'!E35*100</f>
        <v>43.924583255585972</v>
      </c>
      <c r="F35" s="5">
        <f>'a22'!F35/'a21'!F35*100</f>
        <v>43.589769022853361</v>
      </c>
      <c r="G35" s="5">
        <f>'a22'!G35/'a21'!G35*100</f>
        <v>42.533491472040993</v>
      </c>
      <c r="H35" s="5">
        <f>'a22'!H35/'a21'!H35*100</f>
        <v>39.398671732387932</v>
      </c>
      <c r="I35" s="5">
        <f>'a22'!I35/'a21'!I35*100</f>
        <v>43.644095820330328</v>
      </c>
      <c r="J35" s="5">
        <f>'a22'!J35/'a21'!J35*100</f>
        <v>41.779860499973786</v>
      </c>
      <c r="K35" s="5">
        <f>'a22'!K35/'a21'!K35*100</f>
        <v>37.636393402569475</v>
      </c>
      <c r="L35" s="5">
        <f>'a22'!L35/'a21'!L35*100</f>
        <v>41.354883711936559</v>
      </c>
    </row>
    <row r="36" spans="1:12" ht="12.75" customHeight="1" x14ac:dyDescent="0.2">
      <c r="A36" s="1">
        <v>2013</v>
      </c>
      <c r="B36" s="5">
        <f>'a22'!B36/'a21'!B36*100</f>
        <v>40.281036130677478</v>
      </c>
      <c r="C36" s="5">
        <f>'a22'!C36/'a21'!C36*100</f>
        <v>38.864699374126197</v>
      </c>
      <c r="D36" s="5">
        <f>'a22'!D36/'a21'!D36*100</f>
        <v>47.599248997618361</v>
      </c>
      <c r="E36" s="5">
        <f>'a22'!E36/'a21'!E36*100</f>
        <v>43.995537866306513</v>
      </c>
      <c r="F36" s="5">
        <f>'a22'!F36/'a21'!F36*100</f>
        <v>44.399139049092021</v>
      </c>
      <c r="G36" s="5">
        <f>'a22'!G36/'a21'!G36*100</f>
        <v>42.849559228145047</v>
      </c>
      <c r="H36" s="5">
        <f>'a22'!H36/'a21'!H36*100</f>
        <v>40.159233366410632</v>
      </c>
      <c r="I36" s="5">
        <f>'a22'!I36/'a21'!I36*100</f>
        <v>44.310215772342566</v>
      </c>
      <c r="J36" s="5">
        <f>'a22'!J36/'a21'!J36*100</f>
        <v>41.954088798158232</v>
      </c>
      <c r="K36" s="5">
        <f>'a22'!K36/'a21'!K36*100</f>
        <v>37.778783311621901</v>
      </c>
      <c r="L36" s="5">
        <f>'a22'!L36/'a21'!L36*100</f>
        <v>42.019972803655776</v>
      </c>
    </row>
    <row r="37" spans="1:12" ht="12.75" customHeight="1" x14ac:dyDescent="0.2">
      <c r="A37" s="1">
        <v>2014</v>
      </c>
      <c r="B37" s="5">
        <f>'a22'!B37/'a21'!B37*100</f>
        <v>41.247243691857676</v>
      </c>
      <c r="C37" s="5">
        <f>'a22'!C37/'a21'!C37*100</f>
        <v>39.00569922819934</v>
      </c>
      <c r="D37" s="5">
        <f>'a22'!D37/'a21'!D37*100</f>
        <v>47.441171482624256</v>
      </c>
      <c r="E37" s="5">
        <f>'a22'!E37/'a21'!E37*100</f>
        <v>45.164570231581436</v>
      </c>
      <c r="F37" s="5">
        <f>'a22'!F37/'a21'!F37*100</f>
        <v>44.223459309115334</v>
      </c>
      <c r="G37" s="5">
        <f>'a22'!G37/'a21'!G37*100</f>
        <v>43.820410414583208</v>
      </c>
      <c r="H37" s="5">
        <f>'a22'!H37/'a21'!H37*100</f>
        <v>41.578981051801577</v>
      </c>
      <c r="I37" s="5">
        <f>'a22'!I37/'a21'!I37*100</f>
        <v>45.024656355176624</v>
      </c>
      <c r="J37" s="5">
        <f>'a22'!J37/'a21'!J37*100</f>
        <v>42.949593204860619</v>
      </c>
      <c r="K37" s="5">
        <f>'a22'!K37/'a21'!K37*100</f>
        <v>38.496674948050227</v>
      </c>
      <c r="L37" s="5">
        <f>'a22'!L37/'a21'!L37*100</f>
        <v>43.687892512810123</v>
      </c>
    </row>
    <row r="38" spans="1:12" ht="12.75" customHeight="1" x14ac:dyDescent="0.2">
      <c r="A38" s="1">
        <v>2015</v>
      </c>
      <c r="B38" s="5">
        <f>'a22'!B38/'a21'!B38*100</f>
        <v>42.215555825516617</v>
      </c>
      <c r="C38" s="5">
        <f>'a22'!C38/'a21'!C38*100</f>
        <v>39.289279480488915</v>
      </c>
      <c r="D38" s="5">
        <f>'a22'!D38/'a21'!D38*100</f>
        <v>47.93734487293095</v>
      </c>
      <c r="E38" s="5">
        <f>'a22'!E38/'a21'!E38*100</f>
        <v>46.321310105418966</v>
      </c>
      <c r="F38" s="5">
        <f>'a22'!F38/'a21'!F38*100</f>
        <v>44.894503358315156</v>
      </c>
      <c r="G38" s="5">
        <f>'a22'!G38/'a21'!G38*100</f>
        <v>43.972699534324526</v>
      </c>
      <c r="H38" s="5">
        <f>'a22'!H38/'a21'!H38*100</f>
        <v>41.879312400918508</v>
      </c>
      <c r="I38" s="5">
        <f>'a22'!I38/'a21'!I38*100</f>
        <v>46.067447094199728</v>
      </c>
      <c r="J38" s="5">
        <f>'a22'!J38/'a21'!J38*100</f>
        <v>44.55678171265243</v>
      </c>
      <c r="K38" s="5">
        <f>'a22'!K38/'a21'!K38*100</f>
        <v>40.763193935813582</v>
      </c>
      <c r="L38" s="5">
        <f>'a22'!L38/'a21'!L38*100</f>
        <v>44.761739679389088</v>
      </c>
    </row>
    <row r="39" spans="1:12" ht="12.75" customHeight="1" x14ac:dyDescent="0.2">
      <c r="A39" s="1">
        <v>2016</v>
      </c>
      <c r="B39" s="5">
        <f>'a22'!B39/'a21'!B39*100</f>
        <v>43.312295976162126</v>
      </c>
      <c r="C39" s="5">
        <f>'a22'!C39/'a21'!C39*100</f>
        <v>40.321084831174666</v>
      </c>
      <c r="D39" s="5">
        <f>'a22'!D39/'a21'!D39*100</f>
        <v>47.339385936813954</v>
      </c>
      <c r="E39" s="5">
        <f>'a22'!E39/'a21'!E39*100</f>
        <v>46.185430068602599</v>
      </c>
      <c r="F39" s="5">
        <f>'a22'!F39/'a21'!F39*100</f>
        <v>44.776519783007082</v>
      </c>
      <c r="G39" s="5">
        <f>'a22'!G39/'a21'!G39*100</f>
        <v>44.155201764258585</v>
      </c>
      <c r="H39" s="5">
        <f>'a22'!H39/'a21'!H39*100</f>
        <v>42.51523861062477</v>
      </c>
      <c r="I39" s="5">
        <f>'a22'!I39/'a21'!I39*100</f>
        <v>46.718697828545977</v>
      </c>
      <c r="J39" s="5">
        <f>'a22'!J39/'a21'!J39*100</f>
        <v>45.016865273814602</v>
      </c>
      <c r="K39" s="5">
        <f>'a22'!K39/'a21'!K39*100</f>
        <v>42.176722206159326</v>
      </c>
      <c r="L39" s="5">
        <f>'a22'!L39/'a21'!L39*100</f>
        <v>45.279634571699958</v>
      </c>
    </row>
    <row r="40" spans="1:12" ht="12.75" customHeight="1" x14ac:dyDescent="0.2">
      <c r="A40" s="1">
        <v>2017</v>
      </c>
      <c r="B40" s="5">
        <f>'a22'!B40/'a21'!B40*100</f>
        <v>42.41589771353943</v>
      </c>
      <c r="C40" s="5">
        <f>'a22'!C40/'a21'!C40*100</f>
        <v>39.491291621349148</v>
      </c>
      <c r="D40" s="5">
        <f>'a22'!D40/'a21'!D40*100</f>
        <v>47.028662664109575</v>
      </c>
      <c r="E40" s="5">
        <f>'a22'!E40/'a21'!E40*100</f>
        <v>45.0146537549304</v>
      </c>
      <c r="F40" s="5">
        <f>'a22'!F40/'a21'!F40*100</f>
        <v>44.117081508621922</v>
      </c>
      <c r="G40" s="5">
        <f>'a22'!G40/'a21'!G40*100</f>
        <v>43.1953083249727</v>
      </c>
      <c r="H40" s="5">
        <f>'a22'!H40/'a21'!H40*100</f>
        <v>42.151136258000875</v>
      </c>
      <c r="I40" s="5">
        <f>'a22'!I40/'a21'!I40*100</f>
        <v>44.96878755198383</v>
      </c>
      <c r="J40" s="5">
        <f>'a22'!J40/'a21'!J40*100</f>
        <v>43.644846282578776</v>
      </c>
      <c r="K40" s="5">
        <f>'a22'!K40/'a21'!K40*100</f>
        <v>41.155325610082308</v>
      </c>
      <c r="L40" s="5">
        <f>'a22'!L40/'a21'!L40*100</f>
        <v>44.376690272575807</v>
      </c>
    </row>
    <row r="41" spans="1:12" ht="12.75" customHeight="1" x14ac:dyDescent="0.2">
      <c r="A41" s="1">
        <v>2018</v>
      </c>
      <c r="B41" s="5">
        <f>'a22'!B41/'a21'!B41*100</f>
        <v>41.95070791819613</v>
      </c>
      <c r="C41" s="5">
        <f>'a22'!C41/'a21'!C41*100</f>
        <v>40.126585229204622</v>
      </c>
      <c r="D41" s="5">
        <f>'a22'!D41/'a21'!D41*100</f>
        <v>46.683547712050817</v>
      </c>
      <c r="E41" s="5">
        <f>'a22'!E41/'a21'!E41*100</f>
        <v>45.417998148144065</v>
      </c>
      <c r="F41" s="5">
        <f>'a22'!F41/'a21'!F41*100</f>
        <v>43.531218846715099</v>
      </c>
      <c r="G41" s="5">
        <f>'a22'!G41/'a21'!G41*100</f>
        <v>42.965592616362905</v>
      </c>
      <c r="H41" s="5">
        <f>'a22'!H41/'a21'!H41*100</f>
        <v>41.688209380499515</v>
      </c>
      <c r="I41" s="5">
        <f>'a22'!I41/'a21'!I41*100</f>
        <v>45.060877565929552</v>
      </c>
      <c r="J41" s="5">
        <f>'a22'!J41/'a21'!J41*100</f>
        <v>43.577352265052838</v>
      </c>
      <c r="K41" s="5">
        <f>'a22'!K41/'a21'!K41*100</f>
        <v>40.775548611191773</v>
      </c>
      <c r="L41" s="5">
        <f>'a22'!L41/'a21'!L41*100</f>
        <v>43.958878842209813</v>
      </c>
    </row>
    <row r="42" spans="1:12" ht="12.75" customHeight="1" x14ac:dyDescent="0.2">
      <c r="A42" s="1">
        <v>2019</v>
      </c>
      <c r="B42" s="5">
        <f>'a22'!B42/'a21'!B42*100</f>
        <v>42.074173018502734</v>
      </c>
      <c r="C42" s="5">
        <f>'a22'!C42/'a21'!C42*100</f>
        <v>39.496249588580731</v>
      </c>
      <c r="D42" s="5">
        <f>'a22'!D42/'a21'!D42*100</f>
        <v>46.024477178088183</v>
      </c>
      <c r="E42" s="5">
        <f>'a22'!E42/'a21'!E42*100</f>
        <v>44.678825102604591</v>
      </c>
      <c r="F42" s="5">
        <f>'a22'!F42/'a21'!F42*100</f>
        <v>43.53800467770369</v>
      </c>
      <c r="G42" s="5">
        <f>'a22'!G42/'a21'!G42*100</f>
        <v>42.847620340342907</v>
      </c>
      <c r="H42" s="5">
        <f>'a22'!H42/'a21'!H42*100</f>
        <v>42.398113522139916</v>
      </c>
      <c r="I42" s="5">
        <f>'a22'!I42/'a21'!I42*100</f>
        <v>44.977236171553031</v>
      </c>
      <c r="J42" s="5">
        <f>'a22'!J42/'a21'!J42*100</f>
        <v>43.420622874598934</v>
      </c>
      <c r="K42" s="5">
        <f>'a22'!K42/'a21'!K42*100</f>
        <v>40.983107713831366</v>
      </c>
      <c r="L42" s="5">
        <f>'a22'!L42/'a21'!L42*100</f>
        <v>44.303744601942888</v>
      </c>
    </row>
    <row r="43" spans="1:12" ht="12.75" customHeight="1" x14ac:dyDescent="0.2">
      <c r="A43" s="1">
        <v>2020</v>
      </c>
      <c r="B43" s="5">
        <f>'a22'!B43/'a21'!B43*100</f>
        <v>44.272543355892182</v>
      </c>
      <c r="C43" s="5">
        <f>'a22'!C43/'a21'!C43*100</f>
        <v>42.937659107501396</v>
      </c>
      <c r="D43" s="5">
        <f>'a22'!D43/'a21'!D43*100</f>
        <v>48.727609133955021</v>
      </c>
      <c r="E43" s="5">
        <f>'a22'!E43/'a21'!E43*100</f>
        <v>48.06371284429509</v>
      </c>
      <c r="F43" s="5">
        <f>'a22'!F43/'a21'!F43*100</f>
        <v>46.540824778977054</v>
      </c>
      <c r="G43" s="5">
        <f>'a22'!G43/'a21'!G43*100</f>
        <v>45.958739692134138</v>
      </c>
      <c r="H43" s="5">
        <f>'a22'!H43/'a21'!H43*100</f>
        <v>43.451818362531533</v>
      </c>
      <c r="I43" s="5">
        <f>'a22'!I43/'a21'!I43*100</f>
        <v>49.116144248479387</v>
      </c>
      <c r="J43" s="5">
        <f>'a22'!J43/'a21'!J43*100</f>
        <v>45.39107476639078</v>
      </c>
      <c r="K43" s="5">
        <f>'a22'!K43/'a21'!K43*100</f>
        <v>42.179232620825054</v>
      </c>
      <c r="L43" s="5">
        <f>'a22'!L43/'a21'!L43*100</f>
        <v>44.989907294924087</v>
      </c>
    </row>
    <row r="44" spans="1:12" ht="12.75" customHeight="1" x14ac:dyDescent="0.2">
      <c r="A44" s="1">
        <v>2021</v>
      </c>
      <c r="B44" s="5">
        <f>'a22'!B44/'a21'!B44*100</f>
        <v>43.91168416572124</v>
      </c>
      <c r="C44" s="5">
        <f>'a22'!C44/'a21'!C44*100</f>
        <v>45.837906772541828</v>
      </c>
      <c r="D44" s="5">
        <f>'a22'!D44/'a21'!D44*100</f>
        <v>52.623734535667843</v>
      </c>
      <c r="E44" s="5">
        <f>'a22'!E44/'a21'!E44*100</f>
        <v>50.168392226790125</v>
      </c>
      <c r="F44" s="5">
        <f>'a22'!F44/'a21'!F44*100</f>
        <v>48.701055059789375</v>
      </c>
      <c r="G44" s="5">
        <f>'a22'!G44/'a21'!G44*100</f>
        <v>45.469488829057191</v>
      </c>
      <c r="H44" s="5">
        <f>'a22'!H44/'a21'!H44*100</f>
        <v>42.573673746047177</v>
      </c>
      <c r="I44" s="5">
        <f>'a22'!I44/'a21'!I44*100</f>
        <v>48.087608750111791</v>
      </c>
      <c r="J44" s="5">
        <f>'a22'!J44/'a21'!J44*100</f>
        <v>45.710814027305915</v>
      </c>
      <c r="K44" s="5">
        <f>'a22'!K44/'a21'!K44*100</f>
        <v>41.470357767625465</v>
      </c>
      <c r="L44" s="5">
        <f>'a22'!L44/'a21'!L44*100</f>
        <v>44.169357882733031</v>
      </c>
    </row>
    <row r="45" spans="1:12" ht="12.75" customHeight="1" x14ac:dyDescent="0.2">
      <c r="A45" s="1">
        <v>2022</v>
      </c>
      <c r="B45" s="5">
        <f>'a22'!B45/'a21'!B45*100</f>
        <v>41.619571924751789</v>
      </c>
      <c r="C45" s="5">
        <f>'a22'!C45/'a21'!C45*100</f>
        <v>41.712845006354456</v>
      </c>
      <c r="D45" s="5">
        <f>'a22'!D45/'a21'!D45*100</f>
        <v>52.390502832913555</v>
      </c>
      <c r="E45" s="5">
        <f>'a22'!E45/'a21'!E45*100</f>
        <v>45.561061105659263</v>
      </c>
      <c r="F45" s="5">
        <f>'a22'!F45/'a21'!F45*100</f>
        <v>43.965684459259855</v>
      </c>
      <c r="G45" s="5">
        <f>'a22'!G45/'a21'!G45*100</f>
        <v>42.05482872952485</v>
      </c>
      <c r="H45" s="5">
        <f>'a22'!H45/'a21'!H45*100</f>
        <v>41.001366025303945</v>
      </c>
      <c r="I45" s="5">
        <f>'a22'!I45/'a21'!I45*100</f>
        <v>44.421876350009001</v>
      </c>
      <c r="J45" s="5">
        <f>'a22'!J45/'a21'!J45*100</f>
        <v>43.155828197334728</v>
      </c>
      <c r="K45" s="5">
        <f>'a22'!K45/'a21'!K45*100</f>
        <v>40.537419953900169</v>
      </c>
      <c r="L45" s="5">
        <f>'a22'!L45/'a21'!L45*100</f>
        <v>42.671408853776825</v>
      </c>
    </row>
    <row r="46" spans="1:12" ht="12.75" customHeight="1" x14ac:dyDescent="0.2">
      <c r="A46" s="1">
        <v>2023</v>
      </c>
      <c r="B46" s="5">
        <f>'a22'!B46/'a21'!B46*100</f>
        <v>41.877965126204188</v>
      </c>
      <c r="C46" s="5">
        <f>'a22'!C46/'a21'!C46*100</f>
        <v>41.315708313532852</v>
      </c>
      <c r="D46" s="5">
        <f>'a22'!D46/'a21'!D46*100</f>
        <v>48.463327755266121</v>
      </c>
      <c r="E46" s="5">
        <f>'a22'!E46/'a21'!E46*100</f>
        <v>45.003398761792795</v>
      </c>
      <c r="F46" s="5">
        <f>'a22'!F46/'a21'!F46*100</f>
        <v>44.015329402376864</v>
      </c>
      <c r="G46" s="5">
        <f>'a22'!G46/'a21'!G46*100</f>
        <v>42.206976919523399</v>
      </c>
      <c r="H46" s="5">
        <f>'a22'!H46/'a21'!H46*100</f>
        <v>41.383422837148522</v>
      </c>
      <c r="I46" s="5">
        <f>'a22'!I46/'a21'!I46*100</f>
        <v>43.398073607604431</v>
      </c>
      <c r="J46" s="5">
        <f>'a22'!J46/'a21'!J46*100</f>
        <v>43.455239255029021</v>
      </c>
      <c r="K46" s="5">
        <f>'a22'!K46/'a21'!K46*100</f>
        <v>40.889410054846834</v>
      </c>
      <c r="L46" s="5">
        <f>'a22'!L46/'a21'!L46*100</f>
        <v>43.048810610050126</v>
      </c>
    </row>
    <row r="47" spans="1:12" ht="12.75" customHeight="1" x14ac:dyDescent="0.2">
      <c r="A47" s="1">
        <v>2024</v>
      </c>
      <c r="B47" s="5">
        <f>'a22'!B47/'a21'!B47*100</f>
        <v>41.363526379112578</v>
      </c>
      <c r="C47" s="5">
        <f>'a22'!C47/'a21'!C47*100</f>
        <v>41.669628214535926</v>
      </c>
      <c r="D47" s="5">
        <f>'a22'!D47/'a21'!D47*100</f>
        <v>47.548592840027304</v>
      </c>
      <c r="E47" s="5">
        <f>'a22'!E47/'a21'!E47*100</f>
        <v>44.68027684995883</v>
      </c>
      <c r="F47" s="5">
        <f>'a22'!F47/'a21'!F47*100</f>
        <v>43.859642495410306</v>
      </c>
      <c r="G47" s="5">
        <f>'a22'!G47/'a21'!G47*100</f>
        <v>41.529113940871234</v>
      </c>
      <c r="H47" s="5">
        <f>'a22'!H47/'a21'!H47*100</f>
        <v>41.053724024449991</v>
      </c>
      <c r="I47" s="5">
        <f>'a22'!I47/'a21'!I47*100</f>
        <v>43.072031701514838</v>
      </c>
      <c r="J47" s="5">
        <f>'a22'!J47/'a21'!J47*100</f>
        <v>42.451586509668331</v>
      </c>
      <c r="K47" s="5">
        <f>'a22'!K47/'a21'!K47*100</f>
        <v>40.232042131609532</v>
      </c>
      <c r="L47" s="5">
        <f>'a22'!L47/'a21'!L47*100</f>
        <v>42.187275011192781</v>
      </c>
    </row>
    <row r="48" spans="1:12" ht="12.75" customHeight="1" x14ac:dyDescent="0.2">
      <c r="B48" s="5"/>
      <c r="C48" s="5"/>
      <c r="D48" s="5"/>
      <c r="E48" s="5"/>
      <c r="F48" s="5"/>
      <c r="G48" s="5"/>
      <c r="H48" s="5"/>
      <c r="I48" s="5"/>
      <c r="J48" s="5"/>
      <c r="K48" s="5"/>
      <c r="L48" s="5"/>
    </row>
    <row r="49" spans="1:12" ht="12.75" customHeight="1" x14ac:dyDescent="0.2">
      <c r="B49" s="1" t="s">
        <v>465</v>
      </c>
    </row>
    <row r="50" spans="1:12" x14ac:dyDescent="0.2">
      <c r="A50" s="1" t="s">
        <v>157</v>
      </c>
      <c r="B50" s="5">
        <f>(POWER(B23/B4, 1/19)-1)*100</f>
        <v>0.25708089125777711</v>
      </c>
      <c r="C50" s="5">
        <f t="shared" ref="C50:L50" si="0">(POWER(C23/C4, 1/19)-1)*100</f>
        <v>0.89423858590353955</v>
      </c>
      <c r="D50" s="5">
        <f t="shared" si="0"/>
        <v>0.306302706096373</v>
      </c>
      <c r="E50" s="5">
        <f t="shared" si="0"/>
        <v>0.97541817807251796</v>
      </c>
      <c r="F50" s="5">
        <f t="shared" si="0"/>
        <v>0.57307278856619792</v>
      </c>
      <c r="G50" s="5">
        <f t="shared" si="0"/>
        <v>0.96867995930949302</v>
      </c>
      <c r="H50" s="5">
        <f t="shared" si="0"/>
        <v>0.67339968881363621</v>
      </c>
      <c r="I50" s="5">
        <f t="shared" si="0"/>
        <v>0.81665124859964244</v>
      </c>
      <c r="J50" s="5">
        <f t="shared" si="0"/>
        <v>1.1527957047366089</v>
      </c>
      <c r="K50" s="5">
        <f t="shared" si="0"/>
        <v>0.86311853342653233</v>
      </c>
      <c r="L50" s="5">
        <f t="shared" si="0"/>
        <v>1.0926796517454429</v>
      </c>
    </row>
    <row r="51" spans="1:12" x14ac:dyDescent="0.2">
      <c r="A51" s="5" t="s">
        <v>158</v>
      </c>
      <c r="B51" s="5">
        <f>(POWER(B31/B23, 1/8)-1)*100</f>
        <v>4.9011812609145444E-2</v>
      </c>
      <c r="C51" s="5">
        <f t="shared" ref="C51:L51" si="1">(POWER(C31/C23, 1/8)-1)*100</f>
        <v>0.17609480589491078</v>
      </c>
      <c r="D51" s="5">
        <f t="shared" si="1"/>
        <v>1.0954571963958326</v>
      </c>
      <c r="E51" s="5">
        <f t="shared" si="1"/>
        <v>-0.1304672319837108</v>
      </c>
      <c r="F51" s="5">
        <f t="shared" si="1"/>
        <v>0.37008677779091226</v>
      </c>
      <c r="G51" s="5">
        <f t="shared" si="1"/>
        <v>0.30374477063570549</v>
      </c>
      <c r="H51" s="5">
        <f t="shared" si="1"/>
        <v>-0.15841747417096874</v>
      </c>
      <c r="I51" s="5">
        <f t="shared" si="1"/>
        <v>-0.81604257903041821</v>
      </c>
      <c r="J51" s="5">
        <f t="shared" si="1"/>
        <v>-0.92047807637845036</v>
      </c>
      <c r="K51" s="5">
        <f t="shared" si="1"/>
        <v>-1.0590421677925677</v>
      </c>
      <c r="L51" s="5">
        <f t="shared" si="1"/>
        <v>0.5456110654441515</v>
      </c>
    </row>
    <row r="52" spans="1:12" x14ac:dyDescent="0.2">
      <c r="A52" s="5" t="s">
        <v>159</v>
      </c>
      <c r="B52" s="5">
        <f>(POWER(B42/B31, 1/11)-1)*100</f>
        <v>0.29458858147339839</v>
      </c>
      <c r="C52" s="5">
        <f t="shared" ref="C52:L52" si="2">(POWER(C42/C31, 1/11)-1)*100</f>
        <v>-0.58465248410010107</v>
      </c>
      <c r="D52" s="5">
        <f t="shared" si="2"/>
        <v>-0.64065659133897279</v>
      </c>
      <c r="E52" s="5">
        <f t="shared" si="2"/>
        <v>2.7050412039697491E-2</v>
      </c>
      <c r="F52" s="5">
        <f t="shared" si="2"/>
        <v>-9.6393533536542897E-2</v>
      </c>
      <c r="G52" s="5">
        <f t="shared" si="2"/>
        <v>2.5661958294542764E-2</v>
      </c>
      <c r="H52" s="5">
        <f t="shared" si="2"/>
        <v>0.46711064418738513</v>
      </c>
      <c r="I52" s="5">
        <f t="shared" si="2"/>
        <v>0.37464896030974248</v>
      </c>
      <c r="J52" s="5">
        <f t="shared" si="2"/>
        <v>-3.3622218807982662E-3</v>
      </c>
      <c r="K52" s="5">
        <f t="shared" si="2"/>
        <v>0.25924675729109836</v>
      </c>
      <c r="L52" s="5">
        <f t="shared" si="2"/>
        <v>0.20619625904896299</v>
      </c>
    </row>
    <row r="53" spans="1:12" x14ac:dyDescent="0.2">
      <c r="A53" s="5" t="s">
        <v>160</v>
      </c>
      <c r="B53" s="5">
        <f>(POWER(B46/B42, 1/4)-1)*100</f>
        <v>-0.11678895664747335</v>
      </c>
      <c r="C53" s="5">
        <f t="shared" ref="C53:L53" si="3">(POWER(C46/C42, 1/4)-1)*100</f>
        <v>1.1322887558015582</v>
      </c>
      <c r="D53" s="5">
        <f t="shared" si="3"/>
        <v>1.2992178296514112</v>
      </c>
      <c r="E53" s="5">
        <f t="shared" si="3"/>
        <v>0.18112225171853513</v>
      </c>
      <c r="F53" s="5">
        <f t="shared" si="3"/>
        <v>0.2729654073193144</v>
      </c>
      <c r="G53" s="5">
        <f t="shared" si="3"/>
        <v>-0.37590598862022873</v>
      </c>
      <c r="H53" s="5">
        <f t="shared" si="3"/>
        <v>-0.60375708650354243</v>
      </c>
      <c r="I53" s="5">
        <f t="shared" si="3"/>
        <v>-0.88955597249328333</v>
      </c>
      <c r="J53" s="5">
        <f t="shared" si="3"/>
        <v>1.9924884735567083E-2</v>
      </c>
      <c r="K53" s="5">
        <f t="shared" si="3"/>
        <v>-5.7205335713250705E-2</v>
      </c>
      <c r="L53" s="5">
        <f t="shared" si="3"/>
        <v>-0.71579091001024997</v>
      </c>
    </row>
    <row r="54" spans="1:12" x14ac:dyDescent="0.2">
      <c r="A54" s="1" t="s">
        <v>161</v>
      </c>
      <c r="B54" s="5">
        <f>(POWER(B46/B4, 1/42)-1)*100</f>
        <v>0.19157730856316224</v>
      </c>
      <c r="C54" s="5">
        <f t="shared" ref="C54:L54" si="4">(POWER(C46/C4, 1/42)-1)*100</f>
        <v>0.39067039777032075</v>
      </c>
      <c r="D54" s="5">
        <f t="shared" si="4"/>
        <v>0.30093687738033115</v>
      </c>
      <c r="E54" s="5">
        <f t="shared" si="4"/>
        <v>0.43953625116883721</v>
      </c>
      <c r="F54" s="5">
        <f t="shared" si="4"/>
        <v>0.33011667730462602</v>
      </c>
      <c r="G54" s="5">
        <f t="shared" si="4"/>
        <v>0.46580560554800865</v>
      </c>
      <c r="H54" s="5">
        <f t="shared" si="4"/>
        <v>0.33836325344436258</v>
      </c>
      <c r="I54" s="5">
        <f t="shared" si="4"/>
        <v>0.22495572020209131</v>
      </c>
      <c r="J54" s="5">
        <f t="shared" si="4"/>
        <v>0.3439858147783692</v>
      </c>
      <c r="K54" s="5">
        <f t="shared" si="4"/>
        <v>0.24865392338755399</v>
      </c>
      <c r="L54" s="5">
        <f t="shared" si="4"/>
        <v>0.58249219983130818</v>
      </c>
    </row>
    <row r="56" spans="1:12" x14ac:dyDescent="0.2">
      <c r="B56" s="1" t="s">
        <v>998</v>
      </c>
    </row>
    <row r="57" spans="1:12" x14ac:dyDescent="0.2">
      <c r="B57" s="1" t="s">
        <v>983</v>
      </c>
    </row>
  </sheetData>
  <phoneticPr fontId="19" type="noConversion"/>
  <pageMargins left="0.75" right="0.75" top="1" bottom="1" header="0.5" footer="0.5"/>
  <pageSetup scale="73" orientation="landscape" r:id="rId1"/>
  <headerFooter alignWithMargins="0"/>
  <rowBreaks count="2" manualBreakCount="2">
    <brk id="58" max="16383" man="1"/>
    <brk id="64" max="16383"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92D050"/>
  </sheetPr>
  <dimension ref="A1:L59"/>
  <sheetViews>
    <sheetView zoomScale="85" zoomScaleNormal="85" workbookViewId="0">
      <selection activeCell="F59" sqref="F59"/>
    </sheetView>
  </sheetViews>
  <sheetFormatPr defaultColWidth="9" defaultRowHeight="12.75" x14ac:dyDescent="0.2"/>
  <cols>
    <col min="1" max="1" width="11" style="1" customWidth="1"/>
    <col min="2" max="2" width="11.25" style="1" customWidth="1"/>
    <col min="3" max="6" width="9.25" style="1" bestFit="1" customWidth="1"/>
    <col min="7" max="7" width="9.875" style="1" customWidth="1"/>
    <col min="8" max="8" width="9.875" style="1" bestFit="1" customWidth="1"/>
    <col min="9" max="12" width="9.25" style="1" bestFit="1" customWidth="1"/>
    <col min="13" max="16384" width="9" style="1"/>
  </cols>
  <sheetData>
    <row r="1" spans="1:12" x14ac:dyDescent="0.2">
      <c r="B1" s="1" t="s">
        <v>40</v>
      </c>
    </row>
    <row r="3" spans="1:12" x14ac:dyDescent="0.2">
      <c r="B3" s="1" t="s">
        <v>101</v>
      </c>
      <c r="C3" s="1" t="s">
        <v>317</v>
      </c>
      <c r="D3" s="1" t="s">
        <v>318</v>
      </c>
      <c r="E3" s="1" t="s">
        <v>319</v>
      </c>
      <c r="F3" s="1" t="s">
        <v>320</v>
      </c>
      <c r="G3" s="1" t="s">
        <v>321</v>
      </c>
      <c r="H3" s="1" t="s">
        <v>322</v>
      </c>
      <c r="I3" s="1" t="s">
        <v>323</v>
      </c>
      <c r="J3" s="1" t="s">
        <v>324</v>
      </c>
      <c r="K3" s="1" t="s">
        <v>325</v>
      </c>
      <c r="L3" s="1" t="s">
        <v>326</v>
      </c>
    </row>
    <row r="4" spans="1:12" ht="12.75" customHeight="1" x14ac:dyDescent="0.2">
      <c r="A4" s="1">
        <v>1981</v>
      </c>
      <c r="B4" s="60">
        <v>209893</v>
      </c>
      <c r="C4" s="60">
        <v>3308</v>
      </c>
      <c r="D4" s="65">
        <v>774</v>
      </c>
      <c r="E4" s="60">
        <v>5984</v>
      </c>
      <c r="F4" s="60">
        <v>4567</v>
      </c>
      <c r="G4" s="60">
        <v>49185</v>
      </c>
      <c r="H4" s="60">
        <v>79153</v>
      </c>
      <c r="I4" s="60">
        <v>8174</v>
      </c>
      <c r="J4" s="60">
        <v>7957</v>
      </c>
      <c r="K4" s="60">
        <v>22924</v>
      </c>
      <c r="L4" s="60">
        <v>26952</v>
      </c>
    </row>
    <row r="5" spans="1:12" ht="12.75" customHeight="1" x14ac:dyDescent="0.2">
      <c r="A5" s="1">
        <v>1982</v>
      </c>
      <c r="B5" s="60">
        <v>230982</v>
      </c>
      <c r="C5" s="60">
        <v>3692</v>
      </c>
      <c r="D5" s="65">
        <v>913</v>
      </c>
      <c r="E5" s="60">
        <v>6693</v>
      </c>
      <c r="F5" s="60">
        <v>5130</v>
      </c>
      <c r="G5" s="60">
        <v>53123</v>
      </c>
      <c r="H5" s="60">
        <v>88000</v>
      </c>
      <c r="I5" s="60">
        <v>9178</v>
      </c>
      <c r="J5" s="60">
        <v>9003</v>
      </c>
      <c r="K5" s="60">
        <v>25240</v>
      </c>
      <c r="L5" s="60">
        <v>29009</v>
      </c>
    </row>
    <row r="6" spans="1:12" ht="12.75" customHeight="1" x14ac:dyDescent="0.2">
      <c r="A6" s="1">
        <v>1983</v>
      </c>
      <c r="B6" s="60">
        <v>243955</v>
      </c>
      <c r="C6" s="60">
        <v>3817</v>
      </c>
      <c r="D6" s="65">
        <v>975</v>
      </c>
      <c r="E6" s="60">
        <v>7169</v>
      </c>
      <c r="F6" s="60">
        <v>5511</v>
      </c>
      <c r="G6" s="60">
        <v>56149</v>
      </c>
      <c r="H6" s="60">
        <v>95592</v>
      </c>
      <c r="I6" s="60">
        <v>9437</v>
      </c>
      <c r="J6" s="60">
        <v>9029</v>
      </c>
      <c r="K6" s="60">
        <v>25774</v>
      </c>
      <c r="L6" s="60">
        <v>29478</v>
      </c>
    </row>
    <row r="7" spans="1:12" ht="12.75" customHeight="1" x14ac:dyDescent="0.2">
      <c r="A7" s="1">
        <v>1984</v>
      </c>
      <c r="B7" s="60">
        <v>264398</v>
      </c>
      <c r="C7" s="60">
        <v>4057</v>
      </c>
      <c r="D7" s="60">
        <v>1023</v>
      </c>
      <c r="E7" s="60">
        <v>7760</v>
      </c>
      <c r="F7" s="60">
        <v>5916</v>
      </c>
      <c r="G7" s="60">
        <v>61950</v>
      </c>
      <c r="H7" s="60">
        <v>104370</v>
      </c>
      <c r="I7" s="60">
        <v>10785</v>
      </c>
      <c r="J7" s="60">
        <v>9669</v>
      </c>
      <c r="K7" s="60">
        <v>26467</v>
      </c>
      <c r="L7" s="60">
        <v>31274</v>
      </c>
    </row>
    <row r="8" spans="1:12" ht="12.75" customHeight="1" x14ac:dyDescent="0.2">
      <c r="A8" s="1">
        <v>1985</v>
      </c>
      <c r="B8" s="60">
        <v>289127</v>
      </c>
      <c r="C8" s="60">
        <v>4395</v>
      </c>
      <c r="D8" s="60">
        <v>1110</v>
      </c>
      <c r="E8" s="60">
        <v>8592</v>
      </c>
      <c r="F8" s="60">
        <v>6358</v>
      </c>
      <c r="G8" s="60">
        <v>66874</v>
      </c>
      <c r="H8" s="60">
        <v>114391</v>
      </c>
      <c r="I8" s="60">
        <v>11826</v>
      </c>
      <c r="J8" s="60">
        <v>10487</v>
      </c>
      <c r="K8" s="60">
        <v>29954</v>
      </c>
      <c r="L8" s="60">
        <v>33847</v>
      </c>
    </row>
    <row r="9" spans="1:12" ht="12.75" customHeight="1" x14ac:dyDescent="0.2">
      <c r="A9" s="1">
        <v>1986</v>
      </c>
      <c r="B9" s="60">
        <v>305989</v>
      </c>
      <c r="C9" s="60">
        <v>4688</v>
      </c>
      <c r="D9" s="60">
        <v>1228</v>
      </c>
      <c r="E9" s="60">
        <v>8959</v>
      </c>
      <c r="F9" s="60">
        <v>6838</v>
      </c>
      <c r="G9" s="60">
        <v>71030</v>
      </c>
      <c r="H9" s="60">
        <v>121745</v>
      </c>
      <c r="I9" s="60">
        <v>12232</v>
      </c>
      <c r="J9" s="60">
        <v>11525</v>
      </c>
      <c r="K9" s="60">
        <v>30728</v>
      </c>
      <c r="L9" s="60">
        <v>35633</v>
      </c>
    </row>
    <row r="10" spans="1:12" ht="12.75" customHeight="1" x14ac:dyDescent="0.2">
      <c r="A10" s="1">
        <v>1987</v>
      </c>
      <c r="B10" s="60">
        <v>326407</v>
      </c>
      <c r="C10" s="60">
        <v>5226</v>
      </c>
      <c r="D10" s="60">
        <v>1310</v>
      </c>
      <c r="E10" s="60">
        <v>9592</v>
      </c>
      <c r="F10" s="60">
        <v>7338</v>
      </c>
      <c r="G10" s="60">
        <v>76287</v>
      </c>
      <c r="H10" s="60">
        <v>131708</v>
      </c>
      <c r="I10" s="60">
        <v>12642</v>
      </c>
      <c r="J10" s="60">
        <v>10630</v>
      </c>
      <c r="K10" s="60">
        <v>31445</v>
      </c>
      <c r="L10" s="60">
        <v>38703</v>
      </c>
    </row>
    <row r="11" spans="1:12" ht="12.75" customHeight="1" x14ac:dyDescent="0.2">
      <c r="A11" s="1">
        <v>1988</v>
      </c>
      <c r="B11" s="60">
        <v>355092</v>
      </c>
      <c r="C11" s="60">
        <v>5705</v>
      </c>
      <c r="D11" s="60">
        <v>1428</v>
      </c>
      <c r="E11" s="60">
        <v>10379</v>
      </c>
      <c r="F11" s="60">
        <v>7934</v>
      </c>
      <c r="G11" s="60">
        <v>81800</v>
      </c>
      <c r="H11" s="60">
        <v>144527</v>
      </c>
      <c r="I11" s="60">
        <v>13526</v>
      </c>
      <c r="J11" s="60">
        <v>11223</v>
      </c>
      <c r="K11" s="60">
        <v>34574</v>
      </c>
      <c r="L11" s="60">
        <v>42320</v>
      </c>
    </row>
    <row r="12" spans="1:12" ht="12.75" customHeight="1" x14ac:dyDescent="0.2">
      <c r="A12" s="1">
        <v>1989</v>
      </c>
      <c r="B12" s="60">
        <v>387460</v>
      </c>
      <c r="C12" s="60">
        <v>6105</v>
      </c>
      <c r="D12" s="60">
        <v>1537</v>
      </c>
      <c r="E12" s="60">
        <v>11239</v>
      </c>
      <c r="F12" s="60">
        <v>8602</v>
      </c>
      <c r="G12" s="60">
        <v>89101</v>
      </c>
      <c r="H12" s="60">
        <v>157772</v>
      </c>
      <c r="I12" s="60">
        <v>14475</v>
      </c>
      <c r="J12" s="60">
        <v>11750</v>
      </c>
      <c r="K12" s="60">
        <v>37623</v>
      </c>
      <c r="L12" s="60">
        <v>47448</v>
      </c>
    </row>
    <row r="13" spans="1:12" ht="12.75" customHeight="1" x14ac:dyDescent="0.2">
      <c r="A13" s="1">
        <v>1990</v>
      </c>
      <c r="B13" s="60">
        <v>403288</v>
      </c>
      <c r="C13" s="60">
        <v>6403</v>
      </c>
      <c r="D13" s="60">
        <v>1582</v>
      </c>
      <c r="E13" s="60">
        <v>11607</v>
      </c>
      <c r="F13" s="60">
        <v>8877</v>
      </c>
      <c r="G13" s="60">
        <v>91738</v>
      </c>
      <c r="H13" s="60">
        <v>162824</v>
      </c>
      <c r="I13" s="60">
        <v>15177</v>
      </c>
      <c r="J13" s="60">
        <v>12469</v>
      </c>
      <c r="K13" s="60">
        <v>39524</v>
      </c>
      <c r="L13" s="60">
        <v>51119</v>
      </c>
    </row>
    <row r="14" spans="1:12" ht="12.75" customHeight="1" x14ac:dyDescent="0.2">
      <c r="A14" s="1">
        <v>1991</v>
      </c>
      <c r="B14" s="60">
        <v>418385</v>
      </c>
      <c r="C14" s="60">
        <v>6724</v>
      </c>
      <c r="D14" s="60">
        <v>1634</v>
      </c>
      <c r="E14" s="60">
        <v>12036</v>
      </c>
      <c r="F14" s="60">
        <v>9286</v>
      </c>
      <c r="G14" s="60">
        <v>95178</v>
      </c>
      <c r="H14" s="60">
        <v>168748</v>
      </c>
      <c r="I14" s="60">
        <v>15407</v>
      </c>
      <c r="J14" s="60">
        <v>12594</v>
      </c>
      <c r="K14" s="60">
        <v>41077</v>
      </c>
      <c r="L14" s="60">
        <v>53599</v>
      </c>
    </row>
    <row r="15" spans="1:12" ht="12.75" customHeight="1" x14ac:dyDescent="0.2">
      <c r="A15" s="1">
        <v>1992</v>
      </c>
      <c r="B15" s="60">
        <v>431646</v>
      </c>
      <c r="C15" s="60">
        <v>6937</v>
      </c>
      <c r="D15" s="60">
        <v>1708</v>
      </c>
      <c r="E15" s="60">
        <v>12416</v>
      </c>
      <c r="F15" s="60">
        <v>9696</v>
      </c>
      <c r="G15" s="60">
        <v>97270</v>
      </c>
      <c r="H15" s="60">
        <v>174902</v>
      </c>
      <c r="I15" s="60">
        <v>15641</v>
      </c>
      <c r="J15" s="60">
        <v>12526</v>
      </c>
      <c r="K15" s="60">
        <v>42066</v>
      </c>
      <c r="L15" s="60">
        <v>56445</v>
      </c>
    </row>
    <row r="16" spans="1:12" ht="12.75" customHeight="1" x14ac:dyDescent="0.2">
      <c r="A16" s="1">
        <v>1993</v>
      </c>
      <c r="B16" s="60">
        <v>446165</v>
      </c>
      <c r="C16" s="60">
        <v>7015</v>
      </c>
      <c r="D16" s="60">
        <v>1798</v>
      </c>
      <c r="E16" s="60">
        <v>12843</v>
      </c>
      <c r="F16" s="60">
        <v>10015</v>
      </c>
      <c r="G16" s="60">
        <v>100315</v>
      </c>
      <c r="H16" s="60">
        <v>179404</v>
      </c>
      <c r="I16" s="60">
        <v>15956</v>
      </c>
      <c r="J16" s="60">
        <v>13276</v>
      </c>
      <c r="K16" s="60">
        <v>44536</v>
      </c>
      <c r="L16" s="60">
        <v>59136</v>
      </c>
    </row>
    <row r="17" spans="1:12" ht="12.75" customHeight="1" x14ac:dyDescent="0.2">
      <c r="A17" s="1">
        <v>1994</v>
      </c>
      <c r="B17" s="60">
        <v>454577</v>
      </c>
      <c r="C17" s="60">
        <v>7245</v>
      </c>
      <c r="D17" s="60">
        <v>1798</v>
      </c>
      <c r="E17" s="60">
        <v>12922</v>
      </c>
      <c r="F17" s="60">
        <v>10141</v>
      </c>
      <c r="G17" s="60">
        <v>100896</v>
      </c>
      <c r="H17" s="60">
        <v>182869</v>
      </c>
      <c r="I17" s="60">
        <v>16206</v>
      </c>
      <c r="J17" s="60">
        <v>13495</v>
      </c>
      <c r="K17" s="60">
        <v>45542</v>
      </c>
      <c r="L17" s="60">
        <v>61552</v>
      </c>
    </row>
    <row r="18" spans="1:12" ht="12.75" customHeight="1" x14ac:dyDescent="0.2">
      <c r="A18" s="1">
        <v>1995</v>
      </c>
      <c r="B18" s="60">
        <v>465677</v>
      </c>
      <c r="C18" s="60">
        <v>7153</v>
      </c>
      <c r="D18" s="60">
        <v>1842</v>
      </c>
      <c r="E18" s="60">
        <v>13062</v>
      </c>
      <c r="F18" s="60">
        <v>10226</v>
      </c>
      <c r="G18" s="60">
        <v>102224</v>
      </c>
      <c r="H18" s="60">
        <v>188405</v>
      </c>
      <c r="I18" s="60">
        <v>16460</v>
      </c>
      <c r="J18" s="60">
        <v>14024</v>
      </c>
      <c r="K18" s="60">
        <v>46349</v>
      </c>
      <c r="L18" s="60">
        <v>63967</v>
      </c>
    </row>
    <row r="19" spans="1:12" ht="12.75" customHeight="1" x14ac:dyDescent="0.2">
      <c r="A19" s="1">
        <v>1996</v>
      </c>
      <c r="B19" s="60">
        <v>475528</v>
      </c>
      <c r="C19" s="60">
        <v>7112</v>
      </c>
      <c r="D19" s="60">
        <v>1878</v>
      </c>
      <c r="E19" s="60">
        <v>12934</v>
      </c>
      <c r="F19" s="60">
        <v>10315</v>
      </c>
      <c r="G19" s="60">
        <v>104556</v>
      </c>
      <c r="H19" s="60">
        <v>191735</v>
      </c>
      <c r="I19" s="60">
        <v>16759</v>
      </c>
      <c r="J19" s="60">
        <v>14632</v>
      </c>
      <c r="K19" s="60">
        <v>48167</v>
      </c>
      <c r="L19" s="60">
        <v>65414</v>
      </c>
    </row>
    <row r="20" spans="1:12" ht="12.75" customHeight="1" x14ac:dyDescent="0.2">
      <c r="A20" s="1">
        <v>1997</v>
      </c>
      <c r="B20" s="60">
        <v>494931</v>
      </c>
      <c r="C20" s="60">
        <v>7079</v>
      </c>
      <c r="D20" s="60">
        <v>1909</v>
      </c>
      <c r="E20" s="60">
        <v>13376</v>
      </c>
      <c r="F20" s="60">
        <v>10527</v>
      </c>
      <c r="G20" s="60">
        <v>107026</v>
      </c>
      <c r="H20" s="60">
        <v>202013</v>
      </c>
      <c r="I20" s="60">
        <v>16937</v>
      </c>
      <c r="J20" s="60">
        <v>14283</v>
      </c>
      <c r="K20" s="60">
        <v>51847</v>
      </c>
      <c r="L20" s="60">
        <v>67908</v>
      </c>
    </row>
    <row r="21" spans="1:12" ht="12.75" customHeight="1" x14ac:dyDescent="0.2">
      <c r="A21" s="1">
        <v>1998</v>
      </c>
      <c r="B21" s="60">
        <v>518587</v>
      </c>
      <c r="C21" s="60">
        <v>7183</v>
      </c>
      <c r="D21" s="60">
        <v>1946</v>
      </c>
      <c r="E21" s="60">
        <v>14024</v>
      </c>
      <c r="F21" s="60">
        <v>10999</v>
      </c>
      <c r="G21" s="60">
        <v>110735</v>
      </c>
      <c r="H21" s="60">
        <v>214205</v>
      </c>
      <c r="I21" s="60">
        <v>17569</v>
      </c>
      <c r="J21" s="60">
        <v>14674</v>
      </c>
      <c r="K21" s="60">
        <v>55576</v>
      </c>
      <c r="L21" s="60">
        <v>69670</v>
      </c>
    </row>
    <row r="22" spans="1:12" ht="12.75" customHeight="1" x14ac:dyDescent="0.2">
      <c r="A22" s="1">
        <v>1999</v>
      </c>
      <c r="B22" s="60">
        <v>546260</v>
      </c>
      <c r="C22" s="60">
        <v>7583</v>
      </c>
      <c r="D22" s="60">
        <v>2053</v>
      </c>
      <c r="E22" s="60">
        <v>14887</v>
      </c>
      <c r="F22" s="60">
        <v>11612</v>
      </c>
      <c r="G22" s="60">
        <v>116329</v>
      </c>
      <c r="H22" s="60">
        <v>226083</v>
      </c>
      <c r="I22" s="60">
        <v>18539</v>
      </c>
      <c r="J22" s="60">
        <v>15577</v>
      </c>
      <c r="K22" s="60">
        <v>57988</v>
      </c>
      <c r="L22" s="60">
        <v>73480</v>
      </c>
    </row>
    <row r="23" spans="1:12" ht="12.75" customHeight="1" x14ac:dyDescent="0.2">
      <c r="A23" s="1">
        <v>2000</v>
      </c>
      <c r="B23" s="60">
        <v>579679</v>
      </c>
      <c r="C23" s="60">
        <v>7872</v>
      </c>
      <c r="D23" s="60">
        <v>2161</v>
      </c>
      <c r="E23" s="60">
        <v>15233</v>
      </c>
      <c r="F23" s="60">
        <v>11957</v>
      </c>
      <c r="G23" s="60">
        <v>123414</v>
      </c>
      <c r="H23" s="60">
        <v>242130</v>
      </c>
      <c r="I23" s="60">
        <v>19042</v>
      </c>
      <c r="J23" s="60">
        <v>16023</v>
      </c>
      <c r="K23" s="60">
        <v>63292</v>
      </c>
      <c r="L23" s="60">
        <v>76230</v>
      </c>
    </row>
    <row r="24" spans="1:12" ht="12.75" customHeight="1" x14ac:dyDescent="0.2">
      <c r="A24" s="1">
        <v>2001</v>
      </c>
      <c r="B24" s="60">
        <v>615285</v>
      </c>
      <c r="C24" s="60">
        <v>8352</v>
      </c>
      <c r="D24" s="60">
        <v>2242</v>
      </c>
      <c r="E24" s="60">
        <v>15987</v>
      </c>
      <c r="F24" s="60">
        <v>12514</v>
      </c>
      <c r="G24" s="60">
        <v>131065</v>
      </c>
      <c r="H24" s="60">
        <v>253145</v>
      </c>
      <c r="I24" s="60">
        <v>20133</v>
      </c>
      <c r="J24" s="60">
        <v>16723</v>
      </c>
      <c r="K24" s="60">
        <v>71787</v>
      </c>
      <c r="L24" s="60">
        <v>80829</v>
      </c>
    </row>
    <row r="25" spans="1:12" ht="12.75" customHeight="1" x14ac:dyDescent="0.2">
      <c r="A25" s="1">
        <v>2002</v>
      </c>
      <c r="B25" s="60">
        <v>642582</v>
      </c>
      <c r="C25" s="60">
        <v>8671</v>
      </c>
      <c r="D25" s="60">
        <v>2411</v>
      </c>
      <c r="E25" s="60">
        <v>16734</v>
      </c>
      <c r="F25" s="60">
        <v>12962</v>
      </c>
      <c r="G25" s="60">
        <v>138295</v>
      </c>
      <c r="H25" s="60">
        <v>262396</v>
      </c>
      <c r="I25" s="60">
        <v>20998</v>
      </c>
      <c r="J25" s="60">
        <v>17244</v>
      </c>
      <c r="K25" s="60">
        <v>73946</v>
      </c>
      <c r="L25" s="60">
        <v>86094</v>
      </c>
    </row>
    <row r="26" spans="1:12" ht="12.75" customHeight="1" x14ac:dyDescent="0.2">
      <c r="A26" s="1">
        <v>2003</v>
      </c>
      <c r="B26" s="60">
        <v>663238</v>
      </c>
      <c r="C26" s="60">
        <v>8889</v>
      </c>
      <c r="D26" s="60">
        <v>2426</v>
      </c>
      <c r="E26" s="60">
        <v>17159</v>
      </c>
      <c r="F26" s="60">
        <v>13255</v>
      </c>
      <c r="G26" s="60">
        <v>142847</v>
      </c>
      <c r="H26" s="60">
        <v>270867</v>
      </c>
      <c r="I26" s="60">
        <v>21386</v>
      </c>
      <c r="J26" s="60">
        <v>18140</v>
      </c>
      <c r="K26" s="60">
        <v>76849</v>
      </c>
      <c r="L26" s="60">
        <v>88459</v>
      </c>
    </row>
    <row r="27" spans="1:12" ht="12.75" customHeight="1" x14ac:dyDescent="0.2">
      <c r="A27" s="1">
        <v>2004</v>
      </c>
      <c r="B27" s="60">
        <v>695237</v>
      </c>
      <c r="C27" s="60">
        <v>9050</v>
      </c>
      <c r="D27" s="60">
        <v>2481</v>
      </c>
      <c r="E27" s="60">
        <v>17737</v>
      </c>
      <c r="F27" s="60">
        <v>13766</v>
      </c>
      <c r="G27" s="60">
        <v>149138</v>
      </c>
      <c r="H27" s="60">
        <v>281473</v>
      </c>
      <c r="I27" s="60">
        <v>22403</v>
      </c>
      <c r="J27" s="60">
        <v>19321</v>
      </c>
      <c r="K27" s="60">
        <v>83586</v>
      </c>
      <c r="L27" s="60">
        <v>93198</v>
      </c>
    </row>
    <row r="28" spans="1:12" ht="12.75" customHeight="1" x14ac:dyDescent="0.2">
      <c r="A28" s="1">
        <v>2005</v>
      </c>
      <c r="B28" s="60">
        <v>721511</v>
      </c>
      <c r="C28" s="60">
        <v>9251</v>
      </c>
      <c r="D28" s="60">
        <v>2563</v>
      </c>
      <c r="E28" s="60">
        <v>18333</v>
      </c>
      <c r="F28" s="60">
        <v>14087</v>
      </c>
      <c r="G28" s="60">
        <v>152689</v>
      </c>
      <c r="H28" s="60">
        <v>289152</v>
      </c>
      <c r="I28" s="60">
        <v>22925</v>
      </c>
      <c r="J28" s="60">
        <v>19687</v>
      </c>
      <c r="K28" s="60">
        <v>92184</v>
      </c>
      <c r="L28" s="60">
        <v>97415</v>
      </c>
    </row>
    <row r="29" spans="1:12" ht="12.75" customHeight="1" x14ac:dyDescent="0.2">
      <c r="A29" s="1">
        <v>2006</v>
      </c>
      <c r="B29" s="60">
        <v>774374</v>
      </c>
      <c r="C29" s="60">
        <v>10027</v>
      </c>
      <c r="D29" s="60">
        <v>2724</v>
      </c>
      <c r="E29" s="60">
        <v>19295</v>
      </c>
      <c r="F29" s="60">
        <v>14865</v>
      </c>
      <c r="G29" s="60">
        <v>160770</v>
      </c>
      <c r="H29" s="60">
        <v>307304</v>
      </c>
      <c r="I29" s="60">
        <v>24306</v>
      </c>
      <c r="J29" s="60">
        <v>21036</v>
      </c>
      <c r="K29" s="60">
        <v>104142</v>
      </c>
      <c r="L29" s="60">
        <v>106502</v>
      </c>
    </row>
    <row r="30" spans="1:12" ht="12.75" customHeight="1" x14ac:dyDescent="0.2">
      <c r="A30" s="1">
        <v>2007</v>
      </c>
      <c r="B30" s="60">
        <v>816320</v>
      </c>
      <c r="C30" s="60">
        <v>10927</v>
      </c>
      <c r="D30" s="60">
        <v>2855</v>
      </c>
      <c r="E30" s="60">
        <v>20014</v>
      </c>
      <c r="F30" s="60">
        <v>15761</v>
      </c>
      <c r="G30" s="60">
        <v>168274</v>
      </c>
      <c r="H30" s="60">
        <v>321842</v>
      </c>
      <c r="I30" s="60">
        <v>25924</v>
      </c>
      <c r="J30" s="60">
        <v>23486</v>
      </c>
      <c r="K30" s="60">
        <v>110122</v>
      </c>
      <c r="L30" s="60">
        <v>113402</v>
      </c>
    </row>
    <row r="31" spans="1:12" ht="12.75" customHeight="1" x14ac:dyDescent="0.2">
      <c r="A31" s="1">
        <v>2008</v>
      </c>
      <c r="B31" s="60">
        <v>862403</v>
      </c>
      <c r="C31" s="60">
        <v>11846</v>
      </c>
      <c r="D31" s="60">
        <v>3028</v>
      </c>
      <c r="E31" s="60">
        <v>21132</v>
      </c>
      <c r="F31" s="60">
        <v>16776</v>
      </c>
      <c r="G31" s="60">
        <v>178598</v>
      </c>
      <c r="H31" s="60">
        <v>335332</v>
      </c>
      <c r="I31" s="60">
        <v>27527</v>
      </c>
      <c r="J31" s="60">
        <v>27387</v>
      </c>
      <c r="K31" s="60">
        <v>118625</v>
      </c>
      <c r="L31" s="60">
        <v>118209</v>
      </c>
    </row>
    <row r="32" spans="1:12" ht="12.75" customHeight="1" x14ac:dyDescent="0.2">
      <c r="A32" s="1">
        <v>2009</v>
      </c>
      <c r="B32" s="60">
        <v>884782</v>
      </c>
      <c r="C32" s="60">
        <v>12733</v>
      </c>
      <c r="D32" s="60">
        <v>3197</v>
      </c>
      <c r="E32" s="60">
        <v>21971</v>
      </c>
      <c r="F32" s="60">
        <v>17407</v>
      </c>
      <c r="G32" s="60">
        <v>182616</v>
      </c>
      <c r="H32" s="60">
        <v>348275</v>
      </c>
      <c r="I32" s="60">
        <v>28584</v>
      </c>
      <c r="J32" s="60">
        <v>27408</v>
      </c>
      <c r="K32" s="60">
        <v>118373</v>
      </c>
      <c r="L32" s="60">
        <v>120292</v>
      </c>
    </row>
    <row r="33" spans="1:12" ht="12.75" customHeight="1" x14ac:dyDescent="0.2">
      <c r="A33" s="1">
        <v>2010</v>
      </c>
      <c r="B33" s="60">
        <v>928091</v>
      </c>
      <c r="C33" s="60">
        <v>13424</v>
      </c>
      <c r="D33" s="60">
        <v>3405</v>
      </c>
      <c r="E33" s="60">
        <v>23081</v>
      </c>
      <c r="F33" s="60">
        <v>18420</v>
      </c>
      <c r="G33" s="60">
        <v>189216</v>
      </c>
      <c r="H33" s="60">
        <v>365738</v>
      </c>
      <c r="I33" s="60">
        <v>29903</v>
      </c>
      <c r="J33" s="60">
        <v>29047</v>
      </c>
      <c r="K33" s="60">
        <v>125654</v>
      </c>
      <c r="L33" s="60">
        <v>126042</v>
      </c>
    </row>
    <row r="34" spans="1:12" ht="12.75" customHeight="1" x14ac:dyDescent="0.2">
      <c r="A34" s="1">
        <v>2011</v>
      </c>
      <c r="B34" s="60">
        <v>962098</v>
      </c>
      <c r="C34" s="60">
        <v>14342</v>
      </c>
      <c r="D34" s="60">
        <v>3494</v>
      </c>
      <c r="E34" s="60">
        <v>23659</v>
      </c>
      <c r="F34" s="60">
        <v>19014</v>
      </c>
      <c r="G34" s="60">
        <v>196362</v>
      </c>
      <c r="H34" s="60">
        <v>374962</v>
      </c>
      <c r="I34" s="60">
        <v>31134</v>
      </c>
      <c r="J34" s="60">
        <v>31364</v>
      </c>
      <c r="K34" s="60">
        <v>133004</v>
      </c>
      <c r="L34" s="60">
        <v>130423</v>
      </c>
    </row>
    <row r="35" spans="1:12" ht="12.75" customHeight="1" x14ac:dyDescent="0.2">
      <c r="A35" s="1">
        <v>2012</v>
      </c>
      <c r="B35" s="60">
        <v>1001252</v>
      </c>
      <c r="C35" s="60">
        <v>15311</v>
      </c>
      <c r="D35" s="60">
        <v>3642</v>
      </c>
      <c r="E35" s="60">
        <v>24370</v>
      </c>
      <c r="F35" s="60">
        <v>19672</v>
      </c>
      <c r="G35" s="60">
        <v>204514</v>
      </c>
      <c r="H35" s="60">
        <v>382668</v>
      </c>
      <c r="I35" s="60">
        <v>32821</v>
      </c>
      <c r="J35" s="60">
        <v>33079</v>
      </c>
      <c r="K35" s="60">
        <v>144941</v>
      </c>
      <c r="L35" s="60">
        <v>135734</v>
      </c>
    </row>
    <row r="36" spans="1:12" ht="12.75" customHeight="1" x14ac:dyDescent="0.2">
      <c r="A36" s="1">
        <v>2013</v>
      </c>
      <c r="B36" s="60">
        <v>1046794</v>
      </c>
      <c r="C36" s="60">
        <v>16051</v>
      </c>
      <c r="D36" s="60">
        <v>3698</v>
      </c>
      <c r="E36" s="60">
        <v>25305</v>
      </c>
      <c r="F36" s="60">
        <v>20188</v>
      </c>
      <c r="G36" s="60">
        <v>210620</v>
      </c>
      <c r="H36" s="60">
        <v>398240</v>
      </c>
      <c r="I36" s="60">
        <v>34314</v>
      </c>
      <c r="J36" s="60">
        <v>35571</v>
      </c>
      <c r="K36" s="60">
        <v>154687</v>
      </c>
      <c r="L36" s="60">
        <v>143451</v>
      </c>
    </row>
    <row r="37" spans="1:12" ht="12.75" customHeight="1" x14ac:dyDescent="0.2">
      <c r="A37" s="1">
        <v>2014</v>
      </c>
      <c r="B37" s="60">
        <v>1081655</v>
      </c>
      <c r="C37" s="60">
        <v>16568</v>
      </c>
      <c r="D37" s="60">
        <v>3832</v>
      </c>
      <c r="E37" s="60">
        <v>25881</v>
      </c>
      <c r="F37" s="60">
        <v>20716</v>
      </c>
      <c r="G37" s="60">
        <v>216680</v>
      </c>
      <c r="H37" s="60">
        <v>409880</v>
      </c>
      <c r="I37" s="60">
        <v>35241</v>
      </c>
      <c r="J37" s="60">
        <v>35873</v>
      </c>
      <c r="K37" s="60">
        <v>163840</v>
      </c>
      <c r="L37" s="60">
        <v>148328</v>
      </c>
    </row>
    <row r="38" spans="1:12" ht="12.75" customHeight="1" x14ac:dyDescent="0.2">
      <c r="A38" s="1">
        <v>2015</v>
      </c>
      <c r="B38" s="60">
        <v>1129880</v>
      </c>
      <c r="C38" s="60">
        <v>16985</v>
      </c>
      <c r="D38" s="60">
        <v>3951</v>
      </c>
      <c r="E38" s="60">
        <v>26571</v>
      </c>
      <c r="F38" s="60">
        <v>21167</v>
      </c>
      <c r="G38" s="60">
        <v>223866</v>
      </c>
      <c r="H38" s="60">
        <v>429857</v>
      </c>
      <c r="I38" s="60">
        <v>37174</v>
      </c>
      <c r="J38" s="60">
        <v>37862</v>
      </c>
      <c r="K38" s="60">
        <v>171718</v>
      </c>
      <c r="L38" s="60">
        <v>155757</v>
      </c>
    </row>
    <row r="39" spans="1:12" ht="12.75" customHeight="1" x14ac:dyDescent="0.2">
      <c r="A39" s="1">
        <v>2016</v>
      </c>
      <c r="B39" s="60">
        <v>1132758</v>
      </c>
      <c r="C39" s="60">
        <v>16701</v>
      </c>
      <c r="D39" s="60">
        <v>4126</v>
      </c>
      <c r="E39" s="60">
        <v>26942</v>
      </c>
      <c r="F39" s="60">
        <v>21881</v>
      </c>
      <c r="G39" s="60">
        <v>228990</v>
      </c>
      <c r="H39" s="60">
        <v>437801</v>
      </c>
      <c r="I39" s="60">
        <v>37534</v>
      </c>
      <c r="J39" s="60">
        <v>37267</v>
      </c>
      <c r="K39" s="60">
        <v>155819</v>
      </c>
      <c r="L39" s="60">
        <v>160542</v>
      </c>
    </row>
    <row r="40" spans="1:12" ht="12.75" customHeight="1" x14ac:dyDescent="0.2">
      <c r="A40" s="1">
        <v>2017</v>
      </c>
      <c r="B40" s="73">
        <v>1189367</v>
      </c>
      <c r="C40" s="73">
        <v>16863</v>
      </c>
      <c r="D40" s="73">
        <v>4399</v>
      </c>
      <c r="E40" s="73">
        <v>28045</v>
      </c>
      <c r="F40" s="73">
        <v>22641</v>
      </c>
      <c r="G40" s="73">
        <v>240562</v>
      </c>
      <c r="H40" s="73">
        <v>457843</v>
      </c>
      <c r="I40" s="73">
        <v>39624</v>
      </c>
      <c r="J40" s="73">
        <v>38517</v>
      </c>
      <c r="K40" s="73">
        <v>164088</v>
      </c>
      <c r="L40" s="73">
        <v>171454</v>
      </c>
    </row>
    <row r="41" spans="1:12" ht="12.75" customHeight="1" x14ac:dyDescent="0.2">
      <c r="A41" s="1">
        <v>2018</v>
      </c>
      <c r="B41" s="73">
        <v>1224918</v>
      </c>
      <c r="C41" s="73">
        <v>17142</v>
      </c>
      <c r="D41" s="73">
        <v>4478</v>
      </c>
      <c r="E41" s="73">
        <v>29076</v>
      </c>
      <c r="F41" s="73">
        <v>23150</v>
      </c>
      <c r="G41" s="73">
        <v>247779</v>
      </c>
      <c r="H41" s="73">
        <v>477970</v>
      </c>
      <c r="I41" s="73">
        <v>39847</v>
      </c>
      <c r="J41" s="73">
        <v>38505</v>
      </c>
      <c r="K41" s="73">
        <v>166484</v>
      </c>
      <c r="L41" s="73">
        <v>174989</v>
      </c>
    </row>
    <row r="42" spans="1:12" ht="12.75" customHeight="1" thickBot="1" x14ac:dyDescent="0.25">
      <c r="A42" s="1">
        <v>2019</v>
      </c>
      <c r="B42" s="73">
        <v>1280362</v>
      </c>
      <c r="C42" s="73">
        <v>17448</v>
      </c>
      <c r="D42" s="73">
        <v>4764</v>
      </c>
      <c r="E42" s="73">
        <v>29701</v>
      </c>
      <c r="F42" s="73">
        <v>23854</v>
      </c>
      <c r="G42" s="73">
        <v>258667</v>
      </c>
      <c r="H42" s="73">
        <v>499271</v>
      </c>
      <c r="I42" s="73">
        <v>41159</v>
      </c>
      <c r="J42" s="73">
        <v>39211</v>
      </c>
      <c r="K42" s="73">
        <v>173175</v>
      </c>
      <c r="L42" s="73">
        <v>187555</v>
      </c>
    </row>
    <row r="43" spans="1:12" ht="12.75" customHeight="1" thickBot="1" x14ac:dyDescent="0.25">
      <c r="A43" s="1">
        <v>2020</v>
      </c>
      <c r="B43" s="97">
        <v>1387661</v>
      </c>
      <c r="C43" s="98">
        <v>18654</v>
      </c>
      <c r="D43" s="97">
        <v>5242</v>
      </c>
      <c r="E43" s="97">
        <v>32427</v>
      </c>
      <c r="F43" s="97">
        <v>25708</v>
      </c>
      <c r="G43" s="97">
        <v>281189</v>
      </c>
      <c r="H43" s="97">
        <v>543170</v>
      </c>
      <c r="I43" s="97">
        <v>44899</v>
      </c>
      <c r="J43" s="97">
        <v>42897</v>
      </c>
      <c r="K43" s="97">
        <v>182012</v>
      </c>
      <c r="L43" s="97">
        <v>205423</v>
      </c>
    </row>
    <row r="44" spans="1:12" ht="12.75" customHeight="1" x14ac:dyDescent="0.2">
      <c r="A44" s="1">
        <v>2021</v>
      </c>
      <c r="B44" s="4">
        <v>1431276</v>
      </c>
      <c r="C44" s="4">
        <v>19759</v>
      </c>
      <c r="D44" s="4">
        <v>5629</v>
      </c>
      <c r="E44" s="4">
        <v>33582</v>
      </c>
      <c r="F44" s="4">
        <v>26681</v>
      </c>
      <c r="G44" s="4">
        <v>291233</v>
      </c>
      <c r="H44" s="4">
        <v>557993</v>
      </c>
      <c r="I44" s="4">
        <v>46108</v>
      </c>
      <c r="J44" s="4">
        <v>43402</v>
      </c>
      <c r="K44" s="4">
        <v>187565</v>
      </c>
      <c r="L44" s="4">
        <v>213158</v>
      </c>
    </row>
    <row r="45" spans="1:12" ht="12.75" customHeight="1" x14ac:dyDescent="0.2">
      <c r="A45" s="1">
        <v>2022</v>
      </c>
      <c r="B45" s="4">
        <v>1508581</v>
      </c>
      <c r="C45" s="4">
        <v>19795</v>
      </c>
      <c r="D45" s="4">
        <v>5957</v>
      </c>
      <c r="E45" s="4">
        <v>34843</v>
      </c>
      <c r="F45" s="4">
        <v>27839</v>
      </c>
      <c r="G45" s="4">
        <v>310664</v>
      </c>
      <c r="H45" s="4">
        <v>585436</v>
      </c>
      <c r="I45" s="4">
        <v>47938</v>
      </c>
      <c r="J45" s="4">
        <v>48876</v>
      </c>
      <c r="K45" s="4">
        <v>198833</v>
      </c>
      <c r="L45" s="4">
        <v>222114</v>
      </c>
    </row>
    <row r="46" spans="1:12" ht="12.75" customHeight="1" x14ac:dyDescent="0.2">
      <c r="A46" s="1">
        <v>2023</v>
      </c>
      <c r="B46" s="4">
        <v>1588839</v>
      </c>
      <c r="C46" s="4">
        <v>21173</v>
      </c>
      <c r="D46" s="4">
        <v>6438</v>
      </c>
      <c r="E46" s="4">
        <v>38065</v>
      </c>
      <c r="F46" s="4">
        <v>29746</v>
      </c>
      <c r="G46" s="4">
        <v>323225</v>
      </c>
      <c r="H46" s="4">
        <v>613572</v>
      </c>
      <c r="I46" s="4">
        <v>51761</v>
      </c>
      <c r="J46" s="4">
        <v>49027</v>
      </c>
      <c r="K46" s="4">
        <v>210631</v>
      </c>
      <c r="L46" s="4">
        <v>238495</v>
      </c>
    </row>
    <row r="47" spans="1:12" ht="12.75" customHeight="1" x14ac:dyDescent="0.2">
      <c r="B47" s="17"/>
      <c r="C47" s="17"/>
      <c r="D47" s="17"/>
      <c r="E47" s="17"/>
      <c r="F47" s="17"/>
      <c r="G47" s="17"/>
      <c r="H47" s="17"/>
      <c r="I47" s="17"/>
      <c r="J47" s="17"/>
      <c r="K47" s="17"/>
      <c r="L47" s="17"/>
    </row>
    <row r="48" spans="1:12" ht="12.75" customHeight="1" x14ac:dyDescent="0.2">
      <c r="B48" s="1" t="s">
        <v>465</v>
      </c>
    </row>
    <row r="49" spans="1:12" ht="12.75" customHeight="1" x14ac:dyDescent="0.2">
      <c r="A49" s="1" t="s">
        <v>157</v>
      </c>
      <c r="B49" s="5">
        <f t="shared" ref="B49:L49" si="0">(POWER(B23/B4, 1/19)-1)*100</f>
        <v>5.4922380029291507</v>
      </c>
      <c r="C49" s="5">
        <f t="shared" si="0"/>
        <v>4.6686975987044743</v>
      </c>
      <c r="D49" s="5">
        <f t="shared" si="0"/>
        <v>5.5526515887350802</v>
      </c>
      <c r="E49" s="5">
        <f t="shared" si="0"/>
        <v>5.04069133331706</v>
      </c>
      <c r="F49" s="5">
        <f t="shared" si="0"/>
        <v>5.1960754196605174</v>
      </c>
      <c r="G49" s="5">
        <f t="shared" si="0"/>
        <v>4.9610065895300259</v>
      </c>
      <c r="H49" s="5">
        <f t="shared" si="0"/>
        <v>6.0612903392926798</v>
      </c>
      <c r="I49" s="5">
        <f t="shared" si="0"/>
        <v>4.5515359216389051</v>
      </c>
      <c r="J49" s="5">
        <f t="shared" si="0"/>
        <v>3.7527721076120901</v>
      </c>
      <c r="K49" s="5">
        <f t="shared" si="0"/>
        <v>5.4905607850000093</v>
      </c>
      <c r="L49" s="5">
        <f t="shared" si="0"/>
        <v>5.6245802015000734</v>
      </c>
    </row>
    <row r="50" spans="1:12" ht="12.75" customHeight="1" x14ac:dyDescent="0.2">
      <c r="A50" s="5" t="s">
        <v>158</v>
      </c>
      <c r="B50" s="5">
        <f t="shared" ref="B50:L50" si="1">(POWER(B31/B23, 1/8)-1)*100</f>
        <v>5.0909544532838691</v>
      </c>
      <c r="C50" s="5">
        <f t="shared" si="1"/>
        <v>5.2412094333541326</v>
      </c>
      <c r="D50" s="5">
        <f t="shared" si="1"/>
        <v>4.3068038399981523</v>
      </c>
      <c r="E50" s="5">
        <f t="shared" si="1"/>
        <v>4.1764118618826895</v>
      </c>
      <c r="F50" s="5">
        <f t="shared" si="1"/>
        <v>4.3237701295524289</v>
      </c>
      <c r="G50" s="5">
        <f t="shared" si="1"/>
        <v>4.7282919012951119</v>
      </c>
      <c r="H50" s="5">
        <f t="shared" si="1"/>
        <v>4.1545626521703571</v>
      </c>
      <c r="I50" s="5">
        <f t="shared" si="1"/>
        <v>4.7142509043393899</v>
      </c>
      <c r="J50" s="5">
        <f t="shared" si="1"/>
        <v>6.9301260168322498</v>
      </c>
      <c r="K50" s="5">
        <f t="shared" si="1"/>
        <v>8.1691521782272005</v>
      </c>
      <c r="L50" s="5">
        <f t="shared" si="1"/>
        <v>5.6368829618753225</v>
      </c>
    </row>
    <row r="51" spans="1:12" ht="12.75" customHeight="1" x14ac:dyDescent="0.2">
      <c r="A51" s="5" t="s">
        <v>159</v>
      </c>
      <c r="B51" s="5">
        <f t="shared" ref="B51:L51" si="2">(POWER(B42/B31, 1/11)-1)*100</f>
        <v>3.6578142681557679</v>
      </c>
      <c r="C51" s="5">
        <f t="shared" si="2"/>
        <v>3.5830127713212478</v>
      </c>
      <c r="D51" s="5">
        <f t="shared" si="2"/>
        <v>4.2059105742135783</v>
      </c>
      <c r="E51" s="5">
        <f t="shared" si="2"/>
        <v>3.1428514571522514</v>
      </c>
      <c r="F51" s="5">
        <f t="shared" si="2"/>
        <v>3.2517751659774996</v>
      </c>
      <c r="G51" s="5">
        <f t="shared" si="2"/>
        <v>3.424645159300832</v>
      </c>
      <c r="H51" s="5">
        <f t="shared" si="2"/>
        <v>3.6846980912725869</v>
      </c>
      <c r="I51" s="5">
        <f t="shared" si="2"/>
        <v>3.7247406077947298</v>
      </c>
      <c r="J51" s="5">
        <f t="shared" si="2"/>
        <v>3.3164333310944594</v>
      </c>
      <c r="K51" s="5">
        <f t="shared" si="2"/>
        <v>3.4992443877218449</v>
      </c>
      <c r="L51" s="5">
        <f t="shared" si="2"/>
        <v>4.2858252214588166</v>
      </c>
    </row>
    <row r="52" spans="1:12" ht="12.75" customHeight="1" x14ac:dyDescent="0.2">
      <c r="A52" s="5" t="s">
        <v>160</v>
      </c>
      <c r="B52" s="5">
        <f t="shared" ref="B52:L52" si="3">(POWER(B46/B42, 1/4)-1)*100</f>
        <v>5.544784828475402</v>
      </c>
      <c r="C52" s="5">
        <f t="shared" si="3"/>
        <v>4.9564628903801644</v>
      </c>
      <c r="D52" s="5">
        <f t="shared" si="3"/>
        <v>7.8188772018399799</v>
      </c>
      <c r="E52" s="5">
        <f t="shared" si="3"/>
        <v>6.3992803608430515</v>
      </c>
      <c r="F52" s="5">
        <f t="shared" si="3"/>
        <v>5.6736819544553008</v>
      </c>
      <c r="G52" s="5">
        <f t="shared" si="3"/>
        <v>5.728234322188408</v>
      </c>
      <c r="H52" s="5">
        <f t="shared" si="3"/>
        <v>5.2888295673260366</v>
      </c>
      <c r="I52" s="5">
        <f t="shared" si="3"/>
        <v>5.8971960229811327</v>
      </c>
      <c r="J52" s="5">
        <f t="shared" si="3"/>
        <v>5.7442716600080601</v>
      </c>
      <c r="K52" s="5">
        <f t="shared" si="3"/>
        <v>5.0169191404697999</v>
      </c>
      <c r="L52" s="5">
        <f t="shared" si="3"/>
        <v>6.1909871549894024</v>
      </c>
    </row>
    <row r="53" spans="1:12" ht="12.75" customHeight="1" x14ac:dyDescent="0.2">
      <c r="A53" s="1" t="s">
        <v>161</v>
      </c>
      <c r="B53" s="5">
        <f t="shared" ref="B53:L53" si="4">(POWER(B46/B4, 1/42)-1)*100</f>
        <v>4.9374538052104233</v>
      </c>
      <c r="C53" s="5">
        <f t="shared" si="4"/>
        <v>4.5190949403799863</v>
      </c>
      <c r="D53" s="5">
        <f t="shared" si="4"/>
        <v>5.1731787647817384</v>
      </c>
      <c r="E53" s="5">
        <f t="shared" si="4"/>
        <v>4.5037242388086263</v>
      </c>
      <c r="F53" s="5">
        <f t="shared" si="4"/>
        <v>4.5625419223301655</v>
      </c>
      <c r="G53" s="5">
        <f t="shared" si="4"/>
        <v>4.5847559577328445</v>
      </c>
      <c r="H53" s="5">
        <f t="shared" si="4"/>
        <v>4.9968201312434291</v>
      </c>
      <c r="I53" s="5">
        <f t="shared" si="4"/>
        <v>4.4924598438891516</v>
      </c>
      <c r="J53" s="5">
        <f t="shared" si="4"/>
        <v>4.4244139729481047</v>
      </c>
      <c r="K53" s="5">
        <f t="shared" si="4"/>
        <v>5.4226897558896647</v>
      </c>
      <c r="L53" s="5">
        <f t="shared" si="4"/>
        <v>5.3282719489004871</v>
      </c>
    </row>
    <row r="54" spans="1:12" ht="12.75" customHeight="1" x14ac:dyDescent="0.2"/>
    <row r="55" spans="1:12" ht="12.75" customHeight="1" x14ac:dyDescent="0.2">
      <c r="B55" s="245" t="s">
        <v>999</v>
      </c>
      <c r="C55" s="245"/>
      <c r="D55" s="245"/>
      <c r="E55" s="245"/>
      <c r="F55" s="245"/>
      <c r="G55" s="245"/>
      <c r="H55" s="245"/>
      <c r="I55" s="245"/>
      <c r="J55" s="245"/>
      <c r="K55" s="245"/>
      <c r="L55" s="245"/>
    </row>
    <row r="56" spans="1:12" ht="12.75" customHeight="1" x14ac:dyDescent="0.2">
      <c r="B56" s="1" t="s">
        <v>983</v>
      </c>
      <c r="C56" s="5"/>
      <c r="D56" s="5"/>
      <c r="E56" s="5"/>
      <c r="F56" s="5"/>
      <c r="G56" s="5"/>
      <c r="H56" s="5"/>
      <c r="I56" s="5"/>
      <c r="J56" s="5"/>
      <c r="K56" s="5"/>
      <c r="L56" s="5"/>
    </row>
    <row r="57" spans="1:12" ht="12.75" customHeight="1" x14ac:dyDescent="0.2">
      <c r="B57" s="245"/>
      <c r="C57" s="245"/>
      <c r="D57" s="245"/>
      <c r="E57" s="245"/>
      <c r="F57" s="245"/>
      <c r="G57" s="245"/>
      <c r="H57" s="245"/>
      <c r="I57" s="245"/>
      <c r="J57" s="245"/>
      <c r="K57" s="245"/>
      <c r="L57" s="245"/>
    </row>
    <row r="58" spans="1:12" ht="16.5" customHeight="1" x14ac:dyDescent="0.2"/>
    <row r="59" spans="1:12" ht="15.75" customHeight="1" x14ac:dyDescent="0.2"/>
  </sheetData>
  <mergeCells count="2">
    <mergeCell ref="B57:L57"/>
    <mergeCell ref="B55:L55"/>
  </mergeCells>
  <phoneticPr fontId="19" type="noConversion"/>
  <pageMargins left="0.75" right="0.75" top="1" bottom="1" header="0.5" footer="0.5"/>
  <pageSetup scale="58" orientation="landscape" horizontalDpi="300" verticalDpi="300"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rgb="FF92D050"/>
  </sheetPr>
  <dimension ref="A1:Y67"/>
  <sheetViews>
    <sheetView zoomScale="85" zoomScaleNormal="85" workbookViewId="0">
      <selection activeCell="H70" sqref="H70"/>
    </sheetView>
  </sheetViews>
  <sheetFormatPr defaultColWidth="8.875" defaultRowHeight="12.75" x14ac:dyDescent="0.2"/>
  <cols>
    <col min="1" max="1" width="8.875" style="1" customWidth="1"/>
    <col min="2" max="2" width="16.625" style="1" customWidth="1"/>
    <col min="3" max="3" width="9.375" style="1" customWidth="1"/>
    <col min="4" max="4" width="8.875" style="1" customWidth="1"/>
    <col min="5" max="5" width="10.875" style="1" customWidth="1"/>
    <col min="6" max="6" width="10.375" style="1" customWidth="1"/>
    <col min="7" max="7" width="11.375" style="1" customWidth="1"/>
    <col min="8" max="8" width="13.375" style="1" customWidth="1"/>
    <col min="9" max="9" width="10.375" style="1" customWidth="1"/>
    <col min="10" max="10" width="13" style="1" customWidth="1"/>
    <col min="11" max="11" width="11.625" style="1" customWidth="1"/>
    <col min="12" max="12" width="10.625" style="1" customWidth="1"/>
    <col min="13" max="13" width="9" style="1" bestFit="1" customWidth="1"/>
    <col min="14" max="15" width="8.875" style="1"/>
    <col min="16" max="16" width="10.625" style="1" bestFit="1" customWidth="1"/>
    <col min="17" max="17" width="11" style="1" bestFit="1" customWidth="1"/>
    <col min="18" max="16384" width="8.875" style="1"/>
  </cols>
  <sheetData>
    <row r="1" spans="1:15" x14ac:dyDescent="0.2">
      <c r="B1" s="1" t="s">
        <v>1000</v>
      </c>
    </row>
    <row r="3" spans="1:15" x14ac:dyDescent="0.2">
      <c r="B3" s="1" t="s">
        <v>101</v>
      </c>
      <c r="C3" s="1" t="s">
        <v>317</v>
      </c>
      <c r="D3" s="1" t="s">
        <v>318</v>
      </c>
      <c r="E3" s="1" t="s">
        <v>319</v>
      </c>
      <c r="F3" s="1" t="s">
        <v>320</v>
      </c>
      <c r="G3" s="1" t="s">
        <v>321</v>
      </c>
      <c r="H3" s="1" t="s">
        <v>322</v>
      </c>
      <c r="I3" s="1" t="s">
        <v>323</v>
      </c>
      <c r="J3" s="1" t="s">
        <v>324</v>
      </c>
      <c r="K3" s="1" t="s">
        <v>325</v>
      </c>
      <c r="L3" s="1" t="s">
        <v>326</v>
      </c>
    </row>
    <row r="4" spans="1:15" ht="12.75" customHeight="1" x14ac:dyDescent="0.2">
      <c r="A4" s="1">
        <v>1981</v>
      </c>
      <c r="B4" s="88">
        <v>3680.1191627508624</v>
      </c>
      <c r="C4" s="88">
        <v>122.48438067742143</v>
      </c>
      <c r="D4" s="88">
        <v>28.669431976617759</v>
      </c>
      <c r="E4" s="88">
        <v>96.910835055597687</v>
      </c>
      <c r="F4" s="88">
        <v>103.25482240136283</v>
      </c>
      <c r="G4" s="88">
        <v>811.6906375525798</v>
      </c>
      <c r="H4" s="88">
        <v>1381.3670590201466</v>
      </c>
      <c r="I4" s="88">
        <v>167.08762342068849</v>
      </c>
      <c r="J4" s="88">
        <v>107.99752951484717</v>
      </c>
      <c r="K4" s="88">
        <v>337.85706283553952</v>
      </c>
      <c r="L4" s="88">
        <v>510.74867829606018</v>
      </c>
      <c r="M4" s="9"/>
      <c r="N4" s="9"/>
      <c r="O4" s="9"/>
    </row>
    <row r="5" spans="1:15" ht="12.75" customHeight="1" x14ac:dyDescent="0.2">
      <c r="A5" s="1">
        <v>1982</v>
      </c>
      <c r="B5" s="88">
        <v>4248.4412606782671</v>
      </c>
      <c r="C5" s="88">
        <v>126.90967371994388</v>
      </c>
      <c r="D5" s="88">
        <v>29.299080029549835</v>
      </c>
      <c r="E5" s="88">
        <v>115.72952339962397</v>
      </c>
      <c r="F5" s="88">
        <v>122.06519396298131</v>
      </c>
      <c r="G5" s="88">
        <v>888.09744252904613</v>
      </c>
      <c r="H5" s="88">
        <v>1646.6498878625353</v>
      </c>
      <c r="I5" s="88">
        <v>183.0772658790508</v>
      </c>
      <c r="J5" s="88">
        <v>118.58460650237674</v>
      </c>
      <c r="K5" s="88">
        <v>457.19671724604353</v>
      </c>
      <c r="L5" s="88">
        <v>547.9539464471153</v>
      </c>
      <c r="M5" s="9"/>
      <c r="N5" s="9"/>
      <c r="O5" s="9"/>
    </row>
    <row r="6" spans="1:15" ht="12.75" customHeight="1" x14ac:dyDescent="0.2">
      <c r="A6" s="1">
        <v>1983</v>
      </c>
      <c r="B6" s="88">
        <v>4623.9419436959488</v>
      </c>
      <c r="C6" s="88">
        <v>136.38246762924658</v>
      </c>
      <c r="D6" s="88">
        <v>29.680834454564483</v>
      </c>
      <c r="E6" s="88">
        <v>125.4195897371192</v>
      </c>
      <c r="F6" s="88">
        <v>135.11595295343565</v>
      </c>
      <c r="G6" s="88">
        <v>954.66837609947561</v>
      </c>
      <c r="H6" s="88">
        <v>1890.2956837144957</v>
      </c>
      <c r="I6" s="88">
        <v>196.14060115247122</v>
      </c>
      <c r="J6" s="88">
        <v>127.27962477649572</v>
      </c>
      <c r="K6" s="88">
        <v>418.60300464496754</v>
      </c>
      <c r="L6" s="88">
        <v>596.650599533677</v>
      </c>
      <c r="M6" s="9"/>
      <c r="N6" s="9"/>
      <c r="O6" s="9"/>
    </row>
    <row r="7" spans="1:15" ht="12.75" customHeight="1" x14ac:dyDescent="0.2">
      <c r="A7" s="1">
        <v>1984</v>
      </c>
      <c r="B7" s="88">
        <v>5104.819273523186</v>
      </c>
      <c r="C7" s="88">
        <v>111.44219246491171</v>
      </c>
      <c r="D7" s="88">
        <v>28.99785838117857</v>
      </c>
      <c r="E7" s="88">
        <v>144.36454250218154</v>
      </c>
      <c r="F7" s="88">
        <v>154.29494675225408</v>
      </c>
      <c r="G7" s="88">
        <v>1061.8372446095516</v>
      </c>
      <c r="H7" s="88">
        <v>2106.014281335717</v>
      </c>
      <c r="I7" s="88">
        <v>213.68355006360602</v>
      </c>
      <c r="J7" s="88">
        <v>150.25902801700278</v>
      </c>
      <c r="K7" s="88">
        <v>445.89296426034718</v>
      </c>
      <c r="L7" s="88">
        <v>673.50075123643489</v>
      </c>
      <c r="M7" s="9"/>
      <c r="N7" s="9"/>
      <c r="O7" s="9"/>
    </row>
    <row r="8" spans="1:15" ht="12.75" customHeight="1" x14ac:dyDescent="0.2">
      <c r="A8" s="1">
        <v>1985</v>
      </c>
      <c r="B8" s="88">
        <v>5662.9263855288445</v>
      </c>
      <c r="C8" s="88">
        <v>114.48841197200692</v>
      </c>
      <c r="D8" s="88">
        <v>30.756470349174414</v>
      </c>
      <c r="E8" s="88">
        <v>165.77186274153465</v>
      </c>
      <c r="F8" s="88">
        <v>159.22384753897035</v>
      </c>
      <c r="G8" s="88">
        <v>1222.6329878187814</v>
      </c>
      <c r="H8" s="88">
        <v>2323.7115448167533</v>
      </c>
      <c r="I8" s="88">
        <v>241.44311393642633</v>
      </c>
      <c r="J8" s="88">
        <v>193.59369103574119</v>
      </c>
      <c r="K8" s="88">
        <v>482.97637720870716</v>
      </c>
      <c r="L8" s="88">
        <v>712.96870401074841</v>
      </c>
      <c r="M8" s="9"/>
      <c r="N8" s="9"/>
      <c r="O8" s="9"/>
    </row>
    <row r="9" spans="1:15" ht="12.75" customHeight="1" x14ac:dyDescent="0.2">
      <c r="A9" s="1">
        <v>1986</v>
      </c>
      <c r="B9" s="88">
        <v>6279.8673850636651</v>
      </c>
      <c r="C9" s="88">
        <v>98.524166774739683</v>
      </c>
      <c r="D9" s="88">
        <v>28.808583868791366</v>
      </c>
      <c r="E9" s="88">
        <v>205.49457535039511</v>
      </c>
      <c r="F9" s="88">
        <v>166.10046117184382</v>
      </c>
      <c r="G9" s="88">
        <v>1444.429957656818</v>
      </c>
      <c r="H9" s="88">
        <v>2537.2788239514248</v>
      </c>
      <c r="I9" s="88">
        <v>269.54354548916581</v>
      </c>
      <c r="J9" s="88">
        <v>219.45195095825707</v>
      </c>
      <c r="K9" s="88">
        <v>529.05344106079895</v>
      </c>
      <c r="L9" s="88">
        <v>765.31124389736328</v>
      </c>
      <c r="M9" s="9"/>
      <c r="N9" s="9"/>
      <c r="O9" s="9"/>
    </row>
    <row r="10" spans="1:15" ht="12.75" customHeight="1" x14ac:dyDescent="0.2">
      <c r="A10" s="1">
        <v>1987</v>
      </c>
      <c r="B10" s="88">
        <v>6817.1661523857156</v>
      </c>
      <c r="C10" s="88">
        <v>109.23450520578231</v>
      </c>
      <c r="D10" s="88">
        <v>30.944234231237004</v>
      </c>
      <c r="E10" s="88">
        <v>229.51575403546917</v>
      </c>
      <c r="F10" s="88">
        <v>177.25398383569254</v>
      </c>
      <c r="G10" s="88">
        <v>1529.292051601748</v>
      </c>
      <c r="H10" s="88">
        <v>2820.4602004745693</v>
      </c>
      <c r="I10" s="88">
        <v>261.41821503094894</v>
      </c>
      <c r="J10" s="88">
        <v>229.81371524006462</v>
      </c>
      <c r="K10" s="88">
        <v>572.58761013165667</v>
      </c>
      <c r="L10" s="88">
        <v>839.50328284282739</v>
      </c>
      <c r="M10" s="9"/>
      <c r="N10" s="9"/>
      <c r="O10" s="9"/>
    </row>
    <row r="11" spans="1:15" ht="12.75" customHeight="1" x14ac:dyDescent="0.2">
      <c r="A11" s="1">
        <v>1988</v>
      </c>
      <c r="B11" s="88">
        <v>7434.7094793834049</v>
      </c>
      <c r="C11" s="88">
        <v>114.52306180376451</v>
      </c>
      <c r="D11" s="88">
        <v>32.854938568145869</v>
      </c>
      <c r="E11" s="88">
        <v>244.17213065873119</v>
      </c>
      <c r="F11" s="88">
        <v>191.99385836854944</v>
      </c>
      <c r="G11" s="88">
        <v>1656.3370082827114</v>
      </c>
      <c r="H11" s="88">
        <v>3092.0224872697281</v>
      </c>
      <c r="I11" s="88">
        <v>252.94942011295629</v>
      </c>
      <c r="J11" s="88">
        <v>214.59148281016769</v>
      </c>
      <c r="K11" s="88">
        <v>688.45103677016004</v>
      </c>
      <c r="L11" s="88">
        <v>927.92719068079055</v>
      </c>
      <c r="M11" s="9"/>
      <c r="N11" s="9"/>
      <c r="O11" s="9"/>
    </row>
    <row r="12" spans="1:15" ht="12.75" customHeight="1" x14ac:dyDescent="0.2">
      <c r="A12" s="1">
        <v>1989</v>
      </c>
      <c r="B12" s="88">
        <v>8046.5</v>
      </c>
      <c r="C12" s="88">
        <v>115.66793590718262</v>
      </c>
      <c r="D12" s="88">
        <v>36.83426768093242</v>
      </c>
      <c r="E12" s="88">
        <v>266.78524664477879</v>
      </c>
      <c r="F12" s="88">
        <v>199.89576726090661</v>
      </c>
      <c r="G12" s="88">
        <v>1804.934950767888</v>
      </c>
      <c r="H12" s="88">
        <v>3333.8295563616571</v>
      </c>
      <c r="I12" s="88">
        <v>274.68481855801446</v>
      </c>
      <c r="J12" s="88">
        <v>240.35924077663702</v>
      </c>
      <c r="K12" s="88">
        <v>748.10147094924514</v>
      </c>
      <c r="L12" s="88">
        <v>1005.7773923364798</v>
      </c>
    </row>
    <row r="13" spans="1:15" ht="12.75" customHeight="1" x14ac:dyDescent="0.2">
      <c r="A13" s="1">
        <v>1990</v>
      </c>
      <c r="B13" s="88">
        <v>8706.2999999999993</v>
      </c>
      <c r="C13" s="88">
        <v>123.26904798608521</v>
      </c>
      <c r="D13" s="88">
        <v>39.100053816688025</v>
      </c>
      <c r="E13" s="88">
        <v>274.07405442172211</v>
      </c>
      <c r="F13" s="88">
        <v>222.12184932686517</v>
      </c>
      <c r="G13" s="88">
        <v>1954.7320379805092</v>
      </c>
      <c r="H13" s="88">
        <v>3614.086805557582</v>
      </c>
      <c r="I13" s="88">
        <v>298.02113368627352</v>
      </c>
      <c r="J13" s="88">
        <v>257.15420193013927</v>
      </c>
      <c r="K13" s="88">
        <v>795.06918006089825</v>
      </c>
      <c r="L13" s="88">
        <v>1109.9791648342396</v>
      </c>
    </row>
    <row r="14" spans="1:15" ht="12.75" customHeight="1" x14ac:dyDescent="0.2">
      <c r="A14" s="1">
        <v>1991</v>
      </c>
      <c r="B14" s="88">
        <v>9336</v>
      </c>
      <c r="C14" s="88">
        <v>136.68568948068551</v>
      </c>
      <c r="D14" s="88">
        <v>42.431360922471768</v>
      </c>
      <c r="E14" s="88">
        <v>286.48706690834121</v>
      </c>
      <c r="F14" s="88">
        <v>244.28161011443433</v>
      </c>
      <c r="G14" s="88">
        <v>2109.0252597202038</v>
      </c>
      <c r="H14" s="88">
        <v>3886.4732050437528</v>
      </c>
      <c r="I14" s="88">
        <v>314.76415152145893</v>
      </c>
      <c r="J14" s="88">
        <v>271.07965239796044</v>
      </c>
      <c r="K14" s="88">
        <v>831.09198291535256</v>
      </c>
      <c r="L14" s="88">
        <v>1192.4945508242665</v>
      </c>
    </row>
    <row r="15" spans="1:15" ht="12.75" customHeight="1" x14ac:dyDescent="0.2">
      <c r="A15" s="1">
        <v>1992</v>
      </c>
      <c r="B15" s="88">
        <v>9812.9</v>
      </c>
      <c r="C15" s="88">
        <v>145.81390591529353</v>
      </c>
      <c r="D15" s="88">
        <v>46.470534776713862</v>
      </c>
      <c r="E15" s="88">
        <v>300.46521161901171</v>
      </c>
      <c r="F15" s="88">
        <v>252.87285410016003</v>
      </c>
      <c r="G15" s="88">
        <v>2243.8871424798631</v>
      </c>
      <c r="H15" s="88">
        <v>4103.4456002207435</v>
      </c>
      <c r="I15" s="88">
        <v>321.15302113431164</v>
      </c>
      <c r="J15" s="88">
        <v>279.25114179663848</v>
      </c>
      <c r="K15" s="88">
        <v>858.33930885102404</v>
      </c>
      <c r="L15" s="88">
        <v>1241.3638274860186</v>
      </c>
    </row>
    <row r="16" spans="1:15" ht="12.75" customHeight="1" x14ac:dyDescent="0.2">
      <c r="A16" s="1">
        <v>1993</v>
      </c>
      <c r="B16" s="88">
        <v>10539.1</v>
      </c>
      <c r="C16" s="88">
        <v>152.97534812639742</v>
      </c>
      <c r="D16" s="88">
        <v>50.319280548225045</v>
      </c>
      <c r="E16" s="88">
        <v>312.00699666290649</v>
      </c>
      <c r="F16" s="88">
        <v>270.72347803508586</v>
      </c>
      <c r="G16" s="88">
        <v>2392.5633599180132</v>
      </c>
      <c r="H16" s="88">
        <v>4442.790566876638</v>
      </c>
      <c r="I16" s="88">
        <v>355.4012967436222</v>
      </c>
      <c r="J16" s="88">
        <v>309.06431547932834</v>
      </c>
      <c r="K16" s="88">
        <v>925.84687047061118</v>
      </c>
      <c r="L16" s="88">
        <v>1306.4919307029688</v>
      </c>
    </row>
    <row r="17" spans="1:12" ht="12.75" customHeight="1" x14ac:dyDescent="0.2">
      <c r="A17" s="1">
        <v>1994</v>
      </c>
      <c r="B17" s="88">
        <v>11211.6</v>
      </c>
      <c r="C17" s="88">
        <v>164.11307593776118</v>
      </c>
      <c r="D17" s="88">
        <v>52.669027631659873</v>
      </c>
      <c r="E17" s="88">
        <v>332.58088509396345</v>
      </c>
      <c r="F17" s="88">
        <v>283.76003888902727</v>
      </c>
      <c r="G17" s="88">
        <v>2535.8730919323684</v>
      </c>
      <c r="H17" s="88">
        <v>4763.0865815944899</v>
      </c>
      <c r="I17" s="88">
        <v>375.57723371245737</v>
      </c>
      <c r="J17" s="88">
        <v>330.45324729501817</v>
      </c>
      <c r="K17" s="88">
        <v>973.06848580945166</v>
      </c>
      <c r="L17" s="88">
        <v>1380.4308364856897</v>
      </c>
    </row>
    <row r="18" spans="1:12" ht="12.75" customHeight="1" x14ac:dyDescent="0.2">
      <c r="A18" s="1">
        <v>1995</v>
      </c>
      <c r="B18" s="88">
        <v>11706</v>
      </c>
      <c r="C18" s="88">
        <v>162.35439477651283</v>
      </c>
      <c r="D18" s="88">
        <v>57.287671110187866</v>
      </c>
      <c r="E18" s="88">
        <v>340.36955637033697</v>
      </c>
      <c r="F18" s="88">
        <v>271.86666626237985</v>
      </c>
      <c r="G18" s="88">
        <v>2554.6172925550409</v>
      </c>
      <c r="H18" s="88">
        <v>5155.4736686848473</v>
      </c>
      <c r="I18" s="88">
        <v>403.19318533097754</v>
      </c>
      <c r="J18" s="88">
        <v>340.45269797279803</v>
      </c>
      <c r="K18" s="88">
        <v>990.92182388692538</v>
      </c>
      <c r="L18" s="88">
        <v>1410.1344255785289</v>
      </c>
    </row>
    <row r="19" spans="1:12" ht="12.75" customHeight="1" x14ac:dyDescent="0.2">
      <c r="A19" s="1">
        <v>1996</v>
      </c>
      <c r="B19" s="88">
        <v>12004.5</v>
      </c>
      <c r="C19" s="88">
        <v>152.84988711712961</v>
      </c>
      <c r="D19" s="88">
        <v>58.086352838969709</v>
      </c>
      <c r="E19" s="88">
        <v>356.5964129491777</v>
      </c>
      <c r="F19" s="88">
        <v>267.57363294883555</v>
      </c>
      <c r="G19" s="88">
        <v>2590.3787564136442</v>
      </c>
      <c r="H19" s="88">
        <v>5290.0432349361463</v>
      </c>
      <c r="I19" s="88">
        <v>431.07406440682581</v>
      </c>
      <c r="J19" s="88">
        <v>343.91775913149212</v>
      </c>
      <c r="K19" s="88">
        <v>1015.8732269948486</v>
      </c>
      <c r="L19" s="88">
        <v>1473.4849126341478</v>
      </c>
    </row>
    <row r="20" spans="1:12" ht="12.75" customHeight="1" x14ac:dyDescent="0.2">
      <c r="A20" s="1">
        <v>1997</v>
      </c>
      <c r="B20" s="88">
        <v>13103.4</v>
      </c>
      <c r="C20" s="88">
        <v>158.34584111839649</v>
      </c>
      <c r="D20" s="88">
        <v>61.451834767562652</v>
      </c>
      <c r="E20" s="88">
        <v>386.95336902436924</v>
      </c>
      <c r="F20" s="88">
        <v>307.05422194429548</v>
      </c>
      <c r="G20" s="88">
        <v>2770.7078573189115</v>
      </c>
      <c r="H20" s="88">
        <v>5742.9312382832695</v>
      </c>
      <c r="I20" s="88">
        <v>472.60203507238884</v>
      </c>
      <c r="J20" s="88">
        <v>378.60210523410353</v>
      </c>
      <c r="K20" s="88">
        <v>1191.6331621642917</v>
      </c>
      <c r="L20" s="88">
        <v>1608.8233295442531</v>
      </c>
    </row>
    <row r="21" spans="1:12" ht="12.75" customHeight="1" x14ac:dyDescent="0.2">
      <c r="A21" s="1">
        <v>1998</v>
      </c>
      <c r="B21" s="88">
        <v>13462.3</v>
      </c>
      <c r="C21" s="88">
        <v>175.87625778697247</v>
      </c>
      <c r="D21" s="88">
        <v>62.620905596151857</v>
      </c>
      <c r="E21" s="88">
        <v>414.21915949662468</v>
      </c>
      <c r="F21" s="88">
        <v>299.38652763570036</v>
      </c>
      <c r="G21" s="88">
        <v>2730.9594586562916</v>
      </c>
      <c r="H21" s="88">
        <v>5999.4530756521408</v>
      </c>
      <c r="I21" s="88">
        <v>485.60104364561198</v>
      </c>
      <c r="J21" s="88">
        <v>364.61588740090366</v>
      </c>
      <c r="K21" s="88">
        <v>1225.1680854238143</v>
      </c>
      <c r="L21" s="88">
        <v>1681.5173328231681</v>
      </c>
    </row>
    <row r="22" spans="1:12" ht="12.75" customHeight="1" x14ac:dyDescent="0.2">
      <c r="A22" s="1">
        <v>1999</v>
      </c>
      <c r="B22" s="88">
        <v>14513.7</v>
      </c>
      <c r="C22" s="88">
        <v>177.29443051627146</v>
      </c>
      <c r="D22" s="88">
        <v>63.888478719135101</v>
      </c>
      <c r="E22" s="88">
        <v>415.54130891999193</v>
      </c>
      <c r="F22" s="88">
        <v>324.17430464189721</v>
      </c>
      <c r="G22" s="88">
        <v>2999.2367998291716</v>
      </c>
      <c r="H22" s="88">
        <v>6458.3486151117395</v>
      </c>
      <c r="I22" s="88">
        <v>526.75377199743423</v>
      </c>
      <c r="J22" s="88">
        <v>387.90653820068837</v>
      </c>
      <c r="K22" s="88">
        <v>1367.8334979353169</v>
      </c>
      <c r="L22" s="88">
        <v>1767.6297804316537</v>
      </c>
    </row>
    <row r="23" spans="1:12" ht="12.75" customHeight="1" x14ac:dyDescent="0.2">
      <c r="A23" s="1">
        <v>2000</v>
      </c>
      <c r="B23" s="88">
        <v>15451.5</v>
      </c>
      <c r="C23" s="88">
        <v>193.67279573190254</v>
      </c>
      <c r="D23" s="88">
        <v>65.052048824780783</v>
      </c>
      <c r="E23" s="88">
        <v>457.38466970294513</v>
      </c>
      <c r="F23" s="88">
        <v>336.41297095344555</v>
      </c>
      <c r="G23" s="88">
        <v>3143.3915926722261</v>
      </c>
      <c r="H23" s="88">
        <v>6890.9702753341071</v>
      </c>
      <c r="I23" s="88">
        <v>557.87572697748283</v>
      </c>
      <c r="J23" s="88">
        <v>409.67363696234651</v>
      </c>
      <c r="K23" s="88">
        <v>1479.5303420903072</v>
      </c>
      <c r="L23" s="88">
        <v>1889.2958738425618</v>
      </c>
    </row>
    <row r="24" spans="1:12" ht="12.75" customHeight="1" x14ac:dyDescent="0.2">
      <c r="A24" s="1">
        <v>2001</v>
      </c>
      <c r="B24" s="88">
        <v>16024.9</v>
      </c>
      <c r="C24" s="88">
        <v>192.22687545473775</v>
      </c>
      <c r="D24" s="88">
        <v>73.296914073537678</v>
      </c>
      <c r="E24" s="88">
        <v>462.8575620140615</v>
      </c>
      <c r="F24" s="88">
        <v>362.12610078107372</v>
      </c>
      <c r="G24" s="88">
        <v>3293.7785242124496</v>
      </c>
      <c r="H24" s="88">
        <v>7056.4513528474245</v>
      </c>
      <c r="I24" s="88">
        <v>595.98529033644456</v>
      </c>
      <c r="J24" s="88">
        <v>434.98365799457628</v>
      </c>
      <c r="K24" s="88">
        <v>1600.9365914236184</v>
      </c>
      <c r="L24" s="88">
        <v>1920.2209169482801</v>
      </c>
    </row>
    <row r="25" spans="1:12" ht="12.75" customHeight="1" x14ac:dyDescent="0.2">
      <c r="A25" s="1">
        <v>2002</v>
      </c>
      <c r="B25" s="88">
        <v>17220.900000000001</v>
      </c>
      <c r="C25" s="88">
        <v>203.31765149392623</v>
      </c>
      <c r="D25" s="88">
        <v>68.383330586428841</v>
      </c>
      <c r="E25" s="88">
        <v>510.86387750804977</v>
      </c>
      <c r="F25" s="88">
        <v>385.41958279712321</v>
      </c>
      <c r="G25" s="88">
        <v>3499.1700592732655</v>
      </c>
      <c r="H25" s="88">
        <v>7761.9934346994251</v>
      </c>
      <c r="I25" s="88">
        <v>611.64204374333303</v>
      </c>
      <c r="J25" s="88">
        <v>442.31188602303575</v>
      </c>
      <c r="K25" s="88">
        <v>1635.2383139190865</v>
      </c>
      <c r="L25" s="88">
        <v>2066.7389321912619</v>
      </c>
    </row>
    <row r="26" spans="1:12" ht="12.75" customHeight="1" x14ac:dyDescent="0.2">
      <c r="A26" s="1">
        <v>2003</v>
      </c>
      <c r="B26" s="88">
        <v>17713.2</v>
      </c>
      <c r="C26" s="88">
        <v>225.03815948309261</v>
      </c>
      <c r="D26" s="88">
        <v>77.147826279431385</v>
      </c>
      <c r="E26" s="88">
        <v>531.94438850599056</v>
      </c>
      <c r="F26" s="88">
        <v>402.22084590127002</v>
      </c>
      <c r="G26" s="88">
        <v>3670.1289842528777</v>
      </c>
      <c r="H26" s="88">
        <v>7868.793007497763</v>
      </c>
      <c r="I26" s="88">
        <v>613.3271907873451</v>
      </c>
      <c r="J26" s="88">
        <v>466.457491657898</v>
      </c>
      <c r="K26" s="88">
        <v>1685.177933735022</v>
      </c>
      <c r="L26" s="88">
        <v>2136.8113877548958</v>
      </c>
    </row>
    <row r="27" spans="1:12" ht="12.75" customHeight="1" x14ac:dyDescent="0.2">
      <c r="A27" s="1">
        <v>2004</v>
      </c>
      <c r="B27" s="88">
        <v>19195.900000000001</v>
      </c>
      <c r="C27" s="88">
        <v>247.37485607596992</v>
      </c>
      <c r="D27" s="88">
        <v>78.804642985109439</v>
      </c>
      <c r="E27" s="88">
        <v>552.4794712298899</v>
      </c>
      <c r="F27" s="88">
        <v>419.83166556051208</v>
      </c>
      <c r="G27" s="88">
        <v>3831.8604741537347</v>
      </c>
      <c r="H27" s="88">
        <v>8611.7447625514324</v>
      </c>
      <c r="I27" s="88">
        <v>653.53339203984694</v>
      </c>
      <c r="J27" s="88">
        <v>498.25037091748368</v>
      </c>
      <c r="K27" s="88">
        <v>1885.9294964280186</v>
      </c>
      <c r="L27" s="88">
        <v>2377.2534618480427</v>
      </c>
    </row>
    <row r="28" spans="1:12" ht="12.75" customHeight="1" x14ac:dyDescent="0.2">
      <c r="A28" s="1">
        <v>2005</v>
      </c>
      <c r="B28" s="88">
        <v>20326.7</v>
      </c>
      <c r="C28" s="88">
        <v>266.47329355734917</v>
      </c>
      <c r="D28" s="88">
        <v>78.629779135838717</v>
      </c>
      <c r="E28" s="88">
        <v>581.86554043159845</v>
      </c>
      <c r="F28" s="88">
        <v>473.87925879070622</v>
      </c>
      <c r="G28" s="88">
        <v>4126.5154155057717</v>
      </c>
      <c r="H28" s="88">
        <v>9076.5861345487374</v>
      </c>
      <c r="I28" s="88">
        <v>693.41722809391752</v>
      </c>
      <c r="J28" s="88">
        <v>510.45890913342606</v>
      </c>
      <c r="K28" s="88">
        <v>2050.270310892015</v>
      </c>
      <c r="L28" s="88">
        <v>2418.7805095532508</v>
      </c>
    </row>
    <row r="29" spans="1:12" ht="12.75" customHeight="1" x14ac:dyDescent="0.2">
      <c r="A29" s="1">
        <v>2006</v>
      </c>
      <c r="B29" s="88">
        <v>22402.6</v>
      </c>
      <c r="C29" s="88">
        <v>275.26567690496063</v>
      </c>
      <c r="D29" s="88">
        <v>92.437176886416097</v>
      </c>
      <c r="E29" s="88">
        <v>648.72669416607812</v>
      </c>
      <c r="F29" s="88">
        <v>512.81423654726768</v>
      </c>
      <c r="G29" s="88">
        <v>4430.9125395966303</v>
      </c>
      <c r="H29" s="88">
        <v>9738.1332176625565</v>
      </c>
      <c r="I29" s="88">
        <v>759.41894205804806</v>
      </c>
      <c r="J29" s="88">
        <v>570.06643741226662</v>
      </c>
      <c r="K29" s="88">
        <v>2467.997501171963</v>
      </c>
      <c r="L29" s="88">
        <v>2849.680585334514</v>
      </c>
    </row>
    <row r="30" spans="1:12" ht="12.75" customHeight="1" x14ac:dyDescent="0.2">
      <c r="A30" s="1">
        <v>2007</v>
      </c>
      <c r="B30" s="88">
        <v>23475.3</v>
      </c>
      <c r="C30" s="88">
        <v>308.79196025961767</v>
      </c>
      <c r="D30" s="88">
        <v>91.499052440891248</v>
      </c>
      <c r="E30" s="88">
        <v>683.41941286400413</v>
      </c>
      <c r="F30" s="88">
        <v>523.81597707215747</v>
      </c>
      <c r="G30" s="88">
        <v>4647.0149021477609</v>
      </c>
      <c r="H30" s="88">
        <v>10257.469112515993</v>
      </c>
      <c r="I30" s="88">
        <v>785.16070745177615</v>
      </c>
      <c r="J30" s="88">
        <v>594.2068819008382</v>
      </c>
      <c r="K30" s="88">
        <v>2619.8311242739787</v>
      </c>
      <c r="L30" s="88">
        <v>2896.5258613520491</v>
      </c>
    </row>
    <row r="31" spans="1:12" ht="12.75" customHeight="1" x14ac:dyDescent="0.2">
      <c r="A31" s="1">
        <v>2008</v>
      </c>
      <c r="B31" s="88">
        <v>24911.4</v>
      </c>
      <c r="C31" s="88">
        <v>314.54231393503716</v>
      </c>
      <c r="D31" s="88">
        <v>90.896617430389142</v>
      </c>
      <c r="E31" s="88">
        <v>722.98076956786736</v>
      </c>
      <c r="F31" s="88">
        <v>559.41861916998641</v>
      </c>
      <c r="G31" s="88">
        <v>5022.9042214375131</v>
      </c>
      <c r="H31" s="88">
        <v>10696.298856747479</v>
      </c>
      <c r="I31" s="88">
        <v>852.18618880239933</v>
      </c>
      <c r="J31" s="88">
        <v>606.55364495583206</v>
      </c>
      <c r="K31" s="88">
        <v>2766.2530520074915</v>
      </c>
      <c r="L31" s="88">
        <v>3213.7988114373334</v>
      </c>
    </row>
    <row r="32" spans="1:12" ht="12.75" customHeight="1" x14ac:dyDescent="0.2">
      <c r="A32" s="1">
        <v>2009</v>
      </c>
      <c r="B32" s="88">
        <v>25833.8</v>
      </c>
      <c r="C32" s="88">
        <v>335.79200901095567</v>
      </c>
      <c r="D32" s="88">
        <v>104.75785554034688</v>
      </c>
      <c r="E32" s="88">
        <v>798.79129482959513</v>
      </c>
      <c r="F32" s="88">
        <v>628.17403771984198</v>
      </c>
      <c r="G32" s="88">
        <v>5231.477956912524</v>
      </c>
      <c r="H32" s="88">
        <v>11022.236928824746</v>
      </c>
      <c r="I32" s="88">
        <v>901.48638881736861</v>
      </c>
      <c r="J32" s="88">
        <v>661.09034006220895</v>
      </c>
      <c r="K32" s="88">
        <v>2848.1163774376214</v>
      </c>
      <c r="L32" s="88">
        <v>3229.9791728900382</v>
      </c>
    </row>
    <row r="33" spans="1:15" ht="12.75" customHeight="1" x14ac:dyDescent="0.2">
      <c r="A33" s="1">
        <v>2010</v>
      </c>
      <c r="B33" s="88">
        <v>28208.6</v>
      </c>
      <c r="C33" s="88">
        <v>379.64445422744251</v>
      </c>
      <c r="D33" s="88">
        <v>114.39563735378249</v>
      </c>
      <c r="E33" s="88">
        <v>915.35829894657593</v>
      </c>
      <c r="F33" s="88">
        <v>670.98805326438844</v>
      </c>
      <c r="G33" s="88">
        <v>5952.0338336907071</v>
      </c>
      <c r="H33" s="88">
        <v>11686.502004654703</v>
      </c>
      <c r="I33" s="88">
        <v>987.12782593303154</v>
      </c>
      <c r="J33" s="88">
        <v>760.53319591351419</v>
      </c>
      <c r="K33" s="88">
        <v>3095.5275296911182</v>
      </c>
      <c r="L33" s="88">
        <v>3571.6292906982162</v>
      </c>
    </row>
    <row r="34" spans="1:15" ht="12.75" customHeight="1" x14ac:dyDescent="0.2">
      <c r="A34" s="1">
        <v>2011</v>
      </c>
      <c r="B34" s="88">
        <v>28445.7</v>
      </c>
      <c r="C34" s="88">
        <v>385.71439538674463</v>
      </c>
      <c r="D34" s="88">
        <v>123.68501917512417</v>
      </c>
      <c r="E34" s="88">
        <v>897.31172781686166</v>
      </c>
      <c r="F34" s="88">
        <v>663.18278062972979</v>
      </c>
      <c r="G34" s="88">
        <v>5961.3464550038989</v>
      </c>
      <c r="H34" s="88">
        <v>11852.626389699752</v>
      </c>
      <c r="I34" s="88">
        <v>964.82890829369728</v>
      </c>
      <c r="J34" s="88">
        <v>754.64208718243765</v>
      </c>
      <c r="K34" s="88">
        <v>3182.4683057353914</v>
      </c>
      <c r="L34" s="88">
        <v>3579.0732899726218</v>
      </c>
    </row>
    <row r="35" spans="1:15" ht="12.75" customHeight="1" x14ac:dyDescent="0.2">
      <c r="A35" s="1">
        <v>2012</v>
      </c>
      <c r="B35" s="88">
        <v>29237.1</v>
      </c>
      <c r="C35" s="88">
        <v>403.4580155544416</v>
      </c>
      <c r="D35" s="88">
        <v>116.23309846945526</v>
      </c>
      <c r="E35" s="88">
        <v>874.45274730676283</v>
      </c>
      <c r="F35" s="88">
        <v>671.63584159055699</v>
      </c>
      <c r="G35" s="88">
        <v>6265.2497793024149</v>
      </c>
      <c r="H35" s="88">
        <v>12034.902280970713</v>
      </c>
      <c r="I35" s="88">
        <v>988.26101475914106</v>
      </c>
      <c r="J35" s="88">
        <v>775.93641072281184</v>
      </c>
      <c r="K35" s="88">
        <v>3308.3499874723884</v>
      </c>
      <c r="L35" s="88">
        <v>3708.4328053287063</v>
      </c>
    </row>
    <row r="36" spans="1:15" ht="12.75" customHeight="1" x14ac:dyDescent="0.2">
      <c r="A36" s="1">
        <v>2013</v>
      </c>
      <c r="B36" s="88">
        <v>29379.5</v>
      </c>
      <c r="C36" s="88">
        <v>397.29037147702019</v>
      </c>
      <c r="D36" s="88">
        <v>114.01474874842889</v>
      </c>
      <c r="E36" s="88">
        <v>844.30521644900807</v>
      </c>
      <c r="F36" s="88">
        <v>649.1193906979754</v>
      </c>
      <c r="G36" s="88">
        <v>6435.2980789875128</v>
      </c>
      <c r="H36" s="88">
        <v>12193.877857863125</v>
      </c>
      <c r="I36" s="88">
        <v>960.82209148415859</v>
      </c>
      <c r="J36" s="88">
        <v>791.90485871481883</v>
      </c>
      <c r="K36" s="88">
        <v>3390.9492779549641</v>
      </c>
      <c r="L36" s="88">
        <v>3513.8155214300268</v>
      </c>
    </row>
    <row r="37" spans="1:15" ht="12.75" customHeight="1" x14ac:dyDescent="0.2">
      <c r="A37" s="1">
        <v>2014</v>
      </c>
      <c r="B37" s="141">
        <v>30626.5</v>
      </c>
      <c r="C37" s="88">
        <v>408.21080453074728</v>
      </c>
      <c r="D37" s="88">
        <v>116.82696622810931</v>
      </c>
      <c r="E37" s="88">
        <v>1020.9096080858069</v>
      </c>
      <c r="F37" s="88">
        <v>698.86123235383263</v>
      </c>
      <c r="G37" s="88">
        <v>6085.6126166495806</v>
      </c>
      <c r="H37" s="88">
        <v>12477.067189306063</v>
      </c>
      <c r="I37" s="88">
        <v>1049.6987855496302</v>
      </c>
      <c r="J37" s="88">
        <v>895.60949311229069</v>
      </c>
      <c r="K37" s="88">
        <v>3866.1458011622503</v>
      </c>
      <c r="L37" s="88">
        <v>3918.2621962781395</v>
      </c>
    </row>
    <row r="38" spans="1:15" ht="12.75" customHeight="1" x14ac:dyDescent="0.2">
      <c r="A38" s="1">
        <v>2015</v>
      </c>
      <c r="B38" s="141">
        <v>32030.1</v>
      </c>
      <c r="C38" s="88">
        <v>410.65236694258192</v>
      </c>
      <c r="D38" s="88">
        <v>118.5115509559042</v>
      </c>
      <c r="E38" s="88">
        <v>1002.9786957280917</v>
      </c>
      <c r="F38" s="88">
        <v>728.91678215075308</v>
      </c>
      <c r="G38" s="88">
        <v>6139.4346704290228</v>
      </c>
      <c r="H38" s="88">
        <v>13144.042820047263</v>
      </c>
      <c r="I38" s="88">
        <v>1119.2058584836443</v>
      </c>
      <c r="J38" s="88">
        <v>973.09634729953859</v>
      </c>
      <c r="K38" s="88">
        <v>4215.9689815724696</v>
      </c>
      <c r="L38" s="88">
        <v>4082.3758252392427</v>
      </c>
    </row>
    <row r="39" spans="1:15" ht="12.75" customHeight="1" x14ac:dyDescent="0.2">
      <c r="A39" s="1">
        <v>2016</v>
      </c>
      <c r="B39" s="141">
        <v>35396.9</v>
      </c>
      <c r="C39" s="88">
        <v>445.71343756138111</v>
      </c>
      <c r="D39" s="88">
        <v>126.11452952248108</v>
      </c>
      <c r="E39" s="88">
        <v>1042.7803070903597</v>
      </c>
      <c r="F39" s="88">
        <v>756.94875356285354</v>
      </c>
      <c r="G39" s="88">
        <v>7030.4156601531167</v>
      </c>
      <c r="H39" s="88">
        <v>14636.795377611232</v>
      </c>
      <c r="I39" s="88">
        <v>1241.6697218432373</v>
      </c>
      <c r="J39" s="88">
        <v>1059.7028925962445</v>
      </c>
      <c r="K39" s="88">
        <v>4579.1527887431102</v>
      </c>
      <c r="L39" s="88">
        <v>4369.206582370105</v>
      </c>
      <c r="M39" s="9"/>
      <c r="N39" s="9"/>
      <c r="O39" s="9"/>
    </row>
    <row r="40" spans="1:15" ht="12.75" customHeight="1" x14ac:dyDescent="0.2">
      <c r="A40" s="1">
        <v>2017</v>
      </c>
      <c r="B40" s="141">
        <v>37832.199999999997</v>
      </c>
      <c r="C40" s="88">
        <v>467.66641434981403</v>
      </c>
      <c r="D40" s="88">
        <v>153.14405814238449</v>
      </c>
      <c r="E40" s="88">
        <v>1091.7967086030726</v>
      </c>
      <c r="F40" s="88">
        <v>831.20806260142285</v>
      </c>
      <c r="G40" s="88">
        <v>7537.2202328469202</v>
      </c>
      <c r="H40" s="88">
        <v>15693.971865826954</v>
      </c>
      <c r="I40" s="88">
        <v>1260.2845834525879</v>
      </c>
      <c r="J40" s="88">
        <v>1135.85120765226</v>
      </c>
      <c r="K40" s="88">
        <v>4805.7513294994887</v>
      </c>
      <c r="L40" s="88">
        <v>4743.4358026385171</v>
      </c>
      <c r="M40" s="9"/>
      <c r="N40" s="9"/>
      <c r="O40" s="9"/>
    </row>
    <row r="41" spans="1:15" ht="12.75" customHeight="1" x14ac:dyDescent="0.2">
      <c r="A41" s="1">
        <v>2018</v>
      </c>
      <c r="B41" s="141">
        <v>38937.5</v>
      </c>
      <c r="C41" s="88">
        <v>480.45990431119463</v>
      </c>
      <c r="D41" s="88">
        <v>162.07140563184782</v>
      </c>
      <c r="E41" s="88">
        <v>1113.2659576506678</v>
      </c>
      <c r="F41" s="88">
        <v>819.51738421244499</v>
      </c>
      <c r="G41" s="88">
        <v>7769.5559237883881</v>
      </c>
      <c r="H41" s="88">
        <v>15531.368963292094</v>
      </c>
      <c r="I41" s="88">
        <v>1245.1502030078047</v>
      </c>
      <c r="J41" s="88">
        <v>1202.8483433511785</v>
      </c>
      <c r="K41" s="88">
        <v>5027.0464087830378</v>
      </c>
      <c r="L41" s="88">
        <v>5448.0009028446575</v>
      </c>
      <c r="M41" s="9"/>
      <c r="N41" s="9"/>
      <c r="O41" s="9"/>
    </row>
    <row r="42" spans="1:15" ht="12.75" customHeight="1" x14ac:dyDescent="0.2">
      <c r="A42" s="1">
        <v>2019</v>
      </c>
      <c r="B42" s="142">
        <v>40376.699999999997</v>
      </c>
      <c r="C42" s="96">
        <v>499.10796396736822</v>
      </c>
      <c r="D42" s="143">
        <v>161.75570889990877</v>
      </c>
      <c r="E42" s="143">
        <v>1171.1052627838792</v>
      </c>
      <c r="F42" s="88">
        <v>857.7927781059675</v>
      </c>
      <c r="G42" s="88">
        <v>7829.9473588685587</v>
      </c>
      <c r="H42" s="143">
        <v>16142.520708416258</v>
      </c>
      <c r="I42" s="88">
        <v>1273.5339795407508</v>
      </c>
      <c r="J42" s="143">
        <v>1249.91593742484</v>
      </c>
      <c r="K42" s="143">
        <v>5138.8896557306025</v>
      </c>
      <c r="L42" s="143">
        <v>5891.9332293418265</v>
      </c>
    </row>
    <row r="43" spans="1:15" ht="12.75" customHeight="1" x14ac:dyDescent="0.2">
      <c r="A43" s="1">
        <v>2020</v>
      </c>
      <c r="B43" s="141">
        <v>40507.9</v>
      </c>
      <c r="C43" s="143">
        <v>507.75619625004032</v>
      </c>
      <c r="D43" s="143">
        <v>159.68622868211057</v>
      </c>
      <c r="E43" s="143">
        <v>1168.4662799290534</v>
      </c>
      <c r="F43" s="88">
        <v>873.6046983845273</v>
      </c>
      <c r="G43" s="88">
        <v>8604.1379843089253</v>
      </c>
      <c r="H43" s="143">
        <v>15872.937879976838</v>
      </c>
      <c r="I43" s="88">
        <v>1234.3203484126561</v>
      </c>
      <c r="J43" s="143">
        <v>1214.4327820070637</v>
      </c>
      <c r="K43" s="143">
        <v>5055.6666406444638</v>
      </c>
      <c r="L43" s="143">
        <v>5658.2014486320222</v>
      </c>
    </row>
    <row r="44" spans="1:15" ht="12.75" customHeight="1" x14ac:dyDescent="0.2">
      <c r="A44" s="1">
        <v>2021</v>
      </c>
      <c r="B44" s="88">
        <v>45819.6</v>
      </c>
      <c r="C44" s="96">
        <v>528.7420397627011</v>
      </c>
      <c r="D44" s="96">
        <v>175.86988896252655</v>
      </c>
      <c r="E44" s="96">
        <v>1299.4576396132861</v>
      </c>
      <c r="F44" s="88">
        <v>936.11273977887208</v>
      </c>
      <c r="G44" s="88">
        <v>9564.9104461577972</v>
      </c>
      <c r="H44" s="96">
        <v>18394.753515332668</v>
      </c>
      <c r="I44" s="88">
        <v>1421.1102523798456</v>
      </c>
      <c r="J44" s="96">
        <v>1379.4130271485096</v>
      </c>
      <c r="K44" s="96">
        <v>5559.1976806692774</v>
      </c>
      <c r="L44" s="96">
        <v>6399.2910162060898</v>
      </c>
    </row>
    <row r="45" spans="1:15" ht="12.75" customHeight="1" x14ac:dyDescent="0.2">
      <c r="A45" s="1">
        <v>2022</v>
      </c>
      <c r="B45" s="96">
        <v>48416.9</v>
      </c>
      <c r="C45" s="96">
        <v>568.09152042779715</v>
      </c>
      <c r="D45" s="144">
        <v>190.99535648269585</v>
      </c>
      <c r="E45" s="96">
        <v>1408.2701915637233</v>
      </c>
      <c r="F45" s="88">
        <v>1027.0509199652204</v>
      </c>
      <c r="G45" s="88">
        <v>10062.635474587265</v>
      </c>
      <c r="H45" s="96">
        <v>18922.083223657461</v>
      </c>
      <c r="I45" s="88">
        <v>1437.9870980242551</v>
      </c>
      <c r="J45" s="96">
        <v>1444.7483934026877</v>
      </c>
      <c r="K45" s="96">
        <v>6053.1073638495909</v>
      </c>
      <c r="L45" s="96">
        <v>7112.9199452860512</v>
      </c>
    </row>
    <row r="46" spans="1:15" ht="12.75" customHeight="1" x14ac:dyDescent="0.2">
      <c r="A46" s="1">
        <v>2023</v>
      </c>
      <c r="B46" s="144">
        <f>(POWER(B45/B40, 1/5)-1)*B45+B45</f>
        <v>50865.586424850058</v>
      </c>
      <c r="C46" s="144">
        <f t="shared" ref="C46" si="0">(POWER(C45/C40, 1/5)-1)*C45+C45</f>
        <v>590.62895204811173</v>
      </c>
      <c r="D46" s="144">
        <f t="shared" ref="D46" si="1">(POWER(D45/D40, 1/5)-1)*D45+D45</f>
        <v>199.62151175467392</v>
      </c>
      <c r="E46" s="144">
        <f t="shared" ref="E46" si="2">(POWER(E45/E40, 1/5)-1)*E45+E45</f>
        <v>1481.8178705412811</v>
      </c>
      <c r="F46" s="144">
        <f t="shared" ref="F46" si="3">(POWER(F45/F40, 1/5)-1)*F45+F45</f>
        <v>1071.4413960307058</v>
      </c>
      <c r="G46" s="144">
        <f t="shared" ref="G46" si="4">(POWER(G45/G40, 1/5)-1)*G45+G45</f>
        <v>10661.341320150217</v>
      </c>
      <c r="H46" s="144">
        <f t="shared" ref="H46" si="5">(POWER(H45/H40, 1/5)-1)*H45+H45</f>
        <v>19643.377551251975</v>
      </c>
      <c r="I46" s="144">
        <f t="shared" ref="I46" si="6">(POWER(I45/I40, 1/5)-1)*I45+I45</f>
        <v>1476.4279651525917</v>
      </c>
      <c r="J46" s="144">
        <f t="shared" ref="J46" si="7">(POWER(J45/J40, 1/5)-1)*J45+J45</f>
        <v>1515.9552290885588</v>
      </c>
      <c r="K46" s="144">
        <f t="shared" ref="K46" si="8">(POWER(K45/K40, 1/5)-1)*K45+K45</f>
        <v>6339.0152053494003</v>
      </c>
      <c r="L46" s="144">
        <f>(POWER(L45/L40, 1/5)-1)*L45+L45</f>
        <v>7713.276493076336</v>
      </c>
    </row>
    <row r="47" spans="1:15" ht="12.75" customHeight="1" x14ac:dyDescent="0.2"/>
    <row r="48" spans="1:15" ht="12.75" customHeight="1" x14ac:dyDescent="0.2">
      <c r="B48" s="1" t="s">
        <v>465</v>
      </c>
      <c r="C48" s="5"/>
      <c r="D48" s="5"/>
      <c r="E48" s="5"/>
      <c r="F48" s="5"/>
      <c r="G48" s="5"/>
      <c r="H48" s="5"/>
      <c r="I48" s="5"/>
      <c r="J48" s="5"/>
      <c r="K48" s="5"/>
      <c r="L48" s="5"/>
    </row>
    <row r="49" spans="1:25" ht="12.75" customHeight="1" x14ac:dyDescent="0.2">
      <c r="A49" s="1" t="s">
        <v>157</v>
      </c>
      <c r="B49" s="5">
        <f>(POWER(B23/B4, 1/19)-1)*100</f>
        <v>7.8438039291385042</v>
      </c>
      <c r="C49" s="5">
        <f t="shared" ref="C49:L49" si="9">(POWER(C23/C4, 1/19)-1)*100</f>
        <v>2.4408204208605566</v>
      </c>
      <c r="D49" s="5">
        <f t="shared" si="9"/>
        <v>4.406736400027178</v>
      </c>
      <c r="E49" s="5">
        <f t="shared" si="9"/>
        <v>8.5097864701981329</v>
      </c>
      <c r="F49" s="5">
        <f t="shared" si="9"/>
        <v>6.4138167757135545</v>
      </c>
      <c r="G49" s="5">
        <f t="shared" si="9"/>
        <v>7.3860299552455766</v>
      </c>
      <c r="H49" s="5">
        <f t="shared" si="9"/>
        <v>8.8266675551867735</v>
      </c>
      <c r="I49" s="5">
        <f t="shared" si="9"/>
        <v>6.551001471168072</v>
      </c>
      <c r="J49" s="5">
        <f t="shared" si="9"/>
        <v>7.2691792493382534</v>
      </c>
      <c r="K49" s="5">
        <f t="shared" si="9"/>
        <v>8.0830059134826335</v>
      </c>
      <c r="L49" s="5">
        <f t="shared" si="9"/>
        <v>7.1271662671464897</v>
      </c>
    </row>
    <row r="50" spans="1:25" ht="12.75" customHeight="1" x14ac:dyDescent="0.2">
      <c r="A50" s="5" t="s">
        <v>158</v>
      </c>
      <c r="B50" s="5">
        <f>(POWER(B31/B23, 1/8)-1)*100</f>
        <v>6.1520623383788386</v>
      </c>
      <c r="C50" s="5">
        <f t="shared" ref="C50:L50" si="10">(POWER(C31/C23, 1/8)-1)*100</f>
        <v>6.2493561388048624</v>
      </c>
      <c r="D50" s="5">
        <f t="shared" si="10"/>
        <v>4.270352764004981</v>
      </c>
      <c r="E50" s="5">
        <f t="shared" si="10"/>
        <v>5.8901693077588968</v>
      </c>
      <c r="F50" s="5">
        <f t="shared" si="10"/>
        <v>6.5633888281246833</v>
      </c>
      <c r="G50" s="5">
        <f t="shared" si="10"/>
        <v>6.0338550416204395</v>
      </c>
      <c r="H50" s="5">
        <f t="shared" si="10"/>
        <v>5.6499130630684791</v>
      </c>
      <c r="I50" s="5">
        <f t="shared" si="10"/>
        <v>5.4385993735579952</v>
      </c>
      <c r="J50" s="5">
        <f t="shared" si="10"/>
        <v>5.0277108704084972</v>
      </c>
      <c r="K50" s="5">
        <f t="shared" si="10"/>
        <v>8.1361750337715542</v>
      </c>
      <c r="L50" s="5">
        <f t="shared" si="10"/>
        <v>6.86607005185913</v>
      </c>
    </row>
    <row r="51" spans="1:25" ht="12.75" customHeight="1" x14ac:dyDescent="0.2">
      <c r="A51" s="5" t="s">
        <v>159</v>
      </c>
      <c r="B51" s="5">
        <f>(POWER(B42/B31, 1/11)-1)*100</f>
        <v>4.4880460387336063</v>
      </c>
      <c r="C51" s="5">
        <f t="shared" ref="C51:L51" si="11">(POWER(C42/C31, 1/11)-1)*100</f>
        <v>4.2866398948546269</v>
      </c>
      <c r="D51" s="5">
        <f t="shared" si="11"/>
        <v>5.3793770347544179</v>
      </c>
      <c r="E51" s="5">
        <f t="shared" si="11"/>
        <v>4.4822829346119919</v>
      </c>
      <c r="F51" s="5">
        <f t="shared" si="11"/>
        <v>3.9625350192227238</v>
      </c>
      <c r="G51" s="5">
        <f t="shared" si="11"/>
        <v>4.1184349449255642</v>
      </c>
      <c r="H51" s="5">
        <f t="shared" si="11"/>
        <v>3.8123191091127495</v>
      </c>
      <c r="I51" s="5">
        <f t="shared" si="11"/>
        <v>3.7197493765302569</v>
      </c>
      <c r="J51" s="5">
        <f t="shared" si="11"/>
        <v>6.7939150737653442</v>
      </c>
      <c r="K51" s="5">
        <f t="shared" si="11"/>
        <v>5.7919176923787896</v>
      </c>
      <c r="L51" s="5">
        <f t="shared" si="11"/>
        <v>5.6649203653980296</v>
      </c>
    </row>
    <row r="52" spans="1:25" ht="12.75" customHeight="1" x14ac:dyDescent="0.2">
      <c r="A52" s="5" t="s">
        <v>160</v>
      </c>
      <c r="B52" s="5">
        <f>(POWER(B46/B42, 1/4)-1)*100</f>
        <v>5.9432541769394831</v>
      </c>
      <c r="C52" s="5">
        <f t="shared" ref="C52:L52" si="12">(POWER(C46/C42, 1/4)-1)*100</f>
        <v>4.2989792324852338</v>
      </c>
      <c r="D52" s="5">
        <f t="shared" si="12"/>
        <v>5.3991068591361158</v>
      </c>
      <c r="E52" s="5">
        <f t="shared" si="12"/>
        <v>6.0595362571072675</v>
      </c>
      <c r="F52" s="5">
        <f t="shared" si="12"/>
        <v>5.717408625107212</v>
      </c>
      <c r="G52" s="5">
        <f t="shared" si="12"/>
        <v>8.0222580344387673</v>
      </c>
      <c r="H52" s="5">
        <f t="shared" si="12"/>
        <v>5.0294770113487486</v>
      </c>
      <c r="I52" s="5">
        <f t="shared" si="12"/>
        <v>3.7648903310146808</v>
      </c>
      <c r="J52" s="5">
        <f t="shared" si="12"/>
        <v>4.9424967214116711</v>
      </c>
      <c r="K52" s="5">
        <f t="shared" si="12"/>
        <v>5.3872629076189282</v>
      </c>
      <c r="L52" s="5">
        <f t="shared" si="12"/>
        <v>6.9658805723545658</v>
      </c>
    </row>
    <row r="53" spans="1:25" ht="12.75" customHeight="1" x14ac:dyDescent="0.2">
      <c r="A53" s="1" t="s">
        <v>161</v>
      </c>
      <c r="B53" s="5">
        <f>(POWER(B46/B4, 1/42)-1)*100</f>
        <v>6.4525924328148188</v>
      </c>
      <c r="C53" s="5">
        <f t="shared" ref="C53:L53" si="13">(POWER(C46/C4, 1/42)-1)*100</f>
        <v>3.8167613783995469</v>
      </c>
      <c r="D53" s="5">
        <f t="shared" si="13"/>
        <v>4.7288626026834368</v>
      </c>
      <c r="E53" s="5">
        <f t="shared" si="13"/>
        <v>6.7088735841064784</v>
      </c>
      <c r="F53" s="5">
        <f t="shared" si="13"/>
        <v>5.72844843733602</v>
      </c>
      <c r="G53" s="5">
        <f t="shared" si="13"/>
        <v>6.3234545558676913</v>
      </c>
      <c r="H53" s="5">
        <f t="shared" si="13"/>
        <v>6.5246628418136554</v>
      </c>
      <c r="I53" s="5">
        <f t="shared" si="13"/>
        <v>5.3246901133255253</v>
      </c>
      <c r="J53" s="5">
        <f t="shared" si="13"/>
        <v>6.4917620788890629</v>
      </c>
      <c r="K53" s="5">
        <f t="shared" si="13"/>
        <v>7.2300231609497834</v>
      </c>
      <c r="L53" s="5">
        <f t="shared" si="13"/>
        <v>6.6773410020257717</v>
      </c>
    </row>
    <row r="54" spans="1:25" ht="12.75" customHeight="1" x14ac:dyDescent="0.2">
      <c r="B54" s="5"/>
      <c r="C54" s="5"/>
      <c r="D54" s="5"/>
      <c r="E54" s="5"/>
      <c r="F54" s="5"/>
      <c r="G54" s="5"/>
      <c r="H54" s="5"/>
      <c r="I54" s="5"/>
      <c r="J54" s="5"/>
      <c r="K54" s="5"/>
      <c r="L54" s="5"/>
    </row>
    <row r="55" spans="1:25" ht="12.75" customHeight="1" x14ac:dyDescent="0.2"/>
    <row r="56" spans="1:25" ht="12.75" customHeight="1" x14ac:dyDescent="0.2">
      <c r="A56" s="1" t="s">
        <v>1001</v>
      </c>
    </row>
    <row r="57" spans="1:25" ht="12.75" customHeight="1" x14ac:dyDescent="0.2">
      <c r="A57" s="167" t="s">
        <v>1002</v>
      </c>
    </row>
    <row r="58" spans="1:25" ht="12.75" customHeight="1" x14ac:dyDescent="0.2">
      <c r="A58" s="1" t="s">
        <v>1003</v>
      </c>
    </row>
    <row r="59" spans="1:25" ht="12.75" customHeight="1" x14ac:dyDescent="0.2"/>
    <row r="60" spans="1:25" ht="12.75" customHeight="1" x14ac:dyDescent="0.2">
      <c r="A60" s="1" t="s">
        <v>1004</v>
      </c>
    </row>
    <row r="61" spans="1:25" ht="12.75" customHeight="1" x14ac:dyDescent="0.2">
      <c r="A61" s="167" t="s">
        <v>1005</v>
      </c>
      <c r="B61" s="167"/>
      <c r="C61" s="167"/>
      <c r="D61" s="167"/>
      <c r="E61" s="167"/>
      <c r="F61" s="167"/>
      <c r="G61" s="167"/>
      <c r="H61" s="167"/>
      <c r="I61" s="167"/>
      <c r="J61" s="167"/>
      <c r="K61" s="167"/>
      <c r="L61" s="167"/>
    </row>
    <row r="62" spans="1:25" ht="12.75" customHeight="1" x14ac:dyDescent="0.2">
      <c r="A62" s="167" t="s">
        <v>1006</v>
      </c>
      <c r="B62" s="167"/>
      <c r="C62" s="167"/>
      <c r="D62" s="167"/>
      <c r="E62" s="167"/>
      <c r="F62" s="167"/>
      <c r="G62" s="167"/>
      <c r="H62" s="167"/>
      <c r="I62" s="167"/>
      <c r="J62" s="167"/>
      <c r="K62" s="167"/>
      <c r="L62" s="167"/>
    </row>
    <row r="63" spans="1:25" ht="12.75" customHeight="1" x14ac:dyDescent="0.2">
      <c r="A63" s="167"/>
      <c r="B63" s="167"/>
      <c r="C63" s="167"/>
      <c r="D63" s="167"/>
      <c r="E63" s="167"/>
      <c r="F63" s="167"/>
      <c r="G63" s="167"/>
      <c r="H63" s="167"/>
      <c r="I63" s="167"/>
      <c r="J63" s="167"/>
      <c r="K63" s="167"/>
      <c r="L63" s="167"/>
    </row>
    <row r="64" spans="1:25" ht="12.75" customHeight="1" x14ac:dyDescent="0.2">
      <c r="A64" s="167" t="s">
        <v>1007</v>
      </c>
      <c r="B64" s="187"/>
      <c r="C64" s="187"/>
      <c r="D64" s="187"/>
      <c r="E64" s="187"/>
      <c r="F64" s="187"/>
      <c r="G64" s="187"/>
      <c r="H64" s="187"/>
      <c r="I64" s="187"/>
      <c r="J64" s="187"/>
      <c r="K64" s="187"/>
      <c r="L64" s="187"/>
      <c r="N64" s="246"/>
      <c r="O64" s="246"/>
      <c r="P64" s="246"/>
      <c r="Q64" s="246"/>
      <c r="R64" s="246"/>
      <c r="S64" s="246"/>
      <c r="T64" s="246"/>
      <c r="U64" s="246"/>
      <c r="V64" s="246"/>
      <c r="W64" s="246"/>
      <c r="X64" s="246"/>
      <c r="Y64" s="246"/>
    </row>
    <row r="65" spans="1:25" ht="12.75" customHeight="1" x14ac:dyDescent="0.2">
      <c r="A65" s="167" t="s">
        <v>1008</v>
      </c>
      <c r="B65" s="187"/>
      <c r="C65" s="187"/>
      <c r="D65" s="187"/>
      <c r="E65" s="187"/>
      <c r="F65" s="187"/>
      <c r="G65" s="187"/>
      <c r="H65" s="187"/>
      <c r="I65" s="187"/>
      <c r="J65" s="187"/>
      <c r="K65" s="187"/>
      <c r="L65" s="187"/>
      <c r="N65" s="139"/>
      <c r="O65" s="139"/>
      <c r="P65" s="139"/>
      <c r="Q65" s="139"/>
      <c r="R65" s="139"/>
      <c r="S65" s="139"/>
      <c r="T65" s="139"/>
      <c r="U65" s="139"/>
      <c r="V65" s="139"/>
      <c r="W65" s="139"/>
      <c r="X65" s="139"/>
      <c r="Y65" s="139"/>
    </row>
    <row r="67" spans="1:25" x14ac:dyDescent="0.2">
      <c r="A67" s="1" t="s">
        <v>674</v>
      </c>
    </row>
  </sheetData>
  <mergeCells count="1">
    <mergeCell ref="N64:Y64"/>
  </mergeCells>
  <phoneticPr fontId="19" type="noConversion"/>
  <pageMargins left="0.75" right="0.75" top="1" bottom="1" header="0.5" footer="0.5"/>
  <pageSetup scale="66" orientation="landscape" horizontalDpi="300" verticalDpi="300" r:id="rId1"/>
  <headerFooter alignWithMargins="0"/>
  <rowBreaks count="1" manualBreakCount="1">
    <brk id="66" max="11"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92D050"/>
  </sheetPr>
  <dimension ref="A1:L58"/>
  <sheetViews>
    <sheetView workbookViewId="0">
      <pane xSplit="1" ySplit="3" topLeftCell="B4" activePane="bottomRight" state="frozen"/>
      <selection pane="topRight" activeCell="B1" sqref="B1"/>
      <selection pane="bottomLeft" activeCell="A15" sqref="A15"/>
      <selection pane="bottomRight" activeCell="G58" sqref="G58"/>
    </sheetView>
  </sheetViews>
  <sheetFormatPr defaultColWidth="8.875" defaultRowHeight="12.75" x14ac:dyDescent="0.2"/>
  <cols>
    <col min="1" max="1" width="9.375" style="1" customWidth="1"/>
    <col min="2" max="6" width="8.875" style="1" customWidth="1"/>
    <col min="7" max="7" width="9.875" style="1" customWidth="1"/>
    <col min="8" max="12" width="8.875" style="1" customWidth="1"/>
    <col min="13" max="13" width="9" style="1" bestFit="1" customWidth="1"/>
    <col min="14" max="16384" width="8.875" style="1"/>
  </cols>
  <sheetData>
    <row r="1" spans="1:12" x14ac:dyDescent="0.2">
      <c r="B1" s="1" t="s">
        <v>1009</v>
      </c>
    </row>
    <row r="3" spans="1:12" x14ac:dyDescent="0.2">
      <c r="B3" s="1" t="s">
        <v>101</v>
      </c>
      <c r="C3" s="1" t="s">
        <v>317</v>
      </c>
      <c r="D3" s="1" t="s">
        <v>318</v>
      </c>
      <c r="E3" s="1" t="s">
        <v>319</v>
      </c>
      <c r="F3" s="1" t="s">
        <v>320</v>
      </c>
      <c r="G3" s="1" t="s">
        <v>321</v>
      </c>
      <c r="H3" s="1" t="s">
        <v>322</v>
      </c>
      <c r="I3" s="1" t="s">
        <v>323</v>
      </c>
      <c r="J3" s="1" t="s">
        <v>324</v>
      </c>
      <c r="K3" s="1" t="s">
        <v>325</v>
      </c>
      <c r="L3" s="1" t="s">
        <v>326</v>
      </c>
    </row>
    <row r="4" spans="1:12" ht="12.75" customHeight="1" x14ac:dyDescent="0.2">
      <c r="A4" s="1">
        <v>1981</v>
      </c>
      <c r="B4" s="5">
        <f>'a25'!B4/'a24'!B4*100</f>
        <v>1.7533310604693164</v>
      </c>
      <c r="C4" s="5">
        <f>'a25'!C4/'a24'!C4*100</f>
        <v>3.7026717254359562</v>
      </c>
      <c r="D4" s="5">
        <f>'a25'!D4/'a24'!D4*100</f>
        <v>3.7040609788911834</v>
      </c>
      <c r="E4" s="5">
        <f>'a25'!E4/'a24'!E4*100</f>
        <v>1.6194992489237583</v>
      </c>
      <c r="F4" s="5">
        <f>'a25'!F4/'a24'!F4*100</f>
        <v>2.2608894767103749</v>
      </c>
      <c r="G4" s="5">
        <f>'a25'!G4/'a24'!G4*100</f>
        <v>1.6502808530092097</v>
      </c>
      <c r="H4" s="5">
        <f>'a25'!H4/'a24'!H4*100</f>
        <v>1.7451859803420549</v>
      </c>
      <c r="I4" s="5">
        <f>'a25'!I4/'a24'!I4*100</f>
        <v>2.0441353489196046</v>
      </c>
      <c r="J4" s="5">
        <f>'a25'!J4/'a24'!J4*100</f>
        <v>1.3572644151671129</v>
      </c>
      <c r="K4" s="5">
        <f>'a25'!K4/'a24'!K4*100</f>
        <v>1.4738137447022313</v>
      </c>
      <c r="L4" s="5">
        <f>'a25'!L4/'a24'!L4*100</f>
        <v>1.8950307149601522</v>
      </c>
    </row>
    <row r="5" spans="1:12" ht="12.75" customHeight="1" x14ac:dyDescent="0.2">
      <c r="A5" s="1">
        <v>1982</v>
      </c>
      <c r="B5" s="5">
        <f>'a25'!B5/'a24'!B5*100</f>
        <v>1.8392953826178089</v>
      </c>
      <c r="C5" s="5">
        <f>'a25'!C5/'a24'!C5*100</f>
        <v>3.4374234485358581</v>
      </c>
      <c r="D5" s="5">
        <f>'a25'!D5/'a24'!D5*100</f>
        <v>3.2090996746494889</v>
      </c>
      <c r="E5" s="5">
        <f>'a25'!E5/'a24'!E5*100</f>
        <v>1.7291128552162554</v>
      </c>
      <c r="F5" s="5">
        <f>'a25'!F5/'a24'!F5*100</f>
        <v>2.379438478810552</v>
      </c>
      <c r="G5" s="5">
        <f>'a25'!G5/'a24'!G5*100</f>
        <v>1.6717757704366212</v>
      </c>
      <c r="H5" s="5">
        <f>'a25'!H5/'a24'!H5*100</f>
        <v>1.8711930543892445</v>
      </c>
      <c r="I5" s="5">
        <f>'a25'!I5/'a24'!I5*100</f>
        <v>1.9947403124760386</v>
      </c>
      <c r="J5" s="5">
        <f>'a25'!J5/'a24'!J5*100</f>
        <v>1.3171676830209569</v>
      </c>
      <c r="K5" s="5">
        <f>'a25'!K5/'a24'!K5*100</f>
        <v>1.8113974534312343</v>
      </c>
      <c r="L5" s="5">
        <f>'a25'!L5/'a24'!L5*100</f>
        <v>1.888910153563085</v>
      </c>
    </row>
    <row r="6" spans="1:12" ht="12.75" customHeight="1" x14ac:dyDescent="0.2">
      <c r="A6" s="1">
        <v>1983</v>
      </c>
      <c r="B6" s="5">
        <f>'a25'!B6/'a24'!B6*100</f>
        <v>1.8954077365481128</v>
      </c>
      <c r="C6" s="5">
        <f>'a25'!C6/'a24'!C6*100</f>
        <v>3.5730277083900073</v>
      </c>
      <c r="D6" s="5">
        <f>'a25'!D6/'a24'!D6*100</f>
        <v>3.0441881491861009</v>
      </c>
      <c r="E6" s="5">
        <f>'a25'!E6/'a24'!E6*100</f>
        <v>1.7494711917578349</v>
      </c>
      <c r="F6" s="5">
        <f>'a25'!F6/'a24'!F6*100</f>
        <v>2.4517501896831004</v>
      </c>
      <c r="G6" s="5">
        <f>'a25'!G6/'a24'!G6*100</f>
        <v>1.7002411015324861</v>
      </c>
      <c r="H6" s="5">
        <f>'a25'!H6/'a24'!H6*100</f>
        <v>1.9774622182970287</v>
      </c>
      <c r="I6" s="5">
        <f>'a25'!I6/'a24'!I6*100</f>
        <v>2.0784211206153569</v>
      </c>
      <c r="J6" s="5">
        <f>'a25'!J6/'a24'!J6*100</f>
        <v>1.4096757644976821</v>
      </c>
      <c r="K6" s="5">
        <f>'a25'!K6/'a24'!K6*100</f>
        <v>1.624128985198136</v>
      </c>
      <c r="L6" s="5">
        <f>'a25'!L6/'a24'!L6*100</f>
        <v>2.0240538691012855</v>
      </c>
    </row>
    <row r="7" spans="1:12" ht="12.75" customHeight="1" x14ac:dyDescent="0.2">
      <c r="A7" s="1">
        <v>1984</v>
      </c>
      <c r="B7" s="5">
        <f>'a25'!B7/'a24'!B7*100</f>
        <v>1.9307329380415836</v>
      </c>
      <c r="C7" s="5">
        <f>'a25'!C7/'a24'!C7*100</f>
        <v>2.7469113252381492</v>
      </c>
      <c r="D7" s="5">
        <f>'a25'!D7/'a24'!D7*100</f>
        <v>2.834590262089792</v>
      </c>
      <c r="E7" s="5">
        <f>'a25'!E7/'a24'!E7*100</f>
        <v>1.8603678157497621</v>
      </c>
      <c r="F7" s="5">
        <f>'a25'!F7/'a24'!F7*100</f>
        <v>2.6080957868873238</v>
      </c>
      <c r="G7" s="5">
        <f>'a25'!G7/'a24'!G7*100</f>
        <v>1.7140229937200187</v>
      </c>
      <c r="H7" s="5">
        <f>'a25'!H7/'a24'!H7*100</f>
        <v>2.0178348963645845</v>
      </c>
      <c r="I7" s="5">
        <f>'a25'!I7/'a24'!I7*100</f>
        <v>1.9813031994771073</v>
      </c>
      <c r="J7" s="5">
        <f>'a25'!J7/'a24'!J7*100</f>
        <v>1.5540286277485031</v>
      </c>
      <c r="K7" s="5">
        <f>'a25'!K7/'a24'!K7*100</f>
        <v>1.6847129038438329</v>
      </c>
      <c r="L7" s="5">
        <f>'a25'!L7/'a24'!L7*100</f>
        <v>2.1535484787249306</v>
      </c>
    </row>
    <row r="8" spans="1:12" ht="12.75" customHeight="1" x14ac:dyDescent="0.2">
      <c r="A8" s="1">
        <v>1985</v>
      </c>
      <c r="B8" s="5">
        <f>'a25'!B8/'a24'!B8*100</f>
        <v>1.9586293862312563</v>
      </c>
      <c r="C8" s="5">
        <f>'a25'!C8/'a24'!C8*100</f>
        <v>2.6049695556770631</v>
      </c>
      <c r="D8" s="5">
        <f>'a25'!D8/'a24'!D8*100</f>
        <v>2.7708531846103073</v>
      </c>
      <c r="E8" s="5">
        <f>'a25'!E8/'a24'!E8*100</f>
        <v>1.9293745663586432</v>
      </c>
      <c r="F8" s="5">
        <f>'a25'!F8/'a24'!F8*100</f>
        <v>2.504307133359081</v>
      </c>
      <c r="G8" s="5">
        <f>'a25'!G8/'a24'!G8*100</f>
        <v>1.8282635819881889</v>
      </c>
      <c r="H8" s="5">
        <f>'a25'!H8/'a24'!H8*100</f>
        <v>2.0313761963937313</v>
      </c>
      <c r="I8" s="5">
        <f>'a25'!I8/'a24'!I8*100</f>
        <v>2.0416295783563871</v>
      </c>
      <c r="J8" s="5">
        <f>'a25'!J8/'a24'!J8*100</f>
        <v>1.8460350055854027</v>
      </c>
      <c r="K8" s="5">
        <f>'a25'!K8/'a24'!K8*100</f>
        <v>1.6123935942068075</v>
      </c>
      <c r="L8" s="5">
        <f>'a25'!L8/'a24'!L8*100</f>
        <v>2.1064457825235574</v>
      </c>
    </row>
    <row r="9" spans="1:12" ht="12.75" customHeight="1" x14ac:dyDescent="0.2">
      <c r="A9" s="1">
        <v>1986</v>
      </c>
      <c r="B9" s="5">
        <f>'a25'!B9/'a24'!B9*100</f>
        <v>2.0523180196228181</v>
      </c>
      <c r="C9" s="5">
        <f>'a25'!C9/'a24'!C9*100</f>
        <v>2.1016247178912049</v>
      </c>
      <c r="D9" s="5">
        <f>'a25'!D9/'a24'!D9*100</f>
        <v>2.3459758850807302</v>
      </c>
      <c r="E9" s="5">
        <f>'a25'!E9/'a24'!E9*100</f>
        <v>2.2937222385354965</v>
      </c>
      <c r="F9" s="5">
        <f>'a25'!F9/'a24'!F9*100</f>
        <v>2.4290795725627934</v>
      </c>
      <c r="G9" s="5">
        <f>'a25'!G9/'a24'!G9*100</f>
        <v>2.0335491449483567</v>
      </c>
      <c r="H9" s="5">
        <f>'a25'!H9/'a24'!H9*100</f>
        <v>2.0840928366269043</v>
      </c>
      <c r="I9" s="5">
        <f>'a25'!I9/'a24'!I9*100</f>
        <v>2.2035934065497531</v>
      </c>
      <c r="J9" s="5">
        <f>'a25'!J9/'a24'!J9*100</f>
        <v>1.9041384031085213</v>
      </c>
      <c r="K9" s="5">
        <f>'a25'!K9/'a24'!K9*100</f>
        <v>1.7217308027232456</v>
      </c>
      <c r="L9" s="5">
        <f>'a25'!L9/'a24'!L9*100</f>
        <v>2.1477597841814142</v>
      </c>
    </row>
    <row r="10" spans="1:12" ht="12.75" customHeight="1" x14ac:dyDescent="0.2">
      <c r="A10" s="1">
        <v>1987</v>
      </c>
      <c r="B10" s="5">
        <f>'a25'!B10/'a24'!B10*100</f>
        <v>2.0885477800371057</v>
      </c>
      <c r="C10" s="5">
        <f>'a25'!C10/'a24'!C10*100</f>
        <v>2.0902124991538904</v>
      </c>
      <c r="D10" s="5">
        <f>'a25'!D10/'a24'!D10*100</f>
        <v>2.362155284827252</v>
      </c>
      <c r="E10" s="5">
        <f>'a25'!E10/'a24'!E10*100</f>
        <v>2.3927830904448411</v>
      </c>
      <c r="F10" s="5">
        <f>'a25'!F10/'a24'!F10*100</f>
        <v>2.4155626033754776</v>
      </c>
      <c r="G10" s="5">
        <f>'a25'!G10/'a24'!G10*100</f>
        <v>2.0046561689432645</v>
      </c>
      <c r="H10" s="5">
        <f>'a25'!H10/'a24'!H10*100</f>
        <v>2.1414494187707422</v>
      </c>
      <c r="I10" s="5">
        <f>'a25'!I10/'a24'!I10*100</f>
        <v>2.0678548887118251</v>
      </c>
      <c r="J10" s="5">
        <f>'a25'!J10/'a24'!J10*100</f>
        <v>2.1619352327381431</v>
      </c>
      <c r="K10" s="5">
        <f>'a25'!K10/'a24'!K10*100</f>
        <v>1.8209178251921025</v>
      </c>
      <c r="L10" s="5">
        <f>'a25'!L10/'a24'!L10*100</f>
        <v>2.1690909822050677</v>
      </c>
    </row>
    <row r="11" spans="1:12" ht="12.75" customHeight="1" x14ac:dyDescent="0.2">
      <c r="A11" s="1">
        <v>1988</v>
      </c>
      <c r="B11" s="5">
        <f>'a25'!B11/'a24'!B11*100</f>
        <v>2.0937417568921304</v>
      </c>
      <c r="C11" s="5">
        <f>'a25'!C11/'a24'!C11*100</f>
        <v>2.0074156319678265</v>
      </c>
      <c r="D11" s="5">
        <f>'a25'!D11/'a24'!D11*100</f>
        <v>2.30076600617268</v>
      </c>
      <c r="E11" s="5">
        <f>'a25'!E11/'a24'!E11*100</f>
        <v>2.3525593087843837</v>
      </c>
      <c r="F11" s="5">
        <f>'a25'!F11/'a24'!F11*100</f>
        <v>2.419887299830469</v>
      </c>
      <c r="G11" s="5">
        <f>'a25'!G11/'a24'!G11*100</f>
        <v>2.0248618683162731</v>
      </c>
      <c r="H11" s="5">
        <f>'a25'!H11/'a24'!H11*100</f>
        <v>2.1394081986547344</v>
      </c>
      <c r="I11" s="5">
        <f>'a25'!I11/'a24'!I11*100</f>
        <v>1.8700977385254791</v>
      </c>
      <c r="J11" s="5">
        <f>'a25'!J11/'a24'!J11*100</f>
        <v>1.9120688123511334</v>
      </c>
      <c r="K11" s="5">
        <f>'a25'!K11/'a24'!K11*100</f>
        <v>1.9912391877426969</v>
      </c>
      <c r="L11" s="5">
        <f>'a25'!L11/'a24'!L11*100</f>
        <v>2.1926445904555543</v>
      </c>
    </row>
    <row r="12" spans="1:12" ht="12.75" customHeight="1" x14ac:dyDescent="0.2">
      <c r="A12" s="1">
        <v>1989</v>
      </c>
      <c r="B12" s="5">
        <f>'a25'!B12/'a24'!B12*100</f>
        <v>2.0767305012130284</v>
      </c>
      <c r="C12" s="5">
        <f>'a25'!C12/'a24'!C12*100</f>
        <v>1.8946426848023363</v>
      </c>
      <c r="D12" s="5">
        <f>'a25'!D12/'a24'!D12*100</f>
        <v>2.3965040781348352</v>
      </c>
      <c r="E12" s="5">
        <f>'a25'!E12/'a24'!E12*100</f>
        <v>2.3737454101323854</v>
      </c>
      <c r="F12" s="5">
        <f>'a25'!F12/'a24'!F12*100</f>
        <v>2.3238289614148639</v>
      </c>
      <c r="G12" s="5">
        <f>'a25'!G12/'a24'!G12*100</f>
        <v>2.025717950155316</v>
      </c>
      <c r="H12" s="5">
        <f>'a25'!H12/'a24'!H12*100</f>
        <v>2.1130679438440643</v>
      </c>
      <c r="I12" s="5">
        <f>'a25'!I12/'a24'!I12*100</f>
        <v>1.8976498691399963</v>
      </c>
      <c r="J12" s="5">
        <f>'a25'!J12/'a24'!J12*100</f>
        <v>2.0456105598011662</v>
      </c>
      <c r="K12" s="5">
        <f>'a25'!K12/'a24'!K12*100</f>
        <v>1.9884152538320845</v>
      </c>
      <c r="L12" s="5">
        <f>'a25'!L12/'a24'!L12*100</f>
        <v>2.119746653887371</v>
      </c>
    </row>
    <row r="13" spans="1:12" ht="12.75" customHeight="1" x14ac:dyDescent="0.2">
      <c r="A13" s="1">
        <v>1990</v>
      </c>
      <c r="B13" s="5">
        <f>'a25'!B13/'a24'!B13*100</f>
        <v>2.1588294221499273</v>
      </c>
      <c r="C13" s="5">
        <f>'a25'!C13/'a24'!C13*100</f>
        <v>1.9251764483224303</v>
      </c>
      <c r="D13" s="5">
        <f>'a25'!D13/'a24'!D13*100</f>
        <v>2.4715583954922895</v>
      </c>
      <c r="E13" s="5">
        <f>'a25'!E13/'a24'!E13*100</f>
        <v>2.3612824538788844</v>
      </c>
      <c r="F13" s="5">
        <f>'a25'!F13/'a24'!F13*100</f>
        <v>2.502217520861385</v>
      </c>
      <c r="G13" s="5">
        <f>'a25'!G13/'a24'!G13*100</f>
        <v>2.1307768187452409</v>
      </c>
      <c r="H13" s="5">
        <f>'a25'!H13/'a24'!H13*100</f>
        <v>2.2196278224079875</v>
      </c>
      <c r="I13" s="5">
        <f>'a25'!I13/'a24'!I13*100</f>
        <v>1.963636645491688</v>
      </c>
      <c r="J13" s="5">
        <f>'a25'!J13/'a24'!J13*100</f>
        <v>2.062348239074018</v>
      </c>
      <c r="K13" s="5">
        <f>'a25'!K13/'a24'!K13*100</f>
        <v>2.0116111225101161</v>
      </c>
      <c r="L13" s="5">
        <f>'a25'!L13/'a24'!L13*100</f>
        <v>2.17136322078726</v>
      </c>
    </row>
    <row r="14" spans="1:12" ht="12.75" customHeight="1" x14ac:dyDescent="0.2">
      <c r="A14" s="1">
        <v>1991</v>
      </c>
      <c r="B14" s="5">
        <f>'a25'!B14/'a24'!B14*100</f>
        <v>2.2314375515374594</v>
      </c>
      <c r="C14" s="5">
        <f>'a25'!C14/'a24'!C14*100</f>
        <v>2.03280323439449</v>
      </c>
      <c r="D14" s="5">
        <f>'a25'!D14/'a24'!D14*100</f>
        <v>2.5967785142271582</v>
      </c>
      <c r="E14" s="5">
        <f>'a25'!E14/'a24'!E14*100</f>
        <v>2.3802514698266966</v>
      </c>
      <c r="F14" s="5">
        <f>'a25'!F14/'a24'!F14*100</f>
        <v>2.6306440891065508</v>
      </c>
      <c r="G14" s="5">
        <f>'a25'!G14/'a24'!G14*100</f>
        <v>2.215874739666944</v>
      </c>
      <c r="H14" s="5">
        <f>'a25'!H14/'a24'!H14*100</f>
        <v>2.3031225288855293</v>
      </c>
      <c r="I14" s="5">
        <f>'a25'!I14/'a24'!I14*100</f>
        <v>2.042994427996748</v>
      </c>
      <c r="J14" s="5">
        <f>'a25'!J14/'a24'!J14*100</f>
        <v>2.1524507892485345</v>
      </c>
      <c r="K14" s="5">
        <f>'a25'!K14/'a24'!K14*100</f>
        <v>2.0232538474459005</v>
      </c>
      <c r="L14" s="5">
        <f>'a25'!L14/'a24'!L14*100</f>
        <v>2.2248447747612201</v>
      </c>
    </row>
    <row r="15" spans="1:12" ht="12.75" customHeight="1" x14ac:dyDescent="0.2">
      <c r="A15" s="1">
        <v>1992</v>
      </c>
      <c r="B15" s="5">
        <f>'a25'!B15/'a24'!B15*100</f>
        <v>2.2733675280206462</v>
      </c>
      <c r="C15" s="5">
        <f>'a25'!C15/'a24'!C15*100</f>
        <v>2.1019735608374446</v>
      </c>
      <c r="D15" s="5">
        <f>'a25'!D15/'a24'!D15*100</f>
        <v>2.7207573054282119</v>
      </c>
      <c r="E15" s="5">
        <f>'a25'!E15/'a24'!E15*100</f>
        <v>2.419983985333535</v>
      </c>
      <c r="F15" s="5">
        <f>'a25'!F15/'a24'!F15*100</f>
        <v>2.6080121091188122</v>
      </c>
      <c r="G15" s="5">
        <f>'a25'!G15/'a24'!G15*100</f>
        <v>2.3068645445459683</v>
      </c>
      <c r="H15" s="5">
        <f>'a25'!H15/'a24'!H15*100</f>
        <v>2.3461398956105382</v>
      </c>
      <c r="I15" s="5">
        <f>'a25'!I15/'a24'!I15*100</f>
        <v>2.0532767798370415</v>
      </c>
      <c r="J15" s="5">
        <f>'a25'!J15/'a24'!J15*100</f>
        <v>2.229372040528808</v>
      </c>
      <c r="K15" s="5">
        <f>'a25'!K15/'a24'!K15*100</f>
        <v>2.0404585861527695</v>
      </c>
      <c r="L15" s="5">
        <f>'a25'!L15/'a24'!L15*100</f>
        <v>2.1992449773868699</v>
      </c>
    </row>
    <row r="16" spans="1:12" ht="12.75" customHeight="1" x14ac:dyDescent="0.2">
      <c r="A16" s="1">
        <v>1993</v>
      </c>
      <c r="B16" s="5">
        <f>'a25'!B16/'a24'!B16*100</f>
        <v>2.3621530151401391</v>
      </c>
      <c r="C16" s="5">
        <f>'a25'!C16/'a24'!C16*100</f>
        <v>2.1806892106400202</v>
      </c>
      <c r="D16" s="5">
        <f>'a25'!D16/'a24'!D16*100</f>
        <v>2.798625169534207</v>
      </c>
      <c r="E16" s="5">
        <f>'a25'!E16/'a24'!E16*100</f>
        <v>2.4293934179156467</v>
      </c>
      <c r="F16" s="5">
        <f>'a25'!F16/'a24'!F16*100</f>
        <v>2.7031800103353558</v>
      </c>
      <c r="G16" s="5">
        <f>'a25'!G16/'a24'!G16*100</f>
        <v>2.3850504509973716</v>
      </c>
      <c r="H16" s="5">
        <f>'a25'!H16/'a24'!H16*100</f>
        <v>2.4764166723577166</v>
      </c>
      <c r="I16" s="5">
        <f>'a25'!I16/'a24'!I16*100</f>
        <v>2.2273834090224502</v>
      </c>
      <c r="J16" s="5">
        <f>'a25'!J16/'a24'!J16*100</f>
        <v>2.3279927348548384</v>
      </c>
      <c r="K16" s="5">
        <f>'a25'!K16/'a24'!K16*100</f>
        <v>2.0788729802196229</v>
      </c>
      <c r="L16" s="5">
        <f>'a25'!L16/'a24'!L16*100</f>
        <v>2.2093004780556158</v>
      </c>
    </row>
    <row r="17" spans="1:12" ht="12.75" customHeight="1" x14ac:dyDescent="0.2">
      <c r="A17" s="1">
        <v>1994</v>
      </c>
      <c r="B17" s="5">
        <f>'a25'!B17/'a24'!B17*100</f>
        <v>2.4663808331701778</v>
      </c>
      <c r="C17" s="5">
        <f>'a25'!C17/'a24'!C17*100</f>
        <v>2.2651908341996023</v>
      </c>
      <c r="D17" s="5">
        <f>'a25'!D17/'a24'!D17*100</f>
        <v>2.9293118816273567</v>
      </c>
      <c r="E17" s="5">
        <f>'a25'!E17/'a24'!E17*100</f>
        <v>2.57375704298068</v>
      </c>
      <c r="F17" s="5">
        <f>'a25'!F17/'a24'!F17*100</f>
        <v>2.7981465229171412</v>
      </c>
      <c r="G17" s="5">
        <f>'a25'!G17/'a24'!G17*100</f>
        <v>2.51335344506459</v>
      </c>
      <c r="H17" s="5">
        <f>'a25'!H17/'a24'!H17*100</f>
        <v>2.6046440794199617</v>
      </c>
      <c r="I17" s="5">
        <f>'a25'!I17/'a24'!I17*100</f>
        <v>2.3175196452700075</v>
      </c>
      <c r="J17" s="5">
        <f>'a25'!J17/'a24'!J17*100</f>
        <v>2.448708760985685</v>
      </c>
      <c r="K17" s="5">
        <f>'a25'!K17/'a24'!K17*100</f>
        <v>2.1366397738558951</v>
      </c>
      <c r="L17" s="5">
        <f>'a25'!L17/'a24'!L17*100</f>
        <v>2.2427067138122072</v>
      </c>
    </row>
    <row r="18" spans="1:12" ht="12.75" customHeight="1" x14ac:dyDescent="0.2">
      <c r="A18" s="1">
        <v>1995</v>
      </c>
      <c r="B18" s="5">
        <f>'a25'!B18/'a24'!B18*100</f>
        <v>2.5137595371899404</v>
      </c>
      <c r="C18" s="5">
        <f>'a25'!C18/'a24'!C18*100</f>
        <v>2.2697384982037305</v>
      </c>
      <c r="D18" s="5">
        <f>'a25'!D18/'a24'!D18*100</f>
        <v>3.1100798648310461</v>
      </c>
      <c r="E18" s="5">
        <f>'a25'!E18/'a24'!E18*100</f>
        <v>2.6057996966034067</v>
      </c>
      <c r="F18" s="5">
        <f>'a25'!F18/'a24'!F18*100</f>
        <v>2.6585826937451578</v>
      </c>
      <c r="G18" s="5">
        <f>'a25'!G18/'a24'!G18*100</f>
        <v>2.4990386724791058</v>
      </c>
      <c r="H18" s="5">
        <f>'a25'!H18/'a24'!H18*100</f>
        <v>2.7363783703642937</v>
      </c>
      <c r="I18" s="5">
        <f>'a25'!I18/'a24'!I18*100</f>
        <v>2.4495333252185758</v>
      </c>
      <c r="J18" s="5">
        <f>'a25'!J18/'a24'!J18*100</f>
        <v>2.427643311272091</v>
      </c>
      <c r="K18" s="5">
        <f>'a25'!K18/'a24'!K18*100</f>
        <v>2.1379572890179408</v>
      </c>
      <c r="L18" s="5">
        <f>'a25'!L18/'a24'!L18*100</f>
        <v>2.2044717206974358</v>
      </c>
    </row>
    <row r="19" spans="1:12" ht="12.75" customHeight="1" x14ac:dyDescent="0.2">
      <c r="A19" s="1">
        <v>1996</v>
      </c>
      <c r="B19" s="5">
        <f>'a25'!B19/'a24'!B19*100</f>
        <v>2.5244570246126412</v>
      </c>
      <c r="C19" s="5">
        <f>'a25'!C19/'a24'!C19*100</f>
        <v>2.14918288972342</v>
      </c>
      <c r="D19" s="5">
        <f>'a25'!D19/'a24'!D19*100</f>
        <v>3.0929900340239462</v>
      </c>
      <c r="E19" s="5">
        <f>'a25'!E19/'a24'!E19*100</f>
        <v>2.7570466441099248</v>
      </c>
      <c r="F19" s="5">
        <f>'a25'!F19/'a24'!F19*100</f>
        <v>2.5940245559751389</v>
      </c>
      <c r="G19" s="5">
        <f>'a25'!G19/'a24'!G19*100</f>
        <v>2.4775036883714416</v>
      </c>
      <c r="H19" s="5">
        <f>'a25'!H19/'a24'!H19*100</f>
        <v>2.7590389000110291</v>
      </c>
      <c r="I19" s="5">
        <f>'a25'!I19/'a24'!I19*100</f>
        <v>2.5721944293026184</v>
      </c>
      <c r="J19" s="5">
        <f>'a25'!J19/'a24'!J19*100</f>
        <v>2.3504494199801265</v>
      </c>
      <c r="K19" s="5">
        <f>'a25'!K19/'a24'!K19*100</f>
        <v>2.1090647683992123</v>
      </c>
      <c r="L19" s="5">
        <f>'a25'!L19/'a24'!L19*100</f>
        <v>2.2525528367538259</v>
      </c>
    </row>
    <row r="20" spans="1:12" ht="12.75" customHeight="1" x14ac:dyDescent="0.2">
      <c r="A20" s="1">
        <v>1997</v>
      </c>
      <c r="B20" s="5">
        <f>'a25'!B20/'a24'!B20*100</f>
        <v>2.6475205634724839</v>
      </c>
      <c r="C20" s="5">
        <f>'a25'!C20/'a24'!C20*100</f>
        <v>2.2368391173668103</v>
      </c>
      <c r="D20" s="5">
        <f>'a25'!D20/'a24'!D20*100</f>
        <v>3.2190589192018151</v>
      </c>
      <c r="E20" s="5">
        <f>'a25'!E20/'a24'!E20*100</f>
        <v>2.8928930100506074</v>
      </c>
      <c r="F20" s="5">
        <f>'a25'!F20/'a24'!F20*100</f>
        <v>2.9168255148123441</v>
      </c>
      <c r="G20" s="5">
        <f>'a25'!G20/'a24'!G20*100</f>
        <v>2.5888175371581781</v>
      </c>
      <c r="H20" s="5">
        <f>'a25'!H20/'a24'!H20*100</f>
        <v>2.8428523106350925</v>
      </c>
      <c r="I20" s="5">
        <f>'a25'!I20/'a24'!I20*100</f>
        <v>2.790352689805685</v>
      </c>
      <c r="J20" s="5">
        <f>'a25'!J20/'a24'!J20*100</f>
        <v>2.6507183731296196</v>
      </c>
      <c r="K20" s="5">
        <f>'a25'!K20/'a24'!K20*100</f>
        <v>2.2983647311595496</v>
      </c>
      <c r="L20" s="5">
        <f>'a25'!L20/'a24'!L20*100</f>
        <v>2.3691219437242341</v>
      </c>
    </row>
    <row r="21" spans="1:12" ht="12.75" customHeight="1" x14ac:dyDescent="0.2">
      <c r="A21" s="1">
        <v>1998</v>
      </c>
      <c r="B21" s="5">
        <f>'a25'!B21/'a24'!B21*100</f>
        <v>2.595957862422313</v>
      </c>
      <c r="C21" s="5">
        <f>'a25'!C21/'a24'!C21*100</f>
        <v>2.4485069996794162</v>
      </c>
      <c r="D21" s="5">
        <f>'a25'!D21/'a24'!D21*100</f>
        <v>3.2179293728752238</v>
      </c>
      <c r="E21" s="5">
        <f>'a25'!E21/'a24'!E21*100</f>
        <v>2.9536448908772437</v>
      </c>
      <c r="F21" s="5">
        <f>'a25'!F21/'a24'!F21*100</f>
        <v>2.7219431551568354</v>
      </c>
      <c r="G21" s="5">
        <f>'a25'!G21/'a24'!G21*100</f>
        <v>2.4662116391893183</v>
      </c>
      <c r="H21" s="5">
        <f>'a25'!H21/'a24'!H21*100</f>
        <v>2.8007997365384285</v>
      </c>
      <c r="I21" s="5">
        <f>'a25'!I21/'a24'!I21*100</f>
        <v>2.7639651866674937</v>
      </c>
      <c r="J21" s="5">
        <f>'a25'!J21/'a24'!J21*100</f>
        <v>2.4847750265837782</v>
      </c>
      <c r="K21" s="5">
        <f>'a25'!K21/'a24'!K21*100</f>
        <v>2.2044913009641109</v>
      </c>
      <c r="L21" s="5">
        <f>'a25'!L21/'a24'!L21*100</f>
        <v>2.413545762628345</v>
      </c>
    </row>
    <row r="22" spans="1:12" ht="12.75" customHeight="1" x14ac:dyDescent="0.2">
      <c r="A22" s="1">
        <v>1999</v>
      </c>
      <c r="B22" s="5">
        <f>'a25'!B22/'a24'!B22*100</f>
        <v>2.6569216124189947</v>
      </c>
      <c r="C22" s="5">
        <f>'a25'!C22/'a24'!C22*100</f>
        <v>2.3380513057664705</v>
      </c>
      <c r="D22" s="5">
        <f>'a25'!D22/'a24'!D22*100</f>
        <v>3.1119570735087727</v>
      </c>
      <c r="E22" s="5">
        <f>'a25'!E22/'a24'!E22*100</f>
        <v>2.7913032103176727</v>
      </c>
      <c r="F22" s="5">
        <f>'a25'!F22/'a24'!F22*100</f>
        <v>2.791718090267802</v>
      </c>
      <c r="G22" s="5">
        <f>'a25'!G22/'a24'!G22*100</f>
        <v>2.5782365530771965</v>
      </c>
      <c r="H22" s="5">
        <f>'a25'!H22/'a24'!H22*100</f>
        <v>2.8566272630457572</v>
      </c>
      <c r="I22" s="5">
        <f>'a25'!I22/'a24'!I22*100</f>
        <v>2.841327860172794</v>
      </c>
      <c r="J22" s="5">
        <f>'a25'!J22/'a24'!J22*100</f>
        <v>2.4902518983160324</v>
      </c>
      <c r="K22" s="5">
        <f>'a25'!K22/'a24'!K22*100</f>
        <v>2.3588216491952076</v>
      </c>
      <c r="L22" s="5">
        <f>'a25'!L22/'a24'!L22*100</f>
        <v>2.4055930599233175</v>
      </c>
    </row>
    <row r="23" spans="1:12" ht="12.75" customHeight="1" x14ac:dyDescent="0.2">
      <c r="A23" s="1">
        <v>2000</v>
      </c>
      <c r="B23" s="5">
        <f>'a25'!B23/'a24'!B23*100</f>
        <v>2.6655269554356811</v>
      </c>
      <c r="C23" s="5">
        <f>'a25'!C23/'a24'!C23*100</f>
        <v>2.4602743360251846</v>
      </c>
      <c r="D23" s="5">
        <f>'a25'!D23/'a24'!D23*100</f>
        <v>3.010275281109708</v>
      </c>
      <c r="E23" s="5">
        <f>'a25'!E23/'a24'!E23*100</f>
        <v>3.0025908862531683</v>
      </c>
      <c r="F23" s="5">
        <f>'a25'!F23/'a24'!F23*100</f>
        <v>2.8135232161365353</v>
      </c>
      <c r="G23" s="5">
        <f>'a25'!G23/'a24'!G23*100</f>
        <v>2.5470299906592655</v>
      </c>
      <c r="H23" s="5">
        <f>'a25'!H23/'a24'!H23*100</f>
        <v>2.8459795462495796</v>
      </c>
      <c r="I23" s="5">
        <f>'a25'!I23/'a24'!I23*100</f>
        <v>2.9297118316221131</v>
      </c>
      <c r="J23" s="5">
        <f>'a25'!J23/'a24'!J23*100</f>
        <v>2.5567848527887818</v>
      </c>
      <c r="K23" s="5">
        <f>'a25'!K23/'a24'!K23*100</f>
        <v>2.337626148787062</v>
      </c>
      <c r="L23" s="5">
        <f>'a25'!L23/'a24'!L23*100</f>
        <v>2.4784151565558989</v>
      </c>
    </row>
    <row r="24" spans="1:12" ht="12.75" customHeight="1" x14ac:dyDescent="0.2">
      <c r="A24" s="1">
        <v>2001</v>
      </c>
      <c r="B24" s="5">
        <f>'a25'!B24/'a24'!B24*100</f>
        <v>2.6044678482329329</v>
      </c>
      <c r="C24" s="5">
        <f>'a25'!C24/'a24'!C24*100</f>
        <v>2.3015669953871853</v>
      </c>
      <c r="D24" s="5">
        <f>'a25'!D24/'a24'!D24*100</f>
        <v>3.2692646776778624</v>
      </c>
      <c r="E24" s="5">
        <f>'a25'!E24/'a24'!E24*100</f>
        <v>2.895212122437365</v>
      </c>
      <c r="F24" s="5">
        <f>'a25'!F24/'a24'!F24*100</f>
        <v>2.8937677863279028</v>
      </c>
      <c r="G24" s="5">
        <f>'a25'!G24/'a24'!G24*100</f>
        <v>2.5130877993457057</v>
      </c>
      <c r="H24" s="5">
        <f>'a25'!H24/'a24'!H24*100</f>
        <v>2.7875136198018624</v>
      </c>
      <c r="I24" s="5">
        <f>'a25'!I24/'a24'!I24*100</f>
        <v>2.9602408500295265</v>
      </c>
      <c r="J24" s="5">
        <f>'a25'!J24/'a24'!J24*100</f>
        <v>2.6011101955066449</v>
      </c>
      <c r="K24" s="5">
        <f>'a25'!K24/'a24'!K24*100</f>
        <v>2.2301204834073278</v>
      </c>
      <c r="L24" s="5">
        <f>'a25'!L24/'a24'!L24*100</f>
        <v>2.3756583861587801</v>
      </c>
    </row>
    <row r="25" spans="1:12" ht="12.75" customHeight="1" x14ac:dyDescent="0.2">
      <c r="A25" s="1">
        <v>2002</v>
      </c>
      <c r="B25" s="5">
        <f>'a25'!B25/'a24'!B25*100</f>
        <v>2.6799536868446365</v>
      </c>
      <c r="C25" s="5">
        <f>'a25'!C25/'a24'!C25*100</f>
        <v>2.3448005016021938</v>
      </c>
      <c r="D25" s="5">
        <f>'a25'!D25/'a24'!D25*100</f>
        <v>2.8363057066125608</v>
      </c>
      <c r="E25" s="5">
        <f>'a25'!E25/'a24'!E25*100</f>
        <v>3.0528497520500166</v>
      </c>
      <c r="F25" s="5">
        <f>'a25'!F25/'a24'!F25*100</f>
        <v>2.9734576670044994</v>
      </c>
      <c r="G25" s="5">
        <f>'a25'!G25/'a24'!G25*100</f>
        <v>2.53022167053998</v>
      </c>
      <c r="H25" s="5">
        <f>'a25'!H25/'a24'!H25*100</f>
        <v>2.9581218595936773</v>
      </c>
      <c r="I25" s="5">
        <f>'a25'!I25/'a24'!I25*100</f>
        <v>2.9128585757849943</v>
      </c>
      <c r="J25" s="5">
        <f>'a25'!J25/'a24'!J25*100</f>
        <v>2.56501905603709</v>
      </c>
      <c r="K25" s="5">
        <f>'a25'!K25/'a24'!K25*100</f>
        <v>2.2113952261367573</v>
      </c>
      <c r="L25" s="5">
        <f>'a25'!L25/'a24'!L25*100</f>
        <v>2.4005609359435756</v>
      </c>
    </row>
    <row r="26" spans="1:12" ht="12.75" customHeight="1" x14ac:dyDescent="0.2">
      <c r="A26" s="1">
        <v>2003</v>
      </c>
      <c r="B26" s="5">
        <f>'a25'!B26/'a24'!B26*100</f>
        <v>2.6707154897638556</v>
      </c>
      <c r="C26" s="5">
        <f>'a25'!C26/'a24'!C26*100</f>
        <v>2.5316476485891846</v>
      </c>
      <c r="D26" s="5">
        <f>'a25'!D26/'a24'!D26*100</f>
        <v>3.1800423033566108</v>
      </c>
      <c r="E26" s="5">
        <f>'a25'!E26/'a24'!E26*100</f>
        <v>3.1000896818345507</v>
      </c>
      <c r="F26" s="5">
        <f>'a25'!F26/'a24'!F26*100</f>
        <v>3.0344839373917014</v>
      </c>
      <c r="G26" s="5">
        <f>'a25'!G26/'a24'!G26*100</f>
        <v>2.5692727073392354</v>
      </c>
      <c r="H26" s="5">
        <f>'a25'!H26/'a24'!H26*100</f>
        <v>2.9050393763351621</v>
      </c>
      <c r="I26" s="5">
        <f>'a25'!I26/'a24'!I26*100</f>
        <v>2.8678911006609233</v>
      </c>
      <c r="J26" s="5">
        <f>'a25'!J26/'a24'!J26*100</f>
        <v>2.571430494255226</v>
      </c>
      <c r="K26" s="5">
        <f>'a25'!K26/'a24'!K26*100</f>
        <v>2.1928430216854116</v>
      </c>
      <c r="L26" s="5">
        <f>'a25'!L26/'a24'!L26*100</f>
        <v>2.415595233673109</v>
      </c>
    </row>
    <row r="27" spans="1:12" ht="12.75" customHeight="1" x14ac:dyDescent="0.2">
      <c r="A27" s="1">
        <v>2004</v>
      </c>
      <c r="B27" s="5">
        <f>'a25'!B27/'a24'!B27*100</f>
        <v>2.7610584592016827</v>
      </c>
      <c r="C27" s="5">
        <f>'a25'!C27/'a24'!C27*100</f>
        <v>2.7334238240438666</v>
      </c>
      <c r="D27" s="5">
        <f>'a25'!D27/'a24'!D27*100</f>
        <v>3.1763257954497961</v>
      </c>
      <c r="E27" s="5">
        <f>'a25'!E27/'a24'!E27*100</f>
        <v>3.1148416938032919</v>
      </c>
      <c r="F27" s="5">
        <f>'a25'!F27/'a24'!F27*100</f>
        <v>3.0497723780365544</v>
      </c>
      <c r="G27" s="5">
        <f>'a25'!G27/'a24'!G27*100</f>
        <v>2.5693387829753211</v>
      </c>
      <c r="H27" s="5">
        <f>'a25'!H27/'a24'!H27*100</f>
        <v>3.0595278277317655</v>
      </c>
      <c r="I27" s="5">
        <f>'a25'!I27/'a24'!I27*100</f>
        <v>2.917169093602852</v>
      </c>
      <c r="J27" s="5">
        <f>'a25'!J27/'a24'!J27*100</f>
        <v>2.5788021889005934</v>
      </c>
      <c r="K27" s="5">
        <f>'a25'!K27/'a24'!K27*100</f>
        <v>2.2562743718182694</v>
      </c>
      <c r="L27" s="5">
        <f>'a25'!L27/'a24'!L27*100</f>
        <v>2.5507558765725045</v>
      </c>
    </row>
    <row r="28" spans="1:12" ht="12.75" customHeight="1" x14ac:dyDescent="0.2">
      <c r="A28" s="1">
        <v>2005</v>
      </c>
      <c r="B28" s="5">
        <f>'a25'!B28/'a24'!B28*100</f>
        <v>2.8172404855920421</v>
      </c>
      <c r="C28" s="5">
        <f>'a25'!C28/'a24'!C28*100</f>
        <v>2.8804809594351872</v>
      </c>
      <c r="D28" s="5">
        <f>'a25'!D28/'a24'!D28*100</f>
        <v>3.0678805749449363</v>
      </c>
      <c r="E28" s="5">
        <f>'a25'!E28/'a24'!E28*100</f>
        <v>3.1738697454404536</v>
      </c>
      <c r="F28" s="5">
        <f>'a25'!F28/'a24'!F28*100</f>
        <v>3.3639473187385969</v>
      </c>
      <c r="G28" s="5">
        <f>'a25'!G28/'a24'!G28*100</f>
        <v>2.7025623427396681</v>
      </c>
      <c r="H28" s="5">
        <f>'a25'!H28/'a24'!H28*100</f>
        <v>3.1390362627783093</v>
      </c>
      <c r="I28" s="5">
        <f>'a25'!I28/'a24'!I28*100</f>
        <v>3.0247207332341004</v>
      </c>
      <c r="J28" s="5">
        <f>'a25'!J28/'a24'!J28*100</f>
        <v>2.5928730082461828</v>
      </c>
      <c r="K28" s="5">
        <f>'a25'!K28/'a24'!K28*100</f>
        <v>2.2241064728065774</v>
      </c>
      <c r="L28" s="5">
        <f>'a25'!L28/'a24'!L28*100</f>
        <v>2.482965158911103</v>
      </c>
    </row>
    <row r="29" spans="1:12" ht="12.75" customHeight="1" x14ac:dyDescent="0.2">
      <c r="A29" s="1">
        <v>2006</v>
      </c>
      <c r="B29" s="5">
        <f>'a25'!B29/'a24'!B29*100</f>
        <v>2.8929948577818982</v>
      </c>
      <c r="C29" s="5">
        <f>'a25'!C29/'a24'!C29*100</f>
        <v>2.7452446086063689</v>
      </c>
      <c r="D29" s="5">
        <f>'a25'!D29/'a24'!D29*100</f>
        <v>3.3934352748317216</v>
      </c>
      <c r="E29" s="5">
        <f>'a25'!E29/'a24'!E29*100</f>
        <v>3.3621492312312937</v>
      </c>
      <c r="F29" s="5">
        <f>'a25'!F29/'a24'!F29*100</f>
        <v>3.4498098657737479</v>
      </c>
      <c r="G29" s="5">
        <f>'a25'!G29/'a24'!G29*100</f>
        <v>2.7560568138313304</v>
      </c>
      <c r="H29" s="5">
        <f>'a25'!H29/'a24'!H29*100</f>
        <v>3.1688924379970831</v>
      </c>
      <c r="I29" s="5">
        <f>'a25'!I29/'a24'!I29*100</f>
        <v>3.1244093724103021</v>
      </c>
      <c r="J29" s="5">
        <f>'a25'!J29/'a24'!J29*100</f>
        <v>2.7099564432984726</v>
      </c>
      <c r="K29" s="5">
        <f>'a25'!K29/'a24'!K29*100</f>
        <v>2.3698387789479392</v>
      </c>
      <c r="L29" s="5">
        <f>'a25'!L29/'a24'!L29*100</f>
        <v>2.6757061701512779</v>
      </c>
    </row>
    <row r="30" spans="1:12" ht="12.75" customHeight="1" x14ac:dyDescent="0.2">
      <c r="A30" s="1">
        <v>2007</v>
      </c>
      <c r="B30" s="5">
        <f>'a25'!B30/'a24'!B30*100</f>
        <v>2.8757472559780477</v>
      </c>
      <c r="C30" s="5">
        <f>'a25'!C30/'a24'!C30*100</f>
        <v>2.8259536950637658</v>
      </c>
      <c r="D30" s="5">
        <f>'a25'!D30/'a24'!D30*100</f>
        <v>3.2048704882974168</v>
      </c>
      <c r="E30" s="5">
        <f>'a25'!E30/'a24'!E30*100</f>
        <v>3.414706769581314</v>
      </c>
      <c r="F30" s="5">
        <f>'a25'!F30/'a24'!F30*100</f>
        <v>3.3234945566408061</v>
      </c>
      <c r="G30" s="5">
        <f>'a25'!G30/'a24'!G30*100</f>
        <v>2.7615762994566961</v>
      </c>
      <c r="H30" s="5">
        <f>'a25'!H30/'a24'!H30*100</f>
        <v>3.1871132768613148</v>
      </c>
      <c r="I30" s="5">
        <f>'a25'!I30/'a24'!I30*100</f>
        <v>3.0287020037485579</v>
      </c>
      <c r="J30" s="5">
        <f>'a25'!J30/'a24'!J30*100</f>
        <v>2.5300471851351367</v>
      </c>
      <c r="K30" s="5">
        <f>'a25'!K30/'a24'!K30*100</f>
        <v>2.3790261022084405</v>
      </c>
      <c r="L30" s="5">
        <f>'a25'!L30/'a24'!L30*100</f>
        <v>2.5542105618525679</v>
      </c>
    </row>
    <row r="31" spans="1:12" ht="12.75" customHeight="1" x14ac:dyDescent="0.2">
      <c r="A31" s="1">
        <v>2008</v>
      </c>
      <c r="B31" s="5">
        <f>'a25'!B31/'a24'!B31*100</f>
        <v>2.8886031240614889</v>
      </c>
      <c r="C31" s="5">
        <f>'a25'!C31/'a24'!C31*100</f>
        <v>2.65526180934524</v>
      </c>
      <c r="D31" s="5">
        <f>'a25'!D31/'a24'!D31*100</f>
        <v>3.0018697962479903</v>
      </c>
      <c r="E31" s="5">
        <f>'a25'!E31/'a24'!E31*100</f>
        <v>3.4212605033497412</v>
      </c>
      <c r="F31" s="5">
        <f>'a25'!F31/'a24'!F31*100</f>
        <v>3.3346364995826563</v>
      </c>
      <c r="G31" s="5">
        <f>'a25'!G31/'a24'!G31*100</f>
        <v>2.8124078777128036</v>
      </c>
      <c r="H31" s="5">
        <f>'a25'!H31/'a24'!H31*100</f>
        <v>3.1897638330810891</v>
      </c>
      <c r="I31" s="5">
        <f>'a25'!I31/'a24'!I31*100</f>
        <v>3.095819336660004</v>
      </c>
      <c r="J31" s="5">
        <f>'a25'!J31/'a24'!J31*100</f>
        <v>2.2147502280491915</v>
      </c>
      <c r="K31" s="5">
        <f>'a25'!K31/'a24'!K31*100</f>
        <v>2.3319309184467789</v>
      </c>
      <c r="L31" s="5">
        <f>'a25'!L31/'a24'!L31*100</f>
        <v>2.7187429141920951</v>
      </c>
    </row>
    <row r="32" spans="1:12" ht="12.75" customHeight="1" x14ac:dyDescent="0.2">
      <c r="A32" s="1">
        <v>2009</v>
      </c>
      <c r="B32" s="5">
        <f>'a25'!B32/'a24'!B32*100</f>
        <v>2.9197926720932386</v>
      </c>
      <c r="C32" s="5">
        <f>'a25'!C32/'a24'!C32*100</f>
        <v>2.6371790545115501</v>
      </c>
      <c r="D32" s="5">
        <f>'a25'!D32/'a24'!D32*100</f>
        <v>3.276754943395273</v>
      </c>
      <c r="E32" s="5">
        <f>'a25'!E32/'a24'!E32*100</f>
        <v>3.6356619854790182</v>
      </c>
      <c r="F32" s="5">
        <f>'a25'!F32/'a24'!F32*100</f>
        <v>3.6087438255864996</v>
      </c>
      <c r="G32" s="5">
        <f>'a25'!G32/'a24'!G32*100</f>
        <v>2.8647423867090089</v>
      </c>
      <c r="H32" s="5">
        <f>'a25'!H32/'a24'!H32*100</f>
        <v>3.1648085360203129</v>
      </c>
      <c r="I32" s="5">
        <f>'a25'!I32/'a24'!I32*100</f>
        <v>3.153814682400534</v>
      </c>
      <c r="J32" s="5">
        <f>'a25'!J32/'a24'!J32*100</f>
        <v>2.4120342238113284</v>
      </c>
      <c r="K32" s="5">
        <f>'a25'!K32/'a24'!K32*100</f>
        <v>2.4060523746442359</v>
      </c>
      <c r="L32" s="5">
        <f>'a25'!L32/'a24'!L32*100</f>
        <v>2.6851155296196239</v>
      </c>
    </row>
    <row r="33" spans="1:12" ht="12.75" customHeight="1" x14ac:dyDescent="0.2">
      <c r="A33" s="1">
        <v>2010</v>
      </c>
      <c r="B33" s="5">
        <f>'a25'!B33/'a24'!B33*100</f>
        <v>3.0394217808383011</v>
      </c>
      <c r="C33" s="5">
        <f>'a25'!C33/'a24'!C33*100</f>
        <v>2.8281023109910794</v>
      </c>
      <c r="D33" s="5">
        <f>'a25'!D33/'a24'!D33*100</f>
        <v>3.3596369266896473</v>
      </c>
      <c r="E33" s="5">
        <f>'a25'!E33/'a24'!E33*100</f>
        <v>3.9658519949160609</v>
      </c>
      <c r="F33" s="5">
        <f>'a25'!F33/'a24'!F33*100</f>
        <v>3.6427147299912512</v>
      </c>
      <c r="G33" s="5">
        <f>'a25'!G33/'a24'!G33*100</f>
        <v>3.1456292457776862</v>
      </c>
      <c r="H33" s="5">
        <f>'a25'!H33/'a24'!H33*100</f>
        <v>3.195320695321433</v>
      </c>
      <c r="I33" s="5">
        <f>'a25'!I33/'a24'!I33*100</f>
        <v>3.3010996419524181</v>
      </c>
      <c r="J33" s="5">
        <f>'a25'!J33/'a24'!J33*100</f>
        <v>2.618284834624967</v>
      </c>
      <c r="K33" s="5">
        <f>'a25'!K33/'a24'!K33*100</f>
        <v>2.4635328200384534</v>
      </c>
      <c r="L33" s="5">
        <f>'a25'!L33/'a24'!L33*100</f>
        <v>2.8336818605688707</v>
      </c>
    </row>
    <row r="34" spans="1:12" ht="12.75" customHeight="1" x14ac:dyDescent="0.2">
      <c r="A34" s="1">
        <v>2011</v>
      </c>
      <c r="B34" s="5">
        <f>'a25'!B34/'a24'!B34*100</f>
        <v>2.9566322765456325</v>
      </c>
      <c r="C34" s="5">
        <f>'a25'!C34/'a24'!C34*100</f>
        <v>2.6894045139223581</v>
      </c>
      <c r="D34" s="5">
        <f>'a25'!D34/'a24'!D34*100</f>
        <v>3.5399261355215845</v>
      </c>
      <c r="E34" s="5">
        <f>'a25'!E34/'a24'!E34*100</f>
        <v>3.7926866216529089</v>
      </c>
      <c r="F34" s="5">
        <f>'a25'!F34/'a24'!F34*100</f>
        <v>3.4878656812334583</v>
      </c>
      <c r="G34" s="5">
        <f>'a25'!G34/'a24'!G34*100</f>
        <v>3.035896178997922</v>
      </c>
      <c r="H34" s="5">
        <f>'a25'!H34/'a24'!H34*100</f>
        <v>3.1610206873495854</v>
      </c>
      <c r="I34" s="5">
        <f>'a25'!I34/'a24'!I34*100</f>
        <v>3.0989558305829554</v>
      </c>
      <c r="J34" s="5">
        <f>'a25'!J34/'a24'!J34*100</f>
        <v>2.4060773089607119</v>
      </c>
      <c r="K34" s="5">
        <f>'a25'!K34/'a24'!K34*100</f>
        <v>2.3927613498356375</v>
      </c>
      <c r="L34" s="5">
        <f>'a25'!L34/'a24'!L34*100</f>
        <v>2.7442040820810911</v>
      </c>
    </row>
    <row r="35" spans="1:12" ht="12.75" customHeight="1" x14ac:dyDescent="0.2">
      <c r="A35" s="1">
        <v>2012</v>
      </c>
      <c r="B35" s="5">
        <f>'a25'!B35/'a24'!B35*100</f>
        <v>2.9200540922764699</v>
      </c>
      <c r="C35" s="5">
        <f>'a25'!C35/'a24'!C35*100</f>
        <v>2.6350859875543176</v>
      </c>
      <c r="D35" s="5">
        <f>'a25'!D35/'a24'!D35*100</f>
        <v>3.1914634395786727</v>
      </c>
      <c r="E35" s="5">
        <f>'a25'!E35/'a24'!E35*100</f>
        <v>3.5882344985915591</v>
      </c>
      <c r="F35" s="5">
        <f>'a25'!F35/'a24'!F35*100</f>
        <v>3.4141716225628151</v>
      </c>
      <c r="G35" s="5">
        <f>'a25'!G35/'a24'!G35*100</f>
        <v>3.0634820986839117</v>
      </c>
      <c r="H35" s="5">
        <f>'a25'!H35/'a24'!H35*100</f>
        <v>3.1449983486914803</v>
      </c>
      <c r="I35" s="5">
        <f>'a25'!I35/'a24'!I35*100</f>
        <v>3.0110630838766066</v>
      </c>
      <c r="J35" s="5">
        <f>'a25'!J35/'a24'!J35*100</f>
        <v>2.3457069763983549</v>
      </c>
      <c r="K35" s="5">
        <f>'a25'!K35/'a24'!K35*100</f>
        <v>2.2825494425127388</v>
      </c>
      <c r="L35" s="5">
        <f>'a25'!L35/'a24'!L35*100</f>
        <v>2.7321325573023016</v>
      </c>
    </row>
    <row r="36" spans="1:12" ht="12.75" customHeight="1" x14ac:dyDescent="0.2">
      <c r="A36" s="1">
        <v>2013</v>
      </c>
      <c r="B36" s="5">
        <f>'a25'!B36/'a24'!B36*100</f>
        <v>2.8066171567662788</v>
      </c>
      <c r="C36" s="5">
        <f>'a25'!C36/'a24'!C36*100</f>
        <v>2.4751752007788936</v>
      </c>
      <c r="D36" s="5">
        <f>'a25'!D36/'a24'!D36*100</f>
        <v>3.0831462614502132</v>
      </c>
      <c r="E36" s="5">
        <f>'a25'!E36/'a24'!E36*100</f>
        <v>3.3365153781822094</v>
      </c>
      <c r="F36" s="5">
        <f>'a25'!F36/'a24'!F36*100</f>
        <v>3.2153724524369696</v>
      </c>
      <c r="G36" s="5">
        <f>'a25'!G36/'a24'!G36*100</f>
        <v>3.0554069314345802</v>
      </c>
      <c r="H36" s="5">
        <f>'a25'!H36/'a24'!H36*100</f>
        <v>3.0619420093067307</v>
      </c>
      <c r="I36" s="5">
        <f>'a25'!I36/'a24'!I36*100</f>
        <v>2.8000876944808493</v>
      </c>
      <c r="J36" s="5">
        <f>'a25'!J36/'a24'!J36*100</f>
        <v>2.2262653811105078</v>
      </c>
      <c r="K36" s="5">
        <f>'a25'!K36/'a24'!K36*100</f>
        <v>2.1921359118445403</v>
      </c>
      <c r="L36" s="5">
        <f>'a25'!L36/'a24'!L36*100</f>
        <v>2.4494883419634768</v>
      </c>
    </row>
    <row r="37" spans="1:12" ht="12.75" customHeight="1" x14ac:dyDescent="0.2">
      <c r="A37" s="1">
        <v>2014</v>
      </c>
      <c r="B37" s="5">
        <f>'a25'!B37/'a24'!B37*100</f>
        <v>2.8314481049872651</v>
      </c>
      <c r="C37" s="5">
        <f>'a25'!C37/'a24'!C37*100</f>
        <v>2.4638508240629364</v>
      </c>
      <c r="D37" s="5">
        <f>'a25'!D37/'a24'!D37*100</f>
        <v>3.0487204130508694</v>
      </c>
      <c r="E37" s="5">
        <f>'a25'!E37/'a24'!E37*100</f>
        <v>3.944629682337649</v>
      </c>
      <c r="F37" s="5">
        <f>'a25'!F37/'a24'!F37*100</f>
        <v>3.3735336568537972</v>
      </c>
      <c r="G37" s="5">
        <f>'a25'!G37/'a24'!G37*100</f>
        <v>2.8085714494413794</v>
      </c>
      <c r="H37" s="5">
        <f>'a25'!H37/'a24'!H37*100</f>
        <v>3.0440780690216802</v>
      </c>
      <c r="I37" s="5">
        <f>'a25'!I37/'a24'!I37*100</f>
        <v>2.9786293962987149</v>
      </c>
      <c r="J37" s="5">
        <f>'a25'!J37/'a24'!J37*100</f>
        <v>2.4966116385925088</v>
      </c>
      <c r="K37" s="5">
        <f>'a25'!K37/'a24'!K37*100</f>
        <v>2.3597081305921939</v>
      </c>
      <c r="L37" s="5">
        <f>'a25'!L37/'a24'!L37*100</f>
        <v>2.6416200557400757</v>
      </c>
    </row>
    <row r="38" spans="1:12" ht="12.75" customHeight="1" x14ac:dyDescent="0.2">
      <c r="A38" s="1">
        <v>2015</v>
      </c>
      <c r="B38" s="5">
        <f>'a25'!B38/'a24'!B38*100</f>
        <v>2.8348231670619888</v>
      </c>
      <c r="C38" s="5">
        <f>'a25'!C38/'a24'!C38*100</f>
        <v>2.4177354544750189</v>
      </c>
      <c r="D38" s="5">
        <f>'a25'!D38/'a24'!D38*100</f>
        <v>2.9995330538067377</v>
      </c>
      <c r="E38" s="5">
        <f>'a25'!E38/'a24'!E38*100</f>
        <v>3.7747118878781065</v>
      </c>
      <c r="F38" s="5">
        <f>'a25'!F38/'a24'!F38*100</f>
        <v>3.4436471023326551</v>
      </c>
      <c r="G38" s="5">
        <f>'a25'!G38/'a24'!G38*100</f>
        <v>2.7424596278260309</v>
      </c>
      <c r="H38" s="5">
        <f>'a25'!H38/'a24'!H38*100</f>
        <v>3.0577710308421784</v>
      </c>
      <c r="I38" s="5">
        <f>'a25'!I38/'a24'!I38*100</f>
        <v>3.0107221673310494</v>
      </c>
      <c r="J38" s="5">
        <f>'a25'!J38/'a24'!J38*100</f>
        <v>2.5701134311434646</v>
      </c>
      <c r="K38" s="5">
        <f>'a25'!K38/'a24'!K38*100</f>
        <v>2.4551700937423386</v>
      </c>
      <c r="L38" s="5">
        <f>'a25'!L38/'a24'!L38*100</f>
        <v>2.6209902766740774</v>
      </c>
    </row>
    <row r="39" spans="1:12" ht="12.75" customHeight="1" x14ac:dyDescent="0.2">
      <c r="A39" s="1">
        <v>2016</v>
      </c>
      <c r="B39" s="5">
        <f>'a25'!B39/'a24'!B39*100</f>
        <v>3.1248421993047062</v>
      </c>
      <c r="C39" s="5">
        <f>'a25'!C39/'a24'!C39*100</f>
        <v>2.6687829325272805</v>
      </c>
      <c r="D39" s="5">
        <f>'a25'!D39/'a24'!D39*100</f>
        <v>3.056580938499299</v>
      </c>
      <c r="E39" s="5">
        <f>'a25'!E39/'a24'!E39*100</f>
        <v>3.8704636147663862</v>
      </c>
      <c r="F39" s="5">
        <f>'a25'!F39/'a24'!F39*100</f>
        <v>3.4593882983540678</v>
      </c>
      <c r="G39" s="5">
        <f>'a25'!G39/'a24'!G39*100</f>
        <v>3.0701845758125317</v>
      </c>
      <c r="H39" s="5">
        <f>'a25'!H39/'a24'!H39*100</f>
        <v>3.3432530710553952</v>
      </c>
      <c r="I39" s="5">
        <f>'a25'!I39/'a24'!I39*100</f>
        <v>3.3081198962094027</v>
      </c>
      <c r="J39" s="5">
        <f>'a25'!J39/'a24'!J39*100</f>
        <v>2.8435422561414776</v>
      </c>
      <c r="K39" s="5">
        <f>'a25'!K39/'a24'!K39*100</f>
        <v>2.9387640716107213</v>
      </c>
      <c r="L39" s="5">
        <f>'a25'!L39/'a24'!L39*100</f>
        <v>2.7215349144585872</v>
      </c>
    </row>
    <row r="40" spans="1:12" ht="12.75" customHeight="1" x14ac:dyDescent="0.2">
      <c r="A40" s="1">
        <v>2017</v>
      </c>
      <c r="B40" s="5">
        <f>'a25'!B40/'a24'!B40*100</f>
        <v>3.1808684787790478</v>
      </c>
      <c r="C40" s="5">
        <f>'a25'!C40/'a24'!C40*100</f>
        <v>2.7733286743154482</v>
      </c>
      <c r="D40" s="5">
        <f>'a25'!D40/'a24'!D40*100</f>
        <v>3.4813379891426348</v>
      </c>
      <c r="E40" s="5">
        <f>'a25'!E40/'a24'!E40*100</f>
        <v>3.8930173243111876</v>
      </c>
      <c r="F40" s="5">
        <f>'a25'!F40/'a24'!F40*100</f>
        <v>3.6712515463160762</v>
      </c>
      <c r="G40" s="5">
        <f>'a25'!G40/'a24'!G40*100</f>
        <v>3.133171586886923</v>
      </c>
      <c r="H40" s="5">
        <f>'a25'!H40/'a24'!H40*100</f>
        <v>3.4278064458399391</v>
      </c>
      <c r="I40" s="5">
        <f>'a25'!I40/'a24'!I40*100</f>
        <v>3.1806091849701894</v>
      </c>
      <c r="J40" s="5">
        <f>'a25'!J40/'a24'!J40*100</f>
        <v>2.9489607385109431</v>
      </c>
      <c r="K40" s="5">
        <f>'a25'!K40/'a24'!K40*100</f>
        <v>2.9287646442759305</v>
      </c>
      <c r="L40" s="5">
        <f>'a25'!L40/'a24'!L40*100</f>
        <v>2.7665938401195174</v>
      </c>
    </row>
    <row r="41" spans="1:12" ht="12.75" customHeight="1" x14ac:dyDescent="0.2">
      <c r="A41" s="1">
        <v>2018</v>
      </c>
      <c r="B41" s="5">
        <f>'a25'!B41/'a24'!B41*100</f>
        <v>3.1787842124942243</v>
      </c>
      <c r="C41" s="5">
        <f>'a25'!C41/'a24'!C41*100</f>
        <v>2.80282291629445</v>
      </c>
      <c r="D41" s="5">
        <f>'a25'!D41/'a24'!D41*100</f>
        <v>3.6192810547531895</v>
      </c>
      <c r="E41" s="5">
        <f>'a25'!E41/'a24'!E41*100</f>
        <v>3.8288139965974266</v>
      </c>
      <c r="F41" s="5">
        <f>'a25'!F41/'a24'!F41*100</f>
        <v>3.5400318972459828</v>
      </c>
      <c r="G41" s="5">
        <f>'a25'!G41/'a24'!G41*100</f>
        <v>3.135679748400142</v>
      </c>
      <c r="H41" s="5">
        <f>'a25'!H41/'a24'!H41*100</f>
        <v>3.2494443089089469</v>
      </c>
      <c r="I41" s="5">
        <f>'a25'!I41/'a24'!I41*100</f>
        <v>3.1248279745220588</v>
      </c>
      <c r="J41" s="5">
        <f>'a25'!J41/'a24'!J41*100</f>
        <v>3.1238757131571964</v>
      </c>
      <c r="K41" s="5">
        <f>'a25'!K41/'a24'!K41*100</f>
        <v>3.0195372581047057</v>
      </c>
      <c r="L41" s="5">
        <f>'a25'!L41/'a24'!L41*100</f>
        <v>3.1133390686526909</v>
      </c>
    </row>
    <row r="42" spans="1:12" ht="12.75" customHeight="1" x14ac:dyDescent="0.2">
      <c r="A42" s="1">
        <v>2019</v>
      </c>
      <c r="B42" s="5">
        <f>'a25'!B42/'a24'!B42*100</f>
        <v>3.1535378275831367</v>
      </c>
      <c r="C42" s="5">
        <f>'a25'!C42/'a24'!C42*100</f>
        <v>2.8605454147602489</v>
      </c>
      <c r="D42" s="5">
        <f>'a25'!D42/'a24'!D42*100</f>
        <v>3.3953759214926271</v>
      </c>
      <c r="E42" s="5">
        <f>'a25'!E42/'a24'!E42*100</f>
        <v>3.9429826025516959</v>
      </c>
      <c r="F42" s="5">
        <f>'a25'!F42/'a24'!F42*100</f>
        <v>3.596012317036839</v>
      </c>
      <c r="G42" s="5">
        <f>'a25'!G42/'a24'!G42*100</f>
        <v>3.0270376038955717</v>
      </c>
      <c r="H42" s="5">
        <f>'a25'!H42/'a24'!H42*100</f>
        <v>3.2332181737806236</v>
      </c>
      <c r="I42" s="5">
        <f>'a25'!I42/'a24'!I42*100</f>
        <v>3.0941810528456735</v>
      </c>
      <c r="J42" s="5">
        <f>'a25'!J42/'a24'!J42*100</f>
        <v>3.1876665665880495</v>
      </c>
      <c r="K42" s="5">
        <f>'a25'!K42/'a24'!K42*100</f>
        <v>2.9674546878767734</v>
      </c>
      <c r="L42" s="5">
        <f>'a25'!L42/'a24'!L42*100</f>
        <v>3.1414428990652485</v>
      </c>
    </row>
    <row r="43" spans="1:12" ht="12.75" customHeight="1" x14ac:dyDescent="0.2">
      <c r="A43" s="1">
        <v>2020</v>
      </c>
      <c r="B43" s="5">
        <f>'a25'!B43/'a24'!B43*100</f>
        <v>2.9191495617445473</v>
      </c>
      <c r="C43" s="5">
        <f>'a25'!C43/'a24'!C43*100</f>
        <v>2.7219695306638805</v>
      </c>
      <c r="D43" s="5">
        <f>'a25'!D43/'a24'!D43*100</f>
        <v>3.0462844082813918</v>
      </c>
      <c r="E43" s="5">
        <f>'a25'!E43/'a24'!E43*100</f>
        <v>3.6033745950259148</v>
      </c>
      <c r="F43" s="5">
        <f>'a25'!F43/'a24'!F43*100</f>
        <v>3.3981822716062213</v>
      </c>
      <c r="G43" s="5">
        <f>'a25'!G43/'a24'!G43*100</f>
        <v>3.0599127221580238</v>
      </c>
      <c r="H43" s="5">
        <f>'a25'!H43/'a24'!H43*100</f>
        <v>2.9222780860461435</v>
      </c>
      <c r="I43" s="5">
        <f>'a25'!I43/'a24'!I43*100</f>
        <v>2.7491043195007823</v>
      </c>
      <c r="J43" s="5">
        <f>'a25'!J43/'a24'!J43*100</f>
        <v>2.8310436207824878</v>
      </c>
      <c r="K43" s="5">
        <f>'a25'!K43/'a24'!K43*100</f>
        <v>2.7776556714087337</v>
      </c>
      <c r="L43" s="5">
        <f>'a25'!L43/'a24'!L43*100</f>
        <v>2.7544147678848141</v>
      </c>
    </row>
    <row r="44" spans="1:12" ht="12.75" customHeight="1" x14ac:dyDescent="0.2">
      <c r="A44" s="1">
        <v>2021</v>
      </c>
      <c r="B44" s="5">
        <f>'a25'!B44/'a24'!B44*100</f>
        <v>3.2013112774894568</v>
      </c>
      <c r="C44" s="5">
        <f>'a25'!C44/'a24'!C44*100</f>
        <v>2.6759554621321984</v>
      </c>
      <c r="D44" s="5">
        <f>'a25'!D44/'a24'!D44*100</f>
        <v>3.1243540409047177</v>
      </c>
      <c r="E44" s="5">
        <f>'a25'!E44/'a24'!E44*100</f>
        <v>3.8695064010877438</v>
      </c>
      <c r="F44" s="5">
        <f>'a25'!F44/'a24'!F44*100</f>
        <v>3.5085369355679026</v>
      </c>
      <c r="G44" s="5">
        <f>'a25'!G44/'a24'!G44*100</f>
        <v>3.2842811241026246</v>
      </c>
      <c r="H44" s="5">
        <f>'a25'!H44/'a24'!H44*100</f>
        <v>3.2965921642982385</v>
      </c>
      <c r="I44" s="5">
        <f>'a25'!I44/'a24'!I44*100</f>
        <v>3.0821337997307312</v>
      </c>
      <c r="J44" s="5">
        <f>'a25'!J44/'a24'!J44*100</f>
        <v>3.1782245683344303</v>
      </c>
      <c r="K44" s="5">
        <f>'a25'!K44/'a24'!K44*100</f>
        <v>2.9638779520002547</v>
      </c>
      <c r="L44" s="5">
        <f>'a25'!L44/'a24'!L44*100</f>
        <v>3.0021350435855512</v>
      </c>
    </row>
    <row r="45" spans="1:12" ht="12.75" customHeight="1" x14ac:dyDescent="0.2">
      <c r="A45" s="1">
        <v>2022</v>
      </c>
      <c r="B45" s="5">
        <f>'a25'!B45/'a24'!B45*100</f>
        <v>3.209433235603524</v>
      </c>
      <c r="C45" s="5">
        <f>'a25'!C45/'a24'!C45*100</f>
        <v>2.8698738086779345</v>
      </c>
      <c r="D45" s="5">
        <f>'a25'!D45/'a24'!D45*100</f>
        <v>3.2062339513630329</v>
      </c>
      <c r="E45" s="5">
        <f>'a25'!E45/'a24'!E45*100</f>
        <v>4.0417592961677329</v>
      </c>
      <c r="F45" s="5">
        <f>'a25'!F45/'a24'!F45*100</f>
        <v>3.689252200025936</v>
      </c>
      <c r="G45" s="5">
        <f>'a25'!G45/'a24'!G45*100</f>
        <v>3.2390735568290063</v>
      </c>
      <c r="H45" s="5">
        <f>'a25'!H45/'a24'!H45*100</f>
        <v>3.2321352331693745</v>
      </c>
      <c r="I45" s="5">
        <f>'a25'!I45/'a24'!I45*100</f>
        <v>2.9996810422300788</v>
      </c>
      <c r="J45" s="5">
        <f>'a25'!J45/'a24'!J45*100</f>
        <v>2.9559464633003678</v>
      </c>
      <c r="K45" s="5">
        <f>'a25'!K45/'a24'!K45*100</f>
        <v>3.0443172732139994</v>
      </c>
      <c r="L45" s="5">
        <f>'a25'!L45/'a24'!L45*100</f>
        <v>3.2023735312884605</v>
      </c>
    </row>
    <row r="46" spans="1:12" ht="12.75" customHeight="1" x14ac:dyDescent="0.2">
      <c r="A46" s="1">
        <v>2023</v>
      </c>
      <c r="B46" s="5">
        <f>'a25'!B46/'a24'!B46*100</f>
        <v>3.2014311346115027</v>
      </c>
      <c r="C46" s="5">
        <f>'a25'!C46/'a24'!C46*100</f>
        <v>2.7895383367879454</v>
      </c>
      <c r="D46" s="5">
        <f>'a25'!D46/'a24'!D46*100</f>
        <v>3.1006758582583709</v>
      </c>
      <c r="E46" s="5">
        <f>'a25'!E46/'a24'!E46*100</f>
        <v>3.8928618692796033</v>
      </c>
      <c r="F46" s="5">
        <f>'a25'!F46/'a24'!F46*100</f>
        <v>3.6019679823529409</v>
      </c>
      <c r="G46" s="5">
        <f>'a25'!G46/'a24'!G46*100</f>
        <v>3.2984272009127444</v>
      </c>
      <c r="H46" s="5">
        <f>'a25'!H46/'a24'!H46*100</f>
        <v>3.2014788079071361</v>
      </c>
      <c r="I46" s="5">
        <f>'a25'!I46/'a24'!I46*100</f>
        <v>2.8523945927485785</v>
      </c>
      <c r="J46" s="5">
        <f>'a25'!J46/'a24'!J46*100</f>
        <v>3.0920823813175571</v>
      </c>
      <c r="K46" s="5">
        <f>'a25'!K46/'a24'!K46*100</f>
        <v>3.0095357308987758</v>
      </c>
      <c r="L46" s="5">
        <f>'a25'!L46/'a24'!L46*100</f>
        <v>3.2341459959648362</v>
      </c>
    </row>
    <row r="47" spans="1:12" ht="12.75" customHeight="1" x14ac:dyDescent="0.2"/>
    <row r="48" spans="1:12" ht="12.75" customHeight="1" x14ac:dyDescent="0.2">
      <c r="B48" s="1" t="s">
        <v>465</v>
      </c>
      <c r="C48" s="1" t="s">
        <v>465</v>
      </c>
      <c r="D48" s="5"/>
      <c r="E48" s="5"/>
      <c r="F48" s="5"/>
      <c r="G48" s="5"/>
      <c r="H48" s="5"/>
      <c r="I48" s="5"/>
      <c r="J48" s="5"/>
      <c r="K48" s="5"/>
      <c r="L48" s="5"/>
    </row>
    <row r="49" spans="1:12" ht="12.75" customHeight="1" x14ac:dyDescent="0.2">
      <c r="A49" s="1" t="s">
        <v>157</v>
      </c>
      <c r="B49" s="5">
        <f>(POWER(B23/B4, 1/19)-1)*100</f>
        <v>2.2291364471233255</v>
      </c>
      <c r="C49" s="5">
        <f>(POWER(C23/C4, 1/19)-1)*100</f>
        <v>-2.1285037732919232</v>
      </c>
      <c r="D49" s="5">
        <f t="shared" ref="D49:L49" si="0">(POWER(D23/D4, 1/19)-1)*100</f>
        <v>-1.0856337301432428</v>
      </c>
      <c r="E49" s="5">
        <f t="shared" si="0"/>
        <v>3.3026202444468522</v>
      </c>
      <c r="F49" s="5">
        <f t="shared" si="0"/>
        <v>1.1575920025486575</v>
      </c>
      <c r="G49" s="5">
        <f t="shared" si="0"/>
        <v>2.3104040676734883</v>
      </c>
      <c r="H49" s="5">
        <f t="shared" si="0"/>
        <v>2.6073388387484187</v>
      </c>
      <c r="I49" s="5">
        <f t="shared" si="0"/>
        <v>1.9124210198382618</v>
      </c>
      <c r="J49" s="5">
        <f t="shared" si="0"/>
        <v>3.3892175315363815</v>
      </c>
      <c r="K49" s="5">
        <f t="shared" si="0"/>
        <v>2.4575138374383076</v>
      </c>
      <c r="L49" s="5">
        <f t="shared" si="0"/>
        <v>1.4225723432745863</v>
      </c>
    </row>
    <row r="50" spans="1:12" ht="12.75" customHeight="1" x14ac:dyDescent="0.2">
      <c r="A50" s="5" t="s">
        <v>158</v>
      </c>
      <c r="B50" s="5">
        <f>(POWER(B31/B23, 1/8)-1)*100</f>
        <v>1.0097042991142224</v>
      </c>
      <c r="C50" s="5">
        <f>(POWER(C31/C23, 1/8)-1)*100</f>
        <v>0.95793911042911795</v>
      </c>
      <c r="D50" s="5">
        <f t="shared" ref="D50:L50" si="1">(POWER(D31/D23, 1/8)-1)*100</f>
        <v>-3.4946019484105584E-2</v>
      </c>
      <c r="E50" s="5">
        <f t="shared" si="1"/>
        <v>1.6450532469368451</v>
      </c>
      <c r="F50" s="5">
        <f t="shared" si="1"/>
        <v>2.1467961671544522</v>
      </c>
      <c r="G50" s="5">
        <f t="shared" si="1"/>
        <v>1.2466193390758384</v>
      </c>
      <c r="H50" s="5">
        <f t="shared" si="1"/>
        <v>1.4357032210791765</v>
      </c>
      <c r="I50" s="5">
        <f t="shared" si="1"/>
        <v>0.691738195100422</v>
      </c>
      <c r="J50" s="5">
        <f t="shared" si="1"/>
        <v>-1.7791198956637055</v>
      </c>
      <c r="K50" s="5">
        <f t="shared" si="1"/>
        <v>-3.0486644104688043E-2</v>
      </c>
      <c r="L50" s="5">
        <f t="shared" si="1"/>
        <v>1.1635965162162476</v>
      </c>
    </row>
    <row r="51" spans="1:12" x14ac:dyDescent="0.2">
      <c r="A51" s="5" t="s">
        <v>159</v>
      </c>
      <c r="B51" s="5">
        <f>(POWER(B42/B31, 1/11)-1)*100</f>
        <v>0.80093505389771114</v>
      </c>
      <c r="C51" s="5">
        <f>(POWER(C42/C31, 1/11)-1)*100</f>
        <v>0.6792881426288977</v>
      </c>
      <c r="D51" s="5">
        <f t="shared" ref="D51:L51" si="2">(POWER(D42/D31, 1/11)-1)*100</f>
        <v>1.1261035521637819</v>
      </c>
      <c r="E51" s="5">
        <f t="shared" si="2"/>
        <v>1.2986178475162147</v>
      </c>
      <c r="F51" s="5">
        <f t="shared" si="2"/>
        <v>0.68837543190194417</v>
      </c>
      <c r="G51" s="5">
        <f t="shared" si="2"/>
        <v>0.67081669417974332</v>
      </c>
      <c r="H51" s="5">
        <f t="shared" si="2"/>
        <v>0.12308568206258474</v>
      </c>
      <c r="I51" s="5">
        <f t="shared" si="2"/>
        <v>-4.8119968632631682E-3</v>
      </c>
      <c r="J51" s="5">
        <f t="shared" si="2"/>
        <v>3.3658553925557388</v>
      </c>
      <c r="K51" s="5">
        <f t="shared" si="2"/>
        <v>2.2151594615205994</v>
      </c>
      <c r="L51" s="5">
        <f t="shared" si="2"/>
        <v>1.3224185942918076</v>
      </c>
    </row>
    <row r="52" spans="1:12" x14ac:dyDescent="0.2">
      <c r="A52" s="5" t="s">
        <v>160</v>
      </c>
      <c r="B52" s="5">
        <f>(POWER(B46/B42, 1/4)-1)*100</f>
        <v>0.37753580066666181</v>
      </c>
      <c r="C52" s="5">
        <f>(POWER(C46/C42, 1/4)-1)*100</f>
        <v>-0.62643465660768838</v>
      </c>
      <c r="D52" s="5">
        <f t="shared" ref="D52:L52" si="3">(POWER(D46/D42, 1/4)-1)*100</f>
        <v>-2.2442919139048167</v>
      </c>
      <c r="E52" s="5">
        <f t="shared" si="3"/>
        <v>-0.31931052783774616</v>
      </c>
      <c r="F52" s="5">
        <f t="shared" si="3"/>
        <v>4.1378960061932979E-2</v>
      </c>
      <c r="G52" s="5">
        <f t="shared" si="3"/>
        <v>2.1697361418707706</v>
      </c>
      <c r="H52" s="5">
        <f t="shared" si="3"/>
        <v>-0.24632485425384321</v>
      </c>
      <c r="I52" s="5">
        <f t="shared" si="3"/>
        <v>-2.0135619941284544</v>
      </c>
      <c r="J52" s="5">
        <f t="shared" si="3"/>
        <v>-0.75822068279431942</v>
      </c>
      <c r="K52" s="5">
        <f t="shared" si="3"/>
        <v>0.35265152527828025</v>
      </c>
      <c r="L52" s="5">
        <f t="shared" si="3"/>
        <v>0.72971674727364544</v>
      </c>
    </row>
    <row r="53" spans="1:12" x14ac:dyDescent="0.2">
      <c r="A53" s="1" t="s">
        <v>161</v>
      </c>
      <c r="B53" s="5">
        <f>(POWER(B46/B4, 1/42)-1)*100</f>
        <v>1.4438492384395651</v>
      </c>
      <c r="C53" s="5">
        <f>(POWER(C46/C4, 1/42)-1)*100</f>
        <v>-0.67196674672801437</v>
      </c>
      <c r="D53" s="5">
        <f t="shared" ref="D53:L53" si="4">(POWER(D46/D4, 1/42)-1)*100</f>
        <v>-0.42246147479482188</v>
      </c>
      <c r="E53" s="5">
        <f t="shared" si="4"/>
        <v>2.1101155593830523</v>
      </c>
      <c r="F53" s="5">
        <f t="shared" si="4"/>
        <v>1.1150326814662659</v>
      </c>
      <c r="G53" s="5">
        <f t="shared" si="4"/>
        <v>1.6624780372748837</v>
      </c>
      <c r="H53" s="5">
        <f t="shared" si="4"/>
        <v>1.4551323636853741</v>
      </c>
      <c r="I53" s="5">
        <f t="shared" si="4"/>
        <v>0.79645006987079103</v>
      </c>
      <c r="J53" s="5">
        <f t="shared" si="4"/>
        <v>1.9797555258260768</v>
      </c>
      <c r="K53" s="5">
        <f t="shared" si="4"/>
        <v>1.7143685190019964</v>
      </c>
      <c r="L53" s="5">
        <f t="shared" si="4"/>
        <v>1.2808233042879369</v>
      </c>
    </row>
    <row r="57" spans="1:12" x14ac:dyDescent="0.2">
      <c r="B57" s="1" t="s">
        <v>1010</v>
      </c>
    </row>
    <row r="58" spans="1:12" x14ac:dyDescent="0.2">
      <c r="B58" s="1" t="s">
        <v>1011</v>
      </c>
    </row>
  </sheetData>
  <phoneticPr fontId="19" type="noConversion"/>
  <pageMargins left="0.75" right="0.75" top="1" bottom="1" header="0.5" footer="0.5"/>
  <pageSetup scale="73" orientation="landscape" r:id="rId1"/>
  <headerFooter alignWithMargins="0"/>
  <rowBreaks count="2" manualBreakCount="2">
    <brk id="57" max="16383" man="1"/>
    <brk id="63" max="16383"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92D050"/>
  </sheetPr>
  <dimension ref="A1:BZ69"/>
  <sheetViews>
    <sheetView zoomScale="85" zoomScaleNormal="85" workbookViewId="0">
      <pane xSplit="1" ySplit="3" topLeftCell="B4" activePane="bottomRight" state="frozen"/>
      <selection pane="topRight" activeCell="B1" sqref="B1"/>
      <selection pane="bottomLeft" activeCell="A4" sqref="A4"/>
      <selection pane="bottomRight" activeCell="G62" sqref="G62"/>
    </sheetView>
  </sheetViews>
  <sheetFormatPr defaultColWidth="8.875" defaultRowHeight="12.75" x14ac:dyDescent="0.2"/>
  <cols>
    <col min="1" max="1" width="13.25" style="1" customWidth="1"/>
    <col min="2" max="2" width="12.25" style="4" customWidth="1"/>
    <col min="3" max="4" width="10" style="4" customWidth="1"/>
    <col min="5" max="6" width="10" style="5" customWidth="1"/>
    <col min="7" max="7" width="9.875" style="5" customWidth="1"/>
    <col min="8" max="8" width="10" style="5" customWidth="1"/>
    <col min="9" max="11" width="10" style="4" customWidth="1"/>
    <col min="12" max="15" width="10" style="5" customWidth="1"/>
    <col min="16" max="18" width="10" style="4" customWidth="1"/>
    <col min="19" max="22" width="10" style="5" customWidth="1"/>
    <col min="23" max="25" width="10" style="4" customWidth="1"/>
    <col min="26" max="29" width="10" style="5" customWidth="1"/>
    <col min="30" max="32" width="10" style="4" customWidth="1"/>
    <col min="33" max="36" width="10" style="5" customWidth="1"/>
    <col min="37" max="37" width="10.875" style="4" customWidth="1"/>
    <col min="38" max="39" width="10" style="4" customWidth="1"/>
    <col min="40" max="43" width="10" style="5" customWidth="1"/>
    <col min="44" max="46" width="10" style="4" customWidth="1"/>
    <col min="47" max="50" width="10" style="5" customWidth="1"/>
    <col min="51" max="53" width="10" style="4" customWidth="1"/>
    <col min="54" max="57" width="10" style="5" customWidth="1"/>
    <col min="58" max="60" width="10" style="4" customWidth="1"/>
    <col min="61" max="64" width="10" style="5" customWidth="1"/>
    <col min="65" max="67" width="10" style="4" customWidth="1"/>
    <col min="68" max="71" width="10" style="5" customWidth="1"/>
    <col min="72" max="72" width="11" style="4" customWidth="1"/>
    <col min="73" max="74" width="10" style="4" customWidth="1"/>
    <col min="75" max="78" width="10" style="5" customWidth="1"/>
    <col min="79" max="83" width="10" style="1" customWidth="1"/>
    <col min="84" max="16384" width="8.875" style="1"/>
  </cols>
  <sheetData>
    <row r="1" spans="1:78" x14ac:dyDescent="0.2">
      <c r="B1" s="4" t="s">
        <v>1012</v>
      </c>
      <c r="P1" s="4" t="s">
        <v>1013</v>
      </c>
      <c r="AD1" s="4" t="s">
        <v>1014</v>
      </c>
      <c r="AR1" s="4" t="s">
        <v>1015</v>
      </c>
      <c r="BF1" s="4" t="s">
        <v>1016</v>
      </c>
      <c r="BT1" s="4" t="s">
        <v>1017</v>
      </c>
    </row>
    <row r="2" spans="1:78" x14ac:dyDescent="0.2">
      <c r="B2" s="4" t="s">
        <v>101</v>
      </c>
      <c r="H2" s="223"/>
      <c r="I2" s="34" t="s">
        <v>102</v>
      </c>
      <c r="O2" s="223"/>
      <c r="P2" s="4" t="s">
        <v>103</v>
      </c>
      <c r="V2" s="223"/>
      <c r="W2" s="4" t="s">
        <v>104</v>
      </c>
      <c r="AC2" s="223"/>
      <c r="AD2" s="4" t="s">
        <v>105</v>
      </c>
      <c r="AJ2" s="223"/>
      <c r="AK2" s="4" t="s">
        <v>106</v>
      </c>
      <c r="AQ2" s="223"/>
      <c r="AR2" s="4" t="s">
        <v>107</v>
      </c>
      <c r="AX2" s="223"/>
      <c r="AY2" s="4" t="s">
        <v>108</v>
      </c>
      <c r="BE2" s="223"/>
      <c r="BF2" s="4" t="s">
        <v>109</v>
      </c>
      <c r="BL2" s="223"/>
      <c r="BM2" s="4" t="s">
        <v>110</v>
      </c>
      <c r="BS2" s="223"/>
      <c r="BT2" s="4" t="s">
        <v>111</v>
      </c>
      <c r="BZ2" s="223"/>
    </row>
    <row r="3" spans="1:78" s="3" customFormat="1" ht="90" customHeight="1" x14ac:dyDescent="0.2">
      <c r="B3" s="14" t="s">
        <v>1018</v>
      </c>
      <c r="C3" s="14" t="s">
        <v>1019</v>
      </c>
      <c r="D3" s="14" t="s">
        <v>1020</v>
      </c>
      <c r="E3" s="8" t="s">
        <v>1021</v>
      </c>
      <c r="F3" s="8" t="s">
        <v>1022</v>
      </c>
      <c r="G3" s="8" t="s">
        <v>1023</v>
      </c>
      <c r="H3" s="224" t="s">
        <v>1024</v>
      </c>
      <c r="I3" s="14" t="s">
        <v>1018</v>
      </c>
      <c r="J3" s="14" t="s">
        <v>1019</v>
      </c>
      <c r="K3" s="14" t="s">
        <v>1020</v>
      </c>
      <c r="L3" s="8" t="s">
        <v>1021</v>
      </c>
      <c r="M3" s="8" t="s">
        <v>1022</v>
      </c>
      <c r="N3" s="8" t="s">
        <v>1023</v>
      </c>
      <c r="O3" s="224" t="s">
        <v>1024</v>
      </c>
      <c r="P3" s="14" t="s">
        <v>1018</v>
      </c>
      <c r="Q3" s="14" t="s">
        <v>1019</v>
      </c>
      <c r="R3" s="14" t="s">
        <v>1020</v>
      </c>
      <c r="S3" s="8" t="s">
        <v>1021</v>
      </c>
      <c r="T3" s="8" t="s">
        <v>1022</v>
      </c>
      <c r="U3" s="8" t="s">
        <v>1023</v>
      </c>
      <c r="V3" s="224" t="s">
        <v>1024</v>
      </c>
      <c r="W3" s="14" t="s">
        <v>1018</v>
      </c>
      <c r="X3" s="14" t="s">
        <v>1019</v>
      </c>
      <c r="Y3" s="14" t="s">
        <v>1020</v>
      </c>
      <c r="Z3" s="8" t="s">
        <v>1021</v>
      </c>
      <c r="AA3" s="8" t="s">
        <v>1022</v>
      </c>
      <c r="AB3" s="8" t="s">
        <v>1023</v>
      </c>
      <c r="AC3" s="224" t="s">
        <v>1024</v>
      </c>
      <c r="AD3" s="14" t="s">
        <v>1018</v>
      </c>
      <c r="AE3" s="14" t="s">
        <v>1019</v>
      </c>
      <c r="AF3" s="14" t="s">
        <v>1020</v>
      </c>
      <c r="AG3" s="8" t="s">
        <v>1021</v>
      </c>
      <c r="AH3" s="8" t="s">
        <v>1022</v>
      </c>
      <c r="AI3" s="8" t="s">
        <v>1023</v>
      </c>
      <c r="AJ3" s="224" t="s">
        <v>1024</v>
      </c>
      <c r="AK3" s="14" t="s">
        <v>1018</v>
      </c>
      <c r="AL3" s="14" t="s">
        <v>1019</v>
      </c>
      <c r="AM3" s="14" t="s">
        <v>1020</v>
      </c>
      <c r="AN3" s="8" t="s">
        <v>1021</v>
      </c>
      <c r="AO3" s="8" t="s">
        <v>1022</v>
      </c>
      <c r="AP3" s="8" t="s">
        <v>1023</v>
      </c>
      <c r="AQ3" s="224" t="s">
        <v>1024</v>
      </c>
      <c r="AR3" s="14" t="s">
        <v>1018</v>
      </c>
      <c r="AS3" s="14" t="s">
        <v>1019</v>
      </c>
      <c r="AT3" s="14" t="s">
        <v>1020</v>
      </c>
      <c r="AU3" s="8" t="s">
        <v>1021</v>
      </c>
      <c r="AV3" s="8" t="s">
        <v>1022</v>
      </c>
      <c r="AW3" s="8" t="s">
        <v>1023</v>
      </c>
      <c r="AX3" s="224" t="s">
        <v>1024</v>
      </c>
      <c r="AY3" s="14" t="s">
        <v>1018</v>
      </c>
      <c r="AZ3" s="14" t="s">
        <v>1019</v>
      </c>
      <c r="BA3" s="14" t="s">
        <v>1020</v>
      </c>
      <c r="BB3" s="8" t="s">
        <v>1021</v>
      </c>
      <c r="BC3" s="8" t="s">
        <v>1022</v>
      </c>
      <c r="BD3" s="8" t="s">
        <v>1023</v>
      </c>
      <c r="BE3" s="224" t="s">
        <v>1024</v>
      </c>
      <c r="BF3" s="14" t="s">
        <v>1018</v>
      </c>
      <c r="BG3" s="14" t="s">
        <v>1019</v>
      </c>
      <c r="BH3" s="14" t="s">
        <v>1020</v>
      </c>
      <c r="BI3" s="8" t="s">
        <v>1021</v>
      </c>
      <c r="BJ3" s="8" t="s">
        <v>1022</v>
      </c>
      <c r="BK3" s="8" t="s">
        <v>1023</v>
      </c>
      <c r="BL3" s="224" t="s">
        <v>1024</v>
      </c>
      <c r="BM3" s="14" t="s">
        <v>1018</v>
      </c>
      <c r="BN3" s="14" t="s">
        <v>1019</v>
      </c>
      <c r="BO3" s="14" t="s">
        <v>1020</v>
      </c>
      <c r="BP3" s="8" t="s">
        <v>1021</v>
      </c>
      <c r="BQ3" s="8" t="s">
        <v>1022</v>
      </c>
      <c r="BR3" s="8" t="s">
        <v>1023</v>
      </c>
      <c r="BS3" s="224" t="s">
        <v>1024</v>
      </c>
      <c r="BT3" s="14" t="s">
        <v>1018</v>
      </c>
      <c r="BU3" s="14" t="s">
        <v>1019</v>
      </c>
      <c r="BV3" s="14" t="s">
        <v>1020</v>
      </c>
      <c r="BW3" s="8" t="s">
        <v>1021</v>
      </c>
      <c r="BX3" s="8" t="s">
        <v>1022</v>
      </c>
      <c r="BY3" s="8" t="s">
        <v>1023</v>
      </c>
      <c r="BZ3" s="224" t="s">
        <v>1024</v>
      </c>
    </row>
    <row r="4" spans="1:78" ht="37.5" customHeight="1" x14ac:dyDescent="0.2">
      <c r="B4" s="4" t="s">
        <v>145</v>
      </c>
      <c r="C4" s="4" t="s">
        <v>1025</v>
      </c>
      <c r="D4" s="4" t="s">
        <v>147</v>
      </c>
      <c r="E4" s="5" t="s">
        <v>1026</v>
      </c>
      <c r="F4" s="5" t="s">
        <v>149</v>
      </c>
      <c r="G4" s="5" t="s">
        <v>150</v>
      </c>
      <c r="H4" s="223" t="s">
        <v>1027</v>
      </c>
      <c r="I4" s="4" t="s">
        <v>145</v>
      </c>
      <c r="J4" s="4" t="s">
        <v>1025</v>
      </c>
      <c r="K4" s="4" t="s">
        <v>147</v>
      </c>
      <c r="L4" s="5" t="s">
        <v>1026</v>
      </c>
      <c r="M4" s="5" t="s">
        <v>149</v>
      </c>
      <c r="N4" s="5" t="s">
        <v>150</v>
      </c>
      <c r="O4" s="223" t="s">
        <v>1027</v>
      </c>
      <c r="P4" s="4" t="s">
        <v>145</v>
      </c>
      <c r="Q4" s="4" t="s">
        <v>1025</v>
      </c>
      <c r="R4" s="4" t="s">
        <v>147</v>
      </c>
      <c r="S4" s="5" t="s">
        <v>1026</v>
      </c>
      <c r="T4" s="5" t="s">
        <v>149</v>
      </c>
      <c r="U4" s="5" t="s">
        <v>150</v>
      </c>
      <c r="V4" s="223" t="s">
        <v>1027</v>
      </c>
      <c r="W4" s="4" t="s">
        <v>145</v>
      </c>
      <c r="X4" s="4" t="s">
        <v>1025</v>
      </c>
      <c r="Y4" s="4" t="s">
        <v>147</v>
      </c>
      <c r="Z4" s="5" t="s">
        <v>1026</v>
      </c>
      <c r="AA4" s="5" t="s">
        <v>149</v>
      </c>
      <c r="AB4" s="5" t="s">
        <v>150</v>
      </c>
      <c r="AC4" s="223" t="s">
        <v>1027</v>
      </c>
      <c r="AD4" s="4" t="s">
        <v>145</v>
      </c>
      <c r="AE4" s="4" t="s">
        <v>1025</v>
      </c>
      <c r="AF4" s="4" t="s">
        <v>147</v>
      </c>
      <c r="AG4" s="5" t="s">
        <v>1026</v>
      </c>
      <c r="AH4" s="5" t="s">
        <v>149</v>
      </c>
      <c r="AI4" s="5" t="s">
        <v>150</v>
      </c>
      <c r="AJ4" s="223" t="s">
        <v>1027</v>
      </c>
      <c r="AK4" s="4" t="s">
        <v>145</v>
      </c>
      <c r="AL4" s="4" t="s">
        <v>1025</v>
      </c>
      <c r="AM4" s="4" t="s">
        <v>147</v>
      </c>
      <c r="AN4" s="5" t="s">
        <v>1026</v>
      </c>
      <c r="AO4" s="5" t="s">
        <v>149</v>
      </c>
      <c r="AP4" s="5" t="s">
        <v>150</v>
      </c>
      <c r="AQ4" s="223" t="s">
        <v>1027</v>
      </c>
      <c r="AR4" s="4" t="s">
        <v>145</v>
      </c>
      <c r="AS4" s="4" t="s">
        <v>1025</v>
      </c>
      <c r="AT4" s="4" t="s">
        <v>147</v>
      </c>
      <c r="AU4" s="5" t="s">
        <v>1026</v>
      </c>
      <c r="AV4" s="5" t="s">
        <v>149</v>
      </c>
      <c r="AW4" s="5" t="s">
        <v>150</v>
      </c>
      <c r="AX4" s="223" t="s">
        <v>1027</v>
      </c>
      <c r="AY4" s="4" t="s">
        <v>145</v>
      </c>
      <c r="AZ4" s="4" t="s">
        <v>1025</v>
      </c>
      <c r="BA4" s="4" t="s">
        <v>147</v>
      </c>
      <c r="BB4" s="5" t="s">
        <v>1026</v>
      </c>
      <c r="BC4" s="5" t="s">
        <v>149</v>
      </c>
      <c r="BD4" s="5" t="s">
        <v>150</v>
      </c>
      <c r="BE4" s="223" t="s">
        <v>1027</v>
      </c>
      <c r="BF4" s="4" t="s">
        <v>145</v>
      </c>
      <c r="BG4" s="4" t="s">
        <v>1025</v>
      </c>
      <c r="BH4" s="4" t="s">
        <v>147</v>
      </c>
      <c r="BI4" s="5" t="s">
        <v>1026</v>
      </c>
      <c r="BJ4" s="5" t="s">
        <v>149</v>
      </c>
      <c r="BK4" s="5" t="s">
        <v>150</v>
      </c>
      <c r="BL4" s="223" t="s">
        <v>1027</v>
      </c>
      <c r="BM4" s="4" t="s">
        <v>145</v>
      </c>
      <c r="BN4" s="4" t="s">
        <v>1025</v>
      </c>
      <c r="BO4" s="4" t="s">
        <v>147</v>
      </c>
      <c r="BP4" s="5" t="s">
        <v>1026</v>
      </c>
      <c r="BQ4" s="5" t="s">
        <v>149</v>
      </c>
      <c r="BR4" s="5" t="s">
        <v>150</v>
      </c>
      <c r="BS4" s="223" t="s">
        <v>1027</v>
      </c>
      <c r="BT4" s="4" t="s">
        <v>145</v>
      </c>
      <c r="BU4" s="4" t="s">
        <v>1025</v>
      </c>
      <c r="BV4" s="4" t="s">
        <v>147</v>
      </c>
      <c r="BW4" s="5" t="s">
        <v>1026</v>
      </c>
      <c r="BX4" s="5" t="s">
        <v>149</v>
      </c>
      <c r="BY4" s="5" t="s">
        <v>150</v>
      </c>
      <c r="BZ4" s="223" t="s">
        <v>1027</v>
      </c>
    </row>
    <row r="5" spans="1:78" ht="12.75" customHeight="1" x14ac:dyDescent="0.2">
      <c r="A5" s="1">
        <v>1981</v>
      </c>
      <c r="B5" s="188">
        <v>11594793</v>
      </c>
      <c r="C5" s="4">
        <f t="shared" ref="C5:C32" si="0">B5/2</f>
        <v>5797396.5</v>
      </c>
      <c r="D5" s="4">
        <v>68352</v>
      </c>
      <c r="E5" s="5">
        <f t="shared" ref="E5:E25" si="1">D5/C5*100</f>
        <v>1.179011992710866</v>
      </c>
      <c r="F5" s="189">
        <v>40.5</v>
      </c>
      <c r="G5" s="189">
        <v>37.9</v>
      </c>
      <c r="H5" s="223">
        <f t="shared" ref="H5:H10" si="2">F5*G5/100/100</f>
        <v>0.15349500000000002</v>
      </c>
      <c r="I5" s="188">
        <v>251110</v>
      </c>
      <c r="J5" s="4">
        <f t="shared" ref="J5:J30" si="3">I5/2</f>
        <v>125555</v>
      </c>
      <c r="K5" s="4">
        <v>600</v>
      </c>
      <c r="L5" s="5">
        <f t="shared" ref="L5:L25" si="4">K5/J5*100</f>
        <v>0.47787822070009162</v>
      </c>
      <c r="M5" s="189">
        <v>46.3</v>
      </c>
      <c r="N5" s="189">
        <v>45.7</v>
      </c>
      <c r="O5" s="223">
        <f>M5*N5/100/100</f>
        <v>0.21159099999999997</v>
      </c>
      <c r="P5" s="188">
        <v>54188</v>
      </c>
      <c r="Q5" s="4">
        <f t="shared" ref="Q5:Q30" si="5">P5/2</f>
        <v>27094</v>
      </c>
      <c r="R5" s="4">
        <v>195</v>
      </c>
      <c r="S5" s="5">
        <f t="shared" ref="S5:S25" si="6">R5/Q5*100</f>
        <v>0.71971654240791327</v>
      </c>
      <c r="T5" s="189">
        <v>48</v>
      </c>
      <c r="U5" s="189">
        <v>31.7</v>
      </c>
      <c r="V5" s="223">
        <f>T5*U5/100/100</f>
        <v>0.15215999999999999</v>
      </c>
      <c r="W5" s="188">
        <v>389391</v>
      </c>
      <c r="X5" s="4">
        <f t="shared" ref="X5:X30" si="7">W5/2</f>
        <v>194695.5</v>
      </c>
      <c r="Y5" s="4">
        <v>2301</v>
      </c>
      <c r="Z5" s="5">
        <f t="shared" ref="Z5:Z25" si="8">Y5/X5*100</f>
        <v>1.181845497199473</v>
      </c>
      <c r="AA5" s="189">
        <v>56.6</v>
      </c>
      <c r="AB5" s="189">
        <v>39.700000000000003</v>
      </c>
      <c r="AC5" s="223">
        <f>AA5*AB5/100/100</f>
        <v>0.22470200000000007</v>
      </c>
      <c r="AD5" s="188">
        <v>318442</v>
      </c>
      <c r="AE5" s="4">
        <f t="shared" ref="AE5:AE30" si="9">AD5/2</f>
        <v>159221</v>
      </c>
      <c r="AF5" s="4">
        <v>1338</v>
      </c>
      <c r="AG5" s="5">
        <f t="shared" ref="AG5:AG25" si="10">AF5/AE5*100</f>
        <v>0.84034141225089665</v>
      </c>
      <c r="AH5" s="189">
        <v>60.3</v>
      </c>
      <c r="AI5" s="189">
        <v>40.1</v>
      </c>
      <c r="AJ5" s="223">
        <f>AH5*AI5/100/100</f>
        <v>0.24180299999999999</v>
      </c>
      <c r="AK5" s="188">
        <v>3017823</v>
      </c>
      <c r="AL5" s="4">
        <f t="shared" ref="AL5:AL30" si="11">AK5/2</f>
        <v>1508911.5</v>
      </c>
      <c r="AM5" s="4">
        <v>19275</v>
      </c>
      <c r="AN5" s="5">
        <f t="shared" ref="AN5:AN25" si="12">AM5/AL5*100</f>
        <v>1.2774109018322148</v>
      </c>
      <c r="AO5" s="189">
        <v>45</v>
      </c>
      <c r="AP5" s="189">
        <v>40.799999999999997</v>
      </c>
      <c r="AQ5" s="223">
        <f>AO5*AP5/100/100</f>
        <v>0.18359999999999999</v>
      </c>
      <c r="AR5" s="188">
        <v>4181661</v>
      </c>
      <c r="AS5" s="4">
        <f t="shared" ref="AS5:AS30" si="13">AR5/2</f>
        <v>2090830.5</v>
      </c>
      <c r="AT5" s="4">
        <v>21954</v>
      </c>
      <c r="AU5" s="5">
        <f t="shared" ref="AU5:AU25" si="14">AT5/AS5*100</f>
        <v>1.0500133798507341</v>
      </c>
      <c r="AV5" s="189">
        <v>34.4</v>
      </c>
      <c r="AW5" s="189">
        <v>35.1</v>
      </c>
      <c r="AX5" s="223">
        <f>AV5*AW5/100/100</f>
        <v>0.120744</v>
      </c>
      <c r="AY5" s="188">
        <v>481056</v>
      </c>
      <c r="AZ5" s="4">
        <f t="shared" ref="AZ5:AZ30" si="15">AY5/2</f>
        <v>240528</v>
      </c>
      <c r="BA5" s="4">
        <v>2409</v>
      </c>
      <c r="BB5" s="5">
        <f t="shared" ref="BB5:BB25" si="16">BA5/AZ5*100</f>
        <v>1.0015465974855318</v>
      </c>
      <c r="BC5" s="189">
        <v>42.5</v>
      </c>
      <c r="BD5" s="189">
        <v>41</v>
      </c>
      <c r="BE5" s="223">
        <f>BC5*BD5/100/100</f>
        <v>0.17425000000000002</v>
      </c>
      <c r="BF5" s="188">
        <v>456364</v>
      </c>
      <c r="BG5" s="4">
        <f t="shared" ref="BG5:BG30" si="17">BF5/2</f>
        <v>228182</v>
      </c>
      <c r="BH5" s="4">
        <v>1953</v>
      </c>
      <c r="BI5" s="5">
        <f t="shared" ref="BI5:BI25" si="18">BH5/BG5*100</f>
        <v>0.85589573235399818</v>
      </c>
      <c r="BJ5" s="189">
        <v>54.1</v>
      </c>
      <c r="BK5" s="189">
        <v>30.9</v>
      </c>
      <c r="BL5" s="223">
        <f>BJ5*BK5/100/100</f>
        <v>0.16716899999999998</v>
      </c>
      <c r="BM5" s="188">
        <v>1061778</v>
      </c>
      <c r="BN5" s="4">
        <f t="shared" ref="BN5:BN30" si="19">BM5/2</f>
        <v>530889</v>
      </c>
      <c r="BO5" s="4">
        <v>8484</v>
      </c>
      <c r="BP5" s="5">
        <f t="shared" ref="BP5:BP25" si="20">BO5/BN5*100</f>
        <v>1.5980741736973267</v>
      </c>
      <c r="BQ5" s="189">
        <v>26.2</v>
      </c>
      <c r="BR5" s="189">
        <v>39.200000000000003</v>
      </c>
      <c r="BS5" s="223">
        <f>BQ5*BR5/100/100</f>
        <v>0.102704</v>
      </c>
      <c r="BT5" s="188">
        <v>1354589</v>
      </c>
      <c r="BU5" s="4">
        <f t="shared" ref="BU5:BU30" si="21">BT5/2</f>
        <v>677294.5</v>
      </c>
      <c r="BV5" s="4">
        <v>9696</v>
      </c>
      <c r="BW5" s="5">
        <f t="shared" ref="BW5:BW25" si="22">BV5/BU5*100</f>
        <v>1.4315781391994176</v>
      </c>
      <c r="BX5" s="189">
        <v>43.2</v>
      </c>
      <c r="BY5" s="189">
        <v>36.299999999999997</v>
      </c>
      <c r="BZ5" s="223">
        <f>BX5*BY5/100/100</f>
        <v>0.15681600000000001</v>
      </c>
    </row>
    <row r="6" spans="1:78" ht="12.75" customHeight="1" x14ac:dyDescent="0.2">
      <c r="A6" s="1">
        <v>1982</v>
      </c>
      <c r="B6" s="188">
        <v>11747582</v>
      </c>
      <c r="C6" s="4">
        <f t="shared" si="0"/>
        <v>5873791</v>
      </c>
      <c r="D6" s="4">
        <v>71409</v>
      </c>
      <c r="E6" s="5">
        <f t="shared" si="1"/>
        <v>1.2157225206004094</v>
      </c>
      <c r="F6" s="189">
        <v>43.7</v>
      </c>
      <c r="G6" s="189">
        <v>35.1</v>
      </c>
      <c r="H6" s="223">
        <f t="shared" si="2"/>
        <v>0.15338700000000002</v>
      </c>
      <c r="I6" s="188">
        <v>252169</v>
      </c>
      <c r="J6" s="4">
        <f t="shared" si="3"/>
        <v>126084.5</v>
      </c>
      <c r="K6" s="4">
        <v>660</v>
      </c>
      <c r="L6" s="5">
        <f t="shared" si="4"/>
        <v>0.52345847427717129</v>
      </c>
      <c r="M6" s="189">
        <v>54</v>
      </c>
      <c r="N6" s="189">
        <v>39.299999999999997</v>
      </c>
      <c r="O6" s="223">
        <f t="shared" ref="O6:O45" si="23">M6*N6/100/100</f>
        <v>0.21221999999999996</v>
      </c>
      <c r="P6" s="188">
        <v>54477</v>
      </c>
      <c r="Q6" s="4">
        <f t="shared" si="5"/>
        <v>27238.5</v>
      </c>
      <c r="R6" s="4">
        <v>213</v>
      </c>
      <c r="S6" s="5">
        <f t="shared" si="6"/>
        <v>0.78198138664023353</v>
      </c>
      <c r="T6" s="189">
        <v>47.8</v>
      </c>
      <c r="U6" s="189">
        <v>26.6</v>
      </c>
      <c r="V6" s="223">
        <f t="shared" ref="V6:V46" si="24">T6*U6/100/100</f>
        <v>0.12714800000000001</v>
      </c>
      <c r="W6" s="188">
        <v>392564</v>
      </c>
      <c r="X6" s="4">
        <f t="shared" si="7"/>
        <v>196282</v>
      </c>
      <c r="Y6" s="4">
        <v>2292</v>
      </c>
      <c r="Z6" s="5">
        <f t="shared" si="8"/>
        <v>1.1677076858805189</v>
      </c>
      <c r="AA6" s="189">
        <v>48.4</v>
      </c>
      <c r="AB6" s="189">
        <v>34.4</v>
      </c>
      <c r="AC6" s="223">
        <f t="shared" ref="AC6:AC46" si="25">AA6*AB6/100/100</f>
        <v>0.16649600000000001</v>
      </c>
      <c r="AD6" s="188">
        <v>320534</v>
      </c>
      <c r="AE6" s="4">
        <f t="shared" si="9"/>
        <v>160267</v>
      </c>
      <c r="AF6" s="4">
        <v>1671</v>
      </c>
      <c r="AG6" s="5">
        <f t="shared" si="10"/>
        <v>1.0426351026724154</v>
      </c>
      <c r="AH6" s="189">
        <v>60.3</v>
      </c>
      <c r="AI6" s="189">
        <v>34.1</v>
      </c>
      <c r="AJ6" s="223">
        <f t="shared" ref="AJ6:AJ46" si="26">AH6*AI6/100/100</f>
        <v>0.205623</v>
      </c>
      <c r="AK6" s="188">
        <v>3038600</v>
      </c>
      <c r="AL6" s="4">
        <f t="shared" si="11"/>
        <v>1519300</v>
      </c>
      <c r="AM6" s="4">
        <v>18660</v>
      </c>
      <c r="AN6" s="5">
        <f t="shared" si="12"/>
        <v>1.2281971960771407</v>
      </c>
      <c r="AO6" s="189">
        <v>52.3</v>
      </c>
      <c r="AP6" s="189">
        <v>33.4</v>
      </c>
      <c r="AQ6" s="223">
        <f t="shared" ref="AQ6:AQ46" si="27">AO6*AP6/100/100</f>
        <v>0.174682</v>
      </c>
      <c r="AR6" s="188">
        <v>4236306</v>
      </c>
      <c r="AS6" s="4">
        <f t="shared" si="13"/>
        <v>2118153</v>
      </c>
      <c r="AT6" s="4">
        <v>23967</v>
      </c>
      <c r="AU6" s="5">
        <f t="shared" si="14"/>
        <v>1.1315046646771976</v>
      </c>
      <c r="AV6" s="189">
        <v>38.1</v>
      </c>
      <c r="AW6" s="189">
        <v>36.200000000000003</v>
      </c>
      <c r="AX6" s="223">
        <f t="shared" ref="AX6:AX44" si="28">AV6*AW6/100/100</f>
        <v>0.13792200000000002</v>
      </c>
      <c r="AY6" s="188">
        <v>485692</v>
      </c>
      <c r="AZ6" s="4">
        <f t="shared" si="15"/>
        <v>242846</v>
      </c>
      <c r="BA6" s="4">
        <v>2406</v>
      </c>
      <c r="BB6" s="5">
        <f t="shared" si="16"/>
        <v>0.99075134035561641</v>
      </c>
      <c r="BC6" s="189">
        <v>46.1</v>
      </c>
      <c r="BD6" s="189">
        <v>33.799999999999997</v>
      </c>
      <c r="BE6" s="223">
        <f t="shared" ref="BE6:BE39" si="29">BC6*BD6/100/100</f>
        <v>0.15581799999999998</v>
      </c>
      <c r="BF6" s="188">
        <v>461193</v>
      </c>
      <c r="BG6" s="4">
        <f t="shared" si="17"/>
        <v>230596.5</v>
      </c>
      <c r="BH6" s="4">
        <v>1848</v>
      </c>
      <c r="BI6" s="5">
        <f t="shared" si="18"/>
        <v>0.80139984778606799</v>
      </c>
      <c r="BJ6" s="189">
        <v>38.9</v>
      </c>
      <c r="BK6" s="189">
        <v>35.299999999999997</v>
      </c>
      <c r="BL6" s="223">
        <f t="shared" ref="BL6:BL46" si="30">BJ6*BK6/100/100</f>
        <v>0.13731699999999999</v>
      </c>
      <c r="BM6" s="188">
        <v>1099645</v>
      </c>
      <c r="BN6" s="4">
        <f t="shared" si="19"/>
        <v>549822.5</v>
      </c>
      <c r="BO6" s="4">
        <v>8940</v>
      </c>
      <c r="BP6" s="5">
        <f t="shared" si="20"/>
        <v>1.6259792933173887</v>
      </c>
      <c r="BQ6" s="189">
        <v>31.2</v>
      </c>
      <c r="BR6" s="189">
        <v>34.299999999999997</v>
      </c>
      <c r="BS6" s="223">
        <f t="shared" ref="BS6:BS46" si="31">BQ6*BR6/100/100</f>
        <v>0.10701599999999999</v>
      </c>
      <c r="BT6" s="188">
        <v>1377091</v>
      </c>
      <c r="BU6" s="4">
        <f t="shared" si="21"/>
        <v>688545.5</v>
      </c>
      <c r="BV6" s="4">
        <v>10560</v>
      </c>
      <c r="BW6" s="5">
        <f t="shared" si="22"/>
        <v>1.5336677096865785</v>
      </c>
      <c r="BX6" s="189">
        <v>43.7</v>
      </c>
      <c r="BY6" s="189">
        <v>37.5</v>
      </c>
      <c r="BZ6" s="223">
        <f t="shared" ref="BZ6:BZ46" si="32">BX6*BY6/100/100</f>
        <v>0.16387499999999999</v>
      </c>
    </row>
    <row r="7" spans="1:78" ht="12.75" customHeight="1" x14ac:dyDescent="0.2">
      <c r="A7" s="1">
        <v>1983</v>
      </c>
      <c r="B7" s="188">
        <v>11875845</v>
      </c>
      <c r="C7" s="4">
        <f t="shared" si="0"/>
        <v>5937922.5</v>
      </c>
      <c r="D7" s="4">
        <v>69480</v>
      </c>
      <c r="E7" s="5">
        <f t="shared" si="1"/>
        <v>1.1701062113895897</v>
      </c>
      <c r="F7" s="189">
        <v>48.7</v>
      </c>
      <c r="G7" s="189">
        <v>33.9</v>
      </c>
      <c r="H7" s="223">
        <f t="shared" si="2"/>
        <v>0.16509299999999999</v>
      </c>
      <c r="I7" s="188">
        <v>255887</v>
      </c>
      <c r="J7" s="4">
        <f t="shared" si="3"/>
        <v>127943.5</v>
      </c>
      <c r="K7" s="4">
        <v>741</v>
      </c>
      <c r="L7" s="5">
        <f t="shared" si="4"/>
        <v>0.57916189568051524</v>
      </c>
      <c r="M7" s="189">
        <v>63.8</v>
      </c>
      <c r="N7" s="189">
        <v>46.4</v>
      </c>
      <c r="O7" s="223">
        <f t="shared" si="23"/>
        <v>0.29603199999999996</v>
      </c>
      <c r="P7" s="188">
        <v>55345</v>
      </c>
      <c r="Q7" s="4">
        <f t="shared" si="5"/>
        <v>27672.5</v>
      </c>
      <c r="R7" s="4">
        <v>216</v>
      </c>
      <c r="S7" s="5">
        <f t="shared" si="6"/>
        <v>0.78055831601770709</v>
      </c>
      <c r="T7" s="189">
        <v>39.700000000000003</v>
      </c>
      <c r="U7" s="189">
        <v>30.9</v>
      </c>
      <c r="V7" s="223">
        <f t="shared" si="24"/>
        <v>0.122673</v>
      </c>
      <c r="W7" s="188">
        <v>397876</v>
      </c>
      <c r="X7" s="4">
        <f t="shared" si="7"/>
        <v>198938</v>
      </c>
      <c r="Y7" s="4">
        <v>2355</v>
      </c>
      <c r="Z7" s="5">
        <f t="shared" si="8"/>
        <v>1.1837859031457039</v>
      </c>
      <c r="AA7" s="189">
        <v>53.1</v>
      </c>
      <c r="AB7" s="189">
        <v>33.6</v>
      </c>
      <c r="AC7" s="223">
        <f t="shared" si="25"/>
        <v>0.17841599999999999</v>
      </c>
      <c r="AD7" s="188">
        <v>325105</v>
      </c>
      <c r="AE7" s="4">
        <f t="shared" si="9"/>
        <v>162552.5</v>
      </c>
      <c r="AF7" s="4">
        <v>1956</v>
      </c>
      <c r="AG7" s="5">
        <f t="shared" si="10"/>
        <v>1.2033035480844649</v>
      </c>
      <c r="AH7" s="189">
        <v>62.5</v>
      </c>
      <c r="AI7" s="189">
        <v>40.9</v>
      </c>
      <c r="AJ7" s="223">
        <f t="shared" si="26"/>
        <v>0.25562499999999999</v>
      </c>
      <c r="AK7" s="188">
        <v>3054354</v>
      </c>
      <c r="AL7" s="4">
        <f t="shared" si="11"/>
        <v>1527177</v>
      </c>
      <c r="AM7" s="4">
        <v>17478</v>
      </c>
      <c r="AN7" s="5">
        <f t="shared" si="12"/>
        <v>1.1444645905484434</v>
      </c>
      <c r="AO7" s="189">
        <v>51.8</v>
      </c>
      <c r="AP7" s="189">
        <v>32.799999999999997</v>
      </c>
      <c r="AQ7" s="223">
        <f t="shared" si="27"/>
        <v>0.16990399999999997</v>
      </c>
      <c r="AR7" s="188">
        <v>4295024</v>
      </c>
      <c r="AS7" s="4">
        <f t="shared" si="13"/>
        <v>2147512</v>
      </c>
      <c r="AT7" s="4">
        <v>23325</v>
      </c>
      <c r="AU7" s="5">
        <f t="shared" si="14"/>
        <v>1.0861406129511733</v>
      </c>
      <c r="AV7" s="189">
        <v>44</v>
      </c>
      <c r="AW7" s="189">
        <v>35.6</v>
      </c>
      <c r="AX7" s="223">
        <f t="shared" si="28"/>
        <v>0.15664</v>
      </c>
      <c r="AY7" s="188">
        <v>492213</v>
      </c>
      <c r="AZ7" s="4">
        <f t="shared" si="15"/>
        <v>246106.5</v>
      </c>
      <c r="BA7" s="4">
        <v>2655</v>
      </c>
      <c r="BB7" s="5">
        <f t="shared" si="16"/>
        <v>1.0788012506780602</v>
      </c>
      <c r="BC7" s="189">
        <v>84.6</v>
      </c>
      <c r="BD7" s="189">
        <v>31.9</v>
      </c>
      <c r="BE7" s="223">
        <f t="shared" si="29"/>
        <v>0.26987399999999995</v>
      </c>
      <c r="BF7" s="188">
        <v>467324</v>
      </c>
      <c r="BG7" s="4">
        <f t="shared" si="17"/>
        <v>233662</v>
      </c>
      <c r="BH7" s="4">
        <v>2031</v>
      </c>
      <c r="BI7" s="5">
        <f t="shared" si="18"/>
        <v>0.86920423517730749</v>
      </c>
      <c r="BJ7" s="189">
        <v>44.3</v>
      </c>
      <c r="BK7" s="189">
        <v>17.899999999999999</v>
      </c>
      <c r="BL7" s="223">
        <f t="shared" si="30"/>
        <v>7.9296999999999992E-2</v>
      </c>
      <c r="BM7" s="188">
        <v>1112577</v>
      </c>
      <c r="BN7" s="4">
        <f t="shared" si="19"/>
        <v>556288.5</v>
      </c>
      <c r="BO7" s="4">
        <v>8820</v>
      </c>
      <c r="BP7" s="5">
        <f t="shared" si="20"/>
        <v>1.5855082389803135</v>
      </c>
      <c r="BQ7" s="189">
        <v>49.7</v>
      </c>
      <c r="BR7" s="189">
        <v>35.1</v>
      </c>
      <c r="BS7" s="223">
        <f t="shared" si="31"/>
        <v>0.17444700000000002</v>
      </c>
      <c r="BT7" s="188">
        <v>1390896</v>
      </c>
      <c r="BU7" s="4">
        <f t="shared" si="21"/>
        <v>695448</v>
      </c>
      <c r="BV7" s="4">
        <v>9723</v>
      </c>
      <c r="BW7" s="5">
        <f t="shared" si="22"/>
        <v>1.3980915898816302</v>
      </c>
      <c r="BX7" s="189">
        <v>36.6</v>
      </c>
      <c r="BY7" s="189">
        <v>31.6</v>
      </c>
      <c r="BZ7" s="223">
        <f t="shared" si="32"/>
        <v>0.11565600000000002</v>
      </c>
    </row>
    <row r="8" spans="1:78" ht="12.75" customHeight="1" x14ac:dyDescent="0.2">
      <c r="A8" s="1">
        <v>1984</v>
      </c>
      <c r="B8" s="188">
        <v>11995709</v>
      </c>
      <c r="C8" s="4">
        <f t="shared" si="0"/>
        <v>5997854.5</v>
      </c>
      <c r="D8" s="4">
        <v>66030</v>
      </c>
      <c r="E8" s="5">
        <f t="shared" si="1"/>
        <v>1.1008936612250264</v>
      </c>
      <c r="F8" s="189">
        <v>47.6</v>
      </c>
      <c r="G8" s="189">
        <v>33.299999999999997</v>
      </c>
      <c r="H8" s="223">
        <f t="shared" si="2"/>
        <v>0.15850799999999998</v>
      </c>
      <c r="I8" s="188">
        <v>257776</v>
      </c>
      <c r="J8" s="4">
        <f t="shared" si="3"/>
        <v>128888</v>
      </c>
      <c r="K8" s="4">
        <v>624</v>
      </c>
      <c r="L8" s="5">
        <f t="shared" si="4"/>
        <v>0.48414126993979267</v>
      </c>
      <c r="M8" s="189">
        <v>54.8</v>
      </c>
      <c r="N8" s="189">
        <v>39.5</v>
      </c>
      <c r="O8" s="223">
        <f t="shared" si="23"/>
        <v>0.21646000000000001</v>
      </c>
      <c r="P8" s="188">
        <v>56237</v>
      </c>
      <c r="Q8" s="4">
        <f t="shared" si="5"/>
        <v>28118.5</v>
      </c>
      <c r="R8" s="4">
        <v>201</v>
      </c>
      <c r="S8" s="5">
        <f t="shared" si="6"/>
        <v>0.71483187225492117</v>
      </c>
      <c r="T8" s="189">
        <v>25.5</v>
      </c>
      <c r="U8" s="189">
        <v>18.8</v>
      </c>
      <c r="V8" s="223">
        <f t="shared" si="24"/>
        <v>4.7940000000000003E-2</v>
      </c>
      <c r="W8" s="188">
        <v>403178</v>
      </c>
      <c r="X8" s="4">
        <f t="shared" si="7"/>
        <v>201589</v>
      </c>
      <c r="Y8" s="4">
        <v>2274</v>
      </c>
      <c r="Z8" s="5">
        <f t="shared" si="8"/>
        <v>1.1280377401544728</v>
      </c>
      <c r="AA8" s="189">
        <v>57.2</v>
      </c>
      <c r="AB8" s="189">
        <v>38.299999999999997</v>
      </c>
      <c r="AC8" s="223">
        <f t="shared" si="25"/>
        <v>0.21907599999999999</v>
      </c>
      <c r="AD8" s="188">
        <v>329198</v>
      </c>
      <c r="AE8" s="4">
        <f t="shared" si="9"/>
        <v>164599</v>
      </c>
      <c r="AF8" s="4">
        <v>1446</v>
      </c>
      <c r="AG8" s="5">
        <f t="shared" si="10"/>
        <v>0.8784986543053116</v>
      </c>
      <c r="AH8" s="189">
        <v>63.7</v>
      </c>
      <c r="AI8" s="189">
        <v>35.700000000000003</v>
      </c>
      <c r="AJ8" s="223">
        <f t="shared" si="26"/>
        <v>0.227409</v>
      </c>
      <c r="AK8" s="188">
        <v>3071373</v>
      </c>
      <c r="AL8" s="4">
        <f t="shared" si="11"/>
        <v>1535686.5</v>
      </c>
      <c r="AM8" s="4">
        <v>17040</v>
      </c>
      <c r="AN8" s="5">
        <f t="shared" si="12"/>
        <v>1.1096014713940638</v>
      </c>
      <c r="AO8" s="189">
        <v>52.5</v>
      </c>
      <c r="AP8" s="189">
        <v>29.8</v>
      </c>
      <c r="AQ8" s="223">
        <f t="shared" si="27"/>
        <v>0.15645000000000001</v>
      </c>
      <c r="AR8" s="188">
        <v>4357284</v>
      </c>
      <c r="AS8" s="4">
        <f t="shared" si="13"/>
        <v>2178642</v>
      </c>
      <c r="AT8" s="4">
        <v>21891</v>
      </c>
      <c r="AU8" s="5">
        <f t="shared" si="14"/>
        <v>1.0048002379463905</v>
      </c>
      <c r="AV8" s="189">
        <v>42.4</v>
      </c>
      <c r="AW8" s="189">
        <v>37.299999999999997</v>
      </c>
      <c r="AX8" s="223">
        <f t="shared" si="28"/>
        <v>0.15815199999999996</v>
      </c>
      <c r="AY8" s="188">
        <v>497690</v>
      </c>
      <c r="AZ8" s="4">
        <f t="shared" si="15"/>
        <v>248845</v>
      </c>
      <c r="BA8" s="4">
        <v>2682</v>
      </c>
      <c r="BB8" s="5">
        <f t="shared" si="16"/>
        <v>1.0777793405533567</v>
      </c>
      <c r="BC8" s="189">
        <v>40.9</v>
      </c>
      <c r="BD8" s="189">
        <v>35.200000000000003</v>
      </c>
      <c r="BE8" s="223">
        <f t="shared" si="29"/>
        <v>0.14396800000000001</v>
      </c>
      <c r="BF8" s="188">
        <v>472841</v>
      </c>
      <c r="BG8" s="4">
        <f t="shared" si="17"/>
        <v>236420.5</v>
      </c>
      <c r="BH8" s="4">
        <v>2007</v>
      </c>
      <c r="BI8" s="5">
        <f t="shared" si="18"/>
        <v>0.84891115618146473</v>
      </c>
      <c r="BJ8" s="189">
        <v>48.9</v>
      </c>
      <c r="BK8" s="189">
        <v>34.1</v>
      </c>
      <c r="BL8" s="223">
        <f t="shared" si="30"/>
        <v>0.16674900000000001</v>
      </c>
      <c r="BM8" s="188">
        <v>1113497</v>
      </c>
      <c r="BN8" s="4">
        <f t="shared" si="19"/>
        <v>556748.5</v>
      </c>
      <c r="BO8" s="4">
        <v>8499</v>
      </c>
      <c r="BP8" s="5">
        <f t="shared" si="20"/>
        <v>1.5265420562426302</v>
      </c>
      <c r="BQ8" s="189">
        <v>44.5</v>
      </c>
      <c r="BR8" s="189">
        <v>32.200000000000003</v>
      </c>
      <c r="BS8" s="223">
        <f t="shared" si="31"/>
        <v>0.14329</v>
      </c>
      <c r="BT8" s="188">
        <v>1406713</v>
      </c>
      <c r="BU8" s="4">
        <f t="shared" si="21"/>
        <v>703356.5</v>
      </c>
      <c r="BV8" s="4">
        <v>9180</v>
      </c>
      <c r="BW8" s="5">
        <f t="shared" si="22"/>
        <v>1.305170279936277</v>
      </c>
      <c r="BX8" s="189">
        <v>47.5</v>
      </c>
      <c r="BY8" s="189">
        <v>28.8</v>
      </c>
      <c r="BZ8" s="223">
        <f t="shared" si="32"/>
        <v>0.1368</v>
      </c>
    </row>
    <row r="9" spans="1:78" ht="12.75" customHeight="1" x14ac:dyDescent="0.2">
      <c r="A9" s="1">
        <v>1985</v>
      </c>
      <c r="B9" s="188">
        <v>12109757</v>
      </c>
      <c r="C9" s="4">
        <f t="shared" si="0"/>
        <v>6054878.5</v>
      </c>
      <c r="D9" s="4">
        <v>63021</v>
      </c>
      <c r="E9" s="5">
        <f t="shared" si="1"/>
        <v>1.040830133915982</v>
      </c>
      <c r="F9" s="189">
        <v>47.7</v>
      </c>
      <c r="G9" s="189">
        <v>35.1</v>
      </c>
      <c r="H9" s="223">
        <f t="shared" si="2"/>
        <v>0.16742700000000002</v>
      </c>
      <c r="I9" s="188">
        <v>259138</v>
      </c>
      <c r="J9" s="4">
        <f t="shared" si="3"/>
        <v>129569</v>
      </c>
      <c r="K9" s="4">
        <v>651</v>
      </c>
      <c r="L9" s="5">
        <f t="shared" si="4"/>
        <v>0.50243499602528385</v>
      </c>
      <c r="M9" s="189">
        <v>53.8</v>
      </c>
      <c r="N9" s="189">
        <v>43.3</v>
      </c>
      <c r="O9" s="223">
        <f t="shared" si="23"/>
        <v>0.23295399999999994</v>
      </c>
      <c r="P9" s="188">
        <v>56875</v>
      </c>
      <c r="Q9" s="4">
        <f t="shared" si="5"/>
        <v>28437.5</v>
      </c>
      <c r="R9" s="4">
        <v>222</v>
      </c>
      <c r="S9" s="5">
        <f t="shared" si="6"/>
        <v>0.78065934065934062</v>
      </c>
      <c r="T9" s="189">
        <v>51.1</v>
      </c>
      <c r="U9" s="189">
        <v>21.3</v>
      </c>
      <c r="V9" s="223">
        <f t="shared" si="24"/>
        <v>0.10884300000000001</v>
      </c>
      <c r="W9" s="188">
        <v>408201</v>
      </c>
      <c r="X9" s="4">
        <f t="shared" si="7"/>
        <v>204100.5</v>
      </c>
      <c r="Y9" s="4">
        <v>2343</v>
      </c>
      <c r="Z9" s="5">
        <f t="shared" si="8"/>
        <v>1.14796387074015</v>
      </c>
      <c r="AA9" s="189">
        <v>53.7</v>
      </c>
      <c r="AB9" s="189">
        <v>39.799999999999997</v>
      </c>
      <c r="AC9" s="223">
        <f t="shared" si="25"/>
        <v>0.21372599999999997</v>
      </c>
      <c r="AD9" s="188">
        <v>332066</v>
      </c>
      <c r="AE9" s="4">
        <f t="shared" si="9"/>
        <v>166033</v>
      </c>
      <c r="AF9" s="4">
        <v>1398</v>
      </c>
      <c r="AG9" s="5">
        <f t="shared" si="10"/>
        <v>0.84200128890039927</v>
      </c>
      <c r="AH9" s="189">
        <v>59.9</v>
      </c>
      <c r="AI9" s="189">
        <v>38.1</v>
      </c>
      <c r="AJ9" s="223">
        <f t="shared" si="26"/>
        <v>0.22821900000000001</v>
      </c>
      <c r="AK9" s="188">
        <v>3090100</v>
      </c>
      <c r="AL9" s="4">
        <f t="shared" si="11"/>
        <v>1545050</v>
      </c>
      <c r="AM9" s="4">
        <v>15918</v>
      </c>
      <c r="AN9" s="5">
        <f t="shared" si="12"/>
        <v>1.0302579204556488</v>
      </c>
      <c r="AO9" s="189">
        <v>49.3</v>
      </c>
      <c r="AP9" s="189">
        <v>36.200000000000003</v>
      </c>
      <c r="AQ9" s="223">
        <f t="shared" si="27"/>
        <v>0.17846600000000001</v>
      </c>
      <c r="AR9" s="188">
        <v>4417734</v>
      </c>
      <c r="AS9" s="4">
        <f t="shared" si="13"/>
        <v>2208867</v>
      </c>
      <c r="AT9" s="4">
        <v>21189</v>
      </c>
      <c r="AU9" s="5">
        <f t="shared" si="14"/>
        <v>0.95927006922553515</v>
      </c>
      <c r="AV9" s="189">
        <v>44.3</v>
      </c>
      <c r="AW9" s="189">
        <v>33.4</v>
      </c>
      <c r="AX9" s="223">
        <f t="shared" si="28"/>
        <v>0.14796199999999998</v>
      </c>
      <c r="AY9" s="188">
        <v>502612</v>
      </c>
      <c r="AZ9" s="4">
        <f t="shared" si="15"/>
        <v>251306</v>
      </c>
      <c r="BA9" s="4">
        <v>2400</v>
      </c>
      <c r="BB9" s="5">
        <f t="shared" si="16"/>
        <v>0.9550110224188838</v>
      </c>
      <c r="BC9" s="189">
        <v>47.4</v>
      </c>
      <c r="BD9" s="189">
        <v>37.9</v>
      </c>
      <c r="BE9" s="223">
        <f t="shared" si="29"/>
        <v>0.17964599999999997</v>
      </c>
      <c r="BF9" s="188">
        <v>476902</v>
      </c>
      <c r="BG9" s="4">
        <f t="shared" si="17"/>
        <v>238451</v>
      </c>
      <c r="BH9" s="4">
        <v>1971</v>
      </c>
      <c r="BI9" s="5">
        <f t="shared" si="18"/>
        <v>0.82658491681729152</v>
      </c>
      <c r="BJ9" s="189">
        <v>47</v>
      </c>
      <c r="BK9" s="189">
        <v>33.799999999999997</v>
      </c>
      <c r="BL9" s="223">
        <f t="shared" si="30"/>
        <v>0.15886</v>
      </c>
      <c r="BM9" s="188">
        <v>1118271</v>
      </c>
      <c r="BN9" s="4">
        <f t="shared" si="19"/>
        <v>559135.5</v>
      </c>
      <c r="BO9" s="4">
        <v>8247</v>
      </c>
      <c r="BP9" s="5">
        <f t="shared" si="20"/>
        <v>1.4749555340342368</v>
      </c>
      <c r="BQ9" s="189">
        <v>38.9</v>
      </c>
      <c r="BR9" s="189">
        <v>34</v>
      </c>
      <c r="BS9" s="223">
        <f t="shared" si="31"/>
        <v>0.13225999999999999</v>
      </c>
      <c r="BT9" s="188">
        <v>1417182</v>
      </c>
      <c r="BU9" s="4">
        <f t="shared" si="21"/>
        <v>708591</v>
      </c>
      <c r="BV9" s="4">
        <v>8505</v>
      </c>
      <c r="BW9" s="5">
        <f t="shared" si="22"/>
        <v>1.2002692667561401</v>
      </c>
      <c r="BX9" s="189">
        <v>53.4</v>
      </c>
      <c r="BY9" s="189">
        <v>34.200000000000003</v>
      </c>
      <c r="BZ9" s="223">
        <f t="shared" si="32"/>
        <v>0.18262800000000001</v>
      </c>
    </row>
    <row r="10" spans="1:78" ht="12.75" customHeight="1" x14ac:dyDescent="0.2">
      <c r="A10" s="1">
        <v>1986</v>
      </c>
      <c r="B10" s="188">
        <v>12238441</v>
      </c>
      <c r="C10" s="4">
        <f t="shared" si="0"/>
        <v>6119220.5</v>
      </c>
      <c r="D10" s="4">
        <v>77940</v>
      </c>
      <c r="E10" s="5">
        <f t="shared" si="1"/>
        <v>1.2736916409532881</v>
      </c>
      <c r="F10" s="189">
        <v>44.4</v>
      </c>
      <c r="G10" s="189">
        <v>32.9</v>
      </c>
      <c r="H10" s="223">
        <f t="shared" si="2"/>
        <v>0.14607599999999998</v>
      </c>
      <c r="I10" s="188">
        <v>259652</v>
      </c>
      <c r="J10" s="4">
        <f t="shared" si="3"/>
        <v>129826</v>
      </c>
      <c r="K10" s="4">
        <v>807</v>
      </c>
      <c r="L10" s="5">
        <f t="shared" si="4"/>
        <v>0.62160122009458818</v>
      </c>
      <c r="M10" s="189">
        <v>52.3</v>
      </c>
      <c r="N10" s="189">
        <v>42</v>
      </c>
      <c r="O10" s="223">
        <f t="shared" si="23"/>
        <v>0.21965999999999997</v>
      </c>
      <c r="P10" s="188">
        <v>57518</v>
      </c>
      <c r="Q10" s="4">
        <f t="shared" si="5"/>
        <v>28759</v>
      </c>
      <c r="R10" s="4">
        <v>219</v>
      </c>
      <c r="S10" s="5">
        <f t="shared" si="6"/>
        <v>0.76150074759205821</v>
      </c>
      <c r="T10" s="189">
        <v>39.700000000000003</v>
      </c>
      <c r="U10" s="189">
        <v>38</v>
      </c>
      <c r="V10" s="223">
        <f t="shared" si="24"/>
        <v>0.15086000000000002</v>
      </c>
      <c r="W10" s="188">
        <v>411147</v>
      </c>
      <c r="X10" s="4">
        <f t="shared" si="7"/>
        <v>205573.5</v>
      </c>
      <c r="Y10" s="4">
        <v>2559</v>
      </c>
      <c r="Z10" s="5">
        <f t="shared" si="8"/>
        <v>1.2448102503484155</v>
      </c>
      <c r="AA10" s="189">
        <v>58.2</v>
      </c>
      <c r="AB10" s="189">
        <v>34</v>
      </c>
      <c r="AC10" s="223">
        <f t="shared" si="25"/>
        <v>0.19788</v>
      </c>
      <c r="AD10" s="188">
        <v>334427</v>
      </c>
      <c r="AE10" s="4">
        <f t="shared" si="9"/>
        <v>167213.5</v>
      </c>
      <c r="AF10" s="4">
        <v>1734</v>
      </c>
      <c r="AG10" s="5">
        <f t="shared" si="10"/>
        <v>1.0369976108388377</v>
      </c>
      <c r="AH10" s="189">
        <v>58.3</v>
      </c>
      <c r="AI10" s="189">
        <v>35.1</v>
      </c>
      <c r="AJ10" s="223">
        <f t="shared" si="26"/>
        <v>0.20463300000000001</v>
      </c>
      <c r="AK10" s="188">
        <v>3113576</v>
      </c>
      <c r="AL10" s="4">
        <f t="shared" si="11"/>
        <v>1556788</v>
      </c>
      <c r="AM10" s="4">
        <v>18963</v>
      </c>
      <c r="AN10" s="5">
        <f t="shared" si="12"/>
        <v>1.2180849287121946</v>
      </c>
      <c r="AO10" s="189">
        <v>46.9</v>
      </c>
      <c r="AP10" s="189">
        <v>32.200000000000003</v>
      </c>
      <c r="AQ10" s="223">
        <f t="shared" si="27"/>
        <v>0.15101800000000001</v>
      </c>
      <c r="AR10" s="188">
        <v>4486013</v>
      </c>
      <c r="AS10" s="4">
        <f t="shared" si="13"/>
        <v>2243006.5</v>
      </c>
      <c r="AT10" s="4">
        <v>27090</v>
      </c>
      <c r="AU10" s="5">
        <f t="shared" si="14"/>
        <v>1.2077539677214488</v>
      </c>
      <c r="AV10" s="189">
        <v>39</v>
      </c>
      <c r="AW10" s="189">
        <v>32.200000000000003</v>
      </c>
      <c r="AX10" s="223">
        <f t="shared" si="28"/>
        <v>0.12558000000000002</v>
      </c>
      <c r="AY10" s="188">
        <v>507093</v>
      </c>
      <c r="AZ10" s="4">
        <f t="shared" si="15"/>
        <v>253546.5</v>
      </c>
      <c r="BA10" s="4">
        <v>2976</v>
      </c>
      <c r="BB10" s="5">
        <f t="shared" si="16"/>
        <v>1.1737491939348403</v>
      </c>
      <c r="BC10" s="189">
        <v>50.1</v>
      </c>
      <c r="BD10" s="189">
        <v>37</v>
      </c>
      <c r="BE10" s="223">
        <f t="shared" si="29"/>
        <v>0.18536999999999998</v>
      </c>
      <c r="BF10" s="188">
        <v>478237</v>
      </c>
      <c r="BG10" s="4">
        <f t="shared" si="17"/>
        <v>239118.5</v>
      </c>
      <c r="BH10" s="4">
        <v>2526</v>
      </c>
      <c r="BI10" s="5">
        <f t="shared" si="18"/>
        <v>1.0563799956925124</v>
      </c>
      <c r="BJ10" s="189">
        <v>50.4</v>
      </c>
      <c r="BK10" s="189">
        <v>31.8</v>
      </c>
      <c r="BL10" s="223">
        <f t="shared" si="30"/>
        <v>0.160272</v>
      </c>
      <c r="BM10" s="188">
        <v>1130491</v>
      </c>
      <c r="BN10" s="4">
        <f t="shared" si="19"/>
        <v>565245.5</v>
      </c>
      <c r="BO10" s="4">
        <v>9333</v>
      </c>
      <c r="BP10" s="5">
        <f t="shared" si="20"/>
        <v>1.6511409644128081</v>
      </c>
      <c r="BQ10" s="189">
        <v>32.4</v>
      </c>
      <c r="BR10" s="189">
        <v>34.200000000000003</v>
      </c>
      <c r="BS10" s="223">
        <f t="shared" si="31"/>
        <v>0.11080800000000002</v>
      </c>
      <c r="BT10" s="188">
        <v>1429430</v>
      </c>
      <c r="BU10" s="4">
        <f t="shared" si="21"/>
        <v>714715</v>
      </c>
      <c r="BV10" s="4">
        <v>11541</v>
      </c>
      <c r="BW10" s="5">
        <f t="shared" si="22"/>
        <v>1.6147695235163666</v>
      </c>
      <c r="BX10" s="189">
        <v>51.6</v>
      </c>
      <c r="BY10" s="189">
        <v>31.4</v>
      </c>
      <c r="BZ10" s="223">
        <f t="shared" si="32"/>
        <v>0.162024</v>
      </c>
    </row>
    <row r="11" spans="1:78" ht="12.75" customHeight="1" x14ac:dyDescent="0.2">
      <c r="A11" s="1">
        <v>1987</v>
      </c>
      <c r="B11" s="188">
        <v>12459065</v>
      </c>
      <c r="C11" s="4">
        <f t="shared" si="0"/>
        <v>6229532.5</v>
      </c>
      <c r="D11" s="4">
        <v>97773</v>
      </c>
      <c r="E11" s="5">
        <f t="shared" si="1"/>
        <v>1.5695078242227645</v>
      </c>
      <c r="F11" s="189">
        <v>44.8</v>
      </c>
      <c r="G11" s="189">
        <v>32.1</v>
      </c>
      <c r="H11" s="223">
        <f t="shared" ref="H11:H38" si="33">F11*G11/100/100</f>
        <v>0.14380799999999999</v>
      </c>
      <c r="I11" s="188">
        <v>262040</v>
      </c>
      <c r="J11" s="4">
        <f t="shared" si="3"/>
        <v>131020</v>
      </c>
      <c r="K11" s="4">
        <v>1299</v>
      </c>
      <c r="L11" s="5">
        <f t="shared" si="4"/>
        <v>0.9914516867653792</v>
      </c>
      <c r="M11" s="189">
        <v>62.9</v>
      </c>
      <c r="N11" s="189">
        <v>38.799999999999997</v>
      </c>
      <c r="O11" s="223">
        <f t="shared" si="23"/>
        <v>0.24405200000000002</v>
      </c>
      <c r="P11" s="188">
        <v>58141</v>
      </c>
      <c r="Q11" s="4">
        <f t="shared" si="5"/>
        <v>29070.5</v>
      </c>
      <c r="R11" s="4">
        <v>291</v>
      </c>
      <c r="S11" s="5">
        <f t="shared" si="6"/>
        <v>1.0010147744276843</v>
      </c>
      <c r="T11" s="189">
        <v>50</v>
      </c>
      <c r="U11" s="189">
        <v>32</v>
      </c>
      <c r="V11" s="223">
        <f t="shared" si="24"/>
        <v>0.16</v>
      </c>
      <c r="W11" s="188">
        <v>416369</v>
      </c>
      <c r="X11" s="4">
        <f t="shared" si="7"/>
        <v>208184.5</v>
      </c>
      <c r="Y11" s="4">
        <v>2778</v>
      </c>
      <c r="Z11" s="5">
        <f t="shared" si="8"/>
        <v>1.334393290566781</v>
      </c>
      <c r="AA11" s="189">
        <v>55.8</v>
      </c>
      <c r="AB11" s="189">
        <v>36.9</v>
      </c>
      <c r="AC11" s="223">
        <f t="shared" si="25"/>
        <v>0.205902</v>
      </c>
      <c r="AD11" s="188">
        <v>338599</v>
      </c>
      <c r="AE11" s="4">
        <f t="shared" si="9"/>
        <v>169299.5</v>
      </c>
      <c r="AF11" s="4">
        <v>1998</v>
      </c>
      <c r="AG11" s="5">
        <f t="shared" si="10"/>
        <v>1.180157058939926</v>
      </c>
      <c r="AH11" s="189">
        <v>62.8</v>
      </c>
      <c r="AI11" s="189">
        <v>35.1</v>
      </c>
      <c r="AJ11" s="223">
        <f t="shared" si="26"/>
        <v>0.22042800000000004</v>
      </c>
      <c r="AK11" s="188">
        <v>3171957</v>
      </c>
      <c r="AL11" s="4">
        <f t="shared" si="11"/>
        <v>1585978.5</v>
      </c>
      <c r="AM11" s="4">
        <v>22533</v>
      </c>
      <c r="AN11" s="5">
        <f t="shared" si="12"/>
        <v>1.4207632701199921</v>
      </c>
      <c r="AO11" s="189">
        <v>50.1</v>
      </c>
      <c r="AP11" s="189">
        <v>31.8</v>
      </c>
      <c r="AQ11" s="223">
        <f t="shared" si="27"/>
        <v>0.15931800000000002</v>
      </c>
      <c r="AR11" s="188">
        <v>4591098</v>
      </c>
      <c r="AS11" s="4">
        <f t="shared" si="13"/>
        <v>2295549</v>
      </c>
      <c r="AT11" s="4">
        <v>39435</v>
      </c>
      <c r="AU11" s="5">
        <f t="shared" si="14"/>
        <v>1.7178897074294646</v>
      </c>
      <c r="AV11" s="189">
        <v>34.299999999999997</v>
      </c>
      <c r="AW11" s="189">
        <v>29.3</v>
      </c>
      <c r="AX11" s="223">
        <f t="shared" si="28"/>
        <v>0.10049899999999999</v>
      </c>
      <c r="AY11" s="188">
        <v>511186</v>
      </c>
      <c r="AZ11" s="4">
        <f t="shared" si="15"/>
        <v>255593</v>
      </c>
      <c r="BA11" s="4">
        <v>3972</v>
      </c>
      <c r="BB11" s="5">
        <f t="shared" si="16"/>
        <v>1.5540331699224939</v>
      </c>
      <c r="BC11" s="189">
        <v>42</v>
      </c>
      <c r="BD11" s="189">
        <v>33.299999999999997</v>
      </c>
      <c r="BE11" s="223">
        <f t="shared" si="29"/>
        <v>0.13985999999999998</v>
      </c>
      <c r="BF11" s="188">
        <v>481235</v>
      </c>
      <c r="BG11" s="4">
        <f t="shared" si="17"/>
        <v>240617.5</v>
      </c>
      <c r="BH11" s="4">
        <v>3036</v>
      </c>
      <c r="BI11" s="5">
        <f t="shared" si="18"/>
        <v>1.261753613099629</v>
      </c>
      <c r="BJ11" s="189">
        <v>49.3</v>
      </c>
      <c r="BK11" s="189">
        <v>34.700000000000003</v>
      </c>
      <c r="BL11" s="223">
        <f t="shared" si="30"/>
        <v>0.171071</v>
      </c>
      <c r="BM11" s="188">
        <v>1138402</v>
      </c>
      <c r="BN11" s="4">
        <f t="shared" si="19"/>
        <v>569201</v>
      </c>
      <c r="BO11" s="4">
        <v>9585</v>
      </c>
      <c r="BP11" s="5">
        <f t="shared" si="20"/>
        <v>1.6839394168316639</v>
      </c>
      <c r="BQ11" s="189">
        <v>43.2</v>
      </c>
      <c r="BR11" s="189">
        <v>30.8</v>
      </c>
      <c r="BS11" s="223">
        <f t="shared" si="31"/>
        <v>0.13305600000000001</v>
      </c>
      <c r="BT11" s="188">
        <v>1458287</v>
      </c>
      <c r="BU11" s="4">
        <f t="shared" si="21"/>
        <v>729143.5</v>
      </c>
      <c r="BV11" s="4">
        <v>12591</v>
      </c>
      <c r="BW11" s="5">
        <f t="shared" si="22"/>
        <v>1.7268205778423589</v>
      </c>
      <c r="BX11" s="189">
        <v>48.1</v>
      </c>
      <c r="BY11" s="189">
        <v>33.700000000000003</v>
      </c>
      <c r="BZ11" s="223">
        <f t="shared" si="32"/>
        <v>0.16209700000000002</v>
      </c>
    </row>
    <row r="12" spans="1:78" ht="12.75" customHeight="1" x14ac:dyDescent="0.2">
      <c r="A12" s="1">
        <v>1988</v>
      </c>
      <c r="B12" s="188">
        <v>12668815</v>
      </c>
      <c r="C12" s="4">
        <f t="shared" si="0"/>
        <v>6334407.5</v>
      </c>
      <c r="D12" s="4">
        <v>84810</v>
      </c>
      <c r="E12" s="5">
        <f t="shared" si="1"/>
        <v>1.3388781823714373</v>
      </c>
      <c r="F12" s="189">
        <v>43.8</v>
      </c>
      <c r="G12" s="189">
        <v>32.200000000000003</v>
      </c>
      <c r="H12" s="223">
        <f t="shared" si="33"/>
        <v>0.14103600000000002</v>
      </c>
      <c r="I12" s="188">
        <v>264609</v>
      </c>
      <c r="J12" s="4">
        <f t="shared" si="3"/>
        <v>132304.5</v>
      </c>
      <c r="K12" s="4">
        <v>1029</v>
      </c>
      <c r="L12" s="5">
        <f t="shared" si="4"/>
        <v>0.77775132365112298</v>
      </c>
      <c r="M12" s="189">
        <v>56.3</v>
      </c>
      <c r="N12" s="189">
        <v>39.6</v>
      </c>
      <c r="O12" s="223">
        <f t="shared" si="23"/>
        <v>0.22294799999999998</v>
      </c>
      <c r="P12" s="188">
        <v>58871</v>
      </c>
      <c r="Q12" s="4">
        <f t="shared" si="5"/>
        <v>29435.5</v>
      </c>
      <c r="R12" s="4">
        <v>279</v>
      </c>
      <c r="S12" s="5">
        <f t="shared" si="6"/>
        <v>0.94783509707665925</v>
      </c>
      <c r="T12" s="189">
        <v>51.8</v>
      </c>
      <c r="U12" s="189">
        <v>26.1</v>
      </c>
      <c r="V12" s="223">
        <f t="shared" si="24"/>
        <v>0.13519800000000001</v>
      </c>
      <c r="W12" s="188">
        <v>420893</v>
      </c>
      <c r="X12" s="4">
        <f t="shared" si="7"/>
        <v>210446.5</v>
      </c>
      <c r="Y12" s="4">
        <v>2502</v>
      </c>
      <c r="Z12" s="5">
        <f t="shared" si="8"/>
        <v>1.1889007419938085</v>
      </c>
      <c r="AA12" s="189">
        <v>49.5</v>
      </c>
      <c r="AB12" s="189">
        <v>30.4</v>
      </c>
      <c r="AC12" s="223">
        <f t="shared" si="25"/>
        <v>0.15048</v>
      </c>
      <c r="AD12" s="188">
        <v>342514</v>
      </c>
      <c r="AE12" s="4">
        <f t="shared" si="9"/>
        <v>171257</v>
      </c>
      <c r="AF12" s="4">
        <v>1677</v>
      </c>
      <c r="AG12" s="5">
        <f t="shared" si="10"/>
        <v>0.97923004607110942</v>
      </c>
      <c r="AH12" s="189">
        <v>60.6</v>
      </c>
      <c r="AI12" s="189">
        <v>35.9</v>
      </c>
      <c r="AJ12" s="223">
        <f t="shared" si="26"/>
        <v>0.21755399999999997</v>
      </c>
      <c r="AK12" s="188">
        <v>3217995</v>
      </c>
      <c r="AL12" s="4">
        <f t="shared" si="11"/>
        <v>1608997.5</v>
      </c>
      <c r="AM12" s="4">
        <v>20556</v>
      </c>
      <c r="AN12" s="5">
        <f t="shared" si="12"/>
        <v>1.2775656891946694</v>
      </c>
      <c r="AO12" s="189">
        <v>46.9</v>
      </c>
      <c r="AP12" s="189">
        <v>32.799999999999997</v>
      </c>
      <c r="AQ12" s="223">
        <f t="shared" si="27"/>
        <v>0.15383199999999997</v>
      </c>
      <c r="AR12" s="188">
        <v>4692134</v>
      </c>
      <c r="AS12" s="4">
        <f t="shared" si="13"/>
        <v>2346067</v>
      </c>
      <c r="AT12" s="4">
        <v>32817</v>
      </c>
      <c r="AU12" s="5">
        <f t="shared" si="14"/>
        <v>1.398809155919247</v>
      </c>
      <c r="AV12" s="189">
        <v>36.299999999999997</v>
      </c>
      <c r="AW12" s="189">
        <v>30.9</v>
      </c>
      <c r="AX12" s="223">
        <f t="shared" si="28"/>
        <v>0.11216699999999998</v>
      </c>
      <c r="AY12" s="188">
        <v>513674</v>
      </c>
      <c r="AZ12" s="4">
        <f t="shared" si="15"/>
        <v>256837</v>
      </c>
      <c r="BA12" s="4">
        <v>3258</v>
      </c>
      <c r="BB12" s="5">
        <f t="shared" si="16"/>
        <v>1.2685088207695931</v>
      </c>
      <c r="BC12" s="189">
        <v>53.6</v>
      </c>
      <c r="BD12" s="189">
        <v>33.299999999999997</v>
      </c>
      <c r="BE12" s="223">
        <f t="shared" si="29"/>
        <v>0.17848799999999998</v>
      </c>
      <c r="BF12" s="188">
        <v>480553</v>
      </c>
      <c r="BG12" s="4">
        <f t="shared" si="17"/>
        <v>240276.5</v>
      </c>
      <c r="BH12" s="4">
        <v>2562</v>
      </c>
      <c r="BI12" s="5">
        <f t="shared" si="18"/>
        <v>1.0662715662996589</v>
      </c>
      <c r="BJ12" s="189">
        <v>54.5</v>
      </c>
      <c r="BK12" s="189">
        <v>35.1</v>
      </c>
      <c r="BL12" s="223">
        <f t="shared" si="30"/>
        <v>0.19129499999999999</v>
      </c>
      <c r="BM12" s="188">
        <v>1149099</v>
      </c>
      <c r="BN12" s="4">
        <f t="shared" si="19"/>
        <v>574549.5</v>
      </c>
      <c r="BO12" s="4">
        <v>8799</v>
      </c>
      <c r="BP12" s="5">
        <f t="shared" si="20"/>
        <v>1.5314607357590599</v>
      </c>
      <c r="BQ12" s="189">
        <v>44.4</v>
      </c>
      <c r="BR12" s="189">
        <v>29.2</v>
      </c>
      <c r="BS12" s="223">
        <f t="shared" si="31"/>
        <v>0.12964800000000001</v>
      </c>
      <c r="BT12" s="188">
        <v>1495862</v>
      </c>
      <c r="BU12" s="4">
        <f t="shared" si="21"/>
        <v>747931</v>
      </c>
      <c r="BV12" s="4">
        <v>11124</v>
      </c>
      <c r="BW12" s="5">
        <f t="shared" si="22"/>
        <v>1.4873029731352223</v>
      </c>
      <c r="BX12" s="189">
        <v>43.4</v>
      </c>
      <c r="BY12" s="189">
        <v>33</v>
      </c>
      <c r="BZ12" s="223">
        <f t="shared" si="32"/>
        <v>0.14322000000000001</v>
      </c>
    </row>
    <row r="13" spans="1:78" ht="12.75" customHeight="1" x14ac:dyDescent="0.2">
      <c r="A13" s="1">
        <v>1989</v>
      </c>
      <c r="B13" s="188">
        <v>12929075</v>
      </c>
      <c r="C13" s="4">
        <f t="shared" si="0"/>
        <v>6464537.5</v>
      </c>
      <c r="D13" s="4">
        <v>82404</v>
      </c>
      <c r="E13" s="5">
        <f t="shared" si="1"/>
        <v>1.2747083608069409</v>
      </c>
      <c r="F13" s="189">
        <v>42</v>
      </c>
      <c r="G13" s="189">
        <v>31.8</v>
      </c>
      <c r="H13" s="223">
        <f t="shared" si="33"/>
        <v>0.13356000000000001</v>
      </c>
      <c r="I13" s="188">
        <v>267911</v>
      </c>
      <c r="J13" s="4">
        <f t="shared" si="3"/>
        <v>133955.5</v>
      </c>
      <c r="K13" s="4">
        <v>1110</v>
      </c>
      <c r="L13" s="5">
        <f t="shared" si="4"/>
        <v>0.82863338944649534</v>
      </c>
      <c r="M13" s="189">
        <v>50.7</v>
      </c>
      <c r="N13" s="189">
        <v>43.6</v>
      </c>
      <c r="O13" s="223">
        <f t="shared" si="23"/>
        <v>0.221052</v>
      </c>
      <c r="P13" s="188">
        <v>59562</v>
      </c>
      <c r="Q13" s="4">
        <f t="shared" si="5"/>
        <v>29781</v>
      </c>
      <c r="R13" s="4">
        <v>261</v>
      </c>
      <c r="S13" s="5">
        <f t="shared" si="6"/>
        <v>0.87639770323360533</v>
      </c>
      <c r="T13" s="189">
        <v>52</v>
      </c>
      <c r="U13" s="189">
        <v>26.8</v>
      </c>
      <c r="V13" s="223">
        <f t="shared" si="24"/>
        <v>0.13936000000000001</v>
      </c>
      <c r="W13" s="188">
        <v>426284</v>
      </c>
      <c r="X13" s="4">
        <f t="shared" si="7"/>
        <v>213142</v>
      </c>
      <c r="Y13" s="4">
        <v>2538</v>
      </c>
      <c r="Z13" s="5">
        <f t="shared" si="8"/>
        <v>1.190755458802113</v>
      </c>
      <c r="AA13" s="189">
        <v>52.2</v>
      </c>
      <c r="AB13" s="189">
        <v>31.6</v>
      </c>
      <c r="AC13" s="223">
        <f t="shared" si="25"/>
        <v>0.16495200000000002</v>
      </c>
      <c r="AD13" s="188">
        <v>346914</v>
      </c>
      <c r="AE13" s="4">
        <f t="shared" si="9"/>
        <v>173457</v>
      </c>
      <c r="AF13" s="4">
        <v>1653</v>
      </c>
      <c r="AG13" s="5">
        <f t="shared" si="10"/>
        <v>0.95297393590342283</v>
      </c>
      <c r="AH13" s="189">
        <v>58.8</v>
      </c>
      <c r="AI13" s="189">
        <v>35.700000000000003</v>
      </c>
      <c r="AJ13" s="223">
        <f t="shared" si="26"/>
        <v>0.20991599999999999</v>
      </c>
      <c r="AK13" s="188">
        <v>3273550</v>
      </c>
      <c r="AL13" s="4">
        <f t="shared" si="11"/>
        <v>1636775</v>
      </c>
      <c r="AM13" s="4">
        <v>19974</v>
      </c>
      <c r="AN13" s="5">
        <f t="shared" si="12"/>
        <v>1.2203265567961388</v>
      </c>
      <c r="AO13" s="189">
        <v>43.7</v>
      </c>
      <c r="AP13" s="189">
        <v>34.700000000000003</v>
      </c>
      <c r="AQ13" s="223">
        <f t="shared" si="27"/>
        <v>0.15163900000000002</v>
      </c>
      <c r="AR13" s="188">
        <v>4820274</v>
      </c>
      <c r="AS13" s="4">
        <f t="shared" si="13"/>
        <v>2410137</v>
      </c>
      <c r="AT13" s="4">
        <v>31557</v>
      </c>
      <c r="AU13" s="5">
        <f t="shared" si="14"/>
        <v>1.3093446555112842</v>
      </c>
      <c r="AV13" s="189">
        <v>33.4</v>
      </c>
      <c r="AW13" s="189">
        <v>27.5</v>
      </c>
      <c r="AX13" s="223">
        <f t="shared" si="28"/>
        <v>9.1850000000000001E-2</v>
      </c>
      <c r="AY13" s="188">
        <v>514605</v>
      </c>
      <c r="AZ13" s="4">
        <f t="shared" si="15"/>
        <v>257302.5</v>
      </c>
      <c r="BA13" s="4">
        <v>3009</v>
      </c>
      <c r="BB13" s="5">
        <f t="shared" si="16"/>
        <v>1.1694406389366603</v>
      </c>
      <c r="BC13" s="189">
        <v>56.3</v>
      </c>
      <c r="BD13" s="189">
        <v>31.6</v>
      </c>
      <c r="BE13" s="223">
        <f t="shared" si="29"/>
        <v>0.17790800000000001</v>
      </c>
      <c r="BF13" s="188">
        <v>477077</v>
      </c>
      <c r="BG13" s="4">
        <f t="shared" si="17"/>
        <v>238538.5</v>
      </c>
      <c r="BH13" s="4">
        <v>2493</v>
      </c>
      <c r="BI13" s="5">
        <f t="shared" si="18"/>
        <v>1.0451143106877927</v>
      </c>
      <c r="BJ13" s="189">
        <v>56</v>
      </c>
      <c r="BK13" s="189">
        <v>38.1</v>
      </c>
      <c r="BL13" s="223">
        <f t="shared" si="30"/>
        <v>0.21335999999999999</v>
      </c>
      <c r="BM13" s="188">
        <v>1169596</v>
      </c>
      <c r="BN13" s="4">
        <f t="shared" si="19"/>
        <v>584798</v>
      </c>
      <c r="BO13" s="4">
        <v>8286</v>
      </c>
      <c r="BP13" s="5">
        <f t="shared" si="20"/>
        <v>1.4168995106002413</v>
      </c>
      <c r="BQ13" s="189">
        <v>42.8</v>
      </c>
      <c r="BR13" s="189">
        <v>29.8</v>
      </c>
      <c r="BS13" s="223">
        <f t="shared" si="31"/>
        <v>0.12754399999999999</v>
      </c>
      <c r="BT13" s="188">
        <v>1539799</v>
      </c>
      <c r="BU13" s="4">
        <f t="shared" si="21"/>
        <v>769899.5</v>
      </c>
      <c r="BV13" s="4">
        <v>11343</v>
      </c>
      <c r="BW13" s="5">
        <f t="shared" si="22"/>
        <v>1.473309178665527</v>
      </c>
      <c r="BX13" s="189">
        <v>45.1</v>
      </c>
      <c r="BY13" s="189">
        <v>31.5</v>
      </c>
      <c r="BZ13" s="223">
        <f t="shared" si="32"/>
        <v>0.142065</v>
      </c>
    </row>
    <row r="14" spans="1:78" ht="12.75" customHeight="1" x14ac:dyDescent="0.2">
      <c r="A14" s="1">
        <v>1990</v>
      </c>
      <c r="B14" s="188">
        <v>13135950</v>
      </c>
      <c r="C14" s="4">
        <f t="shared" si="0"/>
        <v>6567975</v>
      </c>
      <c r="D14" s="4">
        <v>81195</v>
      </c>
      <c r="E14" s="5">
        <f t="shared" si="1"/>
        <v>1.2362257773514667</v>
      </c>
      <c r="F14" s="189">
        <v>47.8</v>
      </c>
      <c r="G14" s="189">
        <v>30.3</v>
      </c>
      <c r="H14" s="223">
        <f t="shared" si="33"/>
        <v>0.14483399999999999</v>
      </c>
      <c r="I14" s="188">
        <v>270730</v>
      </c>
      <c r="J14" s="4">
        <f t="shared" si="3"/>
        <v>135365</v>
      </c>
      <c r="K14" s="4">
        <v>1125</v>
      </c>
      <c r="L14" s="5">
        <f t="shared" si="4"/>
        <v>0.83108632216599565</v>
      </c>
      <c r="M14" s="189">
        <v>65.400000000000006</v>
      </c>
      <c r="N14" s="189">
        <v>39.4</v>
      </c>
      <c r="O14" s="223">
        <f t="shared" si="23"/>
        <v>0.25767600000000002</v>
      </c>
      <c r="P14" s="188">
        <v>60001</v>
      </c>
      <c r="Q14" s="4">
        <f t="shared" si="5"/>
        <v>30000.5</v>
      </c>
      <c r="R14" s="4">
        <v>300</v>
      </c>
      <c r="S14" s="5">
        <f t="shared" si="6"/>
        <v>0.99998333361110636</v>
      </c>
      <c r="T14" s="189">
        <v>44.2</v>
      </c>
      <c r="U14" s="189">
        <v>22.6</v>
      </c>
      <c r="V14" s="223">
        <f t="shared" si="24"/>
        <v>9.9892000000000009E-2</v>
      </c>
      <c r="W14" s="188">
        <v>431049</v>
      </c>
      <c r="X14" s="4">
        <f t="shared" si="7"/>
        <v>215524.5</v>
      </c>
      <c r="Y14" s="4">
        <v>2490</v>
      </c>
      <c r="Z14" s="5">
        <f t="shared" si="8"/>
        <v>1.1553210887857297</v>
      </c>
      <c r="AA14" s="189">
        <v>58.8</v>
      </c>
      <c r="AB14" s="189">
        <v>32</v>
      </c>
      <c r="AC14" s="223">
        <f t="shared" si="25"/>
        <v>0.18815999999999999</v>
      </c>
      <c r="AD14" s="188">
        <v>350930</v>
      </c>
      <c r="AE14" s="4">
        <f t="shared" si="9"/>
        <v>175465</v>
      </c>
      <c r="AF14" s="4">
        <v>1728</v>
      </c>
      <c r="AG14" s="5">
        <f t="shared" si="10"/>
        <v>0.98481178582623308</v>
      </c>
      <c r="AH14" s="189">
        <v>57.2</v>
      </c>
      <c r="AI14" s="189">
        <v>33.4</v>
      </c>
      <c r="AJ14" s="223">
        <f t="shared" si="26"/>
        <v>0.191048</v>
      </c>
      <c r="AK14" s="188">
        <v>3313693</v>
      </c>
      <c r="AL14" s="4">
        <f t="shared" si="11"/>
        <v>1656846.5</v>
      </c>
      <c r="AM14" s="4">
        <v>20937</v>
      </c>
      <c r="AN14" s="5">
        <f t="shared" si="12"/>
        <v>1.2636656443430336</v>
      </c>
      <c r="AO14" s="189">
        <v>51.4</v>
      </c>
      <c r="AP14" s="189">
        <v>31.3</v>
      </c>
      <c r="AQ14" s="223">
        <f t="shared" si="27"/>
        <v>0.160882</v>
      </c>
      <c r="AR14" s="188">
        <v>4907313</v>
      </c>
      <c r="AS14" s="4">
        <f t="shared" si="13"/>
        <v>2453656.5</v>
      </c>
      <c r="AT14" s="4">
        <v>29703</v>
      </c>
      <c r="AU14" s="5">
        <f t="shared" si="14"/>
        <v>1.2105606469365211</v>
      </c>
      <c r="AV14" s="189">
        <v>41.3</v>
      </c>
      <c r="AW14" s="189">
        <v>28.5</v>
      </c>
      <c r="AX14" s="223">
        <f t="shared" si="28"/>
        <v>0.117705</v>
      </c>
      <c r="AY14" s="188">
        <v>514823</v>
      </c>
      <c r="AZ14" s="4">
        <f t="shared" si="15"/>
        <v>257411.5</v>
      </c>
      <c r="BA14" s="4">
        <v>2931</v>
      </c>
      <c r="BB14" s="5">
        <f t="shared" si="16"/>
        <v>1.1386437668868719</v>
      </c>
      <c r="BC14" s="189">
        <v>55.7</v>
      </c>
      <c r="BD14" s="189">
        <v>35.4</v>
      </c>
      <c r="BE14" s="223">
        <f t="shared" si="29"/>
        <v>0.19717799999999999</v>
      </c>
      <c r="BF14" s="188">
        <v>471890</v>
      </c>
      <c r="BG14" s="4">
        <f t="shared" si="17"/>
        <v>235945</v>
      </c>
      <c r="BH14" s="4">
        <v>2430</v>
      </c>
      <c r="BI14" s="5">
        <f t="shared" si="18"/>
        <v>1.0299010362584502</v>
      </c>
      <c r="BJ14" s="189">
        <v>52.1</v>
      </c>
      <c r="BK14" s="189">
        <v>40.1</v>
      </c>
      <c r="BL14" s="223">
        <f t="shared" si="30"/>
        <v>0.208921</v>
      </c>
      <c r="BM14" s="188">
        <v>1192463</v>
      </c>
      <c r="BN14" s="4">
        <f t="shared" si="19"/>
        <v>596231.5</v>
      </c>
      <c r="BO14" s="4">
        <v>8580</v>
      </c>
      <c r="BP14" s="5">
        <f t="shared" si="20"/>
        <v>1.4390383601000618</v>
      </c>
      <c r="BQ14" s="189">
        <v>49.6</v>
      </c>
      <c r="BR14" s="189">
        <v>26.6</v>
      </c>
      <c r="BS14" s="223">
        <f t="shared" si="31"/>
        <v>0.13193600000000003</v>
      </c>
      <c r="BT14" s="188">
        <v>1588477</v>
      </c>
      <c r="BU14" s="4">
        <f t="shared" si="21"/>
        <v>794238.5</v>
      </c>
      <c r="BV14" s="4">
        <v>10791</v>
      </c>
      <c r="BW14" s="5">
        <f t="shared" si="22"/>
        <v>1.3586598987583705</v>
      </c>
      <c r="BX14" s="189">
        <v>47</v>
      </c>
      <c r="BY14" s="189">
        <v>28.4</v>
      </c>
      <c r="BZ14" s="223">
        <f t="shared" si="32"/>
        <v>0.13347999999999999</v>
      </c>
    </row>
    <row r="15" spans="1:78" ht="12.75" customHeight="1" x14ac:dyDescent="0.2">
      <c r="A15" s="1">
        <v>1991</v>
      </c>
      <c r="B15" s="188">
        <v>11759976</v>
      </c>
      <c r="C15" s="4">
        <f t="shared" si="0"/>
        <v>5879988</v>
      </c>
      <c r="D15" s="4">
        <v>78954</v>
      </c>
      <c r="E15" s="5">
        <f t="shared" si="1"/>
        <v>1.3427578423629436</v>
      </c>
      <c r="F15" s="189">
        <v>45.7</v>
      </c>
      <c r="G15" s="189">
        <v>30.7</v>
      </c>
      <c r="H15" s="223">
        <f t="shared" si="33"/>
        <v>0.14029900000000001</v>
      </c>
      <c r="I15" s="188">
        <v>252939</v>
      </c>
      <c r="J15" s="4">
        <f t="shared" si="3"/>
        <v>126469.5</v>
      </c>
      <c r="K15" s="4">
        <v>1008</v>
      </c>
      <c r="L15" s="5">
        <f t="shared" si="4"/>
        <v>0.79703011398005053</v>
      </c>
      <c r="M15" s="189">
        <v>59.9</v>
      </c>
      <c r="N15" s="189">
        <v>44.9</v>
      </c>
      <c r="O15" s="223">
        <f t="shared" si="23"/>
        <v>0.268951</v>
      </c>
      <c r="P15" s="188">
        <v>56047</v>
      </c>
      <c r="Q15" s="4">
        <f t="shared" si="5"/>
        <v>28023.5</v>
      </c>
      <c r="R15" s="4">
        <v>282</v>
      </c>
      <c r="S15" s="5">
        <f t="shared" si="6"/>
        <v>1.0062982853676379</v>
      </c>
      <c r="T15" s="189">
        <v>42.2</v>
      </c>
      <c r="U15" s="189">
        <v>31.2</v>
      </c>
      <c r="V15" s="223">
        <f t="shared" si="24"/>
        <v>0.131664</v>
      </c>
      <c r="W15" s="188">
        <v>392309</v>
      </c>
      <c r="X15" s="4">
        <f t="shared" si="7"/>
        <v>196154.5</v>
      </c>
      <c r="Y15" s="4">
        <v>2310</v>
      </c>
      <c r="Z15" s="5">
        <f t="shared" si="8"/>
        <v>1.1776431333464181</v>
      </c>
      <c r="AA15" s="189">
        <v>59.1</v>
      </c>
      <c r="AB15" s="189">
        <v>29.1</v>
      </c>
      <c r="AC15" s="223">
        <f t="shared" si="25"/>
        <v>0.17198099999999999</v>
      </c>
      <c r="AD15" s="188">
        <v>319054</v>
      </c>
      <c r="AE15" s="4">
        <f t="shared" si="9"/>
        <v>159527</v>
      </c>
      <c r="AF15" s="4">
        <v>1659</v>
      </c>
      <c r="AG15" s="5">
        <f t="shared" si="10"/>
        <v>1.0399493502667259</v>
      </c>
      <c r="AH15" s="189">
        <v>56.5</v>
      </c>
      <c r="AI15" s="189">
        <v>32.6</v>
      </c>
      <c r="AJ15" s="223">
        <f t="shared" si="26"/>
        <v>0.18418999999999999</v>
      </c>
      <c r="AK15" s="188">
        <v>2698366</v>
      </c>
      <c r="AL15" s="4">
        <f t="shared" si="11"/>
        <v>1349183</v>
      </c>
      <c r="AM15" s="4">
        <v>20517</v>
      </c>
      <c r="AN15" s="5">
        <f t="shared" si="12"/>
        <v>1.5206980817279792</v>
      </c>
      <c r="AO15" s="189">
        <v>45.6</v>
      </c>
      <c r="AP15" s="189">
        <v>29.7</v>
      </c>
      <c r="AQ15" s="223">
        <f t="shared" si="27"/>
        <v>0.135432</v>
      </c>
      <c r="AR15" s="188">
        <v>4574189</v>
      </c>
      <c r="AS15" s="4">
        <f t="shared" si="13"/>
        <v>2287094.5</v>
      </c>
      <c r="AT15" s="4">
        <v>28230</v>
      </c>
      <c r="AU15" s="5">
        <f t="shared" si="14"/>
        <v>1.2343171652942193</v>
      </c>
      <c r="AV15" s="189">
        <v>43.8</v>
      </c>
      <c r="AW15" s="189">
        <v>30</v>
      </c>
      <c r="AX15" s="223">
        <f t="shared" si="28"/>
        <v>0.13140000000000002</v>
      </c>
      <c r="AY15" s="188">
        <v>470819</v>
      </c>
      <c r="AZ15" s="4">
        <f t="shared" si="15"/>
        <v>235409.5</v>
      </c>
      <c r="BA15" s="4">
        <v>2898</v>
      </c>
      <c r="BB15" s="5">
        <f t="shared" si="16"/>
        <v>1.2310463256580555</v>
      </c>
      <c r="BC15" s="189">
        <v>50.8</v>
      </c>
      <c r="BD15" s="189">
        <v>33.299999999999997</v>
      </c>
      <c r="BE15" s="223">
        <f t="shared" si="29"/>
        <v>0.16916399999999998</v>
      </c>
      <c r="BF15" s="188">
        <v>431628</v>
      </c>
      <c r="BG15" s="4">
        <f t="shared" si="17"/>
        <v>215814</v>
      </c>
      <c r="BH15" s="4">
        <v>2334</v>
      </c>
      <c r="BI15" s="5">
        <f t="shared" si="18"/>
        <v>1.0814868358864578</v>
      </c>
      <c r="BJ15" s="189">
        <v>58.8</v>
      </c>
      <c r="BK15" s="189">
        <v>38.4</v>
      </c>
      <c r="BL15" s="223">
        <f t="shared" si="30"/>
        <v>0.22579199999999996</v>
      </c>
      <c r="BM15" s="188">
        <v>1088481</v>
      </c>
      <c r="BN15" s="4">
        <f t="shared" si="19"/>
        <v>544240.5</v>
      </c>
      <c r="BO15" s="4">
        <v>8454</v>
      </c>
      <c r="BP15" s="5">
        <f t="shared" si="20"/>
        <v>1.5533573852001092</v>
      </c>
      <c r="BQ15" s="189">
        <v>41.1</v>
      </c>
      <c r="BR15" s="189">
        <v>32.6</v>
      </c>
      <c r="BS15" s="223">
        <f t="shared" si="31"/>
        <v>0.13398600000000002</v>
      </c>
      <c r="BT15" s="188">
        <v>1449654</v>
      </c>
      <c r="BU15" s="4">
        <f t="shared" si="21"/>
        <v>724827</v>
      </c>
      <c r="BV15" s="4">
        <v>11100</v>
      </c>
      <c r="BW15" s="5">
        <f t="shared" si="22"/>
        <v>1.531399906460438</v>
      </c>
      <c r="BX15" s="189">
        <v>41.7</v>
      </c>
      <c r="BY15" s="189">
        <v>26.9</v>
      </c>
      <c r="BZ15" s="223">
        <f t="shared" si="32"/>
        <v>0.11217299999999999</v>
      </c>
    </row>
    <row r="16" spans="1:78" ht="12.75" customHeight="1" x14ac:dyDescent="0.2">
      <c r="A16" s="1">
        <v>1992</v>
      </c>
      <c r="B16" s="188">
        <v>11782058</v>
      </c>
      <c r="C16" s="4">
        <f t="shared" si="0"/>
        <v>5891029</v>
      </c>
      <c r="D16" s="4">
        <v>81255</v>
      </c>
      <c r="E16" s="5">
        <f t="shared" si="1"/>
        <v>1.3793006281245603</v>
      </c>
      <c r="F16" s="189">
        <v>43.1</v>
      </c>
      <c r="G16" s="189">
        <v>29.4</v>
      </c>
      <c r="H16" s="223">
        <f t="shared" si="33"/>
        <v>0.12671399999999999</v>
      </c>
      <c r="I16" s="188">
        <v>253006</v>
      </c>
      <c r="J16" s="4">
        <f t="shared" si="3"/>
        <v>126503</v>
      </c>
      <c r="K16" s="4">
        <v>999</v>
      </c>
      <c r="L16" s="5">
        <f t="shared" si="4"/>
        <v>0.78970459198596088</v>
      </c>
      <c r="M16" s="189">
        <v>64.7</v>
      </c>
      <c r="N16" s="189">
        <v>40.799999999999997</v>
      </c>
      <c r="O16" s="223">
        <f t="shared" si="23"/>
        <v>0.26397599999999999</v>
      </c>
      <c r="P16" s="188">
        <v>55918</v>
      </c>
      <c r="Q16" s="4">
        <f t="shared" si="5"/>
        <v>27959</v>
      </c>
      <c r="R16" s="4">
        <v>243</v>
      </c>
      <c r="S16" s="5">
        <f t="shared" si="6"/>
        <v>0.86912979720304728</v>
      </c>
      <c r="T16" s="189">
        <v>38.200000000000003</v>
      </c>
      <c r="U16" s="189">
        <v>28.5</v>
      </c>
      <c r="V16" s="223">
        <f t="shared" si="24"/>
        <v>0.10887000000000001</v>
      </c>
      <c r="W16" s="188">
        <v>391409</v>
      </c>
      <c r="X16" s="4">
        <f t="shared" si="7"/>
        <v>195704.5</v>
      </c>
      <c r="Y16" s="4">
        <v>2325</v>
      </c>
      <c r="Z16" s="5">
        <f t="shared" si="8"/>
        <v>1.1880156051598201</v>
      </c>
      <c r="AA16" s="189">
        <v>57.4</v>
      </c>
      <c r="AB16" s="189">
        <v>29.7</v>
      </c>
      <c r="AC16" s="223">
        <f t="shared" si="25"/>
        <v>0.17047799999999999</v>
      </c>
      <c r="AD16" s="188">
        <v>318117</v>
      </c>
      <c r="AE16" s="4">
        <f t="shared" si="9"/>
        <v>159058.5</v>
      </c>
      <c r="AF16" s="4">
        <v>1680</v>
      </c>
      <c r="AG16" s="5">
        <f t="shared" si="10"/>
        <v>1.0562151661181263</v>
      </c>
      <c r="AH16" s="189">
        <v>63</v>
      </c>
      <c r="AI16" s="189">
        <v>37.4</v>
      </c>
      <c r="AJ16" s="223">
        <f t="shared" si="26"/>
        <v>0.23561999999999997</v>
      </c>
      <c r="AK16" s="188">
        <v>2664341</v>
      </c>
      <c r="AL16" s="4">
        <f t="shared" si="11"/>
        <v>1332170.5</v>
      </c>
      <c r="AM16" s="4">
        <v>20028</v>
      </c>
      <c r="AN16" s="5">
        <f t="shared" si="12"/>
        <v>1.5034111624600606</v>
      </c>
      <c r="AO16" s="189">
        <v>47.7</v>
      </c>
      <c r="AP16" s="189">
        <v>26.7</v>
      </c>
      <c r="AQ16" s="223">
        <f t="shared" si="27"/>
        <v>0.127359</v>
      </c>
      <c r="AR16" s="188">
        <v>4598278</v>
      </c>
      <c r="AS16" s="4">
        <f t="shared" si="13"/>
        <v>2299139</v>
      </c>
      <c r="AT16" s="4">
        <v>30915</v>
      </c>
      <c r="AU16" s="5">
        <f t="shared" si="14"/>
        <v>1.3446337955208449</v>
      </c>
      <c r="AV16" s="189">
        <v>34</v>
      </c>
      <c r="AW16" s="189">
        <v>29.6</v>
      </c>
      <c r="AX16" s="223">
        <f t="shared" si="28"/>
        <v>0.10064000000000001</v>
      </c>
      <c r="AY16" s="188">
        <v>468747</v>
      </c>
      <c r="AZ16" s="4">
        <f t="shared" si="15"/>
        <v>234373.5</v>
      </c>
      <c r="BA16" s="4">
        <v>2811</v>
      </c>
      <c r="BB16" s="5">
        <f t="shared" si="16"/>
        <v>1.199367675953126</v>
      </c>
      <c r="BC16" s="189">
        <v>49.3</v>
      </c>
      <c r="BD16" s="189">
        <v>35.9</v>
      </c>
      <c r="BE16" s="223">
        <f t="shared" si="29"/>
        <v>0.17698699999999998</v>
      </c>
      <c r="BF16" s="188">
        <v>428125</v>
      </c>
      <c r="BG16" s="4">
        <f t="shared" si="17"/>
        <v>214062.5</v>
      </c>
      <c r="BH16" s="4">
        <v>2364</v>
      </c>
      <c r="BI16" s="5">
        <f t="shared" si="18"/>
        <v>1.1043503649635036</v>
      </c>
      <c r="BJ16" s="189">
        <v>50.7</v>
      </c>
      <c r="BK16" s="189">
        <v>38.4</v>
      </c>
      <c r="BL16" s="223">
        <f t="shared" si="30"/>
        <v>0.19468800000000003</v>
      </c>
      <c r="BM16" s="188">
        <v>1099179</v>
      </c>
      <c r="BN16" s="4">
        <f t="shared" si="19"/>
        <v>549589.5</v>
      </c>
      <c r="BO16" s="4">
        <v>8310</v>
      </c>
      <c r="BP16" s="5">
        <f t="shared" si="20"/>
        <v>1.5120376208060744</v>
      </c>
      <c r="BQ16" s="189">
        <v>47.6</v>
      </c>
      <c r="BR16" s="189">
        <v>27.1</v>
      </c>
      <c r="BS16" s="223">
        <f t="shared" si="31"/>
        <v>0.128996</v>
      </c>
      <c r="BT16" s="188">
        <v>1477960</v>
      </c>
      <c r="BU16" s="4">
        <f t="shared" si="21"/>
        <v>738980</v>
      </c>
      <c r="BV16" s="4">
        <v>11358</v>
      </c>
      <c r="BW16" s="5">
        <f t="shared" si="22"/>
        <v>1.5369834095645347</v>
      </c>
      <c r="BX16" s="189">
        <v>42.3</v>
      </c>
      <c r="BY16" s="189">
        <v>27.8</v>
      </c>
      <c r="BZ16" s="223">
        <f t="shared" si="32"/>
        <v>0.11759400000000002</v>
      </c>
    </row>
    <row r="17" spans="1:78" ht="12.75" customHeight="1" x14ac:dyDescent="0.2">
      <c r="A17" s="1">
        <v>1993</v>
      </c>
      <c r="B17" s="188">
        <v>11805984</v>
      </c>
      <c r="C17" s="4">
        <f t="shared" si="0"/>
        <v>5902992</v>
      </c>
      <c r="D17" s="4">
        <v>80103</v>
      </c>
      <c r="E17" s="5">
        <f t="shared" si="1"/>
        <v>1.3569898112685905</v>
      </c>
      <c r="F17" s="189">
        <v>42.5</v>
      </c>
      <c r="G17" s="189">
        <v>27.3</v>
      </c>
      <c r="H17" s="223">
        <f t="shared" si="33"/>
        <v>0.11602499999999999</v>
      </c>
      <c r="I17" s="188">
        <v>253067</v>
      </c>
      <c r="J17" s="4">
        <f t="shared" si="3"/>
        <v>126533.5</v>
      </c>
      <c r="K17" s="4">
        <v>1038</v>
      </c>
      <c r="L17" s="5">
        <f t="shared" si="4"/>
        <v>0.82033611652250182</v>
      </c>
      <c r="M17" s="189">
        <v>61.4</v>
      </c>
      <c r="N17" s="189">
        <v>35.6</v>
      </c>
      <c r="O17" s="223">
        <f t="shared" si="23"/>
        <v>0.21858400000000003</v>
      </c>
      <c r="P17" s="188">
        <v>56092</v>
      </c>
      <c r="Q17" s="4">
        <f t="shared" si="5"/>
        <v>28046</v>
      </c>
      <c r="R17" s="4">
        <v>237</v>
      </c>
      <c r="S17" s="5">
        <f t="shared" si="6"/>
        <v>0.8450402909505812</v>
      </c>
      <c r="T17" s="189">
        <v>34.1</v>
      </c>
      <c r="U17" s="189">
        <v>29.7</v>
      </c>
      <c r="V17" s="223">
        <f t="shared" si="24"/>
        <v>0.10127699999999999</v>
      </c>
      <c r="W17" s="188">
        <v>390389</v>
      </c>
      <c r="X17" s="4">
        <f t="shared" si="7"/>
        <v>195194.5</v>
      </c>
      <c r="Y17" s="4">
        <v>2394</v>
      </c>
      <c r="Z17" s="5">
        <f t="shared" si="8"/>
        <v>1.226468983501072</v>
      </c>
      <c r="AA17" s="189">
        <v>65.5</v>
      </c>
      <c r="AB17" s="189">
        <v>28.6</v>
      </c>
      <c r="AC17" s="223">
        <f t="shared" si="25"/>
        <v>0.18733</v>
      </c>
      <c r="AD17" s="188">
        <v>316483</v>
      </c>
      <c r="AE17" s="4">
        <f t="shared" si="9"/>
        <v>158241.5</v>
      </c>
      <c r="AF17" s="4">
        <v>1611</v>
      </c>
      <c r="AG17" s="5">
        <f t="shared" si="10"/>
        <v>1.0180641614241523</v>
      </c>
      <c r="AH17" s="189">
        <v>63.6</v>
      </c>
      <c r="AI17" s="189">
        <v>33.9</v>
      </c>
      <c r="AJ17" s="223">
        <f t="shared" si="26"/>
        <v>0.21560400000000002</v>
      </c>
      <c r="AK17" s="188">
        <v>2632666</v>
      </c>
      <c r="AL17" s="4">
        <f t="shared" si="11"/>
        <v>1316333</v>
      </c>
      <c r="AM17" s="4">
        <v>19953</v>
      </c>
      <c r="AN17" s="5">
        <f t="shared" si="12"/>
        <v>1.51580185257074</v>
      </c>
      <c r="AO17" s="189">
        <v>47.8</v>
      </c>
      <c r="AP17" s="189">
        <v>28.9</v>
      </c>
      <c r="AQ17" s="223">
        <f t="shared" si="27"/>
        <v>0.13814199999999999</v>
      </c>
      <c r="AR17" s="188">
        <v>4619705</v>
      </c>
      <c r="AS17" s="4">
        <f t="shared" si="13"/>
        <v>2309852.5</v>
      </c>
      <c r="AT17" s="4">
        <v>29562</v>
      </c>
      <c r="AU17" s="5">
        <f t="shared" si="14"/>
        <v>1.279821979974912</v>
      </c>
      <c r="AV17" s="189">
        <v>35.299999999999997</v>
      </c>
      <c r="AW17" s="189">
        <v>24</v>
      </c>
      <c r="AX17" s="223">
        <f t="shared" si="28"/>
        <v>8.471999999999999E-2</v>
      </c>
      <c r="AY17" s="188">
        <v>467598</v>
      </c>
      <c r="AZ17" s="4">
        <f t="shared" si="15"/>
        <v>233799</v>
      </c>
      <c r="BA17" s="4">
        <v>2724</v>
      </c>
      <c r="BB17" s="5">
        <f t="shared" si="16"/>
        <v>1.165103358012652</v>
      </c>
      <c r="BC17" s="189">
        <v>49.2</v>
      </c>
      <c r="BD17" s="189">
        <v>27</v>
      </c>
      <c r="BE17" s="223">
        <f t="shared" si="29"/>
        <v>0.13284000000000001</v>
      </c>
      <c r="BF17" s="188">
        <v>425190</v>
      </c>
      <c r="BG17" s="4">
        <f t="shared" si="17"/>
        <v>212595</v>
      </c>
      <c r="BH17" s="4">
        <v>2310</v>
      </c>
      <c r="BI17" s="5">
        <f t="shared" si="18"/>
        <v>1.086573061454879</v>
      </c>
      <c r="BJ17" s="189">
        <v>56.6</v>
      </c>
      <c r="BK17" s="189">
        <v>33.6</v>
      </c>
      <c r="BL17" s="223">
        <f t="shared" si="30"/>
        <v>0.19017600000000001</v>
      </c>
      <c r="BM17" s="188">
        <v>1109070</v>
      </c>
      <c r="BN17" s="4">
        <f t="shared" si="19"/>
        <v>554535</v>
      </c>
      <c r="BO17" s="4">
        <v>8676</v>
      </c>
      <c r="BP17" s="5">
        <f t="shared" si="20"/>
        <v>1.564554085855717</v>
      </c>
      <c r="BQ17" s="189">
        <v>39.5</v>
      </c>
      <c r="BR17" s="189">
        <v>25.1</v>
      </c>
      <c r="BS17" s="223">
        <f t="shared" si="31"/>
        <v>9.9144999999999997E-2</v>
      </c>
      <c r="BT17" s="188">
        <v>1508586</v>
      </c>
      <c r="BU17" s="4">
        <f t="shared" si="21"/>
        <v>754293</v>
      </c>
      <c r="BV17" s="4">
        <v>11397</v>
      </c>
      <c r="BW17" s="5">
        <f t="shared" si="22"/>
        <v>1.5109513146748015</v>
      </c>
      <c r="BX17" s="189">
        <v>39.700000000000003</v>
      </c>
      <c r="BY17" s="189">
        <v>27.7</v>
      </c>
      <c r="BZ17" s="223">
        <f t="shared" si="32"/>
        <v>0.109969</v>
      </c>
    </row>
    <row r="18" spans="1:78" ht="12.75" customHeight="1" x14ac:dyDescent="0.2">
      <c r="A18" s="1">
        <v>1994</v>
      </c>
      <c r="B18" s="188">
        <v>11826486</v>
      </c>
      <c r="C18" s="4">
        <f t="shared" si="0"/>
        <v>5913243</v>
      </c>
      <c r="D18" s="4">
        <v>80814</v>
      </c>
      <c r="E18" s="5">
        <f t="shared" si="1"/>
        <v>1.3666612381733678</v>
      </c>
      <c r="F18" s="189">
        <v>39.700000000000003</v>
      </c>
      <c r="G18" s="189">
        <v>27.8</v>
      </c>
      <c r="H18" s="223">
        <f t="shared" si="33"/>
        <v>0.11036600000000001</v>
      </c>
      <c r="I18" s="188">
        <v>251123</v>
      </c>
      <c r="J18" s="4">
        <f t="shared" si="3"/>
        <v>125561.5</v>
      </c>
      <c r="K18" s="4">
        <v>1068</v>
      </c>
      <c r="L18" s="5">
        <f t="shared" si="4"/>
        <v>0.85057919824149919</v>
      </c>
      <c r="M18" s="189">
        <v>60.7</v>
      </c>
      <c r="N18" s="189">
        <v>31.8</v>
      </c>
      <c r="O18" s="223">
        <f t="shared" si="23"/>
        <v>0.19302600000000003</v>
      </c>
      <c r="P18" s="188">
        <v>56232</v>
      </c>
      <c r="Q18" s="4">
        <f t="shared" si="5"/>
        <v>28116</v>
      </c>
      <c r="R18" s="4">
        <v>267</v>
      </c>
      <c r="S18" s="5">
        <f t="shared" si="6"/>
        <v>0.949637217242851</v>
      </c>
      <c r="T18" s="189">
        <v>35.700000000000003</v>
      </c>
      <c r="U18" s="189">
        <v>24.2</v>
      </c>
      <c r="V18" s="223">
        <f t="shared" si="24"/>
        <v>8.6393999999999999E-2</v>
      </c>
      <c r="W18" s="188">
        <v>389002</v>
      </c>
      <c r="X18" s="4">
        <f t="shared" si="7"/>
        <v>194501</v>
      </c>
      <c r="Y18" s="4">
        <v>2307</v>
      </c>
      <c r="Z18" s="5">
        <f t="shared" si="8"/>
        <v>1.1861121536650197</v>
      </c>
      <c r="AA18" s="189">
        <v>60.8</v>
      </c>
      <c r="AB18" s="189">
        <v>29.3</v>
      </c>
      <c r="AC18" s="223">
        <f t="shared" si="25"/>
        <v>0.178144</v>
      </c>
      <c r="AD18" s="188">
        <v>315083</v>
      </c>
      <c r="AE18" s="4">
        <f t="shared" si="9"/>
        <v>157541.5</v>
      </c>
      <c r="AF18" s="4">
        <v>1581</v>
      </c>
      <c r="AG18" s="5">
        <f t="shared" si="10"/>
        <v>1.003545097640939</v>
      </c>
      <c r="AH18" s="189">
        <v>56.9</v>
      </c>
      <c r="AI18" s="189">
        <v>37.6</v>
      </c>
      <c r="AJ18" s="223">
        <f t="shared" si="26"/>
        <v>0.21394400000000002</v>
      </c>
      <c r="AK18" s="188">
        <v>2596484</v>
      </c>
      <c r="AL18" s="4">
        <f t="shared" si="11"/>
        <v>1298242</v>
      </c>
      <c r="AM18" s="4">
        <v>18537</v>
      </c>
      <c r="AN18" s="5">
        <f t="shared" si="12"/>
        <v>1.4278539748367407</v>
      </c>
      <c r="AO18" s="189">
        <v>47.4</v>
      </c>
      <c r="AP18" s="189">
        <v>27.6</v>
      </c>
      <c r="AQ18" s="223">
        <f t="shared" si="27"/>
        <v>0.130824</v>
      </c>
      <c r="AR18" s="188">
        <v>4641667</v>
      </c>
      <c r="AS18" s="4">
        <f t="shared" si="13"/>
        <v>2320833.5</v>
      </c>
      <c r="AT18" s="4">
        <v>31302</v>
      </c>
      <c r="AU18" s="5">
        <f t="shared" si="14"/>
        <v>1.348739579982795</v>
      </c>
      <c r="AV18" s="189">
        <v>29.4</v>
      </c>
      <c r="AW18" s="189">
        <v>24.4</v>
      </c>
      <c r="AX18" s="223">
        <f t="shared" si="28"/>
        <v>7.173599999999998E-2</v>
      </c>
      <c r="AY18" s="188">
        <v>466430</v>
      </c>
      <c r="AZ18" s="4">
        <f t="shared" si="15"/>
        <v>233215</v>
      </c>
      <c r="BA18" s="4">
        <v>2865</v>
      </c>
      <c r="BB18" s="5">
        <f t="shared" si="16"/>
        <v>1.2284801577943099</v>
      </c>
      <c r="BC18" s="189">
        <v>55.2</v>
      </c>
      <c r="BD18" s="189">
        <v>30.5</v>
      </c>
      <c r="BE18" s="223">
        <f t="shared" si="29"/>
        <v>0.16836000000000001</v>
      </c>
      <c r="BF18" s="188">
        <v>422045</v>
      </c>
      <c r="BG18" s="4">
        <f t="shared" si="17"/>
        <v>211022.5</v>
      </c>
      <c r="BH18" s="4">
        <v>2409</v>
      </c>
      <c r="BI18" s="5">
        <f t="shared" si="18"/>
        <v>1.1415844282007841</v>
      </c>
      <c r="BJ18" s="189">
        <v>55.7</v>
      </c>
      <c r="BK18" s="189">
        <v>34.6</v>
      </c>
      <c r="BL18" s="223">
        <f t="shared" si="30"/>
        <v>0.192722</v>
      </c>
      <c r="BM18" s="188">
        <v>1118245</v>
      </c>
      <c r="BN18" s="4">
        <f t="shared" si="19"/>
        <v>559122.5</v>
      </c>
      <c r="BO18" s="4">
        <v>8235</v>
      </c>
      <c r="BP18" s="5">
        <f t="shared" si="20"/>
        <v>1.4728436076172933</v>
      </c>
      <c r="BQ18" s="189">
        <v>39.700000000000003</v>
      </c>
      <c r="BR18" s="189">
        <v>28.9</v>
      </c>
      <c r="BS18" s="223">
        <f t="shared" si="31"/>
        <v>0.114733</v>
      </c>
      <c r="BT18" s="188">
        <v>1542999</v>
      </c>
      <c r="BU18" s="4">
        <f t="shared" si="21"/>
        <v>771499.5</v>
      </c>
      <c r="BV18" s="4">
        <v>12042</v>
      </c>
      <c r="BW18" s="5">
        <f t="shared" si="22"/>
        <v>1.560856487917361</v>
      </c>
      <c r="BX18" s="189">
        <v>35</v>
      </c>
      <c r="BY18" s="189">
        <v>27.1</v>
      </c>
      <c r="BZ18" s="223">
        <f t="shared" si="32"/>
        <v>9.484999999999999E-2</v>
      </c>
    </row>
    <row r="19" spans="1:78" ht="12.75" customHeight="1" x14ac:dyDescent="0.2">
      <c r="A19" s="1">
        <v>1995</v>
      </c>
      <c r="B19" s="188">
        <v>11839887</v>
      </c>
      <c r="C19" s="4">
        <f t="shared" si="0"/>
        <v>5919943.5</v>
      </c>
      <c r="D19" s="4">
        <v>79602</v>
      </c>
      <c r="E19" s="5">
        <f t="shared" si="1"/>
        <v>1.3446412115250761</v>
      </c>
      <c r="F19" s="189">
        <v>42.2</v>
      </c>
      <c r="G19" s="189">
        <v>27.9</v>
      </c>
      <c r="H19" s="223">
        <f t="shared" si="33"/>
        <v>0.11773800000000001</v>
      </c>
      <c r="I19" s="188">
        <v>248747</v>
      </c>
      <c r="J19" s="4">
        <f t="shared" si="3"/>
        <v>124373.5</v>
      </c>
      <c r="K19" s="4">
        <v>1062</v>
      </c>
      <c r="L19" s="5">
        <f t="shared" si="4"/>
        <v>0.85387964477963552</v>
      </c>
      <c r="M19" s="189">
        <v>67.599999999999994</v>
      </c>
      <c r="N19" s="189">
        <v>33.6</v>
      </c>
      <c r="O19" s="223">
        <f t="shared" si="23"/>
        <v>0.227136</v>
      </c>
      <c r="P19" s="188">
        <v>56320</v>
      </c>
      <c r="Q19" s="4">
        <f t="shared" si="5"/>
        <v>28160</v>
      </c>
      <c r="R19" s="4">
        <v>273</v>
      </c>
      <c r="S19" s="5">
        <f t="shared" si="6"/>
        <v>0.96946022727272729</v>
      </c>
      <c r="T19" s="189">
        <v>41.2</v>
      </c>
      <c r="U19" s="189">
        <v>25.3</v>
      </c>
      <c r="V19" s="223">
        <f t="shared" si="24"/>
        <v>0.10423600000000001</v>
      </c>
      <c r="W19" s="188">
        <v>386834</v>
      </c>
      <c r="X19" s="4">
        <f t="shared" si="7"/>
        <v>193417</v>
      </c>
      <c r="Y19" s="4">
        <v>2328</v>
      </c>
      <c r="Z19" s="5">
        <f t="shared" si="8"/>
        <v>1.2036170553777588</v>
      </c>
      <c r="AA19" s="189">
        <v>59.3</v>
      </c>
      <c r="AB19" s="189">
        <v>30.2</v>
      </c>
      <c r="AC19" s="223">
        <f t="shared" si="25"/>
        <v>0.179086</v>
      </c>
      <c r="AD19" s="188">
        <v>313392</v>
      </c>
      <c r="AE19" s="4">
        <f t="shared" si="9"/>
        <v>156696</v>
      </c>
      <c r="AF19" s="4">
        <v>1461</v>
      </c>
      <c r="AG19" s="5">
        <f t="shared" si="10"/>
        <v>0.93237861847143522</v>
      </c>
      <c r="AH19" s="189">
        <v>58.5</v>
      </c>
      <c r="AI19" s="189">
        <v>31</v>
      </c>
      <c r="AJ19" s="223">
        <f t="shared" si="26"/>
        <v>0.18135000000000001</v>
      </c>
      <c r="AK19" s="188">
        <v>2557331</v>
      </c>
      <c r="AL19" s="4">
        <f t="shared" si="11"/>
        <v>1278665.5</v>
      </c>
      <c r="AM19" s="4">
        <v>20310</v>
      </c>
      <c r="AN19" s="5">
        <f t="shared" si="12"/>
        <v>1.5883747547736293</v>
      </c>
      <c r="AO19" s="189">
        <v>45.4</v>
      </c>
      <c r="AP19" s="189">
        <v>28.6</v>
      </c>
      <c r="AQ19" s="223">
        <f t="shared" si="27"/>
        <v>0.12984400000000001</v>
      </c>
      <c r="AR19" s="188">
        <v>4662805</v>
      </c>
      <c r="AS19" s="4">
        <f t="shared" si="13"/>
        <v>2331402.5</v>
      </c>
      <c r="AT19" s="4">
        <v>29931</v>
      </c>
      <c r="AU19" s="5">
        <f t="shared" si="14"/>
        <v>1.283819503496286</v>
      </c>
      <c r="AV19" s="189">
        <v>39.200000000000003</v>
      </c>
      <c r="AW19" s="189">
        <v>23.4</v>
      </c>
      <c r="AX19" s="223">
        <f t="shared" si="28"/>
        <v>9.1728000000000004E-2</v>
      </c>
      <c r="AY19" s="188">
        <v>465292</v>
      </c>
      <c r="AZ19" s="4">
        <f t="shared" si="15"/>
        <v>232646</v>
      </c>
      <c r="BA19" s="4">
        <v>2799</v>
      </c>
      <c r="BB19" s="5">
        <f t="shared" si="16"/>
        <v>1.2031154629780869</v>
      </c>
      <c r="BC19" s="189">
        <v>48</v>
      </c>
      <c r="BD19" s="189">
        <v>26.3</v>
      </c>
      <c r="BE19" s="223">
        <f t="shared" si="29"/>
        <v>0.12624000000000002</v>
      </c>
      <c r="BF19" s="188">
        <v>419757</v>
      </c>
      <c r="BG19" s="4">
        <f t="shared" si="17"/>
        <v>209878.5</v>
      </c>
      <c r="BH19" s="4">
        <v>2388</v>
      </c>
      <c r="BI19" s="5">
        <f t="shared" si="18"/>
        <v>1.1378011563833361</v>
      </c>
      <c r="BJ19" s="189">
        <v>54.7</v>
      </c>
      <c r="BK19" s="189">
        <v>36.4</v>
      </c>
      <c r="BL19" s="223">
        <f t="shared" si="30"/>
        <v>0.19910799999999998</v>
      </c>
      <c r="BM19" s="188">
        <v>1127015</v>
      </c>
      <c r="BN19" s="4">
        <f t="shared" si="19"/>
        <v>563507.5</v>
      </c>
      <c r="BO19" s="4">
        <v>7689</v>
      </c>
      <c r="BP19" s="5">
        <f t="shared" si="20"/>
        <v>1.3644893812415984</v>
      </c>
      <c r="BQ19" s="189">
        <v>38.4</v>
      </c>
      <c r="BR19" s="189">
        <v>34.299999999999997</v>
      </c>
      <c r="BS19" s="223">
        <f t="shared" si="31"/>
        <v>0.131712</v>
      </c>
      <c r="BT19" s="188">
        <v>1574986</v>
      </c>
      <c r="BU19" s="4">
        <f t="shared" si="21"/>
        <v>787493</v>
      </c>
      <c r="BV19" s="4">
        <v>11145</v>
      </c>
      <c r="BW19" s="5">
        <f t="shared" si="22"/>
        <v>1.4152506752440974</v>
      </c>
      <c r="BX19" s="189">
        <v>32.4</v>
      </c>
      <c r="BY19" s="189">
        <v>29.5</v>
      </c>
      <c r="BZ19" s="223">
        <f t="shared" si="32"/>
        <v>9.5579999999999998E-2</v>
      </c>
    </row>
    <row r="20" spans="1:78" ht="12.75" customHeight="1" x14ac:dyDescent="0.2">
      <c r="A20" s="1">
        <v>1996</v>
      </c>
      <c r="B20" s="188">
        <v>11854618</v>
      </c>
      <c r="C20" s="4">
        <f t="shared" si="0"/>
        <v>5927309</v>
      </c>
      <c r="D20" s="4">
        <v>73314</v>
      </c>
      <c r="E20" s="5">
        <f t="shared" si="1"/>
        <v>1.2368850687554842</v>
      </c>
      <c r="F20" s="189">
        <v>48.8</v>
      </c>
      <c r="G20" s="189">
        <v>27.8</v>
      </c>
      <c r="H20" s="223">
        <f t="shared" si="33"/>
        <v>0.13566399999999998</v>
      </c>
      <c r="I20" s="188">
        <v>246457</v>
      </c>
      <c r="J20" s="4">
        <f t="shared" si="3"/>
        <v>123228.5</v>
      </c>
      <c r="K20" s="4">
        <v>1113</v>
      </c>
      <c r="L20" s="5">
        <f t="shared" si="4"/>
        <v>0.90320015256211017</v>
      </c>
      <c r="M20" s="189">
        <v>64.599999999999994</v>
      </c>
      <c r="N20" s="189">
        <v>34.200000000000003</v>
      </c>
      <c r="O20" s="223">
        <f t="shared" si="23"/>
        <v>0.22093200000000002</v>
      </c>
      <c r="P20" s="188">
        <v>56536</v>
      </c>
      <c r="Q20" s="4">
        <f t="shared" si="5"/>
        <v>28268</v>
      </c>
      <c r="R20" s="4">
        <v>249</v>
      </c>
      <c r="S20" s="5">
        <f>R20/Q20*100</f>
        <v>0.88085467666619499</v>
      </c>
      <c r="T20" s="189">
        <v>43.6</v>
      </c>
      <c r="U20" s="189">
        <v>28.7</v>
      </c>
      <c r="V20" s="223">
        <f t="shared" si="24"/>
        <v>0.12513199999999999</v>
      </c>
      <c r="W20" s="188">
        <v>385276</v>
      </c>
      <c r="X20" s="4">
        <f t="shared" si="7"/>
        <v>192638</v>
      </c>
      <c r="Y20" s="4">
        <v>2259</v>
      </c>
      <c r="Z20" s="5">
        <f t="shared" si="8"/>
        <v>1.1726658291718146</v>
      </c>
      <c r="AA20" s="189">
        <v>60.1</v>
      </c>
      <c r="AB20" s="189">
        <v>29.6</v>
      </c>
      <c r="AC20" s="223">
        <f t="shared" si="25"/>
        <v>0.177896</v>
      </c>
      <c r="AD20" s="188">
        <v>312258</v>
      </c>
      <c r="AE20" s="4">
        <f t="shared" si="9"/>
        <v>156129</v>
      </c>
      <c r="AF20" s="4">
        <v>1464</v>
      </c>
      <c r="AG20" s="5">
        <f t="shared" si="10"/>
        <v>0.93768614415002982</v>
      </c>
      <c r="AH20" s="189">
        <v>60</v>
      </c>
      <c r="AI20" s="189">
        <v>31</v>
      </c>
      <c r="AJ20" s="223">
        <f t="shared" si="26"/>
        <v>0.18600000000000003</v>
      </c>
      <c r="AK20" s="188">
        <v>2519439</v>
      </c>
      <c r="AL20" s="4">
        <f t="shared" si="11"/>
        <v>1259719.5</v>
      </c>
      <c r="AM20" s="4">
        <v>18210</v>
      </c>
      <c r="AN20" s="5">
        <f t="shared" si="12"/>
        <v>1.4455599044072907</v>
      </c>
      <c r="AO20" s="189">
        <v>48.3</v>
      </c>
      <c r="AP20" s="189">
        <v>27.1</v>
      </c>
      <c r="AQ20" s="223">
        <f t="shared" si="27"/>
        <v>0.13089300000000001</v>
      </c>
      <c r="AR20" s="188">
        <v>4685869</v>
      </c>
      <c r="AS20" s="4">
        <f t="shared" si="13"/>
        <v>2342934.5</v>
      </c>
      <c r="AT20" s="4">
        <v>25599</v>
      </c>
      <c r="AU20" s="5">
        <f t="shared" si="14"/>
        <v>1.0926041679782341</v>
      </c>
      <c r="AV20" s="189">
        <v>46.4</v>
      </c>
      <c r="AW20" s="189">
        <v>26.8</v>
      </c>
      <c r="AX20" s="223">
        <f t="shared" si="28"/>
        <v>0.124352</v>
      </c>
      <c r="AY20" s="188">
        <v>464024</v>
      </c>
      <c r="AZ20" s="4">
        <f t="shared" si="15"/>
        <v>232012</v>
      </c>
      <c r="BA20" s="4">
        <v>2718</v>
      </c>
      <c r="BB20" s="5">
        <f t="shared" si="16"/>
        <v>1.1714911297691497</v>
      </c>
      <c r="BC20" s="189">
        <v>52</v>
      </c>
      <c r="BD20" s="189">
        <v>30.2</v>
      </c>
      <c r="BE20" s="223">
        <f t="shared" si="29"/>
        <v>0.15703999999999999</v>
      </c>
      <c r="BF20" s="188">
        <v>417422</v>
      </c>
      <c r="BG20" s="4">
        <f t="shared" si="17"/>
        <v>208711</v>
      </c>
      <c r="BH20" s="4">
        <v>2289</v>
      </c>
      <c r="BI20" s="5">
        <f t="shared" si="18"/>
        <v>1.0967318445122682</v>
      </c>
      <c r="BJ20" s="189">
        <v>62.4</v>
      </c>
      <c r="BK20" s="189">
        <v>34.6</v>
      </c>
      <c r="BL20" s="223">
        <f t="shared" si="30"/>
        <v>0.21590399999999998</v>
      </c>
      <c r="BM20" s="188">
        <v>1137476</v>
      </c>
      <c r="BN20" s="4">
        <f t="shared" si="19"/>
        <v>568738</v>
      </c>
      <c r="BO20" s="4">
        <v>7599</v>
      </c>
      <c r="BP20" s="5">
        <f t="shared" si="20"/>
        <v>1.336116102669419</v>
      </c>
      <c r="BQ20" s="189">
        <v>47.7</v>
      </c>
      <c r="BR20" s="189">
        <v>29.9</v>
      </c>
      <c r="BS20" s="223">
        <f t="shared" si="31"/>
        <v>0.142623</v>
      </c>
      <c r="BT20" s="188">
        <v>1602217</v>
      </c>
      <c r="BU20" s="4">
        <f t="shared" si="21"/>
        <v>801108.5</v>
      </c>
      <c r="BV20" s="4">
        <v>11583</v>
      </c>
      <c r="BW20" s="5">
        <f t="shared" si="22"/>
        <v>1.4458715642138362</v>
      </c>
      <c r="BX20" s="189">
        <v>45.8</v>
      </c>
      <c r="BY20" s="189">
        <v>25.1</v>
      </c>
      <c r="BZ20" s="223">
        <f t="shared" si="32"/>
        <v>0.11495799999999999</v>
      </c>
    </row>
    <row r="21" spans="1:78" ht="12.75" customHeight="1" x14ac:dyDescent="0.2">
      <c r="A21" s="1">
        <v>1997</v>
      </c>
      <c r="B21" s="188">
        <v>11926192</v>
      </c>
      <c r="C21" s="4">
        <f t="shared" si="0"/>
        <v>5963096</v>
      </c>
      <c r="D21" s="4">
        <v>69060</v>
      </c>
      <c r="E21" s="5">
        <f t="shared" si="1"/>
        <v>1.1581232299463233</v>
      </c>
      <c r="F21" s="189">
        <v>43.9</v>
      </c>
      <c r="G21" s="189">
        <v>29.6</v>
      </c>
      <c r="H21" s="223">
        <f t="shared" si="33"/>
        <v>0.129944</v>
      </c>
      <c r="I21" s="188">
        <v>244125</v>
      </c>
      <c r="J21" s="4">
        <f t="shared" si="3"/>
        <v>122062.5</v>
      </c>
      <c r="K21" s="4">
        <v>1002</v>
      </c>
      <c r="L21" s="5">
        <f t="shared" si="4"/>
        <v>0.82089093701996929</v>
      </c>
      <c r="M21" s="189">
        <v>61.8</v>
      </c>
      <c r="N21" s="189">
        <v>33.700000000000003</v>
      </c>
      <c r="O21" s="223">
        <f t="shared" si="23"/>
        <v>0.20826599999999998</v>
      </c>
      <c r="P21" s="188">
        <v>56755</v>
      </c>
      <c r="Q21" s="4">
        <f t="shared" si="5"/>
        <v>28377.5</v>
      </c>
      <c r="R21" s="4">
        <v>252</v>
      </c>
      <c r="S21" s="5">
        <f t="shared" si="6"/>
        <v>0.88802748656506036</v>
      </c>
      <c r="T21" s="189">
        <v>51.1</v>
      </c>
      <c r="U21" s="189">
        <v>26.7</v>
      </c>
      <c r="V21" s="223">
        <f t="shared" si="24"/>
        <v>0.136437</v>
      </c>
      <c r="W21" s="188">
        <v>385450</v>
      </c>
      <c r="X21" s="4">
        <f t="shared" si="7"/>
        <v>192725</v>
      </c>
      <c r="Y21" s="4">
        <v>1998</v>
      </c>
      <c r="Z21" s="5">
        <f t="shared" si="8"/>
        <v>1.0367103385653134</v>
      </c>
      <c r="AA21" s="189">
        <v>68.2</v>
      </c>
      <c r="AB21" s="189">
        <v>32.5</v>
      </c>
      <c r="AC21" s="223">
        <f t="shared" si="25"/>
        <v>0.22164999999999999</v>
      </c>
      <c r="AD21" s="188">
        <v>311959</v>
      </c>
      <c r="AE21" s="4">
        <f t="shared" si="9"/>
        <v>155979.5</v>
      </c>
      <c r="AF21" s="4">
        <v>1380</v>
      </c>
      <c r="AG21" s="5">
        <f t="shared" si="10"/>
        <v>0.88473164742802735</v>
      </c>
      <c r="AH21" s="189">
        <v>55.7</v>
      </c>
      <c r="AI21" s="189">
        <v>32</v>
      </c>
      <c r="AJ21" s="223">
        <f t="shared" si="26"/>
        <v>0.17824000000000001</v>
      </c>
      <c r="AK21" s="188">
        <v>2496650</v>
      </c>
      <c r="AL21" s="4">
        <f t="shared" si="11"/>
        <v>1248325</v>
      </c>
      <c r="AM21" s="4">
        <v>17688</v>
      </c>
      <c r="AN21" s="5">
        <f t="shared" si="12"/>
        <v>1.4169386978551257</v>
      </c>
      <c r="AO21" s="189">
        <v>47.7</v>
      </c>
      <c r="AP21" s="189">
        <v>28.9</v>
      </c>
      <c r="AQ21" s="223">
        <f t="shared" si="27"/>
        <v>0.137853</v>
      </c>
      <c r="AR21" s="188">
        <v>4741594</v>
      </c>
      <c r="AS21" s="4">
        <f t="shared" si="13"/>
        <v>2370797</v>
      </c>
      <c r="AT21" s="4">
        <v>24240</v>
      </c>
      <c r="AU21" s="5">
        <f t="shared" si="14"/>
        <v>1.0224409765998523</v>
      </c>
      <c r="AV21" s="189">
        <v>40.6</v>
      </c>
      <c r="AW21" s="189">
        <v>28.8</v>
      </c>
      <c r="AX21" s="223">
        <f t="shared" si="28"/>
        <v>0.116928</v>
      </c>
      <c r="AY21" s="188">
        <v>463385</v>
      </c>
      <c r="AZ21" s="4">
        <f t="shared" si="15"/>
        <v>231692.5</v>
      </c>
      <c r="BA21" s="4">
        <v>2700</v>
      </c>
      <c r="BB21" s="5">
        <f t="shared" si="16"/>
        <v>1.1653376781725779</v>
      </c>
      <c r="BC21" s="189">
        <v>52.4</v>
      </c>
      <c r="BD21" s="189">
        <v>28</v>
      </c>
      <c r="BE21" s="223">
        <f t="shared" si="29"/>
        <v>0.14672000000000002</v>
      </c>
      <c r="BF21" s="188">
        <v>415458</v>
      </c>
      <c r="BG21" s="4">
        <f t="shared" si="17"/>
        <v>207729</v>
      </c>
      <c r="BH21" s="4">
        <v>2247</v>
      </c>
      <c r="BI21" s="5">
        <f t="shared" si="18"/>
        <v>1.0816977889461752</v>
      </c>
      <c r="BJ21" s="189">
        <v>50.3</v>
      </c>
      <c r="BK21" s="189">
        <v>32.1</v>
      </c>
      <c r="BL21" s="223">
        <f t="shared" si="30"/>
        <v>0.161463</v>
      </c>
      <c r="BM21" s="188">
        <v>1155436</v>
      </c>
      <c r="BN21" s="4">
        <f t="shared" si="19"/>
        <v>577718</v>
      </c>
      <c r="BO21" s="4">
        <v>7230</v>
      </c>
      <c r="BP21" s="5">
        <f t="shared" si="20"/>
        <v>1.2514756334405368</v>
      </c>
      <c r="BQ21" s="189">
        <v>35.700000000000003</v>
      </c>
      <c r="BR21" s="189">
        <v>36.9</v>
      </c>
      <c r="BS21" s="223">
        <f t="shared" si="31"/>
        <v>0.13173300000000002</v>
      </c>
      <c r="BT21" s="188">
        <v>1627957</v>
      </c>
      <c r="BU21" s="4">
        <f t="shared" si="21"/>
        <v>813978.5</v>
      </c>
      <c r="BV21" s="4">
        <v>10119</v>
      </c>
      <c r="BW21" s="5">
        <f t="shared" si="22"/>
        <v>1.2431532282486577</v>
      </c>
      <c r="BX21" s="189">
        <v>36.6</v>
      </c>
      <c r="BY21" s="189">
        <v>25.9</v>
      </c>
      <c r="BZ21" s="223">
        <f t="shared" si="32"/>
        <v>9.4794000000000003E-2</v>
      </c>
    </row>
    <row r="22" spans="1:78" ht="12.75" customHeight="1" x14ac:dyDescent="0.2">
      <c r="A22" s="1">
        <v>1998</v>
      </c>
      <c r="B22" s="188">
        <v>11975243</v>
      </c>
      <c r="C22" s="4">
        <f t="shared" si="0"/>
        <v>5987621.5</v>
      </c>
      <c r="D22" s="4">
        <v>69891</v>
      </c>
      <c r="E22" s="5">
        <f t="shared" si="1"/>
        <v>1.1672581508366886</v>
      </c>
      <c r="F22" s="189">
        <v>43</v>
      </c>
      <c r="G22" s="189">
        <v>30.2</v>
      </c>
      <c r="H22" s="223">
        <f t="shared" si="33"/>
        <v>0.12985999999999998</v>
      </c>
      <c r="I22" s="188">
        <v>240876</v>
      </c>
      <c r="J22" s="4">
        <f t="shared" si="3"/>
        <v>120438</v>
      </c>
      <c r="K22" s="4">
        <v>1056</v>
      </c>
      <c r="L22" s="5">
        <f t="shared" si="4"/>
        <v>0.87679968116375229</v>
      </c>
      <c r="M22" s="189">
        <v>62.9</v>
      </c>
      <c r="N22" s="189">
        <v>29</v>
      </c>
      <c r="O22" s="223">
        <f t="shared" si="23"/>
        <v>0.18240999999999999</v>
      </c>
      <c r="P22" s="188">
        <v>56798</v>
      </c>
      <c r="Q22" s="4">
        <f t="shared" si="5"/>
        <v>28399</v>
      </c>
      <c r="R22" s="4">
        <v>285</v>
      </c>
      <c r="S22" s="5">
        <f t="shared" si="6"/>
        <v>1.0035564632557483</v>
      </c>
      <c r="T22" s="189">
        <v>49</v>
      </c>
      <c r="U22" s="189">
        <v>21</v>
      </c>
      <c r="V22" s="223">
        <f t="shared" si="24"/>
        <v>0.10289999999999999</v>
      </c>
      <c r="W22" s="188">
        <v>384972</v>
      </c>
      <c r="X22" s="4">
        <f t="shared" si="7"/>
        <v>192486</v>
      </c>
      <c r="Y22" s="4">
        <v>1950</v>
      </c>
      <c r="Z22" s="5">
        <f t="shared" si="8"/>
        <v>1.0130606901281132</v>
      </c>
      <c r="AA22" s="189">
        <v>67.400000000000006</v>
      </c>
      <c r="AB22" s="189">
        <v>33.5</v>
      </c>
      <c r="AC22" s="223">
        <f t="shared" si="25"/>
        <v>0.22579000000000002</v>
      </c>
      <c r="AD22" s="188">
        <v>310893</v>
      </c>
      <c r="AE22" s="4">
        <f t="shared" si="9"/>
        <v>155446.5</v>
      </c>
      <c r="AF22" s="4">
        <v>1482</v>
      </c>
      <c r="AG22" s="5">
        <f t="shared" si="10"/>
        <v>0.95338267506827112</v>
      </c>
      <c r="AH22" s="189">
        <v>49</v>
      </c>
      <c r="AI22" s="189">
        <v>32</v>
      </c>
      <c r="AJ22" s="223">
        <f t="shared" si="26"/>
        <v>0.15679999999999999</v>
      </c>
      <c r="AK22" s="188">
        <v>2471119</v>
      </c>
      <c r="AL22" s="4">
        <f t="shared" si="11"/>
        <v>1235559.5</v>
      </c>
      <c r="AM22" s="4">
        <v>17052</v>
      </c>
      <c r="AN22" s="5">
        <f t="shared" si="12"/>
        <v>1.3801035077630821</v>
      </c>
      <c r="AO22" s="189">
        <v>42.2</v>
      </c>
      <c r="AP22" s="189">
        <v>28.7</v>
      </c>
      <c r="AQ22" s="223">
        <f t="shared" si="27"/>
        <v>0.12111400000000001</v>
      </c>
      <c r="AR22" s="188">
        <v>4789896</v>
      </c>
      <c r="AS22" s="4">
        <f t="shared" si="13"/>
        <v>2394948</v>
      </c>
      <c r="AT22" s="4">
        <v>25464</v>
      </c>
      <c r="AU22" s="5">
        <f t="shared" si="14"/>
        <v>1.063238116234674</v>
      </c>
      <c r="AV22" s="189">
        <v>40.799999999999997</v>
      </c>
      <c r="AW22" s="189">
        <v>29.5</v>
      </c>
      <c r="AX22" s="223">
        <f t="shared" si="28"/>
        <v>0.12035999999999999</v>
      </c>
      <c r="AY22" s="188">
        <v>462446</v>
      </c>
      <c r="AZ22" s="4">
        <f t="shared" si="15"/>
        <v>231223</v>
      </c>
      <c r="BA22" s="4">
        <v>2490</v>
      </c>
      <c r="BB22" s="5">
        <f t="shared" si="16"/>
        <v>1.0768824900637046</v>
      </c>
      <c r="BC22" s="189">
        <v>53.2</v>
      </c>
      <c r="BD22" s="189">
        <v>24.4</v>
      </c>
      <c r="BE22" s="223">
        <f t="shared" si="29"/>
        <v>0.12980799999999998</v>
      </c>
      <c r="BF22" s="188">
        <v>413765</v>
      </c>
      <c r="BG22" s="4">
        <f t="shared" si="17"/>
        <v>206882.5</v>
      </c>
      <c r="BH22" s="4">
        <v>2259</v>
      </c>
      <c r="BI22" s="5">
        <f t="shared" si="18"/>
        <v>1.0919241598491898</v>
      </c>
      <c r="BJ22" s="189">
        <v>41</v>
      </c>
      <c r="BK22" s="189"/>
      <c r="BL22" s="223">
        <f t="shared" si="30"/>
        <v>0</v>
      </c>
      <c r="BM22" s="188">
        <v>1177240</v>
      </c>
      <c r="BN22" s="4">
        <f t="shared" si="19"/>
        <v>588620</v>
      </c>
      <c r="BO22" s="4">
        <v>7701</v>
      </c>
      <c r="BP22" s="5">
        <f t="shared" si="20"/>
        <v>1.308314362406986</v>
      </c>
      <c r="BQ22" s="189">
        <v>38.1</v>
      </c>
      <c r="BR22" s="189">
        <v>33.299999999999997</v>
      </c>
      <c r="BS22" s="223">
        <f t="shared" si="31"/>
        <v>0.12687300000000001</v>
      </c>
      <c r="BT22" s="188">
        <v>1640394</v>
      </c>
      <c r="BU22" s="4">
        <f t="shared" si="21"/>
        <v>820197</v>
      </c>
      <c r="BV22" s="4">
        <v>9936</v>
      </c>
      <c r="BW22" s="5">
        <f t="shared" si="22"/>
        <v>1.2114162816981773</v>
      </c>
      <c r="BX22" s="189">
        <v>42.8</v>
      </c>
      <c r="BY22" s="189">
        <v>35.5</v>
      </c>
      <c r="BZ22" s="223">
        <f t="shared" si="32"/>
        <v>0.15193999999999999</v>
      </c>
    </row>
    <row r="23" spans="1:78" ht="12.75" customHeight="1" x14ac:dyDescent="0.2">
      <c r="A23" s="1">
        <v>1999</v>
      </c>
      <c r="B23" s="188">
        <v>12018149</v>
      </c>
      <c r="C23" s="4">
        <f t="shared" si="0"/>
        <v>6009074.5</v>
      </c>
      <c r="D23" s="4">
        <v>71763</v>
      </c>
      <c r="E23" s="5">
        <f t="shared" si="1"/>
        <v>1.1942438057640989</v>
      </c>
      <c r="F23" s="189">
        <v>39.4</v>
      </c>
      <c r="G23" s="189">
        <v>30.3</v>
      </c>
      <c r="H23" s="223">
        <f t="shared" si="33"/>
        <v>0.119382</v>
      </c>
      <c r="I23" s="188">
        <v>238966</v>
      </c>
      <c r="J23" s="4">
        <f t="shared" si="3"/>
        <v>119483</v>
      </c>
      <c r="K23" s="4">
        <v>1023</v>
      </c>
      <c r="L23" s="5">
        <f t="shared" si="4"/>
        <v>0.85618874651624077</v>
      </c>
      <c r="M23" s="189">
        <v>67.2</v>
      </c>
      <c r="N23" s="189">
        <v>29.9</v>
      </c>
      <c r="O23" s="223">
        <f t="shared" si="23"/>
        <v>0.200928</v>
      </c>
      <c r="P23" s="188">
        <v>57029</v>
      </c>
      <c r="Q23" s="4">
        <f t="shared" si="5"/>
        <v>28514.5</v>
      </c>
      <c r="R23" s="4">
        <v>297</v>
      </c>
      <c r="S23" s="5">
        <f t="shared" si="6"/>
        <v>1.0415753388626838</v>
      </c>
      <c r="T23" s="189">
        <v>48.9</v>
      </c>
      <c r="U23" s="189">
        <v>22.9</v>
      </c>
      <c r="V23" s="223">
        <f t="shared" si="24"/>
        <v>0.111981</v>
      </c>
      <c r="W23" s="188">
        <v>385210</v>
      </c>
      <c r="X23" s="4">
        <f t="shared" si="7"/>
        <v>192605</v>
      </c>
      <c r="Y23" s="4">
        <v>1983</v>
      </c>
      <c r="Z23" s="5">
        <f t="shared" si="8"/>
        <v>1.0295682874276368</v>
      </c>
      <c r="AA23" s="189">
        <v>47.5</v>
      </c>
      <c r="AB23" s="189">
        <v>26.7</v>
      </c>
      <c r="AC23" s="223">
        <f t="shared" si="25"/>
        <v>0.12682499999999999</v>
      </c>
      <c r="AD23" s="188">
        <v>310267</v>
      </c>
      <c r="AE23" s="4">
        <f t="shared" si="9"/>
        <v>155133.5</v>
      </c>
      <c r="AF23" s="4">
        <v>1680</v>
      </c>
      <c r="AG23" s="5">
        <f t="shared" si="10"/>
        <v>1.0829382435128454</v>
      </c>
      <c r="AH23" s="189">
        <v>58.6</v>
      </c>
      <c r="AI23" s="189">
        <v>28.6</v>
      </c>
      <c r="AJ23" s="223">
        <f t="shared" si="26"/>
        <v>0.16759599999999999</v>
      </c>
      <c r="AK23" s="188">
        <v>2447174</v>
      </c>
      <c r="AL23" s="4">
        <f t="shared" si="11"/>
        <v>1223587</v>
      </c>
      <c r="AM23" s="4">
        <v>17232</v>
      </c>
      <c r="AN23" s="5">
        <f t="shared" si="12"/>
        <v>1.4083183296324657</v>
      </c>
      <c r="AO23" s="189">
        <v>41.2</v>
      </c>
      <c r="AP23" s="189">
        <v>29.3</v>
      </c>
      <c r="AQ23" s="223">
        <f t="shared" si="27"/>
        <v>0.120716</v>
      </c>
      <c r="AR23" s="188">
        <v>4836209</v>
      </c>
      <c r="AS23" s="4">
        <f t="shared" si="13"/>
        <v>2418104.5</v>
      </c>
      <c r="AT23" s="4">
        <v>26337</v>
      </c>
      <c r="AU23" s="5">
        <f t="shared" si="14"/>
        <v>1.0891588845726063</v>
      </c>
      <c r="AV23" s="189">
        <v>35.1</v>
      </c>
      <c r="AW23" s="189">
        <v>30.7</v>
      </c>
      <c r="AX23" s="223">
        <f t="shared" si="28"/>
        <v>0.10775699999999999</v>
      </c>
      <c r="AY23" s="188">
        <v>462206</v>
      </c>
      <c r="AZ23" s="4">
        <f t="shared" si="15"/>
        <v>231103</v>
      </c>
      <c r="BA23" s="4">
        <v>2610</v>
      </c>
      <c r="BB23" s="5">
        <f t="shared" si="16"/>
        <v>1.129366559499444</v>
      </c>
      <c r="BC23" s="189">
        <v>52.9</v>
      </c>
      <c r="BD23" s="189">
        <v>31.1</v>
      </c>
      <c r="BE23" s="223">
        <f t="shared" si="29"/>
        <v>0.16451900000000003</v>
      </c>
      <c r="BF23" s="188">
        <v>411373</v>
      </c>
      <c r="BG23" s="4">
        <f t="shared" si="17"/>
        <v>205686.5</v>
      </c>
      <c r="BH23" s="4">
        <v>2265</v>
      </c>
      <c r="BI23" s="5">
        <f t="shared" si="18"/>
        <v>1.1011904038427411</v>
      </c>
      <c r="BJ23" s="189">
        <v>39.700000000000003</v>
      </c>
      <c r="BK23" s="189">
        <v>34.200000000000003</v>
      </c>
      <c r="BL23" s="223">
        <f t="shared" si="30"/>
        <v>0.13577400000000003</v>
      </c>
      <c r="BM23" s="188">
        <v>1194461</v>
      </c>
      <c r="BN23" s="4">
        <f t="shared" si="19"/>
        <v>597230.5</v>
      </c>
      <c r="BO23" s="4">
        <v>7959</v>
      </c>
      <c r="BP23" s="5">
        <f t="shared" si="20"/>
        <v>1.3326512962750563</v>
      </c>
      <c r="BQ23" s="189">
        <v>26.2</v>
      </c>
      <c r="BR23" s="189">
        <v>31</v>
      </c>
      <c r="BS23" s="223">
        <f t="shared" si="31"/>
        <v>8.1220000000000001E-2</v>
      </c>
      <c r="BT23" s="188">
        <v>1648835</v>
      </c>
      <c r="BU23" s="4">
        <f t="shared" si="21"/>
        <v>824417.5</v>
      </c>
      <c r="BV23" s="4">
        <v>10179</v>
      </c>
      <c r="BW23" s="5">
        <f t="shared" si="22"/>
        <v>1.2346899477509878</v>
      </c>
      <c r="BX23" s="189">
        <v>44.6</v>
      </c>
      <c r="BY23" s="189">
        <v>31.4</v>
      </c>
      <c r="BZ23" s="223">
        <f t="shared" si="32"/>
        <v>0.140044</v>
      </c>
    </row>
    <row r="24" spans="1:78" ht="12.75" customHeight="1" x14ac:dyDescent="0.2">
      <c r="A24" s="1">
        <v>2000</v>
      </c>
      <c r="B24" s="188">
        <v>12068309</v>
      </c>
      <c r="C24" s="4">
        <f t="shared" si="0"/>
        <v>6034154.5</v>
      </c>
      <c r="D24" s="4">
        <v>73005</v>
      </c>
      <c r="E24" s="5">
        <f t="shared" si="1"/>
        <v>1.209862955945195</v>
      </c>
      <c r="F24" s="189">
        <v>36.299999999999997</v>
      </c>
      <c r="G24" s="189">
        <v>29</v>
      </c>
      <c r="H24" s="223">
        <f t="shared" si="33"/>
        <v>0.10526999999999997</v>
      </c>
      <c r="I24" s="188">
        <v>237231</v>
      </c>
      <c r="J24" s="4">
        <f t="shared" si="3"/>
        <v>118615.5</v>
      </c>
      <c r="K24" s="4">
        <v>1041</v>
      </c>
      <c r="L24" s="5">
        <f t="shared" si="4"/>
        <v>0.87762560542256285</v>
      </c>
      <c r="M24" s="189">
        <v>63.1</v>
      </c>
      <c r="N24" s="189">
        <v>29.1</v>
      </c>
      <c r="O24" s="223">
        <f t="shared" si="23"/>
        <v>0.18362100000000001</v>
      </c>
      <c r="P24" s="188">
        <v>57088</v>
      </c>
      <c r="Q24" s="4">
        <f t="shared" si="5"/>
        <v>28544</v>
      </c>
      <c r="R24" s="4">
        <v>294</v>
      </c>
      <c r="S24" s="5">
        <f t="shared" si="6"/>
        <v>1.0299887892376682</v>
      </c>
      <c r="T24" s="189">
        <v>42.3</v>
      </c>
      <c r="U24" s="189">
        <v>23.4</v>
      </c>
      <c r="V24" s="223">
        <f t="shared" si="24"/>
        <v>9.8981999999999973E-2</v>
      </c>
      <c r="W24" s="188">
        <v>384094</v>
      </c>
      <c r="X24" s="4">
        <f t="shared" si="7"/>
        <v>192047</v>
      </c>
      <c r="Y24" s="4">
        <v>2112</v>
      </c>
      <c r="Z24" s="5">
        <f t="shared" si="8"/>
        <v>1.0997307950657911</v>
      </c>
      <c r="AA24" s="189">
        <v>42.1</v>
      </c>
      <c r="AB24" s="189">
        <v>28.4</v>
      </c>
      <c r="AC24" s="223">
        <f t="shared" si="25"/>
        <v>0.11956399999999999</v>
      </c>
      <c r="AD24" s="188">
        <v>309358</v>
      </c>
      <c r="AE24" s="4">
        <f t="shared" si="9"/>
        <v>154679</v>
      </c>
      <c r="AF24" s="4">
        <v>1728</v>
      </c>
      <c r="AG24" s="5">
        <f t="shared" si="10"/>
        <v>1.1171522960453584</v>
      </c>
      <c r="AH24" s="189">
        <v>47.9</v>
      </c>
      <c r="AI24" s="189">
        <v>27.9</v>
      </c>
      <c r="AJ24" s="223">
        <f t="shared" si="26"/>
        <v>0.13364099999999998</v>
      </c>
      <c r="AK24" s="188">
        <v>2423974</v>
      </c>
      <c r="AL24" s="4">
        <f t="shared" si="11"/>
        <v>1211987</v>
      </c>
      <c r="AM24" s="4">
        <v>17574</v>
      </c>
      <c r="AN24" s="5">
        <f t="shared" si="12"/>
        <v>1.4500155529721028</v>
      </c>
      <c r="AO24" s="189">
        <v>40.299999999999997</v>
      </c>
      <c r="AP24" s="189">
        <v>31</v>
      </c>
      <c r="AQ24" s="223">
        <f t="shared" si="27"/>
        <v>0.12493</v>
      </c>
      <c r="AR24" s="188">
        <v>4893306</v>
      </c>
      <c r="AS24" s="4">
        <f t="shared" si="13"/>
        <v>2446653</v>
      </c>
      <c r="AT24" s="4">
        <v>26502</v>
      </c>
      <c r="AU24" s="5">
        <f t="shared" si="14"/>
        <v>1.0831940614382178</v>
      </c>
      <c r="AV24" s="189">
        <v>31.7</v>
      </c>
      <c r="AW24" s="189">
        <v>27.3</v>
      </c>
      <c r="AX24" s="223">
        <f t="shared" si="28"/>
        <v>8.6540999999999993E-2</v>
      </c>
      <c r="AY24" s="188">
        <v>461851</v>
      </c>
      <c r="AZ24" s="4">
        <f t="shared" si="15"/>
        <v>230925.5</v>
      </c>
      <c r="BA24" s="4">
        <v>2475</v>
      </c>
      <c r="BB24" s="5">
        <f t="shared" si="16"/>
        <v>1.0717742302171045</v>
      </c>
      <c r="BC24" s="189">
        <v>47.9</v>
      </c>
      <c r="BD24" s="189">
        <v>32.200000000000003</v>
      </c>
      <c r="BE24" s="223">
        <f t="shared" si="29"/>
        <v>0.15423800000000001</v>
      </c>
      <c r="BF24" s="188">
        <v>407645</v>
      </c>
      <c r="BG24" s="4">
        <f t="shared" si="17"/>
        <v>203822.5</v>
      </c>
      <c r="BH24" s="4">
        <v>2253</v>
      </c>
      <c r="BI24" s="5">
        <f t="shared" si="18"/>
        <v>1.1053735480626525</v>
      </c>
      <c r="BJ24" s="189">
        <v>48.5</v>
      </c>
      <c r="BK24" s="189">
        <v>34.799999999999997</v>
      </c>
      <c r="BL24" s="223">
        <f t="shared" si="30"/>
        <v>0.16878000000000001</v>
      </c>
      <c r="BM24" s="188">
        <v>1211183</v>
      </c>
      <c r="BN24" s="4">
        <f t="shared" si="19"/>
        <v>605591.5</v>
      </c>
      <c r="BO24" s="4">
        <v>8271</v>
      </c>
      <c r="BP24" s="5">
        <f t="shared" si="20"/>
        <v>1.3657721417820428</v>
      </c>
      <c r="BQ24" s="189">
        <v>27.5</v>
      </c>
      <c r="BR24" s="189">
        <v>33</v>
      </c>
      <c r="BS24" s="223">
        <f t="shared" si="31"/>
        <v>9.0749999999999997E-2</v>
      </c>
      <c r="BT24" s="188">
        <v>1656449</v>
      </c>
      <c r="BU24" s="4">
        <f t="shared" si="21"/>
        <v>828224.5</v>
      </c>
      <c r="BV24" s="4">
        <v>10575</v>
      </c>
      <c r="BW24" s="5">
        <f t="shared" si="22"/>
        <v>1.2768277200203568</v>
      </c>
      <c r="BX24" s="189">
        <v>33.1</v>
      </c>
      <c r="BY24" s="189">
        <v>23</v>
      </c>
      <c r="BZ24" s="223">
        <f t="shared" si="32"/>
        <v>7.6130000000000003E-2</v>
      </c>
    </row>
    <row r="25" spans="1:78" ht="12.75" customHeight="1" x14ac:dyDescent="0.2">
      <c r="A25" s="1">
        <v>2001</v>
      </c>
      <c r="B25" s="188">
        <v>12140908</v>
      </c>
      <c r="C25" s="4">
        <f t="shared" si="0"/>
        <v>6070454</v>
      </c>
      <c r="D25" s="4">
        <v>71880</v>
      </c>
      <c r="E25" s="5">
        <f t="shared" si="1"/>
        <v>1.1840959506488311</v>
      </c>
      <c r="F25" s="189">
        <v>37.700000000000003</v>
      </c>
      <c r="G25" s="189">
        <v>29.8</v>
      </c>
      <c r="H25" s="223">
        <f t="shared" si="33"/>
        <v>0.112346</v>
      </c>
      <c r="I25" s="188">
        <v>234955</v>
      </c>
      <c r="J25" s="4">
        <f t="shared" si="3"/>
        <v>117477.5</v>
      </c>
      <c r="K25" s="4">
        <v>927</v>
      </c>
      <c r="L25" s="5">
        <f t="shared" si="4"/>
        <v>0.78908727203081452</v>
      </c>
      <c r="M25" s="189">
        <v>49.6</v>
      </c>
      <c r="N25" s="189">
        <v>33.799999999999997</v>
      </c>
      <c r="O25" s="223">
        <f t="shared" si="23"/>
        <v>0.16764800000000002</v>
      </c>
      <c r="P25" s="188">
        <v>57192</v>
      </c>
      <c r="Q25" s="4">
        <f t="shared" si="5"/>
        <v>28596</v>
      </c>
      <c r="R25" s="4">
        <v>249</v>
      </c>
      <c r="S25" s="5">
        <f t="shared" si="6"/>
        <v>0.87075115400755354</v>
      </c>
      <c r="T25" s="189">
        <v>51.2</v>
      </c>
      <c r="U25" s="189">
        <v>24</v>
      </c>
      <c r="V25" s="223">
        <f t="shared" si="24"/>
        <v>0.12288000000000002</v>
      </c>
      <c r="W25" s="188">
        <v>382611</v>
      </c>
      <c r="X25" s="4">
        <f t="shared" si="7"/>
        <v>191305.5</v>
      </c>
      <c r="Y25" s="4">
        <v>1980</v>
      </c>
      <c r="Z25" s="5">
        <f t="shared" si="8"/>
        <v>1.0349937665148154</v>
      </c>
      <c r="AA25" s="189">
        <v>56</v>
      </c>
      <c r="AB25" s="189">
        <v>26.3</v>
      </c>
      <c r="AC25" s="223">
        <f t="shared" si="25"/>
        <v>0.14727999999999999</v>
      </c>
      <c r="AD25" s="188">
        <v>308255</v>
      </c>
      <c r="AE25" s="4">
        <f t="shared" si="9"/>
        <v>154127.5</v>
      </c>
      <c r="AF25" s="4">
        <v>1590</v>
      </c>
      <c r="AG25" s="5">
        <f t="shared" si="10"/>
        <v>1.0316134369272194</v>
      </c>
      <c r="AH25" s="189">
        <v>55.6</v>
      </c>
      <c r="AI25" s="189">
        <v>32.299999999999997</v>
      </c>
      <c r="AJ25" s="223">
        <f t="shared" si="26"/>
        <v>0.179588</v>
      </c>
      <c r="AK25" s="188">
        <v>2403389</v>
      </c>
      <c r="AL25" s="4">
        <f t="shared" si="11"/>
        <v>1201694.5</v>
      </c>
      <c r="AM25" s="4">
        <v>17142</v>
      </c>
      <c r="AN25" s="5">
        <f t="shared" si="12"/>
        <v>1.4264856833413151</v>
      </c>
      <c r="AO25" s="189">
        <v>35.700000000000003</v>
      </c>
      <c r="AP25" s="189">
        <v>29.2</v>
      </c>
      <c r="AQ25" s="223">
        <f t="shared" si="27"/>
        <v>0.104244</v>
      </c>
      <c r="AR25" s="188">
        <v>4966832</v>
      </c>
      <c r="AS25" s="4">
        <f t="shared" si="13"/>
        <v>2483416</v>
      </c>
      <c r="AT25" s="4">
        <v>26670</v>
      </c>
      <c r="AU25" s="5">
        <f t="shared" si="14"/>
        <v>1.0739239821278432</v>
      </c>
      <c r="AV25" s="189">
        <v>32.299999999999997</v>
      </c>
      <c r="AW25" s="189">
        <v>31.5</v>
      </c>
      <c r="AX25" s="223">
        <f t="shared" si="28"/>
        <v>0.101745</v>
      </c>
      <c r="AY25" s="188">
        <v>461492</v>
      </c>
      <c r="AZ25" s="4">
        <f t="shared" si="15"/>
        <v>230746</v>
      </c>
      <c r="BA25" s="4">
        <v>2493</v>
      </c>
      <c r="BB25" s="5">
        <f t="shared" si="16"/>
        <v>1.0804087611486224</v>
      </c>
      <c r="BC25" s="189">
        <v>51</v>
      </c>
      <c r="BD25" s="189">
        <v>31.8</v>
      </c>
      <c r="BE25" s="223">
        <f t="shared" si="29"/>
        <v>0.16217999999999999</v>
      </c>
      <c r="BF25" s="188">
        <v>403663</v>
      </c>
      <c r="BG25" s="4">
        <f t="shared" si="17"/>
        <v>201831.5</v>
      </c>
      <c r="BH25" s="4">
        <v>1995</v>
      </c>
      <c r="BI25" s="5">
        <f t="shared" si="18"/>
        <v>0.98844828483165426</v>
      </c>
      <c r="BJ25" s="189">
        <v>45.9</v>
      </c>
      <c r="BK25" s="189">
        <v>28.7</v>
      </c>
      <c r="BL25" s="223">
        <f t="shared" si="30"/>
        <v>0.13173299999999999</v>
      </c>
      <c r="BM25" s="188">
        <v>1228679</v>
      </c>
      <c r="BN25" s="4">
        <f t="shared" si="19"/>
        <v>614339.5</v>
      </c>
      <c r="BO25" s="4">
        <v>8307</v>
      </c>
      <c r="BP25" s="5">
        <f t="shared" si="20"/>
        <v>1.3521839308720993</v>
      </c>
      <c r="BQ25" s="189">
        <v>35.299999999999997</v>
      </c>
      <c r="BR25" s="189">
        <v>26</v>
      </c>
      <c r="BS25" s="223">
        <f t="shared" si="31"/>
        <v>9.1779999999999987E-2</v>
      </c>
      <c r="BT25" s="188">
        <v>1667792</v>
      </c>
      <c r="BU25" s="4">
        <f t="shared" si="21"/>
        <v>833896</v>
      </c>
      <c r="BV25" s="4">
        <v>10341</v>
      </c>
      <c r="BW25" s="5">
        <f t="shared" si="22"/>
        <v>1.2400826961635505</v>
      </c>
      <c r="BX25" s="189">
        <v>43.7</v>
      </c>
      <c r="BY25" s="189">
        <v>28.4</v>
      </c>
      <c r="BZ25" s="223">
        <f t="shared" si="32"/>
        <v>0.124108</v>
      </c>
    </row>
    <row r="26" spans="1:78" ht="12.75" customHeight="1" x14ac:dyDescent="0.2">
      <c r="A26" s="1">
        <v>2002</v>
      </c>
      <c r="B26" s="188">
        <v>12242239</v>
      </c>
      <c r="C26" s="4">
        <f t="shared" si="0"/>
        <v>6121119.5</v>
      </c>
      <c r="D26" s="4">
        <v>71199</v>
      </c>
      <c r="E26" s="5">
        <f t="shared" ref="E26:E32" si="34">D26/C26*100</f>
        <v>1.163169580335754</v>
      </c>
      <c r="F26" s="189">
        <v>43.3</v>
      </c>
      <c r="G26" s="189">
        <v>30.6</v>
      </c>
      <c r="H26" s="223">
        <f t="shared" si="33"/>
        <v>0.132498</v>
      </c>
      <c r="I26" s="188">
        <v>233640</v>
      </c>
      <c r="J26" s="4">
        <f t="shared" si="3"/>
        <v>116820</v>
      </c>
      <c r="K26" s="4">
        <v>972</v>
      </c>
      <c r="L26" s="5">
        <f t="shared" ref="L26:L35" si="35">K26/J26*100</f>
        <v>0.83204930662557786</v>
      </c>
      <c r="M26" s="189">
        <v>51.7</v>
      </c>
      <c r="N26" s="189">
        <v>32.799999999999997</v>
      </c>
      <c r="O26" s="223">
        <f t="shared" si="23"/>
        <v>0.169576</v>
      </c>
      <c r="P26" s="188">
        <v>57362</v>
      </c>
      <c r="Q26" s="4">
        <f t="shared" si="5"/>
        <v>28681</v>
      </c>
      <c r="R26" s="4">
        <v>276</v>
      </c>
      <c r="S26" s="5">
        <f t="shared" ref="S26:S31" si="36">R26/Q26*100</f>
        <v>0.96230954290296711</v>
      </c>
      <c r="T26" s="189">
        <v>41.6</v>
      </c>
      <c r="U26" s="189">
        <v>21.7</v>
      </c>
      <c r="V26" s="223">
        <f t="shared" si="24"/>
        <v>9.0272000000000005E-2</v>
      </c>
      <c r="W26" s="188">
        <v>381506</v>
      </c>
      <c r="X26" s="4">
        <f t="shared" si="7"/>
        <v>190753</v>
      </c>
      <c r="Y26" s="4">
        <v>2049</v>
      </c>
      <c r="Z26" s="5">
        <f t="shared" ref="Z26:Z31" si="37">Y26/X26*100</f>
        <v>1.0741639712088409</v>
      </c>
      <c r="AA26" s="189">
        <v>58.2</v>
      </c>
      <c r="AB26" s="189">
        <v>36.1</v>
      </c>
      <c r="AC26" s="223">
        <f t="shared" si="25"/>
        <v>0.21010200000000001</v>
      </c>
      <c r="AD26" s="188">
        <v>307377</v>
      </c>
      <c r="AE26" s="4">
        <f t="shared" si="9"/>
        <v>153688.5</v>
      </c>
      <c r="AF26" s="4">
        <v>1482</v>
      </c>
      <c r="AG26" s="5">
        <f t="shared" ref="AG26:AG31" si="38">AF26/AE26*100</f>
        <v>0.9642881542861047</v>
      </c>
      <c r="AH26" s="189">
        <v>54.8</v>
      </c>
      <c r="AI26" s="189">
        <v>27.9</v>
      </c>
      <c r="AJ26" s="223">
        <f t="shared" si="26"/>
        <v>0.152892</v>
      </c>
      <c r="AK26" s="188">
        <v>2389036</v>
      </c>
      <c r="AL26" s="4">
        <f t="shared" si="11"/>
        <v>1194518</v>
      </c>
      <c r="AM26" s="4">
        <v>16734</v>
      </c>
      <c r="AN26" s="5">
        <f t="shared" ref="AN26:AN31" si="39">AM26/AL26*100</f>
        <v>1.4008997771486071</v>
      </c>
      <c r="AO26" s="189">
        <v>39.5</v>
      </c>
      <c r="AP26" s="189">
        <v>28.5</v>
      </c>
      <c r="AQ26" s="223">
        <f t="shared" si="27"/>
        <v>0.11257500000000001</v>
      </c>
      <c r="AR26" s="188">
        <v>5049320</v>
      </c>
      <c r="AS26" s="4">
        <f t="shared" si="13"/>
        <v>2524660</v>
      </c>
      <c r="AT26" s="4">
        <v>26355</v>
      </c>
      <c r="AU26" s="5">
        <f t="shared" ref="AU26:AU31" si="40">AT26/AS26*100</f>
        <v>1.0439029413861667</v>
      </c>
      <c r="AV26" s="189">
        <v>41.5</v>
      </c>
      <c r="AW26" s="189">
        <v>29.9</v>
      </c>
      <c r="AX26" s="223">
        <f t="shared" si="28"/>
        <v>0.12408499999999999</v>
      </c>
      <c r="AY26" s="188">
        <v>462559</v>
      </c>
      <c r="AZ26" s="4">
        <f t="shared" si="15"/>
        <v>231279.5</v>
      </c>
      <c r="BA26" s="4">
        <v>2454</v>
      </c>
      <c r="BB26" s="5">
        <f t="shared" ref="BB26:BB31" si="41">BA26/AZ26*100</f>
        <v>1.0610538331326382</v>
      </c>
      <c r="BC26" s="189">
        <v>39.799999999999997</v>
      </c>
      <c r="BD26" s="189">
        <v>35.799999999999997</v>
      </c>
      <c r="BE26" s="223">
        <f t="shared" si="29"/>
        <v>0.14248399999999997</v>
      </c>
      <c r="BF26" s="188">
        <v>400293</v>
      </c>
      <c r="BG26" s="4">
        <f t="shared" si="17"/>
        <v>200146.5</v>
      </c>
      <c r="BH26" s="4">
        <v>2013</v>
      </c>
      <c r="BI26" s="5">
        <f t="shared" ref="BI26:BI31" si="42">BH26/BG26*100</f>
        <v>1.005763278398573</v>
      </c>
      <c r="BJ26" s="189">
        <v>63.4</v>
      </c>
      <c r="BK26" s="189">
        <v>28</v>
      </c>
      <c r="BL26" s="223">
        <f t="shared" si="30"/>
        <v>0.17751999999999998</v>
      </c>
      <c r="BM26" s="188">
        <v>1256126</v>
      </c>
      <c r="BN26" s="4">
        <f t="shared" si="19"/>
        <v>628063</v>
      </c>
      <c r="BO26" s="4">
        <v>8376</v>
      </c>
      <c r="BP26" s="5">
        <f t="shared" ref="BP26:BP31" si="43">BO26/BN26*100</f>
        <v>1.3336241746449002</v>
      </c>
      <c r="BQ26" s="189">
        <v>28.6</v>
      </c>
      <c r="BR26" s="189">
        <v>35.299999999999997</v>
      </c>
      <c r="BS26" s="223">
        <f t="shared" si="31"/>
        <v>0.10095799999999999</v>
      </c>
      <c r="BT26" s="188">
        <v>1678558</v>
      </c>
      <c r="BU26" s="4">
        <f t="shared" si="21"/>
        <v>839279</v>
      </c>
      <c r="BV26" s="4">
        <v>10317</v>
      </c>
      <c r="BW26" s="5">
        <f t="shared" ref="BW26:BW31" si="44">BV26/BU26*100</f>
        <v>1.2292694086233542</v>
      </c>
      <c r="BX26" s="189">
        <v>53.4</v>
      </c>
      <c r="BY26" s="189">
        <v>31.8</v>
      </c>
      <c r="BZ26" s="223">
        <f t="shared" si="32"/>
        <v>0.16981199999999996</v>
      </c>
    </row>
    <row r="27" spans="1:78" ht="12.75" customHeight="1" x14ac:dyDescent="0.2">
      <c r="A27" s="1">
        <v>2003</v>
      </c>
      <c r="B27" s="188">
        <v>12320759</v>
      </c>
      <c r="C27" s="4">
        <f t="shared" si="0"/>
        <v>6160379.5</v>
      </c>
      <c r="D27" s="4">
        <v>71466</v>
      </c>
      <c r="E27" s="5">
        <f t="shared" si="34"/>
        <v>1.1600908677785191</v>
      </c>
      <c r="F27" s="189">
        <v>43.1</v>
      </c>
      <c r="G27" s="189">
        <v>30.6</v>
      </c>
      <c r="H27" s="223">
        <f t="shared" si="33"/>
        <v>0.131886</v>
      </c>
      <c r="I27" s="188">
        <v>232962</v>
      </c>
      <c r="J27" s="4">
        <f t="shared" si="3"/>
        <v>116481</v>
      </c>
      <c r="K27" s="4">
        <v>828</v>
      </c>
      <c r="L27" s="5">
        <f t="shared" si="35"/>
        <v>0.71084554562546687</v>
      </c>
      <c r="M27" s="189">
        <v>57.8</v>
      </c>
      <c r="N27" s="189">
        <v>33.1</v>
      </c>
      <c r="O27" s="223">
        <f t="shared" si="23"/>
        <v>0.19131800000000002</v>
      </c>
      <c r="P27" s="188">
        <v>57567</v>
      </c>
      <c r="Q27" s="4">
        <f t="shared" si="5"/>
        <v>28783.5</v>
      </c>
      <c r="R27" s="4">
        <v>291</v>
      </c>
      <c r="S27" s="5">
        <f t="shared" si="36"/>
        <v>1.0109958830580019</v>
      </c>
      <c r="T27" s="189">
        <v>40.5</v>
      </c>
      <c r="U27" s="189">
        <v>13.1</v>
      </c>
      <c r="V27" s="223">
        <f t="shared" si="24"/>
        <v>5.3054999999999991E-2</v>
      </c>
      <c r="W27" s="188">
        <v>379814</v>
      </c>
      <c r="X27" s="4">
        <f t="shared" si="7"/>
        <v>189907</v>
      </c>
      <c r="Y27" s="4">
        <v>1941</v>
      </c>
      <c r="Z27" s="5">
        <f t="shared" si="37"/>
        <v>1.0220792282538294</v>
      </c>
      <c r="AA27" s="189">
        <v>53.1</v>
      </c>
      <c r="AB27" s="189">
        <v>31.5</v>
      </c>
      <c r="AC27" s="223">
        <f t="shared" si="25"/>
        <v>0.16726500000000002</v>
      </c>
      <c r="AD27" s="188">
        <v>306624</v>
      </c>
      <c r="AE27" s="4">
        <f t="shared" si="9"/>
        <v>153312</v>
      </c>
      <c r="AF27" s="4">
        <v>1467</v>
      </c>
      <c r="AG27" s="5">
        <f t="shared" si="38"/>
        <v>0.95687226048841589</v>
      </c>
      <c r="AH27" s="189">
        <v>56.8</v>
      </c>
      <c r="AI27" s="189">
        <v>29.6</v>
      </c>
      <c r="AJ27" s="223">
        <f t="shared" si="26"/>
        <v>0.168128</v>
      </c>
      <c r="AK27" s="188">
        <v>2373913</v>
      </c>
      <c r="AL27" s="4">
        <f t="shared" si="11"/>
        <v>1186956.5</v>
      </c>
      <c r="AM27" s="4">
        <v>16788</v>
      </c>
      <c r="AN27" s="5">
        <f t="shared" si="39"/>
        <v>1.4143736522779056</v>
      </c>
      <c r="AO27" s="189">
        <v>38.200000000000003</v>
      </c>
      <c r="AP27" s="189">
        <v>27.3</v>
      </c>
      <c r="AQ27" s="223">
        <f t="shared" si="27"/>
        <v>0.10428600000000002</v>
      </c>
      <c r="AR27" s="188">
        <v>5114021</v>
      </c>
      <c r="AS27" s="4">
        <f t="shared" si="13"/>
        <v>2557010.5</v>
      </c>
      <c r="AT27" s="4">
        <v>27618</v>
      </c>
      <c r="AU27" s="5">
        <f t="shared" si="40"/>
        <v>1.0800894247403363</v>
      </c>
      <c r="AV27" s="189">
        <v>41.3</v>
      </c>
      <c r="AW27" s="189">
        <v>30</v>
      </c>
      <c r="AX27" s="223">
        <f t="shared" si="28"/>
        <v>0.12390000000000001</v>
      </c>
      <c r="AY27" s="188">
        <v>464095</v>
      </c>
      <c r="AZ27" s="4">
        <f t="shared" si="15"/>
        <v>232047.5</v>
      </c>
      <c r="BA27" s="4">
        <v>2373</v>
      </c>
      <c r="BB27" s="5">
        <f t="shared" si="41"/>
        <v>1.022635451793275</v>
      </c>
      <c r="BC27" s="189">
        <v>39.200000000000003</v>
      </c>
      <c r="BD27" s="189">
        <v>29.9</v>
      </c>
      <c r="BE27" s="223">
        <f t="shared" si="29"/>
        <v>0.11720799999999999</v>
      </c>
      <c r="BF27" s="188">
        <v>398252</v>
      </c>
      <c r="BG27" s="4">
        <f t="shared" si="17"/>
        <v>199126</v>
      </c>
      <c r="BH27" s="4">
        <v>2022</v>
      </c>
      <c r="BI27" s="5">
        <f t="shared" si="42"/>
        <v>1.0154374617076625</v>
      </c>
      <c r="BJ27" s="189">
        <v>49</v>
      </c>
      <c r="BK27" s="189">
        <v>32.4</v>
      </c>
      <c r="BL27" s="223">
        <f t="shared" si="30"/>
        <v>0.15875999999999998</v>
      </c>
      <c r="BM27" s="188">
        <v>1277772</v>
      </c>
      <c r="BN27" s="4">
        <f t="shared" si="19"/>
        <v>638886</v>
      </c>
      <c r="BO27" s="4">
        <v>8028</v>
      </c>
      <c r="BP27" s="5">
        <f t="shared" si="43"/>
        <v>1.2565622035856161</v>
      </c>
      <c r="BQ27" s="189">
        <v>35.799999999999997</v>
      </c>
      <c r="BR27" s="189">
        <v>35.4</v>
      </c>
      <c r="BS27" s="223">
        <f t="shared" si="31"/>
        <v>0.12673199999999998</v>
      </c>
      <c r="BT27" s="188">
        <v>1688818</v>
      </c>
      <c r="BU27" s="4">
        <f t="shared" si="21"/>
        <v>844409</v>
      </c>
      <c r="BV27" s="4">
        <v>9945</v>
      </c>
      <c r="BW27" s="5">
        <f t="shared" si="44"/>
        <v>1.177746802793433</v>
      </c>
      <c r="BX27" s="189">
        <v>54.8</v>
      </c>
      <c r="BY27" s="189">
        <v>34.200000000000003</v>
      </c>
      <c r="BZ27" s="223">
        <f t="shared" si="32"/>
        <v>0.18741600000000003</v>
      </c>
    </row>
    <row r="28" spans="1:78" ht="12.75" customHeight="1" x14ac:dyDescent="0.2">
      <c r="A28" s="1">
        <v>2004</v>
      </c>
      <c r="B28" s="188">
        <v>12396840</v>
      </c>
      <c r="C28" s="4">
        <f t="shared" si="0"/>
        <v>6198420</v>
      </c>
      <c r="D28" s="4">
        <v>70179</v>
      </c>
      <c r="E28" s="5">
        <f t="shared" si="34"/>
        <v>1.1322078852352697</v>
      </c>
      <c r="F28" s="189">
        <v>41.3</v>
      </c>
      <c r="G28" s="189">
        <v>30.7</v>
      </c>
      <c r="H28" s="223">
        <f t="shared" si="33"/>
        <v>0.12679099999999999</v>
      </c>
      <c r="I28" s="188">
        <v>232055</v>
      </c>
      <c r="J28" s="4">
        <f t="shared" si="3"/>
        <v>116027.5</v>
      </c>
      <c r="K28" s="4">
        <v>957</v>
      </c>
      <c r="L28" s="5">
        <f t="shared" si="35"/>
        <v>0.8248044644588568</v>
      </c>
      <c r="M28" s="189">
        <v>55.4</v>
      </c>
      <c r="N28" s="189">
        <v>30.4</v>
      </c>
      <c r="O28" s="223">
        <f t="shared" si="23"/>
        <v>0.16841600000000001</v>
      </c>
      <c r="P28" s="188">
        <v>57766</v>
      </c>
      <c r="Q28" s="4">
        <f t="shared" si="5"/>
        <v>28883</v>
      </c>
      <c r="R28" s="4">
        <v>312</v>
      </c>
      <c r="S28" s="5">
        <f t="shared" si="36"/>
        <v>1.0802201987328186</v>
      </c>
      <c r="T28" s="189">
        <v>39.1</v>
      </c>
      <c r="U28" s="189">
        <v>23.3</v>
      </c>
      <c r="V28" s="223">
        <f t="shared" si="24"/>
        <v>9.1103000000000003E-2</v>
      </c>
      <c r="W28" s="188">
        <v>378024</v>
      </c>
      <c r="X28" s="4">
        <f t="shared" si="7"/>
        <v>189012</v>
      </c>
      <c r="Y28" s="4">
        <v>2049</v>
      </c>
      <c r="Z28" s="5">
        <f t="shared" si="37"/>
        <v>1.0840581550377755</v>
      </c>
      <c r="AA28" s="189">
        <v>46.3</v>
      </c>
      <c r="AB28" s="189">
        <v>29</v>
      </c>
      <c r="AC28" s="223">
        <f t="shared" si="25"/>
        <v>0.13426999999999997</v>
      </c>
      <c r="AD28" s="188">
        <v>305625</v>
      </c>
      <c r="AE28" s="4">
        <f t="shared" si="9"/>
        <v>152812.5</v>
      </c>
      <c r="AF28" s="4">
        <v>1461</v>
      </c>
      <c r="AG28" s="5">
        <f t="shared" si="38"/>
        <v>0.95607361963190185</v>
      </c>
      <c r="AH28" s="189">
        <v>58.2</v>
      </c>
      <c r="AI28" s="189">
        <v>27.7</v>
      </c>
      <c r="AJ28" s="223">
        <f t="shared" si="26"/>
        <v>0.16121400000000002</v>
      </c>
      <c r="AK28" s="188">
        <v>2358629</v>
      </c>
      <c r="AL28" s="4">
        <f t="shared" si="11"/>
        <v>1179314.5</v>
      </c>
      <c r="AM28" s="4">
        <v>16029</v>
      </c>
      <c r="AN28" s="5">
        <f t="shared" si="39"/>
        <v>1.3591794216046695</v>
      </c>
      <c r="AO28" s="189">
        <v>29.7</v>
      </c>
      <c r="AP28" s="189">
        <v>27.8</v>
      </c>
      <c r="AQ28" s="223">
        <f t="shared" si="27"/>
        <v>8.2565999999999987E-2</v>
      </c>
      <c r="AR28" s="188">
        <v>5174422</v>
      </c>
      <c r="AS28" s="4">
        <f t="shared" si="13"/>
        <v>2587211</v>
      </c>
      <c r="AT28" s="4">
        <v>26478</v>
      </c>
      <c r="AU28" s="5">
        <f t="shared" si="40"/>
        <v>1.0234186542960739</v>
      </c>
      <c r="AV28" s="189">
        <v>44.1</v>
      </c>
      <c r="AW28" s="189">
        <v>30.8</v>
      </c>
      <c r="AX28" s="223">
        <f t="shared" si="28"/>
        <v>0.13582799999999998</v>
      </c>
      <c r="AY28" s="188">
        <v>466390</v>
      </c>
      <c r="AZ28" s="4">
        <f t="shared" si="15"/>
        <v>233195</v>
      </c>
      <c r="BA28" s="4">
        <v>2340</v>
      </c>
      <c r="BB28" s="5">
        <f t="shared" si="41"/>
        <v>1.0034520465704668</v>
      </c>
      <c r="BC28" s="189">
        <v>34.799999999999997</v>
      </c>
      <c r="BD28" s="189">
        <v>31.4</v>
      </c>
      <c r="BE28" s="223">
        <f t="shared" si="29"/>
        <v>0.10927199999999998</v>
      </c>
      <c r="BF28" s="188">
        <v>396465</v>
      </c>
      <c r="BG28" s="4">
        <f t="shared" si="17"/>
        <v>198232.5</v>
      </c>
      <c r="BH28" s="4">
        <v>1914</v>
      </c>
      <c r="BI28" s="5">
        <f t="shared" si="42"/>
        <v>0.96553289697703448</v>
      </c>
      <c r="BJ28" s="189">
        <v>55.7</v>
      </c>
      <c r="BK28" s="189">
        <v>32.5</v>
      </c>
      <c r="BL28" s="223">
        <f t="shared" si="30"/>
        <v>0.18102499999999999</v>
      </c>
      <c r="BM28" s="188">
        <v>1298953</v>
      </c>
      <c r="BN28" s="4">
        <f t="shared" si="19"/>
        <v>649476.5</v>
      </c>
      <c r="BO28" s="4">
        <v>8364</v>
      </c>
      <c r="BP28" s="5">
        <f t="shared" si="43"/>
        <v>1.2878064102396316</v>
      </c>
      <c r="BQ28" s="189">
        <v>38</v>
      </c>
      <c r="BR28" s="189">
        <v>32.4</v>
      </c>
      <c r="BS28" s="223">
        <f t="shared" si="31"/>
        <v>0.12312000000000001</v>
      </c>
      <c r="BT28" s="188">
        <v>1701120</v>
      </c>
      <c r="BU28" s="4">
        <f t="shared" si="21"/>
        <v>850560</v>
      </c>
      <c r="BV28" s="4">
        <v>10116</v>
      </c>
      <c r="BW28" s="5">
        <f t="shared" si="44"/>
        <v>1.1893340857787811</v>
      </c>
      <c r="BX28" s="189">
        <v>51.1</v>
      </c>
      <c r="BY28" s="189">
        <v>33.6</v>
      </c>
      <c r="BZ28" s="223">
        <f t="shared" si="32"/>
        <v>0.17169599999999999</v>
      </c>
    </row>
    <row r="29" spans="1:78" ht="12.75" customHeight="1" x14ac:dyDescent="0.2">
      <c r="A29" s="1">
        <v>2005</v>
      </c>
      <c r="B29" s="188">
        <v>12473003</v>
      </c>
      <c r="C29" s="4">
        <f t="shared" si="0"/>
        <v>6236501.5</v>
      </c>
      <c r="D29" s="4">
        <v>71985</v>
      </c>
      <c r="E29" s="5">
        <f t="shared" si="34"/>
        <v>1.1542529092633105</v>
      </c>
      <c r="F29" s="189">
        <v>36.700000000000003</v>
      </c>
      <c r="G29" s="189">
        <v>30.9</v>
      </c>
      <c r="H29" s="223">
        <f t="shared" si="33"/>
        <v>0.11340299999999999</v>
      </c>
      <c r="I29" s="188">
        <v>230600</v>
      </c>
      <c r="J29" s="4">
        <f t="shared" si="3"/>
        <v>115300</v>
      </c>
      <c r="K29" s="4">
        <v>933</v>
      </c>
      <c r="L29" s="5">
        <f t="shared" si="35"/>
        <v>0.80919340849956634</v>
      </c>
      <c r="M29" s="189">
        <v>55.7</v>
      </c>
      <c r="N29" s="189">
        <v>31.3</v>
      </c>
      <c r="O29" s="223">
        <f t="shared" si="23"/>
        <v>0.174341</v>
      </c>
      <c r="P29" s="188">
        <v>57970</v>
      </c>
      <c r="Q29" s="4">
        <f t="shared" si="5"/>
        <v>28985</v>
      </c>
      <c r="R29" s="4">
        <v>294</v>
      </c>
      <c r="S29" s="5">
        <f t="shared" si="36"/>
        <v>1.0143177505606349</v>
      </c>
      <c r="T29" s="189">
        <v>34</v>
      </c>
      <c r="U29" s="189">
        <v>25</v>
      </c>
      <c r="V29" s="223">
        <f t="shared" si="24"/>
        <v>8.5000000000000006E-2</v>
      </c>
      <c r="W29" s="188">
        <v>375054</v>
      </c>
      <c r="X29" s="4">
        <f t="shared" si="7"/>
        <v>187527</v>
      </c>
      <c r="Y29" s="4">
        <v>2025</v>
      </c>
      <c r="Z29" s="5">
        <f t="shared" si="37"/>
        <v>1.0798445023916556</v>
      </c>
      <c r="AA29" s="189">
        <v>43.1</v>
      </c>
      <c r="AB29" s="189">
        <v>26.5</v>
      </c>
      <c r="AC29" s="223">
        <f t="shared" si="25"/>
        <v>0.11421500000000001</v>
      </c>
      <c r="AD29" s="188">
        <v>304358</v>
      </c>
      <c r="AE29" s="4">
        <f t="shared" si="9"/>
        <v>152179</v>
      </c>
      <c r="AF29" s="4">
        <v>1449</v>
      </c>
      <c r="AG29" s="5">
        <f t="shared" si="38"/>
        <v>0.95216817037830448</v>
      </c>
      <c r="AH29" s="189">
        <v>52.8</v>
      </c>
      <c r="AI29" s="189">
        <v>30.2</v>
      </c>
      <c r="AJ29" s="223">
        <f t="shared" si="26"/>
        <v>0.15945599999999999</v>
      </c>
      <c r="AK29" s="188">
        <v>2342233</v>
      </c>
      <c r="AL29" s="4">
        <f t="shared" si="11"/>
        <v>1171116.5</v>
      </c>
      <c r="AM29" s="4">
        <v>15612</v>
      </c>
      <c r="AN29" s="5">
        <f t="shared" si="39"/>
        <v>1.3330868449039868</v>
      </c>
      <c r="AO29" s="189">
        <v>29.1</v>
      </c>
      <c r="AP29" s="189">
        <v>28.8</v>
      </c>
      <c r="AQ29" s="223">
        <f t="shared" si="27"/>
        <v>8.3808000000000007E-2</v>
      </c>
      <c r="AR29" s="188">
        <v>5228924</v>
      </c>
      <c r="AS29" s="4">
        <f t="shared" si="13"/>
        <v>2614462</v>
      </c>
      <c r="AT29" s="4">
        <v>28953</v>
      </c>
      <c r="AU29" s="5">
        <f t="shared" si="40"/>
        <v>1.1074171282657772</v>
      </c>
      <c r="AV29" s="189">
        <v>39.700000000000003</v>
      </c>
      <c r="AW29" s="189">
        <v>30.1</v>
      </c>
      <c r="AX29" s="223">
        <f t="shared" si="28"/>
        <v>0.11949700000000002</v>
      </c>
      <c r="AY29" s="188">
        <v>467096</v>
      </c>
      <c r="AZ29" s="4">
        <f t="shared" si="15"/>
        <v>233548</v>
      </c>
      <c r="BA29" s="4">
        <v>2451</v>
      </c>
      <c r="BB29" s="5">
        <f t="shared" si="41"/>
        <v>1.0494630654083956</v>
      </c>
      <c r="BC29" s="189">
        <v>35.700000000000003</v>
      </c>
      <c r="BD29" s="189">
        <v>32</v>
      </c>
      <c r="BE29" s="223">
        <f t="shared" si="29"/>
        <v>0.11424000000000001</v>
      </c>
      <c r="BF29" s="188">
        <v>393624</v>
      </c>
      <c r="BG29" s="4">
        <f t="shared" si="17"/>
        <v>196812</v>
      </c>
      <c r="BH29" s="4">
        <v>1947</v>
      </c>
      <c r="BI29" s="5">
        <f t="shared" si="42"/>
        <v>0.98926894701542589</v>
      </c>
      <c r="BJ29" s="189">
        <v>50.6</v>
      </c>
      <c r="BK29" s="189">
        <v>33.5</v>
      </c>
      <c r="BL29" s="223">
        <f t="shared" si="30"/>
        <v>0.16950999999999999</v>
      </c>
      <c r="BM29" s="188">
        <v>1329164</v>
      </c>
      <c r="BN29" s="4">
        <f t="shared" si="19"/>
        <v>664582</v>
      </c>
      <c r="BO29" s="4">
        <v>8121</v>
      </c>
      <c r="BP29" s="5">
        <f t="shared" si="43"/>
        <v>1.2219711036410856</v>
      </c>
      <c r="BQ29" s="189">
        <v>29.6</v>
      </c>
      <c r="BR29" s="189">
        <v>34.1</v>
      </c>
      <c r="BS29" s="223">
        <f t="shared" si="31"/>
        <v>0.10093600000000003</v>
      </c>
      <c r="BT29" s="188">
        <v>1716323</v>
      </c>
      <c r="BU29" s="4">
        <f t="shared" si="21"/>
        <v>858161.5</v>
      </c>
      <c r="BV29" s="4">
        <v>10011</v>
      </c>
      <c r="BW29" s="5">
        <f t="shared" si="44"/>
        <v>1.1665636363318559</v>
      </c>
      <c r="BX29" s="189">
        <v>36.299999999999997</v>
      </c>
      <c r="BY29" s="189">
        <v>35.4</v>
      </c>
      <c r="BZ29" s="223">
        <f t="shared" si="32"/>
        <v>0.12850199999999998</v>
      </c>
    </row>
    <row r="30" spans="1:78" ht="12.75" customHeight="1" x14ac:dyDescent="0.2">
      <c r="A30" s="1">
        <v>2006</v>
      </c>
      <c r="B30" s="188">
        <v>12558432</v>
      </c>
      <c r="C30" s="4">
        <f t="shared" si="0"/>
        <v>6279216</v>
      </c>
      <c r="D30" s="4">
        <v>75213</v>
      </c>
      <c r="E30" s="5">
        <f t="shared" si="34"/>
        <v>1.1978087710312879</v>
      </c>
      <c r="F30" s="189">
        <v>38.299999999999997</v>
      </c>
      <c r="G30" s="189">
        <v>31</v>
      </c>
      <c r="H30" s="223">
        <f t="shared" si="33"/>
        <v>0.11872999999999999</v>
      </c>
      <c r="I30" s="188">
        <v>228887</v>
      </c>
      <c r="J30" s="4">
        <f t="shared" si="3"/>
        <v>114443.5</v>
      </c>
      <c r="K30" s="4">
        <v>963</v>
      </c>
      <c r="L30" s="5">
        <f t="shared" si="35"/>
        <v>0.8414632547938502</v>
      </c>
      <c r="M30" s="189">
        <v>52.6</v>
      </c>
      <c r="N30" s="189">
        <v>27.7</v>
      </c>
      <c r="O30" s="223">
        <f t="shared" si="23"/>
        <v>0.145702</v>
      </c>
      <c r="P30" s="188">
        <v>58037</v>
      </c>
      <c r="Q30" s="4">
        <f t="shared" si="5"/>
        <v>29018.5</v>
      </c>
      <c r="R30" s="4">
        <v>306</v>
      </c>
      <c r="S30" s="5">
        <f t="shared" si="36"/>
        <v>1.054499715698606</v>
      </c>
      <c r="T30" s="189">
        <v>46.6</v>
      </c>
      <c r="U30" s="189">
        <v>18.600000000000001</v>
      </c>
      <c r="V30" s="223">
        <f t="shared" si="24"/>
        <v>8.6676000000000003E-2</v>
      </c>
      <c r="W30" s="188">
        <v>373423</v>
      </c>
      <c r="X30" s="4">
        <f t="shared" si="7"/>
        <v>186711.5</v>
      </c>
      <c r="Y30" s="4">
        <v>2232</v>
      </c>
      <c r="Z30" s="5">
        <f t="shared" si="37"/>
        <v>1.1954271697244143</v>
      </c>
      <c r="AA30" s="189">
        <v>42.5</v>
      </c>
      <c r="AB30" s="189">
        <v>29.1</v>
      </c>
      <c r="AC30" s="223">
        <f t="shared" si="25"/>
        <v>0.12367499999999999</v>
      </c>
      <c r="AD30" s="188">
        <v>302916</v>
      </c>
      <c r="AE30" s="4">
        <f t="shared" si="9"/>
        <v>151458</v>
      </c>
      <c r="AF30" s="4">
        <v>1557</v>
      </c>
      <c r="AG30" s="5">
        <f t="shared" si="38"/>
        <v>1.0280077645287802</v>
      </c>
      <c r="AH30" s="189">
        <v>45.4</v>
      </c>
      <c r="AI30" s="189">
        <v>28.1</v>
      </c>
      <c r="AJ30" s="223">
        <f t="shared" si="26"/>
        <v>0.12757399999999999</v>
      </c>
      <c r="AK30" s="188">
        <v>2328144</v>
      </c>
      <c r="AL30" s="4">
        <f t="shared" si="11"/>
        <v>1164072</v>
      </c>
      <c r="AM30" s="4">
        <v>14985</v>
      </c>
      <c r="AN30" s="5">
        <f t="shared" si="39"/>
        <v>1.2872915077417892</v>
      </c>
      <c r="AO30" s="189">
        <v>29</v>
      </c>
      <c r="AP30" s="189">
        <v>26.9</v>
      </c>
      <c r="AQ30" s="223">
        <f t="shared" si="27"/>
        <v>7.8009999999999996E-2</v>
      </c>
      <c r="AR30" s="188">
        <v>5280358</v>
      </c>
      <c r="AS30" s="4">
        <f t="shared" si="13"/>
        <v>2640179</v>
      </c>
      <c r="AT30" s="4">
        <v>32064</v>
      </c>
      <c r="AU30" s="5">
        <f t="shared" si="40"/>
        <v>1.2144631102663872</v>
      </c>
      <c r="AV30" s="189">
        <v>39.6</v>
      </c>
      <c r="AW30" s="189">
        <v>32.4</v>
      </c>
      <c r="AX30" s="223">
        <f t="shared" si="28"/>
        <v>0.128304</v>
      </c>
      <c r="AY30" s="188">
        <v>467871</v>
      </c>
      <c r="AZ30" s="4">
        <f t="shared" si="15"/>
        <v>233935.5</v>
      </c>
      <c r="BA30" s="4">
        <v>2235</v>
      </c>
      <c r="BB30" s="5">
        <f t="shared" si="41"/>
        <v>0.95539155023500066</v>
      </c>
      <c r="BC30" s="189">
        <v>42.5</v>
      </c>
      <c r="BD30" s="189">
        <v>26.5</v>
      </c>
      <c r="BE30" s="223">
        <f t="shared" si="29"/>
        <v>0.11262499999999999</v>
      </c>
      <c r="BF30" s="188">
        <v>391874</v>
      </c>
      <c r="BG30" s="4">
        <f t="shared" si="17"/>
        <v>195937</v>
      </c>
      <c r="BH30" s="4">
        <v>1995</v>
      </c>
      <c r="BI30" s="5">
        <f t="shared" si="42"/>
        <v>1.0181844164195635</v>
      </c>
      <c r="BJ30" s="189">
        <v>49.1</v>
      </c>
      <c r="BK30" s="189">
        <v>34.200000000000003</v>
      </c>
      <c r="BL30" s="223">
        <f t="shared" si="30"/>
        <v>0.16792200000000002</v>
      </c>
      <c r="BM30" s="188">
        <v>1365074</v>
      </c>
      <c r="BN30" s="4">
        <f t="shared" si="19"/>
        <v>682537</v>
      </c>
      <c r="BO30" s="4">
        <v>8391</v>
      </c>
      <c r="BP30" s="5">
        <f t="shared" si="43"/>
        <v>1.2293839015320782</v>
      </c>
      <c r="BQ30" s="189">
        <v>29</v>
      </c>
      <c r="BR30" s="189">
        <v>27.6</v>
      </c>
      <c r="BS30" s="223">
        <f t="shared" si="31"/>
        <v>8.0040000000000014E-2</v>
      </c>
      <c r="BT30" s="188">
        <v>1733994</v>
      </c>
      <c r="BU30" s="4">
        <f t="shared" si="21"/>
        <v>866997</v>
      </c>
      <c r="BV30" s="4">
        <v>10326</v>
      </c>
      <c r="BW30" s="5">
        <f t="shared" si="44"/>
        <v>1.1910075813411118</v>
      </c>
      <c r="BX30" s="189">
        <v>48.6</v>
      </c>
      <c r="BY30" s="189">
        <v>35.200000000000003</v>
      </c>
      <c r="BZ30" s="223">
        <f t="shared" si="32"/>
        <v>0.17107200000000003</v>
      </c>
    </row>
    <row r="31" spans="1:78" ht="12.75" customHeight="1" x14ac:dyDescent="0.2">
      <c r="A31" s="1">
        <v>2007</v>
      </c>
      <c r="B31" s="188">
        <v>12643232</v>
      </c>
      <c r="C31" s="4">
        <f t="shared" si="0"/>
        <v>6321616</v>
      </c>
      <c r="D31" s="4">
        <v>73359</v>
      </c>
      <c r="E31" s="5">
        <f t="shared" si="34"/>
        <v>1.1604469490079752</v>
      </c>
      <c r="F31" s="189">
        <v>37.700000000000003</v>
      </c>
      <c r="G31" s="189">
        <v>31</v>
      </c>
      <c r="H31" s="223">
        <f t="shared" si="33"/>
        <v>0.11687000000000002</v>
      </c>
      <c r="I31" s="188">
        <v>227595</v>
      </c>
      <c r="J31" s="4">
        <f t="shared" ref="J31:J38" si="45">I31/2</f>
        <v>113797.5</v>
      </c>
      <c r="K31" s="4">
        <v>996</v>
      </c>
      <c r="L31" s="5">
        <f t="shared" si="35"/>
        <v>0.87523891122388464</v>
      </c>
      <c r="M31" s="189">
        <v>48.6</v>
      </c>
      <c r="N31" s="189">
        <v>28</v>
      </c>
      <c r="O31" s="223">
        <f t="shared" si="23"/>
        <v>0.13607999999999998</v>
      </c>
      <c r="P31" s="188">
        <v>58216</v>
      </c>
      <c r="Q31" s="4">
        <f t="shared" ref="Q31:Q38" si="46">P31/2</f>
        <v>29108</v>
      </c>
      <c r="R31" s="4">
        <v>288</v>
      </c>
      <c r="S31" s="5">
        <f t="shared" si="36"/>
        <v>0.98941871650405389</v>
      </c>
      <c r="T31" s="189">
        <v>39.1</v>
      </c>
      <c r="U31" s="189">
        <v>21.6</v>
      </c>
      <c r="V31" s="223">
        <f t="shared" si="24"/>
        <v>8.4456000000000003E-2</v>
      </c>
      <c r="W31" s="188">
        <v>373528</v>
      </c>
      <c r="X31" s="4">
        <f t="shared" ref="X31:X38" si="47">W31/2</f>
        <v>186764</v>
      </c>
      <c r="Y31" s="4">
        <v>2016</v>
      </c>
      <c r="Z31" s="5">
        <f t="shared" si="37"/>
        <v>1.0794371506286009</v>
      </c>
      <c r="AA31" s="189">
        <v>37.9</v>
      </c>
      <c r="AB31" s="189">
        <v>29.8</v>
      </c>
      <c r="AC31" s="223">
        <f t="shared" si="25"/>
        <v>0.112942</v>
      </c>
      <c r="AD31" s="188">
        <v>302560</v>
      </c>
      <c r="AE31" s="4">
        <f t="shared" ref="AE31:AE36" si="48">AD31/2</f>
        <v>151280</v>
      </c>
      <c r="AF31" s="4">
        <v>1500</v>
      </c>
      <c r="AG31" s="5">
        <f t="shared" si="38"/>
        <v>0.99153886832363836</v>
      </c>
      <c r="AH31" s="189">
        <v>45.4</v>
      </c>
      <c r="AI31" s="189">
        <v>29.5</v>
      </c>
      <c r="AJ31" s="223">
        <f t="shared" si="26"/>
        <v>0.13392999999999999</v>
      </c>
      <c r="AK31" s="188">
        <v>2329265</v>
      </c>
      <c r="AL31" s="4">
        <f t="shared" ref="AL31:AL36" si="49">AK31/2</f>
        <v>1164632.5</v>
      </c>
      <c r="AM31" s="4">
        <v>14346</v>
      </c>
      <c r="AN31" s="5">
        <f t="shared" si="39"/>
        <v>1.2318048826561168</v>
      </c>
      <c r="AO31" s="189">
        <v>34.1</v>
      </c>
      <c r="AP31" s="189">
        <v>27.7</v>
      </c>
      <c r="AQ31" s="223">
        <f t="shared" si="27"/>
        <v>9.4456999999999999E-2</v>
      </c>
      <c r="AR31" s="188">
        <v>5306474</v>
      </c>
      <c r="AS31" s="4">
        <f t="shared" ref="AS31:AS36" si="50">AR31/2</f>
        <v>2653237</v>
      </c>
      <c r="AT31" s="4">
        <v>31320</v>
      </c>
      <c r="AU31" s="5">
        <f t="shared" si="40"/>
        <v>1.1804448679104054</v>
      </c>
      <c r="AV31" s="189">
        <v>39.200000000000003</v>
      </c>
      <c r="AW31" s="189">
        <v>30.4</v>
      </c>
      <c r="AX31" s="223">
        <f t="shared" si="28"/>
        <v>0.119168</v>
      </c>
      <c r="AY31" s="188">
        <v>468872</v>
      </c>
      <c r="AZ31" s="4">
        <f t="shared" ref="AZ31:AZ36" si="51">AY31/2</f>
        <v>234436</v>
      </c>
      <c r="BA31" s="4">
        <v>2283</v>
      </c>
      <c r="BB31" s="5">
        <f t="shared" si="41"/>
        <v>0.97382654541111435</v>
      </c>
      <c r="BC31" s="189">
        <v>42.7</v>
      </c>
      <c r="BD31" s="189">
        <v>28.4</v>
      </c>
      <c r="BE31" s="223">
        <f t="shared" si="29"/>
        <v>0.12126800000000001</v>
      </c>
      <c r="BF31" s="188">
        <v>395266</v>
      </c>
      <c r="BG31" s="4">
        <f t="shared" ref="BG31:BG36" si="52">BF31/2</f>
        <v>197633</v>
      </c>
      <c r="BH31" s="4">
        <v>1854</v>
      </c>
      <c r="BI31" s="5">
        <f t="shared" si="42"/>
        <v>0.93810244240587348</v>
      </c>
      <c r="BJ31" s="189">
        <v>40.6</v>
      </c>
      <c r="BK31" s="189">
        <v>34.5</v>
      </c>
      <c r="BL31" s="223">
        <f t="shared" si="30"/>
        <v>0.14007</v>
      </c>
      <c r="BM31" s="188">
        <v>1400549</v>
      </c>
      <c r="BN31" s="4">
        <f t="shared" ref="BN31:BN36" si="53">BM31/2</f>
        <v>700274.5</v>
      </c>
      <c r="BO31" s="4">
        <v>8478</v>
      </c>
      <c r="BP31" s="5">
        <f t="shared" si="43"/>
        <v>1.2106681022941717</v>
      </c>
      <c r="BQ31" s="189">
        <v>30.4</v>
      </c>
      <c r="BR31" s="189">
        <v>37.799999999999997</v>
      </c>
      <c r="BS31" s="223">
        <f t="shared" si="31"/>
        <v>0.11491199999999999</v>
      </c>
      <c r="BT31" s="188">
        <v>1752876</v>
      </c>
      <c r="BU31" s="4">
        <f t="shared" ref="BU31:BU36" si="54">BT31/2</f>
        <v>876438</v>
      </c>
      <c r="BV31" s="4">
        <v>10107</v>
      </c>
      <c r="BW31" s="5">
        <f t="shared" si="44"/>
        <v>1.1531905280236594</v>
      </c>
      <c r="BX31" s="189">
        <v>39.1</v>
      </c>
      <c r="BY31" s="189">
        <v>35.5</v>
      </c>
      <c r="BZ31" s="223">
        <f t="shared" si="32"/>
        <v>0.13880499999999998</v>
      </c>
    </row>
    <row r="32" spans="1:78" ht="12.75" customHeight="1" x14ac:dyDescent="0.2">
      <c r="A32" s="1">
        <v>2008</v>
      </c>
      <c r="B32" s="188">
        <v>12736257</v>
      </c>
      <c r="C32" s="4">
        <f t="shared" si="0"/>
        <v>6368128.5</v>
      </c>
      <c r="D32" s="4">
        <v>71031</v>
      </c>
      <c r="E32" s="5">
        <f t="shared" si="34"/>
        <v>1.1154140498264129</v>
      </c>
      <c r="F32" s="189">
        <v>33.700000000000003</v>
      </c>
      <c r="G32" s="189">
        <v>30.2</v>
      </c>
      <c r="H32" s="223">
        <f t="shared" si="33"/>
        <v>0.101774</v>
      </c>
      <c r="I32" s="188">
        <v>227431</v>
      </c>
      <c r="J32" s="4">
        <f t="shared" si="45"/>
        <v>113715.5</v>
      </c>
      <c r="K32" s="4">
        <v>927</v>
      </c>
      <c r="L32" s="5">
        <f t="shared" si="35"/>
        <v>0.81519230008222276</v>
      </c>
      <c r="M32" s="189">
        <v>49.9</v>
      </c>
      <c r="N32" s="189">
        <v>26.9</v>
      </c>
      <c r="O32" s="223">
        <f t="shared" si="23"/>
        <v>0.13423099999999999</v>
      </c>
      <c r="P32" s="188">
        <v>58825</v>
      </c>
      <c r="Q32" s="4">
        <f t="shared" si="46"/>
        <v>29412.5</v>
      </c>
      <c r="R32" s="4">
        <v>318</v>
      </c>
      <c r="S32" s="5">
        <f t="shared" ref="S32:S38" si="55">R32/Q32*100</f>
        <v>1.0811729706757331</v>
      </c>
      <c r="T32" s="189">
        <v>50.4</v>
      </c>
      <c r="U32" s="189">
        <v>26.3</v>
      </c>
      <c r="V32" s="223">
        <f t="shared" si="24"/>
        <v>0.132552</v>
      </c>
      <c r="W32" s="188">
        <v>374659</v>
      </c>
      <c r="X32" s="4">
        <f t="shared" si="47"/>
        <v>187329.5</v>
      </c>
      <c r="Y32" s="4">
        <v>1914</v>
      </c>
      <c r="Z32" s="5">
        <f t="shared" ref="Z32:Z38" si="56">Y32/X32*100</f>
        <v>1.0217290923212841</v>
      </c>
      <c r="AA32" s="189">
        <v>46.2</v>
      </c>
      <c r="AB32" s="189">
        <v>30.9</v>
      </c>
      <c r="AC32" s="223">
        <f t="shared" si="25"/>
        <v>0.142758</v>
      </c>
      <c r="AD32" s="188">
        <v>302516</v>
      </c>
      <c r="AE32" s="4">
        <f t="shared" si="48"/>
        <v>151258</v>
      </c>
      <c r="AF32" s="4">
        <v>1458</v>
      </c>
      <c r="AG32" s="5">
        <f t="shared" ref="AG32:AG38" si="57">AF32/AE32*100</f>
        <v>0.96391595816419628</v>
      </c>
      <c r="AH32" s="189">
        <v>45.3</v>
      </c>
      <c r="AI32" s="189">
        <v>27.2</v>
      </c>
      <c r="AJ32" s="223">
        <f t="shared" si="26"/>
        <v>0.12321599999999998</v>
      </c>
      <c r="AK32" s="188">
        <v>2330859</v>
      </c>
      <c r="AL32" s="4">
        <f t="shared" si="49"/>
        <v>1165429.5</v>
      </c>
      <c r="AM32" s="4">
        <v>13920</v>
      </c>
      <c r="AN32" s="5">
        <f t="shared" ref="AN32:AN38" si="58">AM32/AL32*100</f>
        <v>1.1944094430422432</v>
      </c>
      <c r="AO32" s="189">
        <v>24.2</v>
      </c>
      <c r="AP32" s="189">
        <v>30.2</v>
      </c>
      <c r="AQ32" s="223">
        <f t="shared" si="27"/>
        <v>7.3083999999999982E-2</v>
      </c>
      <c r="AR32" s="188">
        <v>5335999</v>
      </c>
      <c r="AS32" s="4">
        <f t="shared" si="50"/>
        <v>2667999.5</v>
      </c>
      <c r="AT32" s="4">
        <v>29784</v>
      </c>
      <c r="AU32" s="5">
        <f t="shared" ref="AU32:AU38" si="59">AT32/AS32*100</f>
        <v>1.1163420382949847</v>
      </c>
      <c r="AV32" s="189">
        <v>36.9</v>
      </c>
      <c r="AW32" s="189">
        <v>32.299999999999997</v>
      </c>
      <c r="AX32" s="223">
        <f t="shared" si="28"/>
        <v>0.11918699999999999</v>
      </c>
      <c r="AY32" s="188">
        <v>470538</v>
      </c>
      <c r="AZ32" s="4">
        <f t="shared" si="51"/>
        <v>235269</v>
      </c>
      <c r="BA32" s="4">
        <v>2247</v>
      </c>
      <c r="BB32" s="5">
        <f t="shared" ref="BB32:BB38" si="60">BA32/AZ32*100</f>
        <v>0.95507695446488905</v>
      </c>
      <c r="BC32" s="189">
        <v>45.5</v>
      </c>
      <c r="BD32" s="189">
        <v>21.3</v>
      </c>
      <c r="BE32" s="223">
        <f t="shared" si="29"/>
        <v>9.6915000000000001E-2</v>
      </c>
      <c r="BF32" s="188">
        <v>400303</v>
      </c>
      <c r="BG32" s="4">
        <f t="shared" si="52"/>
        <v>200151.5</v>
      </c>
      <c r="BH32" s="4">
        <v>1869</v>
      </c>
      <c r="BI32" s="5">
        <f t="shared" ref="BI32:BI37" si="61">BH32/BG32*100</f>
        <v>0.93379265206605999</v>
      </c>
      <c r="BJ32" s="189">
        <v>40.799999999999997</v>
      </c>
      <c r="BK32" s="189">
        <v>23.8</v>
      </c>
      <c r="BL32" s="223">
        <f t="shared" si="30"/>
        <v>9.7103999999999996E-2</v>
      </c>
      <c r="BM32" s="188">
        <v>1432179</v>
      </c>
      <c r="BN32" s="4">
        <f t="shared" si="53"/>
        <v>716089.5</v>
      </c>
      <c r="BO32" s="4">
        <v>8880</v>
      </c>
      <c r="BP32" s="5">
        <f t="shared" ref="BP32:BP37" si="62">BO32/BN32*100</f>
        <v>1.2400684551302597</v>
      </c>
      <c r="BQ32" s="189">
        <v>37.200000000000003</v>
      </c>
      <c r="BR32" s="189">
        <v>26.4</v>
      </c>
      <c r="BS32" s="223">
        <f t="shared" si="31"/>
        <v>9.8208000000000004E-2</v>
      </c>
      <c r="BT32" s="188">
        <v>1774753</v>
      </c>
      <c r="BU32" s="4">
        <f t="shared" si="54"/>
        <v>887376.5</v>
      </c>
      <c r="BV32" s="4">
        <v>9519</v>
      </c>
      <c r="BW32" s="5">
        <f t="shared" ref="BW32:BW37" si="63">BV32/BU32*100</f>
        <v>1.0727126535354496</v>
      </c>
      <c r="BX32" s="189">
        <v>25.7</v>
      </c>
      <c r="BY32" s="189">
        <v>33.9</v>
      </c>
      <c r="BZ32" s="223">
        <f t="shared" si="32"/>
        <v>8.7122999999999992E-2</v>
      </c>
    </row>
    <row r="33" spans="1:78" ht="12.75" customHeight="1" x14ac:dyDescent="0.2">
      <c r="A33" s="1">
        <v>2009</v>
      </c>
      <c r="B33" s="188">
        <v>12828478</v>
      </c>
      <c r="C33" s="4">
        <f t="shared" ref="C33:C43" si="64">B33/2</f>
        <v>6414239</v>
      </c>
      <c r="D33" s="4">
        <v>69570</v>
      </c>
      <c r="E33" s="5">
        <f>D33/C33*100</f>
        <v>1.0846181441009604</v>
      </c>
      <c r="F33" s="189">
        <v>32.5</v>
      </c>
      <c r="G33" s="189">
        <v>29.9</v>
      </c>
      <c r="H33" s="223">
        <f t="shared" si="33"/>
        <v>9.7174999999999997E-2</v>
      </c>
      <c r="I33" s="188">
        <v>228343</v>
      </c>
      <c r="J33" s="4">
        <f t="shared" si="45"/>
        <v>114171.5</v>
      </c>
      <c r="K33" s="4">
        <v>972</v>
      </c>
      <c r="L33" s="5">
        <f t="shared" si="35"/>
        <v>0.85135081872446272</v>
      </c>
      <c r="M33" s="189">
        <v>45.7</v>
      </c>
      <c r="N33" s="189">
        <v>30.9</v>
      </c>
      <c r="O33" s="223">
        <f t="shared" si="23"/>
        <v>0.14121300000000001</v>
      </c>
      <c r="P33" s="188">
        <v>59374</v>
      </c>
      <c r="Q33" s="4">
        <f t="shared" si="46"/>
        <v>29687</v>
      </c>
      <c r="R33" s="4">
        <v>270</v>
      </c>
      <c r="S33" s="5">
        <f t="shared" si="55"/>
        <v>0.90948900192003235</v>
      </c>
      <c r="T33" s="189">
        <v>48.2</v>
      </c>
      <c r="U33" s="189">
        <v>23</v>
      </c>
      <c r="V33" s="223">
        <f t="shared" si="24"/>
        <v>0.11086000000000001</v>
      </c>
      <c r="W33" s="188">
        <v>375936</v>
      </c>
      <c r="X33" s="4">
        <f t="shared" si="47"/>
        <v>187968</v>
      </c>
      <c r="Y33" s="4">
        <v>2043</v>
      </c>
      <c r="Z33" s="5">
        <f t="shared" si="56"/>
        <v>1.0868871297242084</v>
      </c>
      <c r="AA33" s="189">
        <v>41.6</v>
      </c>
      <c r="AB33" s="189">
        <v>27.8</v>
      </c>
      <c r="AC33" s="223">
        <f t="shared" si="25"/>
        <v>0.115648</v>
      </c>
      <c r="AD33" s="188">
        <v>302865</v>
      </c>
      <c r="AE33" s="4">
        <f t="shared" si="48"/>
        <v>151432.5</v>
      </c>
      <c r="AF33" s="4">
        <v>1578</v>
      </c>
      <c r="AG33" s="5">
        <f t="shared" si="57"/>
        <v>1.042048437422614</v>
      </c>
      <c r="AH33" s="189">
        <v>43.8</v>
      </c>
      <c r="AI33" s="189">
        <v>32.1</v>
      </c>
      <c r="AJ33" s="223">
        <f t="shared" si="26"/>
        <v>0.140598</v>
      </c>
      <c r="AK33" s="188">
        <v>2333276</v>
      </c>
      <c r="AL33" s="4">
        <f t="shared" si="49"/>
        <v>1166638</v>
      </c>
      <c r="AM33" s="4">
        <v>13635</v>
      </c>
      <c r="AN33" s="5">
        <f t="shared" si="58"/>
        <v>1.1687430033995121</v>
      </c>
      <c r="AO33" s="189">
        <v>30.7</v>
      </c>
      <c r="AP33" s="189">
        <v>27.5</v>
      </c>
      <c r="AQ33" s="223">
        <f t="shared" si="27"/>
        <v>8.4425000000000014E-2</v>
      </c>
      <c r="AR33" s="188">
        <v>5360408</v>
      </c>
      <c r="AS33" s="4">
        <f t="shared" si="50"/>
        <v>2680204</v>
      </c>
      <c r="AT33" s="4">
        <v>29547</v>
      </c>
      <c r="AU33" s="5">
        <f t="shared" si="59"/>
        <v>1.102416084745788</v>
      </c>
      <c r="AV33" s="189">
        <v>31.1</v>
      </c>
      <c r="AW33" s="189">
        <v>29.9</v>
      </c>
      <c r="AX33" s="223">
        <f t="shared" si="28"/>
        <v>9.2989000000000002E-2</v>
      </c>
      <c r="AY33" s="188">
        <v>472692</v>
      </c>
      <c r="AZ33" s="4">
        <f t="shared" si="51"/>
        <v>236346</v>
      </c>
      <c r="BA33" s="4">
        <v>2190</v>
      </c>
      <c r="BB33" s="5">
        <f t="shared" si="60"/>
        <v>0.92660760072097692</v>
      </c>
      <c r="BC33" s="189">
        <v>55.5</v>
      </c>
      <c r="BD33" s="189">
        <v>22.4</v>
      </c>
      <c r="BE33" s="223">
        <f t="shared" si="29"/>
        <v>0.12431999999999999</v>
      </c>
      <c r="BF33" s="188">
        <v>406066</v>
      </c>
      <c r="BG33" s="4">
        <f t="shared" si="52"/>
        <v>203033</v>
      </c>
      <c r="BH33" s="4">
        <v>1995</v>
      </c>
      <c r="BI33" s="5">
        <f t="shared" si="61"/>
        <v>0.98259888786551941</v>
      </c>
      <c r="BJ33" s="189">
        <v>48.5</v>
      </c>
      <c r="BK33" s="189">
        <v>39</v>
      </c>
      <c r="BL33" s="223">
        <f t="shared" si="30"/>
        <v>0.18914999999999998</v>
      </c>
      <c r="BM33" s="188">
        <v>1465022</v>
      </c>
      <c r="BN33" s="4">
        <f t="shared" si="53"/>
        <v>732511</v>
      </c>
      <c r="BO33" s="4">
        <v>8406</v>
      </c>
      <c r="BP33" s="5">
        <f t="shared" si="62"/>
        <v>1.1475595588325636</v>
      </c>
      <c r="BQ33" s="189">
        <v>18.5</v>
      </c>
      <c r="BR33" s="189">
        <v>40.4</v>
      </c>
      <c r="BS33" s="223">
        <f t="shared" si="31"/>
        <v>7.4740000000000001E-2</v>
      </c>
      <c r="BT33" s="188">
        <v>1796140</v>
      </c>
      <c r="BU33" s="4">
        <f t="shared" si="54"/>
        <v>898070</v>
      </c>
      <c r="BV33" s="4">
        <v>8790</v>
      </c>
      <c r="BW33" s="5">
        <f t="shared" si="63"/>
        <v>0.97876557506653161</v>
      </c>
      <c r="BX33" s="189">
        <v>28.4</v>
      </c>
      <c r="BY33" s="189">
        <v>33</v>
      </c>
      <c r="BZ33" s="223">
        <f t="shared" si="32"/>
        <v>9.3719999999999998E-2</v>
      </c>
    </row>
    <row r="34" spans="1:78" ht="12.75" customHeight="1" x14ac:dyDescent="0.2">
      <c r="A34" s="1">
        <v>2010</v>
      </c>
      <c r="B34" s="188">
        <v>12911803</v>
      </c>
      <c r="C34" s="4">
        <f t="shared" si="64"/>
        <v>6455901.5</v>
      </c>
      <c r="D34" s="4">
        <v>69684</v>
      </c>
      <c r="E34" s="5">
        <f>D34/C34*100</f>
        <v>1.0793844980441538</v>
      </c>
      <c r="F34" s="189">
        <v>34.4</v>
      </c>
      <c r="G34" s="189">
        <v>30</v>
      </c>
      <c r="H34" s="223">
        <f t="shared" si="33"/>
        <v>0.1032</v>
      </c>
      <c r="I34" s="188">
        <v>229277</v>
      </c>
      <c r="J34" s="4">
        <f t="shared" si="45"/>
        <v>114638.5</v>
      </c>
      <c r="K34" s="4">
        <v>837</v>
      </c>
      <c r="L34" s="5">
        <f t="shared" si="35"/>
        <v>0.73012120709883677</v>
      </c>
      <c r="M34" s="189">
        <v>36.4</v>
      </c>
      <c r="N34" s="189">
        <v>36.299999999999997</v>
      </c>
      <c r="O34" s="223">
        <f t="shared" si="23"/>
        <v>0.132132</v>
      </c>
      <c r="P34" s="188">
        <v>60168</v>
      </c>
      <c r="Q34" s="4">
        <f t="shared" si="46"/>
        <v>30084</v>
      </c>
      <c r="R34" s="4">
        <v>297</v>
      </c>
      <c r="S34" s="5">
        <f t="shared" si="55"/>
        <v>0.98723573992820102</v>
      </c>
      <c r="T34" s="189">
        <v>66.2</v>
      </c>
      <c r="U34" s="189">
        <v>15.8</v>
      </c>
      <c r="V34" s="223">
        <f t="shared" si="24"/>
        <v>0.10459599999999999</v>
      </c>
      <c r="W34" s="188">
        <v>377590</v>
      </c>
      <c r="X34" s="4">
        <f t="shared" si="47"/>
        <v>188795</v>
      </c>
      <c r="Y34" s="4">
        <v>1833</v>
      </c>
      <c r="Z34" s="5">
        <f t="shared" si="56"/>
        <v>0.9708943563124024</v>
      </c>
      <c r="AA34" s="189">
        <v>28.9</v>
      </c>
      <c r="AB34" s="189">
        <v>40.4</v>
      </c>
      <c r="AC34" s="223">
        <f t="shared" si="25"/>
        <v>0.116756</v>
      </c>
      <c r="AD34" s="188">
        <v>303036</v>
      </c>
      <c r="AE34" s="4">
        <f t="shared" si="48"/>
        <v>151518</v>
      </c>
      <c r="AF34" s="4">
        <v>1512</v>
      </c>
      <c r="AG34" s="5">
        <f t="shared" si="57"/>
        <v>0.99790123945669817</v>
      </c>
      <c r="AH34" s="189">
        <v>33.1</v>
      </c>
      <c r="AI34" s="189">
        <v>25</v>
      </c>
      <c r="AJ34" s="223">
        <f t="shared" si="26"/>
        <v>8.2750000000000004E-2</v>
      </c>
      <c r="AK34" s="188">
        <v>2336418</v>
      </c>
      <c r="AL34" s="4">
        <f t="shared" si="49"/>
        <v>1168209</v>
      </c>
      <c r="AM34" s="4">
        <v>13587</v>
      </c>
      <c r="AN34" s="5">
        <f t="shared" si="58"/>
        <v>1.1630624314656024</v>
      </c>
      <c r="AO34" s="189">
        <v>34.700000000000003</v>
      </c>
      <c r="AP34" s="189">
        <v>30.2</v>
      </c>
      <c r="AQ34" s="223">
        <f t="shared" si="27"/>
        <v>0.104794</v>
      </c>
      <c r="AR34" s="188">
        <v>5389079</v>
      </c>
      <c r="AS34" s="4">
        <f t="shared" si="50"/>
        <v>2694539.5</v>
      </c>
      <c r="AT34" s="4">
        <v>29358</v>
      </c>
      <c r="AU34" s="5">
        <f t="shared" si="59"/>
        <v>1.0895368206700997</v>
      </c>
      <c r="AV34" s="189">
        <v>33.4</v>
      </c>
      <c r="AW34" s="189">
        <v>29.5</v>
      </c>
      <c r="AX34" s="223">
        <f t="shared" si="28"/>
        <v>9.8529999999999993E-2</v>
      </c>
      <c r="AY34" s="188">
        <v>475253</v>
      </c>
      <c r="AZ34" s="4">
        <f t="shared" si="51"/>
        <v>237626.5</v>
      </c>
      <c r="BA34" s="4">
        <v>2172</v>
      </c>
      <c r="BB34" s="5">
        <f t="shared" si="60"/>
        <v>0.9140394695036117</v>
      </c>
      <c r="BC34" s="189">
        <v>51.4</v>
      </c>
      <c r="BD34" s="189">
        <v>26.4</v>
      </c>
      <c r="BE34" s="223">
        <f t="shared" si="29"/>
        <v>0.13569599999999998</v>
      </c>
      <c r="BF34" s="188">
        <v>411574</v>
      </c>
      <c r="BG34" s="4">
        <f t="shared" si="52"/>
        <v>205787</v>
      </c>
      <c r="BH34" s="4">
        <v>1962</v>
      </c>
      <c r="BI34" s="5">
        <f t="shared" si="61"/>
        <v>0.95341299498996546</v>
      </c>
      <c r="BJ34" s="189">
        <v>40.6</v>
      </c>
      <c r="BK34" s="189">
        <v>29</v>
      </c>
      <c r="BL34" s="223">
        <f t="shared" si="30"/>
        <v>0.11774000000000001</v>
      </c>
      <c r="BM34" s="188">
        <v>1486380</v>
      </c>
      <c r="BN34" s="4">
        <f t="shared" si="53"/>
        <v>743190</v>
      </c>
      <c r="BO34" s="4">
        <v>8295</v>
      </c>
      <c r="BP34" s="5">
        <f t="shared" si="62"/>
        <v>1.1161345012715458</v>
      </c>
      <c r="BQ34" s="189">
        <v>33.299999999999997</v>
      </c>
      <c r="BR34" s="189">
        <v>34</v>
      </c>
      <c r="BS34" s="223">
        <f t="shared" si="31"/>
        <v>0.11321999999999997</v>
      </c>
      <c r="BT34" s="188">
        <v>1814345</v>
      </c>
      <c r="BU34" s="4">
        <f t="shared" si="54"/>
        <v>907172.5</v>
      </c>
      <c r="BV34" s="4">
        <v>9639</v>
      </c>
      <c r="BW34" s="5">
        <f t="shared" si="63"/>
        <v>1.0625322085931836</v>
      </c>
      <c r="BX34" s="189">
        <v>29.5</v>
      </c>
      <c r="BY34" s="189">
        <v>30.6</v>
      </c>
      <c r="BZ34" s="223">
        <f t="shared" si="32"/>
        <v>9.0270000000000017E-2</v>
      </c>
    </row>
    <row r="35" spans="1:78" ht="12.75" customHeight="1" x14ac:dyDescent="0.2">
      <c r="A35" s="1">
        <v>2011</v>
      </c>
      <c r="B35" s="188">
        <v>12984352</v>
      </c>
      <c r="C35" s="4">
        <f t="shared" si="64"/>
        <v>6492176</v>
      </c>
      <c r="D35" s="4">
        <v>68556</v>
      </c>
      <c r="E35" s="5">
        <f>D35/C35*100</f>
        <v>1.0559787658252024</v>
      </c>
      <c r="F35" s="189">
        <v>36.4</v>
      </c>
      <c r="G35" s="189">
        <v>32</v>
      </c>
      <c r="H35" s="223">
        <f t="shared" si="33"/>
        <v>0.11648</v>
      </c>
      <c r="I35" s="188">
        <v>229485</v>
      </c>
      <c r="J35" s="4">
        <f t="shared" si="45"/>
        <v>114742.5</v>
      </c>
      <c r="K35" s="4">
        <v>933</v>
      </c>
      <c r="L35" s="5">
        <f t="shared" si="35"/>
        <v>0.81312504085234338</v>
      </c>
      <c r="M35" s="189">
        <v>56.2</v>
      </c>
      <c r="N35" s="189">
        <v>30.8</v>
      </c>
      <c r="O35" s="223">
        <f t="shared" si="23"/>
        <v>0.173096</v>
      </c>
      <c r="P35" s="188">
        <v>61158</v>
      </c>
      <c r="Q35" s="4">
        <f t="shared" si="46"/>
        <v>30579</v>
      </c>
      <c r="R35" s="4">
        <v>291</v>
      </c>
      <c r="S35" s="5">
        <f t="shared" si="55"/>
        <v>0.95163347395271269</v>
      </c>
      <c r="T35" s="189">
        <v>52.1</v>
      </c>
      <c r="U35" s="189">
        <v>23.9</v>
      </c>
      <c r="V35" s="223">
        <f t="shared" si="24"/>
        <v>0.124519</v>
      </c>
      <c r="W35" s="188">
        <v>378400</v>
      </c>
      <c r="X35" s="4">
        <f t="shared" si="47"/>
        <v>189200</v>
      </c>
      <c r="Y35" s="4">
        <v>1863</v>
      </c>
      <c r="Z35" s="5">
        <f t="shared" si="56"/>
        <v>0.98467230443974629</v>
      </c>
      <c r="AA35" s="189">
        <v>40.6</v>
      </c>
      <c r="AB35" s="189">
        <v>34.299999999999997</v>
      </c>
      <c r="AC35" s="223">
        <f t="shared" si="25"/>
        <v>0.13925799999999999</v>
      </c>
      <c r="AD35" s="188">
        <v>303268</v>
      </c>
      <c r="AE35" s="4">
        <f t="shared" si="48"/>
        <v>151634</v>
      </c>
      <c r="AF35" s="4">
        <v>1455</v>
      </c>
      <c r="AG35" s="5">
        <f t="shared" si="57"/>
        <v>0.95954733107350598</v>
      </c>
      <c r="AH35" s="189">
        <v>30.4</v>
      </c>
      <c r="AI35" s="189">
        <v>31</v>
      </c>
      <c r="AJ35" s="223">
        <f t="shared" si="26"/>
        <v>9.423999999999999E-2</v>
      </c>
      <c r="AK35" s="188">
        <v>2338104</v>
      </c>
      <c r="AL35" s="4">
        <f t="shared" si="49"/>
        <v>1169052</v>
      </c>
      <c r="AM35" s="4">
        <v>12939</v>
      </c>
      <c r="AN35" s="5">
        <f t="shared" si="58"/>
        <v>1.1067942230114658</v>
      </c>
      <c r="AO35" s="189">
        <v>29</v>
      </c>
      <c r="AP35" s="189">
        <v>31.3</v>
      </c>
      <c r="AQ35" s="223">
        <f t="shared" si="27"/>
        <v>9.0770000000000003E-2</v>
      </c>
      <c r="AR35" s="188">
        <v>5413255</v>
      </c>
      <c r="AS35" s="4">
        <f t="shared" si="50"/>
        <v>2706627.5</v>
      </c>
      <c r="AT35" s="4">
        <v>28638</v>
      </c>
      <c r="AU35" s="5">
        <f t="shared" si="59"/>
        <v>1.0580694979268481</v>
      </c>
      <c r="AV35" s="189">
        <v>37.6</v>
      </c>
      <c r="AW35" s="189">
        <v>33.299999999999997</v>
      </c>
      <c r="AX35" s="223">
        <f t="shared" si="28"/>
        <v>0.12520799999999999</v>
      </c>
      <c r="AY35" s="188">
        <v>478552</v>
      </c>
      <c r="AZ35" s="4">
        <f t="shared" si="51"/>
        <v>239276</v>
      </c>
      <c r="BA35" s="4">
        <v>2244</v>
      </c>
      <c r="BB35" s="5">
        <f t="shared" si="60"/>
        <v>0.93782911783881384</v>
      </c>
      <c r="BC35" s="189">
        <v>50.3</v>
      </c>
      <c r="BD35" s="189">
        <v>29.1</v>
      </c>
      <c r="BE35" s="223">
        <f t="shared" si="29"/>
        <v>0.146373</v>
      </c>
      <c r="BF35" s="188">
        <v>416854</v>
      </c>
      <c r="BG35" s="4">
        <f t="shared" si="52"/>
        <v>208427</v>
      </c>
      <c r="BH35" s="4">
        <v>1977</v>
      </c>
      <c r="BI35" s="5">
        <f t="shared" si="61"/>
        <v>0.94853353932072149</v>
      </c>
      <c r="BJ35" s="189">
        <v>43.1</v>
      </c>
      <c r="BK35" s="189">
        <v>27.9</v>
      </c>
      <c r="BL35" s="223">
        <f t="shared" si="30"/>
        <v>0.12024900000000001</v>
      </c>
      <c r="BM35" s="188">
        <v>1508690</v>
      </c>
      <c r="BN35" s="4">
        <f t="shared" si="53"/>
        <v>754345</v>
      </c>
      <c r="BO35" s="4">
        <v>8886</v>
      </c>
      <c r="BP35" s="5">
        <f t="shared" si="62"/>
        <v>1.1779755947212482</v>
      </c>
      <c r="BQ35" s="189">
        <v>31.5</v>
      </c>
      <c r="BR35" s="189">
        <v>28.8</v>
      </c>
      <c r="BS35" s="223">
        <f t="shared" si="31"/>
        <v>9.0720000000000009E-2</v>
      </c>
      <c r="BT35" s="188">
        <v>1827548</v>
      </c>
      <c r="BU35" s="4">
        <f t="shared" si="54"/>
        <v>913774</v>
      </c>
      <c r="BV35" s="4">
        <v>9159</v>
      </c>
      <c r="BW35" s="5">
        <f t="shared" si="63"/>
        <v>1.0023266146771521</v>
      </c>
      <c r="BX35" s="189">
        <v>42.8</v>
      </c>
      <c r="BY35" s="189">
        <v>33.799999999999997</v>
      </c>
      <c r="BZ35" s="223">
        <f t="shared" si="32"/>
        <v>0.14466399999999999</v>
      </c>
    </row>
    <row r="36" spans="1:78" ht="12.75" customHeight="1" x14ac:dyDescent="0.2">
      <c r="A36" s="1">
        <v>2012</v>
      </c>
      <c r="B36" s="188">
        <v>13099853</v>
      </c>
      <c r="C36" s="4">
        <f t="shared" si="64"/>
        <v>6549926.5</v>
      </c>
      <c r="D36" s="4">
        <v>68511</v>
      </c>
      <c r="E36" s="5">
        <f>D36/C36*100</f>
        <v>1.0459812029951787</v>
      </c>
      <c r="F36" s="189">
        <v>34.299999999999997</v>
      </c>
      <c r="G36" s="189">
        <v>31.6</v>
      </c>
      <c r="H36" s="223">
        <f t="shared" si="33"/>
        <v>0.10838799999999998</v>
      </c>
      <c r="I36" s="188">
        <v>229839</v>
      </c>
      <c r="J36" s="4">
        <f t="shared" si="45"/>
        <v>114919.5</v>
      </c>
      <c r="K36" s="4">
        <v>990</v>
      </c>
      <c r="L36" s="5">
        <f t="shared" ref="L36:L44" si="65">K36/J36*100</f>
        <v>0.86147259603461557</v>
      </c>
      <c r="M36" s="189">
        <v>50.4</v>
      </c>
      <c r="N36" s="189">
        <v>30.9</v>
      </c>
      <c r="O36" s="223">
        <f t="shared" si="23"/>
        <v>0.15573599999999999</v>
      </c>
      <c r="P36" s="188">
        <v>61251</v>
      </c>
      <c r="Q36" s="4">
        <f t="shared" si="46"/>
        <v>30625.5</v>
      </c>
      <c r="R36" s="4">
        <v>300</v>
      </c>
      <c r="S36" s="5">
        <f t="shared" si="55"/>
        <v>0.9795758436596953</v>
      </c>
      <c r="T36" s="1">
        <v>35.6</v>
      </c>
      <c r="U36" s="1">
        <v>21.7</v>
      </c>
      <c r="V36" s="223">
        <f t="shared" si="24"/>
        <v>7.7252000000000001E-2</v>
      </c>
      <c r="W36" s="188">
        <v>376043</v>
      </c>
      <c r="X36" s="4">
        <f t="shared" si="47"/>
        <v>188021.5</v>
      </c>
      <c r="Y36" s="4">
        <v>1794</v>
      </c>
      <c r="Z36" s="5">
        <f t="shared" si="56"/>
        <v>0.9541462013652694</v>
      </c>
      <c r="AA36" s="189">
        <v>35</v>
      </c>
      <c r="AB36" s="189">
        <v>35.1</v>
      </c>
      <c r="AC36" s="223">
        <f t="shared" si="25"/>
        <v>0.12285</v>
      </c>
      <c r="AD36" s="188">
        <v>303288</v>
      </c>
      <c r="AE36" s="4">
        <f t="shared" si="48"/>
        <v>151644</v>
      </c>
      <c r="AF36" s="4">
        <v>1527</v>
      </c>
      <c r="AG36" s="5">
        <f t="shared" si="57"/>
        <v>1.0069636780881539</v>
      </c>
      <c r="AH36" s="189">
        <v>44.7</v>
      </c>
      <c r="AI36" s="189">
        <v>35.299999999999997</v>
      </c>
      <c r="AJ36" s="223">
        <f t="shared" si="26"/>
        <v>0.15779100000000001</v>
      </c>
      <c r="AK36" s="188">
        <v>2342467</v>
      </c>
      <c r="AL36" s="4">
        <f t="shared" si="49"/>
        <v>1171233.5</v>
      </c>
      <c r="AM36" s="4">
        <v>12906</v>
      </c>
      <c r="AN36" s="5">
        <f t="shared" si="58"/>
        <v>1.1019152030743657</v>
      </c>
      <c r="AO36" s="189">
        <v>35.700000000000003</v>
      </c>
      <c r="AP36" s="189">
        <v>28.9</v>
      </c>
      <c r="AQ36" s="223">
        <f t="shared" si="27"/>
        <v>0.103173</v>
      </c>
      <c r="AR36" s="188">
        <v>5452838</v>
      </c>
      <c r="AS36" s="4">
        <f t="shared" si="50"/>
        <v>2726419</v>
      </c>
      <c r="AT36" s="4">
        <v>28461</v>
      </c>
      <c r="AU36" s="5">
        <f t="shared" si="59"/>
        <v>1.0438967744869736</v>
      </c>
      <c r="AV36" s="189">
        <v>37.4</v>
      </c>
      <c r="AW36" s="189">
        <v>31.4</v>
      </c>
      <c r="AX36" s="223">
        <f t="shared" si="28"/>
        <v>0.11743599999999998</v>
      </c>
      <c r="AY36" s="188">
        <v>484424</v>
      </c>
      <c r="AZ36" s="4">
        <f t="shared" si="51"/>
        <v>242212</v>
      </c>
      <c r="BA36" s="4">
        <v>2115</v>
      </c>
      <c r="BB36" s="5">
        <f t="shared" si="60"/>
        <v>0.87320198834079243</v>
      </c>
      <c r="BC36" s="189">
        <v>37.700000000000003</v>
      </c>
      <c r="BD36" s="189">
        <v>36.200000000000003</v>
      </c>
      <c r="BE36" s="223">
        <f t="shared" si="29"/>
        <v>0.13647400000000004</v>
      </c>
      <c r="BF36" s="188">
        <v>423249</v>
      </c>
      <c r="BG36" s="4">
        <f t="shared" si="52"/>
        <v>211624.5</v>
      </c>
      <c r="BH36" s="4">
        <v>1938</v>
      </c>
      <c r="BI36" s="5">
        <f t="shared" si="61"/>
        <v>0.91577298469695156</v>
      </c>
      <c r="BJ36" s="189">
        <v>34.1</v>
      </c>
      <c r="BK36" s="189">
        <v>32.299999999999997</v>
      </c>
      <c r="BL36" s="223">
        <f t="shared" si="30"/>
        <v>0.11014299999999999</v>
      </c>
      <c r="BM36" s="188">
        <v>1546673</v>
      </c>
      <c r="BN36" s="4">
        <f t="shared" si="53"/>
        <v>773336.5</v>
      </c>
      <c r="BO36" s="4">
        <v>9189</v>
      </c>
      <c r="BP36" s="5">
        <f t="shared" si="62"/>
        <v>1.1882278930323347</v>
      </c>
      <c r="BQ36" s="189">
        <v>18.600000000000001</v>
      </c>
      <c r="BR36" s="189">
        <v>36.1</v>
      </c>
      <c r="BS36" s="223">
        <f t="shared" si="31"/>
        <v>6.7146000000000011E-2</v>
      </c>
      <c r="BT36" s="188">
        <v>1850512</v>
      </c>
      <c r="BU36" s="4">
        <f t="shared" si="54"/>
        <v>925256</v>
      </c>
      <c r="BV36" s="4">
        <v>9117</v>
      </c>
      <c r="BW36" s="5">
        <f t="shared" si="63"/>
        <v>0.98534891965034543</v>
      </c>
      <c r="BX36" s="189">
        <v>29.6</v>
      </c>
      <c r="BY36" s="189">
        <v>31.7</v>
      </c>
      <c r="BZ36" s="223">
        <f t="shared" si="32"/>
        <v>9.3831999999999999E-2</v>
      </c>
    </row>
    <row r="37" spans="1:78" ht="12.75" customHeight="1" x14ac:dyDescent="0.2">
      <c r="A37" s="1">
        <v>2013</v>
      </c>
      <c r="B37" s="188">
        <v>13216481</v>
      </c>
      <c r="C37" s="4">
        <f t="shared" si="64"/>
        <v>6608240.5</v>
      </c>
      <c r="D37" s="4">
        <v>65802</v>
      </c>
      <c r="E37" s="5">
        <f>D37/C37*100</f>
        <v>0.99575673736450721</v>
      </c>
      <c r="F37" s="189">
        <v>32.700000000000003</v>
      </c>
      <c r="G37" s="189">
        <v>31.5</v>
      </c>
      <c r="H37" s="223">
        <f t="shared" si="33"/>
        <v>0.10300500000000001</v>
      </c>
      <c r="I37" s="188">
        <v>229885</v>
      </c>
      <c r="J37" s="4">
        <f t="shared" si="45"/>
        <v>114942.5</v>
      </c>
      <c r="K37" s="4">
        <v>885</v>
      </c>
      <c r="L37" s="5">
        <f t="shared" si="65"/>
        <v>0.76995019248754815</v>
      </c>
      <c r="M37" s="189">
        <v>33.1</v>
      </c>
      <c r="N37" s="189">
        <v>28.1</v>
      </c>
      <c r="O37" s="223">
        <f t="shared" si="23"/>
        <v>9.301100000000001E-2</v>
      </c>
      <c r="P37" s="188">
        <v>60986</v>
      </c>
      <c r="Q37" s="4">
        <f t="shared" si="46"/>
        <v>30493</v>
      </c>
      <c r="R37" s="4">
        <v>246</v>
      </c>
      <c r="S37" s="5">
        <f t="shared" si="55"/>
        <v>0.8067425310727051</v>
      </c>
      <c r="T37" s="189">
        <v>49.8</v>
      </c>
      <c r="U37" s="189">
        <v>21.9</v>
      </c>
      <c r="V37" s="223">
        <f t="shared" si="24"/>
        <v>0.10906199999999998</v>
      </c>
      <c r="W37" s="188">
        <v>373213</v>
      </c>
      <c r="X37" s="4">
        <f t="shared" si="47"/>
        <v>186606.5</v>
      </c>
      <c r="Y37" s="4">
        <v>1809</v>
      </c>
      <c r="Z37" s="5">
        <f t="shared" si="56"/>
        <v>0.96941960756994006</v>
      </c>
      <c r="AA37" s="189">
        <v>45.5</v>
      </c>
      <c r="AB37" s="189">
        <v>30.7</v>
      </c>
      <c r="AC37" s="223">
        <f t="shared" si="25"/>
        <v>0.13968499999999998</v>
      </c>
      <c r="AD37" s="188">
        <v>302668</v>
      </c>
      <c r="AE37" s="4">
        <f t="shared" ref="AE37:AE46" si="66">AD37/2</f>
        <v>151334</v>
      </c>
      <c r="AF37" s="4">
        <v>1437</v>
      </c>
      <c r="AG37" s="5">
        <f t="shared" si="57"/>
        <v>0.94955528830269476</v>
      </c>
      <c r="AH37" s="189">
        <v>43.4</v>
      </c>
      <c r="AI37" s="189">
        <v>37.299999999999997</v>
      </c>
      <c r="AJ37" s="223">
        <f t="shared" si="26"/>
        <v>0.16188199999999997</v>
      </c>
      <c r="AK37" s="188">
        <v>2343983</v>
      </c>
      <c r="AL37" s="4">
        <f t="shared" ref="AL37:AL46" si="67">AK37/2</f>
        <v>1171991.5</v>
      </c>
      <c r="AM37" s="4">
        <v>12486</v>
      </c>
      <c r="AN37" s="5">
        <f t="shared" si="58"/>
        <v>1.0653660884059313</v>
      </c>
      <c r="AO37" s="189">
        <v>20.8</v>
      </c>
      <c r="AP37" s="189">
        <v>23.8</v>
      </c>
      <c r="AQ37" s="223">
        <f t="shared" si="27"/>
        <v>4.9503999999999999E-2</v>
      </c>
      <c r="AR37" s="188">
        <v>5491013</v>
      </c>
      <c r="AS37" s="4">
        <f t="shared" ref="AS37:AS46" si="68">AR37/2</f>
        <v>2745506.5</v>
      </c>
      <c r="AT37" s="4">
        <v>27396</v>
      </c>
      <c r="AU37" s="5">
        <f t="shared" si="59"/>
        <v>0.99784866653930704</v>
      </c>
      <c r="AV37" s="189">
        <v>37.5</v>
      </c>
      <c r="AW37" s="189">
        <v>33.6</v>
      </c>
      <c r="AX37" s="223">
        <f t="shared" si="28"/>
        <v>0.126</v>
      </c>
      <c r="AY37" s="188">
        <v>489768</v>
      </c>
      <c r="AZ37" s="4">
        <f t="shared" ref="AZ37:AZ46" si="69">AY37/2</f>
        <v>244884</v>
      </c>
      <c r="BA37" s="4">
        <v>1998</v>
      </c>
      <c r="BB37" s="5">
        <f t="shared" si="60"/>
        <v>0.81589650610084763</v>
      </c>
      <c r="BC37" s="189">
        <v>41.4</v>
      </c>
      <c r="BD37" s="189">
        <v>33.1</v>
      </c>
      <c r="BE37" s="223">
        <f t="shared" si="29"/>
        <v>0.13703399999999999</v>
      </c>
      <c r="BF37" s="188">
        <v>428947</v>
      </c>
      <c r="BG37" s="4">
        <f t="shared" ref="BG37:BG46" si="70">BF37/2</f>
        <v>214473.5</v>
      </c>
      <c r="BH37" s="4">
        <v>2079</v>
      </c>
      <c r="BI37" s="5">
        <f t="shared" si="61"/>
        <v>0.96935052582253745</v>
      </c>
      <c r="BJ37" s="189">
        <v>39.799999999999997</v>
      </c>
      <c r="BK37" s="189">
        <v>31.7</v>
      </c>
      <c r="BL37" s="223">
        <f t="shared" si="30"/>
        <v>0.12616599999999997</v>
      </c>
      <c r="BM37" s="188">
        <v>1592362</v>
      </c>
      <c r="BN37" s="4">
        <f t="shared" ref="BN37:BN46" si="71">BM37/2</f>
        <v>796181</v>
      </c>
      <c r="BO37" s="4">
        <v>8769</v>
      </c>
      <c r="BP37" s="5">
        <f t="shared" si="62"/>
        <v>1.1013827257872266</v>
      </c>
      <c r="BQ37" s="189">
        <v>25.3</v>
      </c>
      <c r="BR37" s="189">
        <v>27.5</v>
      </c>
      <c r="BS37" s="223">
        <f t="shared" si="31"/>
        <v>6.9574999999999998E-2</v>
      </c>
      <c r="BT37" s="188">
        <v>1874205</v>
      </c>
      <c r="BU37" s="4">
        <f t="shared" ref="BU37:BU46" si="72">BT37/2</f>
        <v>937102.5</v>
      </c>
      <c r="BV37" s="4">
        <v>8547</v>
      </c>
      <c r="BW37" s="5">
        <f t="shared" si="63"/>
        <v>0.91206671628770597</v>
      </c>
      <c r="BX37" s="189">
        <v>37.9</v>
      </c>
      <c r="BY37" s="189">
        <v>35.200000000000003</v>
      </c>
      <c r="BZ37" s="223">
        <f t="shared" si="32"/>
        <v>0.13340800000000003</v>
      </c>
    </row>
    <row r="38" spans="1:78" ht="12.75" customHeight="1" x14ac:dyDescent="0.2">
      <c r="A38" s="1">
        <v>2014</v>
      </c>
      <c r="B38" s="188">
        <v>13320372</v>
      </c>
      <c r="C38" s="4">
        <f t="shared" si="64"/>
        <v>6660186</v>
      </c>
      <c r="D38" s="4">
        <v>62709</v>
      </c>
      <c r="E38" s="5">
        <f t="shared" ref="E38:E43" si="73">D38/C38*100</f>
        <v>0.9415502810281875</v>
      </c>
      <c r="F38" s="189">
        <v>37.4</v>
      </c>
      <c r="G38" s="189">
        <v>30.1</v>
      </c>
      <c r="H38" s="223">
        <f t="shared" si="33"/>
        <v>0.11257400000000001</v>
      </c>
      <c r="I38" s="188">
        <v>229803</v>
      </c>
      <c r="J38" s="4">
        <f t="shared" si="45"/>
        <v>114901.5</v>
      </c>
      <c r="K38" s="4">
        <v>789</v>
      </c>
      <c r="L38" s="5">
        <f t="shared" si="65"/>
        <v>0.68667510868004333</v>
      </c>
      <c r="M38" s="189">
        <v>52.6</v>
      </c>
      <c r="N38" s="189">
        <v>38</v>
      </c>
      <c r="O38" s="223">
        <f t="shared" si="23"/>
        <v>0.19988</v>
      </c>
      <c r="P38" s="188">
        <v>60929</v>
      </c>
      <c r="Q38" s="4">
        <f t="shared" si="46"/>
        <v>30464.5</v>
      </c>
      <c r="R38" s="4">
        <v>219</v>
      </c>
      <c r="S38" s="5">
        <f t="shared" si="55"/>
        <v>0.71886950384874204</v>
      </c>
      <c r="T38" s="190">
        <v>49.8</v>
      </c>
      <c r="U38" s="190">
        <v>21.9</v>
      </c>
      <c r="V38" s="223">
        <f t="shared" si="24"/>
        <v>0.10906199999999998</v>
      </c>
      <c r="W38" s="188">
        <v>370473</v>
      </c>
      <c r="X38" s="4">
        <f t="shared" si="47"/>
        <v>185236.5</v>
      </c>
      <c r="Y38" s="4">
        <v>1602</v>
      </c>
      <c r="Z38" s="5">
        <f t="shared" si="56"/>
        <v>0.86484035273825621</v>
      </c>
      <c r="AA38" s="189">
        <v>26.6</v>
      </c>
      <c r="AB38" s="189">
        <v>25.7</v>
      </c>
      <c r="AC38" s="223">
        <f t="shared" si="25"/>
        <v>6.8361999999999992E-2</v>
      </c>
      <c r="AD38" s="188">
        <v>301965</v>
      </c>
      <c r="AE38" s="4">
        <f t="shared" si="66"/>
        <v>150982.5</v>
      </c>
      <c r="AF38" s="4">
        <v>1401</v>
      </c>
      <c r="AG38" s="5">
        <f t="shared" si="57"/>
        <v>0.92792211017833182</v>
      </c>
      <c r="AH38" s="189">
        <v>42.7</v>
      </c>
      <c r="AI38" s="189">
        <v>28.4</v>
      </c>
      <c r="AJ38" s="223">
        <f t="shared" si="26"/>
        <v>0.12126800000000001</v>
      </c>
      <c r="AK38" s="188">
        <v>2342921</v>
      </c>
      <c r="AL38" s="4">
        <f t="shared" si="67"/>
        <v>1171460.5</v>
      </c>
      <c r="AM38" s="4">
        <v>11091</v>
      </c>
      <c r="AN38" s="5">
        <f t="shared" si="58"/>
        <v>0.94676687775644164</v>
      </c>
      <c r="AO38" s="189">
        <v>35.200000000000003</v>
      </c>
      <c r="AP38" s="189">
        <v>30.7</v>
      </c>
      <c r="AQ38" s="223">
        <f t="shared" si="27"/>
        <v>0.10806400000000002</v>
      </c>
      <c r="AR38" s="188">
        <v>5520538</v>
      </c>
      <c r="AS38" s="4">
        <f t="shared" si="68"/>
        <v>2760269</v>
      </c>
      <c r="AT38" s="4">
        <v>25419</v>
      </c>
      <c r="AU38" s="5">
        <f t="shared" si="59"/>
        <v>0.92088850760559926</v>
      </c>
      <c r="AV38" s="189">
        <v>39.5</v>
      </c>
      <c r="AW38" s="189">
        <v>28.5</v>
      </c>
      <c r="AX38" s="223">
        <f t="shared" si="28"/>
        <v>0.11257500000000001</v>
      </c>
      <c r="AY38" s="188">
        <v>494703</v>
      </c>
      <c r="AZ38" s="4">
        <f t="shared" si="69"/>
        <v>247351.5</v>
      </c>
      <c r="BA38" s="4">
        <v>2169</v>
      </c>
      <c r="BB38" s="5">
        <f t="shared" si="60"/>
        <v>0.87688977022577186</v>
      </c>
      <c r="BC38" s="189">
        <v>50.6</v>
      </c>
      <c r="BD38" s="189">
        <v>31.3</v>
      </c>
      <c r="BE38" s="223">
        <f t="shared" si="29"/>
        <v>0.15837799999999999</v>
      </c>
      <c r="BF38" s="188">
        <v>433661</v>
      </c>
      <c r="BG38" s="4">
        <f t="shared" si="70"/>
        <v>216830.5</v>
      </c>
      <c r="BH38" s="4">
        <v>1836</v>
      </c>
      <c r="BI38" s="5">
        <f t="shared" ref="BI38:BI44" si="74">BH38/BG38*100</f>
        <v>0.84674434639038321</v>
      </c>
      <c r="BJ38" s="189">
        <v>40</v>
      </c>
      <c r="BK38" s="189">
        <v>36.700000000000003</v>
      </c>
      <c r="BL38" s="223">
        <f t="shared" si="30"/>
        <v>0.14679999999999999</v>
      </c>
      <c r="BM38" s="188">
        <v>1635506</v>
      </c>
      <c r="BN38" s="4">
        <f t="shared" si="71"/>
        <v>817753</v>
      </c>
      <c r="BO38" s="4">
        <v>9321</v>
      </c>
      <c r="BP38" s="5">
        <f t="shared" ref="BP38:BP44" si="75">BO38/BN38*100</f>
        <v>1.1398307312843854</v>
      </c>
      <c r="BQ38" s="189">
        <v>25.5</v>
      </c>
      <c r="BR38" s="189">
        <v>29.4</v>
      </c>
      <c r="BS38" s="223">
        <f t="shared" si="31"/>
        <v>7.4969999999999995E-2</v>
      </c>
      <c r="BT38" s="188">
        <v>1900210</v>
      </c>
      <c r="BU38" s="4">
        <f t="shared" si="72"/>
        <v>950105</v>
      </c>
      <c r="BV38" s="4">
        <v>8712</v>
      </c>
      <c r="BW38" s="5">
        <f t="shared" ref="BW38:BW44" si="76">BV38/BU38*100</f>
        <v>0.91695128433173179</v>
      </c>
      <c r="BX38" s="189">
        <v>39.1</v>
      </c>
      <c r="BY38" s="189">
        <v>32.4</v>
      </c>
      <c r="BZ38" s="223">
        <f t="shared" si="32"/>
        <v>0.12668399999999999</v>
      </c>
    </row>
    <row r="39" spans="1:78" ht="12.75" customHeight="1" x14ac:dyDescent="0.2">
      <c r="A39" s="1">
        <v>2015</v>
      </c>
      <c r="B39" s="188">
        <v>13387306</v>
      </c>
      <c r="C39" s="4">
        <f t="shared" si="64"/>
        <v>6693653</v>
      </c>
      <c r="D39" s="4">
        <v>60963</v>
      </c>
      <c r="E39" s="5">
        <f t="shared" si="73"/>
        <v>0.91075829595588542</v>
      </c>
      <c r="F39" s="189">
        <v>30.2</v>
      </c>
      <c r="G39" s="189">
        <v>29.7</v>
      </c>
      <c r="H39" s="223">
        <f t="shared" ref="H39:H46" si="77">F39*G39/100/100</f>
        <v>8.9693999999999996E-2</v>
      </c>
      <c r="I39" s="188">
        <v>229263</v>
      </c>
      <c r="J39" s="4">
        <f t="shared" ref="J39:J46" si="78">I39/2</f>
        <v>114631.5</v>
      </c>
      <c r="K39" s="4">
        <v>900</v>
      </c>
      <c r="L39" s="5">
        <f t="shared" si="65"/>
        <v>0.78512450766150665</v>
      </c>
      <c r="M39" s="189">
        <v>47.7</v>
      </c>
      <c r="N39" s="189">
        <v>30.4</v>
      </c>
      <c r="O39" s="223">
        <f t="shared" si="23"/>
        <v>0.145008</v>
      </c>
      <c r="P39" s="188">
        <v>60856</v>
      </c>
      <c r="Q39" s="4">
        <f t="shared" ref="Q39:Q46" si="79">P39/2</f>
        <v>30428</v>
      </c>
      <c r="R39" s="4">
        <v>204</v>
      </c>
      <c r="S39" s="5">
        <f t="shared" ref="S39:S44" si="80">R39/Q39*100</f>
        <v>0.6704351255422637</v>
      </c>
      <c r="T39" s="1">
        <v>41.7</v>
      </c>
      <c r="U39" s="189">
        <v>24.6</v>
      </c>
      <c r="V39" s="223">
        <f t="shared" si="24"/>
        <v>0.10258200000000002</v>
      </c>
      <c r="W39" s="188">
        <v>367447</v>
      </c>
      <c r="X39" s="4">
        <f t="shared" ref="X39:X46" si="81">W39/2</f>
        <v>183723.5</v>
      </c>
      <c r="Y39" s="4">
        <v>1653</v>
      </c>
      <c r="Z39" s="5">
        <f t="shared" ref="Z39:Z44" si="82">Y39/X39*100</f>
        <v>0.89972159250177575</v>
      </c>
      <c r="AA39" s="189">
        <v>42.1</v>
      </c>
      <c r="AB39" s="189">
        <v>27.8</v>
      </c>
      <c r="AC39" s="223">
        <f t="shared" si="25"/>
        <v>0.11703800000000002</v>
      </c>
      <c r="AD39" s="188">
        <v>300815</v>
      </c>
      <c r="AE39" s="4">
        <f t="shared" si="66"/>
        <v>150407.5</v>
      </c>
      <c r="AF39" s="4">
        <v>1368</v>
      </c>
      <c r="AG39" s="5">
        <f t="shared" ref="AG39:AG44" si="83">AF39/AE39*100</f>
        <v>0.90952911257749769</v>
      </c>
      <c r="AH39" s="189">
        <v>36.799999999999997</v>
      </c>
      <c r="AI39" s="189">
        <v>31</v>
      </c>
      <c r="AJ39" s="223">
        <f t="shared" si="26"/>
        <v>0.11408</v>
      </c>
      <c r="AK39" s="188">
        <v>2337472</v>
      </c>
      <c r="AL39" s="4">
        <f t="shared" si="67"/>
        <v>1168736</v>
      </c>
      <c r="AM39" s="4">
        <v>10152</v>
      </c>
      <c r="AN39" s="5">
        <f t="shared" ref="AN39:AN44" si="84">AM39/AL39*100</f>
        <v>0.8686307258439887</v>
      </c>
      <c r="AO39" s="189">
        <v>27.1</v>
      </c>
      <c r="AP39" s="189">
        <v>30.8</v>
      </c>
      <c r="AQ39" s="223">
        <f t="shared" si="27"/>
        <v>8.3468000000000001E-2</v>
      </c>
      <c r="AR39" s="188">
        <v>5541488</v>
      </c>
      <c r="AS39" s="4">
        <f t="shared" si="68"/>
        <v>2770744</v>
      </c>
      <c r="AT39" s="4">
        <v>25659</v>
      </c>
      <c r="AU39" s="5">
        <f t="shared" ref="AU39:AU44" si="85">AT39/AS39*100</f>
        <v>0.92606895476449647</v>
      </c>
      <c r="AV39" s="189">
        <v>30.2</v>
      </c>
      <c r="AW39" s="189">
        <v>26.7</v>
      </c>
      <c r="AX39" s="223">
        <f t="shared" si="28"/>
        <v>8.0633999999999997E-2</v>
      </c>
      <c r="AY39" s="188">
        <v>498941</v>
      </c>
      <c r="AZ39" s="4">
        <f t="shared" si="69"/>
        <v>249470.5</v>
      </c>
      <c r="BA39" s="4">
        <v>1962</v>
      </c>
      <c r="BB39" s="5">
        <f t="shared" ref="BB39:BB44" si="86">BA39/AZ39*100</f>
        <v>0.78646573442551315</v>
      </c>
      <c r="BC39" s="189">
        <v>48.7</v>
      </c>
      <c r="BD39" s="189">
        <v>29.9</v>
      </c>
      <c r="BE39" s="223">
        <f t="shared" si="29"/>
        <v>0.14561300000000002</v>
      </c>
      <c r="BF39" s="188">
        <v>436355</v>
      </c>
      <c r="BG39" s="4">
        <f t="shared" si="70"/>
        <v>218177.5</v>
      </c>
      <c r="BH39" s="4">
        <v>2061</v>
      </c>
      <c r="BI39" s="5">
        <f t="shared" si="74"/>
        <v>0.94464369607315146</v>
      </c>
      <c r="BJ39" s="189">
        <v>36</v>
      </c>
      <c r="BK39" s="189">
        <v>31.4</v>
      </c>
      <c r="BL39" s="223">
        <f t="shared" si="30"/>
        <v>0.11303999999999999</v>
      </c>
      <c r="BM39" s="188">
        <v>1661275</v>
      </c>
      <c r="BN39" s="4">
        <f t="shared" si="71"/>
        <v>830637.5</v>
      </c>
      <c r="BO39" s="4">
        <v>8487</v>
      </c>
      <c r="BP39" s="5">
        <f t="shared" si="75"/>
        <v>1.0217453461949406</v>
      </c>
      <c r="BQ39" s="189">
        <v>23.4</v>
      </c>
      <c r="BR39" s="189">
        <v>38.799999999999997</v>
      </c>
      <c r="BS39" s="223">
        <f t="shared" si="31"/>
        <v>9.0791999999999984E-2</v>
      </c>
      <c r="BT39" s="188">
        <v>1923551</v>
      </c>
      <c r="BU39" s="4">
        <f t="shared" si="72"/>
        <v>961775.5</v>
      </c>
      <c r="BV39" s="4">
        <v>8373</v>
      </c>
      <c r="BW39" s="5">
        <f t="shared" si="76"/>
        <v>0.870577385262985</v>
      </c>
      <c r="BX39" s="189">
        <v>25.4</v>
      </c>
      <c r="BY39" s="189">
        <v>37.6</v>
      </c>
      <c r="BZ39" s="223">
        <f t="shared" si="32"/>
        <v>9.5503999999999992E-2</v>
      </c>
    </row>
    <row r="40" spans="1:78" ht="12.75" customHeight="1" x14ac:dyDescent="0.2">
      <c r="A40" s="1">
        <v>2016</v>
      </c>
      <c r="B40" s="4">
        <v>13497447</v>
      </c>
      <c r="C40" s="4">
        <f t="shared" si="64"/>
        <v>6748723.5</v>
      </c>
      <c r="D40" s="4">
        <v>62397</v>
      </c>
      <c r="E40" s="5">
        <f t="shared" si="73"/>
        <v>0.92457484737669282</v>
      </c>
      <c r="F40" s="189">
        <v>34.299999999999997</v>
      </c>
      <c r="G40" s="189">
        <v>29.5</v>
      </c>
      <c r="H40" s="223">
        <f t="shared" si="77"/>
        <v>0.101185</v>
      </c>
      <c r="I40" s="4">
        <v>229176</v>
      </c>
      <c r="J40" s="4">
        <f t="shared" si="78"/>
        <v>114588</v>
      </c>
      <c r="K40" s="4">
        <v>813</v>
      </c>
      <c r="L40" s="5">
        <f t="shared" si="65"/>
        <v>0.70949837679338146</v>
      </c>
      <c r="M40" s="189">
        <v>41</v>
      </c>
      <c r="N40" s="189">
        <v>29.7</v>
      </c>
      <c r="O40" s="223">
        <f t="shared" si="23"/>
        <v>0.12176999999999999</v>
      </c>
      <c r="P40" s="4">
        <v>61455</v>
      </c>
      <c r="Q40" s="4">
        <f t="shared" si="79"/>
        <v>30727.5</v>
      </c>
      <c r="R40" s="4">
        <v>252</v>
      </c>
      <c r="S40" s="5">
        <f t="shared" si="80"/>
        <v>0.82011227727605573</v>
      </c>
      <c r="T40" s="1">
        <v>47.7</v>
      </c>
      <c r="U40" s="189">
        <v>37.1</v>
      </c>
      <c r="V40" s="223">
        <f t="shared" si="24"/>
        <v>0.17696699999999999</v>
      </c>
      <c r="W40" s="4">
        <v>366856</v>
      </c>
      <c r="X40" s="4">
        <f t="shared" si="81"/>
        <v>183428</v>
      </c>
      <c r="Y40" s="4">
        <v>1701</v>
      </c>
      <c r="Z40" s="5">
        <f t="shared" si="82"/>
        <v>0.92733933750572439</v>
      </c>
      <c r="AA40" s="189">
        <v>42.6</v>
      </c>
      <c r="AB40" s="189">
        <v>30.2</v>
      </c>
      <c r="AC40" s="223">
        <f t="shared" si="25"/>
        <v>0.12865199999999999</v>
      </c>
      <c r="AD40" s="4">
        <v>300969</v>
      </c>
      <c r="AE40" s="4">
        <f t="shared" si="66"/>
        <v>150484.5</v>
      </c>
      <c r="AF40" s="4">
        <v>1386</v>
      </c>
      <c r="AG40" s="5">
        <f t="shared" si="83"/>
        <v>0.92102508896265056</v>
      </c>
      <c r="AH40" s="189">
        <v>29</v>
      </c>
      <c r="AI40" s="189">
        <v>24.7</v>
      </c>
      <c r="AJ40" s="223">
        <f t="shared" si="26"/>
        <v>7.1629999999999999E-2</v>
      </c>
      <c r="AK40" s="4">
        <v>2339316</v>
      </c>
      <c r="AL40" s="4">
        <f t="shared" si="67"/>
        <v>1169658</v>
      </c>
      <c r="AM40" s="4">
        <v>10980</v>
      </c>
      <c r="AN40" s="5">
        <f t="shared" si="84"/>
        <v>0.93873593819731926</v>
      </c>
      <c r="AO40" s="189">
        <v>30.3</v>
      </c>
      <c r="AP40" s="189">
        <v>26.5</v>
      </c>
      <c r="AQ40" s="223">
        <f t="shared" si="27"/>
        <v>8.0295000000000005E-2</v>
      </c>
      <c r="AR40" s="4">
        <v>5585780</v>
      </c>
      <c r="AS40" s="4">
        <f t="shared" si="68"/>
        <v>2792890</v>
      </c>
      <c r="AT40" s="4">
        <v>24540</v>
      </c>
      <c r="AU40" s="5">
        <f t="shared" si="85"/>
        <v>0.8786597395529363</v>
      </c>
      <c r="AV40" s="189">
        <v>39.799999999999997</v>
      </c>
      <c r="AW40" s="189">
        <v>29.2</v>
      </c>
      <c r="AX40" s="223">
        <f t="shared" si="28"/>
        <v>0.11621599999999999</v>
      </c>
      <c r="AY40" s="4">
        <v>505680</v>
      </c>
      <c r="AZ40" s="4">
        <f t="shared" si="69"/>
        <v>252840</v>
      </c>
      <c r="BA40" s="4">
        <v>1839</v>
      </c>
      <c r="BB40" s="5">
        <f t="shared" si="86"/>
        <v>0.72733744660654964</v>
      </c>
      <c r="BC40" s="189">
        <v>45.5</v>
      </c>
      <c r="BD40" s="189">
        <v>33.4</v>
      </c>
      <c r="BE40" s="223">
        <f t="shared" ref="BE40:BE46" si="87">BC40*BD40/100/100</f>
        <v>0.15197000000000002</v>
      </c>
      <c r="BF40" s="4">
        <v>441363</v>
      </c>
      <c r="BG40" s="4">
        <f t="shared" si="70"/>
        <v>220681.5</v>
      </c>
      <c r="BH40" s="4">
        <v>1917</v>
      </c>
      <c r="BI40" s="5">
        <f t="shared" si="74"/>
        <v>0.86867272517179728</v>
      </c>
      <c r="BJ40" s="189">
        <v>39</v>
      </c>
      <c r="BK40" s="189">
        <v>34.799999999999997</v>
      </c>
      <c r="BL40" s="223">
        <f t="shared" si="30"/>
        <v>0.13571999999999998</v>
      </c>
      <c r="BM40" s="4">
        <v>1684353</v>
      </c>
      <c r="BN40" s="4">
        <f t="shared" si="71"/>
        <v>842176.5</v>
      </c>
      <c r="BO40" s="4">
        <v>10563</v>
      </c>
      <c r="BP40" s="5">
        <f t="shared" si="75"/>
        <v>1.2542501482765192</v>
      </c>
      <c r="BQ40" s="190">
        <v>23.4</v>
      </c>
      <c r="BR40" s="189">
        <v>25.4</v>
      </c>
      <c r="BS40" s="223">
        <f t="shared" si="31"/>
        <v>5.9435999999999989E-2</v>
      </c>
      <c r="BT40" s="4">
        <v>1952299</v>
      </c>
      <c r="BU40" s="4">
        <f t="shared" si="72"/>
        <v>976149.5</v>
      </c>
      <c r="BV40" s="4">
        <v>8253</v>
      </c>
      <c r="BW40" s="5">
        <f t="shared" si="76"/>
        <v>0.84546475719139336</v>
      </c>
      <c r="BX40" s="189">
        <v>33.6</v>
      </c>
      <c r="BY40" s="189">
        <v>34.9</v>
      </c>
      <c r="BZ40" s="223">
        <f t="shared" si="32"/>
        <v>0.11726400000000002</v>
      </c>
    </row>
    <row r="41" spans="1:78" ht="12.75" customHeight="1" x14ac:dyDescent="0.2">
      <c r="A41" s="1">
        <v>2017</v>
      </c>
      <c r="B41" s="4">
        <v>13697191</v>
      </c>
      <c r="C41" s="4">
        <f t="shared" si="64"/>
        <v>6848595.5</v>
      </c>
      <c r="D41" s="4">
        <v>62256</v>
      </c>
      <c r="E41" s="5">
        <f t="shared" si="73"/>
        <v>0.90903310029041717</v>
      </c>
      <c r="F41" s="189">
        <v>27.2</v>
      </c>
      <c r="G41" s="189">
        <v>30.3</v>
      </c>
      <c r="H41" s="223">
        <f t="shared" si="77"/>
        <v>8.2416000000000003E-2</v>
      </c>
      <c r="I41" s="4">
        <v>229751</v>
      </c>
      <c r="J41" s="4">
        <f t="shared" si="78"/>
        <v>114875.5</v>
      </c>
      <c r="K41" s="4">
        <v>771</v>
      </c>
      <c r="L41" s="5">
        <f t="shared" si="65"/>
        <v>0.67116138776327416</v>
      </c>
      <c r="M41" s="189">
        <v>39.299999999999997</v>
      </c>
      <c r="N41" s="189">
        <v>31</v>
      </c>
      <c r="O41" s="223">
        <f t="shared" si="23"/>
        <v>0.12182999999999999</v>
      </c>
      <c r="P41" s="4">
        <v>62654</v>
      </c>
      <c r="Q41" s="4">
        <f t="shared" si="79"/>
        <v>31327</v>
      </c>
      <c r="R41" s="4">
        <v>228</v>
      </c>
      <c r="S41" s="5">
        <f t="shared" si="80"/>
        <v>0.72780668432981133</v>
      </c>
      <c r="T41" s="189">
        <v>37.700000000000003</v>
      </c>
      <c r="U41" s="189">
        <v>34.200000000000003</v>
      </c>
      <c r="V41" s="223">
        <f t="shared" si="24"/>
        <v>0.12893400000000002</v>
      </c>
      <c r="W41" s="4">
        <v>370501</v>
      </c>
      <c r="X41" s="4">
        <f t="shared" si="81"/>
        <v>185250.5</v>
      </c>
      <c r="Y41" s="4">
        <v>1548</v>
      </c>
      <c r="Z41" s="5">
        <f t="shared" si="82"/>
        <v>0.83562527496551975</v>
      </c>
      <c r="AA41" s="189">
        <v>29.5</v>
      </c>
      <c r="AB41" s="189">
        <v>34.700000000000003</v>
      </c>
      <c r="AC41" s="223">
        <f t="shared" si="25"/>
        <v>0.10236500000000001</v>
      </c>
      <c r="AD41" s="4">
        <v>303401</v>
      </c>
      <c r="AE41" s="4">
        <f t="shared" si="66"/>
        <v>151700.5</v>
      </c>
      <c r="AF41" s="4">
        <v>1302</v>
      </c>
      <c r="AG41" s="5">
        <f t="shared" si="83"/>
        <v>0.85827007821332157</v>
      </c>
      <c r="AH41" s="189">
        <v>40.1</v>
      </c>
      <c r="AI41" s="189">
        <v>27</v>
      </c>
      <c r="AJ41" s="223">
        <f t="shared" si="26"/>
        <v>0.10827000000000001</v>
      </c>
      <c r="AK41" s="4">
        <v>2371085</v>
      </c>
      <c r="AL41" s="4">
        <f t="shared" si="67"/>
        <v>1185542.5</v>
      </c>
      <c r="AM41" s="4">
        <v>10812</v>
      </c>
      <c r="AN41" s="5">
        <f t="shared" si="84"/>
        <v>0.91198755000347942</v>
      </c>
      <c r="AO41" s="189">
        <v>26.3</v>
      </c>
      <c r="AP41" s="189">
        <v>27</v>
      </c>
      <c r="AQ41" s="223">
        <f t="shared" si="27"/>
        <v>7.1010000000000004E-2</v>
      </c>
      <c r="AR41" s="4">
        <v>5670085</v>
      </c>
      <c r="AS41" s="4">
        <f t="shared" si="68"/>
        <v>2835042.5</v>
      </c>
      <c r="AT41" s="4">
        <v>25200</v>
      </c>
      <c r="AU41" s="5">
        <f t="shared" si="85"/>
        <v>0.8888755635938439</v>
      </c>
      <c r="AV41" s="189">
        <v>25.8</v>
      </c>
      <c r="AW41" s="189">
        <v>31.4</v>
      </c>
      <c r="AX41" s="223">
        <f t="shared" si="28"/>
        <v>8.1012000000000001E-2</v>
      </c>
      <c r="AY41" s="4">
        <v>514162</v>
      </c>
      <c r="AZ41" s="4">
        <f t="shared" si="69"/>
        <v>257081</v>
      </c>
      <c r="BA41" s="4">
        <v>1905</v>
      </c>
      <c r="BB41" s="5">
        <f t="shared" si="86"/>
        <v>0.74101158778750675</v>
      </c>
      <c r="BC41" s="189">
        <v>38.700000000000003</v>
      </c>
      <c r="BD41" s="189">
        <v>24.4</v>
      </c>
      <c r="BE41" s="223">
        <f t="shared" si="87"/>
        <v>9.4427999999999998E-2</v>
      </c>
      <c r="BF41" s="4">
        <v>448327</v>
      </c>
      <c r="BG41" s="4">
        <f t="shared" si="70"/>
        <v>224163.5</v>
      </c>
      <c r="BH41" s="4">
        <v>1878</v>
      </c>
      <c r="BI41" s="5">
        <f t="shared" si="74"/>
        <v>0.83778135155812616</v>
      </c>
      <c r="BJ41" s="189">
        <v>44.9</v>
      </c>
      <c r="BK41" s="189">
        <v>25.5</v>
      </c>
      <c r="BL41" s="223">
        <f t="shared" si="30"/>
        <v>0.114495</v>
      </c>
      <c r="BM41" s="4">
        <v>1711948</v>
      </c>
      <c r="BN41" s="4">
        <f t="shared" si="71"/>
        <v>855974</v>
      </c>
      <c r="BO41" s="4">
        <v>9390</v>
      </c>
      <c r="BP41" s="5">
        <f t="shared" si="75"/>
        <v>1.0969959367924726</v>
      </c>
      <c r="BQ41" s="189">
        <v>16.7</v>
      </c>
      <c r="BR41" s="189">
        <v>34</v>
      </c>
      <c r="BS41" s="223">
        <f t="shared" si="31"/>
        <v>5.6779999999999997E-2</v>
      </c>
      <c r="BT41" s="4">
        <v>1984367</v>
      </c>
      <c r="BU41" s="4">
        <f t="shared" si="72"/>
        <v>992183.5</v>
      </c>
      <c r="BV41" s="4">
        <v>9066</v>
      </c>
      <c r="BW41" s="5">
        <f t="shared" si="76"/>
        <v>0.91374226642551504</v>
      </c>
      <c r="BX41" s="189">
        <v>25.5</v>
      </c>
      <c r="BY41" s="189">
        <v>37.200000000000003</v>
      </c>
      <c r="BZ41" s="223">
        <f t="shared" si="32"/>
        <v>9.486E-2</v>
      </c>
    </row>
    <row r="42" spans="1:78" ht="12.75" customHeight="1" x14ac:dyDescent="0.2">
      <c r="A42" s="1">
        <v>2018</v>
      </c>
      <c r="B42" s="4">
        <v>13915916</v>
      </c>
      <c r="C42" s="4">
        <f>B42/2</f>
        <v>6957958</v>
      </c>
      <c r="D42" s="4">
        <v>61344</v>
      </c>
      <c r="E42" s="5">
        <f>D42/C42*100</f>
        <v>0.8816379748196238</v>
      </c>
      <c r="F42" s="189">
        <v>29.5</v>
      </c>
      <c r="G42" s="189">
        <v>26</v>
      </c>
      <c r="H42" s="223">
        <f t="shared" si="77"/>
        <v>7.6700000000000004E-2</v>
      </c>
      <c r="I42" s="4">
        <v>229908</v>
      </c>
      <c r="J42" s="4">
        <f t="shared" si="78"/>
        <v>114954</v>
      </c>
      <c r="K42" s="4">
        <v>783</v>
      </c>
      <c r="L42" s="5">
        <f t="shared" si="65"/>
        <v>0.68114202202620178</v>
      </c>
      <c r="M42" s="189">
        <v>42.2</v>
      </c>
      <c r="N42" s="189">
        <v>24</v>
      </c>
      <c r="O42" s="223">
        <f t="shared" si="23"/>
        <v>0.10128</v>
      </c>
      <c r="P42" s="4">
        <v>63702</v>
      </c>
      <c r="Q42" s="4">
        <f t="shared" si="79"/>
        <v>31851</v>
      </c>
      <c r="R42" s="4">
        <v>213</v>
      </c>
      <c r="S42" s="5">
        <f t="shared" si="80"/>
        <v>0.66873881510784594</v>
      </c>
      <c r="T42" s="5">
        <v>39.6</v>
      </c>
      <c r="U42" s="5">
        <v>26.3</v>
      </c>
      <c r="V42" s="223">
        <f t="shared" si="24"/>
        <v>0.10414799999999999</v>
      </c>
      <c r="W42" s="4">
        <v>374525</v>
      </c>
      <c r="X42" s="4">
        <f t="shared" si="81"/>
        <v>187262.5</v>
      </c>
      <c r="Y42" s="4">
        <v>1623</v>
      </c>
      <c r="Z42" s="5">
        <f t="shared" si="82"/>
        <v>0.86669781723516459</v>
      </c>
      <c r="AA42" s="189">
        <v>36.5</v>
      </c>
      <c r="AB42" s="189">
        <v>29.3</v>
      </c>
      <c r="AC42" s="223">
        <f t="shared" si="25"/>
        <v>0.106945</v>
      </c>
      <c r="AD42" s="4">
        <v>305838</v>
      </c>
      <c r="AE42" s="4">
        <f t="shared" si="66"/>
        <v>152919</v>
      </c>
      <c r="AF42" s="4">
        <v>1296</v>
      </c>
      <c r="AG42" s="5">
        <f t="shared" si="83"/>
        <v>0.84750750397269148</v>
      </c>
      <c r="AH42" s="189">
        <v>35.9</v>
      </c>
      <c r="AI42" s="189">
        <v>24.5</v>
      </c>
      <c r="AJ42" s="223">
        <f t="shared" si="26"/>
        <v>8.7954999999999992E-2</v>
      </c>
      <c r="AK42" s="4">
        <v>2407505</v>
      </c>
      <c r="AL42" s="4">
        <f t="shared" si="67"/>
        <v>1203752.5</v>
      </c>
      <c r="AM42" s="4">
        <v>10638</v>
      </c>
      <c r="AN42" s="5">
        <f t="shared" si="84"/>
        <v>0.88373648237490676</v>
      </c>
      <c r="AO42" s="189">
        <v>30.8</v>
      </c>
      <c r="AP42" s="189">
        <v>21.2</v>
      </c>
      <c r="AQ42" s="223">
        <f t="shared" si="27"/>
        <v>6.5296000000000007E-2</v>
      </c>
      <c r="AR42" s="4">
        <v>5764774</v>
      </c>
      <c r="AS42" s="4">
        <f t="shared" si="68"/>
        <v>2882387</v>
      </c>
      <c r="AT42" s="4">
        <v>25233</v>
      </c>
      <c r="AU42" s="5">
        <f t="shared" si="85"/>
        <v>0.87542026799315975</v>
      </c>
      <c r="AV42" s="189">
        <v>30.7</v>
      </c>
      <c r="AW42" s="189">
        <v>26.3</v>
      </c>
      <c r="AX42" s="223">
        <f t="shared" si="28"/>
        <v>8.0740999999999993E-2</v>
      </c>
      <c r="AY42" s="4">
        <v>521783</v>
      </c>
      <c r="AZ42" s="4">
        <f t="shared" si="69"/>
        <v>260891.5</v>
      </c>
      <c r="BA42" s="4">
        <v>2295</v>
      </c>
      <c r="BB42" s="5">
        <f t="shared" si="86"/>
        <v>0.87967603390681559</v>
      </c>
      <c r="BC42" s="189">
        <v>38.6</v>
      </c>
      <c r="BD42" s="189">
        <v>26</v>
      </c>
      <c r="BE42" s="223">
        <f t="shared" si="87"/>
        <v>0.10035999999999999</v>
      </c>
      <c r="BF42" s="4">
        <v>454150</v>
      </c>
      <c r="BG42" s="4">
        <f t="shared" si="70"/>
        <v>227075</v>
      </c>
      <c r="BH42" s="4">
        <v>1926</v>
      </c>
      <c r="BI42" s="5">
        <f t="shared" si="74"/>
        <v>0.84817791478586368</v>
      </c>
      <c r="BJ42" s="189">
        <v>40.299999999999997</v>
      </c>
      <c r="BK42" s="189">
        <v>30.1</v>
      </c>
      <c r="BL42" s="223">
        <f t="shared" si="30"/>
        <v>0.12130299999999999</v>
      </c>
      <c r="BM42" s="4">
        <v>1743794</v>
      </c>
      <c r="BN42" s="4">
        <f t="shared" si="71"/>
        <v>871897</v>
      </c>
      <c r="BO42" s="4">
        <v>9186</v>
      </c>
      <c r="BP42" s="5">
        <f t="shared" si="75"/>
        <v>1.0535648132749627</v>
      </c>
      <c r="BQ42" s="189">
        <v>18.399999999999999</v>
      </c>
      <c r="BR42" s="189">
        <v>35.200000000000003</v>
      </c>
      <c r="BS42" s="223">
        <f t="shared" si="31"/>
        <v>6.4767999999999992E-2</v>
      </c>
      <c r="BT42" s="4">
        <v>2018417</v>
      </c>
      <c r="BU42" s="4">
        <f t="shared" si="72"/>
        <v>1009208.5</v>
      </c>
      <c r="BV42" s="4">
        <v>7995</v>
      </c>
      <c r="BW42" s="5">
        <f t="shared" si="76"/>
        <v>0.79220498043763987</v>
      </c>
      <c r="BX42" s="189">
        <v>18</v>
      </c>
      <c r="BY42" s="189">
        <v>29.2</v>
      </c>
      <c r="BZ42" s="223">
        <f t="shared" si="32"/>
        <v>5.2560000000000003E-2</v>
      </c>
    </row>
    <row r="43" spans="1:78" ht="12.75" customHeight="1" x14ac:dyDescent="0.2">
      <c r="A43" s="1">
        <v>2019</v>
      </c>
      <c r="B43" s="4">
        <v>14149126</v>
      </c>
      <c r="C43" s="4">
        <f t="shared" si="64"/>
        <v>7074563</v>
      </c>
      <c r="D43" s="4">
        <v>56937</v>
      </c>
      <c r="E43" s="5">
        <f t="shared" si="73"/>
        <v>0.80481296159211535</v>
      </c>
      <c r="F43" s="1">
        <v>27.3</v>
      </c>
      <c r="G43" s="1">
        <v>27.1</v>
      </c>
      <c r="H43" s="223">
        <f t="shared" si="77"/>
        <v>7.3983000000000007E-2</v>
      </c>
      <c r="I43" s="4">
        <v>230060</v>
      </c>
      <c r="J43" s="4">
        <f t="shared" si="78"/>
        <v>115030</v>
      </c>
      <c r="K43" s="4">
        <v>729</v>
      </c>
      <c r="L43" s="5">
        <f t="shared" si="65"/>
        <v>0.63374771798661222</v>
      </c>
      <c r="M43" s="1">
        <v>33.700000000000003</v>
      </c>
      <c r="N43" s="1">
        <v>41.1</v>
      </c>
      <c r="O43" s="223">
        <f t="shared" si="23"/>
        <v>0.13850700000000002</v>
      </c>
      <c r="P43" s="4">
        <v>64944</v>
      </c>
      <c r="Q43" s="4">
        <f t="shared" si="79"/>
        <v>32472</v>
      </c>
      <c r="R43" s="4">
        <v>240</v>
      </c>
      <c r="S43" s="5">
        <f t="shared" si="80"/>
        <v>0.73909830007390986</v>
      </c>
      <c r="T43" s="1">
        <v>34.5</v>
      </c>
      <c r="U43" s="1">
        <v>20.2</v>
      </c>
      <c r="V43" s="223">
        <f t="shared" si="24"/>
        <v>6.9689999999999988E-2</v>
      </c>
      <c r="W43" s="4">
        <v>379090</v>
      </c>
      <c r="X43" s="4">
        <f t="shared" si="81"/>
        <v>189545</v>
      </c>
      <c r="Y43" s="4">
        <v>1395</v>
      </c>
      <c r="Z43" s="5">
        <f t="shared" si="82"/>
        <v>0.73597298794481525</v>
      </c>
      <c r="AA43" s="1">
        <v>15.1</v>
      </c>
      <c r="AB43" s="1">
        <v>29.7</v>
      </c>
      <c r="AC43" s="223">
        <f t="shared" si="25"/>
        <v>4.4846999999999998E-2</v>
      </c>
      <c r="AD43" s="4">
        <v>308854</v>
      </c>
      <c r="AE43" s="4">
        <f t="shared" si="66"/>
        <v>154427</v>
      </c>
      <c r="AF43" s="4">
        <v>1185</v>
      </c>
      <c r="AG43" s="5">
        <f t="shared" si="83"/>
        <v>0.76735285927978913</v>
      </c>
      <c r="AH43" s="1">
        <v>34.5</v>
      </c>
      <c r="AI43" s="1">
        <v>27.4</v>
      </c>
      <c r="AJ43" s="223">
        <f t="shared" si="26"/>
        <v>9.4529999999999989E-2</v>
      </c>
      <c r="AK43" s="4">
        <v>2443757</v>
      </c>
      <c r="AL43" s="4">
        <f t="shared" si="67"/>
        <v>1221878.5</v>
      </c>
      <c r="AM43" s="4">
        <v>9681</v>
      </c>
      <c r="AN43" s="5">
        <f t="shared" si="84"/>
        <v>0.79230463585372846</v>
      </c>
      <c r="AO43" s="1">
        <v>15.9</v>
      </c>
      <c r="AP43" s="1">
        <v>27</v>
      </c>
      <c r="AQ43" s="223">
        <f t="shared" si="27"/>
        <v>4.2930000000000003E-2</v>
      </c>
      <c r="AR43" s="4">
        <v>5867443</v>
      </c>
      <c r="AS43" s="4">
        <f t="shared" si="68"/>
        <v>2933721.5</v>
      </c>
      <c r="AT43" s="4">
        <v>22377</v>
      </c>
      <c r="AU43" s="5">
        <f t="shared" si="85"/>
        <v>0.76275133818939533</v>
      </c>
      <c r="AV43" s="1">
        <v>33.1</v>
      </c>
      <c r="AW43" s="1">
        <v>25.7</v>
      </c>
      <c r="AX43" s="223">
        <f t="shared" si="28"/>
        <v>8.5067000000000004E-2</v>
      </c>
      <c r="AY43" s="4">
        <v>529451</v>
      </c>
      <c r="AZ43" s="4">
        <f t="shared" si="69"/>
        <v>264725.5</v>
      </c>
      <c r="BA43" s="4">
        <v>2037</v>
      </c>
      <c r="BB43" s="5">
        <f t="shared" si="86"/>
        <v>0.76947630658927824</v>
      </c>
      <c r="BC43" s="1">
        <v>51.8</v>
      </c>
      <c r="BD43" s="1">
        <v>31.8</v>
      </c>
      <c r="BE43" s="223">
        <f t="shared" si="87"/>
        <v>0.16472400000000001</v>
      </c>
      <c r="BF43" s="4">
        <v>459688</v>
      </c>
      <c r="BG43" s="4">
        <f t="shared" si="70"/>
        <v>229844</v>
      </c>
      <c r="BH43" s="4">
        <v>1893</v>
      </c>
      <c r="BI43" s="5">
        <f t="shared" si="74"/>
        <v>0.82360209533422668</v>
      </c>
      <c r="BJ43" s="1">
        <v>33.6</v>
      </c>
      <c r="BK43" s="1">
        <v>27.5</v>
      </c>
      <c r="BL43" s="223">
        <f t="shared" si="30"/>
        <v>9.2399999999999996E-2</v>
      </c>
      <c r="BM43" s="4">
        <v>1778416</v>
      </c>
      <c r="BN43" s="4">
        <f t="shared" si="71"/>
        <v>889208</v>
      </c>
      <c r="BO43" s="4">
        <v>8673</v>
      </c>
      <c r="BP43" s="5">
        <f t="shared" si="75"/>
        <v>0.97536234491817431</v>
      </c>
      <c r="BQ43" s="1">
        <v>21.3</v>
      </c>
      <c r="BR43" s="1">
        <v>27.7</v>
      </c>
      <c r="BS43" s="223">
        <f t="shared" si="31"/>
        <v>5.9000999999999998E-2</v>
      </c>
      <c r="BT43" s="4">
        <v>2055322</v>
      </c>
      <c r="BU43" s="4">
        <f t="shared" si="72"/>
        <v>1027661</v>
      </c>
      <c r="BV43" s="4">
        <v>8589</v>
      </c>
      <c r="BW43" s="5">
        <f t="shared" si="76"/>
        <v>0.83578144933008058</v>
      </c>
      <c r="BX43" s="1">
        <v>22.4</v>
      </c>
      <c r="BY43" s="1">
        <v>27.3</v>
      </c>
      <c r="BZ43" s="223">
        <f t="shared" si="32"/>
        <v>6.1151999999999998E-2</v>
      </c>
    </row>
    <row r="44" spans="1:78" ht="12.75" customHeight="1" x14ac:dyDescent="0.2">
      <c r="A44" s="1">
        <v>2020</v>
      </c>
      <c r="B44" s="4">
        <v>14371252</v>
      </c>
      <c r="C44" s="4">
        <f>B44/2</f>
        <v>7185626</v>
      </c>
      <c r="D44" s="4">
        <v>42933</v>
      </c>
      <c r="E44" s="5">
        <f>D44/C44*100</f>
        <v>0.59748447803990912</v>
      </c>
      <c r="F44" s="1">
        <v>21.1</v>
      </c>
      <c r="G44" s="1">
        <v>20.3</v>
      </c>
      <c r="H44" s="223">
        <f t="shared" si="77"/>
        <v>4.2833000000000003E-2</v>
      </c>
      <c r="I44" s="4">
        <v>230071</v>
      </c>
      <c r="J44" s="4">
        <f t="shared" si="78"/>
        <v>115035.5</v>
      </c>
      <c r="K44" s="4">
        <v>618</v>
      </c>
      <c r="L44" s="5">
        <f t="shared" si="65"/>
        <v>0.53722546518248715</v>
      </c>
      <c r="M44" s="191">
        <v>27.8</v>
      </c>
      <c r="N44" s="191">
        <v>29.8</v>
      </c>
      <c r="O44" s="223">
        <f t="shared" si="23"/>
        <v>8.2844000000000001E-2</v>
      </c>
      <c r="P44" s="4">
        <v>66144</v>
      </c>
      <c r="Q44" s="4">
        <f t="shared" si="79"/>
        <v>33072</v>
      </c>
      <c r="R44" s="4">
        <v>204</v>
      </c>
      <c r="S44" s="5">
        <f t="shared" si="80"/>
        <v>0.61683599419448476</v>
      </c>
      <c r="T44" s="191">
        <v>31.9</v>
      </c>
      <c r="U44" s="191">
        <v>15.9</v>
      </c>
      <c r="V44" s="223">
        <f t="shared" si="24"/>
        <v>5.0720999999999995E-2</v>
      </c>
      <c r="W44" s="4">
        <v>384136</v>
      </c>
      <c r="X44" s="4">
        <f t="shared" si="81"/>
        <v>192068</v>
      </c>
      <c r="Y44" s="4">
        <v>1149</v>
      </c>
      <c r="Z44" s="5">
        <f t="shared" si="82"/>
        <v>0.59822562842326676</v>
      </c>
      <c r="AA44" s="191">
        <v>27.8</v>
      </c>
      <c r="AB44" s="191">
        <v>24.4</v>
      </c>
      <c r="AC44" s="223">
        <f t="shared" si="25"/>
        <v>6.783199999999999E-2</v>
      </c>
      <c r="AD44" s="4">
        <v>311902</v>
      </c>
      <c r="AE44" s="4">
        <f t="shared" si="66"/>
        <v>155951</v>
      </c>
      <c r="AF44" s="4">
        <v>1056</v>
      </c>
      <c r="AG44" s="5">
        <f t="shared" si="83"/>
        <v>0.67713576700373834</v>
      </c>
      <c r="AH44" s="191">
        <v>25.3</v>
      </c>
      <c r="AI44" s="191">
        <v>20.9</v>
      </c>
      <c r="AJ44" s="223">
        <f t="shared" si="26"/>
        <v>5.2877E-2</v>
      </c>
      <c r="AK44" s="4">
        <v>2475066</v>
      </c>
      <c r="AL44" s="4">
        <f t="shared" si="67"/>
        <v>1237533</v>
      </c>
      <c r="AM44" s="4">
        <v>8559</v>
      </c>
      <c r="AN44" s="5">
        <f t="shared" si="84"/>
        <v>0.69161792049181714</v>
      </c>
      <c r="AO44" s="191">
        <v>13.6</v>
      </c>
      <c r="AP44" s="191">
        <v>15.4</v>
      </c>
      <c r="AQ44" s="223">
        <f t="shared" si="27"/>
        <v>2.0943999999999997E-2</v>
      </c>
      <c r="AR44" s="4">
        <v>5966497</v>
      </c>
      <c r="AS44" s="4">
        <f t="shared" si="68"/>
        <v>2983248.5</v>
      </c>
      <c r="AT44" s="4">
        <v>14223</v>
      </c>
      <c r="AU44" s="5">
        <f t="shared" si="85"/>
        <v>0.47676216044355674</v>
      </c>
      <c r="AV44" s="191">
        <v>23.6</v>
      </c>
      <c r="AW44" s="191">
        <v>19.100000000000001</v>
      </c>
      <c r="AX44" s="223">
        <f t="shared" si="28"/>
        <v>4.5075999999999998E-2</v>
      </c>
      <c r="AY44" s="4">
        <v>535730</v>
      </c>
      <c r="AZ44" s="4">
        <f t="shared" si="69"/>
        <v>267865</v>
      </c>
      <c r="BA44" s="4">
        <v>1782</v>
      </c>
      <c r="BB44" s="5">
        <f t="shared" si="86"/>
        <v>0.66526048569241969</v>
      </c>
      <c r="BC44" s="191">
        <v>27.7</v>
      </c>
      <c r="BD44" s="191">
        <v>24</v>
      </c>
      <c r="BE44" s="223">
        <f t="shared" si="87"/>
        <v>6.6479999999999997E-2</v>
      </c>
      <c r="BF44" s="192">
        <v>464265</v>
      </c>
      <c r="BG44" s="4">
        <f t="shared" si="70"/>
        <v>232132.5</v>
      </c>
      <c r="BH44" s="4">
        <v>1566</v>
      </c>
      <c r="BI44" s="5">
        <f t="shared" si="74"/>
        <v>0.67461471357952896</v>
      </c>
      <c r="BJ44" s="191">
        <v>30.8</v>
      </c>
      <c r="BK44" s="191">
        <v>23.4</v>
      </c>
      <c r="BL44" s="223">
        <f t="shared" si="30"/>
        <v>7.2071999999999997E-2</v>
      </c>
      <c r="BM44" s="4">
        <v>1811769</v>
      </c>
      <c r="BN44" s="4">
        <f t="shared" si="71"/>
        <v>905884.5</v>
      </c>
      <c r="BO44" s="4">
        <v>6801</v>
      </c>
      <c r="BP44" s="5">
        <f t="shared" si="75"/>
        <v>0.75075796086587199</v>
      </c>
      <c r="BQ44" s="191">
        <v>17.5</v>
      </c>
      <c r="BR44" s="191">
        <v>19.7</v>
      </c>
      <c r="BS44" s="223">
        <f t="shared" si="31"/>
        <v>3.4474999999999999E-2</v>
      </c>
      <c r="BT44" s="4">
        <v>2092724</v>
      </c>
      <c r="BU44" s="4">
        <f t="shared" si="72"/>
        <v>1046362</v>
      </c>
      <c r="BV44" s="4">
        <v>6849</v>
      </c>
      <c r="BW44" s="5">
        <f t="shared" si="76"/>
        <v>0.65455358661725105</v>
      </c>
      <c r="BX44" s="191">
        <v>19.399999999999999</v>
      </c>
      <c r="BY44" s="191">
        <v>27.7</v>
      </c>
      <c r="BZ44" s="223">
        <f t="shared" si="32"/>
        <v>5.3738000000000001E-2</v>
      </c>
    </row>
    <row r="45" spans="1:78" ht="12.75" customHeight="1" x14ac:dyDescent="0.2">
      <c r="A45" s="1">
        <v>2021</v>
      </c>
      <c r="B45" s="4">
        <v>14538391</v>
      </c>
      <c r="C45" s="4">
        <f>B45/2</f>
        <v>7269195.5</v>
      </c>
      <c r="D45" s="4">
        <v>42933</v>
      </c>
      <c r="E45" s="123">
        <f>E$44</f>
        <v>0.59748447803990912</v>
      </c>
      <c r="F45" s="5">
        <v>23.8</v>
      </c>
      <c r="G45" s="5">
        <v>27.2</v>
      </c>
      <c r="H45" s="223">
        <f t="shared" si="77"/>
        <v>6.4736000000000002E-2</v>
      </c>
      <c r="I45" s="4">
        <v>230588</v>
      </c>
      <c r="J45" s="4">
        <f t="shared" si="78"/>
        <v>115294</v>
      </c>
      <c r="K45" s="17">
        <v>618</v>
      </c>
      <c r="L45" s="123">
        <f>L$44</f>
        <v>0.53722546518248715</v>
      </c>
      <c r="M45" s="5">
        <v>37.5</v>
      </c>
      <c r="N45" s="5">
        <v>34.6</v>
      </c>
      <c r="O45" s="223">
        <f t="shared" si="23"/>
        <v>0.12975</v>
      </c>
      <c r="P45" s="4">
        <v>67421</v>
      </c>
      <c r="Q45" s="4">
        <f t="shared" si="79"/>
        <v>33710.5</v>
      </c>
      <c r="R45" s="17">
        <v>204</v>
      </c>
      <c r="S45" s="123">
        <f>S$44</f>
        <v>0.61683599419448476</v>
      </c>
      <c r="T45" s="191">
        <v>31.9</v>
      </c>
      <c r="U45" s="191">
        <v>15.9</v>
      </c>
      <c r="V45" s="223">
        <f t="shared" si="24"/>
        <v>5.0720999999999995E-2</v>
      </c>
      <c r="W45" s="4">
        <v>389101</v>
      </c>
      <c r="X45" s="4">
        <f t="shared" si="81"/>
        <v>194550.5</v>
      </c>
      <c r="Y45" s="17">
        <v>1149</v>
      </c>
      <c r="Z45" s="123">
        <f>Z$44</f>
        <v>0.59822562842326676</v>
      </c>
      <c r="AA45" s="5">
        <v>25.1</v>
      </c>
      <c r="AB45" s="5">
        <v>27.3</v>
      </c>
      <c r="AC45" s="223">
        <f t="shared" si="25"/>
        <v>6.8523000000000001E-2</v>
      </c>
      <c r="AD45" s="4">
        <v>315388</v>
      </c>
      <c r="AE45" s="4">
        <f t="shared" si="66"/>
        <v>157694</v>
      </c>
      <c r="AF45" s="17">
        <v>1056</v>
      </c>
      <c r="AG45" s="123">
        <f>AG$44</f>
        <v>0.67713576700373834</v>
      </c>
      <c r="AH45" s="1">
        <v>29.2</v>
      </c>
      <c r="AI45" s="1">
        <v>26</v>
      </c>
      <c r="AJ45" s="223">
        <f t="shared" si="26"/>
        <v>7.5920000000000001E-2</v>
      </c>
      <c r="AK45" s="4">
        <v>2499994</v>
      </c>
      <c r="AL45" s="4">
        <f t="shared" si="67"/>
        <v>1249997</v>
      </c>
      <c r="AM45" s="17">
        <v>8559</v>
      </c>
      <c r="AN45" s="123">
        <f>AN$44</f>
        <v>0.69161792049181714</v>
      </c>
      <c r="AO45" s="11">
        <v>19.899999999999999</v>
      </c>
      <c r="AP45" s="11">
        <v>20</v>
      </c>
      <c r="AQ45" s="223">
        <f t="shared" si="27"/>
        <v>3.9800000000000002E-2</v>
      </c>
      <c r="AR45" s="4">
        <v>6033615</v>
      </c>
      <c r="AS45" s="4">
        <f t="shared" si="68"/>
        <v>3016807.5</v>
      </c>
      <c r="AT45" s="17">
        <v>14223</v>
      </c>
      <c r="AU45" s="123">
        <f>AU$44</f>
        <v>0.47676216044355674</v>
      </c>
      <c r="AV45" s="11">
        <v>22.3</v>
      </c>
      <c r="AW45" s="11">
        <v>27.6</v>
      </c>
      <c r="AX45" s="223">
        <f>AV45*AW45/100/100</f>
        <v>6.1547999999999999E-2</v>
      </c>
      <c r="AY45" s="4">
        <v>541373</v>
      </c>
      <c r="AZ45" s="4">
        <f t="shared" si="69"/>
        <v>270686.5</v>
      </c>
      <c r="BA45" s="17">
        <v>1782</v>
      </c>
      <c r="BB45" s="123">
        <f>BB$44</f>
        <v>0.66526048569241969</v>
      </c>
      <c r="BC45" s="11">
        <v>41.7</v>
      </c>
      <c r="BD45" s="11">
        <v>30.3</v>
      </c>
      <c r="BE45" s="223">
        <f t="shared" si="87"/>
        <v>0.12635100000000002</v>
      </c>
      <c r="BF45" s="4">
        <v>467231</v>
      </c>
      <c r="BG45" s="4">
        <f t="shared" si="70"/>
        <v>233615.5</v>
      </c>
      <c r="BH45" s="17">
        <v>1566</v>
      </c>
      <c r="BI45" s="123">
        <f>BI$44</f>
        <v>0.67461471357952896</v>
      </c>
      <c r="BJ45" s="11">
        <v>42</v>
      </c>
      <c r="BK45" s="11">
        <v>26.3</v>
      </c>
      <c r="BL45" s="223">
        <f t="shared" si="30"/>
        <v>0.11046000000000002</v>
      </c>
      <c r="BM45" s="4">
        <v>1833929</v>
      </c>
      <c r="BN45" s="4">
        <f t="shared" si="71"/>
        <v>916964.5</v>
      </c>
      <c r="BO45" s="17">
        <f>BO44</f>
        <v>6801</v>
      </c>
      <c r="BP45" s="123">
        <f>BP$44</f>
        <v>0.75075796086587199</v>
      </c>
      <c r="BQ45" s="11">
        <v>25.6</v>
      </c>
      <c r="BR45" s="11">
        <v>33.4</v>
      </c>
      <c r="BS45" s="223">
        <f t="shared" si="31"/>
        <v>8.5503999999999997E-2</v>
      </c>
      <c r="BT45" s="4">
        <v>2126305</v>
      </c>
      <c r="BU45" s="4">
        <f t="shared" si="72"/>
        <v>1063152.5</v>
      </c>
      <c r="BV45" s="17">
        <f>BV44</f>
        <v>6849</v>
      </c>
      <c r="BW45" s="123">
        <f>BW$44</f>
        <v>0.65455358661725105</v>
      </c>
      <c r="BX45" s="11">
        <v>17.8</v>
      </c>
      <c r="BY45" s="11">
        <v>30.8</v>
      </c>
      <c r="BZ45" s="223">
        <f t="shared" si="32"/>
        <v>5.4824000000000005E-2</v>
      </c>
    </row>
    <row r="46" spans="1:78" ht="12.75" customHeight="1" x14ac:dyDescent="0.2">
      <c r="A46" s="1">
        <v>2022</v>
      </c>
      <c r="B46" s="4">
        <v>14805954</v>
      </c>
      <c r="C46" s="4">
        <f>B46/2</f>
        <v>7402977</v>
      </c>
      <c r="D46" s="4">
        <v>42933</v>
      </c>
      <c r="E46" s="123">
        <f t="shared" ref="E46:E47" si="88">E$44</f>
        <v>0.59748447803990912</v>
      </c>
      <c r="F46" s="5">
        <v>27</v>
      </c>
      <c r="G46" s="5">
        <v>29.9</v>
      </c>
      <c r="H46" s="223">
        <f t="shared" si="77"/>
        <v>8.073000000000001E-2</v>
      </c>
      <c r="I46" s="4">
        <v>232475</v>
      </c>
      <c r="J46" s="4">
        <f t="shared" si="78"/>
        <v>116237.5</v>
      </c>
      <c r="K46" s="17">
        <v>618</v>
      </c>
      <c r="L46" s="123">
        <f t="shared" ref="L46:L47" si="89">L$44</f>
        <v>0.53722546518248715</v>
      </c>
      <c r="M46" s="5">
        <v>40.799999999999997</v>
      </c>
      <c r="N46" s="5">
        <v>32.1</v>
      </c>
      <c r="O46" s="223">
        <f t="shared" ref="O46" si="90">M46*N46/100/100</f>
        <v>0.130968</v>
      </c>
      <c r="P46" s="4">
        <v>69217</v>
      </c>
      <c r="Q46" s="4">
        <f t="shared" si="79"/>
        <v>34608.5</v>
      </c>
      <c r="R46" s="17">
        <v>204</v>
      </c>
      <c r="S46" s="123">
        <f t="shared" ref="S46" si="91">S$44</f>
        <v>0.61683599419448476</v>
      </c>
      <c r="T46" s="191">
        <v>30.3</v>
      </c>
      <c r="U46" s="191">
        <v>22.1</v>
      </c>
      <c r="V46" s="223">
        <f t="shared" si="24"/>
        <v>6.6963000000000009E-2</v>
      </c>
      <c r="W46" s="4">
        <v>397734</v>
      </c>
      <c r="X46" s="4">
        <f t="shared" si="81"/>
        <v>198867</v>
      </c>
      <c r="Y46" s="17">
        <v>1149</v>
      </c>
      <c r="Z46" s="123">
        <f t="shared" ref="Z46:Z47" si="92">Z$44</f>
        <v>0.59822562842326676</v>
      </c>
      <c r="AA46" s="5">
        <v>34.5</v>
      </c>
      <c r="AB46" s="5">
        <v>29.7</v>
      </c>
      <c r="AC46" s="223">
        <f t="shared" si="25"/>
        <v>0.10246499999999999</v>
      </c>
      <c r="AD46" s="4">
        <v>322008</v>
      </c>
      <c r="AE46" s="4">
        <f t="shared" si="66"/>
        <v>161004</v>
      </c>
      <c r="AF46" s="17">
        <v>1056</v>
      </c>
      <c r="AG46" s="123">
        <f t="shared" ref="AG46:AG47" si="93">AG$44</f>
        <v>0.67713576700373834</v>
      </c>
      <c r="AH46" s="1">
        <v>29.1</v>
      </c>
      <c r="AI46" s="1">
        <v>26.2</v>
      </c>
      <c r="AJ46" s="223">
        <f t="shared" si="26"/>
        <v>7.6242000000000004E-2</v>
      </c>
      <c r="AK46" s="4">
        <v>2533484</v>
      </c>
      <c r="AL46" s="4">
        <f t="shared" si="67"/>
        <v>1266742</v>
      </c>
      <c r="AM46" s="17">
        <v>8559</v>
      </c>
      <c r="AN46" s="123">
        <f t="shared" ref="AN46:AN47" si="94">AN$44</f>
        <v>0.69161792049181714</v>
      </c>
      <c r="AO46" s="11">
        <v>19.2</v>
      </c>
      <c r="AP46" s="11">
        <v>25.7</v>
      </c>
      <c r="AQ46" s="223">
        <f t="shared" si="27"/>
        <v>4.9343999999999992E-2</v>
      </c>
      <c r="AR46" s="4">
        <v>6145069</v>
      </c>
      <c r="AS46" s="4">
        <f t="shared" si="68"/>
        <v>3072534.5</v>
      </c>
      <c r="AT46" s="17">
        <v>14223</v>
      </c>
      <c r="AU46" s="123">
        <f t="shared" ref="AU46:AU47" si="95">AU$44</f>
        <v>0.47676216044355674</v>
      </c>
      <c r="AV46" s="11">
        <v>28</v>
      </c>
      <c r="AW46" s="11">
        <v>31.2</v>
      </c>
      <c r="AX46" s="223">
        <f>AV46*AW46/100/100</f>
        <v>8.7360000000000007E-2</v>
      </c>
      <c r="AY46" s="4">
        <v>548039</v>
      </c>
      <c r="AZ46" s="4">
        <f t="shared" si="69"/>
        <v>274019.5</v>
      </c>
      <c r="BA46" s="17">
        <v>1782</v>
      </c>
      <c r="BB46" s="123">
        <f t="shared" ref="BB46:BB47" si="96">BB$44</f>
        <v>0.66526048569241969</v>
      </c>
      <c r="BC46" s="11">
        <v>41.7</v>
      </c>
      <c r="BD46" s="11">
        <v>32.299999999999997</v>
      </c>
      <c r="BE46" s="223">
        <f t="shared" si="87"/>
        <v>0.13469100000000001</v>
      </c>
      <c r="BF46" s="4">
        <v>473070</v>
      </c>
      <c r="BG46" s="4">
        <f t="shared" si="70"/>
        <v>236535</v>
      </c>
      <c r="BH46" s="17">
        <v>1566</v>
      </c>
      <c r="BI46" s="123">
        <f t="shared" ref="BI46:BI47" si="97">BI$44</f>
        <v>0.67461471357952896</v>
      </c>
      <c r="BJ46" s="11">
        <v>40.799999999999997</v>
      </c>
      <c r="BK46" s="11">
        <v>32.799999999999997</v>
      </c>
      <c r="BL46" s="223">
        <f t="shared" si="30"/>
        <v>0.13382399999999997</v>
      </c>
      <c r="BM46" s="4">
        <v>1878487</v>
      </c>
      <c r="BN46" s="4">
        <f t="shared" si="71"/>
        <v>939243.5</v>
      </c>
      <c r="BO46" s="17">
        <f t="shared" ref="BO46:BO47" si="98">BO45</f>
        <v>6801</v>
      </c>
      <c r="BP46" s="123">
        <f t="shared" ref="BP46:BP47" si="99">BP$44</f>
        <v>0.75075796086587199</v>
      </c>
      <c r="BQ46" s="11">
        <v>28.3</v>
      </c>
      <c r="BR46" s="11">
        <v>29.3</v>
      </c>
      <c r="BS46" s="223">
        <f t="shared" si="31"/>
        <v>8.2919000000000007E-2</v>
      </c>
      <c r="BT46" s="4">
        <v>2172417</v>
      </c>
      <c r="BU46" s="4">
        <f t="shared" si="72"/>
        <v>1086208.5</v>
      </c>
      <c r="BV46" s="17">
        <f t="shared" ref="BV46:BV47" si="100">BV45</f>
        <v>6849</v>
      </c>
      <c r="BW46" s="123">
        <f t="shared" ref="BW46:BW47" si="101">BW$44</f>
        <v>0.65455358661725105</v>
      </c>
      <c r="BX46" s="11">
        <v>25.8</v>
      </c>
      <c r="BY46" s="11">
        <v>30.9</v>
      </c>
      <c r="BZ46" s="223">
        <f t="shared" si="32"/>
        <v>7.9722000000000001E-2</v>
      </c>
    </row>
    <row r="47" spans="1:78" s="2" customFormat="1" ht="12.75" customHeight="1" x14ac:dyDescent="0.2">
      <c r="A47" s="1">
        <v>2023</v>
      </c>
      <c r="B47" s="17">
        <f>POWER(B$46/B$41, 1/5) *B46</f>
        <v>15038252.498894872</v>
      </c>
      <c r="C47" s="17">
        <f>B47/2</f>
        <v>7519126.2494474361</v>
      </c>
      <c r="D47" s="4">
        <v>42933</v>
      </c>
      <c r="E47" s="123">
        <f t="shared" si="88"/>
        <v>0.59748447803990912</v>
      </c>
      <c r="F47" s="5">
        <v>29.9</v>
      </c>
      <c r="G47" s="5">
        <v>30</v>
      </c>
      <c r="H47" s="223">
        <f t="shared" ref="H47" si="102">F47*G47/100/100</f>
        <v>8.9700000000000002E-2</v>
      </c>
      <c r="I47" s="17">
        <f>POWER(I$46/I$41, 1/5) *I46</f>
        <v>233023.66340347269</v>
      </c>
      <c r="J47" s="17">
        <f t="shared" ref="J47" si="103">I47/2</f>
        <v>116511.83170173634</v>
      </c>
      <c r="K47" s="17">
        <v>618</v>
      </c>
      <c r="L47" s="123">
        <f t="shared" si="89"/>
        <v>0.53722546518248715</v>
      </c>
      <c r="M47" s="5">
        <v>43.8</v>
      </c>
      <c r="N47" s="5">
        <v>33.200000000000003</v>
      </c>
      <c r="O47" s="223">
        <f t="shared" ref="O47" si="104">M47*N47/100/100</f>
        <v>0.14541600000000002</v>
      </c>
      <c r="P47" s="17">
        <f>POWER(P$46/P$41, 1/5) *P46</f>
        <v>70609.895065769088</v>
      </c>
      <c r="Q47" s="17">
        <f t="shared" ref="Q47" si="105">P47/2</f>
        <v>35304.947532884544</v>
      </c>
      <c r="R47" s="17">
        <v>204</v>
      </c>
      <c r="S47" s="123">
        <v>0.53722546518248715</v>
      </c>
      <c r="T47" s="191">
        <v>33.200000000000003</v>
      </c>
      <c r="U47" s="191">
        <v>24.3</v>
      </c>
      <c r="V47" s="223">
        <f t="shared" ref="V47" si="106">T47*U47/100/100</f>
        <v>8.0676000000000012E-2</v>
      </c>
      <c r="W47" s="17">
        <f>POWER(W$46/W$41, 1/5) *W46</f>
        <v>403416.24681258539</v>
      </c>
      <c r="X47" s="17">
        <f t="shared" ref="X47" si="107">W47/2</f>
        <v>201708.1234062927</v>
      </c>
      <c r="Y47" s="17">
        <v>1149</v>
      </c>
      <c r="Z47" s="123">
        <f t="shared" si="92"/>
        <v>0.59822562842326676</v>
      </c>
      <c r="AA47" s="5">
        <v>30.7</v>
      </c>
      <c r="AB47" s="5">
        <v>29.4</v>
      </c>
      <c r="AC47" s="223">
        <f t="shared" ref="AC47" si="108">AA47*AB47/100/100</f>
        <v>9.0257999999999991E-2</v>
      </c>
      <c r="AD47" s="17">
        <f>POWER(AD$46/AD$41, 1/5) *AD46</f>
        <v>325864.15607594774</v>
      </c>
      <c r="AE47" s="17">
        <f t="shared" ref="AE47" si="109">AD47/2</f>
        <v>162932.07803797387</v>
      </c>
      <c r="AF47" s="17">
        <v>1056</v>
      </c>
      <c r="AG47" s="123">
        <f t="shared" si="93"/>
        <v>0.67713576700373834</v>
      </c>
      <c r="AH47" s="1">
        <v>41</v>
      </c>
      <c r="AI47" s="1">
        <v>31</v>
      </c>
      <c r="AJ47" s="223">
        <f t="shared" ref="AJ47" si="110">AH47*AI47/100/100</f>
        <v>0.12710000000000002</v>
      </c>
      <c r="AK47" s="17">
        <f>POWER(AK$46/AK$41, 1/5) *AK46</f>
        <v>2567274.8980634296</v>
      </c>
      <c r="AL47" s="17">
        <f t="shared" ref="AL47" si="111">AK47/2</f>
        <v>1283637.4490317148</v>
      </c>
      <c r="AM47" s="17">
        <v>8559</v>
      </c>
      <c r="AN47" s="123">
        <f t="shared" si="94"/>
        <v>0.69161792049181714</v>
      </c>
      <c r="AO47" s="11">
        <v>23.7</v>
      </c>
      <c r="AP47" s="11">
        <v>27.3</v>
      </c>
      <c r="AQ47" s="223">
        <f t="shared" ref="AQ47" si="112">AO47*AP47/100/100</f>
        <v>6.4700999999999995E-2</v>
      </c>
      <c r="AR47" s="17">
        <f>POWER(AR$46/AR$41, 1/5) *AR46</f>
        <v>6244737.7191051282</v>
      </c>
      <c r="AS47" s="17">
        <f t="shared" ref="AS47" si="113">AR47/2</f>
        <v>3122368.8595525641</v>
      </c>
      <c r="AT47" s="17">
        <v>14223</v>
      </c>
      <c r="AU47" s="123">
        <f t="shared" si="95"/>
        <v>0.47676216044355674</v>
      </c>
      <c r="AV47" s="11">
        <v>30.8</v>
      </c>
      <c r="AW47" s="11">
        <v>29.6</v>
      </c>
      <c r="AX47" s="223">
        <f>AV47*AW47/100/100</f>
        <v>9.1168000000000013E-2</v>
      </c>
      <c r="AY47" s="17">
        <f>POWER(AY$46/AY$41, 1/5) *AY46</f>
        <v>555077.67814787163</v>
      </c>
      <c r="AZ47" s="17">
        <f t="shared" ref="AZ47" si="114">AY47/2</f>
        <v>277538.83907393581</v>
      </c>
      <c r="BA47" s="17">
        <v>1782</v>
      </c>
      <c r="BB47" s="123">
        <f t="shared" si="96"/>
        <v>0.66526048569241969</v>
      </c>
      <c r="BC47" s="11">
        <v>41.1</v>
      </c>
      <c r="BD47" s="11">
        <v>32.1</v>
      </c>
      <c r="BE47" s="223">
        <f t="shared" ref="BE47" si="115">BC47*BD47/100/100</f>
        <v>0.13193100000000002</v>
      </c>
      <c r="BF47" s="17">
        <f>POWER(BF$46/BF$41, 1/5) *BF46</f>
        <v>478180.11327279272</v>
      </c>
      <c r="BG47" s="17">
        <f t="shared" ref="BG47" si="116">BF47/2</f>
        <v>239090.05663639636</v>
      </c>
      <c r="BH47" s="17">
        <v>1566</v>
      </c>
      <c r="BI47" s="123">
        <f t="shared" si="97"/>
        <v>0.67461471357952896</v>
      </c>
      <c r="BJ47" s="11">
        <v>41.9</v>
      </c>
      <c r="BK47" s="11">
        <v>31.1</v>
      </c>
      <c r="BL47" s="223">
        <f t="shared" ref="BL47" si="117">BJ47*BK47/100/100</f>
        <v>0.13030899999999998</v>
      </c>
      <c r="BM47" s="17">
        <f>POWER(BM$46/BM$41, 1/5) *BM46</f>
        <v>1913690.5790543032</v>
      </c>
      <c r="BN47" s="17">
        <f>BM47/2</f>
        <v>956845.28952715162</v>
      </c>
      <c r="BO47" s="17">
        <f t="shared" si="98"/>
        <v>6801</v>
      </c>
      <c r="BP47" s="123">
        <f t="shared" si="99"/>
        <v>0.75075796086587199</v>
      </c>
      <c r="BQ47" s="11">
        <v>30.3</v>
      </c>
      <c r="BR47" s="11">
        <v>30.3</v>
      </c>
      <c r="BS47" s="223">
        <f t="shared" ref="BS47" si="118">BQ47*BR47/100/100</f>
        <v>9.1809000000000016E-2</v>
      </c>
      <c r="BT47" s="17">
        <f>POWER(BT$46/BT$41, 1/5) *BT46</f>
        <v>2212113.6314436211</v>
      </c>
      <c r="BU47" s="17">
        <f t="shared" ref="BU47" si="119">BT47/2</f>
        <v>1106056.8157218106</v>
      </c>
      <c r="BV47" s="17">
        <f t="shared" si="100"/>
        <v>6849</v>
      </c>
      <c r="BW47" s="123">
        <f t="shared" si="101"/>
        <v>0.65455358661725105</v>
      </c>
      <c r="BX47" s="11">
        <v>28</v>
      </c>
      <c r="BY47" s="11">
        <v>34</v>
      </c>
      <c r="BZ47" s="223">
        <f t="shared" ref="BZ47" si="120">BX47*BY47/100/100</f>
        <v>9.5199999999999993E-2</v>
      </c>
    </row>
    <row r="48" spans="1:78" s="2" customFormat="1" ht="12.75" customHeight="1" x14ac:dyDescent="0.2">
      <c r="A48" s="1"/>
      <c r="B48" s="17"/>
      <c r="C48" s="17"/>
      <c r="D48" s="72"/>
      <c r="E48" s="128"/>
      <c r="F48" s="123"/>
      <c r="G48" s="123"/>
      <c r="H48" s="128"/>
      <c r="I48" s="17"/>
      <c r="J48" s="17"/>
      <c r="K48" s="72"/>
      <c r="L48" s="128"/>
      <c r="M48" s="123"/>
      <c r="N48" s="123"/>
      <c r="O48" s="128"/>
      <c r="P48" s="17"/>
      <c r="Q48" s="17"/>
      <c r="R48" s="72"/>
      <c r="S48" s="128"/>
      <c r="T48" s="146"/>
      <c r="U48" s="146"/>
      <c r="V48" s="128"/>
      <c r="W48" s="17"/>
      <c r="X48" s="17"/>
      <c r="Y48" s="72"/>
      <c r="Z48" s="128"/>
      <c r="AA48" s="123"/>
      <c r="AB48" s="123"/>
      <c r="AC48" s="128"/>
      <c r="AD48" s="17"/>
      <c r="AE48" s="17"/>
      <c r="AF48" s="72"/>
      <c r="AG48" s="128"/>
      <c r="AJ48" s="128"/>
      <c r="AK48" s="17"/>
      <c r="AL48" s="17"/>
      <c r="AM48" s="72"/>
      <c r="AN48" s="128"/>
      <c r="AO48" s="13"/>
      <c r="AP48" s="13"/>
      <c r="AQ48" s="128"/>
      <c r="AR48" s="17"/>
      <c r="AS48" s="17"/>
      <c r="AT48" s="72"/>
      <c r="AU48" s="128"/>
      <c r="AV48" s="13"/>
      <c r="AW48" s="13"/>
      <c r="AX48" s="128"/>
      <c r="AY48" s="17"/>
      <c r="AZ48" s="17"/>
      <c r="BA48" s="72"/>
      <c r="BB48" s="128"/>
      <c r="BC48" s="13"/>
      <c r="BD48" s="13"/>
      <c r="BE48" s="128"/>
      <c r="BF48" s="17"/>
      <c r="BG48" s="17"/>
      <c r="BH48" s="72"/>
      <c r="BI48" s="128"/>
      <c r="BJ48" s="13"/>
      <c r="BK48" s="13"/>
      <c r="BL48" s="128"/>
      <c r="BM48" s="17"/>
      <c r="BN48" s="17"/>
      <c r="BO48" s="72"/>
      <c r="BP48" s="128"/>
      <c r="BQ48" s="13"/>
      <c r="BR48" s="13"/>
      <c r="BS48" s="128"/>
      <c r="BT48" s="17"/>
      <c r="BU48" s="17"/>
      <c r="BV48" s="72"/>
      <c r="BW48" s="128"/>
      <c r="BX48" s="13"/>
      <c r="BY48" s="13"/>
      <c r="BZ48" s="128"/>
    </row>
    <row r="49" spans="1:78" s="2" customFormat="1" ht="12.75" customHeight="1" x14ac:dyDescent="0.2">
      <c r="A49" s="1"/>
      <c r="B49" s="1" t="s">
        <v>465</v>
      </c>
      <c r="C49" s="17"/>
      <c r="D49" s="72"/>
      <c r="E49" s="128"/>
      <c r="F49" s="123"/>
      <c r="G49" s="123"/>
      <c r="H49" s="128"/>
      <c r="I49" s="17"/>
      <c r="J49" s="17"/>
      <c r="K49" s="72"/>
      <c r="L49" s="128"/>
      <c r="M49" s="123"/>
      <c r="N49" s="123"/>
      <c r="O49" s="128"/>
      <c r="P49" s="17"/>
      <c r="Q49" s="17"/>
      <c r="R49" s="72"/>
      <c r="S49" s="128"/>
      <c r="T49" s="146"/>
      <c r="U49" s="146"/>
      <c r="V49" s="128"/>
      <c r="W49" s="17"/>
      <c r="X49" s="17"/>
      <c r="Y49" s="72"/>
      <c r="Z49" s="128"/>
      <c r="AA49" s="123"/>
      <c r="AB49" s="123"/>
      <c r="AC49" s="128"/>
      <c r="AD49" s="17"/>
      <c r="AE49" s="17"/>
      <c r="AF49" s="72"/>
      <c r="AG49" s="128"/>
      <c r="AJ49" s="128"/>
      <c r="AK49" s="17"/>
      <c r="AL49" s="17"/>
      <c r="AM49" s="72"/>
      <c r="AN49" s="128"/>
      <c r="AO49" s="13"/>
      <c r="AP49" s="13"/>
      <c r="AQ49" s="128"/>
      <c r="AR49" s="17"/>
      <c r="AS49" s="17"/>
      <c r="AT49" s="72"/>
      <c r="AU49" s="128"/>
      <c r="AV49" s="13"/>
      <c r="AW49" s="13"/>
      <c r="AX49" s="128"/>
      <c r="AY49" s="17"/>
      <c r="AZ49" s="17"/>
      <c r="BA49" s="72"/>
      <c r="BB49" s="128"/>
      <c r="BC49" s="13"/>
      <c r="BD49" s="13"/>
      <c r="BE49" s="128"/>
      <c r="BF49" s="17"/>
      <c r="BG49" s="17"/>
      <c r="BH49" s="72"/>
      <c r="BI49" s="128"/>
      <c r="BJ49" s="13"/>
      <c r="BK49" s="13"/>
      <c r="BL49" s="128"/>
      <c r="BM49" s="17"/>
      <c r="BN49" s="17"/>
      <c r="BO49" s="72"/>
      <c r="BP49" s="128"/>
      <c r="BQ49" s="13"/>
      <c r="BR49" s="13"/>
      <c r="BS49" s="128"/>
      <c r="BT49" s="17"/>
      <c r="BU49" s="17"/>
      <c r="BV49" s="72"/>
      <c r="BW49" s="128"/>
      <c r="BX49" s="13"/>
      <c r="BY49" s="13"/>
      <c r="BZ49" s="128"/>
    </row>
    <row r="50" spans="1:78" s="2" customFormat="1" ht="12.75" customHeight="1" x14ac:dyDescent="0.2">
      <c r="A50" s="1" t="s">
        <v>157</v>
      </c>
      <c r="B50" s="5">
        <f>(POWER(B24/B5, 1/19)-1)*100</f>
        <v>0.21088946942788844</v>
      </c>
      <c r="C50" s="5">
        <f t="shared" ref="C50:BN50" si="121">(POWER(C24/C5, 1/19)-1)*100</f>
        <v>0.21088946942788844</v>
      </c>
      <c r="D50" s="5">
        <f t="shared" si="121"/>
        <v>0.34721776734760734</v>
      </c>
      <c r="E50" s="5">
        <f t="shared" si="121"/>
        <v>0.13604140093108619</v>
      </c>
      <c r="F50" s="5">
        <f t="shared" si="121"/>
        <v>-0.574575767529939</v>
      </c>
      <c r="G50" s="5">
        <f t="shared" si="121"/>
        <v>-1.3988360922194021</v>
      </c>
      <c r="H50" s="5">
        <f t="shared" si="121"/>
        <v>-1.9653744865359868</v>
      </c>
      <c r="I50" s="5">
        <f t="shared" si="121"/>
        <v>-0.29879870626656757</v>
      </c>
      <c r="J50" s="5">
        <f t="shared" si="121"/>
        <v>-0.29879870626656757</v>
      </c>
      <c r="K50" s="5">
        <f t="shared" si="121"/>
        <v>2.9424996134949977</v>
      </c>
      <c r="L50" s="5">
        <f t="shared" si="121"/>
        <v>3.2510123024618975</v>
      </c>
      <c r="M50" s="5">
        <f t="shared" si="121"/>
        <v>1.642708643882429</v>
      </c>
      <c r="N50" s="5">
        <f t="shared" si="121"/>
        <v>-2.3475848239314812</v>
      </c>
      <c r="O50" s="5">
        <f t="shared" si="121"/>
        <v>-0.74344015887424231</v>
      </c>
      <c r="P50" s="5">
        <f t="shared" si="121"/>
        <v>0.2747686687264661</v>
      </c>
      <c r="Q50" s="5">
        <f t="shared" si="121"/>
        <v>0.2747686687264661</v>
      </c>
      <c r="R50" s="5">
        <f t="shared" si="121"/>
        <v>2.1844660541101124</v>
      </c>
      <c r="S50" s="5">
        <f t="shared" si="121"/>
        <v>1.9044645135932958</v>
      </c>
      <c r="T50" s="5">
        <f t="shared" si="121"/>
        <v>-0.66312798428879161</v>
      </c>
      <c r="U50" s="5">
        <f t="shared" si="121"/>
        <v>-1.585095942042769</v>
      </c>
      <c r="V50" s="5">
        <f t="shared" si="121"/>
        <v>-2.2377127115620565</v>
      </c>
      <c r="W50" s="5">
        <f t="shared" si="121"/>
        <v>-7.2061738272477527E-2</v>
      </c>
      <c r="X50" s="5">
        <f t="shared" si="121"/>
        <v>-7.2061738272477527E-2</v>
      </c>
      <c r="Y50" s="5">
        <f t="shared" si="121"/>
        <v>-0.45008116533162834</v>
      </c>
      <c r="Z50" s="5">
        <f t="shared" si="121"/>
        <v>-0.37829203087234031</v>
      </c>
      <c r="AA50" s="5">
        <f t="shared" si="121"/>
        <v>-1.5456215065875467</v>
      </c>
      <c r="AB50" s="5">
        <f t="shared" si="121"/>
        <v>-1.7475089326995485</v>
      </c>
      <c r="AC50" s="5">
        <f t="shared" si="121"/>
        <v>-3.2661205653937486</v>
      </c>
      <c r="AD50" s="5">
        <f t="shared" si="121"/>
        <v>-0.15220600951076912</v>
      </c>
      <c r="AE50" s="5">
        <f t="shared" si="121"/>
        <v>-0.15220600951076912</v>
      </c>
      <c r="AF50" s="5">
        <f t="shared" si="121"/>
        <v>1.3553591956982247</v>
      </c>
      <c r="AG50" s="5">
        <f t="shared" si="121"/>
        <v>1.5098633078989954</v>
      </c>
      <c r="AH50" s="5">
        <f t="shared" si="121"/>
        <v>-1.204355194505502</v>
      </c>
      <c r="AI50" s="5">
        <f t="shared" si="121"/>
        <v>-1.8910987073008423</v>
      </c>
      <c r="AJ50" s="5">
        <f t="shared" si="121"/>
        <v>-3.0726783562917359</v>
      </c>
      <c r="AK50" s="5">
        <f t="shared" si="121"/>
        <v>-1.1466769056694415</v>
      </c>
      <c r="AL50" s="5">
        <f t="shared" si="121"/>
        <v>-1.1466769056694415</v>
      </c>
      <c r="AM50" s="5">
        <f t="shared" si="121"/>
        <v>-0.48507434005772287</v>
      </c>
      <c r="AN50" s="5">
        <f t="shared" si="121"/>
        <v>0.66927701052637012</v>
      </c>
      <c r="AO50" s="5">
        <f t="shared" si="121"/>
        <v>-0.57890218630546331</v>
      </c>
      <c r="AP50" s="5">
        <f t="shared" si="121"/>
        <v>-1.4353615486850435</v>
      </c>
      <c r="AQ50" s="5">
        <f t="shared" si="121"/>
        <v>-2.0059543956037929</v>
      </c>
      <c r="AR50" s="5">
        <f t="shared" si="121"/>
        <v>0.8305862417598231</v>
      </c>
      <c r="AS50" s="5">
        <f t="shared" si="121"/>
        <v>0.8305862417598231</v>
      </c>
      <c r="AT50" s="5">
        <f t="shared" si="121"/>
        <v>0.99582485456597425</v>
      </c>
      <c r="AU50" s="5">
        <f t="shared" si="121"/>
        <v>0.16387746909449774</v>
      </c>
      <c r="AV50" s="5">
        <f t="shared" si="121"/>
        <v>-0.42928583592285463</v>
      </c>
      <c r="AW50" s="5">
        <f t="shared" si="121"/>
        <v>-1.3139981833471426</v>
      </c>
      <c r="AX50" s="5">
        <f t="shared" si="121"/>
        <v>-1.7376432111846141</v>
      </c>
      <c r="AY50" s="5">
        <f t="shared" si="121"/>
        <v>-0.21419847329193775</v>
      </c>
      <c r="AZ50" s="5">
        <f t="shared" si="121"/>
        <v>-0.21419847329193775</v>
      </c>
      <c r="BA50" s="5">
        <f t="shared" si="121"/>
        <v>0.14235740255017504</v>
      </c>
      <c r="BB50" s="5">
        <f t="shared" si="121"/>
        <v>0.35732125250973468</v>
      </c>
      <c r="BC50" s="5">
        <f t="shared" si="121"/>
        <v>0.63151956313944879</v>
      </c>
      <c r="BD50" s="5">
        <f t="shared" si="121"/>
        <v>-1.2635577156481892</v>
      </c>
      <c r="BE50" s="5">
        <f t="shared" si="121"/>
        <v>-0.64001776667461652</v>
      </c>
      <c r="BF50" s="5">
        <f t="shared" si="121"/>
        <v>-0.59241739982547337</v>
      </c>
      <c r="BG50" s="5">
        <f t="shared" si="121"/>
        <v>-0.59241739982547337</v>
      </c>
      <c r="BH50" s="5">
        <f t="shared" si="121"/>
        <v>0.75491951787933775</v>
      </c>
      <c r="BI50" s="5">
        <f t="shared" si="121"/>
        <v>1.3553663437566144</v>
      </c>
      <c r="BJ50" s="5">
        <f t="shared" si="121"/>
        <v>-0.57345672843505113</v>
      </c>
      <c r="BK50" s="5">
        <f t="shared" si="121"/>
        <v>0.62754614984270596</v>
      </c>
      <c r="BL50" s="5">
        <f t="shared" si="121"/>
        <v>5.0490715787354645E-2</v>
      </c>
      <c r="BM50" s="5">
        <f t="shared" si="121"/>
        <v>0.69531515025389456</v>
      </c>
      <c r="BN50" s="5">
        <f t="shared" si="121"/>
        <v>0.69531515025389456</v>
      </c>
      <c r="BO50" s="5">
        <f t="shared" ref="BO50:BZ50" si="122">(POWER(BO24/BO5, 1/19)-1)*100</f>
        <v>-0.13373478991981491</v>
      </c>
      <c r="BP50" s="5">
        <f t="shared" si="122"/>
        <v>-0.82332523507835376</v>
      </c>
      <c r="BQ50" s="5">
        <f t="shared" si="122"/>
        <v>0.25520189710210861</v>
      </c>
      <c r="BR50" s="5">
        <f t="shared" si="122"/>
        <v>-0.9020604080892225</v>
      </c>
      <c r="BS50" s="5">
        <f t="shared" si="122"/>
        <v>-0.6491605862615546</v>
      </c>
      <c r="BT50" s="5">
        <f t="shared" si="122"/>
        <v>1.0644573950908454</v>
      </c>
      <c r="BU50" s="5">
        <f t="shared" si="122"/>
        <v>1.0644573950908454</v>
      </c>
      <c r="BV50" s="5">
        <f t="shared" si="122"/>
        <v>0.45777775031008439</v>
      </c>
      <c r="BW50" s="5">
        <f t="shared" si="122"/>
        <v>-0.60028981544824056</v>
      </c>
      <c r="BX50" s="5">
        <f t="shared" si="122"/>
        <v>-1.3918399916328927</v>
      </c>
      <c r="BY50" s="5">
        <f t="shared" si="122"/>
        <v>-2.3730913951495958</v>
      </c>
      <c r="BZ50" s="5">
        <f t="shared" si="122"/>
        <v>-3.7319017517068009</v>
      </c>
    </row>
    <row r="51" spans="1:78" s="2" customFormat="1" ht="12.75" customHeight="1" x14ac:dyDescent="0.2">
      <c r="A51" s="5" t="s">
        <v>158</v>
      </c>
      <c r="B51" s="5">
        <f>(POWER(B32/B24, 1/8)-1)*100</f>
        <v>0.67564578246992468</v>
      </c>
      <c r="C51" s="5">
        <f t="shared" ref="C51:BN51" si="123">(POWER(C32/C24, 1/8)-1)*100</f>
        <v>0.67564578246992468</v>
      </c>
      <c r="D51" s="5">
        <f t="shared" si="123"/>
        <v>-0.3420577759491672</v>
      </c>
      <c r="E51" s="5">
        <f t="shared" si="123"/>
        <v>-1.010873633349274</v>
      </c>
      <c r="F51" s="5">
        <f t="shared" si="123"/>
        <v>-0.92469693678666198</v>
      </c>
      <c r="G51" s="5">
        <f t="shared" si="123"/>
        <v>0.5081127163955923</v>
      </c>
      <c r="H51" s="5">
        <f t="shared" si="123"/>
        <v>-0.42128272311500181</v>
      </c>
      <c r="I51" s="5">
        <f t="shared" si="123"/>
        <v>-0.5259551655439676</v>
      </c>
      <c r="J51" s="5">
        <f t="shared" si="123"/>
        <v>-0.5259551655439676</v>
      </c>
      <c r="K51" s="5">
        <f t="shared" si="123"/>
        <v>-1.4393348831648556</v>
      </c>
      <c r="L51" s="5">
        <f t="shared" si="123"/>
        <v>-0.91820908573780891</v>
      </c>
      <c r="M51" s="5">
        <f t="shared" si="123"/>
        <v>-2.8911304962686901</v>
      </c>
      <c r="N51" s="5">
        <f t="shared" si="123"/>
        <v>-0.97783637860807682</v>
      </c>
      <c r="O51" s="5">
        <f t="shared" si="123"/>
        <v>-3.8406963491312118</v>
      </c>
      <c r="P51" s="5">
        <f t="shared" si="123"/>
        <v>0.37536520789003269</v>
      </c>
      <c r="Q51" s="5">
        <f t="shared" si="123"/>
        <v>0.37536520789003269</v>
      </c>
      <c r="R51" s="5">
        <f t="shared" si="123"/>
        <v>0.98572173812532249</v>
      </c>
      <c r="S51" s="5">
        <f t="shared" si="123"/>
        <v>0.60807403188138931</v>
      </c>
      <c r="T51" s="5">
        <f t="shared" si="123"/>
        <v>2.2142087648486575</v>
      </c>
      <c r="U51" s="5">
        <f t="shared" si="123"/>
        <v>1.4711275713061411</v>
      </c>
      <c r="V51" s="5">
        <f t="shared" si="123"/>
        <v>3.7179101717807583</v>
      </c>
      <c r="W51" s="5">
        <f t="shared" si="123"/>
        <v>-0.31040518578288046</v>
      </c>
      <c r="X51" s="5">
        <f t="shared" si="123"/>
        <v>-0.31040518578288046</v>
      </c>
      <c r="Y51" s="5">
        <f t="shared" si="123"/>
        <v>-1.2229612047825689</v>
      </c>
      <c r="Z51" s="5">
        <f t="shared" si="123"/>
        <v>-0.91539746018662882</v>
      </c>
      <c r="AA51" s="5">
        <f t="shared" si="123"/>
        <v>1.1684240816412172</v>
      </c>
      <c r="AB51" s="5">
        <f t="shared" si="123"/>
        <v>1.0601683627042613</v>
      </c>
      <c r="AC51" s="5">
        <f t="shared" si="123"/>
        <v>2.2409797068012383</v>
      </c>
      <c r="AD51" s="5">
        <f t="shared" si="123"/>
        <v>-0.27917225851677996</v>
      </c>
      <c r="AE51" s="5">
        <f t="shared" si="123"/>
        <v>-0.27917225851677996</v>
      </c>
      <c r="AF51" s="5">
        <f t="shared" si="123"/>
        <v>-2.1013454449240854</v>
      </c>
      <c r="AG51" s="5">
        <f t="shared" si="123"/>
        <v>-1.8272744297019972</v>
      </c>
      <c r="AH51" s="5">
        <f t="shared" si="123"/>
        <v>-0.69517827750354977</v>
      </c>
      <c r="AI51" s="5">
        <f t="shared" si="123"/>
        <v>-0.31711756078007802</v>
      </c>
      <c r="AJ51" s="5">
        <f t="shared" si="123"/>
        <v>-1.0100913058869398</v>
      </c>
      <c r="AK51" s="5">
        <f t="shared" si="123"/>
        <v>-0.48844661221131291</v>
      </c>
      <c r="AL51" s="5">
        <f t="shared" si="123"/>
        <v>-0.48844661221131291</v>
      </c>
      <c r="AM51" s="5">
        <f t="shared" si="123"/>
        <v>-2.87163533461956</v>
      </c>
      <c r="AN51" s="5">
        <f t="shared" si="123"/>
        <v>-2.3948864642089784</v>
      </c>
      <c r="AO51" s="5">
        <f t="shared" si="123"/>
        <v>-6.1760333365798008</v>
      </c>
      <c r="AP51" s="5">
        <f t="shared" si="123"/>
        <v>-0.32628253911531901</v>
      </c>
      <c r="AQ51" s="5">
        <f t="shared" si="123"/>
        <v>-6.4821645573079234</v>
      </c>
      <c r="AR51" s="5">
        <f t="shared" si="123"/>
        <v>1.0884809713121779</v>
      </c>
      <c r="AS51" s="5">
        <f t="shared" si="123"/>
        <v>1.0884809713121779</v>
      </c>
      <c r="AT51" s="5">
        <f t="shared" si="123"/>
        <v>1.47009026147078</v>
      </c>
      <c r="AU51" s="5">
        <f t="shared" si="123"/>
        <v>0.37750027153626853</v>
      </c>
      <c r="AV51" s="5">
        <f t="shared" si="123"/>
        <v>1.9168255405367152</v>
      </c>
      <c r="AW51" s="5">
        <f t="shared" si="123"/>
        <v>2.1245096799175522</v>
      </c>
      <c r="AX51" s="5">
        <f t="shared" si="123"/>
        <v>4.0820583646101083</v>
      </c>
      <c r="AY51" s="5">
        <f t="shared" si="123"/>
        <v>0.23320140079252649</v>
      </c>
      <c r="AZ51" s="5">
        <f t="shared" si="123"/>
        <v>0.23320140079252649</v>
      </c>
      <c r="BA51" s="5">
        <f t="shared" si="123"/>
        <v>-1.2007873457126172</v>
      </c>
      <c r="BB51" s="5">
        <f t="shared" si="123"/>
        <v>-1.4306524449630209</v>
      </c>
      <c r="BC51" s="5">
        <f t="shared" si="123"/>
        <v>-0.64047985841562127</v>
      </c>
      <c r="BD51" s="5">
        <f t="shared" si="123"/>
        <v>-5.0345858714972884</v>
      </c>
      <c r="BE51" s="5">
        <f t="shared" si="123"/>
        <v>-5.6428202214513279</v>
      </c>
      <c r="BF51" s="5">
        <f t="shared" si="123"/>
        <v>-0.22692884205616215</v>
      </c>
      <c r="BG51" s="5">
        <f t="shared" si="123"/>
        <v>-0.22692884205616215</v>
      </c>
      <c r="BH51" s="5">
        <f t="shared" si="123"/>
        <v>-2.3086719246168008</v>
      </c>
      <c r="BI51" s="5">
        <f t="shared" si="123"/>
        <v>-2.0864779027049973</v>
      </c>
      <c r="BJ51" s="5">
        <f t="shared" si="123"/>
        <v>-2.1378386831876317</v>
      </c>
      <c r="BK51" s="5">
        <f t="shared" si="123"/>
        <v>-4.6381398030929777</v>
      </c>
      <c r="BL51" s="5">
        <f t="shared" si="123"/>
        <v>-6.6768225393897707</v>
      </c>
      <c r="BM51" s="5">
        <f t="shared" si="123"/>
        <v>2.1170927068086653</v>
      </c>
      <c r="BN51" s="5">
        <f t="shared" si="123"/>
        <v>2.1170927068086653</v>
      </c>
      <c r="BO51" s="5">
        <f t="shared" ref="BO51:BZ51" si="124">(POWER(BO32/BO24, 1/8)-1)*100</f>
        <v>0.89203180427608331</v>
      </c>
      <c r="BP51" s="5">
        <f t="shared" si="124"/>
        <v>-1.1996629262153835</v>
      </c>
      <c r="BQ51" s="5">
        <f t="shared" si="124"/>
        <v>3.8487517556119011</v>
      </c>
      <c r="BR51" s="5">
        <f t="shared" si="124"/>
        <v>-2.7507527533926934</v>
      </c>
      <c r="BS51" s="5">
        <f t="shared" si="124"/>
        <v>0.99212935733046237</v>
      </c>
      <c r="BT51" s="5">
        <f t="shared" si="124"/>
        <v>0.86604243319443608</v>
      </c>
      <c r="BU51" s="5">
        <f t="shared" si="124"/>
        <v>0.86604243319443608</v>
      </c>
      <c r="BV51" s="5">
        <f t="shared" si="124"/>
        <v>-1.3064277179343442</v>
      </c>
      <c r="BW51" s="5">
        <f t="shared" si="124"/>
        <v>-2.1538171804129869</v>
      </c>
      <c r="BX51" s="5">
        <f t="shared" si="124"/>
        <v>-3.1135281578900997</v>
      </c>
      <c r="BY51" s="5">
        <f t="shared" si="124"/>
        <v>4.9684979685159725</v>
      </c>
      <c r="BZ51" s="5">
        <f t="shared" si="124"/>
        <v>1.7002742273519278</v>
      </c>
    </row>
    <row r="52" spans="1:78" s="2" customFormat="1" ht="12.75" customHeight="1" x14ac:dyDescent="0.2">
      <c r="A52" s="5" t="s">
        <v>159</v>
      </c>
      <c r="B52" s="5">
        <f>(POWER(B43/B32, 1/11)-1)*100</f>
        <v>0.96095184275322154</v>
      </c>
      <c r="C52" s="5">
        <f t="shared" ref="C52:BN52" si="125">(POWER(C43/C32, 1/11)-1)*100</f>
        <v>0.96095184275322154</v>
      </c>
      <c r="D52" s="5">
        <f t="shared" si="125"/>
        <v>-1.9905668460480253</v>
      </c>
      <c r="E52" s="5">
        <f t="shared" si="125"/>
        <v>-2.92342597304176</v>
      </c>
      <c r="F52" s="5">
        <f t="shared" si="125"/>
        <v>-1.8964337467501702</v>
      </c>
      <c r="G52" s="5">
        <f t="shared" si="125"/>
        <v>-0.97978845607645804</v>
      </c>
      <c r="H52" s="5">
        <f t="shared" si="125"/>
        <v>-2.8576411638988275</v>
      </c>
      <c r="I52" s="5">
        <f t="shared" si="125"/>
        <v>0.10453868348407891</v>
      </c>
      <c r="J52" s="5">
        <f t="shared" si="125"/>
        <v>0.10453868348407891</v>
      </c>
      <c r="K52" s="5">
        <f t="shared" si="125"/>
        <v>-2.1606776984763987</v>
      </c>
      <c r="L52" s="5">
        <f t="shared" si="125"/>
        <v>-2.26285082749621</v>
      </c>
      <c r="M52" s="5">
        <f t="shared" si="125"/>
        <v>-3.5054758803403918</v>
      </c>
      <c r="N52" s="5">
        <f t="shared" si="125"/>
        <v>3.9286803728846742</v>
      </c>
      <c r="O52" s="5">
        <f t="shared" si="125"/>
        <v>0.28548554965714956</v>
      </c>
      <c r="P52" s="5">
        <f t="shared" si="125"/>
        <v>0.90368081104958975</v>
      </c>
      <c r="Q52" s="5">
        <f t="shared" si="125"/>
        <v>0.90368081104958975</v>
      </c>
      <c r="R52" s="5">
        <f t="shared" si="125"/>
        <v>-2.5258480033300112</v>
      </c>
      <c r="S52" s="5">
        <f t="shared" si="125"/>
        <v>-3.3988143810151694</v>
      </c>
      <c r="T52" s="5">
        <f t="shared" si="125"/>
        <v>-3.3870543688438559</v>
      </c>
      <c r="U52" s="5">
        <f t="shared" si="125"/>
        <v>-2.3704202032392541</v>
      </c>
      <c r="V52" s="5">
        <f t="shared" si="125"/>
        <v>-5.6771871510293392</v>
      </c>
      <c r="W52" s="5">
        <f t="shared" si="125"/>
        <v>0.10694227858556449</v>
      </c>
      <c r="X52" s="5">
        <f t="shared" si="125"/>
        <v>0.10694227858556449</v>
      </c>
      <c r="Y52" s="5">
        <f t="shared" si="125"/>
        <v>-2.8345145215651124</v>
      </c>
      <c r="Z52" s="5">
        <f t="shared" si="125"/>
        <v>-2.9383144996727117</v>
      </c>
      <c r="AA52" s="5">
        <f t="shared" si="125"/>
        <v>-9.6665423574465841</v>
      </c>
      <c r="AB52" s="5">
        <f t="shared" si="125"/>
        <v>-0.35943555193035381</v>
      </c>
      <c r="AC52" s="5">
        <f t="shared" si="125"/>
        <v>-9.9912329195018685</v>
      </c>
      <c r="AD52" s="5">
        <f t="shared" si="125"/>
        <v>0.18867326166263076</v>
      </c>
      <c r="AE52" s="5">
        <f t="shared" si="125"/>
        <v>0.18867326166263076</v>
      </c>
      <c r="AF52" s="5">
        <f t="shared" si="125"/>
        <v>-1.8671028521549338</v>
      </c>
      <c r="AG52" s="5">
        <f t="shared" si="125"/>
        <v>-2.051904718259423</v>
      </c>
      <c r="AH52" s="5">
        <f t="shared" si="125"/>
        <v>-2.4454895414962596</v>
      </c>
      <c r="AI52" s="5">
        <f t="shared" si="125"/>
        <v>6.6622547440498003E-2</v>
      </c>
      <c r="AJ52" s="5">
        <f t="shared" si="125"/>
        <v>-2.3804962414856967</v>
      </c>
      <c r="AK52" s="5">
        <f t="shared" si="125"/>
        <v>0.43092345303068491</v>
      </c>
      <c r="AL52" s="5">
        <f t="shared" si="125"/>
        <v>0.43092345303068491</v>
      </c>
      <c r="AM52" s="5">
        <f t="shared" si="125"/>
        <v>-3.2475641412743839</v>
      </c>
      <c r="AN52" s="5">
        <f t="shared" si="125"/>
        <v>-3.6627041431371743</v>
      </c>
      <c r="AO52" s="5">
        <f t="shared" si="125"/>
        <v>-3.7465015369209986</v>
      </c>
      <c r="AP52" s="5">
        <f t="shared" si="125"/>
        <v>-1.013061414197125</v>
      </c>
      <c r="AQ52" s="5">
        <f t="shared" si="125"/>
        <v>-4.7216085896652711</v>
      </c>
      <c r="AR52" s="5">
        <f t="shared" si="125"/>
        <v>0.86685207151733223</v>
      </c>
      <c r="AS52" s="5">
        <f t="shared" si="125"/>
        <v>0.86685207151733223</v>
      </c>
      <c r="AT52" s="5">
        <f t="shared" si="125"/>
        <v>-2.5659391292528144</v>
      </c>
      <c r="AU52" s="5">
        <f t="shared" si="125"/>
        <v>-3.4032897133899009</v>
      </c>
      <c r="AV52" s="5">
        <f t="shared" si="125"/>
        <v>-0.98311972952935811</v>
      </c>
      <c r="AW52" s="5">
        <f t="shared" si="125"/>
        <v>-2.0565248622025356</v>
      </c>
      <c r="AX52" s="5">
        <f t="shared" si="125"/>
        <v>-3.0194264900689105</v>
      </c>
      <c r="AY52" s="5">
        <f t="shared" si="125"/>
        <v>1.0781698976371601</v>
      </c>
      <c r="AZ52" s="5">
        <f t="shared" si="125"/>
        <v>1.0781698976371601</v>
      </c>
      <c r="BA52" s="5">
        <f t="shared" si="125"/>
        <v>-0.88801416434118874</v>
      </c>
      <c r="BB52" s="5">
        <f t="shared" si="125"/>
        <v>-1.9452113784504843</v>
      </c>
      <c r="BC52" s="5">
        <f t="shared" si="125"/>
        <v>1.1858655900276682</v>
      </c>
      <c r="BD52" s="5">
        <f t="shared" si="125"/>
        <v>3.7104459004223767</v>
      </c>
      <c r="BE52" s="5">
        <f t="shared" si="125"/>
        <v>4.9403123916197611</v>
      </c>
      <c r="BF52" s="5">
        <f t="shared" si="125"/>
        <v>1.2654511755079589</v>
      </c>
      <c r="BG52" s="5">
        <f t="shared" si="125"/>
        <v>1.2654511755079589</v>
      </c>
      <c r="BH52" s="5">
        <f t="shared" si="125"/>
        <v>0.11606133322332735</v>
      </c>
      <c r="BI52" s="5">
        <f t="shared" si="125"/>
        <v>-1.1350266343973403</v>
      </c>
      <c r="BJ52" s="5">
        <f t="shared" si="125"/>
        <v>-1.7495688317426983</v>
      </c>
      <c r="BK52" s="5">
        <f t="shared" si="125"/>
        <v>1.3223063770564147</v>
      </c>
      <c r="BL52" s="5">
        <f t="shared" si="125"/>
        <v>-0.4503971149194097</v>
      </c>
      <c r="BM52" s="5">
        <f t="shared" si="125"/>
        <v>1.9879194598439343</v>
      </c>
      <c r="BN52" s="5">
        <f t="shared" si="125"/>
        <v>1.9879194598439343</v>
      </c>
      <c r="BO52" s="5">
        <f t="shared" ref="BO52:BZ52" si="126">(POWER(BO43/BO32, 1/11)-1)*100</f>
        <v>-0.21419577548941193</v>
      </c>
      <c r="BP52" s="5">
        <f t="shared" si="126"/>
        <v>-2.1591922327628077</v>
      </c>
      <c r="BQ52" s="5">
        <f t="shared" si="126"/>
        <v>-4.9427707489618893</v>
      </c>
      <c r="BR52" s="5">
        <f t="shared" si="126"/>
        <v>0.43794165602228929</v>
      </c>
      <c r="BS52" s="5">
        <f t="shared" si="126"/>
        <v>-4.5264755450109995</v>
      </c>
      <c r="BT52" s="5">
        <f t="shared" si="126"/>
        <v>1.3432255533623705</v>
      </c>
      <c r="BU52" s="5">
        <f t="shared" si="126"/>
        <v>1.3432255533623705</v>
      </c>
      <c r="BV52" s="5">
        <f t="shared" si="126"/>
        <v>-0.93025957612279386</v>
      </c>
      <c r="BW52" s="5">
        <f t="shared" si="126"/>
        <v>-2.2433518541286723</v>
      </c>
      <c r="BX52" s="5">
        <f t="shared" si="126"/>
        <v>-1.2415917866478554</v>
      </c>
      <c r="BY52" s="5">
        <f t="shared" si="126"/>
        <v>-1.9491919344633457</v>
      </c>
      <c r="BZ52" s="5">
        <f t="shared" si="126"/>
        <v>-3.1665827141469038</v>
      </c>
    </row>
    <row r="53" spans="1:78" ht="12.75" customHeight="1" x14ac:dyDescent="0.2">
      <c r="A53" s="5" t="s">
        <v>160</v>
      </c>
      <c r="B53" s="5">
        <f>(POWER(B47/B43, 1/4)-1)*100</f>
        <v>1.5352727126776822</v>
      </c>
      <c r="C53" s="5">
        <f t="shared" ref="C53:BN53" si="127">(POWER(C47/C43, 1/4)-1)*100</f>
        <v>1.5352727126776822</v>
      </c>
      <c r="D53" s="5">
        <f t="shared" si="127"/>
        <v>-6.8143231623698508</v>
      </c>
      <c r="E53" s="5">
        <f t="shared" si="127"/>
        <v>-7.1765050426402794</v>
      </c>
      <c r="F53" s="5">
        <f t="shared" si="127"/>
        <v>2.3003537112441741</v>
      </c>
      <c r="G53" s="5">
        <f t="shared" si="127"/>
        <v>2.5741651561367318</v>
      </c>
      <c r="H53" s="5">
        <f t="shared" si="127"/>
        <v>4.9337337710836593</v>
      </c>
      <c r="I53" s="5">
        <f t="shared" si="127"/>
        <v>0.32050912595606995</v>
      </c>
      <c r="J53" s="5">
        <f t="shared" si="127"/>
        <v>0.32050912595606995</v>
      </c>
      <c r="K53" s="5">
        <f t="shared" si="127"/>
        <v>-4.0455243177842775</v>
      </c>
      <c r="L53" s="5">
        <f t="shared" si="127"/>
        <v>-4.0466712660712663</v>
      </c>
      <c r="M53" s="5">
        <f t="shared" si="127"/>
        <v>6.7729034151483791</v>
      </c>
      <c r="N53" s="5">
        <f t="shared" si="127"/>
        <v>-5.1965667243412224</v>
      </c>
      <c r="O53" s="5">
        <f t="shared" si="127"/>
        <v>1.2243782456637931</v>
      </c>
      <c r="P53" s="5">
        <f t="shared" si="127"/>
        <v>2.1131404669501919</v>
      </c>
      <c r="Q53" s="5">
        <f t="shared" si="127"/>
        <v>2.1131404669501919</v>
      </c>
      <c r="R53" s="5">
        <f t="shared" si="127"/>
        <v>-3.9815410595812173</v>
      </c>
      <c r="S53" s="5">
        <f t="shared" si="127"/>
        <v>-7.6655861029872874</v>
      </c>
      <c r="T53" s="5">
        <f t="shared" si="127"/>
        <v>-0.95564065617579352</v>
      </c>
      <c r="U53" s="5">
        <f t="shared" si="127"/>
        <v>4.7282209339117642</v>
      </c>
      <c r="V53" s="5">
        <f t="shared" si="127"/>
        <v>3.7273954761776862</v>
      </c>
      <c r="W53" s="5">
        <f t="shared" si="127"/>
        <v>1.5670325651459871</v>
      </c>
      <c r="X53" s="5">
        <f t="shared" si="127"/>
        <v>1.5670325651459871</v>
      </c>
      <c r="Y53" s="5">
        <f t="shared" si="127"/>
        <v>-4.7343236195888094</v>
      </c>
      <c r="Z53" s="5">
        <f t="shared" si="127"/>
        <v>-5.048728471638575</v>
      </c>
      <c r="AA53" s="5">
        <f t="shared" si="127"/>
        <v>19.409906160000666</v>
      </c>
      <c r="AB53" s="5">
        <f t="shared" si="127"/>
        <v>-0.25348746316079529</v>
      </c>
      <c r="AC53" s="5">
        <f t="shared" si="127"/>
        <v>19.107217018112998</v>
      </c>
      <c r="AD53" s="5">
        <f t="shared" si="127"/>
        <v>1.3493203086746064</v>
      </c>
      <c r="AE53" s="5">
        <f t="shared" si="127"/>
        <v>1.3493203086746064</v>
      </c>
      <c r="AF53" s="5">
        <f t="shared" si="127"/>
        <v>-2.8402492609044705</v>
      </c>
      <c r="AG53" s="5">
        <f t="shared" si="127"/>
        <v>-3.0784926816525338</v>
      </c>
      <c r="AH53" s="5">
        <f t="shared" si="127"/>
        <v>4.4097823422148963</v>
      </c>
      <c r="AI53" s="5">
        <f t="shared" si="127"/>
        <v>3.1342186635769265</v>
      </c>
      <c r="AJ53" s="5">
        <f t="shared" si="127"/>
        <v>7.6822132269846355</v>
      </c>
      <c r="AK53" s="5">
        <f t="shared" si="127"/>
        <v>1.2403385834807601</v>
      </c>
      <c r="AL53" s="5">
        <f t="shared" si="127"/>
        <v>1.2403385834807601</v>
      </c>
      <c r="AM53" s="5">
        <f t="shared" si="127"/>
        <v>-3.0326110312346444</v>
      </c>
      <c r="AN53" s="5">
        <f t="shared" si="127"/>
        <v>-3.340730159344063</v>
      </c>
      <c r="AO53" s="5">
        <f t="shared" si="127"/>
        <v>10.493773473805245</v>
      </c>
      <c r="AP53" s="5">
        <f t="shared" si="127"/>
        <v>0.27662781525366054</v>
      </c>
      <c r="AQ53" s="5">
        <f t="shared" si="127"/>
        <v>10.799429985357145</v>
      </c>
      <c r="AR53" s="5">
        <f t="shared" si="127"/>
        <v>1.5702054289257417</v>
      </c>
      <c r="AS53" s="5">
        <f t="shared" si="127"/>
        <v>1.5702054289257417</v>
      </c>
      <c r="AT53" s="5">
        <f t="shared" si="127"/>
        <v>-10.71112788668186</v>
      </c>
      <c r="AU53" s="5">
        <f t="shared" si="127"/>
        <v>-11.084044419505389</v>
      </c>
      <c r="AV53" s="5">
        <f t="shared" si="127"/>
        <v>-1.7843532814640684</v>
      </c>
      <c r="AW53" s="5">
        <f t="shared" si="127"/>
        <v>3.5952032777121223</v>
      </c>
      <c r="AX53" s="5">
        <f t="shared" si="127"/>
        <v>1.7466988685868934</v>
      </c>
      <c r="AY53" s="5">
        <f t="shared" si="127"/>
        <v>1.188695591851241</v>
      </c>
      <c r="AZ53" s="5">
        <f t="shared" si="127"/>
        <v>1.188695591851241</v>
      </c>
      <c r="BA53" s="5">
        <f t="shared" si="127"/>
        <v>-3.288266534095452</v>
      </c>
      <c r="BB53" s="5">
        <f t="shared" si="127"/>
        <v>-3.5728970154588424</v>
      </c>
      <c r="BC53" s="5">
        <f t="shared" si="127"/>
        <v>-5.62042539338713</v>
      </c>
      <c r="BD53" s="5">
        <f t="shared" si="127"/>
        <v>0.23501924703750454</v>
      </c>
      <c r="BE53" s="5">
        <f t="shared" si="127"/>
        <v>-5.3986152277894721</v>
      </c>
      <c r="BF53" s="5">
        <f t="shared" si="127"/>
        <v>0.99086359028470739</v>
      </c>
      <c r="BG53" s="5">
        <f t="shared" si="127"/>
        <v>0.99086359028470739</v>
      </c>
      <c r="BH53" s="5">
        <f t="shared" si="127"/>
        <v>-4.6303286699530428</v>
      </c>
      <c r="BI53" s="5">
        <f t="shared" si="127"/>
        <v>-4.866255394927677</v>
      </c>
      <c r="BJ53" s="5">
        <f t="shared" si="127"/>
        <v>5.6741313048718656</v>
      </c>
      <c r="BK53" s="5">
        <f t="shared" si="127"/>
        <v>3.1233288689360261</v>
      </c>
      <c r="BL53" s="5">
        <f t="shared" si="127"/>
        <v>8.9746819549142884</v>
      </c>
      <c r="BM53" s="5">
        <f t="shared" si="127"/>
        <v>1.849661624525778</v>
      </c>
      <c r="BN53" s="5">
        <f t="shared" si="127"/>
        <v>1.849661624525778</v>
      </c>
      <c r="BO53" s="5">
        <f t="shared" ref="BO53:BZ53" si="128">(POWER(BO47/BO43, 1/4)-1)*100</f>
        <v>-5.8975659290297138</v>
      </c>
      <c r="BP53" s="5">
        <f t="shared" si="128"/>
        <v>-6.3336730099874172</v>
      </c>
      <c r="BQ53" s="5">
        <f t="shared" si="128"/>
        <v>9.2108422011103706</v>
      </c>
      <c r="BR53" s="5">
        <f t="shared" si="128"/>
        <v>2.2682241992068475</v>
      </c>
      <c r="BS53" s="5">
        <f t="shared" si="128"/>
        <v>11.687988952073569</v>
      </c>
      <c r="BT53" s="5">
        <f t="shared" si="128"/>
        <v>1.8548914480319478</v>
      </c>
      <c r="BU53" s="5">
        <f t="shared" si="128"/>
        <v>1.8548914480319478</v>
      </c>
      <c r="BV53" s="5">
        <f t="shared" si="128"/>
        <v>-5.5023211895153024</v>
      </c>
      <c r="BW53" s="5">
        <f t="shared" si="128"/>
        <v>-5.9274059491079782</v>
      </c>
      <c r="BX53" s="5">
        <f t="shared" si="128"/>
        <v>5.7371263440564091</v>
      </c>
      <c r="BY53" s="5">
        <f t="shared" si="128"/>
        <v>5.6401641821680171</v>
      </c>
      <c r="BZ53" s="5">
        <f t="shared" si="128"/>
        <v>11.700873871367623</v>
      </c>
    </row>
    <row r="54" spans="1:78" s="5" customFormat="1" ht="12.75" customHeight="1" x14ac:dyDescent="0.2">
      <c r="A54" s="1" t="s">
        <v>161</v>
      </c>
      <c r="B54" s="5">
        <f>(POWER(B47/B5, 1/42)-1)*100</f>
        <v>0.62106591249759813</v>
      </c>
      <c r="C54" s="5">
        <f t="shared" ref="C54:BN54" si="129">(POWER(C47/C5, 1/42)-1)*100</f>
        <v>0.62106591249759813</v>
      </c>
      <c r="D54" s="5">
        <f t="shared" si="129"/>
        <v>-1.1011073766411195</v>
      </c>
      <c r="E54" s="5">
        <f t="shared" si="129"/>
        <v>-1.6053175002588294</v>
      </c>
      <c r="F54" s="5">
        <f t="shared" si="129"/>
        <v>-0.71988086360418313</v>
      </c>
      <c r="G54" s="5">
        <f t="shared" si="129"/>
        <v>-0.55501059459791557</v>
      </c>
      <c r="H54" s="5">
        <f t="shared" si="129"/>
        <v>-1.2708960431406124</v>
      </c>
      <c r="I54" s="5">
        <f t="shared" si="129"/>
        <v>-0.17782047852549221</v>
      </c>
      <c r="J54" s="5">
        <f t="shared" si="129"/>
        <v>-0.17782047852549221</v>
      </c>
      <c r="K54" s="5">
        <f t="shared" si="129"/>
        <v>7.04028717711358E-2</v>
      </c>
      <c r="L54" s="5">
        <f t="shared" si="129"/>
        <v>0.27910767614371945</v>
      </c>
      <c r="M54" s="5">
        <f t="shared" si="129"/>
        <v>-0.13207495109212042</v>
      </c>
      <c r="N54" s="5">
        <f t="shared" si="129"/>
        <v>-0.75794259422830024</v>
      </c>
      <c r="O54" s="5">
        <f t="shared" si="129"/>
        <v>-0.88901649300977548</v>
      </c>
      <c r="P54" s="5">
        <f t="shared" si="129"/>
        <v>0.63225417438024234</v>
      </c>
      <c r="Q54" s="5">
        <f t="shared" si="129"/>
        <v>0.63225417438024234</v>
      </c>
      <c r="R54" s="5">
        <f t="shared" si="129"/>
        <v>0.10748733408365574</v>
      </c>
      <c r="S54" s="5">
        <f t="shared" si="129"/>
        <v>-0.69386625992720052</v>
      </c>
      <c r="T54" s="5">
        <f t="shared" si="129"/>
        <v>-0.87389989897206366</v>
      </c>
      <c r="U54" s="5">
        <f t="shared" si="129"/>
        <v>-0.6309542390320888</v>
      </c>
      <c r="V54" s="5">
        <f t="shared" si="129"/>
        <v>-1.4993402295466973</v>
      </c>
      <c r="W54" s="5">
        <f t="shared" si="129"/>
        <v>8.4285307775022744E-2</v>
      </c>
      <c r="X54" s="5">
        <f t="shared" si="129"/>
        <v>8.4285307775022744E-2</v>
      </c>
      <c r="Y54" s="5">
        <f t="shared" si="129"/>
        <v>-1.6398621303364003</v>
      </c>
      <c r="Z54" s="5">
        <f t="shared" si="129"/>
        <v>-1.6080367201998014</v>
      </c>
      <c r="AA54" s="5">
        <f t="shared" si="129"/>
        <v>-1.445982668772483</v>
      </c>
      <c r="AB54" s="5">
        <f t="shared" si="129"/>
        <v>-0.71258355308440047</v>
      </c>
      <c r="AC54" s="5">
        <f t="shared" si="129"/>
        <v>-2.1482623871787565</v>
      </c>
      <c r="AD54" s="5">
        <f t="shared" si="129"/>
        <v>5.4872765194935447E-2</v>
      </c>
      <c r="AE54" s="5">
        <f t="shared" si="129"/>
        <v>5.4872765194935447E-2</v>
      </c>
      <c r="AF54" s="5">
        <f t="shared" si="129"/>
        <v>-0.56195740368635283</v>
      </c>
      <c r="AG54" s="5">
        <f t="shared" si="129"/>
        <v>-0.51281501376256866</v>
      </c>
      <c r="AH54" s="5">
        <f t="shared" si="129"/>
        <v>-0.91427116942608411</v>
      </c>
      <c r="AI54" s="5">
        <f t="shared" si="129"/>
        <v>-0.61095728078582878</v>
      </c>
      <c r="AJ54" s="5">
        <f t="shared" si="129"/>
        <v>-1.5196426439361699</v>
      </c>
      <c r="AK54" s="5">
        <f t="shared" si="129"/>
        <v>-0.38423782701422216</v>
      </c>
      <c r="AL54" s="5">
        <f t="shared" si="129"/>
        <v>-0.38423782701422216</v>
      </c>
      <c r="AM54" s="5">
        <f t="shared" si="129"/>
        <v>-1.9143569191585885</v>
      </c>
      <c r="AN54" s="5">
        <f t="shared" si="129"/>
        <v>-1.4502311464404061</v>
      </c>
      <c r="AO54" s="5">
        <f t="shared" si="129"/>
        <v>-1.5150427412403578</v>
      </c>
      <c r="AP54" s="5">
        <f t="shared" si="129"/>
        <v>-0.95209427169964389</v>
      </c>
      <c r="AQ54" s="5">
        <f t="shared" si="129"/>
        <v>-2.4527123777868587</v>
      </c>
      <c r="AR54" s="5">
        <f t="shared" si="129"/>
        <v>0.95940787211448164</v>
      </c>
      <c r="AS54" s="5">
        <f t="shared" si="129"/>
        <v>0.95940787211448164</v>
      </c>
      <c r="AT54" s="5">
        <f t="shared" si="129"/>
        <v>-1.0282224718529798</v>
      </c>
      <c r="AU54" s="5">
        <f t="shared" si="129"/>
        <v>-1.8622990450216093</v>
      </c>
      <c r="AV54" s="5">
        <f t="shared" si="129"/>
        <v>-0.2628488848331334</v>
      </c>
      <c r="AW54" s="5">
        <f t="shared" si="129"/>
        <v>-0.40495585518449673</v>
      </c>
      <c r="AX54" s="5">
        <f t="shared" si="129"/>
        <v>-0.66674031806821521</v>
      </c>
      <c r="AY54" s="5">
        <f t="shared" si="129"/>
        <v>0.34135361550577947</v>
      </c>
      <c r="AZ54" s="5">
        <f t="shared" si="129"/>
        <v>0.34135361550577947</v>
      </c>
      <c r="BA54" s="5">
        <f t="shared" si="129"/>
        <v>-0.71522853754811822</v>
      </c>
      <c r="BB54" s="5">
        <f t="shared" si="129"/>
        <v>-0.96937103688882198</v>
      </c>
      <c r="BC54" s="5">
        <f t="shared" si="129"/>
        <v>-7.9720478775868742E-2</v>
      </c>
      <c r="BD54" s="5">
        <f t="shared" si="129"/>
        <v>-0.58096307465642649</v>
      </c>
      <c r="BE54" s="5">
        <f t="shared" si="129"/>
        <v>-0.66022040688766825</v>
      </c>
      <c r="BF54" s="5">
        <f t="shared" si="129"/>
        <v>0.11124452331627843</v>
      </c>
      <c r="BG54" s="5">
        <f t="shared" si="129"/>
        <v>0.11124452331627843</v>
      </c>
      <c r="BH54" s="5">
        <f t="shared" si="129"/>
        <v>-0.52443443084441155</v>
      </c>
      <c r="BI54" s="5">
        <f t="shared" si="129"/>
        <v>-0.56508030366487771</v>
      </c>
      <c r="BJ54" s="5">
        <f t="shared" si="129"/>
        <v>-0.60660117442427053</v>
      </c>
      <c r="BK54" s="5">
        <f t="shared" si="129"/>
        <v>1.5362216252112759E-2</v>
      </c>
      <c r="BL54" s="5">
        <f t="shared" si="129"/>
        <v>-0.59133214555636693</v>
      </c>
      <c r="BM54" s="5">
        <f t="shared" si="129"/>
        <v>1.4124747526759629</v>
      </c>
      <c r="BN54" s="5">
        <f t="shared" si="129"/>
        <v>1.4124747526759629</v>
      </c>
      <c r="BO54" s="5">
        <f t="shared" ref="BO54:BZ54" si="130">(POWER(BO47/BO5, 1/42)-1)*100</f>
        <v>-0.52507467764212334</v>
      </c>
      <c r="BP54" s="5">
        <f t="shared" si="130"/>
        <v>-1.7826602416956994</v>
      </c>
      <c r="BQ54" s="5">
        <f t="shared" si="130"/>
        <v>0.34676245795357552</v>
      </c>
      <c r="BR54" s="5">
        <f t="shared" si="130"/>
        <v>-0.61128835094220735</v>
      </c>
      <c r="BS54" s="5">
        <f t="shared" si="130"/>
        <v>-0.26664561149954968</v>
      </c>
      <c r="BT54" s="5">
        <f t="shared" si="130"/>
        <v>1.1745836537011556</v>
      </c>
      <c r="BU54" s="5">
        <f t="shared" si="130"/>
        <v>1.1745836537011556</v>
      </c>
      <c r="BV54" s="5">
        <f t="shared" si="130"/>
        <v>-0.82422914852058327</v>
      </c>
      <c r="BW54" s="5">
        <f t="shared" si="130"/>
        <v>-1.8460321156199111</v>
      </c>
      <c r="BX54" s="5">
        <f t="shared" si="130"/>
        <v>-1.0271549904318888</v>
      </c>
      <c r="BY54" s="5">
        <f t="shared" si="130"/>
        <v>-0.15572913199525251</v>
      </c>
      <c r="BZ54" s="5">
        <f t="shared" si="130"/>
        <v>-1.1812845428763041</v>
      </c>
    </row>
    <row r="55" spans="1:78" s="5" customFormat="1" ht="12.75" customHeight="1" x14ac:dyDescent="0.2">
      <c r="A55" s="1"/>
    </row>
    <row r="56" spans="1:78" ht="12.75" customHeight="1" x14ac:dyDescent="0.2">
      <c r="A56" s="193"/>
      <c r="B56" s="193"/>
      <c r="C56" s="193"/>
      <c r="D56" s="193"/>
      <c r="E56" s="193"/>
      <c r="F56" s="193"/>
      <c r="G56" s="193"/>
      <c r="H56" s="193"/>
      <c r="I56" s="193"/>
      <c r="J56" s="193"/>
      <c r="K56" s="193"/>
      <c r="L56" s="193"/>
      <c r="M56" s="193"/>
      <c r="N56" s="193"/>
      <c r="O56" s="193"/>
      <c r="P56" s="5"/>
      <c r="Q56" s="5"/>
      <c r="R56" s="5"/>
      <c r="W56" s="5"/>
      <c r="X56" s="5"/>
      <c r="Y56" s="5"/>
      <c r="AD56" s="5"/>
      <c r="AE56" s="5"/>
      <c r="AF56" s="5"/>
      <c r="AK56" s="5"/>
      <c r="AL56" s="5"/>
      <c r="AM56" s="5"/>
      <c r="AR56" s="5"/>
      <c r="AS56" s="5"/>
      <c r="AT56" s="5"/>
      <c r="AY56" s="5"/>
      <c r="AZ56" s="5"/>
      <c r="BA56" s="5"/>
      <c r="BF56" s="5"/>
      <c r="BG56" s="5"/>
      <c r="BH56" s="5"/>
      <c r="BM56" s="5"/>
      <c r="BN56" s="5"/>
      <c r="BO56" s="5"/>
      <c r="BT56" s="5"/>
      <c r="BU56" s="5"/>
      <c r="BV56" s="5"/>
    </row>
    <row r="57" spans="1:78" ht="12.75" customHeight="1" x14ac:dyDescent="0.2">
      <c r="A57" s="193"/>
      <c r="B57" s="193" t="s">
        <v>397</v>
      </c>
      <c r="C57" s="193"/>
      <c r="D57" s="193"/>
      <c r="E57" s="193"/>
      <c r="F57" s="193"/>
      <c r="G57" s="193"/>
      <c r="H57" s="193"/>
      <c r="I57" s="193"/>
      <c r="J57" s="193"/>
      <c r="K57" s="193"/>
      <c r="L57" s="193"/>
      <c r="M57" s="193"/>
      <c r="N57" s="193"/>
      <c r="O57" s="193"/>
    </row>
    <row r="58" spans="1:78" ht="12.75" customHeight="1" x14ac:dyDescent="0.2">
      <c r="B58" s="194" t="s">
        <v>1028</v>
      </c>
      <c r="C58" s="194"/>
      <c r="D58" s="194"/>
      <c r="E58" s="194"/>
      <c r="F58" s="194"/>
      <c r="G58" s="194"/>
      <c r="H58" s="194"/>
      <c r="I58" s="194"/>
      <c r="J58" s="194"/>
      <c r="K58" s="194"/>
      <c r="L58" s="194"/>
      <c r="M58" s="194"/>
      <c r="N58" s="194"/>
      <c r="O58" s="194"/>
    </row>
    <row r="59" spans="1:78" ht="12.75" customHeight="1" x14ac:dyDescent="0.2">
      <c r="B59" s="27" t="s">
        <v>1029</v>
      </c>
      <c r="C59" s="171"/>
      <c r="D59" s="171"/>
      <c r="E59" s="171"/>
      <c r="F59" s="171"/>
      <c r="G59" s="171"/>
      <c r="H59" s="171"/>
      <c r="I59" s="171"/>
      <c r="J59" s="171"/>
      <c r="K59" s="171"/>
      <c r="L59" s="171"/>
      <c r="M59" s="171"/>
      <c r="N59" s="171"/>
      <c r="O59" s="171"/>
    </row>
    <row r="60" spans="1:78" ht="12.75" customHeight="1" x14ac:dyDescent="0.2">
      <c r="B60" s="27" t="s">
        <v>1030</v>
      </c>
      <c r="C60" s="161"/>
      <c r="D60" s="161"/>
      <c r="E60" s="161"/>
      <c r="F60" s="161"/>
      <c r="G60" s="161"/>
      <c r="H60" s="161"/>
      <c r="I60" s="161"/>
      <c r="J60" s="161"/>
      <c r="K60" s="161"/>
      <c r="L60" s="161"/>
      <c r="M60" s="161"/>
      <c r="N60" s="161"/>
      <c r="O60" s="161"/>
    </row>
    <row r="61" spans="1:78" ht="12.75" customHeight="1" x14ac:dyDescent="0.2">
      <c r="B61" s="1" t="s">
        <v>1031</v>
      </c>
      <c r="C61" s="1"/>
      <c r="D61" s="1"/>
      <c r="E61" s="1"/>
      <c r="F61" s="1"/>
      <c r="G61" s="1"/>
      <c r="H61" s="1"/>
    </row>
    <row r="62" spans="1:78" ht="12.75" customHeight="1" x14ac:dyDescent="0.2">
      <c r="B62" s="1" t="s">
        <v>1032</v>
      </c>
      <c r="C62" s="1"/>
      <c r="D62" s="1"/>
      <c r="E62" s="1"/>
      <c r="F62" s="1"/>
      <c r="G62" s="1"/>
      <c r="H62" s="1"/>
    </row>
    <row r="63" spans="1:78" ht="12.75" customHeight="1" x14ac:dyDescent="0.2">
      <c r="B63" s="1"/>
      <c r="C63" s="1"/>
      <c r="D63" s="1"/>
      <c r="E63" s="1"/>
      <c r="F63" s="1"/>
      <c r="G63" s="1"/>
      <c r="H63" s="1"/>
    </row>
    <row r="64" spans="1:78" ht="12.75" customHeight="1" x14ac:dyDescent="0.2">
      <c r="B64" s="1"/>
      <c r="C64" s="1"/>
      <c r="D64" s="1"/>
      <c r="E64" s="1"/>
      <c r="F64" s="1"/>
      <c r="G64" s="1"/>
      <c r="H64" s="1"/>
      <c r="I64" s="1"/>
      <c r="J64" s="1"/>
    </row>
    <row r="65" spans="2:10" x14ac:dyDescent="0.2">
      <c r="B65" s="1" t="s">
        <v>1033</v>
      </c>
      <c r="C65" s="1"/>
      <c r="D65" s="1"/>
      <c r="E65" s="1"/>
      <c r="F65" s="1"/>
      <c r="G65" s="1"/>
      <c r="H65" s="1"/>
      <c r="I65" s="1"/>
      <c r="J65" s="1"/>
    </row>
    <row r="66" spans="2:10" x14ac:dyDescent="0.2">
      <c r="B66" s="1" t="s">
        <v>1034</v>
      </c>
    </row>
    <row r="67" spans="2:10" hidden="1" x14ac:dyDescent="0.2"/>
    <row r="69" spans="2:10" x14ac:dyDescent="0.2">
      <c r="B69" s="4" t="s">
        <v>1035</v>
      </c>
    </row>
  </sheetData>
  <phoneticPr fontId="19" type="noConversion"/>
  <pageMargins left="0.35433070866141736" right="0.35433070866141736" top="0.62992125984251968" bottom="0.59055118110236227" header="0.51181102362204722" footer="0.51181102362204722"/>
  <pageSetup scale="56" orientation="landscape" r:id="rId1"/>
  <headerFooter alignWithMargins="0"/>
  <rowBreaks count="1" manualBreakCount="1">
    <brk id="67" max="78" man="1"/>
  </rowBreaks>
  <colBreaks count="5" manualBreakCount="5">
    <brk id="15" max="63" man="1"/>
    <brk id="29" max="1048575" man="1"/>
    <brk id="43" max="1048575" man="1"/>
    <brk id="57" max="1048575" man="1"/>
    <brk id="71"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92D050"/>
  </sheetPr>
  <dimension ref="A1:AS71"/>
  <sheetViews>
    <sheetView workbookViewId="0">
      <selection activeCell="F54" sqref="F54"/>
    </sheetView>
  </sheetViews>
  <sheetFormatPr defaultColWidth="9" defaultRowHeight="12.75" x14ac:dyDescent="0.2"/>
  <cols>
    <col min="1" max="1" width="9" style="1"/>
    <col min="2" max="2" width="13.25" style="4" customWidth="1"/>
    <col min="3" max="3" width="9" style="5" bestFit="1"/>
    <col min="4" max="4" width="12" style="4" customWidth="1"/>
    <col min="5" max="5" width="9.375" style="5" customWidth="1"/>
    <col min="6" max="6" width="9" style="4" bestFit="1"/>
    <col min="7" max="7" width="9.875" style="5" customWidth="1"/>
    <col min="8" max="8" width="9" style="4" bestFit="1"/>
    <col min="9" max="9" width="10.375" style="5" customWidth="1"/>
    <col min="10" max="10" width="9" style="4" bestFit="1"/>
    <col min="11" max="11" width="9.375" style="5" customWidth="1"/>
    <col min="12" max="12" width="9" style="4" bestFit="1"/>
    <col min="13" max="13" width="9" style="5" bestFit="1"/>
    <col min="14" max="14" width="9" style="4" bestFit="1"/>
    <col min="15" max="15" width="9" style="5" bestFit="1"/>
    <col min="16" max="16" width="9" style="4" bestFit="1"/>
    <col min="17" max="17" width="9" style="5" bestFit="1"/>
    <col min="18" max="18" width="9" style="4" bestFit="1"/>
    <col min="19" max="19" width="9" style="5" bestFit="1"/>
    <col min="20" max="20" width="9" style="4" bestFit="1"/>
    <col min="21" max="21" width="9" style="5" bestFit="1"/>
    <col min="22" max="22" width="11.875" style="4" customWidth="1"/>
    <col min="23" max="23" width="9" style="5" bestFit="1"/>
    <col min="24" max="24" width="10.25" style="4" bestFit="1" customWidth="1"/>
    <col min="25" max="25" width="9" style="5" bestFit="1"/>
    <col min="26" max="26" width="9.875" style="4" bestFit="1" customWidth="1"/>
    <col min="27" max="27" width="9" style="5" bestFit="1"/>
    <col min="28" max="28" width="10.25" style="4" bestFit="1" customWidth="1"/>
    <col min="29" max="29" width="9" style="5" bestFit="1"/>
    <col min="30" max="30" width="9" style="4" bestFit="1"/>
    <col min="31" max="31" width="9" style="5" bestFit="1"/>
    <col min="32" max="32" width="9" style="4" bestFit="1"/>
    <col min="33" max="33" width="9" style="5" bestFit="1"/>
    <col min="34" max="34" width="9" style="4" bestFit="1"/>
    <col min="35" max="35" width="9" style="5" bestFit="1"/>
    <col min="36" max="36" width="9" style="4" bestFit="1"/>
    <col min="37" max="37" width="9" style="5" bestFit="1"/>
    <col min="38" max="38" width="9.875" style="4" bestFit="1" customWidth="1"/>
    <col min="39" max="39" width="9" style="5" bestFit="1"/>
    <col min="40" max="40" width="9.875" style="4" bestFit="1" customWidth="1"/>
    <col min="41" max="41" width="9" style="5" bestFit="1"/>
    <col min="42" max="42" width="9.875" style="4" bestFit="1" customWidth="1"/>
    <col min="43" max="43" width="9" style="5" bestFit="1"/>
    <col min="44" max="44" width="10.25" style="4" bestFit="1" customWidth="1"/>
    <col min="45" max="45" width="9.25" style="5" bestFit="1" customWidth="1"/>
    <col min="46" max="16384" width="9" style="1"/>
  </cols>
  <sheetData>
    <row r="1" spans="1:45" x14ac:dyDescent="0.2">
      <c r="B1" s="4" t="s">
        <v>1036</v>
      </c>
      <c r="R1" s="4" t="s">
        <v>1037</v>
      </c>
      <c r="AH1" s="4" t="s">
        <v>1038</v>
      </c>
    </row>
    <row r="3" spans="1:45" x14ac:dyDescent="0.2">
      <c r="B3" s="4" t="s">
        <v>101</v>
      </c>
      <c r="E3" s="35"/>
      <c r="F3" s="4" t="s">
        <v>102</v>
      </c>
      <c r="I3" s="35"/>
      <c r="J3" s="4" t="s">
        <v>103</v>
      </c>
      <c r="M3" s="35"/>
      <c r="N3" s="4" t="s">
        <v>104</v>
      </c>
      <c r="Q3" s="35"/>
      <c r="R3" s="4" t="s">
        <v>105</v>
      </c>
      <c r="U3" s="35"/>
      <c r="V3" s="4" t="s">
        <v>106</v>
      </c>
      <c r="Y3" s="35"/>
      <c r="Z3" s="4" t="s">
        <v>107</v>
      </c>
      <c r="AC3" s="35"/>
      <c r="AD3" s="4" t="s">
        <v>108</v>
      </c>
      <c r="AG3" s="35"/>
      <c r="AH3" s="4" t="s">
        <v>109</v>
      </c>
      <c r="AK3" s="35"/>
      <c r="AL3" s="4" t="s">
        <v>110</v>
      </c>
      <c r="AO3" s="35"/>
      <c r="AP3" s="4" t="s">
        <v>111</v>
      </c>
    </row>
    <row r="4" spans="1:45" s="3" customFormat="1" ht="25.5" x14ac:dyDescent="0.2">
      <c r="B4" s="14" t="s">
        <v>1039</v>
      </c>
      <c r="C4" s="8" t="s">
        <v>1040</v>
      </c>
      <c r="D4" s="14" t="s">
        <v>1041</v>
      </c>
      <c r="E4" s="36" t="s">
        <v>1040</v>
      </c>
      <c r="F4" s="14" t="s">
        <v>1039</v>
      </c>
      <c r="G4" s="8" t="s">
        <v>1040</v>
      </c>
      <c r="H4" s="14" t="s">
        <v>1041</v>
      </c>
      <c r="I4" s="36" t="s">
        <v>1040</v>
      </c>
      <c r="J4" s="14" t="s">
        <v>1039</v>
      </c>
      <c r="K4" s="8" t="s">
        <v>1040</v>
      </c>
      <c r="L4" s="14" t="s">
        <v>1041</v>
      </c>
      <c r="M4" s="36" t="s">
        <v>1040</v>
      </c>
      <c r="N4" s="14" t="s">
        <v>1039</v>
      </c>
      <c r="O4" s="8" t="s">
        <v>1040</v>
      </c>
      <c r="P4" s="14" t="s">
        <v>1041</v>
      </c>
      <c r="Q4" s="36" t="s">
        <v>1040</v>
      </c>
      <c r="R4" s="14" t="s">
        <v>1039</v>
      </c>
      <c r="S4" s="8" t="s">
        <v>1040</v>
      </c>
      <c r="T4" s="14" t="s">
        <v>1041</v>
      </c>
      <c r="U4" s="36" t="s">
        <v>1040</v>
      </c>
      <c r="V4" s="14" t="s">
        <v>1039</v>
      </c>
      <c r="W4" s="8" t="s">
        <v>1040</v>
      </c>
      <c r="X4" s="14" t="s">
        <v>1041</v>
      </c>
      <c r="Y4" s="36" t="s">
        <v>1040</v>
      </c>
      <c r="Z4" s="14" t="s">
        <v>1039</v>
      </c>
      <c r="AA4" s="8" t="s">
        <v>1040</v>
      </c>
      <c r="AB4" s="14" t="s">
        <v>1041</v>
      </c>
      <c r="AC4" s="36" t="s">
        <v>1040</v>
      </c>
      <c r="AD4" s="14" t="s">
        <v>1039</v>
      </c>
      <c r="AE4" s="8" t="s">
        <v>1040</v>
      </c>
      <c r="AF4" s="14" t="s">
        <v>1041</v>
      </c>
      <c r="AG4" s="36" t="s">
        <v>1040</v>
      </c>
      <c r="AH4" s="14" t="s">
        <v>1039</v>
      </c>
      <c r="AI4" s="8" t="s">
        <v>1040</v>
      </c>
      <c r="AJ4" s="14" t="s">
        <v>1041</v>
      </c>
      <c r="AK4" s="36" t="s">
        <v>1040</v>
      </c>
      <c r="AL4" s="14" t="s">
        <v>1039</v>
      </c>
      <c r="AM4" s="8" t="s">
        <v>1040</v>
      </c>
      <c r="AN4" s="14" t="s">
        <v>1041</v>
      </c>
      <c r="AO4" s="36" t="s">
        <v>1040</v>
      </c>
      <c r="AP4" s="14" t="s">
        <v>1039</v>
      </c>
      <c r="AQ4" s="8" t="s">
        <v>1040</v>
      </c>
      <c r="AR4" s="14" t="s">
        <v>1041</v>
      </c>
      <c r="AS4" s="8" t="s">
        <v>1040</v>
      </c>
    </row>
    <row r="5" spans="1:45" hidden="1" x14ac:dyDescent="0.2">
      <c r="E5" s="35"/>
      <c r="I5" s="35"/>
      <c r="M5" s="35"/>
      <c r="Q5" s="35"/>
      <c r="U5" s="35"/>
      <c r="Y5" s="35"/>
      <c r="AC5" s="35"/>
      <c r="AG5" s="35"/>
      <c r="AK5" s="35"/>
      <c r="AO5" s="35"/>
    </row>
    <row r="6" spans="1:45" x14ac:dyDescent="0.2">
      <c r="B6" s="4" t="s">
        <v>145</v>
      </c>
      <c r="C6" s="5" t="s">
        <v>1042</v>
      </c>
      <c r="D6" s="4" t="s">
        <v>147</v>
      </c>
      <c r="E6" s="35" t="s">
        <v>1043</v>
      </c>
      <c r="F6" s="4" t="s">
        <v>145</v>
      </c>
      <c r="G6" s="5" t="s">
        <v>1042</v>
      </c>
      <c r="H6" s="4" t="s">
        <v>147</v>
      </c>
      <c r="I6" s="35" t="s">
        <v>1043</v>
      </c>
      <c r="J6" s="4" t="s">
        <v>145</v>
      </c>
      <c r="K6" s="5" t="s">
        <v>1042</v>
      </c>
      <c r="L6" s="4" t="s">
        <v>147</v>
      </c>
      <c r="M6" s="35" t="s">
        <v>1043</v>
      </c>
      <c r="N6" s="4" t="s">
        <v>145</v>
      </c>
      <c r="O6" s="5" t="s">
        <v>1042</v>
      </c>
      <c r="P6" s="4" t="s">
        <v>147</v>
      </c>
      <c r="Q6" s="35" t="s">
        <v>1043</v>
      </c>
      <c r="R6" s="4" t="s">
        <v>145</v>
      </c>
      <c r="S6" s="5" t="s">
        <v>1042</v>
      </c>
      <c r="T6" s="4" t="s">
        <v>147</v>
      </c>
      <c r="U6" s="35" t="s">
        <v>1043</v>
      </c>
      <c r="V6" s="4" t="s">
        <v>145</v>
      </c>
      <c r="W6" s="5" t="s">
        <v>1042</v>
      </c>
      <c r="X6" s="4" t="s">
        <v>147</v>
      </c>
      <c r="Y6" s="35" t="s">
        <v>1043</v>
      </c>
      <c r="Z6" s="4" t="s">
        <v>145</v>
      </c>
      <c r="AA6" s="5" t="s">
        <v>1042</v>
      </c>
      <c r="AB6" s="4" t="s">
        <v>147</v>
      </c>
      <c r="AC6" s="35" t="s">
        <v>1043</v>
      </c>
      <c r="AD6" s="4" t="s">
        <v>145</v>
      </c>
      <c r="AE6" s="5" t="s">
        <v>1042</v>
      </c>
      <c r="AF6" s="4" t="s">
        <v>147</v>
      </c>
      <c r="AG6" s="35" t="s">
        <v>1043</v>
      </c>
      <c r="AH6" s="4" t="s">
        <v>145</v>
      </c>
      <c r="AI6" s="5" t="s">
        <v>1042</v>
      </c>
      <c r="AJ6" s="4" t="s">
        <v>147</v>
      </c>
      <c r="AK6" s="35" t="s">
        <v>1043</v>
      </c>
      <c r="AL6" s="4" t="s">
        <v>145</v>
      </c>
      <c r="AM6" s="5" t="s">
        <v>1042</v>
      </c>
      <c r="AN6" s="4" t="s">
        <v>147</v>
      </c>
      <c r="AO6" s="35" t="s">
        <v>1043</v>
      </c>
      <c r="AP6" s="4" t="s">
        <v>145</v>
      </c>
      <c r="AQ6" s="5" t="s">
        <v>1042</v>
      </c>
      <c r="AR6" s="4" t="s">
        <v>147</v>
      </c>
      <c r="AS6" s="35" t="s">
        <v>1043</v>
      </c>
    </row>
    <row r="7" spans="1:45" ht="12.75" customHeight="1" x14ac:dyDescent="0.2">
      <c r="A7" s="1">
        <v>1981</v>
      </c>
      <c r="B7" s="70">
        <v>16910264</v>
      </c>
      <c r="C7" s="24">
        <f>B7/'a1'!$F6*100</f>
        <v>68.131836873736276</v>
      </c>
      <c r="D7" s="70">
        <v>4690888</v>
      </c>
      <c r="E7" s="197">
        <f>D7/'a1'!$F6*100</f>
        <v>18.899694056164172</v>
      </c>
      <c r="F7" s="70">
        <v>363159</v>
      </c>
      <c r="G7" s="24">
        <f>F7/'a1'!$L6*100</f>
        <v>63.124932644072153</v>
      </c>
      <c r="H7" s="70">
        <v>87388</v>
      </c>
      <c r="I7" s="197">
        <f>H7/'a1'!$L6*100</f>
        <v>15.18993502543012</v>
      </c>
      <c r="J7" s="70">
        <v>78063</v>
      </c>
      <c r="K7" s="24">
        <f>J7/'a1'!$R6*100</f>
        <v>63.182815193725673</v>
      </c>
      <c r="L7" s="70">
        <v>21521</v>
      </c>
      <c r="M7" s="197">
        <f>L7/'a1'!$R6*100</f>
        <v>17.418717776464778</v>
      </c>
      <c r="N7" s="70">
        <v>562919</v>
      </c>
      <c r="O7" s="24">
        <f>N7/'a1'!$X6*100</f>
        <v>65.848414556114307</v>
      </c>
      <c r="P7" s="70">
        <v>156435</v>
      </c>
      <c r="Q7" s="197">
        <f>P7/'a1'!$X6*100</f>
        <v>18.299252167870943</v>
      </c>
      <c r="R7" s="70">
        <v>460819</v>
      </c>
      <c r="S7" s="24">
        <f>R7/'a1'!$AD6*100</f>
        <v>65.231343727262697</v>
      </c>
      <c r="T7" s="70">
        <v>122505</v>
      </c>
      <c r="U7" s="197">
        <f>T7/'a1'!$AD6*100</f>
        <v>17.341224566062415</v>
      </c>
      <c r="V7" s="70">
        <v>4566524</v>
      </c>
      <c r="W7" s="24">
        <f>V7/'a1'!$AJ6*100</f>
        <v>69.747664920324041</v>
      </c>
      <c r="X7" s="70">
        <v>1251764</v>
      </c>
      <c r="Y7" s="197">
        <f>X7/'a1'!$AJ6*100</f>
        <v>19.119053361227163</v>
      </c>
      <c r="Z7" s="70">
        <v>6033577</v>
      </c>
      <c r="AA7" s="24">
        <f>Z7/'a1'!$AP6*100</f>
        <v>68.467784636131881</v>
      </c>
      <c r="AB7" s="70">
        <v>1755417</v>
      </c>
      <c r="AC7" s="197">
        <f>AB7/'a1'!$AP6*100</f>
        <v>19.920109265632096</v>
      </c>
      <c r="AD7" s="70">
        <v>674380</v>
      </c>
      <c r="AE7" s="24">
        <f>AD7/'a1'!$AV6*100</f>
        <v>65.123195998242466</v>
      </c>
      <c r="AF7" s="70">
        <v>198210</v>
      </c>
      <c r="AG7" s="197">
        <f>AF7/'a1'!$AV6*100</f>
        <v>19.140645746925532</v>
      </c>
      <c r="AH7" s="70">
        <v>619820</v>
      </c>
      <c r="AI7" s="24">
        <f>AH7/'a1'!$BB6*100</f>
        <v>63.521832747635429</v>
      </c>
      <c r="AJ7" s="70">
        <v>184232</v>
      </c>
      <c r="AK7" s="197">
        <f>AJ7/'a1'!$BB6*100</f>
        <v>18.880891695592865</v>
      </c>
      <c r="AL7" s="70">
        <v>1577729</v>
      </c>
      <c r="AM7" s="24">
        <f>AL7/'a1'!$BH6*100</f>
        <v>68.86326417307987</v>
      </c>
      <c r="AN7" s="70">
        <v>362683</v>
      </c>
      <c r="AO7" s="197">
        <f>AN7/'a1'!$BH6*100</f>
        <v>15.830053982708773</v>
      </c>
      <c r="AP7" s="70">
        <v>1926546</v>
      </c>
      <c r="AQ7" s="24">
        <f>AP7/'a1'!$BN6*100</f>
        <v>68.15872874358142</v>
      </c>
      <c r="AR7" s="70">
        <v>542433</v>
      </c>
      <c r="AS7" s="24">
        <f>AR7/'a1'!$BN6*100</f>
        <v>19.190584449355011</v>
      </c>
    </row>
    <row r="8" spans="1:45" ht="12.75" customHeight="1" x14ac:dyDescent="0.2">
      <c r="A8" s="1">
        <v>1982</v>
      </c>
      <c r="B8" s="70">
        <v>17149959</v>
      </c>
      <c r="C8" s="24">
        <f>B8/'a1'!$F7*100</f>
        <v>68.280441942335173</v>
      </c>
      <c r="D8" s="70">
        <v>4746299</v>
      </c>
      <c r="E8" s="197">
        <f>D8/'a1'!$F7*100</f>
        <v>18.8968028034623</v>
      </c>
      <c r="F8" s="70">
        <v>364724</v>
      </c>
      <c r="G8" s="24">
        <f>F8/'a1'!$L7*100</f>
        <v>63.563467789018723</v>
      </c>
      <c r="H8" s="70">
        <v>87937</v>
      </c>
      <c r="I8" s="197">
        <f>H8/'a1'!$L7*100</f>
        <v>15.32550823900522</v>
      </c>
      <c r="J8" s="70">
        <v>78112</v>
      </c>
      <c r="K8" s="24">
        <f>J8/'a1'!$R7*100</f>
        <v>63.203547269961483</v>
      </c>
      <c r="L8" s="70">
        <v>21659</v>
      </c>
      <c r="M8" s="197">
        <f>L8/'a1'!$R7*100</f>
        <v>17.525164255429328</v>
      </c>
      <c r="N8" s="70">
        <v>567338</v>
      </c>
      <c r="O8" s="24">
        <f>N8/'a1'!$X7*100</f>
        <v>66.043411350836635</v>
      </c>
      <c r="P8" s="70">
        <v>156790</v>
      </c>
      <c r="Q8" s="197">
        <f>P8/'a1'!$X7*100</f>
        <v>18.251811910532478</v>
      </c>
      <c r="R8" s="70">
        <v>463307</v>
      </c>
      <c r="S8" s="24">
        <f>R8/'a1'!$AD7*100</f>
        <v>65.489068593568234</v>
      </c>
      <c r="T8" s="70">
        <v>122903</v>
      </c>
      <c r="U8" s="197">
        <f>T8/'a1'!$AD7*100</f>
        <v>17.372504618655267</v>
      </c>
      <c r="V8" s="70">
        <v>4596037</v>
      </c>
      <c r="W8" s="24">
        <f>V8/'a1'!$AJ7*100</f>
        <v>69.841889022496474</v>
      </c>
      <c r="X8" s="70">
        <v>1261962</v>
      </c>
      <c r="Y8" s="197">
        <f>X8/'a1'!$AJ7*100</f>
        <v>19.176914797380373</v>
      </c>
      <c r="Z8" s="70">
        <v>6124611</v>
      </c>
      <c r="AA8" s="24">
        <f>Z8/'a1'!$AP7*100</f>
        <v>68.659341492113256</v>
      </c>
      <c r="AB8" s="70">
        <v>1780407</v>
      </c>
      <c r="AC8" s="197">
        <f>AB8/'a1'!$AP7*100</f>
        <v>19.959075312366597</v>
      </c>
      <c r="AD8" s="70">
        <v>681802</v>
      </c>
      <c r="AE8" s="24">
        <f>AD8/'a1'!$AV7*100</f>
        <v>65.230228161618939</v>
      </c>
      <c r="AF8" s="70">
        <v>198026</v>
      </c>
      <c r="AG8" s="197">
        <f>AF8/'a1'!$AV7*100</f>
        <v>18.945795351044371</v>
      </c>
      <c r="AH8" s="70">
        <v>625960</v>
      </c>
      <c r="AI8" s="24">
        <f>AH8/'a1'!$BB7*100</f>
        <v>63.447336359268668</v>
      </c>
      <c r="AJ8" s="70">
        <v>183464</v>
      </c>
      <c r="AK8" s="197">
        <f>AJ8/'a1'!$BB7*100</f>
        <v>18.595920055302042</v>
      </c>
      <c r="AL8" s="70">
        <v>1637765</v>
      </c>
      <c r="AM8" s="24">
        <f>AL8/'a1'!$BH7*100</f>
        <v>69.109053108096077</v>
      </c>
      <c r="AN8" s="70">
        <v>372511</v>
      </c>
      <c r="AO8" s="197">
        <f>AN8/'a1'!$BH7*100</f>
        <v>15.71891112726794</v>
      </c>
      <c r="AP8" s="70">
        <v>1961340</v>
      </c>
      <c r="AQ8" s="24">
        <f>AP8/'a1'!$BN7*100</f>
        <v>68.184638831807817</v>
      </c>
      <c r="AR8" s="70">
        <v>552123</v>
      </c>
      <c r="AS8" s="24">
        <f>AR8/'a1'!$BN7*100</f>
        <v>19.19417711652963</v>
      </c>
    </row>
    <row r="9" spans="1:45" ht="12.75" customHeight="1" x14ac:dyDescent="0.2">
      <c r="A9" s="1">
        <v>1983</v>
      </c>
      <c r="B9" s="70">
        <v>17344480</v>
      </c>
      <c r="C9" s="24">
        <f>B9/'a1'!$F8*100</f>
        <v>68.375666741870987</v>
      </c>
      <c r="D9" s="70">
        <v>4803778</v>
      </c>
      <c r="E9" s="197">
        <f>D9/'a1'!$F8*100</f>
        <v>18.937525001033844</v>
      </c>
      <c r="F9" s="70">
        <v>371946</v>
      </c>
      <c r="G9" s="24">
        <f>F9/'a1'!$L8*100</f>
        <v>64.221187781008496</v>
      </c>
      <c r="H9" s="70">
        <v>88659</v>
      </c>
      <c r="I9" s="197">
        <f>H9/'a1'!$L8*100</f>
        <v>15.30809926031314</v>
      </c>
      <c r="J9" s="70">
        <v>79584</v>
      </c>
      <c r="K9" s="24">
        <f>J9/'a1'!$R8*100</f>
        <v>63.615289923422495</v>
      </c>
      <c r="L9" s="70">
        <v>21771</v>
      </c>
      <c r="M9" s="197">
        <f>L9/'a1'!$R8*100</f>
        <v>17.40259947882528</v>
      </c>
      <c r="N9" s="70">
        <v>575937</v>
      </c>
      <c r="O9" s="24">
        <f>N9/'a1'!$X8*100</f>
        <v>66.330104377689906</v>
      </c>
      <c r="P9" s="70">
        <v>157582</v>
      </c>
      <c r="Q9" s="197">
        <f>P9/'a1'!$X8*100</f>
        <v>18.148565742511998</v>
      </c>
      <c r="R9" s="70">
        <v>470581</v>
      </c>
      <c r="S9" s="24">
        <f>R9/'a1'!$AD8*100</f>
        <v>65.830071540284436</v>
      </c>
      <c r="T9" s="70">
        <v>123715</v>
      </c>
      <c r="U9" s="197">
        <f>T9/'a1'!$AD8*100</f>
        <v>17.306621603095511</v>
      </c>
      <c r="V9" s="70">
        <v>4615272</v>
      </c>
      <c r="W9" s="24">
        <f>V9/'a1'!$AJ8*100</f>
        <v>69.896846512845116</v>
      </c>
      <c r="X9" s="70">
        <v>1271538</v>
      </c>
      <c r="Y9" s="197">
        <f>X9/'a1'!$AJ8*100</f>
        <v>19.257044096480133</v>
      </c>
      <c r="Z9" s="70">
        <v>6221508</v>
      </c>
      <c r="AA9" s="24">
        <f>Z9/'a1'!$AP8*100</f>
        <v>68.82531060126351</v>
      </c>
      <c r="AB9" s="70">
        <v>1808807</v>
      </c>
      <c r="AC9" s="197">
        <f>AB9/'a1'!$AP8*100</f>
        <v>20.009892070015766</v>
      </c>
      <c r="AD9" s="70">
        <v>692824</v>
      </c>
      <c r="AE9" s="24">
        <f>AD9/'a1'!$AV8*100</f>
        <v>65.376050245717863</v>
      </c>
      <c r="AF9" s="70">
        <v>198762</v>
      </c>
      <c r="AG9" s="197">
        <f>AF9/'a1'!$AV8*100</f>
        <v>18.755520159433527</v>
      </c>
      <c r="AH9" s="70">
        <v>635272</v>
      </c>
      <c r="AI9" s="24">
        <f>AH9/'a1'!$BB8*100</f>
        <v>63.447953506070917</v>
      </c>
      <c r="AJ9" s="70">
        <v>183109</v>
      </c>
      <c r="AK9" s="197">
        <f>AJ9/'a1'!$BB8*100</f>
        <v>18.288058215289105</v>
      </c>
      <c r="AL9" s="70">
        <v>1650901</v>
      </c>
      <c r="AM9" s="24">
        <f>AL9/'a1'!$BH8*100</f>
        <v>68.971840171257611</v>
      </c>
      <c r="AN9" s="70">
        <v>379122</v>
      </c>
      <c r="AO9" s="197">
        <f>AN9/'a1'!$BH8*100</f>
        <v>15.839073323844088</v>
      </c>
      <c r="AP9" s="70">
        <v>1981435</v>
      </c>
      <c r="AQ9" s="24">
        <f>AP9/'a1'!$BN8*100</f>
        <v>68.149050284402207</v>
      </c>
      <c r="AR9" s="70">
        <v>561999</v>
      </c>
      <c r="AS9" s="24">
        <f>AR9/'a1'!$BN8*100</f>
        <v>19.329273032314337</v>
      </c>
    </row>
    <row r="10" spans="1:45" ht="12.75" customHeight="1" x14ac:dyDescent="0.2">
      <c r="A10" s="1">
        <v>1984</v>
      </c>
      <c r="B10" s="70">
        <v>17525217</v>
      </c>
      <c r="C10" s="24">
        <f>B10/'a1'!$F9*100</f>
        <v>68.439023420617744</v>
      </c>
      <c r="D10" s="70">
        <v>4862628</v>
      </c>
      <c r="E10" s="197">
        <f>D10/'a1'!$F9*100</f>
        <v>18.989408894494812</v>
      </c>
      <c r="F10" s="70">
        <v>375634</v>
      </c>
      <c r="G10" s="24">
        <f>F10/'a1'!$L9*100</f>
        <v>64.757225483350993</v>
      </c>
      <c r="H10" s="70">
        <v>89278</v>
      </c>
      <c r="I10" s="197">
        <f>H10/'a1'!$L9*100</f>
        <v>15.391033763457543</v>
      </c>
      <c r="J10" s="70">
        <v>81045</v>
      </c>
      <c r="K10" s="24">
        <f>J10/'a1'!$R9*100</f>
        <v>64.03530257658241</v>
      </c>
      <c r="L10" s="70">
        <v>21909</v>
      </c>
      <c r="M10" s="197">
        <f>L10/'a1'!$R9*100</f>
        <v>17.310746426680783</v>
      </c>
      <c r="N10" s="70">
        <v>584225</v>
      </c>
      <c r="O10" s="24">
        <f>N10/'a1'!$X9*100</f>
        <v>66.580547961129199</v>
      </c>
      <c r="P10" s="70">
        <v>158599</v>
      </c>
      <c r="Q10" s="197">
        <f>P10/'a1'!$X9*100</f>
        <v>18.074557449761873</v>
      </c>
      <c r="R10" s="70">
        <v>476226</v>
      </c>
      <c r="S10" s="24">
        <f>R10/'a1'!$AD9*100</f>
        <v>66.097700447474494</v>
      </c>
      <c r="T10" s="70">
        <v>124621</v>
      </c>
      <c r="U10" s="197">
        <f>T10/'a1'!$AD9*100</f>
        <v>17.296748870210191</v>
      </c>
      <c r="V10" s="70">
        <v>4636788</v>
      </c>
      <c r="W10" s="24">
        <f>V10/'a1'!$AJ9*100</f>
        <v>69.923603801412099</v>
      </c>
      <c r="X10" s="70">
        <v>1284484</v>
      </c>
      <c r="Y10" s="197">
        <f>X10/'a1'!$AJ9*100</f>
        <v>19.370251627905574</v>
      </c>
      <c r="Z10" s="70">
        <v>6321231</v>
      </c>
      <c r="AA10" s="24">
        <f>Z10/'a1'!$AP9*100</f>
        <v>68.952735559723905</v>
      </c>
      <c r="AB10" s="70">
        <v>1836805</v>
      </c>
      <c r="AC10" s="197">
        <f>AB10/'a1'!$AP9*100</f>
        <v>20.036086236965346</v>
      </c>
      <c r="AD10" s="70">
        <v>701789</v>
      </c>
      <c r="AE10" s="24">
        <f>AD10/'a1'!$AV9*100</f>
        <v>65.476996855786012</v>
      </c>
      <c r="AF10" s="70">
        <v>199093</v>
      </c>
      <c r="AG10" s="197">
        <f>AF10/'a1'!$AV9*100</f>
        <v>18.575400490758621</v>
      </c>
      <c r="AH10" s="70">
        <v>643834</v>
      </c>
      <c r="AI10" s="24">
        <f>AH10/'a1'!$BB9*100</f>
        <v>63.455990695978279</v>
      </c>
      <c r="AJ10" s="70">
        <v>182497</v>
      </c>
      <c r="AK10" s="197">
        <f>AJ10/'a1'!$BB9*100</f>
        <v>17.986822587878159</v>
      </c>
      <c r="AL10" s="70">
        <v>1645324</v>
      </c>
      <c r="AM10" s="24">
        <f>AL10/'a1'!$BH9*100</f>
        <v>68.729654075951984</v>
      </c>
      <c r="AN10" s="70">
        <v>384599</v>
      </c>
      <c r="AO10" s="197">
        <f>AN10/'a1'!$BH9*100</f>
        <v>16.065745244071721</v>
      </c>
      <c r="AP10" s="70">
        <v>2008461</v>
      </c>
      <c r="AQ10" s="24">
        <f>AP10/'a1'!$BN9*100</f>
        <v>68.148546017363714</v>
      </c>
      <c r="AR10" s="70">
        <v>571712</v>
      </c>
      <c r="AS10" s="24">
        <f>AR10/'a1'!$BN9*100</f>
        <v>19.398604972005451</v>
      </c>
    </row>
    <row r="11" spans="1:45" ht="12.75" customHeight="1" x14ac:dyDescent="0.2">
      <c r="A11" s="1">
        <v>1985</v>
      </c>
      <c r="B11" s="70">
        <v>17689106</v>
      </c>
      <c r="C11" s="24">
        <f>B11/'a1'!$F10*100</f>
        <v>68.450687242484321</v>
      </c>
      <c r="D11" s="70">
        <v>4899033</v>
      </c>
      <c r="E11" s="197">
        <f>D11/'a1'!$F10*100</f>
        <v>18.957553630670184</v>
      </c>
      <c r="F11" s="70">
        <v>377696</v>
      </c>
      <c r="G11" s="24">
        <f>F11/'a1'!$L10*100</f>
        <v>65.201501877346686</v>
      </c>
      <c r="H11" s="70">
        <v>89379</v>
      </c>
      <c r="I11" s="197">
        <f>H11/'a1'!$L10*100</f>
        <v>15.429459237840405</v>
      </c>
      <c r="J11" s="70">
        <v>81932</v>
      </c>
      <c r="K11" s="24">
        <f>J11/'a1'!$R10*100</f>
        <v>64.200471716593924</v>
      </c>
      <c r="L11" s="70">
        <v>22035</v>
      </c>
      <c r="M11" s="197">
        <f>L11/'a1'!$R10*100</f>
        <v>17.26623778590962</v>
      </c>
      <c r="N11" s="70">
        <v>591259</v>
      </c>
      <c r="O11" s="24">
        <f>N11/'a1'!$X10*100</f>
        <v>66.744972049380934</v>
      </c>
      <c r="P11" s="70">
        <v>158709</v>
      </c>
      <c r="Q11" s="197">
        <f>P11/'a1'!$X10*100</f>
        <v>17.916053318402252</v>
      </c>
      <c r="R11" s="70">
        <v>479677</v>
      </c>
      <c r="S11" s="24">
        <f>R11/'a1'!$AD10*100</f>
        <v>66.319040712746116</v>
      </c>
      <c r="T11" s="70">
        <v>124950</v>
      </c>
      <c r="U11" s="197">
        <f>T11/'a1'!$AD10*100</f>
        <v>17.275300122911101</v>
      </c>
      <c r="V11" s="70">
        <v>4662173</v>
      </c>
      <c r="W11" s="24">
        <f>V11/'a1'!$AJ10*100</f>
        <v>69.941666434136508</v>
      </c>
      <c r="X11" s="70">
        <v>1296454</v>
      </c>
      <c r="Y11" s="197">
        <f>X11/'a1'!$AJ10*100</f>
        <v>19.449332578435424</v>
      </c>
      <c r="Z11" s="70">
        <v>6412636</v>
      </c>
      <c r="AA11" s="24">
        <f>Z11/'a1'!$AP10*100</f>
        <v>68.992712695046194</v>
      </c>
      <c r="AB11" s="70">
        <v>1852514</v>
      </c>
      <c r="AC11" s="197">
        <f>AB11/'a1'!$AP10*100</f>
        <v>19.930956032051533</v>
      </c>
      <c r="AD11" s="70">
        <v>709303</v>
      </c>
      <c r="AE11" s="24">
        <f>AD11/'a1'!$AV10*100</f>
        <v>65.524829213991751</v>
      </c>
      <c r="AF11" s="70">
        <v>198548</v>
      </c>
      <c r="AG11" s="197">
        <f>AF11/'a1'!$AV10*100</f>
        <v>18.341701347350334</v>
      </c>
      <c r="AH11" s="70">
        <v>649354</v>
      </c>
      <c r="AI11" s="24">
        <f>AH11/'a1'!$BB10*100</f>
        <v>63.356060133004469</v>
      </c>
      <c r="AJ11" s="70">
        <v>181134</v>
      </c>
      <c r="AK11" s="197">
        <f>AJ11/'a1'!$BB10*100</f>
        <v>17.672851166130695</v>
      </c>
      <c r="AL11" s="70">
        <v>1648942</v>
      </c>
      <c r="AM11" s="24">
        <f>AL11/'a1'!$BH10*100</f>
        <v>68.577619370427826</v>
      </c>
      <c r="AN11" s="70">
        <v>388898</v>
      </c>
      <c r="AO11" s="197">
        <f>AN11/'a1'!$BH10*100</f>
        <v>16.173824802764827</v>
      </c>
      <c r="AP11" s="70">
        <v>2023760</v>
      </c>
      <c r="AQ11" s="24">
        <f>AP11/'a1'!$BN10*100</f>
        <v>68.022550939773737</v>
      </c>
      <c r="AR11" s="70">
        <v>577014</v>
      </c>
      <c r="AS11" s="24">
        <f>AR11/'a1'!$BN10*100</f>
        <v>19.394574558229539</v>
      </c>
    </row>
    <row r="12" spans="1:45" ht="12.75" customHeight="1" x14ac:dyDescent="0.2">
      <c r="A12" s="1">
        <v>1986</v>
      </c>
      <c r="B12" s="70">
        <v>17878120</v>
      </c>
      <c r="C12" s="24">
        <f>B12/'a1'!$F11*100</f>
        <v>68.497814467723288</v>
      </c>
      <c r="D12" s="70">
        <v>4947844</v>
      </c>
      <c r="E12" s="197">
        <f>D12/'a1'!$F11*100</f>
        <v>18.957054786926026</v>
      </c>
      <c r="F12" s="70">
        <v>378555</v>
      </c>
      <c r="G12" s="24">
        <f>F12/'a1'!$L11*100</f>
        <v>65.686458235728935</v>
      </c>
      <c r="H12" s="70">
        <v>90042</v>
      </c>
      <c r="I12" s="197">
        <f>H12/'a1'!$L11*100</f>
        <v>15.623991421224142</v>
      </c>
      <c r="J12" s="70">
        <v>82688</v>
      </c>
      <c r="K12" s="24">
        <f>J12/'a1'!$R11*100</f>
        <v>64.380703229624089</v>
      </c>
      <c r="L12" s="70">
        <v>22241</v>
      </c>
      <c r="M12" s="197">
        <f>L12/'a1'!$R11*100</f>
        <v>17.316795913918213</v>
      </c>
      <c r="N12" s="70">
        <v>595328</v>
      </c>
      <c r="O12" s="24">
        <f>N12/'a1'!$X11*100</f>
        <v>66.959476406695856</v>
      </c>
      <c r="P12" s="70">
        <v>159445</v>
      </c>
      <c r="Q12" s="197">
        <f>P12/'a1'!$X11*100</f>
        <v>17.933565556576578</v>
      </c>
      <c r="R12" s="70">
        <v>482733</v>
      </c>
      <c r="S12" s="24">
        <f>R12/'a1'!$AD11*100</f>
        <v>66.582117158308947</v>
      </c>
      <c r="T12" s="70">
        <v>125768</v>
      </c>
      <c r="U12" s="197">
        <f>T12/'a1'!$AD11*100</f>
        <v>17.346855737573776</v>
      </c>
      <c r="V12" s="70">
        <v>4692226</v>
      </c>
      <c r="W12" s="24">
        <f>V12/'a1'!$AJ11*100</f>
        <v>69.947929166971022</v>
      </c>
      <c r="X12" s="70">
        <v>1312941</v>
      </c>
      <c r="Y12" s="197">
        <f>X12/'a1'!$AJ11*100</f>
        <v>19.572267846521481</v>
      </c>
      <c r="Z12" s="70">
        <v>6516868</v>
      </c>
      <c r="AA12" s="24">
        <f>Z12/'a1'!$AP11*100</f>
        <v>69.053937653532088</v>
      </c>
      <c r="AB12" s="70">
        <v>1869027</v>
      </c>
      <c r="AC12" s="197">
        <f>AB12/'a1'!$AP11*100</f>
        <v>19.804555490577396</v>
      </c>
      <c r="AD12" s="70">
        <v>716542</v>
      </c>
      <c r="AE12" s="24">
        <f>AD12/'a1'!$AV11*100</f>
        <v>65.644330274691455</v>
      </c>
      <c r="AF12" s="70">
        <v>198686</v>
      </c>
      <c r="AG12" s="197">
        <f>AF12/'a1'!$AV11*100</f>
        <v>18.202156195948522</v>
      </c>
      <c r="AH12" s="70">
        <v>650710</v>
      </c>
      <c r="AI12" s="24">
        <f>AH12/'a1'!$BB11*100</f>
        <v>63.254519950579216</v>
      </c>
      <c r="AJ12" s="70">
        <v>180364</v>
      </c>
      <c r="AK12" s="197">
        <f>AJ12/'a1'!$BB11*100</f>
        <v>17.532907495453074</v>
      </c>
      <c r="AL12" s="70">
        <v>1668701</v>
      </c>
      <c r="AM12" s="24">
        <f>AL12/'a1'!$BH11*100</f>
        <v>68.588122140793189</v>
      </c>
      <c r="AN12" s="70">
        <v>395245</v>
      </c>
      <c r="AO12" s="197">
        <f>AN12/'a1'!$BH11*100</f>
        <v>16.245637975609657</v>
      </c>
      <c r="AP12" s="70">
        <v>2040732</v>
      </c>
      <c r="AQ12" s="24">
        <f>AP12/'a1'!$BN11*100</f>
        <v>67.942393531008065</v>
      </c>
      <c r="AR12" s="70">
        <v>584451</v>
      </c>
      <c r="AS12" s="24">
        <f>AR12/'a1'!$BN11*100</f>
        <v>19.458213935779515</v>
      </c>
    </row>
    <row r="13" spans="1:45" ht="12.75" customHeight="1" x14ac:dyDescent="0.2">
      <c r="A13" s="1">
        <v>1987</v>
      </c>
      <c r="B13" s="70">
        <v>18082037</v>
      </c>
      <c r="C13" s="24">
        <f>B13/'a1'!$F12*100</f>
        <v>68.371875085195256</v>
      </c>
      <c r="D13" s="70">
        <v>5015923</v>
      </c>
      <c r="E13" s="197">
        <f>D13/'a1'!$F12*100</f>
        <v>18.96622934644796</v>
      </c>
      <c r="F13" s="70">
        <v>380552</v>
      </c>
      <c r="G13" s="24">
        <f>F13/'a1'!$L12*100</f>
        <v>66.155113847737127</v>
      </c>
      <c r="H13" s="70">
        <v>90851</v>
      </c>
      <c r="I13" s="197">
        <f>H13/'a1'!$L12*100</f>
        <v>15.793526898244565</v>
      </c>
      <c r="J13" s="70">
        <v>82868</v>
      </c>
      <c r="K13" s="24">
        <f>J13/'a1'!$R12*100</f>
        <v>64.418031576247074</v>
      </c>
      <c r="L13" s="70">
        <v>22380</v>
      </c>
      <c r="M13" s="197">
        <f>L13/'a1'!$R12*100</f>
        <v>17.397252819863031</v>
      </c>
      <c r="N13" s="70">
        <v>598865</v>
      </c>
      <c r="O13" s="24">
        <f>N13/'a1'!$X12*100</f>
        <v>67.016671777047151</v>
      </c>
      <c r="P13" s="70">
        <v>160615</v>
      </c>
      <c r="Q13" s="197">
        <f>P13/'a1'!$X12*100</f>
        <v>17.973805010261792</v>
      </c>
      <c r="R13" s="70">
        <v>485574</v>
      </c>
      <c r="S13" s="24">
        <f>R13/'a1'!$AD12*100</f>
        <v>66.720988007167108</v>
      </c>
      <c r="T13" s="70">
        <v>126995</v>
      </c>
      <c r="U13" s="197">
        <f>T13/'a1'!$AD12*100</f>
        <v>17.44992909828407</v>
      </c>
      <c r="V13" s="70">
        <v>4735313</v>
      </c>
      <c r="W13" s="24">
        <f>V13/'a1'!$AJ12*100</f>
        <v>69.821942959464366</v>
      </c>
      <c r="X13" s="70">
        <v>1336382</v>
      </c>
      <c r="Y13" s="197">
        <f>X13/'a1'!$AJ12*100</f>
        <v>19.704882818950914</v>
      </c>
      <c r="Z13" s="70">
        <v>6643937</v>
      </c>
      <c r="AA13" s="24">
        <f>Z13/'a1'!$AP12*100</f>
        <v>68.935203510706899</v>
      </c>
      <c r="AB13" s="70">
        <v>1896568</v>
      </c>
      <c r="AC13" s="197">
        <f>AB13/'a1'!$AP12*100</f>
        <v>19.678136781232929</v>
      </c>
      <c r="AD13" s="70">
        <v>719008</v>
      </c>
      <c r="AE13" s="24">
        <f>AD13/'a1'!$AV12*100</f>
        <v>65.461186682483998</v>
      </c>
      <c r="AF13" s="70">
        <v>198228</v>
      </c>
      <c r="AG13" s="197">
        <f>AF13/'a1'!$AV12*100</f>
        <v>18.047421049133582</v>
      </c>
      <c r="AH13" s="70">
        <v>650903</v>
      </c>
      <c r="AI13" s="24">
        <f>AH13/'a1'!$BB12*100</f>
        <v>63.023201997678157</v>
      </c>
      <c r="AJ13" s="70">
        <v>179727</v>
      </c>
      <c r="AK13" s="197">
        <f>AJ13/'a1'!$BB12*100</f>
        <v>17.401933967790441</v>
      </c>
      <c r="AL13" s="70">
        <v>1667061</v>
      </c>
      <c r="AM13" s="24">
        <f>AL13/'a1'!$BH12*100</f>
        <v>68.297624173606451</v>
      </c>
      <c r="AN13" s="70">
        <v>400631</v>
      </c>
      <c r="AO13" s="197">
        <f>AN13/'a1'!$BH12*100</f>
        <v>16.413403870821842</v>
      </c>
      <c r="AP13" s="70">
        <v>2063596</v>
      </c>
      <c r="AQ13" s="24">
        <f>AP13/'a1'!$BN12*100</f>
        <v>67.68882367971932</v>
      </c>
      <c r="AR13" s="70">
        <v>593510</v>
      </c>
      <c r="AS13" s="24">
        <f>AR13/'a1'!$BN12*100</f>
        <v>19.467954842978092</v>
      </c>
    </row>
    <row r="14" spans="1:45" ht="12.75" customHeight="1" x14ac:dyDescent="0.2">
      <c r="A14" s="1">
        <v>1988</v>
      </c>
      <c r="B14" s="70">
        <v>18288208</v>
      </c>
      <c r="C14" s="24">
        <f>B14/'a1'!$F13*100</f>
        <v>68.260602789358984</v>
      </c>
      <c r="D14" s="70">
        <v>5110551</v>
      </c>
      <c r="E14" s="197">
        <f>D14/'a1'!$F13*100</f>
        <v>19.075094281832385</v>
      </c>
      <c r="F14" s="70">
        <v>383293</v>
      </c>
      <c r="G14" s="24">
        <f>F14/'a1'!$L13*100</f>
        <v>66.66173897617665</v>
      </c>
      <c r="H14" s="70">
        <v>92699</v>
      </c>
      <c r="I14" s="197">
        <f>H14/'a1'!$L13*100</f>
        <v>16.122069908275389</v>
      </c>
      <c r="J14" s="70">
        <v>83230</v>
      </c>
      <c r="K14" s="24">
        <f>J14/'a1'!$R13*100</f>
        <v>64.375159526332482</v>
      </c>
      <c r="L14" s="70">
        <v>22559</v>
      </c>
      <c r="M14" s="197">
        <f>L14/'a1'!$R13*100</f>
        <v>17.448506833527986</v>
      </c>
      <c r="N14" s="70">
        <v>601958</v>
      </c>
      <c r="O14" s="24">
        <f>N14/'a1'!$X13*100</f>
        <v>67.091759397959919</v>
      </c>
      <c r="P14" s="70">
        <v>163049</v>
      </c>
      <c r="Q14" s="197">
        <f>P14/'a1'!$X13*100</f>
        <v>18.17276999072687</v>
      </c>
      <c r="R14" s="70">
        <v>488668</v>
      </c>
      <c r="S14" s="24">
        <f>R14/'a1'!$AD13*100</f>
        <v>66.908833995802013</v>
      </c>
      <c r="T14" s="70">
        <v>128988</v>
      </c>
      <c r="U14" s="197">
        <f>T14/'a1'!$AD13*100</f>
        <v>17.661145561916289</v>
      </c>
      <c r="V14" s="70">
        <v>4763227</v>
      </c>
      <c r="W14" s="24">
        <f>V14/'a1'!$AJ13*100</f>
        <v>69.667593329722635</v>
      </c>
      <c r="X14" s="70">
        <v>1364903</v>
      </c>
      <c r="Y14" s="197">
        <f>X14/'a1'!$AJ13*100</f>
        <v>19.963253302544349</v>
      </c>
      <c r="Z14" s="70">
        <v>6770121</v>
      </c>
      <c r="AA14" s="24">
        <f>Z14/'a1'!$AP13*100</f>
        <v>68.811693103301081</v>
      </c>
      <c r="AB14" s="70">
        <v>1931551</v>
      </c>
      <c r="AC14" s="197">
        <f>AB14/'a1'!$AP13*100</f>
        <v>19.632336648838962</v>
      </c>
      <c r="AD14" s="70">
        <v>719919</v>
      </c>
      <c r="AE14" s="24">
        <f>AD14/'a1'!$AV13*100</f>
        <v>65.319393332317148</v>
      </c>
      <c r="AF14" s="70">
        <v>198597</v>
      </c>
      <c r="AG14" s="197">
        <f>AF14/'a1'!$AV13*100</f>
        <v>18.019020969884373</v>
      </c>
      <c r="AH14" s="70">
        <v>646361</v>
      </c>
      <c r="AI14" s="24">
        <f>AH14/'a1'!$BB13*100</f>
        <v>62.861824989666658</v>
      </c>
      <c r="AJ14" s="70">
        <v>179559</v>
      </c>
      <c r="AK14" s="197">
        <f>AJ14/'a1'!$BB13*100</f>
        <v>17.463006637652263</v>
      </c>
      <c r="AL14" s="70">
        <v>1672186</v>
      </c>
      <c r="AM14" s="24">
        <f>AL14/'a1'!$BH13*100</f>
        <v>68.06873200266709</v>
      </c>
      <c r="AN14" s="70">
        <v>408911</v>
      </c>
      <c r="AO14" s="197">
        <f>AN14/'a1'!$BH13*100</f>
        <v>16.645309356699915</v>
      </c>
      <c r="AP14" s="70">
        <v>2103541</v>
      </c>
      <c r="AQ14" s="24">
        <f>AP14/'a1'!$BN13*100</f>
        <v>67.534587725992452</v>
      </c>
      <c r="AR14" s="70">
        <v>609312</v>
      </c>
      <c r="AS14" s="24">
        <f>AR14/'a1'!$BN13*100</f>
        <v>19.562078759814959</v>
      </c>
    </row>
    <row r="15" spans="1:45" ht="12.75" customHeight="1" x14ac:dyDescent="0.2">
      <c r="A15" s="1">
        <v>1989</v>
      </c>
      <c r="B15" s="70">
        <v>18594227</v>
      </c>
      <c r="C15" s="24">
        <f>B15/'a1'!$F14*100</f>
        <v>68.168699964999533</v>
      </c>
      <c r="D15" s="70">
        <v>5216055</v>
      </c>
      <c r="E15" s="197">
        <f>D15/'a1'!$F14*100</f>
        <v>19.122692666704332</v>
      </c>
      <c r="F15" s="70">
        <v>387458</v>
      </c>
      <c r="G15" s="24">
        <f>F15/'a1'!$L14*100</f>
        <v>67.202727946009972</v>
      </c>
      <c r="H15" s="70">
        <v>94997</v>
      </c>
      <c r="I15" s="197">
        <f>H15/'a1'!$L14*100</f>
        <v>16.476773086856149</v>
      </c>
      <c r="J15" s="70">
        <v>83719</v>
      </c>
      <c r="K15" s="24">
        <f>J15/'a1'!$R14*100</f>
        <v>64.323526926002472</v>
      </c>
      <c r="L15" s="70">
        <v>22978</v>
      </c>
      <c r="M15" s="197">
        <f>L15/'a1'!$R14*100</f>
        <v>17.654606501578911</v>
      </c>
      <c r="N15" s="70">
        <v>607053</v>
      </c>
      <c r="O15" s="24">
        <f>N15/'a1'!$X14*100</f>
        <v>67.163693614252949</v>
      </c>
      <c r="P15" s="70">
        <v>165744</v>
      </c>
      <c r="Q15" s="197">
        <f>P15/'a1'!$X14*100</f>
        <v>18.337738606679714</v>
      </c>
      <c r="R15" s="70">
        <v>493049</v>
      </c>
      <c r="S15" s="24">
        <f>R15/'a1'!$AD14*100</f>
        <v>67.069725177485864</v>
      </c>
      <c r="T15" s="70">
        <v>131634</v>
      </c>
      <c r="U15" s="197">
        <f>T15/'a1'!$AD14*100</f>
        <v>17.906245026383125</v>
      </c>
      <c r="V15" s="70">
        <v>4815443</v>
      </c>
      <c r="W15" s="24">
        <f>V15/'a1'!$AJ14*100</f>
        <v>69.535797749875528</v>
      </c>
      <c r="X15" s="70">
        <v>1396176</v>
      </c>
      <c r="Y15" s="197">
        <f>X15/'a1'!$AJ14*100</f>
        <v>20.161013630361779</v>
      </c>
      <c r="Z15" s="70">
        <v>6945287</v>
      </c>
      <c r="AA15" s="24">
        <f>Z15/'a1'!$AP14*100</f>
        <v>68.742723296980543</v>
      </c>
      <c r="AB15" s="70">
        <v>1969879</v>
      </c>
      <c r="AC15" s="197">
        <f>AB15/'a1'!$AP14*100</f>
        <v>19.497372394478838</v>
      </c>
      <c r="AD15" s="70">
        <v>718903</v>
      </c>
      <c r="AE15" s="24">
        <f>AD15/'a1'!$AV14*100</f>
        <v>65.130296287706386</v>
      </c>
      <c r="AF15" s="70">
        <v>199262</v>
      </c>
      <c r="AG15" s="197">
        <f>AF15/'a1'!$AV14*100</f>
        <v>18.052495397683622</v>
      </c>
      <c r="AH15" s="70">
        <v>637747</v>
      </c>
      <c r="AI15" s="24">
        <f>AH15/'a1'!$BB14*100</f>
        <v>62.558622928885399</v>
      </c>
      <c r="AJ15" s="70">
        <v>178694</v>
      </c>
      <c r="AK15" s="197">
        <f>AJ15/'a1'!$BB14*100</f>
        <v>17.528660371047213</v>
      </c>
      <c r="AL15" s="70">
        <v>1694479</v>
      </c>
      <c r="AM15" s="24">
        <f>AL15/'a1'!$BH14*100</f>
        <v>67.824602483664052</v>
      </c>
      <c r="AN15" s="70">
        <v>419473</v>
      </c>
      <c r="AO15" s="197">
        <f>AN15/'a1'!$BH14*100</f>
        <v>16.790169413507051</v>
      </c>
      <c r="AP15" s="70">
        <v>2154291</v>
      </c>
      <c r="AQ15" s="24">
        <f>AP15/'a1'!$BN14*100</f>
        <v>67.390563780118711</v>
      </c>
      <c r="AR15" s="70">
        <v>626367</v>
      </c>
      <c r="AS15" s="24">
        <f>AR15/'a1'!$BN14*100</f>
        <v>19.594022006897685</v>
      </c>
    </row>
    <row r="16" spans="1:45" ht="12.75" customHeight="1" x14ac:dyDescent="0.2">
      <c r="A16" s="1">
        <v>1990</v>
      </c>
      <c r="B16" s="70">
        <v>18837266</v>
      </c>
      <c r="C16" s="24">
        <f>B16/'a1'!$F15*100</f>
        <v>68.026333912315195</v>
      </c>
      <c r="D16" s="70">
        <v>5319307</v>
      </c>
      <c r="E16" s="197">
        <f>D16/'a1'!$F15*100</f>
        <v>19.209419995667929</v>
      </c>
      <c r="F16" s="70">
        <v>390862</v>
      </c>
      <c r="G16" s="24">
        <f>F16/'a1'!$L15*100</f>
        <v>67.697205248645574</v>
      </c>
      <c r="H16" s="70">
        <v>97365</v>
      </c>
      <c r="I16" s="197">
        <f>H16/'a1'!$L15*100</f>
        <v>16.863594795693562</v>
      </c>
      <c r="J16" s="70">
        <v>83824</v>
      </c>
      <c r="K16" s="24">
        <f>J16/'a1'!$R15*100</f>
        <v>64.280236802552068</v>
      </c>
      <c r="L16" s="70">
        <v>23339</v>
      </c>
      <c r="M16" s="197">
        <f>L16/'a1'!$R15*100</f>
        <v>17.897457133216772</v>
      </c>
      <c r="N16" s="70">
        <v>611785</v>
      </c>
      <c r="O16" s="24">
        <f>N16/'a1'!$X15*100</f>
        <v>67.19581833618723</v>
      </c>
      <c r="P16" s="70">
        <v>168917</v>
      </c>
      <c r="Q16" s="197">
        <f>P16/'a1'!$X15*100</f>
        <v>18.553112688107323</v>
      </c>
      <c r="R16" s="70">
        <v>497325</v>
      </c>
      <c r="S16" s="24">
        <f>R16/'a1'!$AD15*100</f>
        <v>67.191916298726213</v>
      </c>
      <c r="T16" s="70">
        <v>134107</v>
      </c>
      <c r="U16" s="197">
        <f>T16/'a1'!$AD15*100</f>
        <v>18.118747939623539</v>
      </c>
      <c r="V16" s="70">
        <v>4852690</v>
      </c>
      <c r="W16" s="24">
        <f>V16/'a1'!$AJ15*100</f>
        <v>69.354004710028008</v>
      </c>
      <c r="X16" s="70">
        <v>1428982</v>
      </c>
      <c r="Y16" s="197">
        <f>X16/'a1'!$AJ15*100</f>
        <v>20.422822055096294</v>
      </c>
      <c r="Z16" s="70">
        <v>7056848</v>
      </c>
      <c r="AA16" s="24">
        <f>Z16/'a1'!$AP15*100</f>
        <v>68.540823121433988</v>
      </c>
      <c r="AB16" s="70">
        <v>2002098</v>
      </c>
      <c r="AC16" s="197">
        <f>AB16/'a1'!$AP15*100</f>
        <v>19.44571356642183</v>
      </c>
      <c r="AD16" s="70">
        <v>718025</v>
      </c>
      <c r="AE16" s="24">
        <f>AD16/'a1'!$AV15*100</f>
        <v>64.954890489686733</v>
      </c>
      <c r="AF16" s="70">
        <v>199915</v>
      </c>
      <c r="AG16" s="197">
        <f>AF16/'a1'!$AV15*100</f>
        <v>18.084964913820166</v>
      </c>
      <c r="AH16" s="70">
        <v>627341</v>
      </c>
      <c r="AI16" s="24">
        <f>AH16/'a1'!$BB15*100</f>
        <v>62.253070524060583</v>
      </c>
      <c r="AJ16" s="70">
        <v>177799</v>
      </c>
      <c r="AK16" s="197">
        <f>AJ16/'a1'!$BB15*100</f>
        <v>17.643568148913346</v>
      </c>
      <c r="AL16" s="70">
        <v>1723204</v>
      </c>
      <c r="AM16" s="24">
        <f>AL16/'a1'!$BH15*100</f>
        <v>67.635297756328242</v>
      </c>
      <c r="AN16" s="70">
        <v>430396</v>
      </c>
      <c r="AO16" s="197">
        <f>AN16/'a1'!$BH15*100</f>
        <v>16.892928297016862</v>
      </c>
      <c r="AP16" s="70">
        <v>2216909</v>
      </c>
      <c r="AQ16" s="24">
        <f>AP16/'a1'!$BN15*100</f>
        <v>67.340044123664129</v>
      </c>
      <c r="AR16" s="70">
        <v>645074</v>
      </c>
      <c r="AS16" s="24">
        <f>AR16/'a1'!$BN15*100</f>
        <v>19.594539795286366</v>
      </c>
    </row>
    <row r="17" spans="1:45" ht="12.75" customHeight="1" x14ac:dyDescent="0.2">
      <c r="A17" s="1">
        <v>1991</v>
      </c>
      <c r="B17" s="70">
        <v>19029372</v>
      </c>
      <c r="C17" s="24">
        <f>B17/'a1'!$F16*100</f>
        <v>67.87133766230987</v>
      </c>
      <c r="D17" s="70">
        <v>5443495</v>
      </c>
      <c r="E17" s="197">
        <f>D17/'a1'!$F16*100</f>
        <v>19.415106668159908</v>
      </c>
      <c r="F17" s="70">
        <v>395349</v>
      </c>
      <c r="G17" s="24">
        <f>F17/'a1'!$L16*100</f>
        <v>68.2054847458095</v>
      </c>
      <c r="H17" s="70">
        <v>100732</v>
      </c>
      <c r="I17" s="197">
        <f>H17/'a1'!$L16*100</f>
        <v>17.378252858651173</v>
      </c>
      <c r="J17" s="70">
        <v>83880</v>
      </c>
      <c r="K17" s="24">
        <f>J17/'a1'!$R16*100</f>
        <v>64.340449033129048</v>
      </c>
      <c r="L17" s="70">
        <v>23879</v>
      </c>
      <c r="M17" s="197">
        <f>L17/'a1'!$R16*100</f>
        <v>18.316470940177496</v>
      </c>
      <c r="N17" s="70">
        <v>615003</v>
      </c>
      <c r="O17" s="24">
        <f>N17/'a1'!$X16*100</f>
        <v>67.215719876848283</v>
      </c>
      <c r="P17" s="70">
        <v>172809</v>
      </c>
      <c r="Q17" s="197">
        <f>P17/'a1'!$X16*100</f>
        <v>18.886869391203419</v>
      </c>
      <c r="R17" s="70">
        <v>501994</v>
      </c>
      <c r="S17" s="24">
        <f>R17/'a1'!$AD16*100</f>
        <v>67.330501484105383</v>
      </c>
      <c r="T17" s="70">
        <v>137252</v>
      </c>
      <c r="U17" s="197">
        <f>T17/'a1'!$AD16*100</f>
        <v>18.409076581983914</v>
      </c>
      <c r="V17" s="70">
        <v>4886095</v>
      </c>
      <c r="W17" s="24">
        <f>V17/'a1'!$AJ16*100</f>
        <v>69.135718445662306</v>
      </c>
      <c r="X17" s="70">
        <v>1464877</v>
      </c>
      <c r="Y17" s="197">
        <f>X17/'a1'!$AJ16*100</f>
        <v>20.727252300564452</v>
      </c>
      <c r="Z17" s="70">
        <v>7123434</v>
      </c>
      <c r="AA17" s="24">
        <f>Z17/'a1'!$AP16*100</f>
        <v>68.288929220435847</v>
      </c>
      <c r="AB17" s="70">
        <v>2042129</v>
      </c>
      <c r="AC17" s="197">
        <f>AB17/'a1'!$AP16*100</f>
        <v>19.576906691351311</v>
      </c>
      <c r="AD17" s="70">
        <v>719691</v>
      </c>
      <c r="AE17" s="24">
        <f>AD17/'a1'!$AV16*100</f>
        <v>64.860166329609484</v>
      </c>
      <c r="AF17" s="70">
        <v>202288</v>
      </c>
      <c r="AG17" s="197">
        <f>AF17/'a1'!$AV16*100</f>
        <v>18.230648051016399</v>
      </c>
      <c r="AH17" s="70">
        <v>622690</v>
      </c>
      <c r="AI17" s="24">
        <f>AH17/'a1'!$BB16*100</f>
        <v>62.100521285751753</v>
      </c>
      <c r="AJ17" s="70">
        <v>178092</v>
      </c>
      <c r="AK17" s="197">
        <f>AJ17/'a1'!$BB16*100</f>
        <v>17.761014368019563</v>
      </c>
      <c r="AL17" s="70">
        <v>1749971</v>
      </c>
      <c r="AM17" s="24">
        <f>AL17/'a1'!$BH16*100</f>
        <v>67.50634377268733</v>
      </c>
      <c r="AN17" s="70">
        <v>442876</v>
      </c>
      <c r="AO17" s="197">
        <f>AN17/'a1'!$BH16*100</f>
        <v>17.084248541645934</v>
      </c>
      <c r="AP17" s="70">
        <v>2270909</v>
      </c>
      <c r="AQ17" s="24">
        <f>AP17/'a1'!$BN16*100</f>
        <v>67.31038444335698</v>
      </c>
      <c r="AR17" s="70">
        <v>666670</v>
      </c>
      <c r="AS17" s="24">
        <f>AR17/'a1'!$BN16*100</f>
        <v>19.760287178769733</v>
      </c>
    </row>
    <row r="18" spans="1:45" ht="12.75" customHeight="1" x14ac:dyDescent="0.2">
      <c r="A18" s="1">
        <v>1992</v>
      </c>
      <c r="B18" s="70">
        <v>19207617</v>
      </c>
      <c r="C18" s="24">
        <f>B18/'a1'!$F17*100</f>
        <v>67.700956150561353</v>
      </c>
      <c r="D18" s="70">
        <v>5617668</v>
      </c>
      <c r="E18" s="197">
        <f>D18/'a1'!$F17*100</f>
        <v>19.800555942801843</v>
      </c>
      <c r="F18" s="70">
        <v>397552</v>
      </c>
      <c r="G18" s="24">
        <f>F18/'a1'!$L17*100</f>
        <v>68.530569255088267</v>
      </c>
      <c r="H18" s="70">
        <v>104269</v>
      </c>
      <c r="I18" s="197">
        <f>H18/'a1'!$L17*100</f>
        <v>17.974035913940313</v>
      </c>
      <c r="J18" s="70">
        <v>84380</v>
      </c>
      <c r="K18" s="24">
        <f>J18/'a1'!$R17*100</f>
        <v>64.497389682557881</v>
      </c>
      <c r="L18" s="70">
        <v>24798</v>
      </c>
      <c r="M18" s="197">
        <f>L18/'a1'!$R17*100</f>
        <v>18.954802907656678</v>
      </c>
      <c r="N18" s="70">
        <v>618100</v>
      </c>
      <c r="O18" s="24">
        <f>N18/'a1'!$X17*100</f>
        <v>67.224898336072286</v>
      </c>
      <c r="P18" s="70">
        <v>178906</v>
      </c>
      <c r="Q18" s="197">
        <f>P18/'a1'!$X17*100</f>
        <v>19.457915647489642</v>
      </c>
      <c r="R18" s="70">
        <v>505162</v>
      </c>
      <c r="S18" s="24">
        <f>R18/'a1'!$AD17*100</f>
        <v>67.524103721189491</v>
      </c>
      <c r="T18" s="70">
        <v>142291</v>
      </c>
      <c r="U18" s="197">
        <f>T18/'a1'!$AD17*100</f>
        <v>19.019784232764486</v>
      </c>
      <c r="V18" s="70">
        <v>4903151</v>
      </c>
      <c r="W18" s="24">
        <f>V18/'a1'!$AJ17*100</f>
        <v>68.961239154375306</v>
      </c>
      <c r="X18" s="70">
        <v>1499862</v>
      </c>
      <c r="Y18" s="197">
        <f>X18/'a1'!$AJ17*100</f>
        <v>21.095075815645828</v>
      </c>
      <c r="Z18" s="70">
        <v>7187004</v>
      </c>
      <c r="AA18" s="24">
        <f>Z18/'a1'!$AP17*100</f>
        <v>67.980180104339638</v>
      </c>
      <c r="AB18" s="70">
        <v>2108640</v>
      </c>
      <c r="AC18" s="197">
        <f>AB18/'a1'!$AP17*100</f>
        <v>19.945129705676344</v>
      </c>
      <c r="AD18" s="70">
        <v>719871</v>
      </c>
      <c r="AE18" s="24">
        <f>AD18/'a1'!$AV17*100</f>
        <v>64.696514479787254</v>
      </c>
      <c r="AF18" s="70">
        <v>206615</v>
      </c>
      <c r="AG18" s="197">
        <f>AF18/'a1'!$AV17*100</f>
        <v>18.568980191230434</v>
      </c>
      <c r="AH18" s="70">
        <v>623161</v>
      </c>
      <c r="AI18" s="24">
        <f>AH18/'a1'!$BB17*100</f>
        <v>62.068137789530823</v>
      </c>
      <c r="AJ18" s="70">
        <v>180690</v>
      </c>
      <c r="AK18" s="197">
        <f>AJ18/'a1'!$BB17*100</f>
        <v>17.997101579191131</v>
      </c>
      <c r="AL18" s="70">
        <v>1773621</v>
      </c>
      <c r="AM18" s="24">
        <f>AL18/'a1'!$BH17*100</f>
        <v>67.36961535656549</v>
      </c>
      <c r="AN18" s="70">
        <v>460801</v>
      </c>
      <c r="AO18" s="197">
        <f>AN18/'a1'!$BH17*100</f>
        <v>17.503167884187622</v>
      </c>
      <c r="AP18" s="70">
        <v>2333633</v>
      </c>
      <c r="AQ18" s="24">
        <f>AP18/'a1'!$BN17*100</f>
        <v>67.274897788919631</v>
      </c>
      <c r="AR18" s="70">
        <v>698230</v>
      </c>
      <c r="AS18" s="24">
        <f>AR18/'a1'!$BN17*100</f>
        <v>20.128851401723129</v>
      </c>
    </row>
    <row r="19" spans="1:45" ht="12.75" customHeight="1" x14ac:dyDescent="0.2">
      <c r="A19" s="1">
        <v>1993</v>
      </c>
      <c r="B19" s="70">
        <v>19392564</v>
      </c>
      <c r="C19" s="24">
        <f>B19/'a1'!$F18*100</f>
        <v>67.605799371401488</v>
      </c>
      <c r="D19" s="70">
        <v>5791678</v>
      </c>
      <c r="E19" s="197">
        <f>D19/'a1'!$F18*100</f>
        <v>20.190781419711175</v>
      </c>
      <c r="F19" s="70">
        <v>399552</v>
      </c>
      <c r="G19" s="24">
        <f>F19/'a1'!$L18*100</f>
        <v>68.891007746858918</v>
      </c>
      <c r="H19" s="70">
        <v>108082</v>
      </c>
      <c r="I19" s="197">
        <f>H19/'a1'!$L18*100</f>
        <v>18.635566582812764</v>
      </c>
      <c r="J19" s="70">
        <v>85502</v>
      </c>
      <c r="K19" s="24">
        <f>J19/'a1'!$R18*100</f>
        <v>64.687502364253987</v>
      </c>
      <c r="L19" s="70">
        <v>25731</v>
      </c>
      <c r="M19" s="197">
        <f>L19/'a1'!$R18*100</f>
        <v>19.467078236001726</v>
      </c>
      <c r="N19" s="70">
        <v>621497</v>
      </c>
      <c r="O19" s="24">
        <f>N19/'a1'!$X18*100</f>
        <v>67.267040073599048</v>
      </c>
      <c r="P19" s="70">
        <v>185127</v>
      </c>
      <c r="Q19" s="197">
        <f>P19/'a1'!$X18*100</f>
        <v>20.037015991557755</v>
      </c>
      <c r="R19" s="70">
        <v>506262</v>
      </c>
      <c r="S19" s="24">
        <f>R19/'a1'!$AD18*100</f>
        <v>67.608692168394739</v>
      </c>
      <c r="T19" s="70">
        <v>147077</v>
      </c>
      <c r="U19" s="197">
        <f>T19/'a1'!$AD18*100</f>
        <v>19.641378610385519</v>
      </c>
      <c r="V19" s="70">
        <v>4928283</v>
      </c>
      <c r="W19" s="24">
        <f>V19/'a1'!$AJ18*100</f>
        <v>68.864074901031046</v>
      </c>
      <c r="X19" s="70">
        <v>1535765</v>
      </c>
      <c r="Y19" s="197">
        <f>X19/'a1'!$AJ18*100</f>
        <v>21.459610982239035</v>
      </c>
      <c r="Z19" s="70">
        <v>7241331</v>
      </c>
      <c r="AA19" s="24">
        <f>Z19/'a1'!$AP18*100</f>
        <v>67.739057616072088</v>
      </c>
      <c r="AB19" s="70">
        <v>2171793</v>
      </c>
      <c r="AC19" s="197">
        <f>AB19/'a1'!$AP18*100</f>
        <v>20.316045649229686</v>
      </c>
      <c r="AD19" s="70">
        <v>722401</v>
      </c>
      <c r="AE19" s="24">
        <f>AD19/'a1'!$AV18*100</f>
        <v>64.637559523916039</v>
      </c>
      <c r="AF19" s="70">
        <v>211316</v>
      </c>
      <c r="AG19" s="197">
        <f>AF19/'a1'!$AV18*100</f>
        <v>18.907712653160562</v>
      </c>
      <c r="AH19" s="70">
        <v>625120</v>
      </c>
      <c r="AI19" s="24">
        <f>AH19/'a1'!$BB18*100</f>
        <v>62.083623001291087</v>
      </c>
      <c r="AJ19" s="70">
        <v>183088</v>
      </c>
      <c r="AK19" s="197">
        <f>AJ19/'a1'!$BB18*100</f>
        <v>18.183334988578807</v>
      </c>
      <c r="AL19" s="70">
        <v>1795714</v>
      </c>
      <c r="AM19" s="24">
        <f>AL19/'a1'!$BH18*100</f>
        <v>67.32348764214791</v>
      </c>
      <c r="AN19" s="70">
        <v>478961</v>
      </c>
      <c r="AO19" s="197">
        <f>AN19/'a1'!$BH18*100</f>
        <v>17.956826624156637</v>
      </c>
      <c r="AP19" s="70">
        <v>2403921</v>
      </c>
      <c r="AQ19" s="24">
        <f>AP19/'a1'!$BN18*100</f>
        <v>67.378773083033323</v>
      </c>
      <c r="AR19" s="70">
        <v>731416</v>
      </c>
      <c r="AS19" s="24">
        <f>AR19/'a1'!$BN18*100</f>
        <v>20.500637372567528</v>
      </c>
    </row>
    <row r="20" spans="1:45" ht="12.75" customHeight="1" x14ac:dyDescent="0.2">
      <c r="A20" s="1">
        <v>1994</v>
      </c>
      <c r="B20" s="70">
        <v>19605196</v>
      </c>
      <c r="C20" s="24">
        <f>B20/'a1'!$F19*100</f>
        <v>67.602578603116754</v>
      </c>
      <c r="D20" s="70">
        <v>5970930</v>
      </c>
      <c r="E20" s="197">
        <f>D20/'a1'!$F19*100</f>
        <v>20.58894308726666</v>
      </c>
      <c r="F20" s="70">
        <v>397308</v>
      </c>
      <c r="G20" s="24">
        <f>F20/'a1'!$L19*100</f>
        <v>69.161273252028849</v>
      </c>
      <c r="H20" s="70">
        <v>111731</v>
      </c>
      <c r="I20" s="197">
        <f>H20/'a1'!$L19*100</f>
        <v>19.449540965000541</v>
      </c>
      <c r="J20" s="70">
        <v>86680</v>
      </c>
      <c r="K20" s="24">
        <f>J20/'a1'!$R19*100</f>
        <v>64.959493993420111</v>
      </c>
      <c r="L20" s="70">
        <v>26710</v>
      </c>
      <c r="M20" s="197">
        <f>L20/'a1'!$R19*100</f>
        <v>20.016936831613421</v>
      </c>
      <c r="N20" s="70">
        <v>624168</v>
      </c>
      <c r="O20" s="24">
        <f>N20/'a1'!$X19*100</f>
        <v>67.341409969672156</v>
      </c>
      <c r="P20" s="70">
        <v>191160</v>
      </c>
      <c r="Q20" s="197">
        <f>P20/'a1'!$X19*100</f>
        <v>20.62422926167719</v>
      </c>
      <c r="R20" s="70">
        <v>508275</v>
      </c>
      <c r="S20" s="24">
        <f>R20/'a1'!$AD19*100</f>
        <v>67.753287522411142</v>
      </c>
      <c r="T20" s="70">
        <v>152158</v>
      </c>
      <c r="U20" s="197">
        <f>T20/'a1'!$AD19*100</f>
        <v>20.282730259869233</v>
      </c>
      <c r="V20" s="70">
        <v>4952675</v>
      </c>
      <c r="W20" s="24">
        <f>V20/'a1'!$AJ19*100</f>
        <v>68.859809440600031</v>
      </c>
      <c r="X20" s="70">
        <v>1573615</v>
      </c>
      <c r="Y20" s="197">
        <f>X20/'a1'!$AJ19*100</f>
        <v>21.878849113432604</v>
      </c>
      <c r="Z20" s="70">
        <v>7315589</v>
      </c>
      <c r="AA20" s="24">
        <f>Z20/'a1'!$AP19*100</f>
        <v>67.617065154680418</v>
      </c>
      <c r="AB20" s="70">
        <v>2235610</v>
      </c>
      <c r="AC20" s="197">
        <f>AB20/'a1'!$AP19*100</f>
        <v>20.663460868353194</v>
      </c>
      <c r="AD20" s="70">
        <v>725579</v>
      </c>
      <c r="AE20" s="24">
        <f>AD20/'a1'!$AV19*100</f>
        <v>64.597544581252293</v>
      </c>
      <c r="AF20" s="70">
        <v>216188</v>
      </c>
      <c r="AG20" s="197">
        <f>AF20/'a1'!$AV19*100</f>
        <v>19.246993046838138</v>
      </c>
      <c r="AH20" s="70">
        <v>628014</v>
      </c>
      <c r="AI20" s="24">
        <f>AH20/'a1'!$BB19*100</f>
        <v>62.205779659757823</v>
      </c>
      <c r="AJ20" s="70">
        <v>185778</v>
      </c>
      <c r="AK20" s="197">
        <f>AJ20/'a1'!$BB19*100</f>
        <v>18.401604635613996</v>
      </c>
      <c r="AL20" s="70">
        <v>1819824</v>
      </c>
      <c r="AM20" s="24">
        <f>AL20/'a1'!$BH19*100</f>
        <v>67.385764528405844</v>
      </c>
      <c r="AN20" s="70">
        <v>496671</v>
      </c>
      <c r="AO20" s="197">
        <f>AN20/'a1'!$BH19*100</f>
        <v>18.391094443247184</v>
      </c>
      <c r="AP20" s="70">
        <v>2483590</v>
      </c>
      <c r="AQ20" s="24">
        <f>AP20/'a1'!$BN19*100</f>
        <v>67.560917554728888</v>
      </c>
      <c r="AR20" s="70">
        <v>767264</v>
      </c>
      <c r="AS20" s="24">
        <f>AR20/'a1'!$BN19*100</f>
        <v>20.871826608543078</v>
      </c>
    </row>
    <row r="21" spans="1:45" ht="12.75" customHeight="1" x14ac:dyDescent="0.2">
      <c r="A21" s="1">
        <v>1995</v>
      </c>
      <c r="B21" s="70">
        <v>19821323</v>
      </c>
      <c r="C21" s="24">
        <f>B21/'a1'!$F20*100</f>
        <v>67.64423120074045</v>
      </c>
      <c r="D21" s="70">
        <v>6144173</v>
      </c>
      <c r="E21" s="197">
        <f>D21/'a1'!$F20*100</f>
        <v>20.968219878630052</v>
      </c>
      <c r="F21" s="70">
        <v>393848</v>
      </c>
      <c r="G21" s="24">
        <f>F21/'a1'!$L20*100</f>
        <v>69.413126964012847</v>
      </c>
      <c r="H21" s="70">
        <v>115221</v>
      </c>
      <c r="I21" s="197">
        <f>H21/'a1'!$L20*100</f>
        <v>20.306945577787687</v>
      </c>
      <c r="J21" s="70">
        <v>87622</v>
      </c>
      <c r="K21" s="24">
        <f>J21/'a1'!$R20*100</f>
        <v>65.187665067142802</v>
      </c>
      <c r="L21" s="70">
        <v>27739</v>
      </c>
      <c r="M21" s="197">
        <f>L21/'a1'!$R20*100</f>
        <v>20.636833686716514</v>
      </c>
      <c r="N21" s="70">
        <v>625905</v>
      </c>
      <c r="O21" s="24">
        <f>N21/'a1'!$X20*100</f>
        <v>67.437939059604361</v>
      </c>
      <c r="P21" s="70">
        <v>196784</v>
      </c>
      <c r="Q21" s="197">
        <f>P21/'a1'!$X20*100</f>
        <v>21.202430720165495</v>
      </c>
      <c r="R21" s="70">
        <v>510188</v>
      </c>
      <c r="S21" s="24">
        <f>R21/'a1'!$AD20*100</f>
        <v>67.939643887751799</v>
      </c>
      <c r="T21" s="70">
        <v>156961</v>
      </c>
      <c r="U21" s="197">
        <f>T21/'a1'!$AD20*100</f>
        <v>20.901852737158482</v>
      </c>
      <c r="V21" s="70">
        <v>4975497</v>
      </c>
      <c r="W21" s="24">
        <f>V21/'a1'!$AJ20*100</f>
        <v>68.920156044580452</v>
      </c>
      <c r="X21" s="70">
        <v>1608580</v>
      </c>
      <c r="Y21" s="197">
        <f>X21/'a1'!$AJ20*100</f>
        <v>22.28191165831096</v>
      </c>
      <c r="Z21" s="70">
        <v>7394941</v>
      </c>
      <c r="AA21" s="24">
        <f>Z21/'a1'!$AP20*100</f>
        <v>67.532973842567372</v>
      </c>
      <c r="AB21" s="70">
        <v>2295624</v>
      </c>
      <c r="AC21" s="197">
        <f>AB21/'a1'!$AP20*100</f>
        <v>20.964374907706482</v>
      </c>
      <c r="AD21" s="70">
        <v>729431</v>
      </c>
      <c r="AE21" s="24">
        <f>AD21/'a1'!$AV20*100</f>
        <v>64.600008856219276</v>
      </c>
      <c r="AF21" s="70">
        <v>221123</v>
      </c>
      <c r="AG21" s="197">
        <f>AF21/'a1'!$AV20*100</f>
        <v>19.583137758490903</v>
      </c>
      <c r="AH21" s="70">
        <v>633207</v>
      </c>
      <c r="AI21" s="24">
        <f>AH21/'a1'!$BB20*100</f>
        <v>62.434935569081439</v>
      </c>
      <c r="AJ21" s="70">
        <v>189139</v>
      </c>
      <c r="AK21" s="197">
        <f>AJ21/'a1'!$BB20*100</f>
        <v>18.649322067823785</v>
      </c>
      <c r="AL21" s="70">
        <v>1845577</v>
      </c>
      <c r="AM21" s="24">
        <f>AL21/'a1'!$BH20*100</f>
        <v>67.491833115805747</v>
      </c>
      <c r="AN21" s="70">
        <v>514807</v>
      </c>
      <c r="AO21" s="197">
        <f>AN21/'a1'!$BH20*100</f>
        <v>18.826235985195204</v>
      </c>
      <c r="AP21" s="70">
        <v>2560128</v>
      </c>
      <c r="AQ21" s="24">
        <f>AP21/'a1'!$BN20*100</f>
        <v>67.775051027296627</v>
      </c>
      <c r="AR21" s="70">
        <v>803338</v>
      </c>
      <c r="AS21" s="24">
        <f>AR21/'a1'!$BN20*100</f>
        <v>21.267012408038354</v>
      </c>
    </row>
    <row r="22" spans="1:45" ht="12.75" customHeight="1" x14ac:dyDescent="0.2">
      <c r="A22" s="1">
        <v>1996</v>
      </c>
      <c r="B22" s="70">
        <v>20045175</v>
      </c>
      <c r="C22" s="24">
        <f>B22/'a1'!$F21*100</f>
        <v>67.69681668672618</v>
      </c>
      <c r="D22" s="70">
        <v>6320331</v>
      </c>
      <c r="E22" s="197">
        <f>D22/'a1'!$F21*100</f>
        <v>21.345101207968142</v>
      </c>
      <c r="F22" s="70">
        <v>389802</v>
      </c>
      <c r="G22" s="24">
        <f>F22/'a1'!$L21*100</f>
        <v>69.645058585165572</v>
      </c>
      <c r="H22" s="70">
        <v>119004</v>
      </c>
      <c r="I22" s="197">
        <f>H22/'a1'!$L21*100</f>
        <v>21.262180676007418</v>
      </c>
      <c r="J22" s="70">
        <v>88973</v>
      </c>
      <c r="K22" s="24">
        <f>J22/'a1'!$R21*100</f>
        <v>65.548081952599517</v>
      </c>
      <c r="L22" s="70">
        <v>28749</v>
      </c>
      <c r="M22" s="197">
        <f>L22/'a1'!$R21*100</f>
        <v>21.179928832963746</v>
      </c>
      <c r="N22" s="70">
        <v>628785</v>
      </c>
      <c r="O22" s="24">
        <f>N22/'a1'!$X21*100</f>
        <v>67.514954468194304</v>
      </c>
      <c r="P22" s="70">
        <v>202542</v>
      </c>
      <c r="Q22" s="197">
        <f>P22/'a1'!$X21*100</f>
        <v>21.747678312773065</v>
      </c>
      <c r="R22" s="70">
        <v>512615</v>
      </c>
      <c r="S22" s="24">
        <f>R22/'a1'!$AD21*100</f>
        <v>68.142603433882613</v>
      </c>
      <c r="T22" s="70">
        <v>161864</v>
      </c>
      <c r="U22" s="197">
        <f>T22/'a1'!$AD21*100</f>
        <v>21.516799863878301</v>
      </c>
      <c r="V22" s="70">
        <v>4997117</v>
      </c>
      <c r="W22" s="24">
        <f>V22/'a1'!$AJ21*100</f>
        <v>68.955264577377051</v>
      </c>
      <c r="X22" s="70">
        <v>1645758</v>
      </c>
      <c r="Y22" s="197">
        <f>X22/'a1'!$AJ21*100</f>
        <v>22.7098301521327</v>
      </c>
      <c r="Z22" s="70">
        <v>7472817</v>
      </c>
      <c r="AA22" s="24">
        <f>Z22/'a1'!$AP21*100</f>
        <v>67.426530756427255</v>
      </c>
      <c r="AB22" s="70">
        <v>2357503</v>
      </c>
      <c r="AC22" s="197">
        <f>AB22/'a1'!$AP21*100</f>
        <v>21.27152967052044</v>
      </c>
      <c r="AD22" s="70">
        <v>734064</v>
      </c>
      <c r="AE22" s="24">
        <f>AD22/'a1'!$AV21*100</f>
        <v>64.721088771252937</v>
      </c>
      <c r="AF22" s="70">
        <v>226616</v>
      </c>
      <c r="AG22" s="197">
        <f>AF22/'a1'!$AV21*100</f>
        <v>19.980320861650014</v>
      </c>
      <c r="AH22" s="70">
        <v>638834</v>
      </c>
      <c r="AI22" s="24">
        <f>AH22/'a1'!$BB21*100</f>
        <v>62.69563126567185</v>
      </c>
      <c r="AJ22" s="70">
        <v>192438</v>
      </c>
      <c r="AK22" s="197">
        <f>AJ22/'a1'!$BB21*100</f>
        <v>18.886004642056246</v>
      </c>
      <c r="AL22" s="70">
        <v>1878652</v>
      </c>
      <c r="AM22" s="24">
        <f>AL22/'a1'!$BH21*100</f>
        <v>67.695926645677886</v>
      </c>
      <c r="AN22" s="70">
        <v>533621</v>
      </c>
      <c r="AO22" s="197">
        <f>AN22/'a1'!$BH21*100</f>
        <v>19.228663995563455</v>
      </c>
      <c r="AP22" s="70">
        <v>2637051</v>
      </c>
      <c r="AQ22" s="24">
        <f>AP22/'a1'!$BN21*100</f>
        <v>68.064926024380554</v>
      </c>
      <c r="AR22" s="70">
        <v>836476</v>
      </c>
      <c r="AS22" s="24">
        <f>AR22/'a1'!$BN21*100</f>
        <v>21.590282880827768</v>
      </c>
    </row>
    <row r="23" spans="1:45" ht="12.75" customHeight="1" x14ac:dyDescent="0.2">
      <c r="A23" s="1">
        <v>1997</v>
      </c>
      <c r="B23" s="70">
        <v>20273849</v>
      </c>
      <c r="C23" s="24">
        <f>B23/'a1'!$F22*100</f>
        <v>67.792029197669976</v>
      </c>
      <c r="D23" s="70">
        <v>6508586</v>
      </c>
      <c r="E23" s="197">
        <f>D23/'a1'!$F22*100</f>
        <v>21.763516742555694</v>
      </c>
      <c r="F23" s="70">
        <v>385100</v>
      </c>
      <c r="G23" s="24">
        <f>F23/'a1'!$L22*100</f>
        <v>69.902398027993627</v>
      </c>
      <c r="H23" s="70">
        <v>122706</v>
      </c>
      <c r="I23" s="197">
        <f>H23/'a1'!$L22*100</f>
        <v>22.273289151968285</v>
      </c>
      <c r="J23" s="70">
        <v>89580</v>
      </c>
      <c r="K23" s="24">
        <f>J23/'a1'!$R22*100</f>
        <v>65.821668687314002</v>
      </c>
      <c r="L23" s="70">
        <v>29600</v>
      </c>
      <c r="M23" s="197">
        <f>L23/'a1'!$R22*100</f>
        <v>21.749513207685808</v>
      </c>
      <c r="N23" s="70">
        <v>630771</v>
      </c>
      <c r="O23" s="24">
        <f>N23/'a1'!$X22*100</f>
        <v>67.650112290621422</v>
      </c>
      <c r="P23" s="70">
        <v>208435</v>
      </c>
      <c r="Q23" s="197">
        <f>P23/'a1'!$X22*100</f>
        <v>22.354628153950763</v>
      </c>
      <c r="R23" s="70">
        <v>513819</v>
      </c>
      <c r="S23" s="24">
        <f>R23/'a1'!$AD22*100</f>
        <v>68.280596562708055</v>
      </c>
      <c r="T23" s="70">
        <v>166592</v>
      </c>
      <c r="U23" s="197">
        <f>T23/'a1'!$AD22*100</f>
        <v>22.138148146671611</v>
      </c>
      <c r="V23" s="70">
        <v>5019116</v>
      </c>
      <c r="W23" s="24">
        <f>V23/'a1'!$AJ22*100</f>
        <v>68.994974439183082</v>
      </c>
      <c r="X23" s="70">
        <v>1686177</v>
      </c>
      <c r="Y23" s="197">
        <f>X23/'a1'!$AJ22*100</f>
        <v>23.178930117362974</v>
      </c>
      <c r="Z23" s="70">
        <v>7574714</v>
      </c>
      <c r="AA23" s="24">
        <f>Z23/'a1'!$AP22*100</f>
        <v>67.464815213796726</v>
      </c>
      <c r="AB23" s="70">
        <v>2425269</v>
      </c>
      <c r="AC23" s="197">
        <f>AB23/'a1'!$AP22*100</f>
        <v>21.600858452048431</v>
      </c>
      <c r="AD23" s="70">
        <v>736498</v>
      </c>
      <c r="AE23" s="24">
        <f>AD23/'a1'!$AV22*100</f>
        <v>64.825266167192424</v>
      </c>
      <c r="AF23" s="70">
        <v>231796</v>
      </c>
      <c r="AG23" s="197">
        <f>AF23/'a1'!$AV22*100</f>
        <v>20.402278616493916</v>
      </c>
      <c r="AH23" s="70">
        <v>640449</v>
      </c>
      <c r="AI23" s="24">
        <f>AH23/'a1'!$BB22*100</f>
        <v>62.91853243239526</v>
      </c>
      <c r="AJ23" s="70">
        <v>195952</v>
      </c>
      <c r="AK23" s="197">
        <f>AJ23/'a1'!$BB22*100</f>
        <v>19.250576185133735</v>
      </c>
      <c r="AL23" s="70">
        <v>1923354</v>
      </c>
      <c r="AM23" s="24">
        <f>AL23/'a1'!$BH22*100</f>
        <v>67.966689376955941</v>
      </c>
      <c r="AN23" s="70">
        <v>555172</v>
      </c>
      <c r="AO23" s="197">
        <f>AN23/'a1'!$BH22*100</f>
        <v>19.618438870214938</v>
      </c>
      <c r="AP23" s="70">
        <v>2693558</v>
      </c>
      <c r="AQ23" s="24">
        <f>AP23/'a1'!$BN22*100</f>
        <v>68.215813115743046</v>
      </c>
      <c r="AR23" s="70">
        <v>870534</v>
      </c>
      <c r="AS23" s="24">
        <f>AR23/'a1'!$BN22*100</f>
        <v>22.046744363737574</v>
      </c>
    </row>
    <row r="24" spans="1:45" ht="12.75" customHeight="1" x14ac:dyDescent="0.2">
      <c r="A24" s="1">
        <v>1998</v>
      </c>
      <c r="B24" s="70">
        <v>20472632</v>
      </c>
      <c r="C24" s="24">
        <f>B24/'a1'!$F23*100</f>
        <v>67.890945278277798</v>
      </c>
      <c r="D24" s="70">
        <v>6709886</v>
      </c>
      <c r="E24" s="197">
        <f>D24/'a1'!$F23*100</f>
        <v>22.251193849891031</v>
      </c>
      <c r="F24" s="70">
        <v>378322</v>
      </c>
      <c r="G24" s="24">
        <f>F24/'a1'!$L23*100</f>
        <v>70.080004742119471</v>
      </c>
      <c r="H24" s="70">
        <v>126123</v>
      </c>
      <c r="I24" s="197">
        <f>H24/'a1'!$L23*100</f>
        <v>23.362903659026792</v>
      </c>
      <c r="J24" s="70">
        <v>89663</v>
      </c>
      <c r="K24" s="24">
        <f>J24/'a1'!$R23*100</f>
        <v>66.023828458661015</v>
      </c>
      <c r="L24" s="70">
        <v>30442</v>
      </c>
      <c r="M24" s="197">
        <f>L24/'a1'!$R23*100</f>
        <v>22.416129127271656</v>
      </c>
      <c r="N24" s="70">
        <v>632032</v>
      </c>
      <c r="O24" s="24">
        <f>N24/'a1'!$X23*100</f>
        <v>67.826527414695292</v>
      </c>
      <c r="P24" s="70">
        <v>214482</v>
      </c>
      <c r="Q24" s="197">
        <f>P24/'a1'!$X23*100</f>
        <v>23.017140355169794</v>
      </c>
      <c r="R24" s="70">
        <v>513730</v>
      </c>
      <c r="S24" s="24">
        <f>R24/'a1'!$AD23*100</f>
        <v>68.44896273300202</v>
      </c>
      <c r="T24" s="70">
        <v>171711</v>
      </c>
      <c r="U24" s="197">
        <f>T24/'a1'!$AD23*100</f>
        <v>22.878632433080622</v>
      </c>
      <c r="V24" s="70">
        <v>5034877</v>
      </c>
      <c r="W24" s="24">
        <f>V24/'a1'!$AJ23*100</f>
        <v>69.009345615058251</v>
      </c>
      <c r="X24" s="70">
        <v>1729879</v>
      </c>
      <c r="Y24" s="197">
        <f>X24/'a1'!$AJ23*100</f>
        <v>23.710175597781504</v>
      </c>
      <c r="Z24" s="70">
        <v>7673355</v>
      </c>
      <c r="AA24" s="24">
        <f>Z24/'a1'!$AP23*100</f>
        <v>67.512069654662668</v>
      </c>
      <c r="AB24" s="70">
        <v>2498278</v>
      </c>
      <c r="AC24" s="197">
        <f>AB24/'a1'!$AP23*100</f>
        <v>21.980465956900382</v>
      </c>
      <c r="AD24" s="70">
        <v>738900</v>
      </c>
      <c r="AE24" s="24">
        <f>AD24/'a1'!$AV23*100</f>
        <v>64.958869931929001</v>
      </c>
      <c r="AF24" s="70">
        <v>237734</v>
      </c>
      <c r="AG24" s="197">
        <f>AF24/'a1'!$AV23*100</f>
        <v>20.899894416561391</v>
      </c>
      <c r="AH24" s="70">
        <v>642909</v>
      </c>
      <c r="AI24" s="24">
        <f>AH24/'a1'!$BB23*100</f>
        <v>63.195593965391829</v>
      </c>
      <c r="AJ24" s="70">
        <v>200488</v>
      </c>
      <c r="AK24" s="197">
        <f>AJ24/'a1'!$BB23*100</f>
        <v>19.707234216558607</v>
      </c>
      <c r="AL24" s="70">
        <v>1980790</v>
      </c>
      <c r="AM24" s="24">
        <f>AL24/'a1'!$BH23*100</f>
        <v>68.32510884540055</v>
      </c>
      <c r="AN24" s="70">
        <v>581243</v>
      </c>
      <c r="AO24" s="197">
        <f>AN24/'a1'!$BH23*100</f>
        <v>20.049319332502261</v>
      </c>
      <c r="AP24" s="70">
        <v>2721655</v>
      </c>
      <c r="AQ24" s="24">
        <f>AP24/'a1'!$BN23*100</f>
        <v>68.329846529586277</v>
      </c>
      <c r="AR24" s="70">
        <v>902663</v>
      </c>
      <c r="AS24" s="24">
        <f>AR24/'a1'!$BN23*100</f>
        <v>22.662249351198422</v>
      </c>
    </row>
    <row r="25" spans="1:45" ht="12.75" customHeight="1" x14ac:dyDescent="0.2">
      <c r="A25" s="1">
        <v>1999</v>
      </c>
      <c r="B25" s="70">
        <v>20696763</v>
      </c>
      <c r="C25" s="24">
        <f>B25/'a1'!$F24*100</f>
        <v>68.078577333866733</v>
      </c>
      <c r="D25" s="70">
        <v>6932821</v>
      </c>
      <c r="E25" s="197">
        <f>D25/'a1'!$F24*100</f>
        <v>22.804367552083157</v>
      </c>
      <c r="F25" s="70">
        <v>375140</v>
      </c>
      <c r="G25" s="24">
        <f>F25/'a1'!$L24*100</f>
        <v>70.339321506987247</v>
      </c>
      <c r="H25" s="70">
        <v>130088</v>
      </c>
      <c r="I25" s="197">
        <f>H25/'a1'!$L24*100</f>
        <v>24.391698182547731</v>
      </c>
      <c r="J25" s="70">
        <v>90283</v>
      </c>
      <c r="K25" s="24">
        <f>J25/'a1'!$R24*100</f>
        <v>66.247679427066132</v>
      </c>
      <c r="L25" s="70">
        <v>31501</v>
      </c>
      <c r="M25" s="197">
        <f>L25/'a1'!$R24*100</f>
        <v>23.114740866298312</v>
      </c>
      <c r="N25" s="70">
        <v>635635</v>
      </c>
      <c r="O25" s="24">
        <f>N25/'a1'!$X24*100</f>
        <v>68.070881488652617</v>
      </c>
      <c r="P25" s="70">
        <v>221643</v>
      </c>
      <c r="Q25" s="197">
        <f>P25/'a1'!$X24*100</f>
        <v>23.736003187032548</v>
      </c>
      <c r="R25" s="70">
        <v>515739</v>
      </c>
      <c r="S25" s="24">
        <f>R25/'a1'!$AD24*100</f>
        <v>68.710140274260226</v>
      </c>
      <c r="T25" s="70">
        <v>177571</v>
      </c>
      <c r="U25" s="197">
        <f>T25/'a1'!$AD24*100</f>
        <v>23.657176049592259</v>
      </c>
      <c r="V25" s="70">
        <v>5062121</v>
      </c>
      <c r="W25" s="24">
        <f>V25/'a1'!$AJ24*100</f>
        <v>69.123968183525079</v>
      </c>
      <c r="X25" s="70">
        <v>1781732</v>
      </c>
      <c r="Y25" s="197">
        <f>X25/'a1'!$AJ24*100</f>
        <v>24.329798928071554</v>
      </c>
      <c r="Z25" s="70">
        <v>7784688</v>
      </c>
      <c r="AA25" s="24">
        <f>Z25/'a1'!$AP24*100</f>
        <v>67.664937614077786</v>
      </c>
      <c r="AB25" s="70">
        <v>2577771</v>
      </c>
      <c r="AC25" s="197">
        <f>AB25/'a1'!$AP24*100</f>
        <v>22.406127759825303</v>
      </c>
      <c r="AD25" s="70">
        <v>744975</v>
      </c>
      <c r="AE25" s="24">
        <f>AD25/'a1'!$AV24*100</f>
        <v>65.20865719927734</v>
      </c>
      <c r="AF25" s="70">
        <v>244738</v>
      </c>
      <c r="AG25" s="197">
        <f>AF25/'a1'!$AV24*100</f>
        <v>21.4222441634105</v>
      </c>
      <c r="AH25" s="70">
        <v>644703</v>
      </c>
      <c r="AI25" s="24">
        <f>AH25/'a1'!$BB24*100</f>
        <v>63.547338456261258</v>
      </c>
      <c r="AJ25" s="70">
        <v>206147</v>
      </c>
      <c r="AK25" s="197">
        <f>AJ25/'a1'!$BB24*100</f>
        <v>20.319578442698251</v>
      </c>
      <c r="AL25" s="70">
        <v>2027608</v>
      </c>
      <c r="AM25" s="24">
        <f>AL25/'a1'!$BH24*100</f>
        <v>68.669810464484613</v>
      </c>
      <c r="AN25" s="70">
        <v>609312</v>
      </c>
      <c r="AO25" s="197">
        <f>AN25/'a1'!$BH24*100</f>
        <v>20.635813014022457</v>
      </c>
      <c r="AP25" s="70">
        <v>2749274</v>
      </c>
      <c r="AQ25" s="24">
        <f>AP25/'a1'!$BN24*100</f>
        <v>68.536948053971514</v>
      </c>
      <c r="AR25" s="70">
        <v>934769</v>
      </c>
      <c r="AS25" s="24">
        <f>AR25/'a1'!$BN24*100</f>
        <v>23.302957215418655</v>
      </c>
    </row>
    <row r="26" spans="1:45" ht="12.75" customHeight="1" x14ac:dyDescent="0.2">
      <c r="A26" s="1">
        <v>2000</v>
      </c>
      <c r="B26" s="70">
        <v>20950986</v>
      </c>
      <c r="C26" s="24">
        <f>B26/'a1'!$F25*100</f>
        <v>68.275990175237808</v>
      </c>
      <c r="D26" s="70">
        <v>7169329</v>
      </c>
      <c r="E26" s="197">
        <f>D26/'a1'!$F25*100</f>
        <v>23.363723137758168</v>
      </c>
      <c r="F26" s="70">
        <v>372494</v>
      </c>
      <c r="G26" s="24">
        <f>F26/'a1'!$L25*100</f>
        <v>70.552649223624258</v>
      </c>
      <c r="H26" s="70">
        <v>133818</v>
      </c>
      <c r="I26" s="197">
        <f>H26/'a1'!$L25*100</f>
        <v>25.345950307406156</v>
      </c>
      <c r="J26" s="70">
        <v>90839</v>
      </c>
      <c r="K26" s="24">
        <f>J26/'a1'!$R25*100</f>
        <v>66.56334725580713</v>
      </c>
      <c r="L26" s="70">
        <v>32533</v>
      </c>
      <c r="M26" s="197">
        <f>L26/'a1'!$R25*100</f>
        <v>23.838938960943796</v>
      </c>
      <c r="N26" s="70">
        <v>637239</v>
      </c>
      <c r="O26" s="24">
        <f>N26/'a1'!$X25*100</f>
        <v>68.239951768058333</v>
      </c>
      <c r="P26" s="70">
        <v>228087</v>
      </c>
      <c r="Q26" s="197">
        <f>P26/'a1'!$X25*100</f>
        <v>24.425130726338345</v>
      </c>
      <c r="R26" s="70">
        <v>517558</v>
      </c>
      <c r="S26" s="24">
        <f>R26/'a1'!$AD25*100</f>
        <v>68.960196771025835</v>
      </c>
      <c r="T26" s="70">
        <v>183573</v>
      </c>
      <c r="U26" s="197">
        <f>T26/'a1'!$AD25*100</f>
        <v>24.459539224294719</v>
      </c>
      <c r="V26" s="70">
        <v>5091621</v>
      </c>
      <c r="W26" s="24">
        <f>V26/'a1'!$AJ25*100</f>
        <v>69.208303820427787</v>
      </c>
      <c r="X26" s="70">
        <v>1836375</v>
      </c>
      <c r="Y26" s="197">
        <f>X26/'a1'!$AJ25*100</f>
        <v>24.961087820212477</v>
      </c>
      <c r="Z26" s="70">
        <v>7929704</v>
      </c>
      <c r="AA26" s="24">
        <f>Z26/'a1'!$AP25*100</f>
        <v>67.872183263447198</v>
      </c>
      <c r="AB26" s="70">
        <v>2665237</v>
      </c>
      <c r="AC26" s="197">
        <f>AB26/'a1'!$AP25*100</f>
        <v>22.812384182879995</v>
      </c>
      <c r="AD26" s="70">
        <v>750614</v>
      </c>
      <c r="AE26" s="24">
        <f>AD26/'a1'!$AV25*100</f>
        <v>65.423646380717386</v>
      </c>
      <c r="AF26" s="70">
        <v>252124</v>
      </c>
      <c r="AG26" s="197">
        <f>AF26/'a1'!$AV25*100</f>
        <v>21.975171553011251</v>
      </c>
      <c r="AH26" s="70">
        <v>643599</v>
      </c>
      <c r="AI26" s="24">
        <f>AH26/'a1'!$BB25*100</f>
        <v>63.876672968989588</v>
      </c>
      <c r="AJ26" s="70">
        <v>211990</v>
      </c>
      <c r="AK26" s="197">
        <f>AJ26/'a1'!$BB25*100</f>
        <v>21.039833658374398</v>
      </c>
      <c r="AL26" s="70">
        <v>2072662</v>
      </c>
      <c r="AM26" s="24">
        <f>AL26/'a1'!$BH25*100</f>
        <v>68.992190261760385</v>
      </c>
      <c r="AN26" s="70">
        <v>639447</v>
      </c>
      <c r="AO26" s="197">
        <f>AN26/'a1'!$BH25*100</f>
        <v>21.285115029036035</v>
      </c>
      <c r="AP26" s="70">
        <v>2777761</v>
      </c>
      <c r="AQ26" s="24">
        <f>AP26/'a1'!$BN25*100</f>
        <v>68.769567467066736</v>
      </c>
      <c r="AR26" s="70">
        <v>967860</v>
      </c>
      <c r="AS26" s="24">
        <f>AR26/'a1'!$BN25*100</f>
        <v>23.961497612168657</v>
      </c>
    </row>
    <row r="27" spans="1:45" ht="12.75" customHeight="1" x14ac:dyDescent="0.2">
      <c r="A27" s="1">
        <v>2001</v>
      </c>
      <c r="B27" s="70">
        <v>21247911</v>
      </c>
      <c r="C27" s="24">
        <f>B27/'a1'!$F26*100</f>
        <v>68.49556854574125</v>
      </c>
      <c r="D27" s="70">
        <v>7414501</v>
      </c>
      <c r="E27" s="197">
        <f>D27/'a1'!$F26*100</f>
        <v>23.901665508574794</v>
      </c>
      <c r="F27" s="70">
        <v>369247</v>
      </c>
      <c r="G27" s="24">
        <f>F27/'a1'!$L26*100</f>
        <v>70.731146667994778</v>
      </c>
      <c r="H27" s="70">
        <v>137184</v>
      </c>
      <c r="I27" s="197">
        <f>H27/'a1'!$L26*100</f>
        <v>26.278295082972093</v>
      </c>
      <c r="J27" s="70">
        <v>91385</v>
      </c>
      <c r="K27" s="24">
        <f>J27/'a1'!$R26*100</f>
        <v>66.866910080707115</v>
      </c>
      <c r="L27" s="70">
        <v>33580</v>
      </c>
      <c r="M27" s="197">
        <f>L27/'a1'!$R26*100</f>
        <v>24.57067177884932</v>
      </c>
      <c r="N27" s="70">
        <v>638299</v>
      </c>
      <c r="O27" s="24">
        <f>N27/'a1'!$X26*100</f>
        <v>68.451542816330175</v>
      </c>
      <c r="P27" s="70">
        <v>234709</v>
      </c>
      <c r="Q27" s="197">
        <f>P27/'a1'!$X26*100</f>
        <v>25.170324820935075</v>
      </c>
      <c r="R27" s="70">
        <v>518590</v>
      </c>
      <c r="S27" s="24">
        <f>R27/'a1'!$AD26*100</f>
        <v>69.161655484027563</v>
      </c>
      <c r="T27" s="70">
        <v>188852</v>
      </c>
      <c r="U27" s="197">
        <f>T27/'a1'!$AD26*100</f>
        <v>25.186210612371184</v>
      </c>
      <c r="V27" s="70">
        <v>5126475</v>
      </c>
      <c r="W27" s="24">
        <f>V27/'a1'!$AJ26*100</f>
        <v>69.314025095139087</v>
      </c>
      <c r="X27" s="70">
        <v>1890019</v>
      </c>
      <c r="Y27" s="197">
        <f>X27/'a1'!$AJ26*100</f>
        <v>25.554562227708061</v>
      </c>
      <c r="Z27" s="70">
        <v>8104289</v>
      </c>
      <c r="AA27" s="24">
        <f>Z27/'a1'!$AP26*100</f>
        <v>68.117733908704821</v>
      </c>
      <c r="AB27" s="70">
        <v>2760310</v>
      </c>
      <c r="AC27" s="197">
        <f>AB27/'a1'!$AP26*100</f>
        <v>23.200809112993994</v>
      </c>
      <c r="AD27" s="70">
        <v>756091</v>
      </c>
      <c r="AE27" s="24">
        <f>AD27/'a1'!$AV26*100</f>
        <v>65.664192397244875</v>
      </c>
      <c r="AF27" s="70">
        <v>259372</v>
      </c>
      <c r="AG27" s="197">
        <f>AF27/'a1'!$AV26*100</f>
        <v>22.52566544299323</v>
      </c>
      <c r="AH27" s="70">
        <v>642321</v>
      </c>
      <c r="AI27" s="24">
        <f>AH27/'a1'!$BB26*100</f>
        <v>64.212386797253245</v>
      </c>
      <c r="AJ27" s="70">
        <v>217703</v>
      </c>
      <c r="AK27" s="197">
        <f>AJ27/'a1'!$BB26*100</f>
        <v>21.763618569099286</v>
      </c>
      <c r="AL27" s="70">
        <v>2120279</v>
      </c>
      <c r="AM27" s="24">
        <f>AL27/'a1'!$BH26*100</f>
        <v>69.322921877462349</v>
      </c>
      <c r="AN27" s="70">
        <v>671062</v>
      </c>
      <c r="AO27" s="197">
        <f>AN27/'a1'!$BH26*100</f>
        <v>21.940498680095235</v>
      </c>
      <c r="AP27" s="70">
        <v>2813194</v>
      </c>
      <c r="AQ27" s="24">
        <f>AP27/'a1'!$BN26*100</f>
        <v>69.003329984380272</v>
      </c>
      <c r="AR27" s="70">
        <v>1002593</v>
      </c>
      <c r="AS27" s="24">
        <f>AR27/'a1'!$BN26*100</f>
        <v>24.592067102030565</v>
      </c>
    </row>
    <row r="28" spans="1:45" ht="12.75" customHeight="1" x14ac:dyDescent="0.2">
      <c r="A28" s="1">
        <v>2002</v>
      </c>
      <c r="B28" s="70">
        <v>21543903</v>
      </c>
      <c r="C28" s="24">
        <f>B28/'a1'!$F27*100</f>
        <v>68.700425033177666</v>
      </c>
      <c r="D28" s="70">
        <v>7686172</v>
      </c>
      <c r="E28" s="197">
        <f>D28/'a1'!$F27*100</f>
        <v>24.510103080120128</v>
      </c>
      <c r="F28" s="70">
        <v>367987</v>
      </c>
      <c r="G28" s="24">
        <f>F28/'a1'!$L27*100</f>
        <v>70.846978596910731</v>
      </c>
      <c r="H28" s="70">
        <v>140909</v>
      </c>
      <c r="I28" s="197">
        <f>H28/'a1'!$L27*100</f>
        <v>27.128612986632938</v>
      </c>
      <c r="J28" s="70">
        <v>91984</v>
      </c>
      <c r="K28" s="24">
        <f>J28/'a1'!$R27*100</f>
        <v>67.199485688403144</v>
      </c>
      <c r="L28" s="70">
        <v>34555</v>
      </c>
      <c r="M28" s="197">
        <f>L28/'a1'!$R27*100</f>
        <v>25.244371064128231</v>
      </c>
      <c r="N28" s="70">
        <v>642934</v>
      </c>
      <c r="O28" s="24">
        <f>N28/'a1'!$X27*100</f>
        <v>68.750347529652302</v>
      </c>
      <c r="P28" s="70">
        <v>242762</v>
      </c>
      <c r="Q28" s="197">
        <f>P28/'a1'!$X27*100</f>
        <v>25.95907490814524</v>
      </c>
      <c r="R28" s="70">
        <v>519458</v>
      </c>
      <c r="S28" s="24">
        <f>R28/'a1'!$AD27*100</f>
        <v>69.318832360300249</v>
      </c>
      <c r="T28" s="70">
        <v>195200</v>
      </c>
      <c r="U28" s="197">
        <f>T28/'a1'!$AD27*100</f>
        <v>26.048373644703922</v>
      </c>
      <c r="V28" s="70">
        <v>5163758</v>
      </c>
      <c r="W28" s="24">
        <f>V28/'a1'!$AJ27*100</f>
        <v>69.393177675152401</v>
      </c>
      <c r="X28" s="70">
        <v>1950354</v>
      </c>
      <c r="Y28" s="197">
        <f>X28/'a1'!$AJ27*100</f>
        <v>26.209838193703927</v>
      </c>
      <c r="Z28" s="70">
        <v>8266456</v>
      </c>
      <c r="AA28" s="24">
        <f>Z28/'a1'!$AP27*100</f>
        <v>68.355034956222454</v>
      </c>
      <c r="AB28" s="70">
        <v>2865113</v>
      </c>
      <c r="AC28" s="197">
        <f>AB28/'a1'!$AP27*100</f>
        <v>23.69151898570891</v>
      </c>
      <c r="AD28" s="70">
        <v>762674</v>
      </c>
      <c r="AE28" s="24">
        <f>AD28/'a1'!$AV27*100</f>
        <v>65.936872391765007</v>
      </c>
      <c r="AF28" s="70">
        <v>267831</v>
      </c>
      <c r="AG28" s="197">
        <f>AF28/'a1'!$AV27*100</f>
        <v>23.155291080538749</v>
      </c>
      <c r="AH28" s="70">
        <v>642878</v>
      </c>
      <c r="AI28" s="24">
        <f>AH28/'a1'!$BB27*100</f>
        <v>64.490687703515263</v>
      </c>
      <c r="AJ28" s="70">
        <v>223861</v>
      </c>
      <c r="AK28" s="197">
        <f>AJ28/'a1'!$BB27*100</f>
        <v>22.456748932140513</v>
      </c>
      <c r="AL28" s="70">
        <v>2179875</v>
      </c>
      <c r="AM28" s="24">
        <f>AL28/'a1'!$BH27*100</f>
        <v>69.672237249489172</v>
      </c>
      <c r="AN28" s="70">
        <v>706927</v>
      </c>
      <c r="AO28" s="197">
        <f>AN28/'a1'!$BH27*100</f>
        <v>22.594499988334025</v>
      </c>
      <c r="AP28" s="70">
        <v>2836468</v>
      </c>
      <c r="AQ28" s="24">
        <f>AP28/'a1'!$BN27*100</f>
        <v>69.17364304485497</v>
      </c>
      <c r="AR28" s="70">
        <v>1038601</v>
      </c>
      <c r="AS28" s="24">
        <f>AR28/'a1'!$BN27*100</f>
        <v>25.328618140599303</v>
      </c>
    </row>
    <row r="29" spans="1:45" ht="12.75" customHeight="1" x14ac:dyDescent="0.2">
      <c r="A29" s="1">
        <v>2003</v>
      </c>
      <c r="B29" s="70">
        <v>21791234</v>
      </c>
      <c r="C29" s="24">
        <f>B29/'a1'!$F28*100</f>
        <v>68.867064417018639</v>
      </c>
      <c r="D29" s="70">
        <v>7953485</v>
      </c>
      <c r="E29" s="197">
        <f>D29/'a1'!$F28*100</f>
        <v>25.135481718694386</v>
      </c>
      <c r="F29" s="70">
        <v>368011</v>
      </c>
      <c r="G29" s="24">
        <f>F29/'a1'!$L28*100</f>
        <v>70.991282608234357</v>
      </c>
      <c r="H29" s="70">
        <v>144878</v>
      </c>
      <c r="I29" s="197">
        <f>H29/'a1'!$L28*100</f>
        <v>27.947738088578266</v>
      </c>
      <c r="J29" s="70">
        <v>92586</v>
      </c>
      <c r="K29" s="24">
        <f>J29/'a1'!$R28*100</f>
        <v>67.467263227696364</v>
      </c>
      <c r="L29" s="70">
        <v>35534</v>
      </c>
      <c r="M29" s="197">
        <f>L29/'a1'!$R28*100</f>
        <v>25.893566322478158</v>
      </c>
      <c r="N29" s="70">
        <v>646700</v>
      </c>
      <c r="O29" s="24">
        <f>N29/'a1'!$X28*100</f>
        <v>68.96801790800923</v>
      </c>
      <c r="P29" s="70">
        <v>250285</v>
      </c>
      <c r="Q29" s="197">
        <f>P29/'a1'!$X28*100</f>
        <v>26.691913347929624</v>
      </c>
      <c r="R29" s="70">
        <v>520346</v>
      </c>
      <c r="S29" s="24">
        <f>R29/'a1'!$AD28*100</f>
        <v>69.430938135471095</v>
      </c>
      <c r="T29" s="70">
        <v>201291</v>
      </c>
      <c r="U29" s="197">
        <f>T29/'a1'!$AD28*100</f>
        <v>26.858711257945888</v>
      </c>
      <c r="V29" s="70">
        <v>5197762</v>
      </c>
      <c r="W29" s="24">
        <f>V29/'a1'!$AJ28*100</f>
        <v>69.437850945723241</v>
      </c>
      <c r="X29" s="70">
        <v>2010067</v>
      </c>
      <c r="Y29" s="197">
        <f>X29/'a1'!$AJ28*100</f>
        <v>26.852851811398271</v>
      </c>
      <c r="Z29" s="70">
        <v>8395599</v>
      </c>
      <c r="AA29" s="24">
        <f>Z29/'a1'!$AP28*100</f>
        <v>68.571097437437118</v>
      </c>
      <c r="AB29" s="70">
        <v>2968299</v>
      </c>
      <c r="AC29" s="197">
        <f>AB29/'a1'!$AP28*100</f>
        <v>24.243597145652995</v>
      </c>
      <c r="AD29" s="70">
        <v>770060</v>
      </c>
      <c r="AE29" s="24">
        <f>AD29/'a1'!$AV28*100</f>
        <v>66.179952474464699</v>
      </c>
      <c r="AF29" s="70">
        <v>276349</v>
      </c>
      <c r="AG29" s="197">
        <f>AF29/'a1'!$AV28*100</f>
        <v>23.74979051809709</v>
      </c>
      <c r="AH29" s="70">
        <v>646004</v>
      </c>
      <c r="AI29" s="24">
        <f>AH29/'a1'!$BB28*100</f>
        <v>64.83237022064948</v>
      </c>
      <c r="AJ29" s="70">
        <v>230523</v>
      </c>
      <c r="AK29" s="197">
        <f>AJ29/'a1'!$BB28*100</f>
        <v>23.135077306603023</v>
      </c>
      <c r="AL29" s="70">
        <v>2225489</v>
      </c>
      <c r="AM29" s="24">
        <f>AL29/'a1'!$BH28*100</f>
        <v>69.911578928850687</v>
      </c>
      <c r="AN29" s="70">
        <v>740590</v>
      </c>
      <c r="AO29" s="197">
        <f>AN29/'a1'!$BH28*100</f>
        <v>23.264916716693509</v>
      </c>
      <c r="AP29" s="70">
        <v>2857316</v>
      </c>
      <c r="AQ29" s="24">
        <f>AP29/'a1'!$BN28*100</f>
        <v>69.27755405755002</v>
      </c>
      <c r="AR29" s="70">
        <v>1074637</v>
      </c>
      <c r="AS29" s="24">
        <f>AR29/'a1'!$BN28*100</f>
        <v>26.055299049787767</v>
      </c>
    </row>
    <row r="30" spans="1:45" ht="12.75" customHeight="1" x14ac:dyDescent="0.2">
      <c r="A30" s="1">
        <v>2004</v>
      </c>
      <c r="B30" s="70">
        <v>22052394</v>
      </c>
      <c r="C30" s="24">
        <f>B30/'a1'!$F29*100</f>
        <v>69.045766174046506</v>
      </c>
      <c r="D30" s="70">
        <v>8215489</v>
      </c>
      <c r="E30" s="197">
        <f>D30/'a1'!$F29*100</f>
        <v>25.722591955297514</v>
      </c>
      <c r="F30" s="70">
        <v>367674</v>
      </c>
      <c r="G30" s="24">
        <f>F30/'a1'!$L29*100</f>
        <v>71.065281468953856</v>
      </c>
      <c r="H30" s="70">
        <v>148374</v>
      </c>
      <c r="I30" s="197">
        <f>H30/'a1'!$L29*100</f>
        <v>28.678231456873643</v>
      </c>
      <c r="J30" s="70">
        <v>93314</v>
      </c>
      <c r="K30" s="24">
        <f>J30/'a1'!$R29*100</f>
        <v>67.775017794628198</v>
      </c>
      <c r="L30" s="70">
        <v>36483</v>
      </c>
      <c r="M30" s="197">
        <f>L30/'a1'!$R29*100</f>
        <v>26.498017170000438</v>
      </c>
      <c r="N30" s="70">
        <v>650028</v>
      </c>
      <c r="O30" s="24">
        <f>N30/'a1'!$X29*100</f>
        <v>69.179513103631777</v>
      </c>
      <c r="P30" s="70">
        <v>257391</v>
      </c>
      <c r="Q30" s="197">
        <f>P30/'a1'!$X29*100</f>
        <v>27.392949314886256</v>
      </c>
      <c r="R30" s="70">
        <v>521064</v>
      </c>
      <c r="S30" s="24">
        <f>R30/'a1'!$AD29*100</f>
        <v>69.528597963235768</v>
      </c>
      <c r="T30" s="70">
        <v>206496</v>
      </c>
      <c r="U30" s="197">
        <f>T30/'a1'!$AD29*100</f>
        <v>27.553961442387752</v>
      </c>
      <c r="V30" s="70">
        <v>5238078</v>
      </c>
      <c r="W30" s="24">
        <f>V30/'a1'!$AJ29*100</f>
        <v>69.512173274095375</v>
      </c>
      <c r="X30" s="70">
        <v>2067045</v>
      </c>
      <c r="Y30" s="197">
        <f>X30/'a1'!$AJ29*100</f>
        <v>27.430822947911899</v>
      </c>
      <c r="Z30" s="70">
        <v>8520985</v>
      </c>
      <c r="AA30" s="24">
        <f>Z30/'a1'!$AP29*100</f>
        <v>68.77507588799385</v>
      </c>
      <c r="AB30" s="70">
        <v>3070776</v>
      </c>
      <c r="AC30" s="197">
        <f>AB30/'a1'!$AP29*100</f>
        <v>24.785028073049091</v>
      </c>
      <c r="AD30" s="70">
        <v>780132</v>
      </c>
      <c r="AE30" s="24">
        <f>AD30/'a1'!$AV29*100</f>
        <v>66.494492119178886</v>
      </c>
      <c r="AF30" s="70">
        <v>285369</v>
      </c>
      <c r="AG30" s="197">
        <f>AF30/'a1'!$AV29*100</f>
        <v>24.3234051693277</v>
      </c>
      <c r="AH30" s="70">
        <v>650550</v>
      </c>
      <c r="AI30" s="24">
        <f>AH30/'a1'!$BB29*100</f>
        <v>65.230796997909366</v>
      </c>
      <c r="AJ30" s="70">
        <v>237300</v>
      </c>
      <c r="AK30" s="197">
        <f>AJ30/'a1'!$BB29*100</f>
        <v>23.794125167325944</v>
      </c>
      <c r="AL30" s="70">
        <v>2272744</v>
      </c>
      <c r="AM30" s="24">
        <f>AL30/'a1'!$BH29*100</f>
        <v>70.172041211343526</v>
      </c>
      <c r="AN30" s="70">
        <v>774625</v>
      </c>
      <c r="AO30" s="197">
        <f>AN30/'a1'!$BH29*100</f>
        <v>23.916911637798616</v>
      </c>
      <c r="AP30" s="70">
        <v>2884726</v>
      </c>
      <c r="AQ30" s="24">
        <f>AP30/'a1'!$BN29*100</f>
        <v>69.417296535062064</v>
      </c>
      <c r="AR30" s="70">
        <v>1109449</v>
      </c>
      <c r="AS30" s="24">
        <f>AR30/'a1'!$BN29*100</f>
        <v>26.697492317650994</v>
      </c>
    </row>
    <row r="31" spans="1:45" ht="12.75" customHeight="1" x14ac:dyDescent="0.2">
      <c r="A31" s="1">
        <v>2005</v>
      </c>
      <c r="B31" s="70">
        <v>22332203</v>
      </c>
      <c r="C31" s="24">
        <f>B31/'a1'!$F30*100</f>
        <v>69.26275043938584</v>
      </c>
      <c r="D31" s="70">
        <v>8481967</v>
      </c>
      <c r="E31" s="197">
        <f>D31/'a1'!$F30*100</f>
        <v>26.306601438116349</v>
      </c>
      <c r="F31" s="70">
        <v>366005</v>
      </c>
      <c r="G31" s="24">
        <f>F31/'a1'!$L30*100</f>
        <v>71.164278353522192</v>
      </c>
      <c r="H31" s="70">
        <v>151518</v>
      </c>
      <c r="I31" s="197">
        <f>H31/'a1'!$L30*100</f>
        <v>29.460442145787557</v>
      </c>
      <c r="J31" s="70">
        <v>93886</v>
      </c>
      <c r="K31" s="24">
        <f>J31/'a1'!$R30*100</f>
        <v>68.000318685855419</v>
      </c>
      <c r="L31" s="70">
        <v>37505</v>
      </c>
      <c r="M31" s="197">
        <f>L31/'a1'!$R30*100</f>
        <v>27.164347744211142</v>
      </c>
      <c r="N31" s="70">
        <v>651004</v>
      </c>
      <c r="O31" s="24">
        <f>N31/'a1'!$X30*100</f>
        <v>69.408517257666077</v>
      </c>
      <c r="P31" s="70">
        <v>264076</v>
      </c>
      <c r="Q31" s="197">
        <f>P31/'a1'!$X30*100</f>
        <v>28.155162799822165</v>
      </c>
      <c r="R31" s="70">
        <v>520765</v>
      </c>
      <c r="S31" s="24">
        <f>R31/'a1'!$AD30*100</f>
        <v>69.615312120268271</v>
      </c>
      <c r="T31" s="70">
        <v>211719</v>
      </c>
      <c r="U31" s="197">
        <f>T31/'a1'!$AD30*100</f>
        <v>28.302371063322372</v>
      </c>
      <c r="V31" s="70">
        <v>5280190</v>
      </c>
      <c r="W31" s="24">
        <f>V31/'a1'!$AJ30*100</f>
        <v>69.646019695132878</v>
      </c>
      <c r="X31" s="70">
        <v>2122624</v>
      </c>
      <c r="Y31" s="197">
        <f>X31/'a1'!$AJ30*100</f>
        <v>27.997536624508157</v>
      </c>
      <c r="Z31" s="70">
        <v>8645828</v>
      </c>
      <c r="AA31" s="24">
        <f>Z31/'a1'!$AP30*100</f>
        <v>69.014345227542321</v>
      </c>
      <c r="AB31" s="70">
        <v>3176438</v>
      </c>
      <c r="AC31" s="197">
        <f>AB31/'a1'!$AP30*100</f>
        <v>25.355557469554579</v>
      </c>
      <c r="AD31" s="70">
        <v>787319</v>
      </c>
      <c r="AE31" s="24">
        <f>AD31/'a1'!$AV30*100</f>
        <v>66.820367626215557</v>
      </c>
      <c r="AF31" s="70">
        <v>294363</v>
      </c>
      <c r="AG31" s="197">
        <f>AF31/'a1'!$AV30*100</f>
        <v>24.982813669625262</v>
      </c>
      <c r="AH31" s="70">
        <v>651607</v>
      </c>
      <c r="AI31" s="24">
        <f>AH31/'a1'!$BB30*100</f>
        <v>65.58635544685005</v>
      </c>
      <c r="AJ31" s="70">
        <v>243528</v>
      </c>
      <c r="AK31" s="197">
        <f>AJ31/'a1'!$BB30*100</f>
        <v>24.511882114925868</v>
      </c>
      <c r="AL31" s="70">
        <v>2341614</v>
      </c>
      <c r="AM31" s="24">
        <f>AL31/'a1'!$BH30*100</f>
        <v>70.491495825053534</v>
      </c>
      <c r="AN31" s="70">
        <v>812014</v>
      </c>
      <c r="AO31" s="197">
        <f>AN31/'a1'!$BH30*100</f>
        <v>24.44471270281311</v>
      </c>
      <c r="AP31" s="70">
        <v>2919815</v>
      </c>
      <c r="AQ31" s="24">
        <f>AP31/'a1'!$BN30*100</f>
        <v>69.584416488166568</v>
      </c>
      <c r="AR31" s="70">
        <v>1145078</v>
      </c>
      <c r="AS31" s="24">
        <f>AR31/'a1'!$BN30*100</f>
        <v>27.289257868541945</v>
      </c>
    </row>
    <row r="32" spans="1:45" ht="12.75" customHeight="1" x14ac:dyDescent="0.2">
      <c r="A32" s="1">
        <v>2006</v>
      </c>
      <c r="B32" s="70">
        <v>22604107</v>
      </c>
      <c r="C32" s="24">
        <f>B32/'a1'!$F31*100</f>
        <v>69.399076048580724</v>
      </c>
      <c r="D32" s="70">
        <v>8746547</v>
      </c>
      <c r="E32" s="197">
        <f>D32/'a1'!$F31*100</f>
        <v>26.85362798961647</v>
      </c>
      <c r="F32" s="70">
        <v>362989</v>
      </c>
      <c r="G32" s="24">
        <f>F32/'a1'!$L31*100</f>
        <v>71.09165225531882</v>
      </c>
      <c r="H32" s="70">
        <v>154359</v>
      </c>
      <c r="I32" s="197">
        <f>H32/'a1'!$L31*100</f>
        <v>30.231319269946905</v>
      </c>
      <c r="J32" s="70">
        <v>93878</v>
      </c>
      <c r="K32" s="24">
        <f>J32/'a1'!$R31*100</f>
        <v>68.092174455461347</v>
      </c>
      <c r="L32" s="70">
        <v>38464</v>
      </c>
      <c r="M32" s="197">
        <f>L32/'a1'!$R31*100</f>
        <v>27.898947551661358</v>
      </c>
      <c r="N32" s="70">
        <v>652101</v>
      </c>
      <c r="O32" s="24">
        <f>N32/'a1'!$X31*100</f>
        <v>69.529257474303748</v>
      </c>
      <c r="P32" s="70">
        <v>270820</v>
      </c>
      <c r="Q32" s="197">
        <f>P32/'a1'!$X31*100</f>
        <v>28.875762357657699</v>
      </c>
      <c r="R32" s="70">
        <v>518791</v>
      </c>
      <c r="S32" s="24">
        <f>R32/'a1'!$AD31*100</f>
        <v>69.578378291383956</v>
      </c>
      <c r="T32" s="70">
        <v>216063</v>
      </c>
      <c r="U32" s="197">
        <f>T32/'a1'!$AD31*100</f>
        <v>28.977590491684111</v>
      </c>
      <c r="V32" s="70">
        <v>5319331</v>
      </c>
      <c r="W32" s="24">
        <f>V32/'a1'!$AJ31*100</f>
        <v>69.698637338193976</v>
      </c>
      <c r="X32" s="70">
        <v>2173211</v>
      </c>
      <c r="Y32" s="197">
        <f>X32/'a1'!$AJ31*100</f>
        <v>28.475356270999846</v>
      </c>
      <c r="Z32" s="70">
        <v>8759564</v>
      </c>
      <c r="AA32" s="24">
        <f>Z32/'a1'!$AP31*100</f>
        <v>69.180196767433898</v>
      </c>
      <c r="AB32" s="70">
        <v>3286659</v>
      </c>
      <c r="AC32" s="197">
        <f>AB32/'a1'!$AP31*100</f>
        <v>25.956967301963608</v>
      </c>
      <c r="AD32" s="70">
        <v>793139</v>
      </c>
      <c r="AE32" s="24">
        <f>AD32/'a1'!$AV31*100</f>
        <v>67.012994693974122</v>
      </c>
      <c r="AF32" s="70">
        <v>302598</v>
      </c>
      <c r="AG32" s="197">
        <f>AF32/'a1'!$AV31*100</f>
        <v>25.56676467606205</v>
      </c>
      <c r="AH32" s="70">
        <v>653104</v>
      </c>
      <c r="AI32" s="24">
        <f>AH32/'a1'!$BB31*100</f>
        <v>65.816330129707055</v>
      </c>
      <c r="AJ32" s="70">
        <v>249278</v>
      </c>
      <c r="AK32" s="197">
        <f>AJ32/'a1'!$BB31*100</f>
        <v>25.120904392061778</v>
      </c>
      <c r="AL32" s="70">
        <v>2421345</v>
      </c>
      <c r="AM32" s="24">
        <f>AL32/'a1'!$BH31*100</f>
        <v>70.769867029477396</v>
      </c>
      <c r="AN32" s="70">
        <v>850817</v>
      </c>
      <c r="AO32" s="197">
        <f>AN32/'a1'!$BH31*100</f>
        <v>24.867255990541981</v>
      </c>
      <c r="AP32" s="70">
        <v>2954688</v>
      </c>
      <c r="AQ32" s="24">
        <f>AP32/'a1'!$BN31*100</f>
        <v>69.65658154464397</v>
      </c>
      <c r="AR32" s="70">
        <v>1180045</v>
      </c>
      <c r="AS32" s="24">
        <f>AR32/'a1'!$BN31*100</f>
        <v>27.819485769343295</v>
      </c>
    </row>
    <row r="33" spans="1:45" ht="12.75" customHeight="1" x14ac:dyDescent="0.2">
      <c r="A33" s="1">
        <v>2007</v>
      </c>
      <c r="B33" s="70">
        <v>22846326</v>
      </c>
      <c r="C33" s="24">
        <f>B33/'a1'!$F32*100</f>
        <v>69.465186507077192</v>
      </c>
      <c r="D33" s="70">
        <v>8997743</v>
      </c>
      <c r="E33" s="197">
        <f>D33/'a1'!$F32*100</f>
        <v>27.358004767932854</v>
      </c>
      <c r="F33" s="70">
        <v>360897</v>
      </c>
      <c r="G33" s="24">
        <f>F33/'a1'!$L32*100</f>
        <v>70.896596974346181</v>
      </c>
      <c r="H33" s="70">
        <v>157054</v>
      </c>
      <c r="I33" s="197">
        <f>H33/'a1'!$L32*100</f>
        <v>30.852553889915864</v>
      </c>
      <c r="J33" s="70">
        <v>93835</v>
      </c>
      <c r="K33" s="24">
        <f>J33/'a1'!$R32*100</f>
        <v>68.140063467166271</v>
      </c>
      <c r="L33" s="70">
        <v>39541</v>
      </c>
      <c r="M33" s="197">
        <f>L33/'a1'!$R32*100</f>
        <v>28.713446470455818</v>
      </c>
      <c r="N33" s="70">
        <v>649920</v>
      </c>
      <c r="O33" s="24">
        <f>N33/'a1'!$X32*100</f>
        <v>69.497970409468294</v>
      </c>
      <c r="P33" s="70">
        <v>276215</v>
      </c>
      <c r="Q33" s="197">
        <f>P33/'a1'!$X32*100</f>
        <v>29.536530490908547</v>
      </c>
      <c r="R33" s="70">
        <v>518002</v>
      </c>
      <c r="S33" s="24">
        <f>R33/'a1'!$AD32*100</f>
        <v>69.490361267992967</v>
      </c>
      <c r="T33" s="70">
        <v>220317</v>
      </c>
      <c r="U33" s="197">
        <f>T33/'a1'!$AD32*100</f>
        <v>29.555692687442146</v>
      </c>
      <c r="V33" s="70">
        <v>5361123</v>
      </c>
      <c r="W33" s="24">
        <f>V33/'a1'!$AJ32*100</f>
        <v>69.693762674847903</v>
      </c>
      <c r="X33" s="70">
        <v>2221535</v>
      </c>
      <c r="Y33" s="197">
        <f>X33/'a1'!$AJ32*100</f>
        <v>28.879608444698661</v>
      </c>
      <c r="Z33" s="70">
        <v>8838921</v>
      </c>
      <c r="AA33" s="24">
        <f>Z33/'a1'!$AP32*100</f>
        <v>69.242686308086249</v>
      </c>
      <c r="AB33" s="70">
        <v>3391514</v>
      </c>
      <c r="AC33" s="197">
        <f>AB33/'a1'!$AP32*100</f>
        <v>26.568575509554034</v>
      </c>
      <c r="AD33" s="70">
        <v>798388</v>
      </c>
      <c r="AE33" s="24">
        <f>AD33/'a1'!$AV32*100</f>
        <v>67.122677280011033</v>
      </c>
      <c r="AF33" s="70">
        <v>309447</v>
      </c>
      <c r="AG33" s="197">
        <f>AF33/'a1'!$AV32*100</f>
        <v>26.01606125877089</v>
      </c>
      <c r="AH33" s="70">
        <v>661749</v>
      </c>
      <c r="AI33" s="24">
        <f>AH33/'a1'!$BB32*100</f>
        <v>66.037937318002463</v>
      </c>
      <c r="AJ33" s="70">
        <v>257096</v>
      </c>
      <c r="AK33" s="197">
        <f>AJ33/'a1'!$BB32*100</f>
        <v>25.656388649940027</v>
      </c>
      <c r="AL33" s="70">
        <v>2496642</v>
      </c>
      <c r="AM33" s="24">
        <f>AL33/'a1'!$BH32*100</f>
        <v>71.045381942893187</v>
      </c>
      <c r="AN33" s="70">
        <v>887621</v>
      </c>
      <c r="AO33" s="197">
        <f>AN33/'a1'!$BH32*100</f>
        <v>25.258476371675549</v>
      </c>
      <c r="AP33" s="70">
        <v>2990608</v>
      </c>
      <c r="AQ33" s="24">
        <f>AP33/'a1'!$BN32*100</f>
        <v>69.695107442646645</v>
      </c>
      <c r="AR33" s="70">
        <v>1212330</v>
      </c>
      <c r="AS33" s="24">
        <f>AR33/'a1'!$BN32*100</f>
        <v>28.252940407416755</v>
      </c>
    </row>
    <row r="34" spans="1:45" ht="12.75" customHeight="1" x14ac:dyDescent="0.2">
      <c r="A34" s="1">
        <v>2008</v>
      </c>
      <c r="B34" s="70">
        <v>23089663</v>
      </c>
      <c r="C34" s="24">
        <f>B34/'a1'!$F33*100</f>
        <v>69.448239071939028</v>
      </c>
      <c r="D34" s="70">
        <v>9245201</v>
      </c>
      <c r="E34" s="197">
        <f>D34/'a1'!$F33*100</f>
        <v>27.807375504619952</v>
      </c>
      <c r="F34" s="70">
        <v>361414</v>
      </c>
      <c r="G34" s="24">
        <f>F34/'a1'!$L33*100</f>
        <v>70.648143261221847</v>
      </c>
      <c r="H34" s="70">
        <v>159671</v>
      </c>
      <c r="I34" s="197">
        <f>H34/'a1'!$L33*100</f>
        <v>31.212016365338791</v>
      </c>
      <c r="J34" s="70">
        <v>94525</v>
      </c>
      <c r="K34" s="24">
        <f>J34/'a1'!$R33*100</f>
        <v>68.133000807288667</v>
      </c>
      <c r="L34" s="70">
        <v>40782</v>
      </c>
      <c r="M34" s="197">
        <f>L34/'a1'!$R33*100</f>
        <v>29.395398454618842</v>
      </c>
      <c r="N34" s="70">
        <v>649538</v>
      </c>
      <c r="O34" s="24">
        <f>N34/'a1'!$X33*100</f>
        <v>69.397680468820951</v>
      </c>
      <c r="P34" s="70">
        <v>281438</v>
      </c>
      <c r="Q34" s="197">
        <f>P34/'a1'!$X33*100</f>
        <v>30.06928677888596</v>
      </c>
      <c r="R34" s="70">
        <v>518374</v>
      </c>
      <c r="S34" s="24">
        <f>R34/'a1'!$AD33*100</f>
        <v>69.405723849372379</v>
      </c>
      <c r="T34" s="70">
        <v>224677</v>
      </c>
      <c r="U34" s="197">
        <f>T34/'a1'!$AD33*100</f>
        <v>30.082276150627614</v>
      </c>
      <c r="V34" s="70">
        <v>5399899</v>
      </c>
      <c r="W34" s="24">
        <f>V34/'a1'!$AJ33*100</f>
        <v>69.571857090548434</v>
      </c>
      <c r="X34" s="70">
        <v>2267018</v>
      </c>
      <c r="Y34" s="197">
        <f>X34/'a1'!$AJ33*100</f>
        <v>29.208074506152968</v>
      </c>
      <c r="Z34" s="70">
        <v>8919528</v>
      </c>
      <c r="AA34" s="24">
        <f>Z34/'a1'!$AP33*100</f>
        <v>69.230439658287793</v>
      </c>
      <c r="AB34" s="70">
        <v>3498591</v>
      </c>
      <c r="AC34" s="197">
        <f>AB34/'a1'!$AP33*100</f>
        <v>27.154911461069318</v>
      </c>
      <c r="AD34" s="70">
        <v>803983</v>
      </c>
      <c r="AE34" s="24">
        <f>AD34/'a1'!$AV33*100</f>
        <v>67.123488959037942</v>
      </c>
      <c r="AF34" s="70">
        <v>315678</v>
      </c>
      <c r="AG34" s="197">
        <f>AF34/'a1'!$AV33*100</f>
        <v>26.355543273441327</v>
      </c>
      <c r="AH34" s="70">
        <v>674099</v>
      </c>
      <c r="AI34" s="24">
        <f>AH34/'a1'!$BB33*100</f>
        <v>66.259111747175055</v>
      </c>
      <c r="AJ34" s="70">
        <v>265851</v>
      </c>
      <c r="AK34" s="197">
        <f>AJ34/'a1'!$BB33*100</f>
        <v>26.13125240817482</v>
      </c>
      <c r="AL34" s="70">
        <v>2559155</v>
      </c>
      <c r="AM34" s="24">
        <f>AL34/'a1'!$BH33*100</f>
        <v>71.169186915562975</v>
      </c>
      <c r="AN34" s="70">
        <v>920616</v>
      </c>
      <c r="AO34" s="197">
        <f>AN34/'a1'!$BH33*100</f>
        <v>25.602002294295545</v>
      </c>
      <c r="AP34" s="70">
        <v>3032069</v>
      </c>
      <c r="AQ34" s="24">
        <f>AP34/'a1'!$BN33*100</f>
        <v>69.713344881450922</v>
      </c>
      <c r="AR34" s="70">
        <v>1245007</v>
      </c>
      <c r="AS34" s="24">
        <f>AR34/'a1'!$BN33*100</f>
        <v>28.625206870562831</v>
      </c>
    </row>
    <row r="35" spans="1:45" ht="12.75" customHeight="1" x14ac:dyDescent="0.2">
      <c r="A35" s="1">
        <v>2009</v>
      </c>
      <c r="B35" s="70">
        <v>23339416</v>
      </c>
      <c r="C35" s="24">
        <f>B35/'a1'!$F34*100</f>
        <v>69.400440421338416</v>
      </c>
      <c r="D35" s="70">
        <v>9476774</v>
      </c>
      <c r="E35" s="197">
        <f>D35/'a1'!$F34*100</f>
        <v>28.179466417389747</v>
      </c>
      <c r="F35" s="70">
        <v>363626</v>
      </c>
      <c r="G35" s="24">
        <f>F35/'a1'!$L34*100</f>
        <v>70.369101735685774</v>
      </c>
      <c r="H35" s="70">
        <v>162883</v>
      </c>
      <c r="I35" s="197">
        <f>H35/'a1'!$L34*100</f>
        <v>31.521206948935731</v>
      </c>
      <c r="J35" s="70">
        <v>95195</v>
      </c>
      <c r="K35" s="24">
        <f>J35/'a1'!$R34*100</f>
        <v>68.058167051539613</v>
      </c>
      <c r="L35" s="70">
        <v>41826</v>
      </c>
      <c r="M35" s="197">
        <f>L35/'a1'!$R34*100</f>
        <v>29.90284043382211</v>
      </c>
      <c r="N35" s="70">
        <v>650112</v>
      </c>
      <c r="O35" s="24">
        <f>N35/'a1'!$X34*100</f>
        <v>69.288666540192224</v>
      </c>
      <c r="P35" s="70">
        <v>286099</v>
      </c>
      <c r="Q35" s="197">
        <f>P35/'a1'!$X34*100</f>
        <v>30.492312414603106</v>
      </c>
      <c r="R35" s="70">
        <v>519440</v>
      </c>
      <c r="S35" s="24">
        <f>R35/'a1'!$AD34*100</f>
        <v>69.262730080164701</v>
      </c>
      <c r="T35" s="70">
        <v>228770</v>
      </c>
      <c r="U35" s="197">
        <f>T35/'a1'!$AD34*100</f>
        <v>30.504456261434004</v>
      </c>
      <c r="V35" s="70">
        <v>5443359</v>
      </c>
      <c r="W35" s="24">
        <f>V35/'a1'!$AJ34*100</f>
        <v>69.395945774527135</v>
      </c>
      <c r="X35" s="70">
        <v>2307846</v>
      </c>
      <c r="Y35" s="197">
        <f>X35/'a1'!$AJ34*100</f>
        <v>29.422118929131692</v>
      </c>
      <c r="Z35" s="70">
        <v>8994471</v>
      </c>
      <c r="AA35" s="24">
        <f>Z35/'a1'!$AP34*100</f>
        <v>69.193875101056307</v>
      </c>
      <c r="AB35" s="70">
        <v>3600139</v>
      </c>
      <c r="AC35" s="197">
        <f>AB35/'a1'!$AP34*100</f>
        <v>27.695633051954001</v>
      </c>
      <c r="AD35" s="70">
        <v>811449</v>
      </c>
      <c r="AE35" s="24">
        <f>AD35/'a1'!$AV34*100</f>
        <v>67.142082900654088</v>
      </c>
      <c r="AF35" s="70">
        <v>321595</v>
      </c>
      <c r="AG35" s="197">
        <f>AF35/'a1'!$AV34*100</f>
        <v>26.60987708461758</v>
      </c>
      <c r="AH35" s="70">
        <v>688258</v>
      </c>
      <c r="AI35" s="24">
        <f>AH35/'a1'!$BB34*100</f>
        <v>66.511788370791777</v>
      </c>
      <c r="AJ35" s="70">
        <v>274019</v>
      </c>
      <c r="AK35" s="197">
        <f>AJ35/'a1'!$BB34*100</f>
        <v>26.480612993348419</v>
      </c>
      <c r="AL35" s="70">
        <v>2621142</v>
      </c>
      <c r="AM35" s="24">
        <f>AL35/'a1'!$BH34*100</f>
        <v>71.245851465475766</v>
      </c>
      <c r="AN35" s="70">
        <v>953347</v>
      </c>
      <c r="AO35" s="197">
        <f>AN35/'a1'!$BH34*100</f>
        <v>25.913139676162881</v>
      </c>
      <c r="AP35" s="70">
        <v>3074438</v>
      </c>
      <c r="AQ35" s="24">
        <f>AP35/'a1'!$BN34*100</f>
        <v>69.70703861432898</v>
      </c>
      <c r="AR35" s="70">
        <v>1273633</v>
      </c>
      <c r="AS35" s="24">
        <f>AR35/'a1'!$BN34*100</f>
        <v>28.877207708037588</v>
      </c>
    </row>
    <row r="36" spans="1:45" ht="12.75" customHeight="1" x14ac:dyDescent="0.2">
      <c r="A36" s="1">
        <v>2010</v>
      </c>
      <c r="B36" s="70">
        <v>23578701</v>
      </c>
      <c r="C36" s="24">
        <f>B36/'a1'!$F35*100</f>
        <v>69.337084486098917</v>
      </c>
      <c r="D36" s="70">
        <v>9681872</v>
      </c>
      <c r="E36" s="197">
        <f>D36/'a1'!$F35*100</f>
        <v>28.471151860638777</v>
      </c>
      <c r="F36" s="70">
        <v>366137</v>
      </c>
      <c r="G36" s="24">
        <f>F36/'a1'!$L35*100</f>
        <v>70.140919000310348</v>
      </c>
      <c r="H36" s="70">
        <v>165946</v>
      </c>
      <c r="I36" s="197">
        <f>H36/'a1'!$L35*100</f>
        <v>31.790299654024313</v>
      </c>
      <c r="J36" s="70">
        <v>96424</v>
      </c>
      <c r="K36" s="24">
        <f>J36/'a1'!$R35*100</f>
        <v>68.074891982717233</v>
      </c>
      <c r="L36" s="70">
        <v>42993</v>
      </c>
      <c r="M36" s="197">
        <f>L36/'a1'!$R35*100</f>
        <v>30.352856457033123</v>
      </c>
      <c r="N36" s="70">
        <v>652140</v>
      </c>
      <c r="O36" s="24">
        <f>N36/'a1'!$X35*100</f>
        <v>69.218718157733846</v>
      </c>
      <c r="P36" s="70">
        <v>290323</v>
      </c>
      <c r="Q36" s="197">
        <f>P36/'a1'!$X35*100</f>
        <v>30.815140785272739</v>
      </c>
      <c r="R36" s="70">
        <v>520463</v>
      </c>
      <c r="S36" s="24">
        <f>R36/'a1'!$AD35*100</f>
        <v>69.115471545773502</v>
      </c>
      <c r="T36" s="70">
        <v>232570</v>
      </c>
      <c r="U36" s="197">
        <f>T36/'a1'!$AD35*100</f>
        <v>30.884395658097773</v>
      </c>
      <c r="V36" s="70">
        <v>5486502</v>
      </c>
      <c r="W36" s="24">
        <f>V36/'a1'!$AJ35*100</f>
        <v>69.191204113157994</v>
      </c>
      <c r="X36" s="70">
        <v>2342796</v>
      </c>
      <c r="Y36" s="197">
        <f>X36/'a1'!$AJ35*100</f>
        <v>29.545396362106512</v>
      </c>
      <c r="Z36" s="70">
        <v>9090570</v>
      </c>
      <c r="AA36" s="24">
        <f>Z36/'a1'!$AP35*100</f>
        <v>69.200952675225579</v>
      </c>
      <c r="AB36" s="70">
        <v>3695454</v>
      </c>
      <c r="AC36" s="197">
        <f>AB36/'a1'!$AP35*100</f>
        <v>28.131232405390762</v>
      </c>
      <c r="AD36" s="70">
        <v>819961</v>
      </c>
      <c r="AE36" s="24">
        <f>AD36/'a1'!$AV35*100</f>
        <v>67.166865173306945</v>
      </c>
      <c r="AF36" s="70">
        <v>327249</v>
      </c>
      <c r="AG36" s="197">
        <f>AF36/'a1'!$AV35*100</f>
        <v>26.806505993699119</v>
      </c>
      <c r="AH36" s="70">
        <v>701257</v>
      </c>
      <c r="AI36" s="24">
        <f>AH36/'a1'!$BB35*100</f>
        <v>66.695801701688936</v>
      </c>
      <c r="AJ36" s="70">
        <v>280808</v>
      </c>
      <c r="AK36" s="197">
        <f>AJ36/'a1'!$BB35*100</f>
        <v>26.707347925579167</v>
      </c>
      <c r="AL36" s="70">
        <v>2654195</v>
      </c>
      <c r="AM36" s="24">
        <f>AL36/'a1'!$BH35*100</f>
        <v>71.117927045977282</v>
      </c>
      <c r="AN36" s="70">
        <v>979973</v>
      </c>
      <c r="AO36" s="197">
        <f>AN36/'a1'!$BH35*100</f>
        <v>26.257923144692647</v>
      </c>
      <c r="AP36" s="70">
        <v>3111772</v>
      </c>
      <c r="AQ36" s="24">
        <f>AP36/'a1'!$BN35*100</f>
        <v>69.683849069668128</v>
      </c>
      <c r="AR36" s="70">
        <v>1296340</v>
      </c>
      <c r="AS36" s="24">
        <f>AR36/'a1'!$BN35*100</f>
        <v>29.029749256363761</v>
      </c>
    </row>
    <row r="37" spans="1:45" ht="12.75" customHeight="1" x14ac:dyDescent="0.2">
      <c r="A37" s="1">
        <v>2011</v>
      </c>
      <c r="B37" s="70">
        <v>23755272</v>
      </c>
      <c r="C37" s="24">
        <f>B37/'a1'!$F36*100</f>
        <v>69.178249559010084</v>
      </c>
      <c r="D37" s="70">
        <v>9813861</v>
      </c>
      <c r="E37" s="197">
        <f>D37/'a1'!$F36*100</f>
        <v>28.579160255266128</v>
      </c>
      <c r="F37" s="70">
        <v>365560</v>
      </c>
      <c r="G37" s="24">
        <f>F37/'a1'!$L36*100</f>
        <v>69.636445028621495</v>
      </c>
      <c r="H37" s="70">
        <v>167027</v>
      </c>
      <c r="I37" s="197">
        <f>H37/'a1'!$L36*100</f>
        <v>31.817393871855682</v>
      </c>
      <c r="J37" s="70">
        <v>97905</v>
      </c>
      <c r="K37" s="24">
        <f>J37/'a1'!$R36*100</f>
        <v>68.028321683180707</v>
      </c>
      <c r="L37" s="70">
        <v>43760</v>
      </c>
      <c r="M37" s="197">
        <f>L37/'a1'!$R36*100</f>
        <v>30.406203532567154</v>
      </c>
      <c r="N37" s="70">
        <v>652163</v>
      </c>
      <c r="O37" s="24">
        <f>N37/'a1'!$X36*100</f>
        <v>69.078111842558215</v>
      </c>
      <c r="P37" s="70">
        <v>291961</v>
      </c>
      <c r="Q37" s="197">
        <f>P37/'a1'!$X36*100</f>
        <v>30.924959882215241</v>
      </c>
      <c r="R37" s="70">
        <v>520475</v>
      </c>
      <c r="S37" s="24">
        <f>R37/'a1'!$AD36*100</f>
        <v>68.883256792705041</v>
      </c>
      <c r="T37" s="70">
        <v>234925</v>
      </c>
      <c r="U37" s="197">
        <f>T37/'a1'!$AD36*100</f>
        <v>31.091597294829203</v>
      </c>
      <c r="V37" s="70">
        <v>5515483</v>
      </c>
      <c r="W37" s="24">
        <f>V37/'a1'!$AJ36*100</f>
        <v>68.902747073732357</v>
      </c>
      <c r="X37" s="70">
        <v>2361132</v>
      </c>
      <c r="Y37" s="197">
        <f>X37/'a1'!$AJ36*100</f>
        <v>29.496687960727247</v>
      </c>
      <c r="Z37" s="70">
        <v>9166115</v>
      </c>
      <c r="AA37" s="24">
        <f>Z37/'a1'!$AP36*100</f>
        <v>69.113833187117351</v>
      </c>
      <c r="AB37" s="70">
        <v>3759312</v>
      </c>
      <c r="AC37" s="197">
        <f>AB37/'a1'!$AP36*100</f>
        <v>28.345756350027091</v>
      </c>
      <c r="AD37" s="70">
        <v>828173</v>
      </c>
      <c r="AE37" s="24">
        <f>AD37/'a1'!$AV36*100</f>
        <v>67.148091422325976</v>
      </c>
      <c r="AF37" s="70">
        <v>330738</v>
      </c>
      <c r="AG37" s="197">
        <f>AF37/'a1'!$AV36*100</f>
        <v>26.816166985445367</v>
      </c>
      <c r="AH37" s="70">
        <v>711823</v>
      </c>
      <c r="AI37" s="24">
        <f>AH37/'a1'!$BB36*100</f>
        <v>66.796382714578087</v>
      </c>
      <c r="AJ37" s="70">
        <v>285226</v>
      </c>
      <c r="AK37" s="197">
        <f>AJ37/'a1'!$BB36*100</f>
        <v>26.765172038762795</v>
      </c>
      <c r="AL37" s="70">
        <v>2686932</v>
      </c>
      <c r="AM37" s="24">
        <f>AL37/'a1'!$BH36*100</f>
        <v>70.938259447343441</v>
      </c>
      <c r="AN37" s="70">
        <v>1000215</v>
      </c>
      <c r="AO37" s="197">
        <f>AN37/'a1'!$BH36*100</f>
        <v>26.4068875480007</v>
      </c>
      <c r="AP37" s="70">
        <v>3130013</v>
      </c>
      <c r="AQ37" s="24">
        <f>AP37/'a1'!$BN36*100</f>
        <v>69.496864771874712</v>
      </c>
      <c r="AR37" s="70">
        <v>1311545</v>
      </c>
      <c r="AS37" s="24">
        <f>AR37/'a1'!$BN36*100</f>
        <v>29.120730651031934</v>
      </c>
    </row>
    <row r="38" spans="1:45" ht="12.75" customHeight="1" x14ac:dyDescent="0.2">
      <c r="A38" s="1">
        <v>2012</v>
      </c>
      <c r="B38" s="70">
        <v>23898991</v>
      </c>
      <c r="C38" s="24">
        <f>B38/'a1'!$F37*100</f>
        <v>68.846596537158064</v>
      </c>
      <c r="D38" s="70">
        <v>9885919</v>
      </c>
      <c r="E38" s="197">
        <f>D38/'a1'!$F37*100</f>
        <v>28.478686685643972</v>
      </c>
      <c r="F38" s="70">
        <v>363777</v>
      </c>
      <c r="G38" s="24">
        <f>F38/'a1'!$L37*100</f>
        <v>69.128241185021892</v>
      </c>
      <c r="H38" s="70">
        <v>167908</v>
      </c>
      <c r="I38" s="197">
        <f>H38/'a1'!$L37*100</f>
        <v>31.907417788630553</v>
      </c>
      <c r="J38" s="70">
        <v>97641</v>
      </c>
      <c r="K38" s="24">
        <f>J38/'a1'!$R37*100</f>
        <v>67.611397707994328</v>
      </c>
      <c r="L38" s="70">
        <v>43910</v>
      </c>
      <c r="M38" s="197">
        <f>L38/'a1'!$R37*100</f>
        <v>30.405428798947476</v>
      </c>
      <c r="N38" s="70">
        <v>646442</v>
      </c>
      <c r="O38" s="24">
        <f>N38/'a1'!$X37*100</f>
        <v>68.539796408468106</v>
      </c>
      <c r="P38" s="70">
        <v>291317</v>
      </c>
      <c r="Q38" s="197">
        <f>P38/'a1'!$X37*100</f>
        <v>30.887237942964259</v>
      </c>
      <c r="R38" s="70">
        <v>518042</v>
      </c>
      <c r="S38" s="24">
        <f>R38/'a1'!$AD37*100</f>
        <v>68.332363831103478</v>
      </c>
      <c r="T38" s="70">
        <v>235833</v>
      </c>
      <c r="U38" s="197">
        <f>T38/'a1'!$AD37*100</f>
        <v>31.107567261690416</v>
      </c>
      <c r="V38" s="70">
        <v>5517295</v>
      </c>
      <c r="W38" s="24">
        <f>V38/'a1'!$AJ37*100</f>
        <v>68.45489786782521</v>
      </c>
      <c r="X38" s="70">
        <v>2369075</v>
      </c>
      <c r="Y38" s="197">
        <f>X38/'a1'!$AJ37*100</f>
        <v>29.393894501964823</v>
      </c>
      <c r="Z38" s="70">
        <v>9214186</v>
      </c>
      <c r="AA38" s="24">
        <f>Z38/'a1'!$AP37*100</f>
        <v>68.801788840267491</v>
      </c>
      <c r="AB38" s="70">
        <v>3786583</v>
      </c>
      <c r="AC38" s="197">
        <f>AB38/'a1'!$AP37*100</f>
        <v>28.274194160194572</v>
      </c>
      <c r="AD38" s="70">
        <v>836466</v>
      </c>
      <c r="AE38" s="24">
        <f>AD38/'a1'!$AV37*100</f>
        <v>66.965816824034064</v>
      </c>
      <c r="AF38" s="70">
        <v>332093</v>
      </c>
      <c r="AG38" s="197">
        <f>AF38/'a1'!$AV37*100</f>
        <v>26.586710047442384</v>
      </c>
      <c r="AH38" s="70">
        <v>722365</v>
      </c>
      <c r="AI38" s="24">
        <f>AH38/'a1'!$BB37*100</f>
        <v>66.700061403225291</v>
      </c>
      <c r="AJ38" s="70">
        <v>286862</v>
      </c>
      <c r="AK38" s="197">
        <f>AJ38/'a1'!$BB37*100</f>
        <v>26.487597010170777</v>
      </c>
      <c r="AL38" s="70">
        <v>2734665</v>
      </c>
      <c r="AM38" s="24">
        <f>AL38/'a1'!$BH37*100</f>
        <v>70.627645471386884</v>
      </c>
      <c r="AN38" s="70">
        <v>1015034</v>
      </c>
      <c r="AO38" s="197">
        <f>AN38/'a1'!$BH37*100</f>
        <v>26.215079906827238</v>
      </c>
      <c r="AP38" s="70">
        <v>3166691</v>
      </c>
      <c r="AQ38" s="24">
        <f>AP38/'a1'!$BN37*100</f>
        <v>69.279891381633149</v>
      </c>
      <c r="AR38" s="70">
        <v>1328905</v>
      </c>
      <c r="AS38" s="24">
        <f>AR38/'a1'!$BN37*100</f>
        <v>29.073374717176133</v>
      </c>
    </row>
    <row r="39" spans="1:45" ht="12.75" customHeight="1" x14ac:dyDescent="0.2">
      <c r="A39" s="1">
        <v>2013</v>
      </c>
      <c r="B39" s="70">
        <v>24025919</v>
      </c>
      <c r="C39" s="24">
        <f>B39/'a1'!$F38*100</f>
        <v>68.487000025540894</v>
      </c>
      <c r="D39" s="70">
        <v>9957185</v>
      </c>
      <c r="E39" s="197">
        <f>D39/'a1'!$F38*100</f>
        <v>28.383419146186061</v>
      </c>
      <c r="F39" s="70">
        <v>361677</v>
      </c>
      <c r="G39" s="24">
        <f>F39/'a1'!$L38*100</f>
        <v>68.63462122362229</v>
      </c>
      <c r="H39" s="70">
        <v>168666</v>
      </c>
      <c r="I39" s="197">
        <f>H39/'a1'!$L38*100</f>
        <v>32.007362987703054</v>
      </c>
      <c r="J39" s="70">
        <v>96346</v>
      </c>
      <c r="K39" s="24">
        <f>J39/'a1'!$R38*100</f>
        <v>66.933903933528782</v>
      </c>
      <c r="L39" s="70">
        <v>43649</v>
      </c>
      <c r="M39" s="197">
        <f>L39/'a1'!$R38*100</f>
        <v>30.324019396701452</v>
      </c>
      <c r="N39" s="70">
        <v>638630</v>
      </c>
      <c r="O39" s="24">
        <f>N39/'a1'!$X38*100</f>
        <v>67.953241513160137</v>
      </c>
      <c r="P39" s="70">
        <v>290251</v>
      </c>
      <c r="Q39" s="197">
        <f>P39/'a1'!$X38*100</f>
        <v>30.884074193877897</v>
      </c>
      <c r="R39" s="70">
        <v>513727</v>
      </c>
      <c r="S39" s="24">
        <f>R39/'a1'!$AD38*100</f>
        <v>67.750682152978996</v>
      </c>
      <c r="T39" s="70">
        <v>236131</v>
      </c>
      <c r="U39" s="197">
        <f>T39/'a1'!$AD38*100</f>
        <v>31.141124230311203</v>
      </c>
      <c r="V39" s="70">
        <v>5511433</v>
      </c>
      <c r="W39" s="24">
        <f>V39/'a1'!$AJ38*100</f>
        <v>67.968330800085099</v>
      </c>
      <c r="X39" s="70">
        <v>2372145</v>
      </c>
      <c r="Y39" s="197">
        <f>X39/'a1'!$AJ38*100</f>
        <v>29.253868470462734</v>
      </c>
      <c r="Z39" s="70">
        <v>9250525</v>
      </c>
      <c r="AA39" s="24">
        <f>Z39/'a1'!$AP38*100</f>
        <v>68.462049236295528</v>
      </c>
      <c r="AB39" s="70">
        <v>3815353</v>
      </c>
      <c r="AC39" s="197">
        <f>AB39/'a1'!$AP38*100</f>
        <v>28.236979516281274</v>
      </c>
      <c r="AD39" s="70">
        <v>843163</v>
      </c>
      <c r="AE39" s="24">
        <f>AD39/'a1'!$AV38*100</f>
        <v>66.73798255966274</v>
      </c>
      <c r="AF39" s="70">
        <v>333210</v>
      </c>
      <c r="AG39" s="197">
        <f>AF39/'a1'!$AV38*100</f>
        <v>26.374216099028569</v>
      </c>
      <c r="AH39" s="70">
        <v>731534</v>
      </c>
      <c r="AI39" s="24">
        <f>AH39/'a1'!$BB38*100</f>
        <v>66.571599136565993</v>
      </c>
      <c r="AJ39" s="70">
        <v>288045</v>
      </c>
      <c r="AK39" s="197">
        <f>AJ39/'a1'!$BB38*100</f>
        <v>26.212884532082104</v>
      </c>
      <c r="AL39" s="70">
        <v>2799140</v>
      </c>
      <c r="AM39" s="24">
        <f>AL39/'a1'!$BH38*100</f>
        <v>70.356101195114178</v>
      </c>
      <c r="AN39" s="70">
        <v>1032977</v>
      </c>
      <c r="AO39" s="197">
        <f>AN39/'a1'!$BH38*100</f>
        <v>25.96377256736907</v>
      </c>
      <c r="AP39" s="70">
        <v>3197885</v>
      </c>
      <c r="AQ39" s="24">
        <f>AP39/'a1'!$BN38*100</f>
        <v>68.995131115959779</v>
      </c>
      <c r="AR39" s="70">
        <v>1347883</v>
      </c>
      <c r="AS39" s="24">
        <f>AR39/'a1'!$BN38*100</f>
        <v>29.080897003479873</v>
      </c>
    </row>
    <row r="40" spans="1:45" ht="12.75" customHeight="1" x14ac:dyDescent="0.2">
      <c r="A40" s="1">
        <v>2014</v>
      </c>
      <c r="B40" s="70">
        <v>24143101</v>
      </c>
      <c r="C40" s="24">
        <f>B40/'a1'!$F39*100</f>
        <v>68.135282583714769</v>
      </c>
      <c r="D40" s="70">
        <v>10028161</v>
      </c>
      <c r="E40" s="197">
        <f>D40/'a1'!$F39*100</f>
        <v>28.300903994478084</v>
      </c>
      <c r="F40" s="70">
        <v>359505</v>
      </c>
      <c r="G40" s="24">
        <f>F40/'a1'!$L39*100</f>
        <v>68.091937041877387</v>
      </c>
      <c r="H40" s="70">
        <v>169107</v>
      </c>
      <c r="I40" s="197">
        <f>H40/'a1'!$L39*100</f>
        <v>32.029660776180464</v>
      </c>
      <c r="J40" s="70">
        <v>95521</v>
      </c>
      <c r="K40" s="24">
        <f>J40/'a1'!$R39*100</f>
        <v>66.290294597314272</v>
      </c>
      <c r="L40" s="70">
        <v>43445</v>
      </c>
      <c r="M40" s="197">
        <f>L40/'a1'!$R39*100</f>
        <v>30.15024810021167</v>
      </c>
      <c r="N40" s="70">
        <v>631999</v>
      </c>
      <c r="O40" s="24">
        <f>N40/'a1'!$X39*100</f>
        <v>67.393960979687932</v>
      </c>
      <c r="P40" s="70">
        <v>289358</v>
      </c>
      <c r="Q40" s="197">
        <f>P40/'a1'!$X39*100</f>
        <v>30.856032622141083</v>
      </c>
      <c r="R40" s="70">
        <v>509190</v>
      </c>
      <c r="S40" s="24">
        <f>R40/'a1'!$AD39*100</f>
        <v>67.117287522556296</v>
      </c>
      <c r="T40" s="70">
        <v>236150</v>
      </c>
      <c r="U40" s="197">
        <f>T40/'a1'!$AD39*100</f>
        <v>31.127373767064693</v>
      </c>
      <c r="V40" s="70">
        <v>5493403</v>
      </c>
      <c r="W40" s="24">
        <f>V40/'a1'!$AJ39*100</f>
        <v>67.424110482495621</v>
      </c>
      <c r="X40" s="70">
        <v>2371044</v>
      </c>
      <c r="Y40" s="197">
        <f>X40/'a1'!$AJ39*100</f>
        <v>29.10136624144603</v>
      </c>
      <c r="Z40" s="70">
        <v>9280034</v>
      </c>
      <c r="AA40" s="24">
        <f>Z40/'a1'!$AP39*100</f>
        <v>68.146537724294362</v>
      </c>
      <c r="AB40" s="70">
        <v>3844683</v>
      </c>
      <c r="AC40" s="197">
        <f>AB40/'a1'!$AP39*100</f>
        <v>28.232852928928192</v>
      </c>
      <c r="AD40" s="70">
        <v>850052</v>
      </c>
      <c r="AE40" s="24">
        <f>AD40/'a1'!$AV39*100</f>
        <v>66.54418067596923</v>
      </c>
      <c r="AF40" s="70">
        <v>334423</v>
      </c>
      <c r="AG40" s="197">
        <f>AF40/'a1'!$AV39*100</f>
        <v>26.179462590758749</v>
      </c>
      <c r="AH40" s="70">
        <v>738238</v>
      </c>
      <c r="AI40" s="24">
        <f>AH40/'a1'!$BB39*100</f>
        <v>66.388966077901841</v>
      </c>
      <c r="AJ40" s="70">
        <v>289179</v>
      </c>
      <c r="AK40" s="197">
        <f>AJ40/'a1'!$BB39*100</f>
        <v>26.005563004670012</v>
      </c>
      <c r="AL40" s="70">
        <v>2862944</v>
      </c>
      <c r="AM40" s="24">
        <f>AL40/'a1'!$BH39*100</f>
        <v>70.14834349397529</v>
      </c>
      <c r="AN40" s="70">
        <v>1050451</v>
      </c>
      <c r="AO40" s="197">
        <f>AN40/'a1'!$BH39*100</f>
        <v>25.738330044733615</v>
      </c>
      <c r="AP40" s="70">
        <v>3239852</v>
      </c>
      <c r="AQ40" s="24">
        <f>AP40/'a1'!$BN39*100</f>
        <v>68.747388700001764</v>
      </c>
      <c r="AR40" s="70">
        <v>1370890</v>
      </c>
      <c r="AS40" s="24">
        <f>AR40/'a1'!$BN39*100</f>
        <v>29.089324973778254</v>
      </c>
    </row>
    <row r="41" spans="1:45" ht="12.75" customHeight="1" x14ac:dyDescent="0.2">
      <c r="A41" s="1">
        <v>2015</v>
      </c>
      <c r="B41" s="70">
        <v>24186838</v>
      </c>
      <c r="C41" s="24">
        <f>B41/'a1'!$F40*100</f>
        <v>67.741711422465599</v>
      </c>
      <c r="D41" s="70">
        <v>10087045</v>
      </c>
      <c r="E41" s="197">
        <f>D41/'a1'!$F40*100</f>
        <v>28.251468484446974</v>
      </c>
      <c r="F41" s="70">
        <v>356770</v>
      </c>
      <c r="G41" s="24">
        <f>F41/'a1'!$L40*100</f>
        <v>67.525570268080884</v>
      </c>
      <c r="H41" s="70">
        <v>169067</v>
      </c>
      <c r="I41" s="197">
        <f>H41/'a1'!$L40*100</f>
        <v>31.999174786315081</v>
      </c>
      <c r="J41" s="70">
        <v>95051</v>
      </c>
      <c r="K41" s="24">
        <f>J41/'a1'!$R40*100</f>
        <v>65.717387095882074</v>
      </c>
      <c r="L41" s="70">
        <v>43382</v>
      </c>
      <c r="M41" s="197">
        <f>L41/'a1'!$R40*100</f>
        <v>29.993915760944716</v>
      </c>
      <c r="N41" s="70">
        <v>625639</v>
      </c>
      <c r="O41" s="24">
        <f>N41/'a1'!$X40*100</f>
        <v>66.740593053906522</v>
      </c>
      <c r="P41" s="70">
        <v>288582</v>
      </c>
      <c r="Q41" s="197">
        <f>P41/'a1'!$X40*100</f>
        <v>30.78473980151885</v>
      </c>
      <c r="R41" s="70">
        <v>504886</v>
      </c>
      <c r="S41" s="24">
        <f>R41/'a1'!$AD40*100</f>
        <v>66.500093516291585</v>
      </c>
      <c r="T41" s="70">
        <v>236267</v>
      </c>
      <c r="U41" s="197">
        <f>T41/'a1'!$AD40*100</f>
        <v>31.119455866896022</v>
      </c>
      <c r="V41" s="70">
        <v>5468218</v>
      </c>
      <c r="W41" s="24">
        <f>V41/'a1'!$AJ40*100</f>
        <v>66.883437994565142</v>
      </c>
      <c r="X41" s="70">
        <v>2370914</v>
      </c>
      <c r="Y41" s="197">
        <f>X41/'a1'!$AJ40*100</f>
        <v>28.999370454770901</v>
      </c>
      <c r="Z41" s="70">
        <v>9298697</v>
      </c>
      <c r="AA41" s="24">
        <f>Z41/'a1'!$AP40*100</f>
        <v>67.827691770830199</v>
      </c>
      <c r="AB41" s="70">
        <v>3871372</v>
      </c>
      <c r="AC41" s="197">
        <f>AB41/'a1'!$AP40*100</f>
        <v>28.23903464606089</v>
      </c>
      <c r="AD41" s="70">
        <v>856122</v>
      </c>
      <c r="AE41" s="24">
        <f>AD41/'a1'!$AV40*100</f>
        <v>66.181456681287386</v>
      </c>
      <c r="AF41" s="70">
        <v>335388</v>
      </c>
      <c r="AG41" s="197">
        <f>AF41/'a1'!$AV40*100</f>
        <v>25.926756225658977</v>
      </c>
      <c r="AH41" s="70">
        <v>740177</v>
      </c>
      <c r="AI41" s="24">
        <f>AH41/'a1'!$BB40*100</f>
        <v>65.957084681120293</v>
      </c>
      <c r="AJ41" s="70">
        <v>288930</v>
      </c>
      <c r="AK41" s="197">
        <f>AJ41/'a1'!$BB40*100</f>
        <v>25.746518031384504</v>
      </c>
      <c r="AL41" s="70">
        <v>2888055</v>
      </c>
      <c r="AM41" s="24">
        <f>AL41/'a1'!$BH40*100</f>
        <v>69.589221779373105</v>
      </c>
      <c r="AN41" s="70">
        <v>1060675</v>
      </c>
      <c r="AO41" s="197">
        <f>AN41/'a1'!$BH40*100</f>
        <v>25.557528444173183</v>
      </c>
      <c r="AP41" s="70">
        <v>3270197</v>
      </c>
      <c r="AQ41" s="24">
        <f>AP41/'a1'!$BN40*100</f>
        <v>68.622730340247514</v>
      </c>
      <c r="AR41" s="70">
        <v>1392433</v>
      </c>
      <c r="AS41" s="24">
        <f>AR41/'a1'!$BN40*100</f>
        <v>29.219204309667539</v>
      </c>
    </row>
    <row r="42" spans="1:45" ht="12.75" customHeight="1" x14ac:dyDescent="0.2">
      <c r="A42" s="1">
        <v>2016</v>
      </c>
      <c r="B42" s="73">
        <v>24322695</v>
      </c>
      <c r="C42" s="24">
        <f>B42/'a1'!$F41*100</f>
        <v>67.355730084429311</v>
      </c>
      <c r="D42" s="73">
        <v>10144692</v>
      </c>
      <c r="E42" s="197">
        <f>D42/'a1'!$F41*100</f>
        <v>28.093232930876667</v>
      </c>
      <c r="F42" s="73">
        <v>354362</v>
      </c>
      <c r="G42" s="24">
        <f>F42/'a1'!$L41*100</f>
        <v>66.913022625220449</v>
      </c>
      <c r="H42" s="73">
        <v>168801</v>
      </c>
      <c r="I42" s="197">
        <f>H42/'a1'!$L41*100</f>
        <v>31.874143198649513</v>
      </c>
      <c r="J42" s="73">
        <v>96005</v>
      </c>
      <c r="K42" s="24">
        <f>J42/'a1'!$R41*100</f>
        <v>65.357986534232865</v>
      </c>
      <c r="L42" s="73">
        <v>43577</v>
      </c>
      <c r="M42" s="197">
        <f>L42/'a1'!$R41*100</f>
        <v>29.666215084654606</v>
      </c>
      <c r="N42" s="73">
        <v>625254</v>
      </c>
      <c r="O42" s="24">
        <f>N42/'a1'!$X41*100</f>
        <v>66.305897024763937</v>
      </c>
      <c r="P42" s="73">
        <v>288309</v>
      </c>
      <c r="Q42" s="197">
        <f>P42/'a1'!$X41*100</f>
        <v>30.574113664706932</v>
      </c>
      <c r="R42" s="73">
        <v>503180</v>
      </c>
      <c r="S42" s="24">
        <f>R42/'a1'!$AD41*100</f>
        <v>65.919756013844747</v>
      </c>
      <c r="T42" s="73">
        <v>236775</v>
      </c>
      <c r="U42" s="197">
        <f>T42/'a1'!$AD41*100</f>
        <v>31.019019496359334</v>
      </c>
      <c r="V42" s="73">
        <v>5457016</v>
      </c>
      <c r="W42" s="24">
        <f>V42/'a1'!$AJ41*100</f>
        <v>66.346408696569839</v>
      </c>
      <c r="X42" s="73">
        <v>2367540</v>
      </c>
      <c r="Y42" s="197">
        <f>X42/'a1'!$AJ41*100</f>
        <v>28.784554863954391</v>
      </c>
      <c r="Z42" s="73">
        <v>9374652</v>
      </c>
      <c r="AA42" s="24">
        <f>Z42/'a1'!$AP41*100</f>
        <v>67.557755918279099</v>
      </c>
      <c r="AB42" s="73">
        <v>3900367</v>
      </c>
      <c r="AC42" s="197">
        <f>AB42/'a1'!$AP41*100</f>
        <v>28.107714481317338</v>
      </c>
      <c r="AD42" s="73">
        <v>868657</v>
      </c>
      <c r="AE42" s="24">
        <f>AD42/'a1'!$AV41*100</f>
        <v>66.100795957812721</v>
      </c>
      <c r="AF42" s="73">
        <v>336602</v>
      </c>
      <c r="AG42" s="197">
        <f>AF42/'a1'!$AV41*100</f>
        <v>25.613861536822562</v>
      </c>
      <c r="AH42" s="73">
        <v>746661</v>
      </c>
      <c r="AI42" s="24">
        <f>AH42/'a1'!$BB41*100</f>
        <v>65.756374306910814</v>
      </c>
      <c r="AJ42" s="73">
        <v>289176</v>
      </c>
      <c r="AK42" s="197">
        <f>AJ42/'a1'!$BB41*100</f>
        <v>25.4669325123118</v>
      </c>
      <c r="AL42" s="73">
        <v>2902444</v>
      </c>
      <c r="AM42" s="24">
        <f>AL42/'a1'!$BH41*100</f>
        <v>69.181134602032174</v>
      </c>
      <c r="AN42" s="73">
        <v>1069581</v>
      </c>
      <c r="AO42" s="197">
        <f>AN42/'a1'!$BH41*100</f>
        <v>25.493972365625716</v>
      </c>
      <c r="AP42" s="73">
        <v>3310445</v>
      </c>
      <c r="AQ42" s="24">
        <f>AP42/'a1'!$BN41*100</f>
        <v>68.098371022052063</v>
      </c>
      <c r="AR42" s="73">
        <v>1413281</v>
      </c>
      <c r="AS42" s="24">
        <f>AR42/'a1'!$BN41*100</f>
        <v>29.072264875693982</v>
      </c>
    </row>
    <row r="43" spans="1:45" ht="12.75" customHeight="1" x14ac:dyDescent="0.2">
      <c r="A43" s="1">
        <v>2017</v>
      </c>
      <c r="B43" s="73">
        <v>24498141</v>
      </c>
      <c r="C43" s="24">
        <f>B43/'a1'!$F42*100</f>
        <v>67.035410380194875</v>
      </c>
      <c r="D43" s="73">
        <v>10167724</v>
      </c>
      <c r="E43" s="197">
        <f>D43/'a1'!$F42*100</f>
        <v>27.822419300001439</v>
      </c>
      <c r="F43" s="73">
        <v>350147</v>
      </c>
      <c r="G43" s="24">
        <f>F43/'a1'!$L42*100</f>
        <v>66.097647534082625</v>
      </c>
      <c r="H43" s="73">
        <v>167623</v>
      </c>
      <c r="I43" s="197">
        <f>H43/'a1'!$L42*100</f>
        <v>31.642384405993862</v>
      </c>
      <c r="J43" s="73">
        <v>97814</v>
      </c>
      <c r="K43" s="24">
        <f>J43/'a1'!$R42*100</f>
        <v>65.322559102444231</v>
      </c>
      <c r="L43" s="73">
        <v>43853</v>
      </c>
      <c r="M43" s="197">
        <f>L43/'a1'!$R42*100</f>
        <v>29.286095899559232</v>
      </c>
      <c r="N43" s="73">
        <v>626281</v>
      </c>
      <c r="O43" s="24">
        <f>N43/'a1'!$X42*100</f>
        <v>65.774833825022924</v>
      </c>
      <c r="P43" s="73">
        <v>287089</v>
      </c>
      <c r="Q43" s="197">
        <f>P43/'a1'!$X42*100</f>
        <v>30.151371777192676</v>
      </c>
      <c r="R43" s="73">
        <v>501148</v>
      </c>
      <c r="S43" s="24">
        <f>R43/'a1'!$AD42*100</f>
        <v>65.364544272378794</v>
      </c>
      <c r="T43" s="73">
        <v>235931</v>
      </c>
      <c r="U43" s="197">
        <f>T43/'a1'!$AD42*100</f>
        <v>30.772391179305515</v>
      </c>
      <c r="V43" s="73">
        <v>5467493</v>
      </c>
      <c r="W43" s="24">
        <f>V43/'a1'!$AJ42*100</f>
        <v>65.930348040331694</v>
      </c>
      <c r="X43" s="73">
        <v>2358807</v>
      </c>
      <c r="Y43" s="197">
        <f>X43/'a1'!$AJ42*100</f>
        <v>28.443926031541455</v>
      </c>
      <c r="Z43" s="73">
        <v>9481010</v>
      </c>
      <c r="AA43" s="24">
        <f>Z43/'a1'!$AP42*100</f>
        <v>67.3438979538941</v>
      </c>
      <c r="AB43" s="73">
        <v>3921797</v>
      </c>
      <c r="AC43" s="197">
        <f>AB43/'a1'!$AP42*100</f>
        <v>27.85664153543641</v>
      </c>
      <c r="AD43" s="73">
        <v>879956</v>
      </c>
      <c r="AE43" s="24">
        <f>AD43/'a1'!$AV42*100</f>
        <v>65.92744322089645</v>
      </c>
      <c r="AF43" s="73">
        <v>337550</v>
      </c>
      <c r="AG43" s="197">
        <f>AF43/'a1'!$AV42*100</f>
        <v>25.289683187811203</v>
      </c>
      <c r="AH43" s="73">
        <v>752546</v>
      </c>
      <c r="AI43" s="24">
        <f>AH43/'a1'!$BB42*100</f>
        <v>65.591925495613665</v>
      </c>
      <c r="AJ43" s="73">
        <v>288984</v>
      </c>
      <c r="AK43" s="197">
        <f>AJ43/'a1'!$BB42*100</f>
        <v>25.187851636211501</v>
      </c>
      <c r="AL43" s="73">
        <v>2914193</v>
      </c>
      <c r="AM43" s="24">
        <f>AL43/'a1'!$BH42*100</f>
        <v>68.7745999230644</v>
      </c>
      <c r="AN43" s="73">
        <v>1079413</v>
      </c>
      <c r="AO43" s="197">
        <f>AN43/'a1'!$BH42*100</f>
        <v>25.474015354080777</v>
      </c>
      <c r="AP43" s="73">
        <v>3342481</v>
      </c>
      <c r="AQ43" s="24">
        <f>AP43/'a1'!$BN42*100</f>
        <v>67.741065323227545</v>
      </c>
      <c r="AR43" s="73">
        <v>1415473</v>
      </c>
      <c r="AS43" s="24">
        <f>AR43/'a1'!$BN42*100</f>
        <v>28.686969037749165</v>
      </c>
    </row>
    <row r="44" spans="1:45" ht="12.75" customHeight="1" x14ac:dyDescent="0.2">
      <c r="A44" s="1">
        <v>2018</v>
      </c>
      <c r="B44" s="73">
        <v>24743347</v>
      </c>
      <c r="C44" s="24">
        <f>B44/'a1'!$F43*100</f>
        <v>66.742914312503416</v>
      </c>
      <c r="D44" s="73">
        <v>10173190</v>
      </c>
      <c r="E44" s="197">
        <f>D44/'a1'!$F43*100</f>
        <v>27.4412490943451</v>
      </c>
      <c r="F44" s="73">
        <v>344763</v>
      </c>
      <c r="G44" s="24">
        <f>F44/'a1'!$L43*100</f>
        <v>65.246346531617974</v>
      </c>
      <c r="H44" s="73">
        <v>165696</v>
      </c>
      <c r="I44" s="197">
        <f>H44/'a1'!$L43*100</f>
        <v>31.35794338401444</v>
      </c>
      <c r="J44" s="73">
        <v>99490</v>
      </c>
      <c r="K44" s="24">
        <f>J44/'a1'!$R43*100</f>
        <v>65.34260700516883</v>
      </c>
      <c r="L44" s="73">
        <v>44022</v>
      </c>
      <c r="M44" s="197">
        <f>L44/'a1'!$R43*100</f>
        <v>28.912576596457352</v>
      </c>
      <c r="N44" s="73">
        <v>628040</v>
      </c>
      <c r="O44" s="24">
        <f>N44/'a1'!$X43*100</f>
        <v>65.279937468297589</v>
      </c>
      <c r="P44" s="73">
        <v>285552</v>
      </c>
      <c r="Q44" s="197">
        <f>P44/'a1'!$X43*100</f>
        <v>29.680938640767014</v>
      </c>
      <c r="R44" s="73">
        <v>499301</v>
      </c>
      <c r="S44" s="24">
        <f>R44/'a1'!$AD43*100</f>
        <v>64.802458672778741</v>
      </c>
      <c r="T44" s="73">
        <v>234487</v>
      </c>
      <c r="U44" s="197">
        <f>T44/'a1'!$AD43*100</f>
        <v>30.433213886621235</v>
      </c>
      <c r="V44" s="73">
        <v>5494539</v>
      </c>
      <c r="W44" s="24">
        <f>V44/'a1'!$AJ43*100</f>
        <v>65.512949819308588</v>
      </c>
      <c r="X44" s="73">
        <v>2350314</v>
      </c>
      <c r="Y44" s="197">
        <f>X44/'a1'!$AJ43*100</f>
        <v>28.023461684705204</v>
      </c>
      <c r="Z44" s="73">
        <v>9624442</v>
      </c>
      <c r="AA44" s="24">
        <f>Z44/'a1'!$AP43*100</f>
        <v>67.178143592411004</v>
      </c>
      <c r="AB44" s="73">
        <v>3933238</v>
      </c>
      <c r="AC44" s="197">
        <f>AB44/'a1'!$AP43*100</f>
        <v>27.453812610344318</v>
      </c>
      <c r="AD44" s="73">
        <v>888633</v>
      </c>
      <c r="AE44" s="24">
        <f>AD44/'a1'!$AV43*100</f>
        <v>65.693911451799266</v>
      </c>
      <c r="AF44" s="73">
        <v>337513</v>
      </c>
      <c r="AG44" s="197">
        <f>AF44/'a1'!$AV43*100</f>
        <v>24.951300633479882</v>
      </c>
      <c r="AH44" s="73">
        <v>755561</v>
      </c>
      <c r="AI44" s="24">
        <f>AH44/'a1'!$BB43*100</f>
        <v>65.348076906444334</v>
      </c>
      <c r="AJ44" s="73">
        <v>288233</v>
      </c>
      <c r="AK44" s="197">
        <f>AJ44/'a1'!$BB43*100</f>
        <v>24.929121872324231</v>
      </c>
      <c r="AL44" s="73">
        <v>2937356</v>
      </c>
      <c r="AM44" s="24">
        <f>AL44/'a1'!$BH43*100</f>
        <v>68.429066504898245</v>
      </c>
      <c r="AN44" s="73">
        <v>1088359</v>
      </c>
      <c r="AO44" s="197">
        <f>AN44/'a1'!$BH43*100</f>
        <v>25.354567302092274</v>
      </c>
      <c r="AP44" s="73">
        <v>3385483</v>
      </c>
      <c r="AQ44" s="24">
        <f>AP44/'a1'!$BN43*100</f>
        <v>67.426750838830444</v>
      </c>
      <c r="AR44" s="73">
        <v>1414351</v>
      </c>
      <c r="AS44" s="24">
        <f>AR44/'a1'!$BN43*100</f>
        <v>28.168829226332154</v>
      </c>
    </row>
    <row r="45" spans="1:45" ht="12.75" customHeight="1" thickBot="1" x14ac:dyDescent="0.25">
      <c r="A45" s="1">
        <v>2019</v>
      </c>
      <c r="B45" s="73">
        <v>24992326</v>
      </c>
      <c r="C45" s="24">
        <f>B45/'a1'!$F44*100</f>
        <v>66.436272902464594</v>
      </c>
      <c r="D45" s="73">
        <v>10167558</v>
      </c>
      <c r="E45" s="197">
        <f>D45/'a1'!$F44*100</f>
        <v>27.028082861900778</v>
      </c>
      <c r="F45" s="73">
        <v>342652</v>
      </c>
      <c r="G45" s="24">
        <f>F45/'a1'!$L44*100</f>
        <v>64.940120498139848</v>
      </c>
      <c r="H45" s="73">
        <v>164834</v>
      </c>
      <c r="I45" s="197">
        <f>H45/'a1'!$L44*100</f>
        <v>31.239682891652119</v>
      </c>
      <c r="J45" s="73">
        <v>100758</v>
      </c>
      <c r="K45" s="24">
        <f>J45/'a1'!$R44*100</f>
        <v>64.674694464414102</v>
      </c>
      <c r="L45" s="73">
        <v>44157</v>
      </c>
      <c r="M45" s="197">
        <f>L45/'a1'!$R44*100</f>
        <v>28.343560644962512</v>
      </c>
      <c r="N45" s="73">
        <v>636047</v>
      </c>
      <c r="O45" s="24">
        <f>N45/'a1'!$X44*100</f>
        <v>65.182173787839503</v>
      </c>
      <c r="P45" s="73">
        <v>286020</v>
      </c>
      <c r="Q45" s="197">
        <f>P45/'a1'!$X44*100</f>
        <v>29.311364328104457</v>
      </c>
      <c r="R45" s="73">
        <v>499862</v>
      </c>
      <c r="S45" s="24">
        <f>R45/'a1'!$AD44*100</f>
        <v>64.300277725251391</v>
      </c>
      <c r="T45" s="73">
        <v>233290</v>
      </c>
      <c r="U45" s="197">
        <f>T45/'a1'!$AD44*100</f>
        <v>30.009506204760307</v>
      </c>
      <c r="V45" s="73">
        <v>5507898</v>
      </c>
      <c r="W45" s="24">
        <f>V45/'a1'!$AJ44*100</f>
        <v>64.927233706770068</v>
      </c>
      <c r="X45" s="73">
        <v>2327454</v>
      </c>
      <c r="Y45" s="197">
        <f>X45/'a1'!$AJ44*100</f>
        <v>27.436083565773515</v>
      </c>
      <c r="Z45" s="73">
        <v>9773648</v>
      </c>
      <c r="AA45" s="24">
        <f>Z45/'a1'!$AP44*100</f>
        <v>67.06422210351414</v>
      </c>
      <c r="AB45" s="73">
        <v>3956078</v>
      </c>
      <c r="AC45" s="197">
        <f>AB45/'a1'!$AP44*100</f>
        <v>27.145574881643579</v>
      </c>
      <c r="AD45" s="73">
        <v>897001</v>
      </c>
      <c r="AE45" s="24">
        <f>AD45/'a1'!$AV44*100</f>
        <v>65.472948461825382</v>
      </c>
      <c r="AF45" s="73">
        <v>339022</v>
      </c>
      <c r="AG45" s="197">
        <f>AF45/'a1'!$AV44*100</f>
        <v>24.745535326521331</v>
      </c>
      <c r="AH45" s="73">
        <v>751765</v>
      </c>
      <c r="AI45" s="24">
        <f>AH45/'a1'!$BB44*100</f>
        <v>64.572251192426194</v>
      </c>
      <c r="AJ45" s="73">
        <v>286989</v>
      </c>
      <c r="AK45" s="197">
        <f>AJ45/'a1'!$BB44*100</f>
        <v>24.65068977335098</v>
      </c>
      <c r="AL45" s="73">
        <v>2957330</v>
      </c>
      <c r="AM45" s="24">
        <f>AL45/'a1'!$BH44*100</f>
        <v>67.900666233944847</v>
      </c>
      <c r="AN45" s="73">
        <v>1100215</v>
      </c>
      <c r="AO45" s="197">
        <f>AN45/'a1'!$BH44*100</f>
        <v>25.26107384045055</v>
      </c>
      <c r="AP45" s="73">
        <v>3439934</v>
      </c>
      <c r="AQ45" s="24">
        <f>AP45/'a1'!$BN44*100</f>
        <v>67.304229956357062</v>
      </c>
      <c r="AR45" s="73">
        <v>1398901</v>
      </c>
      <c r="AS45" s="24">
        <f>AR45/'a1'!$BN44*100</f>
        <v>27.370279368783777</v>
      </c>
    </row>
    <row r="46" spans="1:45" ht="12.75" customHeight="1" thickBot="1" x14ac:dyDescent="0.25">
      <c r="A46" s="1">
        <v>2020</v>
      </c>
      <c r="B46" s="105">
        <v>25121768</v>
      </c>
      <c r="C46" s="104">
        <f>B46/'a1'!$F45*100</f>
        <v>66.060130788801857</v>
      </c>
      <c r="D46" s="195">
        <v>10147382</v>
      </c>
      <c r="E46" s="198">
        <f>D46/'a1'!$F45*100</f>
        <v>26.683527293299331</v>
      </c>
      <c r="F46" s="106">
        <v>338453</v>
      </c>
      <c r="G46" s="104">
        <f>F46/'a1'!$L45*100</f>
        <v>64.236720037048002</v>
      </c>
      <c r="H46" s="195">
        <v>162872</v>
      </c>
      <c r="I46" s="197">
        <f>H46/'a1'!$L45*100</f>
        <v>30.912307073283685</v>
      </c>
      <c r="J46" s="106">
        <v>102991</v>
      </c>
      <c r="K46" s="104">
        <f>J46/'a1'!$R45*100</f>
        <v>64.695683855445907</v>
      </c>
      <c r="L46" s="106">
        <v>44056</v>
      </c>
      <c r="M46" s="197">
        <f>L46/'a1'!$R45*100</f>
        <v>27.674583681443281</v>
      </c>
      <c r="N46" s="196">
        <v>640554</v>
      </c>
      <c r="O46" s="24">
        <f>N46/'a1'!$X45*100</f>
        <v>64.756846157578892</v>
      </c>
      <c r="P46" s="105">
        <v>284601</v>
      </c>
      <c r="Q46" s="197">
        <f>P46/'a1'!$X45*100</f>
        <v>28.771755657279652</v>
      </c>
      <c r="R46" s="106">
        <v>499056</v>
      </c>
      <c r="S46" s="24">
        <f>R46/'a1'!$AD45*100</f>
        <v>63.701252948564779</v>
      </c>
      <c r="T46" s="195">
        <v>231419</v>
      </c>
      <c r="U46" s="197">
        <f>T46/'a1'!$AD45*100</f>
        <v>29.539130390384869</v>
      </c>
      <c r="V46" s="196">
        <v>5510595</v>
      </c>
      <c r="W46" s="24">
        <f>V46/'a1'!$AJ45*100</f>
        <v>64.443150263211905</v>
      </c>
      <c r="X46" s="106">
        <v>2312735</v>
      </c>
      <c r="Y46" s="198">
        <f>X46/'a1'!$AJ45*100</f>
        <v>27.046068369021746</v>
      </c>
      <c r="Z46" s="196">
        <v>9862599</v>
      </c>
      <c r="AA46" s="104">
        <f>Z46/'a1'!$AP45*100</f>
        <v>66.811578877415513</v>
      </c>
      <c r="AB46" s="195">
        <v>3959764</v>
      </c>
      <c r="AC46" s="198">
        <f>AB46/'a1'!$AP45*100</f>
        <v>26.824378120001676</v>
      </c>
      <c r="AD46" s="106">
        <v>897925</v>
      </c>
      <c r="AE46" s="104">
        <f>AD46/'a1'!$AV45*100</f>
        <v>65.060805777998041</v>
      </c>
      <c r="AF46" s="195">
        <v>338426</v>
      </c>
      <c r="AG46" s="198">
        <f>AF46/'a1'!$AV45*100</f>
        <v>24.52127767488907</v>
      </c>
      <c r="AH46" s="106">
        <v>747567</v>
      </c>
      <c r="AI46" s="104">
        <f>AH46/'a1'!$BB45*100</f>
        <v>64.03768762003314</v>
      </c>
      <c r="AJ46" s="195">
        <v>284636</v>
      </c>
      <c r="AK46" s="198">
        <f>AJ46/'a1'!$BB45*100</f>
        <v>24.382337975613893</v>
      </c>
      <c r="AL46" s="106">
        <v>2974507</v>
      </c>
      <c r="AM46" s="104">
        <f>AL46/'a1'!$BH45*100</f>
        <v>67.487473043077756</v>
      </c>
      <c r="AN46" s="195">
        <v>1107307</v>
      </c>
      <c r="AO46" s="198">
        <f>AN46/'a1'!$BH45*100</f>
        <v>25.123272970247275</v>
      </c>
      <c r="AP46" s="196">
        <v>3461633</v>
      </c>
      <c r="AQ46" s="104">
        <f>AP46/'a1'!$BN45*100</f>
        <v>66.877230564086759</v>
      </c>
      <c r="AR46" s="106">
        <v>1391101</v>
      </c>
      <c r="AS46" s="104">
        <f>AR46/'a1'!$BN45*100</f>
        <v>26.875460892281662</v>
      </c>
    </row>
    <row r="47" spans="1:45" ht="12.75" customHeight="1" x14ac:dyDescent="0.2">
      <c r="A47" s="1">
        <v>2021</v>
      </c>
      <c r="B47" s="107">
        <v>25104410</v>
      </c>
      <c r="C47" s="104">
        <f>B47/'a1'!$F46*100</f>
        <v>65.649841223284682</v>
      </c>
      <c r="D47" s="107">
        <v>10112965</v>
      </c>
      <c r="E47" s="198">
        <f>D47/'a1'!$F46*100</f>
        <v>26.446132235198327</v>
      </c>
      <c r="F47" s="106">
        <v>334999</v>
      </c>
      <c r="G47" s="104">
        <f>F47/'a1'!$L46*100</f>
        <v>63.56041862724264</v>
      </c>
      <c r="H47" s="107">
        <v>161005</v>
      </c>
      <c r="I47" s="197">
        <f>H47/'a1'!$L46*100</f>
        <v>30.547987310646306</v>
      </c>
      <c r="J47" s="106">
        <v>104595</v>
      </c>
      <c r="K47" s="104">
        <f>J47/'a1'!$R46*100</f>
        <v>64.511851381273402</v>
      </c>
      <c r="L47" s="106">
        <v>43894</v>
      </c>
      <c r="M47" s="197">
        <f>L47/'a1'!$R46*100</f>
        <v>27.072835264875135</v>
      </c>
      <c r="N47" s="107">
        <v>643343</v>
      </c>
      <c r="O47" s="24">
        <f>N47/'a1'!$X46*100</f>
        <v>64.340219300175619</v>
      </c>
      <c r="P47" s="107">
        <v>282538</v>
      </c>
      <c r="Q47" s="197">
        <f>P47/'a1'!$X46*100</f>
        <v>28.256399588762164</v>
      </c>
      <c r="R47" s="106">
        <v>500127</v>
      </c>
      <c r="S47" s="24">
        <f>R47/'a1'!$AD46*100</f>
        <v>63.243011525008782</v>
      </c>
      <c r="T47" s="107">
        <v>229924</v>
      </c>
      <c r="U47" s="197">
        <f>T47/'a1'!$AD46*100</f>
        <v>29.07478736776083</v>
      </c>
      <c r="V47" s="107">
        <v>5480388</v>
      </c>
      <c r="W47" s="24">
        <f>V47/'a1'!$AJ46*100</f>
        <v>63.933448592047149</v>
      </c>
      <c r="X47" s="106">
        <v>2297420</v>
      </c>
      <c r="Y47" s="198">
        <f>X47/'a1'!$AJ46*100</f>
        <v>26.801384037834726</v>
      </c>
      <c r="Z47" s="107">
        <v>9863801</v>
      </c>
      <c r="AA47" s="104">
        <f>Z47/'a1'!$AP46*100</f>
        <v>66.456519958109453</v>
      </c>
      <c r="AB47" s="107">
        <v>3952948</v>
      </c>
      <c r="AC47" s="198">
        <f>AB47/'a1'!$AP46*100</f>
        <v>26.632650806252968</v>
      </c>
      <c r="AD47" s="106">
        <v>902941</v>
      </c>
      <c r="AE47" s="104">
        <f>AD47/'a1'!$AV46*100</f>
        <v>64.869992901911317</v>
      </c>
      <c r="AF47" s="107">
        <v>337906</v>
      </c>
      <c r="AG47" s="198">
        <f>AF47/'a1'!$AV46*100</f>
        <v>24.276181745555071</v>
      </c>
      <c r="AH47" s="106">
        <v>742571</v>
      </c>
      <c r="AI47" s="104">
        <f>AH47/'a1'!$BB46*100</f>
        <v>63.592018915639223</v>
      </c>
      <c r="AJ47" s="107">
        <v>282267</v>
      </c>
      <c r="AK47" s="198">
        <f>AJ47/'a1'!$BB46*100</f>
        <v>24.172676287197774</v>
      </c>
      <c r="AL47" s="106">
        <v>2970980</v>
      </c>
      <c r="AM47" s="104">
        <f>AL47/'a1'!$BH46*100</f>
        <v>67.041841747242657</v>
      </c>
      <c r="AN47" s="107">
        <v>1110585</v>
      </c>
      <c r="AO47" s="198">
        <f>AN47/'a1'!$BH46*100</f>
        <v>25.060977797515129</v>
      </c>
      <c r="AP47" s="107">
        <v>3474097</v>
      </c>
      <c r="AQ47" s="104">
        <f>AP47/'a1'!$BN46*100</f>
        <v>66.468713797421501</v>
      </c>
      <c r="AR47" s="106">
        <v>1384035</v>
      </c>
      <c r="AS47" s="104">
        <f>AR47/'a1'!$BN46*100</f>
        <v>26.480269923555461</v>
      </c>
    </row>
    <row r="48" spans="1:45" ht="12.75" customHeight="1" x14ac:dyDescent="0.2">
      <c r="A48" s="1">
        <v>2022</v>
      </c>
      <c r="B48" s="107">
        <v>25511139</v>
      </c>
      <c r="C48" s="104">
        <f>B48/'a1'!$F47*100</f>
        <v>65.520809132252992</v>
      </c>
      <c r="D48" s="107">
        <v>10094002</v>
      </c>
      <c r="E48" s="198">
        <f>D48/'a1'!$F47*100</f>
        <v>25.924643287098238</v>
      </c>
      <c r="F48" s="106">
        <v>335800</v>
      </c>
      <c r="G48" s="104">
        <f>F48/'a1'!$L47*100</f>
        <v>63.2025115375639</v>
      </c>
      <c r="H48" s="107">
        <v>159658</v>
      </c>
      <c r="I48" s="197">
        <f>H48/'a1'!$L47*100</f>
        <v>30.049989836403746</v>
      </c>
      <c r="J48" s="106">
        <v>107870</v>
      </c>
      <c r="K48" s="104">
        <f>J48/'a1'!$R47*100</f>
        <v>64.510534468013844</v>
      </c>
      <c r="L48" s="106">
        <v>44180</v>
      </c>
      <c r="M48" s="197">
        <f>L48/'a1'!$R47*100</f>
        <v>26.421390681346544</v>
      </c>
      <c r="N48" s="107">
        <v>658029</v>
      </c>
      <c r="O48" s="24">
        <f>N48/'a1'!$X47*100</f>
        <v>64.181483190166816</v>
      </c>
      <c r="P48" s="107">
        <v>281749</v>
      </c>
      <c r="Q48" s="197">
        <f>P48/'a1'!$X47*100</f>
        <v>27.480656182852599</v>
      </c>
      <c r="R48" s="106">
        <v>509553</v>
      </c>
      <c r="S48" s="24">
        <f>R48/'a1'!$AD47*100</f>
        <v>62.964990411040155</v>
      </c>
      <c r="T48" s="107">
        <v>229672</v>
      </c>
      <c r="U48" s="197">
        <f>T48/'a1'!$AD47*100</f>
        <v>28.380355483501056</v>
      </c>
      <c r="V48" s="107">
        <v>5512516</v>
      </c>
      <c r="W48" s="24">
        <f>V48/'a1'!$AJ47*100</f>
        <v>63.55815811125418</v>
      </c>
      <c r="X48" s="106">
        <v>2288031</v>
      </c>
      <c r="Y48" s="198">
        <f>X48/'a1'!$AJ47*100</f>
        <v>26.380519541612401</v>
      </c>
      <c r="Z48" s="107">
        <v>10064024</v>
      </c>
      <c r="AA48" s="104">
        <f>Z48/'a1'!$AP47*100</f>
        <v>66.466690288350762</v>
      </c>
      <c r="AB48" s="107">
        <v>3941240</v>
      </c>
      <c r="AC48" s="198">
        <f>AB48/'a1'!$AP47*100</f>
        <v>26.029466785061278</v>
      </c>
      <c r="AD48" s="106">
        <v>915122</v>
      </c>
      <c r="AE48" s="104">
        <f>AD48/'a1'!$AV47*100</f>
        <v>64.784279411681425</v>
      </c>
      <c r="AF48" s="107">
        <v>336745</v>
      </c>
      <c r="AG48" s="198">
        <f>AF48/'a1'!$AV47*100</f>
        <v>23.839206324934445</v>
      </c>
      <c r="AH48" s="106">
        <v>746713</v>
      </c>
      <c r="AI48" s="104">
        <f>AH48/'a1'!$BB47*100</f>
        <v>63.363726234773502</v>
      </c>
      <c r="AJ48" s="107">
        <v>280991</v>
      </c>
      <c r="AK48" s="198">
        <f>AJ48/'a1'!$BB47*100</f>
        <v>23.844016105833486</v>
      </c>
      <c r="AL48" s="106">
        <v>3013702</v>
      </c>
      <c r="AM48" s="104">
        <f>AL48/'a1'!$BH47*100</f>
        <v>66.811594620580578</v>
      </c>
      <c r="AN48" s="107">
        <v>1118060</v>
      </c>
      <c r="AO48" s="198">
        <f>AN48/'a1'!$BH47*100</f>
        <v>24.786581912042507</v>
      </c>
      <c r="AP48" s="107">
        <v>3560183</v>
      </c>
      <c r="AQ48" s="104">
        <f>AP48/'a1'!$BN47*100</f>
        <v>66.452492829659278</v>
      </c>
      <c r="AR48" s="106">
        <v>1383218</v>
      </c>
      <c r="AS48" s="104">
        <f>AR48/'a1'!$BN47*100</f>
        <v>25.818415577754195</v>
      </c>
    </row>
    <row r="49" spans="1:45" ht="12.75" customHeight="1" x14ac:dyDescent="0.2">
      <c r="A49" s="1">
        <v>2023</v>
      </c>
      <c r="B49" s="107">
        <v>26338659</v>
      </c>
      <c r="C49" s="104">
        <f>B49/'a1'!$F48*100</f>
        <v>65.709505191714371</v>
      </c>
      <c r="D49" s="107">
        <v>10122355</v>
      </c>
      <c r="E49" s="198">
        <f>D49/'a1'!$F48*100</f>
        <v>25.25318158471454</v>
      </c>
      <c r="F49" s="106">
        <v>339711</v>
      </c>
      <c r="G49" s="104">
        <f>F49/'a1'!$L48*100</f>
        <v>63.037036074870059</v>
      </c>
      <c r="H49" s="107">
        <v>158494</v>
      </c>
      <c r="I49" s="197">
        <f>H49/'a1'!$L48*100</f>
        <v>29.410269304351218</v>
      </c>
      <c r="J49" s="106">
        <v>113031</v>
      </c>
      <c r="K49" s="104">
        <f>J49/'a1'!$R48*100</f>
        <v>65.067669086366593</v>
      </c>
      <c r="L49" s="106">
        <v>44437</v>
      </c>
      <c r="M49" s="197">
        <f>L49/'a1'!$R48*100</f>
        <v>25.580699199253942</v>
      </c>
      <c r="N49" s="107">
        <v>679671</v>
      </c>
      <c r="O49" s="24">
        <f>N49/'a1'!$X48*100</f>
        <v>64.33317620867669</v>
      </c>
      <c r="P49" s="107">
        <v>280894</v>
      </c>
      <c r="Q49" s="197">
        <f>P49/'a1'!$X48*100</f>
        <v>26.587574279261627</v>
      </c>
      <c r="R49" s="106">
        <v>523381</v>
      </c>
      <c r="S49" s="24">
        <f>R49/'a1'!$AD48*100</f>
        <v>62.892007834749272</v>
      </c>
      <c r="T49" s="107">
        <v>229369</v>
      </c>
      <c r="U49" s="197">
        <f>T49/'a1'!$AD48*100</f>
        <v>27.562095194607</v>
      </c>
      <c r="V49" s="107">
        <v>5617013</v>
      </c>
      <c r="W49" s="24">
        <f>V49/'a1'!$AJ48*100</f>
        <v>63.483276484456411</v>
      </c>
      <c r="X49" s="106">
        <v>2289279</v>
      </c>
      <c r="Y49" s="198">
        <f>X49/'a1'!$AJ48*100</f>
        <v>25.87334793547031</v>
      </c>
      <c r="Z49" s="107">
        <v>10433710</v>
      </c>
      <c r="AA49" s="104">
        <f>Z49/'a1'!$AP48*100</f>
        <v>66.783407529580828</v>
      </c>
      <c r="AB49" s="107">
        <v>3944264</v>
      </c>
      <c r="AC49" s="198">
        <f>AB49/'a1'!$AP48*100</f>
        <v>25.246186650410507</v>
      </c>
      <c r="AD49" s="106">
        <v>946069</v>
      </c>
      <c r="AE49" s="104">
        <f>AD49/'a1'!$AV48*100</f>
        <v>65.03341139981427</v>
      </c>
      <c r="AF49" s="107">
        <v>338104</v>
      </c>
      <c r="AG49" s="198">
        <f>AF49/'a1'!$AV48*100</f>
        <v>23.241493514662039</v>
      </c>
      <c r="AH49" s="106">
        <v>767899</v>
      </c>
      <c r="AI49" s="104">
        <f>AH49/'a1'!$BB48*100</f>
        <v>63.499094936190723</v>
      </c>
      <c r="AJ49" s="107">
        <v>282007</v>
      </c>
      <c r="AK49" s="198">
        <f>AJ49/'a1'!$BB48*100</f>
        <v>23.319719475699717</v>
      </c>
      <c r="AL49" s="106">
        <v>3135445</v>
      </c>
      <c r="AM49" s="104">
        <f>AL49/'a1'!$BH48*100</f>
        <v>66.932129992566999</v>
      </c>
      <c r="AN49" s="107">
        <v>1136885</v>
      </c>
      <c r="AO49" s="198">
        <f>AN49/'a1'!$BH48*100</f>
        <v>24.269006347296646</v>
      </c>
      <c r="AP49" s="107">
        <v>3693739</v>
      </c>
      <c r="AQ49" s="104">
        <f>AP49/'a1'!$BN48*100</f>
        <v>66.775804190974938</v>
      </c>
      <c r="AR49" s="106">
        <v>1388230</v>
      </c>
      <c r="AS49" s="104">
        <f>AR49/'a1'!$BN48*100</f>
        <v>25.096568721297619</v>
      </c>
    </row>
    <row r="50" spans="1:45" ht="12.75" customHeight="1" x14ac:dyDescent="0.2">
      <c r="B50" s="107"/>
      <c r="C50" s="104"/>
      <c r="D50" s="107"/>
      <c r="E50" s="104"/>
      <c r="F50" s="106"/>
      <c r="G50" s="104"/>
      <c r="H50" s="107"/>
      <c r="I50" s="104"/>
      <c r="J50" s="106"/>
      <c r="K50" s="104"/>
      <c r="L50" s="106"/>
      <c r="M50" s="104"/>
      <c r="N50" s="107"/>
      <c r="O50" s="104"/>
      <c r="P50" s="107"/>
      <c r="Q50" s="104"/>
      <c r="R50" s="106"/>
      <c r="S50" s="104"/>
      <c r="T50" s="107"/>
      <c r="U50" s="104"/>
      <c r="V50" s="107"/>
      <c r="W50" s="104"/>
      <c r="X50" s="106"/>
      <c r="Y50" s="104"/>
      <c r="Z50" s="107"/>
      <c r="AA50" s="104"/>
      <c r="AB50" s="107"/>
      <c r="AC50" s="104"/>
      <c r="AD50" s="106"/>
      <c r="AE50" s="104"/>
      <c r="AF50" s="107"/>
      <c r="AG50" s="104"/>
      <c r="AH50" s="106"/>
      <c r="AI50" s="104"/>
      <c r="AJ50" s="107"/>
      <c r="AK50" s="104"/>
      <c r="AL50" s="106"/>
      <c r="AM50" s="104"/>
      <c r="AN50" s="107"/>
      <c r="AO50" s="104"/>
      <c r="AP50" s="107"/>
      <c r="AQ50" s="104"/>
      <c r="AR50" s="106"/>
      <c r="AS50" s="104"/>
    </row>
    <row r="51" spans="1:45" ht="12.75" customHeight="1" x14ac:dyDescent="0.2">
      <c r="B51" s="107"/>
      <c r="C51" s="104"/>
      <c r="D51" s="107"/>
      <c r="E51" s="104"/>
      <c r="F51" s="106"/>
      <c r="G51" s="104"/>
      <c r="H51" s="107"/>
      <c r="I51" s="104"/>
      <c r="J51" s="106"/>
      <c r="K51" s="104"/>
      <c r="L51" s="106"/>
      <c r="M51" s="104"/>
      <c r="N51" s="107"/>
      <c r="O51" s="104"/>
      <c r="P51" s="107"/>
      <c r="Q51" s="104"/>
      <c r="R51" s="106"/>
      <c r="S51" s="104"/>
      <c r="T51" s="107"/>
      <c r="U51" s="104"/>
      <c r="V51" s="107"/>
      <c r="W51" s="104"/>
      <c r="X51" s="106"/>
      <c r="Y51" s="104"/>
      <c r="Z51" s="107"/>
      <c r="AA51" s="104"/>
      <c r="AB51" s="107"/>
      <c r="AC51" s="104"/>
      <c r="AD51" s="106"/>
      <c r="AE51" s="104"/>
      <c r="AF51" s="107"/>
      <c r="AG51" s="104"/>
      <c r="AH51" s="106"/>
      <c r="AI51" s="104"/>
      <c r="AJ51" s="107"/>
      <c r="AK51" s="104"/>
      <c r="AL51" s="106"/>
      <c r="AM51" s="104"/>
      <c r="AN51" s="107"/>
      <c r="AO51" s="104"/>
      <c r="AP51" s="107"/>
      <c r="AQ51" s="104"/>
      <c r="AR51" s="106"/>
      <c r="AS51" s="104"/>
    </row>
    <row r="52" spans="1:45" ht="12.75" customHeight="1" x14ac:dyDescent="0.2">
      <c r="B52" s="247" t="s">
        <v>1044</v>
      </c>
      <c r="C52" s="247"/>
      <c r="D52" s="247"/>
      <c r="E52" s="247"/>
      <c r="F52" s="247"/>
      <c r="G52" s="247"/>
      <c r="H52" s="247"/>
      <c r="I52" s="247"/>
      <c r="J52" s="247"/>
      <c r="K52" s="247"/>
      <c r="L52" s="247"/>
      <c r="M52" s="247"/>
      <c r="N52" s="247"/>
      <c r="O52" s="247"/>
      <c r="P52" s="247"/>
      <c r="Q52" s="247"/>
    </row>
    <row r="53" spans="1:45" s="5" customFormat="1" ht="12.75" customHeight="1" x14ac:dyDescent="0.2">
      <c r="B53" s="4" t="s">
        <v>1045</v>
      </c>
      <c r="D53" s="4"/>
      <c r="F53" s="4"/>
      <c r="H53" s="4"/>
      <c r="J53" s="4"/>
      <c r="L53" s="4"/>
      <c r="N53" s="4"/>
      <c r="P53" s="4"/>
    </row>
    <row r="54" spans="1:45" s="5" customFormat="1" ht="12.75" customHeight="1" x14ac:dyDescent="0.2">
      <c r="B54" s="4"/>
      <c r="D54" s="4"/>
      <c r="F54" s="4"/>
      <c r="H54" s="4"/>
      <c r="J54" s="4"/>
      <c r="L54" s="4"/>
      <c r="N54" s="4"/>
      <c r="P54" s="4"/>
    </row>
    <row r="55" spans="1:45" ht="12.75" customHeight="1" x14ac:dyDescent="0.2">
      <c r="B55" s="247"/>
      <c r="C55" s="247"/>
      <c r="D55" s="247"/>
      <c r="E55" s="247"/>
      <c r="F55" s="247"/>
      <c r="G55" s="247"/>
      <c r="H55" s="247"/>
      <c r="I55" s="247"/>
      <c r="J55" s="247"/>
      <c r="K55" s="247"/>
      <c r="L55" s="247"/>
      <c r="M55" s="247"/>
      <c r="N55" s="247"/>
      <c r="O55" s="247"/>
      <c r="P55" s="247"/>
      <c r="Q55" s="247"/>
    </row>
    <row r="56" spans="1:45" ht="12.75" customHeight="1" x14ac:dyDescent="0.2"/>
    <row r="57" spans="1:45" ht="12.75" customHeight="1" x14ac:dyDescent="0.2"/>
    <row r="58" spans="1:45" ht="12.75" customHeight="1" x14ac:dyDescent="0.2"/>
    <row r="59" spans="1:45" ht="12.75" customHeight="1" x14ac:dyDescent="0.2"/>
    <row r="60" spans="1:45" ht="12.75" customHeight="1" x14ac:dyDescent="0.2"/>
    <row r="61" spans="1:45" ht="12.75" customHeight="1" x14ac:dyDescent="0.2"/>
    <row r="62" spans="1:45" ht="12.75" customHeight="1" x14ac:dyDescent="0.2">
      <c r="E62" s="4"/>
      <c r="G62" s="4"/>
    </row>
    <row r="63" spans="1:45" x14ac:dyDescent="0.2">
      <c r="E63" s="4"/>
      <c r="G63" s="4"/>
    </row>
    <row r="64" spans="1:45" x14ac:dyDescent="0.2">
      <c r="E64" s="4"/>
      <c r="G64" s="4"/>
    </row>
    <row r="65" spans="5:7" x14ac:dyDescent="0.2">
      <c r="E65" s="4"/>
      <c r="G65" s="4"/>
    </row>
    <row r="66" spans="5:7" x14ac:dyDescent="0.2">
      <c r="E66" s="4"/>
      <c r="G66" s="4"/>
    </row>
    <row r="67" spans="5:7" x14ac:dyDescent="0.2">
      <c r="E67" s="4"/>
      <c r="G67" s="4"/>
    </row>
    <row r="68" spans="5:7" x14ac:dyDescent="0.2">
      <c r="E68" s="4"/>
      <c r="G68" s="4"/>
    </row>
    <row r="69" spans="5:7" x14ac:dyDescent="0.2">
      <c r="E69" s="4"/>
      <c r="G69" s="4"/>
    </row>
    <row r="70" spans="5:7" x14ac:dyDescent="0.2">
      <c r="E70" s="4"/>
      <c r="G70" s="4"/>
    </row>
    <row r="71" spans="5:7" x14ac:dyDescent="0.2">
      <c r="E71" s="4"/>
      <c r="G71" s="4"/>
    </row>
  </sheetData>
  <mergeCells count="2">
    <mergeCell ref="B55:Q55"/>
    <mergeCell ref="B52:Q52"/>
  </mergeCells>
  <phoneticPr fontId="19" type="noConversion"/>
  <pageMargins left="0.35433070866141736" right="0.35433070866141736" top="0.59055118110236227" bottom="0.59055118110236227" header="0.51181102362204722" footer="0.51181102362204722"/>
  <pageSetup scale="71" orientation="landscape" r:id="rId1"/>
  <headerFooter alignWithMargins="0"/>
  <rowBreaks count="2" manualBreakCount="2">
    <brk id="58" max="16383" man="1"/>
    <brk id="64" max="16383" man="1"/>
  </rowBreaks>
  <colBreaks count="2" manualBreakCount="2">
    <brk id="17" max="1048575" man="1"/>
    <brk id="33"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92D050"/>
  </sheetPr>
  <dimension ref="A1:CV244"/>
  <sheetViews>
    <sheetView zoomScale="70" zoomScaleNormal="70" workbookViewId="0">
      <pane xSplit="1" ySplit="4" topLeftCell="B5" activePane="bottomRight" state="frozen"/>
      <selection pane="topRight" activeCell="B1" sqref="B1"/>
      <selection pane="bottomLeft" activeCell="A5" sqref="A5"/>
      <selection pane="bottomRight" activeCell="I33" sqref="I33"/>
    </sheetView>
  </sheetViews>
  <sheetFormatPr defaultColWidth="8.875" defaultRowHeight="12.75" x14ac:dyDescent="0.2"/>
  <cols>
    <col min="1" max="1" width="12.875" style="1" customWidth="1"/>
    <col min="2" max="6" width="12.25" style="1" customWidth="1"/>
    <col min="7" max="7" width="9.875" style="1" customWidth="1"/>
    <col min="8" max="102" width="12.25" style="1" customWidth="1"/>
    <col min="103" max="16384" width="8.875" style="1"/>
  </cols>
  <sheetData>
    <row r="1" spans="1:100" x14ac:dyDescent="0.2">
      <c r="B1" s="1" t="s">
        <v>1046</v>
      </c>
      <c r="K1" s="1" t="s">
        <v>1047</v>
      </c>
      <c r="T1" s="1" t="s">
        <v>1048</v>
      </c>
      <c r="AC1" s="1" t="s">
        <v>1049</v>
      </c>
      <c r="AL1" s="1" t="s">
        <v>1050</v>
      </c>
      <c r="AU1" s="1" t="s">
        <v>1051</v>
      </c>
      <c r="BD1" s="1" t="s">
        <v>1052</v>
      </c>
      <c r="BM1" s="1" t="s">
        <v>1053</v>
      </c>
      <c r="BV1" s="1" t="s">
        <v>1054</v>
      </c>
      <c r="CE1" s="1" t="s">
        <v>1055</v>
      </c>
      <c r="CN1" s="1" t="s">
        <v>1056</v>
      </c>
    </row>
    <row r="3" spans="1:100" x14ac:dyDescent="0.2">
      <c r="B3" s="1" t="s">
        <v>101</v>
      </c>
      <c r="J3" s="41"/>
      <c r="K3" s="1" t="s">
        <v>102</v>
      </c>
      <c r="S3" s="41"/>
      <c r="T3" s="1" t="s">
        <v>103</v>
      </c>
      <c r="AB3" s="41"/>
      <c r="AC3" s="1" t="s">
        <v>104</v>
      </c>
      <c r="AK3" s="41"/>
      <c r="AL3" s="1" t="s">
        <v>105</v>
      </c>
      <c r="AT3" s="41"/>
      <c r="AU3" s="1" t="s">
        <v>106</v>
      </c>
      <c r="BC3" s="41"/>
      <c r="BD3" s="1" t="s">
        <v>107</v>
      </c>
      <c r="BL3" s="41"/>
      <c r="BM3" s="1" t="s">
        <v>108</v>
      </c>
      <c r="BU3" s="41"/>
      <c r="BV3" s="1" t="s">
        <v>109</v>
      </c>
      <c r="CD3" s="41"/>
      <c r="CE3" s="1" t="s">
        <v>110</v>
      </c>
      <c r="CM3" s="41"/>
      <c r="CN3" s="1" t="s">
        <v>111</v>
      </c>
      <c r="CV3" s="41"/>
    </row>
    <row r="4" spans="1:100" s="3" customFormat="1" ht="63.75" x14ac:dyDescent="0.2">
      <c r="B4" s="3" t="s">
        <v>1057</v>
      </c>
      <c r="C4" s="3" t="s">
        <v>1058</v>
      </c>
      <c r="D4" s="3" t="s">
        <v>1059</v>
      </c>
      <c r="E4" s="3" t="s">
        <v>1060</v>
      </c>
      <c r="F4" s="3" t="s">
        <v>1061</v>
      </c>
      <c r="G4" s="3" t="s">
        <v>1062</v>
      </c>
      <c r="H4" s="3" t="s">
        <v>1063</v>
      </c>
      <c r="I4" s="3" t="s">
        <v>1064</v>
      </c>
      <c r="J4" s="39" t="s">
        <v>1065</v>
      </c>
      <c r="K4" s="3" t="s">
        <v>1057</v>
      </c>
      <c r="L4" s="3" t="s">
        <v>1058</v>
      </c>
      <c r="M4" s="3" t="s">
        <v>1059</v>
      </c>
      <c r="N4" s="3" t="s">
        <v>1060</v>
      </c>
      <c r="O4" s="3" t="s">
        <v>1061</v>
      </c>
      <c r="P4" s="3" t="s">
        <v>1062</v>
      </c>
      <c r="Q4" s="3" t="s">
        <v>1063</v>
      </c>
      <c r="R4" s="3" t="s">
        <v>1064</v>
      </c>
      <c r="S4" s="39" t="s">
        <v>1065</v>
      </c>
      <c r="T4" s="3" t="s">
        <v>1057</v>
      </c>
      <c r="U4" s="3" t="s">
        <v>1058</v>
      </c>
      <c r="V4" s="3" t="s">
        <v>1059</v>
      </c>
      <c r="W4" s="3" t="s">
        <v>1060</v>
      </c>
      <c r="X4" s="3" t="s">
        <v>1061</v>
      </c>
      <c r="Y4" s="3" t="s">
        <v>1062</v>
      </c>
      <c r="Z4" s="3" t="s">
        <v>1063</v>
      </c>
      <c r="AA4" s="3" t="s">
        <v>1064</v>
      </c>
      <c r="AB4" s="39" t="s">
        <v>1065</v>
      </c>
      <c r="AC4" s="3" t="s">
        <v>1057</v>
      </c>
      <c r="AD4" s="3" t="s">
        <v>1058</v>
      </c>
      <c r="AE4" s="3" t="s">
        <v>1059</v>
      </c>
      <c r="AF4" s="3" t="s">
        <v>1060</v>
      </c>
      <c r="AG4" s="3" t="s">
        <v>1061</v>
      </c>
      <c r="AH4" s="3" t="s">
        <v>1062</v>
      </c>
      <c r="AI4" s="3" t="s">
        <v>1063</v>
      </c>
      <c r="AJ4" s="3" t="s">
        <v>1064</v>
      </c>
      <c r="AK4" s="39" t="s">
        <v>1065</v>
      </c>
      <c r="AL4" s="3" t="s">
        <v>1057</v>
      </c>
      <c r="AM4" s="3" t="s">
        <v>1058</v>
      </c>
      <c r="AN4" s="3" t="s">
        <v>1059</v>
      </c>
      <c r="AO4" s="3" t="s">
        <v>1060</v>
      </c>
      <c r="AP4" s="3" t="s">
        <v>1061</v>
      </c>
      <c r="AQ4" s="3" t="s">
        <v>1062</v>
      </c>
      <c r="AR4" s="3" t="s">
        <v>1063</v>
      </c>
      <c r="AS4" s="3" t="s">
        <v>1064</v>
      </c>
      <c r="AT4" s="39" t="s">
        <v>1065</v>
      </c>
      <c r="AU4" s="3" t="s">
        <v>1057</v>
      </c>
      <c r="AV4" s="3" t="s">
        <v>1058</v>
      </c>
      <c r="AW4" s="3" t="s">
        <v>1059</v>
      </c>
      <c r="AX4" s="3" t="s">
        <v>1060</v>
      </c>
      <c r="AY4" s="3" t="s">
        <v>1061</v>
      </c>
      <c r="AZ4" s="3" t="s">
        <v>1062</v>
      </c>
      <c r="BA4" s="3" t="s">
        <v>1063</v>
      </c>
      <c r="BB4" s="3" t="s">
        <v>1064</v>
      </c>
      <c r="BC4" s="39" t="s">
        <v>1065</v>
      </c>
      <c r="BD4" s="3" t="s">
        <v>1057</v>
      </c>
      <c r="BE4" s="3" t="s">
        <v>1058</v>
      </c>
      <c r="BF4" s="3" t="s">
        <v>1059</v>
      </c>
      <c r="BG4" s="3" t="s">
        <v>1060</v>
      </c>
      <c r="BH4" s="3" t="s">
        <v>1061</v>
      </c>
      <c r="BI4" s="3" t="s">
        <v>1062</v>
      </c>
      <c r="BJ4" s="3" t="s">
        <v>1063</v>
      </c>
      <c r="BK4" s="3" t="s">
        <v>1064</v>
      </c>
      <c r="BL4" s="39" t="s">
        <v>1065</v>
      </c>
      <c r="BM4" s="3" t="s">
        <v>1057</v>
      </c>
      <c r="BN4" s="3" t="s">
        <v>1058</v>
      </c>
      <c r="BO4" s="3" t="s">
        <v>1059</v>
      </c>
      <c r="BP4" s="3" t="s">
        <v>1060</v>
      </c>
      <c r="BQ4" s="3" t="s">
        <v>1061</v>
      </c>
      <c r="BR4" s="3" t="s">
        <v>1062</v>
      </c>
      <c r="BS4" s="3" t="s">
        <v>1063</v>
      </c>
      <c r="BT4" s="3" t="s">
        <v>1064</v>
      </c>
      <c r="BU4" s="39" t="s">
        <v>1065</v>
      </c>
      <c r="BV4" s="3" t="s">
        <v>1057</v>
      </c>
      <c r="BW4" s="3" t="s">
        <v>1058</v>
      </c>
      <c r="BX4" s="3" t="s">
        <v>1059</v>
      </c>
      <c r="BY4" s="3" t="s">
        <v>1060</v>
      </c>
      <c r="BZ4" s="3" t="s">
        <v>1061</v>
      </c>
      <c r="CA4" s="3" t="s">
        <v>1062</v>
      </c>
      <c r="CB4" s="3" t="s">
        <v>1063</v>
      </c>
      <c r="CC4" s="3" t="s">
        <v>1064</v>
      </c>
      <c r="CD4" s="39" t="s">
        <v>1065</v>
      </c>
      <c r="CE4" s="3" t="s">
        <v>1057</v>
      </c>
      <c r="CF4" s="3" t="s">
        <v>1058</v>
      </c>
      <c r="CG4" s="3" t="s">
        <v>1059</v>
      </c>
      <c r="CH4" s="3" t="s">
        <v>1060</v>
      </c>
      <c r="CI4" s="3" t="s">
        <v>1061</v>
      </c>
      <c r="CJ4" s="3" t="s">
        <v>1062</v>
      </c>
      <c r="CK4" s="3" t="s">
        <v>1063</v>
      </c>
      <c r="CL4" s="3" t="s">
        <v>1064</v>
      </c>
      <c r="CM4" s="39" t="s">
        <v>1065</v>
      </c>
      <c r="CN4" s="3" t="s">
        <v>1057</v>
      </c>
      <c r="CO4" s="3" t="s">
        <v>1058</v>
      </c>
      <c r="CP4" s="3" t="s">
        <v>1059</v>
      </c>
      <c r="CQ4" s="3" t="s">
        <v>1060</v>
      </c>
      <c r="CR4" s="3" t="s">
        <v>1061</v>
      </c>
      <c r="CS4" s="3" t="s">
        <v>1062</v>
      </c>
      <c r="CT4" s="3" t="s">
        <v>1063</v>
      </c>
      <c r="CU4" s="3" t="s">
        <v>1064</v>
      </c>
      <c r="CV4" s="39" t="s">
        <v>1065</v>
      </c>
    </row>
    <row r="5" spans="1:100" x14ac:dyDescent="0.2">
      <c r="J5" s="41"/>
      <c r="S5" s="41"/>
      <c r="AB5" s="41"/>
      <c r="AK5" s="41"/>
      <c r="AT5" s="41"/>
      <c r="BC5" s="41"/>
      <c r="BL5" s="41"/>
      <c r="BU5" s="41"/>
      <c r="CD5" s="41"/>
      <c r="CM5" s="41"/>
      <c r="CV5" s="41"/>
    </row>
    <row r="6" spans="1:100" x14ac:dyDescent="0.2">
      <c r="B6" s="1" t="s">
        <v>145</v>
      </c>
      <c r="C6" s="1" t="s">
        <v>1066</v>
      </c>
      <c r="D6" s="1" t="s">
        <v>147</v>
      </c>
      <c r="E6" s="1" t="s">
        <v>1067</v>
      </c>
      <c r="F6" s="1" t="s">
        <v>149</v>
      </c>
      <c r="G6" s="1" t="s">
        <v>1068</v>
      </c>
      <c r="H6" s="1" t="s">
        <v>393</v>
      </c>
      <c r="I6" s="1" t="s">
        <v>1069</v>
      </c>
      <c r="J6" s="41" t="s">
        <v>1070</v>
      </c>
      <c r="K6" s="1" t="s">
        <v>145</v>
      </c>
      <c r="L6" s="1" t="s">
        <v>1066</v>
      </c>
      <c r="M6" s="1" t="s">
        <v>147</v>
      </c>
      <c r="N6" s="1" t="s">
        <v>1067</v>
      </c>
      <c r="O6" s="1" t="s">
        <v>149</v>
      </c>
      <c r="P6" s="1" t="s">
        <v>1068</v>
      </c>
      <c r="Q6" s="1" t="s">
        <v>393</v>
      </c>
      <c r="R6" s="1" t="s">
        <v>1069</v>
      </c>
      <c r="S6" s="41" t="s">
        <v>1070</v>
      </c>
      <c r="T6" s="1" t="s">
        <v>145</v>
      </c>
      <c r="U6" s="1" t="s">
        <v>1066</v>
      </c>
      <c r="V6" s="1" t="s">
        <v>147</v>
      </c>
      <c r="W6" s="1" t="s">
        <v>1067</v>
      </c>
      <c r="X6" s="1" t="s">
        <v>149</v>
      </c>
      <c r="Y6" s="1" t="s">
        <v>1068</v>
      </c>
      <c r="Z6" s="1" t="s">
        <v>393</v>
      </c>
      <c r="AA6" s="1" t="s">
        <v>1069</v>
      </c>
      <c r="AB6" s="41" t="s">
        <v>1070</v>
      </c>
      <c r="AC6" s="1" t="s">
        <v>145</v>
      </c>
      <c r="AD6" s="1" t="s">
        <v>1066</v>
      </c>
      <c r="AE6" s="1" t="s">
        <v>147</v>
      </c>
      <c r="AF6" s="1" t="s">
        <v>1067</v>
      </c>
      <c r="AG6" s="1" t="s">
        <v>149</v>
      </c>
      <c r="AH6" s="1" t="s">
        <v>1068</v>
      </c>
      <c r="AI6" s="1" t="s">
        <v>393</v>
      </c>
      <c r="AJ6" s="1" t="s">
        <v>1069</v>
      </c>
      <c r="AK6" s="41" t="s">
        <v>1070</v>
      </c>
      <c r="AL6" s="1" t="s">
        <v>145</v>
      </c>
      <c r="AM6" s="1" t="s">
        <v>1066</v>
      </c>
      <c r="AN6" s="1" t="s">
        <v>147</v>
      </c>
      <c r="AO6" s="1" t="s">
        <v>1067</v>
      </c>
      <c r="AP6" s="1" t="s">
        <v>149</v>
      </c>
      <c r="AQ6" s="1" t="s">
        <v>1068</v>
      </c>
      <c r="AR6" s="1" t="s">
        <v>393</v>
      </c>
      <c r="AS6" s="1" t="s">
        <v>1069</v>
      </c>
      <c r="AT6" s="41" t="s">
        <v>1070</v>
      </c>
      <c r="AU6" s="1" t="s">
        <v>145</v>
      </c>
      <c r="AV6" s="1" t="s">
        <v>1066</v>
      </c>
      <c r="AW6" s="1" t="s">
        <v>147</v>
      </c>
      <c r="AX6" s="1" t="s">
        <v>1067</v>
      </c>
      <c r="AY6" s="1" t="s">
        <v>149</v>
      </c>
      <c r="AZ6" s="1" t="s">
        <v>1068</v>
      </c>
      <c r="BA6" s="1" t="s">
        <v>393</v>
      </c>
      <c r="BB6" s="1" t="s">
        <v>1069</v>
      </c>
      <c r="BC6" s="41" t="s">
        <v>1070</v>
      </c>
      <c r="BD6" s="1" t="s">
        <v>145</v>
      </c>
      <c r="BE6" s="1" t="s">
        <v>1066</v>
      </c>
      <c r="BF6" s="1" t="s">
        <v>147</v>
      </c>
      <c r="BG6" s="1" t="s">
        <v>1067</v>
      </c>
      <c r="BH6" s="1" t="s">
        <v>149</v>
      </c>
      <c r="BI6" s="1" t="s">
        <v>1068</v>
      </c>
      <c r="BJ6" s="1" t="s">
        <v>393</v>
      </c>
      <c r="BK6" s="1" t="s">
        <v>1069</v>
      </c>
      <c r="BL6" s="41" t="s">
        <v>1070</v>
      </c>
      <c r="BM6" s="1" t="s">
        <v>145</v>
      </c>
      <c r="BN6" s="1" t="s">
        <v>1066</v>
      </c>
      <c r="BO6" s="1" t="s">
        <v>147</v>
      </c>
      <c r="BP6" s="1" t="s">
        <v>1067</v>
      </c>
      <c r="BQ6" s="1" t="s">
        <v>149</v>
      </c>
      <c r="BR6" s="1" t="s">
        <v>1068</v>
      </c>
      <c r="BS6" s="1" t="s">
        <v>393</v>
      </c>
      <c r="BT6" s="1" t="s">
        <v>1069</v>
      </c>
      <c r="BU6" s="41" t="s">
        <v>1070</v>
      </c>
      <c r="BV6" s="1" t="s">
        <v>145</v>
      </c>
      <c r="BW6" s="1" t="s">
        <v>1066</v>
      </c>
      <c r="BX6" s="1" t="s">
        <v>147</v>
      </c>
      <c r="BY6" s="1" t="s">
        <v>1067</v>
      </c>
      <c r="BZ6" s="1" t="s">
        <v>149</v>
      </c>
      <c r="CA6" s="1" t="s">
        <v>1068</v>
      </c>
      <c r="CB6" s="1" t="s">
        <v>393</v>
      </c>
      <c r="CC6" s="1" t="s">
        <v>1069</v>
      </c>
      <c r="CD6" s="41" t="s">
        <v>1070</v>
      </c>
      <c r="CE6" s="1" t="s">
        <v>145</v>
      </c>
      <c r="CF6" s="1" t="s">
        <v>1066</v>
      </c>
      <c r="CG6" s="1" t="s">
        <v>147</v>
      </c>
      <c r="CH6" s="1" t="s">
        <v>1067</v>
      </c>
      <c r="CI6" s="1" t="s">
        <v>149</v>
      </c>
      <c r="CJ6" s="1" t="s">
        <v>1068</v>
      </c>
      <c r="CK6" s="1" t="s">
        <v>393</v>
      </c>
      <c r="CL6" s="1" t="s">
        <v>1069</v>
      </c>
      <c r="CM6" s="41" t="s">
        <v>1070</v>
      </c>
      <c r="CN6" s="1" t="s">
        <v>145</v>
      </c>
      <c r="CO6" s="1" t="s">
        <v>1066</v>
      </c>
      <c r="CP6" s="1" t="s">
        <v>147</v>
      </c>
      <c r="CQ6" s="1" t="s">
        <v>1067</v>
      </c>
      <c r="CR6" s="1" t="s">
        <v>149</v>
      </c>
      <c r="CS6" s="1" t="s">
        <v>1068</v>
      </c>
      <c r="CT6" s="1" t="s">
        <v>393</v>
      </c>
      <c r="CU6" s="1" t="s">
        <v>1069</v>
      </c>
      <c r="CV6" s="41" t="s">
        <v>1070</v>
      </c>
    </row>
    <row r="7" spans="1:100" ht="12.75" customHeight="1" x14ac:dyDescent="0.2">
      <c r="A7" s="1">
        <v>1981</v>
      </c>
      <c r="B7" s="5">
        <f>'a28'!C7</f>
        <v>68.131836873736276</v>
      </c>
      <c r="C7" s="6">
        <f>B7/J7</f>
        <v>0.28362816436508503</v>
      </c>
      <c r="D7" s="5">
        <v>100</v>
      </c>
      <c r="E7" s="6">
        <f>D7/J7</f>
        <v>0.41629314191354072</v>
      </c>
      <c r="F7" s="5">
        <v>53.183812374431092</v>
      </c>
      <c r="G7" s="6">
        <f t="shared" ref="G7:G34" si="0">F7/J7</f>
        <v>0.22140056352292165</v>
      </c>
      <c r="H7" s="5">
        <f>'a28'!E7</f>
        <v>18.899694056164172</v>
      </c>
      <c r="I7" s="6">
        <f t="shared" ref="I7:I28" si="1">H7/J7</f>
        <v>7.8678130198452545E-2</v>
      </c>
      <c r="J7" s="223">
        <f t="shared" ref="J7:J36" si="2">B7+D7+F7+H7</f>
        <v>240.21534330433155</v>
      </c>
      <c r="K7" s="5">
        <f>'a28'!G7</f>
        <v>63.124932644072153</v>
      </c>
      <c r="L7" s="5">
        <f t="shared" ref="L7:L27" si="3">K7/S7</f>
        <v>0.25754903193638484</v>
      </c>
      <c r="M7" s="5">
        <v>100</v>
      </c>
      <c r="N7" s="5">
        <f t="shared" ref="N7:N27" si="4">M7/S7</f>
        <v>0.40799890177874171</v>
      </c>
      <c r="O7" s="5">
        <v>66.783831282952548</v>
      </c>
      <c r="P7" s="5">
        <f t="shared" ref="P7:P27" si="5">O7/S7</f>
        <v>0.27247729820021416</v>
      </c>
      <c r="Q7" s="5">
        <f>'a28'!I7</f>
        <v>15.18993502543012</v>
      </c>
      <c r="R7" s="5">
        <f t="shared" ref="R7:R27" si="6">Q7/S7</f>
        <v>6.1974768084659328E-2</v>
      </c>
      <c r="S7" s="223">
        <f t="shared" ref="S7:S27" si="7">K7+M7+O7+Q7</f>
        <v>245.09869895245481</v>
      </c>
      <c r="T7" s="5">
        <f>'a28'!K7</f>
        <v>63.182815193725673</v>
      </c>
      <c r="U7" s="5">
        <f t="shared" ref="U7:U27" si="8">T7/AB7</f>
        <v>0.26405475360018893</v>
      </c>
      <c r="V7" s="5">
        <v>100</v>
      </c>
      <c r="W7" s="5">
        <f t="shared" ref="W7:W27" si="9">V7/AB7</f>
        <v>0.41792179216859382</v>
      </c>
      <c r="X7" s="71">
        <v>58.677685950413228</v>
      </c>
      <c r="Y7" s="5">
        <f t="shared" ref="Y7:Y27" si="10">X7/AB7</f>
        <v>0.24522683672702617</v>
      </c>
      <c r="Z7" s="5">
        <f>'a28'!M7</f>
        <v>17.418717776464778</v>
      </c>
      <c r="AA7" s="5">
        <f t="shared" ref="AA7:AA27" si="11">Z7/AB7</f>
        <v>7.2796617504191044E-2</v>
      </c>
      <c r="AB7" s="223">
        <f t="shared" ref="AB7:AB27" si="12">T7+V7+X7+Z7</f>
        <v>239.27921892060368</v>
      </c>
      <c r="AC7" s="5">
        <f>'a28'!O7</f>
        <v>65.848414556114307</v>
      </c>
      <c r="AD7" s="5">
        <f t="shared" ref="AD7:AD27" si="13">AC7/AK7</f>
        <v>0.27513833466180432</v>
      </c>
      <c r="AE7" s="5">
        <v>100</v>
      </c>
      <c r="AF7" s="5">
        <f t="shared" ref="AF7:AF27" si="14">AE7/AK7</f>
        <v>0.41783592895367067</v>
      </c>
      <c r="AG7" s="71">
        <v>55.180722891566269</v>
      </c>
      <c r="AH7" s="5">
        <f t="shared" ref="AH7:AH27" si="15">AG7/AK7</f>
        <v>0.23056488609732673</v>
      </c>
      <c r="AI7" s="5">
        <f>'a28'!Q7</f>
        <v>18.299252167870943</v>
      </c>
      <c r="AJ7" s="5">
        <f t="shared" ref="AJ7:AJ27" si="16">AI7/AK7</f>
        <v>7.6460850287198276E-2</v>
      </c>
      <c r="AK7" s="223">
        <f t="shared" ref="AK7:AK27" si="17">AC7+AE7+AG7+AI7</f>
        <v>239.32838961555152</v>
      </c>
      <c r="AL7" s="5">
        <f>'a28'!S7</f>
        <v>65.231343727262697</v>
      </c>
      <c r="AM7" s="5">
        <f t="shared" ref="AM7:AM27" si="18">AL7/AT7</f>
        <v>0.27076160639074853</v>
      </c>
      <c r="AN7" s="5">
        <v>100</v>
      </c>
      <c r="AO7" s="5">
        <f t="shared" ref="AO7:AO27" si="19">AN7/AT7</f>
        <v>0.41507899564789558</v>
      </c>
      <c r="AP7" s="24">
        <v>58.345428156748916</v>
      </c>
      <c r="AQ7" s="5">
        <f t="shared" ref="AQ7:AQ27" si="20">AP7/AT7</f>
        <v>0.24217961719949788</v>
      </c>
      <c r="AR7" s="5">
        <f>'a28'!U7</f>
        <v>17.341224566062415</v>
      </c>
      <c r="AS7" s="5">
        <f t="shared" ref="AS7:AS27" si="21">AR7/AT7</f>
        <v>7.1979780761858014E-2</v>
      </c>
      <c r="AT7" s="223">
        <f t="shared" ref="AT7:AT27" si="22">AL7+AN7+AP7+AR7</f>
        <v>240.91799645007401</v>
      </c>
      <c r="AU7" s="5">
        <f>'a28'!W7</f>
        <v>69.747664920324041</v>
      </c>
      <c r="AV7" s="5">
        <f t="shared" ref="AV7:AV27" si="23">AU7/BC7</f>
        <v>0.28828162245248218</v>
      </c>
      <c r="AW7" s="5">
        <v>100</v>
      </c>
      <c r="AX7" s="5">
        <f t="shared" ref="AX7:AX27" si="24">AW7/BC7</f>
        <v>0.41332082268531789</v>
      </c>
      <c r="AY7" s="71">
        <v>53.076088640942196</v>
      </c>
      <c r="AZ7" s="5">
        <f t="shared" ref="AZ7:AZ27" si="25">AY7/BC7</f>
        <v>0.21937452621993084</v>
      </c>
      <c r="BA7" s="5">
        <f>'a28'!Y7</f>
        <v>19.119053361227163</v>
      </c>
      <c r="BB7" s="5">
        <f t="shared" ref="BB7:BB27" si="26">BA7/BC7</f>
        <v>7.9023028642269025E-2</v>
      </c>
      <c r="BC7" s="223">
        <f t="shared" ref="BC7:BC27" si="27">AU7+AW7+AY7+BA7</f>
        <v>241.94280692249342</v>
      </c>
      <c r="BD7" s="5">
        <f>'a28'!AA7</f>
        <v>68.467784636131881</v>
      </c>
      <c r="BE7" s="5">
        <f t="shared" ref="BE7:BE27" si="28">BD7/BL7</f>
        <v>0.28388103823527239</v>
      </c>
      <c r="BF7" s="5">
        <v>100</v>
      </c>
      <c r="BG7" s="5">
        <f t="shared" ref="BG7:BG27" si="29">BF7/BL7</f>
        <v>0.41461986793342576</v>
      </c>
      <c r="BH7" s="71">
        <v>52.79688216414489</v>
      </c>
      <c r="BI7" s="5">
        <f t="shared" ref="BI7:BI27" si="30">BH7/BL7</f>
        <v>0.21890636310194397</v>
      </c>
      <c r="BJ7" s="5">
        <f>'a28'!AC7</f>
        <v>19.920109265632096</v>
      </c>
      <c r="BK7" s="5">
        <f t="shared" ref="BK7:BK27" si="31">BJ7/BL7</f>
        <v>8.259273072935791E-2</v>
      </c>
      <c r="BL7" s="223">
        <f t="shared" ref="BL7:BL27" si="32">BD7+BF7+BH7+BJ7</f>
        <v>241.18477606590886</v>
      </c>
      <c r="BM7" s="5">
        <f>'a28'!AE7</f>
        <v>65.123195998242466</v>
      </c>
      <c r="BN7" s="5">
        <f t="shared" ref="BN7:BN27" si="33">BM7/BU7</f>
        <v>0.27721776643421325</v>
      </c>
      <c r="BO7" s="5">
        <v>100</v>
      </c>
      <c r="BP7" s="5">
        <f t="shared" ref="BP7:BP27" si="34">BO7/BU7</f>
        <v>0.42568206640487172</v>
      </c>
      <c r="BQ7" s="71">
        <v>50.653266331658287</v>
      </c>
      <c r="BR7" s="5">
        <f t="shared" ref="BR7:BR27" si="35">BQ7/BU7</f>
        <v>0.21562187082216616</v>
      </c>
      <c r="BS7" s="5">
        <f>'a28'!AG7</f>
        <v>19.140645746925532</v>
      </c>
      <c r="BT7" s="5">
        <f t="shared" ref="BT7:BT27" si="36">BS7/BU7</f>
        <v>8.1478296338748799E-2</v>
      </c>
      <c r="BU7" s="223">
        <f t="shared" ref="BU7:BU27" si="37">BM7+BO7+BQ7+BS7</f>
        <v>234.91710807682631</v>
      </c>
      <c r="BV7" s="5">
        <f>'a28'!AI7</f>
        <v>63.521832747635429</v>
      </c>
      <c r="BW7" s="5">
        <f t="shared" ref="BW7:BW27" si="38">BV7/CD7</f>
        <v>0.26987487792980341</v>
      </c>
      <c r="BX7" s="5">
        <v>100</v>
      </c>
      <c r="BY7" s="5">
        <f t="shared" ref="BY7:BY27" si="39">BX7/CD7</f>
        <v>0.42485373336437526</v>
      </c>
      <c r="BZ7" s="71">
        <v>52.972399150743101</v>
      </c>
      <c r="CA7" s="5">
        <f t="shared" ref="CA7:CA27" si="40">BZ7/CD7</f>
        <v>0.22505521544461068</v>
      </c>
      <c r="CB7" s="5">
        <f>'a28'!AK7</f>
        <v>18.880891695592865</v>
      </c>
      <c r="CC7" s="5">
        <f t="shared" ref="CC7:CC27" si="41">CB7/CD7</f>
        <v>8.0216173261210583E-2</v>
      </c>
      <c r="CD7" s="223">
        <f t="shared" ref="CD7:CD27" si="42">BV7+BX7+BZ7+CB7</f>
        <v>235.37512359397141</v>
      </c>
      <c r="CE7" s="5">
        <f>'a28'!AM7</f>
        <v>68.86326417307987</v>
      </c>
      <c r="CF7" s="5">
        <f t="shared" ref="CF7:CF27" si="43">CE7/CM7</f>
        <v>0.28762312204870888</v>
      </c>
      <c r="CG7" s="5">
        <v>100</v>
      </c>
      <c r="CH7" s="5">
        <f t="shared" ref="CH7:CH27" si="44">CG7/CM7</f>
        <v>0.41767279768470073</v>
      </c>
      <c r="CI7" s="71">
        <v>54.728546409807358</v>
      </c>
      <c r="CJ7" s="5">
        <f t="shared" ref="CJ7:CJ27" si="45">CI7/CM7</f>
        <v>0.22858625092201224</v>
      </c>
      <c r="CK7" s="5">
        <f>'a28'!AO7</f>
        <v>15.830053982708773</v>
      </c>
      <c r="CL7" s="5">
        <f t="shared" ref="CL7:CL27" si="46">CK7/CM7</f>
        <v>6.6117829344578119E-2</v>
      </c>
      <c r="CM7" s="223">
        <f t="shared" ref="CM7:CM27" si="47">CE7+CG7+CI7+CK7</f>
        <v>239.421864565596</v>
      </c>
      <c r="CN7" s="5">
        <f>'a28'!AQ7</f>
        <v>68.15872874358142</v>
      </c>
      <c r="CO7" s="5">
        <f t="shared" ref="CO7:CO27" si="48">CN7/CV7</f>
        <v>0.28784224271518666</v>
      </c>
      <c r="CP7" s="5">
        <v>100</v>
      </c>
      <c r="CQ7" s="5">
        <f t="shared" ref="CQ7:CQ27" si="49">CP7/CV7</f>
        <v>0.4223116364128095</v>
      </c>
      <c r="CR7" s="71">
        <v>49.442646530025172</v>
      </c>
      <c r="CS7" s="5">
        <f t="shared" ref="CS7:CS27" si="50">CR7/CV7</f>
        <v>0.20880204964675048</v>
      </c>
      <c r="CT7" s="5">
        <f>'a28'!AS7</f>
        <v>19.190584449355011</v>
      </c>
      <c r="CU7" s="5">
        <f t="shared" ref="CU7:CU27" si="51">CT7/CV7</f>
        <v>8.1044071225253297E-2</v>
      </c>
      <c r="CV7" s="223">
        <f t="shared" ref="CV7:CV27" si="52">CN7+CP7+CR7+CT7</f>
        <v>236.79195972296162</v>
      </c>
    </row>
    <row r="8" spans="1:100" ht="12.75" customHeight="1" x14ac:dyDescent="0.2">
      <c r="A8" s="1">
        <v>1982</v>
      </c>
      <c r="B8" s="5">
        <f>'a28'!C8</f>
        <v>68.280441942335173</v>
      </c>
      <c r="C8" s="6">
        <f t="shared" ref="C8:C35" si="53">B8/J8</f>
        <v>0.28548089786247965</v>
      </c>
      <c r="D8" s="5">
        <v>100</v>
      </c>
      <c r="E8" s="6">
        <f t="shared" ref="E8:E36" si="54">D8/J8</f>
        <v>0.41810054203160635</v>
      </c>
      <c r="F8" s="5">
        <v>51.999675509045183</v>
      </c>
      <c r="G8" s="6">
        <f t="shared" si="0"/>
        <v>0.21741092515799437</v>
      </c>
      <c r="H8" s="5">
        <f>'a28'!E8</f>
        <v>18.8968028034623</v>
      </c>
      <c r="I8" s="6">
        <f t="shared" si="1"/>
        <v>7.9007634947919667E-2</v>
      </c>
      <c r="J8" s="223">
        <f t="shared" si="2"/>
        <v>239.17692025484266</v>
      </c>
      <c r="K8" s="5">
        <f>'a28'!G8</f>
        <v>63.563467789018723</v>
      </c>
      <c r="L8" s="5">
        <f t="shared" si="3"/>
        <v>0.26033585602689852</v>
      </c>
      <c r="M8" s="5">
        <v>100</v>
      </c>
      <c r="N8" s="5">
        <f t="shared" si="4"/>
        <v>0.40956836541865693</v>
      </c>
      <c r="O8" s="5">
        <v>65.27050610820244</v>
      </c>
      <c r="P8" s="5">
        <f t="shared" si="5"/>
        <v>0.26732734496784938</v>
      </c>
      <c r="Q8" s="5">
        <f>'a28'!I8</f>
        <v>15.32550823900522</v>
      </c>
      <c r="R8" s="5">
        <f t="shared" si="6"/>
        <v>6.2768433586595271E-2</v>
      </c>
      <c r="S8" s="223">
        <f t="shared" si="7"/>
        <v>244.15948213622636</v>
      </c>
      <c r="T8" s="5">
        <f>'a28'!K8</f>
        <v>63.203547269961483</v>
      </c>
      <c r="U8" s="5">
        <f t="shared" si="8"/>
        <v>0.2663601041664046</v>
      </c>
      <c r="V8" s="5">
        <v>100</v>
      </c>
      <c r="W8" s="5">
        <f t="shared" si="9"/>
        <v>0.42143220700683137</v>
      </c>
      <c r="X8" s="71">
        <v>56.557377049180324</v>
      </c>
      <c r="Y8" s="5">
        <f t="shared" si="10"/>
        <v>0.23835100232353579</v>
      </c>
      <c r="Z8" s="5">
        <f>'a28'!M8</f>
        <v>17.525164255429328</v>
      </c>
      <c r="AA8" s="5">
        <f t="shared" si="11"/>
        <v>7.3856686503228144E-2</v>
      </c>
      <c r="AB8" s="223">
        <f t="shared" si="12"/>
        <v>237.28608857457115</v>
      </c>
      <c r="AC8" s="5">
        <f>'a28'!O8</f>
        <v>66.043411350836635</v>
      </c>
      <c r="AD8" s="5">
        <f t="shared" si="13"/>
        <v>0.27701929447304607</v>
      </c>
      <c r="AE8" s="5">
        <v>100</v>
      </c>
      <c r="AF8" s="5">
        <f t="shared" si="14"/>
        <v>0.41945031125279209</v>
      </c>
      <c r="AG8" s="71">
        <v>54.112038140643627</v>
      </c>
      <c r="AH8" s="5">
        <f t="shared" si="15"/>
        <v>0.22697311240615925</v>
      </c>
      <c r="AI8" s="5">
        <f>'a28'!Q8</f>
        <v>18.251811910532478</v>
      </c>
      <c r="AJ8" s="5">
        <f t="shared" si="16"/>
        <v>7.6557281868002661E-2</v>
      </c>
      <c r="AK8" s="223">
        <f t="shared" si="17"/>
        <v>238.40726140201272</v>
      </c>
      <c r="AL8" s="5">
        <f>'a28'!S8</f>
        <v>65.489068593568234</v>
      </c>
      <c r="AM8" s="5">
        <f t="shared" si="18"/>
        <v>0.27387468039300428</v>
      </c>
      <c r="AN8" s="5">
        <v>100</v>
      </c>
      <c r="AO8" s="5">
        <f t="shared" si="19"/>
        <v>0.41819907699817527</v>
      </c>
      <c r="AP8" s="24">
        <v>56.258992805755391</v>
      </c>
      <c r="AQ8" s="5">
        <f t="shared" si="20"/>
        <v>0.23527458864213888</v>
      </c>
      <c r="AR8" s="5">
        <f>'a28'!U8</f>
        <v>17.372504618655267</v>
      </c>
      <c r="AS8" s="5">
        <f t="shared" si="21"/>
        <v>7.2651653966681704E-2</v>
      </c>
      <c r="AT8" s="223">
        <f t="shared" si="22"/>
        <v>239.12056601797886</v>
      </c>
      <c r="AU8" s="5">
        <f>'a28'!W8</f>
        <v>69.841889022496474</v>
      </c>
      <c r="AV8" s="5">
        <f t="shared" si="23"/>
        <v>0.28959299350876366</v>
      </c>
      <c r="AW8" s="5">
        <v>100</v>
      </c>
      <c r="AX8" s="5">
        <f t="shared" si="24"/>
        <v>0.41464083741418289</v>
      </c>
      <c r="AY8" s="71">
        <v>52.153774895785091</v>
      </c>
      <c r="AZ8" s="5">
        <f t="shared" si="25"/>
        <v>0.21625084897099117</v>
      </c>
      <c r="BA8" s="5">
        <f>'a28'!Y8</f>
        <v>19.176914797380373</v>
      </c>
      <c r="BB8" s="5">
        <f t="shared" si="26"/>
        <v>7.9515320106062326E-2</v>
      </c>
      <c r="BC8" s="223">
        <f t="shared" si="27"/>
        <v>241.17257871566193</v>
      </c>
      <c r="BD8" s="5">
        <f>'a28'!AA8</f>
        <v>68.659341492113256</v>
      </c>
      <c r="BE8" s="5">
        <f t="shared" si="28"/>
        <v>0.28673153911745547</v>
      </c>
      <c r="BF8" s="5">
        <v>100</v>
      </c>
      <c r="BG8" s="5">
        <f t="shared" si="29"/>
        <v>0.4176147526122016</v>
      </c>
      <c r="BH8" s="71">
        <v>50.836725463591137</v>
      </c>
      <c r="BI8" s="5">
        <f t="shared" si="30"/>
        <v>0.21230166528092023</v>
      </c>
      <c r="BJ8" s="5">
        <f>'a28'!AC8</f>
        <v>19.959075312366597</v>
      </c>
      <c r="BK8" s="5">
        <f t="shared" si="31"/>
        <v>8.3352042989422767E-2</v>
      </c>
      <c r="BL8" s="223">
        <f t="shared" si="32"/>
        <v>239.45514226807097</v>
      </c>
      <c r="BM8" s="5">
        <f>'a28'!AE8</f>
        <v>65.230228161618939</v>
      </c>
      <c r="BN8" s="5">
        <f t="shared" si="33"/>
        <v>0.27855212153302084</v>
      </c>
      <c r="BO8" s="5">
        <v>100</v>
      </c>
      <c r="BP8" s="5">
        <f t="shared" si="34"/>
        <v>0.42702920008628636</v>
      </c>
      <c r="BQ8" s="71">
        <v>50</v>
      </c>
      <c r="BR8" s="5">
        <f t="shared" si="35"/>
        <v>0.21351460004314318</v>
      </c>
      <c r="BS8" s="5">
        <f>'a28'!AG8</f>
        <v>18.945795351044371</v>
      </c>
      <c r="BT8" s="5">
        <f t="shared" si="36"/>
        <v>8.0904078337549604E-2</v>
      </c>
      <c r="BU8" s="223">
        <f t="shared" si="37"/>
        <v>234.17602351266331</v>
      </c>
      <c r="BV8" s="5">
        <f>'a28'!AI8</f>
        <v>63.447336359268668</v>
      </c>
      <c r="BW8" s="5">
        <f t="shared" si="38"/>
        <v>0.26792772615974408</v>
      </c>
      <c r="BX8" s="5">
        <v>100</v>
      </c>
      <c r="BY8" s="5">
        <f t="shared" si="39"/>
        <v>0.42228364740579688</v>
      </c>
      <c r="BZ8" s="71">
        <v>54.764397905759168</v>
      </c>
      <c r="CA8" s="5">
        <f t="shared" si="40"/>
        <v>0.23126109695626365</v>
      </c>
      <c r="CB8" s="5">
        <f>'a28'!AK8</f>
        <v>18.595920055302042</v>
      </c>
      <c r="CC8" s="5">
        <f t="shared" si="41"/>
        <v>7.8527529478195537E-2</v>
      </c>
      <c r="CD8" s="223">
        <f t="shared" si="42"/>
        <v>236.80765432032985</v>
      </c>
      <c r="CE8" s="5">
        <f>'a28'!AM8</f>
        <v>69.109053108096077</v>
      </c>
      <c r="CF8" s="5">
        <f t="shared" si="43"/>
        <v>0.28789527437386919</v>
      </c>
      <c r="CG8" s="5">
        <v>100</v>
      </c>
      <c r="CH8" s="5">
        <f t="shared" si="44"/>
        <v>0.41658113000558894</v>
      </c>
      <c r="CI8" s="71">
        <v>55.221314997851309</v>
      </c>
      <c r="CJ8" s="5">
        <f t="shared" si="45"/>
        <v>0.23004157802199474</v>
      </c>
      <c r="CK8" s="5">
        <f>'a28'!AO8</f>
        <v>15.71891112726794</v>
      </c>
      <c r="CL8" s="5">
        <f t="shared" si="46"/>
        <v>6.5482017598547049E-2</v>
      </c>
      <c r="CM8" s="223">
        <f t="shared" si="47"/>
        <v>240.04927923321534</v>
      </c>
      <c r="CN8" s="5">
        <f>'a28'!AQ8</f>
        <v>68.184638831807817</v>
      </c>
      <c r="CO8" s="5">
        <f t="shared" si="48"/>
        <v>0.28990795843026396</v>
      </c>
      <c r="CP8" s="5">
        <v>100</v>
      </c>
      <c r="CQ8" s="5">
        <f t="shared" si="49"/>
        <v>0.42518074950192919</v>
      </c>
      <c r="CR8" s="71">
        <v>47.815275310834814</v>
      </c>
      <c r="CS8" s="5">
        <f t="shared" si="50"/>
        <v>0.20330134594301838</v>
      </c>
      <c r="CT8" s="5">
        <f>'a28'!AS8</f>
        <v>19.19417711652963</v>
      </c>
      <c r="CU8" s="5">
        <f t="shared" si="51"/>
        <v>8.160994612478846E-2</v>
      </c>
      <c r="CV8" s="223">
        <f t="shared" si="52"/>
        <v>235.19409125917227</v>
      </c>
    </row>
    <row r="9" spans="1:100" ht="12.75" customHeight="1" x14ac:dyDescent="0.2">
      <c r="A9" s="1">
        <v>1983</v>
      </c>
      <c r="B9" s="5">
        <f>'a28'!C9</f>
        <v>68.375666741870987</v>
      </c>
      <c r="C9" s="6">
        <f t="shared" si="53"/>
        <v>0.28679863111161735</v>
      </c>
      <c r="D9" s="5">
        <v>100</v>
      </c>
      <c r="E9" s="6">
        <f t="shared" si="54"/>
        <v>0.41944546178149572</v>
      </c>
      <c r="F9" s="5">
        <v>51.096826034552038</v>
      </c>
      <c r="G9" s="6">
        <f t="shared" si="0"/>
        <v>0.21432331791631434</v>
      </c>
      <c r="H9" s="5">
        <f>'a28'!E9</f>
        <v>18.937525001033844</v>
      </c>
      <c r="I9" s="6">
        <f t="shared" si="1"/>
        <v>7.9432589190572611E-2</v>
      </c>
      <c r="J9" s="223">
        <f t="shared" si="2"/>
        <v>238.41001777745686</v>
      </c>
      <c r="K9" s="5">
        <f>'a28'!G9</f>
        <v>64.221187781008496</v>
      </c>
      <c r="L9" s="5">
        <f t="shared" si="3"/>
        <v>0.26239860828797568</v>
      </c>
      <c r="M9" s="5">
        <v>100</v>
      </c>
      <c r="N9" s="5">
        <f t="shared" si="4"/>
        <v>0.40858572903189477</v>
      </c>
      <c r="O9" s="5">
        <v>65.217391304347828</v>
      </c>
      <c r="P9" s="5">
        <f t="shared" si="5"/>
        <v>0.26646895371645313</v>
      </c>
      <c r="Q9" s="5">
        <f>'a28'!I9</f>
        <v>15.30809926031314</v>
      </c>
      <c r="R9" s="5">
        <f t="shared" si="6"/>
        <v>6.2546708963676534E-2</v>
      </c>
      <c r="S9" s="223">
        <f t="shared" si="7"/>
        <v>244.74667834566944</v>
      </c>
      <c r="T9" s="5">
        <f>'a28'!K9</f>
        <v>63.615289923422495</v>
      </c>
      <c r="U9" s="5">
        <f t="shared" si="8"/>
        <v>0.27014073969717173</v>
      </c>
      <c r="V9" s="5">
        <v>100</v>
      </c>
      <c r="W9" s="5">
        <f t="shared" si="9"/>
        <v>0.42464750223154868</v>
      </c>
      <c r="X9" s="71">
        <v>54.471544715447152</v>
      </c>
      <c r="Y9" s="5">
        <f t="shared" si="10"/>
        <v>0.23131205406108749</v>
      </c>
      <c r="Z9" s="5">
        <f>'a28'!M9</f>
        <v>17.40259947882528</v>
      </c>
      <c r="AA9" s="5">
        <f t="shared" si="11"/>
        <v>7.3899704010192066E-2</v>
      </c>
      <c r="AB9" s="223">
        <f t="shared" si="12"/>
        <v>235.48943411769494</v>
      </c>
      <c r="AC9" s="5">
        <f>'a28'!O9</f>
        <v>66.330104377689906</v>
      </c>
      <c r="AD9" s="5">
        <f t="shared" si="13"/>
        <v>0.27895512248318655</v>
      </c>
      <c r="AE9" s="5">
        <v>100</v>
      </c>
      <c r="AF9" s="5">
        <f t="shared" si="14"/>
        <v>0.42055583222783671</v>
      </c>
      <c r="AG9" s="71">
        <v>53.301886792452834</v>
      </c>
      <c r="AH9" s="5">
        <f t="shared" si="15"/>
        <v>0.22416419359313938</v>
      </c>
      <c r="AI9" s="5">
        <f>'a28'!Q9</f>
        <v>18.148565742511998</v>
      </c>
      <c r="AJ9" s="5">
        <f t="shared" si="16"/>
        <v>7.6324851695837401E-2</v>
      </c>
      <c r="AK9" s="223">
        <f t="shared" si="17"/>
        <v>237.78055691265473</v>
      </c>
      <c r="AL9" s="5">
        <f>'a28'!S9</f>
        <v>65.830071540284436</v>
      </c>
      <c r="AM9" s="5">
        <f t="shared" si="18"/>
        <v>0.27678586554969897</v>
      </c>
      <c r="AN9" s="5">
        <v>100</v>
      </c>
      <c r="AO9" s="5">
        <f t="shared" si="19"/>
        <v>0.42045505811173395</v>
      </c>
      <c r="AP9" s="24">
        <v>54.700854700854705</v>
      </c>
      <c r="AQ9" s="5">
        <f t="shared" si="20"/>
        <v>0.2299925104200938</v>
      </c>
      <c r="AR9" s="5">
        <f>'a28'!U9</f>
        <v>17.306621603095511</v>
      </c>
      <c r="AS9" s="5">
        <f t="shared" si="21"/>
        <v>7.2766565918473136E-2</v>
      </c>
      <c r="AT9" s="223">
        <f t="shared" si="22"/>
        <v>237.83754784423468</v>
      </c>
      <c r="AU9" s="5">
        <f>'a28'!W9</f>
        <v>69.896846512845116</v>
      </c>
      <c r="AV9" s="5">
        <f t="shared" si="23"/>
        <v>0.29193863232867406</v>
      </c>
      <c r="AW9" s="5">
        <v>100</v>
      </c>
      <c r="AX9" s="5">
        <f t="shared" si="24"/>
        <v>0.41767067742465863</v>
      </c>
      <c r="AY9" s="71">
        <v>50.269189355483768</v>
      </c>
      <c r="AZ9" s="5">
        <f t="shared" si="25"/>
        <v>0.20995966371693345</v>
      </c>
      <c r="BA9" s="5">
        <f>'a28'!Y9</f>
        <v>19.257044096480133</v>
      </c>
      <c r="BB9" s="5">
        <f t="shared" si="26"/>
        <v>8.0431026529733801E-2</v>
      </c>
      <c r="BC9" s="223">
        <f t="shared" si="27"/>
        <v>239.42307996480903</v>
      </c>
      <c r="BD9" s="5">
        <f>'a28'!AA9</f>
        <v>68.82531060126351</v>
      </c>
      <c r="BE9" s="5">
        <f t="shared" si="28"/>
        <v>0.28813035606037452</v>
      </c>
      <c r="BF9" s="5">
        <v>100</v>
      </c>
      <c r="BG9" s="5">
        <f t="shared" si="29"/>
        <v>0.4186401100746866</v>
      </c>
      <c r="BH9" s="71">
        <v>50.033452274754687</v>
      </c>
      <c r="BI9" s="5">
        <f t="shared" si="30"/>
        <v>0.20946009967719881</v>
      </c>
      <c r="BJ9" s="5">
        <f>'a28'!AC9</f>
        <v>20.009892070015766</v>
      </c>
      <c r="BK9" s="5">
        <f t="shared" si="31"/>
        <v>8.3769434187739994E-2</v>
      </c>
      <c r="BL9" s="223">
        <f t="shared" si="32"/>
        <v>238.86865494603398</v>
      </c>
      <c r="BM9" s="5">
        <f>'a28'!AE9</f>
        <v>65.376050245717863</v>
      </c>
      <c r="BN9" s="5">
        <f t="shared" si="33"/>
        <v>0.27952130655163571</v>
      </c>
      <c r="BO9" s="5">
        <v>100</v>
      </c>
      <c r="BP9" s="5">
        <f t="shared" si="34"/>
        <v>0.42755918337226917</v>
      </c>
      <c r="BQ9" s="71">
        <v>49.754178957718779</v>
      </c>
      <c r="BR9" s="5">
        <f t="shared" si="35"/>
        <v>0.21272856124519982</v>
      </c>
      <c r="BS9" s="5">
        <f>'a28'!AG9</f>
        <v>18.755520159433527</v>
      </c>
      <c r="BT9" s="5">
        <f t="shared" si="36"/>
        <v>8.0190948830895309E-2</v>
      </c>
      <c r="BU9" s="223">
        <f t="shared" si="37"/>
        <v>233.88574936287017</v>
      </c>
      <c r="BV9" s="5">
        <f>'a28'!AI9</f>
        <v>63.447953506070917</v>
      </c>
      <c r="BW9" s="5">
        <f t="shared" si="38"/>
        <v>0.26840964819903929</v>
      </c>
      <c r="BX9" s="5">
        <v>100</v>
      </c>
      <c r="BY9" s="5">
        <f t="shared" si="39"/>
        <v>0.42303909482810492</v>
      </c>
      <c r="BZ9" s="71">
        <v>54.648760330578519</v>
      </c>
      <c r="CA9" s="5">
        <f t="shared" si="40"/>
        <v>0.23118562103725987</v>
      </c>
      <c r="CB9" s="5">
        <f>'a28'!AK9</f>
        <v>18.288058215289105</v>
      </c>
      <c r="CC9" s="5">
        <f t="shared" si="41"/>
        <v>7.7365635935595908E-2</v>
      </c>
      <c r="CD9" s="223">
        <f t="shared" si="42"/>
        <v>236.38477205193854</v>
      </c>
      <c r="CE9" s="5">
        <f>'a28'!AM9</f>
        <v>68.971840171257611</v>
      </c>
      <c r="CF9" s="5">
        <f t="shared" si="43"/>
        <v>0.28891204369345436</v>
      </c>
      <c r="CG9" s="5">
        <v>100</v>
      </c>
      <c r="CH9" s="5">
        <f t="shared" si="44"/>
        <v>0.41888405902478976</v>
      </c>
      <c r="CI9" s="71">
        <v>53.918629550321192</v>
      </c>
      <c r="CJ9" s="5">
        <f t="shared" si="45"/>
        <v>0.22585654403092514</v>
      </c>
      <c r="CK9" s="5">
        <f>'a28'!AO9</f>
        <v>15.839073323844088</v>
      </c>
      <c r="CL9" s="5">
        <f t="shared" si="46"/>
        <v>6.6347353250830798E-2</v>
      </c>
      <c r="CM9" s="223">
        <f t="shared" si="47"/>
        <v>238.72954304542287</v>
      </c>
      <c r="CN9" s="5">
        <f>'a28'!AQ9</f>
        <v>68.149050284402207</v>
      </c>
      <c r="CO9" s="5">
        <f t="shared" si="48"/>
        <v>0.28848110255704784</v>
      </c>
      <c r="CP9" s="5">
        <v>100</v>
      </c>
      <c r="CQ9" s="5">
        <f t="shared" si="49"/>
        <v>0.42330905765105681</v>
      </c>
      <c r="CR9" s="71">
        <v>48.755695758850329</v>
      </c>
      <c r="CS9" s="5">
        <f t="shared" si="50"/>
        <v>0.2063872762680056</v>
      </c>
      <c r="CT9" s="5">
        <f>'a28'!AS9</f>
        <v>19.329273032314337</v>
      </c>
      <c r="CU9" s="5">
        <f t="shared" si="51"/>
        <v>8.1822563523889669E-2</v>
      </c>
      <c r="CV9" s="223">
        <f t="shared" si="52"/>
        <v>236.23401907556689</v>
      </c>
    </row>
    <row r="10" spans="1:100" ht="12.75" customHeight="1" x14ac:dyDescent="0.2">
      <c r="A10" s="1">
        <v>1984</v>
      </c>
      <c r="B10" s="5">
        <f>'a28'!C10</f>
        <v>68.439023420617744</v>
      </c>
      <c r="C10" s="6">
        <f t="shared" si="53"/>
        <v>0.28890489947670678</v>
      </c>
      <c r="D10" s="5">
        <v>100</v>
      </c>
      <c r="E10" s="6">
        <f t="shared" si="54"/>
        <v>0.42213474862306721</v>
      </c>
      <c r="F10" s="5">
        <v>49.46275071633238</v>
      </c>
      <c r="G10" s="6">
        <f t="shared" si="0"/>
        <v>0.20879945839844408</v>
      </c>
      <c r="H10" s="5">
        <f>'a28'!E10</f>
        <v>18.989408894494812</v>
      </c>
      <c r="I10" s="6">
        <f t="shared" si="1"/>
        <v>8.0160893501782043E-2</v>
      </c>
      <c r="J10" s="223">
        <f t="shared" si="2"/>
        <v>236.89118303144491</v>
      </c>
      <c r="K10" s="5">
        <f>'a28'!G10</f>
        <v>64.757225483350993</v>
      </c>
      <c r="L10" s="5">
        <f t="shared" si="3"/>
        <v>0.26810193957305578</v>
      </c>
      <c r="M10" s="5">
        <v>100</v>
      </c>
      <c r="N10" s="5">
        <f t="shared" si="4"/>
        <v>0.41401084986567943</v>
      </c>
      <c r="O10" s="5">
        <v>61.391304347826093</v>
      </c>
      <c r="P10" s="5">
        <f t="shared" si="5"/>
        <v>0.25416666087406059</v>
      </c>
      <c r="Q10" s="5">
        <f>'a28'!I10</f>
        <v>15.391033763457543</v>
      </c>
      <c r="R10" s="5">
        <f t="shared" si="6"/>
        <v>6.3720549687204239E-2</v>
      </c>
      <c r="S10" s="223">
        <f t="shared" si="7"/>
        <v>241.53956359463461</v>
      </c>
      <c r="T10" s="5">
        <f>'a28'!K10</f>
        <v>64.03530257658241</v>
      </c>
      <c r="U10" s="5">
        <f t="shared" si="8"/>
        <v>0.27112377163658119</v>
      </c>
      <c r="V10" s="5">
        <v>100</v>
      </c>
      <c r="W10" s="5">
        <f t="shared" si="9"/>
        <v>0.42339734603788787</v>
      </c>
      <c r="X10" s="71">
        <v>54.838709677419352</v>
      </c>
      <c r="Y10" s="5">
        <f t="shared" si="10"/>
        <v>0.23218564137561593</v>
      </c>
      <c r="Z10" s="5">
        <f>'a28'!M10</f>
        <v>17.310746426680783</v>
      </c>
      <c r="AA10" s="5">
        <f t="shared" si="11"/>
        <v>7.3293240949914948E-2</v>
      </c>
      <c r="AB10" s="223">
        <f t="shared" si="12"/>
        <v>236.18475868068256</v>
      </c>
      <c r="AC10" s="5">
        <f>'a28'!O10</f>
        <v>66.580547961129199</v>
      </c>
      <c r="AD10" s="5">
        <f t="shared" si="13"/>
        <v>0.28094059402047122</v>
      </c>
      <c r="AE10" s="5">
        <v>100</v>
      </c>
      <c r="AF10" s="5">
        <f t="shared" si="14"/>
        <v>0.42195596555391657</v>
      </c>
      <c r="AG10" s="71">
        <v>52.336448598130836</v>
      </c>
      <c r="AH10" s="5">
        <f t="shared" si="15"/>
        <v>0.2208367670188722</v>
      </c>
      <c r="AI10" s="5">
        <f>'a28'!Q10</f>
        <v>18.074557449761873</v>
      </c>
      <c r="AJ10" s="5">
        <f t="shared" si="16"/>
        <v>7.6266673406740065E-2</v>
      </c>
      <c r="AK10" s="223">
        <f t="shared" si="17"/>
        <v>236.99155400902188</v>
      </c>
      <c r="AL10" s="5">
        <f>'a28'!S10</f>
        <v>66.097700447474494</v>
      </c>
      <c r="AM10" s="5">
        <f t="shared" si="18"/>
        <v>0.28115415011446804</v>
      </c>
      <c r="AN10" s="5">
        <v>100</v>
      </c>
      <c r="AO10" s="5">
        <f t="shared" si="19"/>
        <v>0.42536146978046735</v>
      </c>
      <c r="AP10" s="24">
        <v>51.699716713881017</v>
      </c>
      <c r="AQ10" s="5">
        <f t="shared" si="20"/>
        <v>0.21991067488650223</v>
      </c>
      <c r="AR10" s="5">
        <f>'a28'!U10</f>
        <v>17.296748870210191</v>
      </c>
      <c r="AS10" s="5">
        <f t="shared" si="21"/>
        <v>7.3573705218562449E-2</v>
      </c>
      <c r="AT10" s="223">
        <f t="shared" si="22"/>
        <v>235.09416603156569</v>
      </c>
      <c r="AU10" s="5">
        <f>'a28'!W10</f>
        <v>69.923603801412099</v>
      </c>
      <c r="AV10" s="5">
        <f t="shared" si="23"/>
        <v>0.29421303901165824</v>
      </c>
      <c r="AW10" s="5">
        <v>100</v>
      </c>
      <c r="AX10" s="5">
        <f t="shared" si="24"/>
        <v>0.42076355195771054</v>
      </c>
      <c r="AY10" s="71">
        <v>48.369315571887917</v>
      </c>
      <c r="AZ10" s="5">
        <f t="shared" si="25"/>
        <v>0.20352045025790957</v>
      </c>
      <c r="BA10" s="5">
        <f>'a28'!Y10</f>
        <v>19.370251627905574</v>
      </c>
      <c r="BB10" s="5">
        <f t="shared" si="26"/>
        <v>8.1502958772721734E-2</v>
      </c>
      <c r="BC10" s="223">
        <f t="shared" si="27"/>
        <v>237.66317100120557</v>
      </c>
      <c r="BD10" s="5">
        <f>'a28'!AA10</f>
        <v>68.952735559723905</v>
      </c>
      <c r="BE10" s="5">
        <f t="shared" si="28"/>
        <v>0.29008576708793088</v>
      </c>
      <c r="BF10" s="5">
        <v>100</v>
      </c>
      <c r="BG10" s="5">
        <f t="shared" si="29"/>
        <v>0.42070233288521386</v>
      </c>
      <c r="BH10" s="71">
        <v>48.708933084276453</v>
      </c>
      <c r="BI10" s="5">
        <f t="shared" si="30"/>
        <v>0.2049196178090488</v>
      </c>
      <c r="BJ10" s="5">
        <f>'a28'!AC10</f>
        <v>20.036086236965346</v>
      </c>
      <c r="BK10" s="5">
        <f t="shared" si="31"/>
        <v>8.4292282217806463E-2</v>
      </c>
      <c r="BL10" s="223">
        <f t="shared" si="32"/>
        <v>237.6977548809657</v>
      </c>
      <c r="BM10" s="5">
        <f>'a28'!AE10</f>
        <v>65.476996855786012</v>
      </c>
      <c r="BN10" s="5">
        <f t="shared" si="33"/>
        <v>0.28027829228756834</v>
      </c>
      <c r="BO10" s="5">
        <v>100</v>
      </c>
      <c r="BP10" s="5">
        <f t="shared" si="34"/>
        <v>0.42805612008272936</v>
      </c>
      <c r="BQ10" s="71">
        <v>49.561830574488802</v>
      </c>
      <c r="BR10" s="5">
        <f t="shared" si="35"/>
        <v>0.21215244899913269</v>
      </c>
      <c r="BS10" s="5">
        <f>'a28'!AG10</f>
        <v>18.575400490758621</v>
      </c>
      <c r="BT10" s="5">
        <f t="shared" si="36"/>
        <v>7.9513138630569635E-2</v>
      </c>
      <c r="BU10" s="223">
        <f t="shared" si="37"/>
        <v>233.61422792103343</v>
      </c>
      <c r="BV10" s="5">
        <f>'a28'!AI10</f>
        <v>63.455990695978279</v>
      </c>
      <c r="BW10" s="5">
        <f t="shared" si="38"/>
        <v>0.27106838524707055</v>
      </c>
      <c r="BX10" s="5">
        <v>100</v>
      </c>
      <c r="BY10" s="5">
        <f t="shared" si="39"/>
        <v>0.42717540499174711</v>
      </c>
      <c r="BZ10" s="71">
        <v>52.653061224489797</v>
      </c>
      <c r="CA10" s="5">
        <f t="shared" si="40"/>
        <v>0.22492092752626686</v>
      </c>
      <c r="CB10" s="5">
        <f>'a28'!AK10</f>
        <v>17.986822587878159</v>
      </c>
      <c r="CC10" s="5">
        <f t="shared" si="41"/>
        <v>7.6835282234915578E-2</v>
      </c>
      <c r="CD10" s="223">
        <f t="shared" si="42"/>
        <v>234.09587450834621</v>
      </c>
      <c r="CE10" s="5">
        <f>'a28'!AM10</f>
        <v>68.729654075951984</v>
      </c>
      <c r="CF10" s="5">
        <f t="shared" si="43"/>
        <v>0.2915799673470727</v>
      </c>
      <c r="CG10" s="5">
        <v>100</v>
      </c>
      <c r="CH10" s="5">
        <f t="shared" si="44"/>
        <v>0.42424186658185792</v>
      </c>
      <c r="CI10" s="71">
        <v>50.91919623770842</v>
      </c>
      <c r="CJ10" s="5">
        <f t="shared" si="45"/>
        <v>0.21602054856733338</v>
      </c>
      <c r="CK10" s="5">
        <f>'a28'!AO10</f>
        <v>16.065745244071721</v>
      </c>
      <c r="CL10" s="5">
        <f t="shared" si="46"/>
        <v>6.8157617503735932E-2</v>
      </c>
      <c r="CM10" s="223">
        <f t="shared" si="47"/>
        <v>235.71459555773214</v>
      </c>
      <c r="CN10" s="5">
        <f>'a28'!AQ10</f>
        <v>68.148546017363714</v>
      </c>
      <c r="CO10" s="5">
        <f t="shared" si="48"/>
        <v>0.28926577767988909</v>
      </c>
      <c r="CP10" s="5">
        <v>100</v>
      </c>
      <c r="CQ10" s="5">
        <f t="shared" si="49"/>
        <v>0.42446360866772781</v>
      </c>
      <c r="CR10" s="71">
        <v>48.044305988231223</v>
      </c>
      <c r="CS10" s="5">
        <f t="shared" si="50"/>
        <v>0.20393059495701149</v>
      </c>
      <c r="CT10" s="5">
        <f>'a28'!AS10</f>
        <v>19.398604972005451</v>
      </c>
      <c r="CU10" s="5">
        <f t="shared" si="51"/>
        <v>8.2340018695371608E-2</v>
      </c>
      <c r="CV10" s="223">
        <f t="shared" si="52"/>
        <v>235.59145697760039</v>
      </c>
    </row>
    <row r="11" spans="1:100" ht="12.75" customHeight="1" x14ac:dyDescent="0.2">
      <c r="A11" s="1">
        <v>1985</v>
      </c>
      <c r="B11" s="5">
        <f>'a28'!C11</f>
        <v>68.450687242484321</v>
      </c>
      <c r="C11" s="6">
        <f t="shared" si="53"/>
        <v>0.28925694171424332</v>
      </c>
      <c r="D11" s="5">
        <v>100</v>
      </c>
      <c r="E11" s="6">
        <f t="shared" si="54"/>
        <v>0.42257711845837292</v>
      </c>
      <c r="F11" s="5">
        <v>49.234955438126036</v>
      </c>
      <c r="G11" s="6">
        <f t="shared" si="0"/>
        <v>0.20805565596469699</v>
      </c>
      <c r="H11" s="5">
        <f>'a28'!E11</f>
        <v>18.957553630670184</v>
      </c>
      <c r="I11" s="6">
        <f t="shared" si="1"/>
        <v>8.0110283862686718E-2</v>
      </c>
      <c r="J11" s="223">
        <f t="shared" si="2"/>
        <v>236.64319631128055</v>
      </c>
      <c r="K11" s="5">
        <f>'a28'!G11</f>
        <v>65.201501877346686</v>
      </c>
      <c r="L11" s="5">
        <f t="shared" si="3"/>
        <v>0.26923920106378602</v>
      </c>
      <c r="M11" s="5">
        <v>100</v>
      </c>
      <c r="N11" s="5">
        <f t="shared" si="4"/>
        <v>0.41293404800745742</v>
      </c>
      <c r="O11" s="5">
        <v>61.53846153846154</v>
      </c>
      <c r="P11" s="5">
        <f t="shared" si="5"/>
        <v>0.25411326031228149</v>
      </c>
      <c r="Q11" s="5">
        <f>'a28'!I11</f>
        <v>15.429459237840405</v>
      </c>
      <c r="R11" s="5">
        <f t="shared" si="6"/>
        <v>6.371349061647498E-2</v>
      </c>
      <c r="S11" s="223">
        <f t="shared" si="7"/>
        <v>242.16942265364864</v>
      </c>
      <c r="T11" s="5">
        <f>'a28'!K11</f>
        <v>64.200471716593924</v>
      </c>
      <c r="U11" s="5">
        <f t="shared" si="8"/>
        <v>0.27218962715004291</v>
      </c>
      <c r="V11" s="5">
        <v>100</v>
      </c>
      <c r="W11" s="5">
        <f t="shared" si="9"/>
        <v>0.42396826669996246</v>
      </c>
      <c r="X11" s="71">
        <v>54.400000000000006</v>
      </c>
      <c r="Y11" s="5">
        <f t="shared" si="10"/>
        <v>0.23063873708477961</v>
      </c>
      <c r="Z11" s="5">
        <f>'a28'!M11</f>
        <v>17.26623778590962</v>
      </c>
      <c r="AA11" s="5">
        <f t="shared" si="11"/>
        <v>7.320336906521499E-2</v>
      </c>
      <c r="AB11" s="223">
        <f t="shared" si="12"/>
        <v>235.86670950250357</v>
      </c>
      <c r="AC11" s="5">
        <f>'a28'!O11</f>
        <v>66.744972049380934</v>
      </c>
      <c r="AD11" s="5">
        <f t="shared" si="13"/>
        <v>0.2813641641339012</v>
      </c>
      <c r="AE11" s="5">
        <v>100</v>
      </c>
      <c r="AF11" s="5">
        <f t="shared" si="14"/>
        <v>0.42155110039709853</v>
      </c>
      <c r="AG11" s="71">
        <v>52.558139534883722</v>
      </c>
      <c r="AH11" s="5">
        <f t="shared" si="15"/>
        <v>0.22155941555754483</v>
      </c>
      <c r="AI11" s="5">
        <f>'a28'!Q11</f>
        <v>17.916053318402252</v>
      </c>
      <c r="AJ11" s="5">
        <f t="shared" si="16"/>
        <v>7.5525319911455585E-2</v>
      </c>
      <c r="AK11" s="223">
        <f t="shared" si="17"/>
        <v>237.21916490266688</v>
      </c>
      <c r="AL11" s="5">
        <f>'a28'!S11</f>
        <v>66.319040712746116</v>
      </c>
      <c r="AM11" s="5">
        <f t="shared" si="18"/>
        <v>0.27967917700243133</v>
      </c>
      <c r="AN11" s="5">
        <v>100</v>
      </c>
      <c r="AO11" s="5">
        <f t="shared" si="19"/>
        <v>0.42171776611460948</v>
      </c>
      <c r="AP11" s="24">
        <v>53.531073446327682</v>
      </c>
      <c r="AQ11" s="5">
        <f t="shared" si="20"/>
        <v>0.225750047115024</v>
      </c>
      <c r="AR11" s="5">
        <f>'a28'!U11</f>
        <v>17.275300122911101</v>
      </c>
      <c r="AS11" s="5">
        <f t="shared" si="21"/>
        <v>7.2853009767935087E-2</v>
      </c>
      <c r="AT11" s="223">
        <f t="shared" si="22"/>
        <v>237.12541428198492</v>
      </c>
      <c r="AU11" s="5">
        <f>'a28'!W11</f>
        <v>69.941666434136508</v>
      </c>
      <c r="AV11" s="5">
        <f t="shared" si="23"/>
        <v>0.2945070344439159</v>
      </c>
      <c r="AW11" s="5">
        <v>100</v>
      </c>
      <c r="AX11" s="5">
        <f t="shared" si="24"/>
        <v>0.42107523234558725</v>
      </c>
      <c r="AY11" s="71">
        <v>48.096253426743836</v>
      </c>
      <c r="AZ11" s="5">
        <f t="shared" si="25"/>
        <v>0.20252141086618405</v>
      </c>
      <c r="BA11" s="5">
        <f>'a28'!Y11</f>
        <v>19.449332578435424</v>
      </c>
      <c r="BB11" s="5">
        <f t="shared" si="26"/>
        <v>8.1896322344312947E-2</v>
      </c>
      <c r="BC11" s="223">
        <f t="shared" si="27"/>
        <v>237.48725243931574</v>
      </c>
      <c r="BD11" s="5">
        <f>'a28'!AA11</f>
        <v>68.992712695046194</v>
      </c>
      <c r="BE11" s="5">
        <f t="shared" si="28"/>
        <v>0.29025839519125474</v>
      </c>
      <c r="BF11" s="5">
        <v>100</v>
      </c>
      <c r="BG11" s="5">
        <f t="shared" si="29"/>
        <v>0.42070877322105332</v>
      </c>
      <c r="BH11" s="71">
        <v>48.770447405481534</v>
      </c>
      <c r="BI11" s="5">
        <f t="shared" si="30"/>
        <v>0.20518155097402038</v>
      </c>
      <c r="BJ11" s="5">
        <f>'a28'!AC11</f>
        <v>19.930956032051533</v>
      </c>
      <c r="BK11" s="5">
        <f t="shared" si="31"/>
        <v>8.3851280613671531E-2</v>
      </c>
      <c r="BL11" s="223">
        <f t="shared" si="32"/>
        <v>237.69411613257927</v>
      </c>
      <c r="BM11" s="5">
        <f>'a28'!AE11</f>
        <v>65.524829213991751</v>
      </c>
      <c r="BN11" s="5">
        <f t="shared" si="33"/>
        <v>0.28316355656926295</v>
      </c>
      <c r="BO11" s="5">
        <v>100</v>
      </c>
      <c r="BP11" s="5">
        <f t="shared" si="34"/>
        <v>0.43214695858955099</v>
      </c>
      <c r="BQ11" s="71">
        <v>47.536231884057969</v>
      </c>
      <c r="BR11" s="5">
        <f t="shared" si="35"/>
        <v>0.20542638031503294</v>
      </c>
      <c r="BS11" s="5">
        <f>'a28'!AG11</f>
        <v>18.341701347350334</v>
      </c>
      <c r="BT11" s="5">
        <f t="shared" si="36"/>
        <v>7.9263104526153164E-2</v>
      </c>
      <c r="BU11" s="223">
        <f t="shared" si="37"/>
        <v>231.40276244540004</v>
      </c>
      <c r="BV11" s="5">
        <f>'a28'!AI11</f>
        <v>63.356060133004469</v>
      </c>
      <c r="BW11" s="5">
        <f t="shared" si="38"/>
        <v>0.27143132222780997</v>
      </c>
      <c r="BX11" s="5">
        <v>100</v>
      </c>
      <c r="BY11" s="5">
        <f t="shared" si="39"/>
        <v>0.42842203517388788</v>
      </c>
      <c r="BZ11" s="71">
        <v>52.385786802030452</v>
      </c>
      <c r="CA11" s="5">
        <f t="shared" si="40"/>
        <v>0.22443225395911284</v>
      </c>
      <c r="CB11" s="5">
        <f>'a28'!AK11</f>
        <v>17.672851166130695</v>
      </c>
      <c r="CC11" s="5">
        <f t="shared" si="41"/>
        <v>7.5714388639189306E-2</v>
      </c>
      <c r="CD11" s="223">
        <f t="shared" si="42"/>
        <v>233.41469810116561</v>
      </c>
      <c r="CE11" s="5">
        <f>'a28'!AM11</f>
        <v>68.577619370427826</v>
      </c>
      <c r="CF11" s="5">
        <f t="shared" si="43"/>
        <v>0.28946619657094957</v>
      </c>
      <c r="CG11" s="5">
        <v>100</v>
      </c>
      <c r="CH11" s="5">
        <f t="shared" si="44"/>
        <v>0.42210009508696028</v>
      </c>
      <c r="CI11" s="71">
        <v>52.159187129551235</v>
      </c>
      <c r="CJ11" s="5">
        <f t="shared" si="45"/>
        <v>0.22016397847042132</v>
      </c>
      <c r="CK11" s="5">
        <f>'a28'!AO11</f>
        <v>16.173824802764827</v>
      </c>
      <c r="CL11" s="5">
        <f t="shared" si="46"/>
        <v>6.8269729871668697E-2</v>
      </c>
      <c r="CM11" s="223">
        <f t="shared" si="47"/>
        <v>236.91063130274392</v>
      </c>
      <c r="CN11" s="5">
        <f>'a28'!AQ11</f>
        <v>68.022550939773737</v>
      </c>
      <c r="CO11" s="5">
        <f t="shared" si="48"/>
        <v>0.29171639405814442</v>
      </c>
      <c r="CP11" s="5">
        <v>100</v>
      </c>
      <c r="CQ11" s="5">
        <f t="shared" si="49"/>
        <v>0.42885247616841982</v>
      </c>
      <c r="CR11" s="71">
        <v>45.763293310463119</v>
      </c>
      <c r="CS11" s="5">
        <f t="shared" si="50"/>
        <v>0.19625701653813793</v>
      </c>
      <c r="CT11" s="5">
        <f>'a28'!AS11</f>
        <v>19.394574558229539</v>
      </c>
      <c r="CU11" s="5">
        <f t="shared" si="51"/>
        <v>8.3174113235297747E-2</v>
      </c>
      <c r="CV11" s="223">
        <f t="shared" si="52"/>
        <v>233.18041880846641</v>
      </c>
    </row>
    <row r="12" spans="1:100" ht="12.75" customHeight="1" x14ac:dyDescent="0.2">
      <c r="A12" s="1">
        <v>1986</v>
      </c>
      <c r="B12" s="5">
        <f>'a28'!C12</f>
        <v>68.497814467723288</v>
      </c>
      <c r="C12" s="6">
        <f t="shared" si="53"/>
        <v>0.28982484154238408</v>
      </c>
      <c r="D12" s="5">
        <v>100</v>
      </c>
      <c r="E12" s="6">
        <f t="shared" si="54"/>
        <v>0.42311545820042457</v>
      </c>
      <c r="F12" s="5">
        <v>48.887240356083083</v>
      </c>
      <c r="G12" s="6">
        <f t="shared" si="0"/>
        <v>0.2068494710341838</v>
      </c>
      <c r="H12" s="5">
        <f>'a28'!E12</f>
        <v>18.957054786926026</v>
      </c>
      <c r="I12" s="6">
        <f t="shared" si="1"/>
        <v>8.0210229223007565E-2</v>
      </c>
      <c r="J12" s="223">
        <f t="shared" si="2"/>
        <v>236.34210961073239</v>
      </c>
      <c r="K12" s="5">
        <f>'a28'!G12</f>
        <v>65.686458235728935</v>
      </c>
      <c r="L12" s="5">
        <f t="shared" si="3"/>
        <v>0.27193097205711692</v>
      </c>
      <c r="M12" s="5">
        <v>100</v>
      </c>
      <c r="N12" s="5">
        <f t="shared" si="4"/>
        <v>0.41398330700254604</v>
      </c>
      <c r="O12" s="5">
        <v>60.245183887915928</v>
      </c>
      <c r="P12" s="5">
        <f t="shared" si="5"/>
        <v>0.24940500456895939</v>
      </c>
      <c r="Q12" s="5">
        <f>'a28'!I12</f>
        <v>15.623991421224142</v>
      </c>
      <c r="R12" s="5">
        <f t="shared" si="6"/>
        <v>6.4680716371377789E-2</v>
      </c>
      <c r="S12" s="223">
        <f t="shared" si="7"/>
        <v>241.55563354486898</v>
      </c>
      <c r="T12" s="5">
        <f>'a28'!K12</f>
        <v>64.380703229624089</v>
      </c>
      <c r="U12" s="5">
        <f t="shared" si="8"/>
        <v>0.26904043485638524</v>
      </c>
      <c r="V12" s="5">
        <v>100</v>
      </c>
      <c r="W12" s="5">
        <f t="shared" si="9"/>
        <v>0.41788986662169475</v>
      </c>
      <c r="X12" s="71">
        <v>57.599999999999994</v>
      </c>
      <c r="Y12" s="5">
        <f t="shared" si="10"/>
        <v>0.24070456317409614</v>
      </c>
      <c r="Z12" s="5">
        <f>'a28'!M12</f>
        <v>17.316795913918213</v>
      </c>
      <c r="AA12" s="5">
        <f t="shared" si="11"/>
        <v>7.2365135347823906E-2</v>
      </c>
      <c r="AB12" s="223">
        <f t="shared" si="12"/>
        <v>239.2974991435423</v>
      </c>
      <c r="AC12" s="5">
        <f>'a28'!O12</f>
        <v>66.959476406695856</v>
      </c>
      <c r="AD12" s="5">
        <f t="shared" si="13"/>
        <v>0.28436310359458394</v>
      </c>
      <c r="AE12" s="5">
        <v>100</v>
      </c>
      <c r="AF12" s="5">
        <f t="shared" si="14"/>
        <v>0.4246794014150147</v>
      </c>
      <c r="AG12" s="71">
        <v>50.578703703703709</v>
      </c>
      <c r="AH12" s="5">
        <f t="shared" si="15"/>
        <v>0.21479733613236279</v>
      </c>
      <c r="AI12" s="5">
        <f>'a28'!Q12</f>
        <v>17.933565556576578</v>
      </c>
      <c r="AJ12" s="5">
        <f t="shared" si="16"/>
        <v>7.616015885803866E-2</v>
      </c>
      <c r="AK12" s="223">
        <f t="shared" si="17"/>
        <v>235.47174566697612</v>
      </c>
      <c r="AL12" s="5">
        <f>'a28'!S12</f>
        <v>66.582117158308947</v>
      </c>
      <c r="AM12" s="5">
        <f t="shared" si="18"/>
        <v>0.28148558726648271</v>
      </c>
      <c r="AN12" s="5">
        <v>100</v>
      </c>
      <c r="AO12" s="5">
        <f t="shared" si="19"/>
        <v>0.42276454892115939</v>
      </c>
      <c r="AP12" s="24">
        <v>52.609308885754579</v>
      </c>
      <c r="AQ12" s="5">
        <f t="shared" si="20"/>
        <v>0.22241350740139978</v>
      </c>
      <c r="AR12" s="5">
        <f>'a28'!U12</f>
        <v>17.346855737573776</v>
      </c>
      <c r="AS12" s="5">
        <f t="shared" si="21"/>
        <v>7.3336356410958037E-2</v>
      </c>
      <c r="AT12" s="223">
        <f t="shared" si="22"/>
        <v>236.53828178163732</v>
      </c>
      <c r="AU12" s="5">
        <f>'a28'!W12</f>
        <v>69.947929166971022</v>
      </c>
      <c r="AV12" s="5">
        <f t="shared" si="23"/>
        <v>0.29505166327249543</v>
      </c>
      <c r="AW12" s="5">
        <v>100</v>
      </c>
      <c r="AX12" s="5">
        <f t="shared" si="24"/>
        <v>0.42181615208104972</v>
      </c>
      <c r="AY12" s="71">
        <v>47.549909255898363</v>
      </c>
      <c r="AZ12" s="5">
        <f t="shared" si="25"/>
        <v>0.20057319754126138</v>
      </c>
      <c r="BA12" s="5">
        <f>'a28'!Y12</f>
        <v>19.572267846521481</v>
      </c>
      <c r="BB12" s="5">
        <f t="shared" si="26"/>
        <v>8.2558987105193452E-2</v>
      </c>
      <c r="BC12" s="223">
        <f t="shared" si="27"/>
        <v>237.07010626939086</v>
      </c>
      <c r="BD12" s="5">
        <f>'a28'!AA12</f>
        <v>69.053937653532088</v>
      </c>
      <c r="BE12" s="5">
        <f t="shared" si="28"/>
        <v>0.29044076131537983</v>
      </c>
      <c r="BF12" s="5">
        <v>100</v>
      </c>
      <c r="BG12" s="5">
        <f t="shared" si="29"/>
        <v>0.4205998545262159</v>
      </c>
      <c r="BH12" s="71">
        <v>48.897176345231749</v>
      </c>
      <c r="BI12" s="5">
        <f t="shared" si="30"/>
        <v>0.205661452575472</v>
      </c>
      <c r="BJ12" s="5">
        <f>'a28'!AC12</f>
        <v>19.804555490577396</v>
      </c>
      <c r="BK12" s="5">
        <f t="shared" si="31"/>
        <v>8.3297931582932236E-2</v>
      </c>
      <c r="BL12" s="223">
        <f t="shared" si="32"/>
        <v>237.75566948934124</v>
      </c>
      <c r="BM12" s="5">
        <f>'a28'!AE12</f>
        <v>65.644330274691455</v>
      </c>
      <c r="BN12" s="5">
        <f t="shared" si="33"/>
        <v>0.28216436066393391</v>
      </c>
      <c r="BO12" s="5">
        <v>100</v>
      </c>
      <c r="BP12" s="5">
        <f t="shared" si="34"/>
        <v>0.42983812841597335</v>
      </c>
      <c r="BQ12" s="71">
        <v>48.799231508165228</v>
      </c>
      <c r="BR12" s="5">
        <f t="shared" si="35"/>
        <v>0.20975770339607536</v>
      </c>
      <c r="BS12" s="5">
        <f>'a28'!AG12</f>
        <v>18.202156195948522</v>
      </c>
      <c r="BT12" s="5">
        <f t="shared" si="36"/>
        <v>7.8239807524017255E-2</v>
      </c>
      <c r="BU12" s="223">
        <f t="shared" si="37"/>
        <v>232.64571797880524</v>
      </c>
      <c r="BV12" s="5">
        <f>'a28'!AI12</f>
        <v>63.254519950579216</v>
      </c>
      <c r="BW12" s="5">
        <f t="shared" si="38"/>
        <v>0.27205300242116248</v>
      </c>
      <c r="BX12" s="5">
        <v>100</v>
      </c>
      <c r="BY12" s="5">
        <f t="shared" si="39"/>
        <v>0.43009258885170198</v>
      </c>
      <c r="BZ12" s="71">
        <v>51.720647773279346</v>
      </c>
      <c r="CA12" s="5">
        <f t="shared" si="40"/>
        <v>0.22244667297896728</v>
      </c>
      <c r="CB12" s="5">
        <f>'a28'!AK12</f>
        <v>17.532907495453074</v>
      </c>
      <c r="CC12" s="5">
        <f t="shared" si="41"/>
        <v>7.5407735748168225E-2</v>
      </c>
      <c r="CD12" s="223">
        <f t="shared" si="42"/>
        <v>232.50807521931165</v>
      </c>
      <c r="CE12" s="5">
        <f>'a28'!AM12</f>
        <v>68.588122140793189</v>
      </c>
      <c r="CF12" s="5">
        <f t="shared" si="43"/>
        <v>0.29123442017618928</v>
      </c>
      <c r="CG12" s="5">
        <v>100</v>
      </c>
      <c r="CH12" s="5">
        <f t="shared" si="44"/>
        <v>0.42461349149982913</v>
      </c>
      <c r="CI12" s="71">
        <v>50.674536256323776</v>
      </c>
      <c r="CJ12" s="5">
        <f t="shared" si="45"/>
        <v>0.21517091769932317</v>
      </c>
      <c r="CK12" s="5">
        <f>'a28'!AO12</f>
        <v>16.245637975609657</v>
      </c>
      <c r="CL12" s="5">
        <f t="shared" si="46"/>
        <v>6.898117062465832E-2</v>
      </c>
      <c r="CM12" s="223">
        <f t="shared" si="47"/>
        <v>235.50829637272665</v>
      </c>
      <c r="CN12" s="5">
        <f>'a28'!AQ12</f>
        <v>67.942393531008065</v>
      </c>
      <c r="CO12" s="5">
        <f t="shared" si="48"/>
        <v>0.29163659622522753</v>
      </c>
      <c r="CP12" s="5">
        <v>100</v>
      </c>
      <c r="CQ12" s="5">
        <f t="shared" si="49"/>
        <v>0.42924098058471871</v>
      </c>
      <c r="CR12" s="71">
        <v>45.568760611205434</v>
      </c>
      <c r="CS12" s="5">
        <f t="shared" si="50"/>
        <v>0.19559979488784127</v>
      </c>
      <c r="CT12" s="5">
        <f>'a28'!AS12</f>
        <v>19.458213935779515</v>
      </c>
      <c r="CU12" s="5">
        <f t="shared" si="51"/>
        <v>8.3522628302212382E-2</v>
      </c>
      <c r="CV12" s="223">
        <f t="shared" si="52"/>
        <v>232.96936807799304</v>
      </c>
    </row>
    <row r="13" spans="1:100" ht="12.75" customHeight="1" x14ac:dyDescent="0.2">
      <c r="A13" s="1">
        <v>1987</v>
      </c>
      <c r="B13" s="5">
        <f>'a28'!C13</f>
        <v>68.371875085195256</v>
      </c>
      <c r="C13" s="6">
        <f t="shared" si="53"/>
        <v>0.29034567263280148</v>
      </c>
      <c r="D13" s="5">
        <v>100</v>
      </c>
      <c r="E13" s="6">
        <f t="shared" si="54"/>
        <v>0.42465658908873594</v>
      </c>
      <c r="F13" s="5">
        <v>48.146290652366808</v>
      </c>
      <c r="G13" s="6">
        <f t="shared" si="0"/>
        <v>0.20445639565708981</v>
      </c>
      <c r="H13" s="5">
        <f>'a28'!E13</f>
        <v>18.96622934644796</v>
      </c>
      <c r="I13" s="6">
        <f t="shared" si="1"/>
        <v>8.0541342621372761E-2</v>
      </c>
      <c r="J13" s="223">
        <f t="shared" si="2"/>
        <v>235.48439508401003</v>
      </c>
      <c r="K13" s="5">
        <f>'a28'!G13</f>
        <v>66.155113847737127</v>
      </c>
      <c r="L13" s="5">
        <f t="shared" si="3"/>
        <v>0.27482119077293554</v>
      </c>
      <c r="M13" s="5">
        <v>100</v>
      </c>
      <c r="N13" s="5">
        <f t="shared" si="4"/>
        <v>0.41541942079559424</v>
      </c>
      <c r="O13" s="5">
        <v>58.771929824561411</v>
      </c>
      <c r="P13" s="5">
        <f t="shared" si="5"/>
        <v>0.24415001046758611</v>
      </c>
      <c r="Q13" s="5">
        <f>'a28'!I13</f>
        <v>15.793526898244565</v>
      </c>
      <c r="R13" s="5">
        <f t="shared" si="6"/>
        <v>6.5609377963883955E-2</v>
      </c>
      <c r="S13" s="223">
        <f t="shared" si="7"/>
        <v>240.72057057054315</v>
      </c>
      <c r="T13" s="5">
        <f>'a28'!K13</f>
        <v>64.418031576247074</v>
      </c>
      <c r="U13" s="5">
        <f t="shared" si="8"/>
        <v>0.2732083504349645</v>
      </c>
      <c r="V13" s="5">
        <v>100</v>
      </c>
      <c r="W13" s="5">
        <f t="shared" si="9"/>
        <v>0.4241178187998294</v>
      </c>
      <c r="X13" s="71">
        <v>53.968253968253968</v>
      </c>
      <c r="Y13" s="5">
        <f t="shared" si="10"/>
        <v>0.22888898157451112</v>
      </c>
      <c r="Z13" s="5">
        <f>'a28'!M13</f>
        <v>17.397252819863031</v>
      </c>
      <c r="AA13" s="5">
        <f t="shared" si="11"/>
        <v>7.3784849190694904E-2</v>
      </c>
      <c r="AB13" s="223">
        <f t="shared" si="12"/>
        <v>235.78353836436409</v>
      </c>
      <c r="AC13" s="5">
        <f>'a28'!O13</f>
        <v>67.016671777047151</v>
      </c>
      <c r="AD13" s="5">
        <f t="shared" si="13"/>
        <v>0.28652491510931039</v>
      </c>
      <c r="AE13" s="5">
        <v>100</v>
      </c>
      <c r="AF13" s="5">
        <f t="shared" si="14"/>
        <v>0.42754274050273511</v>
      </c>
      <c r="AG13" s="71">
        <v>48.904267589388695</v>
      </c>
      <c r="AH13" s="5">
        <f t="shared" si="15"/>
        <v>0.20908664587446329</v>
      </c>
      <c r="AI13" s="5">
        <f>'a28'!Q13</f>
        <v>17.973805010261792</v>
      </c>
      <c r="AJ13" s="5">
        <f t="shared" si="16"/>
        <v>7.684569851349117E-2</v>
      </c>
      <c r="AK13" s="223">
        <f t="shared" si="17"/>
        <v>233.89474437669764</v>
      </c>
      <c r="AL13" s="5">
        <f>'a28'!S13</f>
        <v>66.720988007167108</v>
      </c>
      <c r="AM13" s="5">
        <f t="shared" si="18"/>
        <v>0.28415630372814077</v>
      </c>
      <c r="AN13" s="5">
        <v>100</v>
      </c>
      <c r="AO13" s="5">
        <f t="shared" si="19"/>
        <v>0.42588743394749629</v>
      </c>
      <c r="AP13" s="24">
        <v>50.632911392405063</v>
      </c>
      <c r="AQ13" s="5">
        <f t="shared" si="20"/>
        <v>0.21563920706202344</v>
      </c>
      <c r="AR13" s="5">
        <f>'a28'!U13</f>
        <v>17.44992909828407</v>
      </c>
      <c r="AS13" s="5">
        <f t="shared" si="21"/>
        <v>7.4317055262339504E-2</v>
      </c>
      <c r="AT13" s="223">
        <f t="shared" si="22"/>
        <v>234.80382849785624</v>
      </c>
      <c r="AU13" s="5">
        <f>'a28'!W13</f>
        <v>69.821942959464366</v>
      </c>
      <c r="AV13" s="5">
        <f t="shared" si="23"/>
        <v>0.29603329960531538</v>
      </c>
      <c r="AW13" s="5">
        <v>100</v>
      </c>
      <c r="AX13" s="5">
        <f t="shared" si="24"/>
        <v>0.42398318788862643</v>
      </c>
      <c r="AY13" s="71">
        <v>46.331582895723933</v>
      </c>
      <c r="AZ13" s="5">
        <f t="shared" si="25"/>
        <v>0.1964381221605519</v>
      </c>
      <c r="BA13" s="5">
        <f>'a28'!Y13</f>
        <v>19.704882818950914</v>
      </c>
      <c r="BB13" s="5">
        <f t="shared" si="26"/>
        <v>8.3545390345506315E-2</v>
      </c>
      <c r="BC13" s="223">
        <f t="shared" si="27"/>
        <v>235.85840867413921</v>
      </c>
      <c r="BD13" s="5">
        <f>'a28'!AA13</f>
        <v>68.935203510706899</v>
      </c>
      <c r="BE13" s="5">
        <f t="shared" si="28"/>
        <v>0.29061694107119679</v>
      </c>
      <c r="BF13" s="5">
        <v>100</v>
      </c>
      <c r="BG13" s="5">
        <f t="shared" si="29"/>
        <v>0.42157986960328431</v>
      </c>
      <c r="BH13" s="71">
        <v>48.589636439615546</v>
      </c>
      <c r="BI13" s="5">
        <f t="shared" si="30"/>
        <v>0.20484412594284113</v>
      </c>
      <c r="BJ13" s="5">
        <f>'a28'!AC13</f>
        <v>19.678136781232929</v>
      </c>
      <c r="BK13" s="5">
        <f t="shared" si="31"/>
        <v>8.2959063382677709E-2</v>
      </c>
      <c r="BL13" s="223">
        <f t="shared" si="32"/>
        <v>237.2029767315554</v>
      </c>
      <c r="BM13" s="5">
        <f>'a28'!AE13</f>
        <v>65.461186682483998</v>
      </c>
      <c r="BN13" s="5">
        <f t="shared" si="33"/>
        <v>0.28358832149186575</v>
      </c>
      <c r="BO13" s="5">
        <v>100</v>
      </c>
      <c r="BP13" s="5">
        <f t="shared" si="34"/>
        <v>0.43321598013093743</v>
      </c>
      <c r="BQ13" s="71">
        <v>47.323135755258129</v>
      </c>
      <c r="BR13" s="5">
        <f t="shared" si="35"/>
        <v>0.2050113863908356</v>
      </c>
      <c r="BS13" s="5">
        <f>'a28'!AG13</f>
        <v>18.047421049133582</v>
      </c>
      <c r="BT13" s="5">
        <f t="shared" si="36"/>
        <v>7.8184311986361166E-2</v>
      </c>
      <c r="BU13" s="223">
        <f t="shared" si="37"/>
        <v>230.83174348687572</v>
      </c>
      <c r="BV13" s="5">
        <f>'a28'!AI13</f>
        <v>63.023201997678157</v>
      </c>
      <c r="BW13" s="5">
        <f t="shared" si="38"/>
        <v>0.27171446817614098</v>
      </c>
      <c r="BX13" s="5">
        <v>100</v>
      </c>
      <c r="BY13" s="5">
        <f t="shared" si="39"/>
        <v>0.43113402614191393</v>
      </c>
      <c r="BZ13" s="71">
        <v>51.521298174442187</v>
      </c>
      <c r="CA13" s="5">
        <f t="shared" si="40"/>
        <v>0.22212584714005298</v>
      </c>
      <c r="CB13" s="5">
        <f>'a28'!AK13</f>
        <v>17.401933967790441</v>
      </c>
      <c r="CC13" s="5">
        <f t="shared" si="41"/>
        <v>7.5025658541892234E-2</v>
      </c>
      <c r="CD13" s="223">
        <f t="shared" si="42"/>
        <v>231.94643413991076</v>
      </c>
      <c r="CE13" s="5">
        <f>'a28'!AM13</f>
        <v>68.297624173606451</v>
      </c>
      <c r="CF13" s="5">
        <f t="shared" si="43"/>
        <v>0.2901024057508807</v>
      </c>
      <c r="CG13" s="5">
        <v>100</v>
      </c>
      <c r="CH13" s="5">
        <f t="shared" si="44"/>
        <v>0.42476207519820358</v>
      </c>
      <c r="CI13" s="71">
        <v>50.714886459209417</v>
      </c>
      <c r="CJ13" s="5">
        <f t="shared" si="45"/>
        <v>0.21541760415855066</v>
      </c>
      <c r="CK13" s="5">
        <f>'a28'!AO13</f>
        <v>16.413403870821842</v>
      </c>
      <c r="CL13" s="5">
        <f t="shared" si="46"/>
        <v>6.9717914892365132E-2</v>
      </c>
      <c r="CM13" s="223">
        <f t="shared" si="47"/>
        <v>235.4259145036377</v>
      </c>
      <c r="CN13" s="5">
        <f>'a28'!AQ13</f>
        <v>67.68882367971932</v>
      </c>
      <c r="CO13" s="5">
        <f t="shared" si="48"/>
        <v>0.29177460684930351</v>
      </c>
      <c r="CP13" s="5">
        <v>100</v>
      </c>
      <c r="CQ13" s="5">
        <f t="shared" si="49"/>
        <v>0.43105285479606287</v>
      </c>
      <c r="CR13" s="71">
        <v>44.833333333333329</v>
      </c>
      <c r="CS13" s="5">
        <f t="shared" si="50"/>
        <v>0.19325536323356815</v>
      </c>
      <c r="CT13" s="5">
        <f>'a28'!AS13</f>
        <v>19.467954842978092</v>
      </c>
      <c r="CU13" s="5">
        <f t="shared" si="51"/>
        <v>8.3917175121065432E-2</v>
      </c>
      <c r="CV13" s="223">
        <f t="shared" si="52"/>
        <v>231.99011185603075</v>
      </c>
    </row>
    <row r="14" spans="1:100" ht="12.75" customHeight="1" x14ac:dyDescent="0.2">
      <c r="A14" s="1">
        <v>1988</v>
      </c>
      <c r="B14" s="5">
        <f>'a28'!C14</f>
        <v>68.260602789358984</v>
      </c>
      <c r="C14" s="6">
        <f t="shared" si="53"/>
        <v>0.29032622457201213</v>
      </c>
      <c r="D14" s="5">
        <v>100</v>
      </c>
      <c r="E14" s="6">
        <f t="shared" si="54"/>
        <v>0.4253203351688985</v>
      </c>
      <c r="F14" s="5">
        <v>47.781205957414393</v>
      </c>
      <c r="G14" s="6">
        <f t="shared" si="0"/>
        <v>0.2032231853258166</v>
      </c>
      <c r="H14" s="5">
        <f>'a28'!E14</f>
        <v>19.075094281832385</v>
      </c>
      <c r="I14" s="6">
        <f t="shared" si="1"/>
        <v>8.1130254933272888E-2</v>
      </c>
      <c r="J14" s="223">
        <f t="shared" si="2"/>
        <v>235.11690302860575</v>
      </c>
      <c r="K14" s="5">
        <f>'a28'!G14</f>
        <v>66.66173897617665</v>
      </c>
      <c r="L14" s="5">
        <f t="shared" si="3"/>
        <v>0.27749490760272993</v>
      </c>
      <c r="M14" s="5">
        <v>100</v>
      </c>
      <c r="N14" s="5">
        <f t="shared" si="4"/>
        <v>0.41627313038128233</v>
      </c>
      <c r="O14" s="5">
        <v>57.443082311733797</v>
      </c>
      <c r="P14" s="5">
        <f t="shared" si="5"/>
        <v>0.23912011692655097</v>
      </c>
      <c r="Q14" s="5">
        <f>'a28'!I14</f>
        <v>16.122069908275389</v>
      </c>
      <c r="R14" s="5">
        <f t="shared" si="6"/>
        <v>6.7111845089436697E-2</v>
      </c>
      <c r="S14" s="223">
        <f t="shared" si="7"/>
        <v>240.22689119618585</v>
      </c>
      <c r="T14" s="5">
        <f>'a28'!K14</f>
        <v>64.375159526332482</v>
      </c>
      <c r="U14" s="5">
        <f t="shared" si="8"/>
        <v>0.2753520763530668</v>
      </c>
      <c r="V14" s="5">
        <v>100</v>
      </c>
      <c r="W14" s="5">
        <f t="shared" si="9"/>
        <v>0.42773032079312329</v>
      </c>
      <c r="X14" s="71">
        <v>51.968503937007867</v>
      </c>
      <c r="Y14" s="5">
        <f t="shared" si="10"/>
        <v>0.22228504860115064</v>
      </c>
      <c r="Z14" s="5">
        <f>'a28'!M14</f>
        <v>17.448506833527986</v>
      </c>
      <c r="AA14" s="5">
        <f t="shared" si="11"/>
        <v>7.4632554252659286E-2</v>
      </c>
      <c r="AB14" s="223">
        <f t="shared" si="12"/>
        <v>233.79217029686833</v>
      </c>
      <c r="AC14" s="5">
        <f>'a28'!O14</f>
        <v>67.091759397959919</v>
      </c>
      <c r="AD14" s="5">
        <f t="shared" si="13"/>
        <v>0.28629225586501239</v>
      </c>
      <c r="AE14" s="5">
        <v>100</v>
      </c>
      <c r="AF14" s="5">
        <f t="shared" si="14"/>
        <v>0.42671746639829178</v>
      </c>
      <c r="AG14" s="71">
        <v>49.082568807339449</v>
      </c>
      <c r="AH14" s="5">
        <f t="shared" si="15"/>
        <v>0.20944389405787714</v>
      </c>
      <c r="AI14" s="5">
        <f>'a28'!Q14</f>
        <v>18.17276999072687</v>
      </c>
      <c r="AJ14" s="5">
        <f t="shared" si="16"/>
        <v>7.7546383678818775E-2</v>
      </c>
      <c r="AK14" s="223">
        <f t="shared" si="17"/>
        <v>234.34709819602622</v>
      </c>
      <c r="AL14" s="5">
        <f>'a28'!S14</f>
        <v>66.908833995802013</v>
      </c>
      <c r="AM14" s="5">
        <f t="shared" si="18"/>
        <v>0.28464638454868807</v>
      </c>
      <c r="AN14" s="5">
        <v>100</v>
      </c>
      <c r="AO14" s="5">
        <f t="shared" si="19"/>
        <v>0.42542421911962675</v>
      </c>
      <c r="AP14" s="24">
        <v>50.489510489510494</v>
      </c>
      <c r="AQ14" s="5">
        <f t="shared" si="20"/>
        <v>0.21479460573732206</v>
      </c>
      <c r="AR14" s="5">
        <f>'a28'!U14</f>
        <v>17.661145561916289</v>
      </c>
      <c r="AS14" s="5">
        <f t="shared" si="21"/>
        <v>7.5134790594362996E-2</v>
      </c>
      <c r="AT14" s="223">
        <f t="shared" si="22"/>
        <v>235.05949004722882</v>
      </c>
      <c r="AU14" s="5">
        <f>'a28'!W14</f>
        <v>69.667593329722635</v>
      </c>
      <c r="AV14" s="5">
        <f t="shared" si="23"/>
        <v>0.294051229702604</v>
      </c>
      <c r="AW14" s="5">
        <v>100</v>
      </c>
      <c r="AX14" s="5">
        <f t="shared" si="24"/>
        <v>0.4220774906216711</v>
      </c>
      <c r="AY14" s="71">
        <v>47.29247247842904</v>
      </c>
      <c r="AZ14" s="5">
        <f t="shared" si="25"/>
        <v>0.19961088108989772</v>
      </c>
      <c r="BA14" s="5">
        <f>'a28'!Y14</f>
        <v>19.963253302544349</v>
      </c>
      <c r="BB14" s="5">
        <f t="shared" si="26"/>
        <v>8.4260398585827068E-2</v>
      </c>
      <c r="BC14" s="223">
        <f t="shared" si="27"/>
        <v>236.92331911069604</v>
      </c>
      <c r="BD14" s="5">
        <f>'a28'!AA14</f>
        <v>68.811693103301081</v>
      </c>
      <c r="BE14" s="5">
        <f t="shared" si="28"/>
        <v>0.29210735301228563</v>
      </c>
      <c r="BF14" s="5">
        <v>100</v>
      </c>
      <c r="BG14" s="5">
        <f t="shared" si="29"/>
        <v>0.42450249345524743</v>
      </c>
      <c r="BH14" s="71">
        <v>47.125846848696369</v>
      </c>
      <c r="BI14" s="5">
        <f t="shared" si="30"/>
        <v>0.20005039493461724</v>
      </c>
      <c r="BJ14" s="5">
        <f>'a28'!AC14</f>
        <v>19.632336648838962</v>
      </c>
      <c r="BK14" s="5">
        <f t="shared" si="31"/>
        <v>8.3339758597849756E-2</v>
      </c>
      <c r="BL14" s="223">
        <f t="shared" si="32"/>
        <v>235.56987660083641</v>
      </c>
      <c r="BM14" s="5">
        <f>'a28'!AE14</f>
        <v>65.319393332317148</v>
      </c>
      <c r="BN14" s="5">
        <f t="shared" si="33"/>
        <v>0.28341104784471677</v>
      </c>
      <c r="BO14" s="5">
        <v>100</v>
      </c>
      <c r="BP14" s="5">
        <f t="shared" si="34"/>
        <v>0.43388499706793432</v>
      </c>
      <c r="BQ14" s="71">
        <v>47.137404580152669</v>
      </c>
      <c r="BR14" s="5">
        <f t="shared" si="35"/>
        <v>0.20452212648049575</v>
      </c>
      <c r="BS14" s="5">
        <f>'a28'!AG14</f>
        <v>18.019020969884373</v>
      </c>
      <c r="BT14" s="5">
        <f t="shared" si="36"/>
        <v>7.8181828606853285E-2</v>
      </c>
      <c r="BU14" s="223">
        <f t="shared" si="37"/>
        <v>230.47581888235416</v>
      </c>
      <c r="BV14" s="5">
        <f>'a28'!AI14</f>
        <v>62.861824989666658</v>
      </c>
      <c r="BW14" s="5">
        <f t="shared" si="38"/>
        <v>0.27238212687403768</v>
      </c>
      <c r="BX14" s="5">
        <v>100</v>
      </c>
      <c r="BY14" s="5">
        <f t="shared" si="39"/>
        <v>0.43330292577221918</v>
      </c>
      <c r="BZ14" s="71">
        <v>50.460593654042981</v>
      </c>
      <c r="CA14" s="5">
        <f t="shared" si="40"/>
        <v>0.218647228664999</v>
      </c>
      <c r="CB14" s="5">
        <f>'a28'!AK14</f>
        <v>17.463006637652263</v>
      </c>
      <c r="CC14" s="5">
        <f t="shared" si="41"/>
        <v>7.5667718688744098E-2</v>
      </c>
      <c r="CD14" s="223">
        <f t="shared" si="42"/>
        <v>230.78542528136191</v>
      </c>
      <c r="CE14" s="5">
        <f>'a28'!AM14</f>
        <v>68.06873200266709</v>
      </c>
      <c r="CF14" s="5">
        <f t="shared" si="43"/>
        <v>0.28789578620199174</v>
      </c>
      <c r="CG14" s="5">
        <v>100</v>
      </c>
      <c r="CH14" s="5">
        <f t="shared" si="44"/>
        <v>0.42294865459035041</v>
      </c>
      <c r="CI14" s="71">
        <v>51.721277478224806</v>
      </c>
      <c r="CJ14" s="5">
        <f t="shared" si="45"/>
        <v>0.21875444723109375</v>
      </c>
      <c r="CK14" s="5">
        <f>'a28'!AO14</f>
        <v>16.645309356699915</v>
      </c>
      <c r="CL14" s="5">
        <f t="shared" si="46"/>
        <v>7.0401111976563999E-2</v>
      </c>
      <c r="CM14" s="223">
        <f t="shared" si="47"/>
        <v>236.43531883759184</v>
      </c>
      <c r="CN14" s="5">
        <f>'a28'!AQ14</f>
        <v>67.534587725992452</v>
      </c>
      <c r="CO14" s="5">
        <f t="shared" si="48"/>
        <v>0.29200302374492393</v>
      </c>
      <c r="CP14" s="5">
        <v>100</v>
      </c>
      <c r="CQ14" s="5">
        <f t="shared" si="49"/>
        <v>0.43237551834870969</v>
      </c>
      <c r="CR14" s="71">
        <v>44.183773216031277</v>
      </c>
      <c r="CS14" s="5">
        <f t="shared" si="50"/>
        <v>0.19103981846883358</v>
      </c>
      <c r="CT14" s="5">
        <f>'a28'!AS14</f>
        <v>19.562078759814959</v>
      </c>
      <c r="CU14" s="5">
        <f t="shared" si="51"/>
        <v>8.458163943753276E-2</v>
      </c>
      <c r="CV14" s="223">
        <f t="shared" si="52"/>
        <v>231.2804397018387</v>
      </c>
    </row>
    <row r="15" spans="1:100" ht="12.75" customHeight="1" x14ac:dyDescent="0.2">
      <c r="A15" s="1">
        <v>1989</v>
      </c>
      <c r="B15" s="5">
        <f>'a28'!C15</f>
        <v>68.168699964999533</v>
      </c>
      <c r="C15" s="6">
        <f t="shared" si="53"/>
        <v>0.29135118239945307</v>
      </c>
      <c r="D15" s="5">
        <v>100</v>
      </c>
      <c r="E15" s="6">
        <f t="shared" si="54"/>
        <v>0.42739729897892159</v>
      </c>
      <c r="F15" s="5">
        <v>46.682945154019535</v>
      </c>
      <c r="G15" s="6">
        <f t="shared" si="0"/>
        <v>0.19952164667209085</v>
      </c>
      <c r="H15" s="5">
        <f>'a28'!E15</f>
        <v>19.122692666704332</v>
      </c>
      <c r="I15" s="6">
        <f t="shared" si="1"/>
        <v>8.1729871949534627E-2</v>
      </c>
      <c r="J15" s="223">
        <f t="shared" si="2"/>
        <v>233.97433778572338</v>
      </c>
      <c r="K15" s="5">
        <f>'a28'!G15</f>
        <v>67.202727946009972</v>
      </c>
      <c r="L15" s="5">
        <f t="shared" si="3"/>
        <v>0.281777627134223</v>
      </c>
      <c r="M15" s="5">
        <v>100</v>
      </c>
      <c r="N15" s="5">
        <f t="shared" si="4"/>
        <v>0.41929492409980801</v>
      </c>
      <c r="O15" s="5">
        <v>54.81611208406305</v>
      </c>
      <c r="P15" s="5">
        <f t="shared" si="5"/>
        <v>0.22984117555733785</v>
      </c>
      <c r="Q15" s="5">
        <f>'a28'!I15</f>
        <v>16.476773086856149</v>
      </c>
      <c r="R15" s="5">
        <f t="shared" si="6"/>
        <v>6.9086273208631088E-2</v>
      </c>
      <c r="S15" s="223">
        <f t="shared" si="7"/>
        <v>238.49561311692918</v>
      </c>
      <c r="T15" s="5">
        <f>'a28'!K15</f>
        <v>64.323526926002472</v>
      </c>
      <c r="U15" s="5">
        <f t="shared" si="8"/>
        <v>0.27402726599277155</v>
      </c>
      <c r="V15" s="5">
        <v>100</v>
      </c>
      <c r="W15" s="5">
        <f t="shared" si="9"/>
        <v>0.4260140559581122</v>
      </c>
      <c r="X15" s="71">
        <v>52.755905511811022</v>
      </c>
      <c r="Y15" s="5">
        <f t="shared" si="10"/>
        <v>0.22474757282829538</v>
      </c>
      <c r="Z15" s="5">
        <f>'a28'!M15</f>
        <v>17.654606501578911</v>
      </c>
      <c r="AA15" s="5">
        <f t="shared" si="11"/>
        <v>7.521110522082089E-2</v>
      </c>
      <c r="AB15" s="223">
        <f t="shared" si="12"/>
        <v>234.73403893939241</v>
      </c>
      <c r="AC15" s="5">
        <f>'a28'!O15</f>
        <v>67.163693614252949</v>
      </c>
      <c r="AD15" s="5">
        <f t="shared" si="13"/>
        <v>0.28847677190474497</v>
      </c>
      <c r="AE15" s="5">
        <v>100</v>
      </c>
      <c r="AF15" s="5">
        <f t="shared" si="14"/>
        <v>0.42951296508732612</v>
      </c>
      <c r="AG15" s="71">
        <v>47.320410490307871</v>
      </c>
      <c r="AH15" s="5">
        <f t="shared" si="15"/>
        <v>0.20324729818841547</v>
      </c>
      <c r="AI15" s="5">
        <f>'a28'!Q15</f>
        <v>18.337738606679714</v>
      </c>
      <c r="AJ15" s="5">
        <f t="shared" si="16"/>
        <v>7.8762964819513365E-2</v>
      </c>
      <c r="AK15" s="223">
        <f t="shared" si="17"/>
        <v>232.82184271124055</v>
      </c>
      <c r="AL15" s="5">
        <f>'a28'!S15</f>
        <v>67.069725177485864</v>
      </c>
      <c r="AM15" s="5">
        <f t="shared" si="18"/>
        <v>0.28781395546766858</v>
      </c>
      <c r="AN15" s="5">
        <v>100</v>
      </c>
      <c r="AO15" s="5">
        <f t="shared" si="19"/>
        <v>0.42912648695969707</v>
      </c>
      <c r="AP15" s="24">
        <v>48.055555555555557</v>
      </c>
      <c r="AQ15" s="5">
        <f t="shared" si="20"/>
        <v>0.20621911734452111</v>
      </c>
      <c r="AR15" s="5">
        <f>'a28'!U15</f>
        <v>17.906245026383125</v>
      </c>
      <c r="AS15" s="5">
        <f t="shared" si="21"/>
        <v>7.6840440228113385E-2</v>
      </c>
      <c r="AT15" s="223">
        <f t="shared" si="22"/>
        <v>233.03152575942451</v>
      </c>
      <c r="AU15" s="5">
        <f>'a28'!W15</f>
        <v>69.535797749875528</v>
      </c>
      <c r="AV15" s="5">
        <f t="shared" si="23"/>
        <v>0.29467974156093102</v>
      </c>
      <c r="AW15" s="5">
        <v>100</v>
      </c>
      <c r="AX15" s="5">
        <f t="shared" si="24"/>
        <v>0.42378134873912271</v>
      </c>
      <c r="AY15" s="71">
        <v>46.273932253313696</v>
      </c>
      <c r="AZ15" s="5">
        <f t="shared" si="25"/>
        <v>0.19610029421772068</v>
      </c>
      <c r="BA15" s="5">
        <f>'a28'!Y15</f>
        <v>20.161013630361779</v>
      </c>
      <c r="BB15" s="5">
        <f t="shared" si="26"/>
        <v>8.5438615482225505E-2</v>
      </c>
      <c r="BC15" s="223">
        <f t="shared" si="27"/>
        <v>235.97074363355102</v>
      </c>
      <c r="BD15" s="5">
        <f>'a28'!AA15</f>
        <v>68.742723296980543</v>
      </c>
      <c r="BE15" s="5">
        <f t="shared" si="28"/>
        <v>0.29398203307100323</v>
      </c>
      <c r="BF15" s="5">
        <v>100</v>
      </c>
      <c r="BG15" s="5">
        <f t="shared" si="29"/>
        <v>0.42765549424184091</v>
      </c>
      <c r="BH15" s="71">
        <v>45.592981040742238</v>
      </c>
      <c r="BI15" s="5">
        <f t="shared" si="30"/>
        <v>0.19498088840937502</v>
      </c>
      <c r="BJ15" s="5">
        <f>'a28'!AC15</f>
        <v>19.497372394478838</v>
      </c>
      <c r="BK15" s="5">
        <f t="shared" si="31"/>
        <v>8.3381584277780724E-2</v>
      </c>
      <c r="BL15" s="223">
        <f t="shared" si="32"/>
        <v>233.83307673220165</v>
      </c>
      <c r="BM15" s="5">
        <f>'a28'!AE15</f>
        <v>65.130296287706386</v>
      </c>
      <c r="BN15" s="5">
        <f t="shared" si="33"/>
        <v>0.28413056808395648</v>
      </c>
      <c r="BO15" s="5">
        <v>100</v>
      </c>
      <c r="BP15" s="5">
        <f t="shared" si="34"/>
        <v>0.43624946342764809</v>
      </c>
      <c r="BQ15" s="71">
        <v>46.04385128693994</v>
      </c>
      <c r="BR15" s="5">
        <f t="shared" si="35"/>
        <v>0.20086605418069972</v>
      </c>
      <c r="BS15" s="5">
        <f>'a28'!AG15</f>
        <v>18.052495397683622</v>
      </c>
      <c r="BT15" s="5">
        <f t="shared" si="36"/>
        <v>7.8753914307695669E-2</v>
      </c>
      <c r="BU15" s="223">
        <f t="shared" si="37"/>
        <v>229.22664297232996</v>
      </c>
      <c r="BV15" s="5">
        <f>'a28'!AI15</f>
        <v>62.558622928885399</v>
      </c>
      <c r="BW15" s="5">
        <f t="shared" si="38"/>
        <v>0.27262678508834803</v>
      </c>
      <c r="BX15" s="5">
        <v>100</v>
      </c>
      <c r="BY15" s="5">
        <f t="shared" si="39"/>
        <v>0.43579409572084288</v>
      </c>
      <c r="BZ15" s="71">
        <v>49.378881987577635</v>
      </c>
      <c r="CA15" s="5">
        <f t="shared" si="40"/>
        <v>0.21519025223482613</v>
      </c>
      <c r="CB15" s="5">
        <f>'a28'!AK15</f>
        <v>17.528660371047213</v>
      </c>
      <c r="CC15" s="5">
        <f t="shared" si="41"/>
        <v>7.6388866955982945E-2</v>
      </c>
      <c r="CD15" s="223">
        <f t="shared" si="42"/>
        <v>229.46616528751025</v>
      </c>
      <c r="CE15" s="5">
        <f>'a28'!AM15</f>
        <v>67.824602483664052</v>
      </c>
      <c r="CF15" s="5">
        <f t="shared" si="43"/>
        <v>0.28833801132147774</v>
      </c>
      <c r="CG15" s="5">
        <v>100</v>
      </c>
      <c r="CH15" s="5">
        <f t="shared" si="44"/>
        <v>0.42512303907851967</v>
      </c>
      <c r="CI15" s="71">
        <v>50.611246943765273</v>
      </c>
      <c r="CJ15" s="5">
        <f t="shared" si="45"/>
        <v>0.21516007112286933</v>
      </c>
      <c r="CK15" s="5">
        <f>'a28'!AO15</f>
        <v>16.790169413507051</v>
      </c>
      <c r="CL15" s="5">
        <f t="shared" si="46"/>
        <v>7.1378878477133242E-2</v>
      </c>
      <c r="CM15" s="223">
        <f t="shared" si="47"/>
        <v>235.22601884093638</v>
      </c>
      <c r="CN15" s="5">
        <f>'a28'!AQ15</f>
        <v>67.390563780118711</v>
      </c>
      <c r="CO15" s="5">
        <f t="shared" si="48"/>
        <v>0.29035679971997963</v>
      </c>
      <c r="CP15" s="5">
        <v>100</v>
      </c>
      <c r="CQ15" s="5">
        <f t="shared" si="49"/>
        <v>0.43085676010569229</v>
      </c>
      <c r="CR15" s="71">
        <v>45.111111111111114</v>
      </c>
      <c r="CS15" s="5">
        <f t="shared" si="50"/>
        <v>0.19436427178101232</v>
      </c>
      <c r="CT15" s="5">
        <f>'a28'!AS15</f>
        <v>19.594022006897685</v>
      </c>
      <c r="CU15" s="5">
        <f t="shared" si="51"/>
        <v>8.4422168393315705E-2</v>
      </c>
      <c r="CV15" s="223">
        <f t="shared" si="52"/>
        <v>232.09569689812753</v>
      </c>
    </row>
    <row r="16" spans="1:100" ht="12.75" customHeight="1" x14ac:dyDescent="0.2">
      <c r="A16" s="1">
        <v>1990</v>
      </c>
      <c r="B16" s="5">
        <f>'a28'!C16</f>
        <v>68.026333912315195</v>
      </c>
      <c r="C16" s="6">
        <f t="shared" si="53"/>
        <v>0.29174415807852666</v>
      </c>
      <c r="D16" s="5">
        <v>100</v>
      </c>
      <c r="E16" s="6">
        <f t="shared" si="54"/>
        <v>0.42886944114110276</v>
      </c>
      <c r="F16" s="5">
        <v>45.935440882505368</v>
      </c>
      <c r="G16" s="6">
        <f t="shared" si="0"/>
        <v>0.19700306859850242</v>
      </c>
      <c r="H16" s="5">
        <f>'a28'!E16</f>
        <v>19.209419995667929</v>
      </c>
      <c r="I16" s="6">
        <f t="shared" si="1"/>
        <v>8.2383332181868288E-2</v>
      </c>
      <c r="J16" s="223">
        <f t="shared" si="2"/>
        <v>233.17119479048847</v>
      </c>
      <c r="K16" s="5">
        <f>'a28'!G16</f>
        <v>67.697205248645574</v>
      </c>
      <c r="L16" s="5">
        <f t="shared" si="3"/>
        <v>0.28230040445490978</v>
      </c>
      <c r="M16" s="5">
        <v>100</v>
      </c>
      <c r="N16" s="5">
        <f t="shared" si="4"/>
        <v>0.41700451801229682</v>
      </c>
      <c r="O16" s="5">
        <v>55.24475524475524</v>
      </c>
      <c r="P16" s="5">
        <f t="shared" si="5"/>
        <v>0.23037312533546467</v>
      </c>
      <c r="Q16" s="5">
        <f>'a28'!I16</f>
        <v>16.863594795693562</v>
      </c>
      <c r="R16" s="5">
        <f t="shared" si="6"/>
        <v>7.0321952197328716E-2</v>
      </c>
      <c r="S16" s="223">
        <f t="shared" si="7"/>
        <v>239.80555528909437</v>
      </c>
      <c r="T16" s="5">
        <f>'a28'!K16</f>
        <v>64.280236802552068</v>
      </c>
      <c r="U16" s="5">
        <f t="shared" si="8"/>
        <v>0.27685793459700303</v>
      </c>
      <c r="V16" s="5">
        <v>100</v>
      </c>
      <c r="W16" s="5">
        <f t="shared" si="9"/>
        <v>0.43070459657362548</v>
      </c>
      <c r="X16" s="71">
        <v>50</v>
      </c>
      <c r="Y16" s="5">
        <f t="shared" si="10"/>
        <v>0.21535229828681274</v>
      </c>
      <c r="Z16" s="5">
        <f>'a28'!M16</f>
        <v>17.897457133216772</v>
      </c>
      <c r="AA16" s="5">
        <f t="shared" si="11"/>
        <v>7.7085170542558853E-2</v>
      </c>
      <c r="AB16" s="223">
        <f t="shared" si="12"/>
        <v>232.17769393576881</v>
      </c>
      <c r="AC16" s="5">
        <f>'a28'!O16</f>
        <v>67.19581833618723</v>
      </c>
      <c r="AD16" s="5">
        <f t="shared" si="13"/>
        <v>0.29032505759432903</v>
      </c>
      <c r="AE16" s="5">
        <v>100</v>
      </c>
      <c r="AF16" s="5">
        <f t="shared" si="14"/>
        <v>0.43205822145331196</v>
      </c>
      <c r="AG16" s="71">
        <v>45.701357466063349</v>
      </c>
      <c r="AH16" s="5">
        <f t="shared" si="15"/>
        <v>0.1974564722478937</v>
      </c>
      <c r="AI16" s="5">
        <f>'a28'!Q16</f>
        <v>18.553112688107323</v>
      </c>
      <c r="AJ16" s="5">
        <f t="shared" si="16"/>
        <v>8.0160248704465253E-2</v>
      </c>
      <c r="AK16" s="223">
        <f t="shared" si="17"/>
        <v>231.45028849035791</v>
      </c>
      <c r="AL16" s="5">
        <f>'a28'!S16</f>
        <v>67.191916298726213</v>
      </c>
      <c r="AM16" s="5">
        <f t="shared" si="18"/>
        <v>0.28995853423257556</v>
      </c>
      <c r="AN16" s="5">
        <v>100</v>
      </c>
      <c r="AO16" s="5">
        <f t="shared" si="19"/>
        <v>0.43153782509112998</v>
      </c>
      <c r="AP16" s="24">
        <v>46.418732782369148</v>
      </c>
      <c r="AQ16" s="5">
        <f t="shared" si="20"/>
        <v>0.20031438988389919</v>
      </c>
      <c r="AR16" s="5">
        <f>'a28'!U16</f>
        <v>18.118747939623539</v>
      </c>
      <c r="AS16" s="5">
        <f t="shared" si="21"/>
        <v>7.8189250792395346E-2</v>
      </c>
      <c r="AT16" s="223">
        <f t="shared" si="22"/>
        <v>231.72939702071889</v>
      </c>
      <c r="AU16" s="5">
        <f>'a28'!W16</f>
        <v>69.354004710028008</v>
      </c>
      <c r="AV16" s="5">
        <f t="shared" si="23"/>
        <v>0.29455116945772036</v>
      </c>
      <c r="AW16" s="5">
        <v>100</v>
      </c>
      <c r="AX16" s="5">
        <f t="shared" si="24"/>
        <v>0.42470679334128014</v>
      </c>
      <c r="AY16" s="71">
        <v>45.679731895672447</v>
      </c>
      <c r="AZ16" s="5">
        <f t="shared" si="25"/>
        <v>0.1940049245410044</v>
      </c>
      <c r="BA16" s="5">
        <f>'a28'!Y16</f>
        <v>20.422822055096294</v>
      </c>
      <c r="BB16" s="5">
        <f t="shared" si="26"/>
        <v>8.6737112659995202E-2</v>
      </c>
      <c r="BC16" s="223">
        <f t="shared" si="27"/>
        <v>235.45655866079673</v>
      </c>
      <c r="BD16" s="5">
        <f>'a28'!AA16</f>
        <v>68.540823121433988</v>
      </c>
      <c r="BE16" s="5">
        <f t="shared" si="28"/>
        <v>0.2939478513526268</v>
      </c>
      <c r="BF16" s="5">
        <v>100</v>
      </c>
      <c r="BG16" s="5">
        <f t="shared" si="29"/>
        <v>0.42886536514427098</v>
      </c>
      <c r="BH16" s="71">
        <v>45.18687419450778</v>
      </c>
      <c r="BI16" s="5">
        <f t="shared" si="30"/>
        <v>0.19379085301155816</v>
      </c>
      <c r="BJ16" s="5">
        <f>'a28'!AC16</f>
        <v>19.44571356642183</v>
      </c>
      <c r="BK16" s="5">
        <f t="shared" si="31"/>
        <v>8.3395930491544021E-2</v>
      </c>
      <c r="BL16" s="223">
        <f t="shared" si="32"/>
        <v>233.17341088236361</v>
      </c>
      <c r="BM16" s="5">
        <f>'a28'!AE16</f>
        <v>64.954890489686733</v>
      </c>
      <c r="BN16" s="5">
        <f t="shared" si="33"/>
        <v>0.28264862043241618</v>
      </c>
      <c r="BO16" s="5">
        <v>100</v>
      </c>
      <c r="BP16" s="5">
        <f t="shared" si="34"/>
        <v>0.43514601949378073</v>
      </c>
      <c r="BQ16" s="71">
        <v>46.768060836501903</v>
      </c>
      <c r="BR16" s="5">
        <f t="shared" si="35"/>
        <v>0.2035093551244678</v>
      </c>
      <c r="BS16" s="5">
        <f>'a28'!AG16</f>
        <v>18.084964913820166</v>
      </c>
      <c r="BT16" s="5">
        <f t="shared" si="36"/>
        <v>7.8696004949335305E-2</v>
      </c>
      <c r="BU16" s="223">
        <f t="shared" si="37"/>
        <v>229.80791624000881</v>
      </c>
      <c r="BV16" s="5">
        <f>'a28'!AI16</f>
        <v>62.253070524060583</v>
      </c>
      <c r="BW16" s="5">
        <f t="shared" si="38"/>
        <v>0.27091022127291481</v>
      </c>
      <c r="BX16" s="5">
        <v>100</v>
      </c>
      <c r="BY16" s="5">
        <f t="shared" si="39"/>
        <v>0.4351756772675317</v>
      </c>
      <c r="BZ16" s="71">
        <v>49.895615866388312</v>
      </c>
      <c r="CA16" s="5">
        <f t="shared" si="40"/>
        <v>0.21713358427336135</v>
      </c>
      <c r="CB16" s="5">
        <f>'a28'!AK16</f>
        <v>17.643568148913346</v>
      </c>
      <c r="CC16" s="5">
        <f t="shared" si="41"/>
        <v>7.6780517186192165E-2</v>
      </c>
      <c r="CD16" s="223">
        <f t="shared" si="42"/>
        <v>229.79225453936223</v>
      </c>
      <c r="CE16" s="5">
        <f>'a28'!AM16</f>
        <v>67.635297756328242</v>
      </c>
      <c r="CF16" s="5">
        <f t="shared" si="43"/>
        <v>0.28981877257455663</v>
      </c>
      <c r="CG16" s="5">
        <v>100</v>
      </c>
      <c r="CH16" s="5">
        <f t="shared" si="44"/>
        <v>0.42850224984400248</v>
      </c>
      <c r="CI16" s="71">
        <v>48.842777334397447</v>
      </c>
      <c r="CJ16" s="5">
        <f t="shared" si="45"/>
        <v>0.20929239976418954</v>
      </c>
      <c r="CK16" s="5">
        <f>'a28'!AO16</f>
        <v>16.892928297016862</v>
      </c>
      <c r="CL16" s="5">
        <f t="shared" si="46"/>
        <v>7.2386577817251385E-2</v>
      </c>
      <c r="CM16" s="223">
        <f t="shared" si="47"/>
        <v>233.37100338774255</v>
      </c>
      <c r="CN16" s="5">
        <f>'a28'!AQ16</f>
        <v>67.340044123664129</v>
      </c>
      <c r="CO16" s="5">
        <f t="shared" si="48"/>
        <v>0.2925258446127888</v>
      </c>
      <c r="CP16" s="5">
        <v>100</v>
      </c>
      <c r="CQ16" s="5">
        <f t="shared" si="49"/>
        <v>0.43440102901564859</v>
      </c>
      <c r="CR16" s="71">
        <v>43.2674490426189</v>
      </c>
      <c r="CS16" s="5">
        <f t="shared" si="50"/>
        <v>0.1879542438699579</v>
      </c>
      <c r="CT16" s="5">
        <f>'a28'!AS16</f>
        <v>19.594539795286366</v>
      </c>
      <c r="CU16" s="5">
        <f t="shared" si="51"/>
        <v>8.5118882501604737E-2</v>
      </c>
      <c r="CV16" s="223">
        <f t="shared" si="52"/>
        <v>230.20203296156939</v>
      </c>
    </row>
    <row r="17" spans="1:100" ht="12.75" customHeight="1" x14ac:dyDescent="0.2">
      <c r="A17" s="1">
        <v>1991</v>
      </c>
      <c r="B17" s="5">
        <f>'a28'!C17</f>
        <v>67.87133766230987</v>
      </c>
      <c r="C17" s="6">
        <f t="shared" si="53"/>
        <v>0.29163369934619404</v>
      </c>
      <c r="D17" s="5">
        <v>100</v>
      </c>
      <c r="E17" s="6">
        <f t="shared" si="54"/>
        <v>0.42968609340985969</v>
      </c>
      <c r="F17" s="5">
        <v>45.441590236416125</v>
      </c>
      <c r="G17" s="6">
        <f t="shared" si="0"/>
        <v>0.19525619387017268</v>
      </c>
      <c r="H17" s="5">
        <f>'a28'!E17</f>
        <v>19.415106668159908</v>
      </c>
      <c r="I17" s="6">
        <f t="shared" si="1"/>
        <v>8.3424013373773476E-2</v>
      </c>
      <c r="J17" s="223">
        <f t="shared" si="2"/>
        <v>232.72803456688592</v>
      </c>
      <c r="K17" s="5">
        <f>'a28'!G17</f>
        <v>68.2054847458095</v>
      </c>
      <c r="L17" s="5">
        <f t="shared" si="3"/>
        <v>0.28456305710908614</v>
      </c>
      <c r="M17" s="5">
        <v>100</v>
      </c>
      <c r="N17" s="5">
        <f t="shared" si="4"/>
        <v>0.41721433132482727</v>
      </c>
      <c r="O17" s="5">
        <v>54.10122164048866</v>
      </c>
      <c r="P17" s="5">
        <f t="shared" si="5"/>
        <v>0.22571805010592749</v>
      </c>
      <c r="Q17" s="5">
        <f>'a28'!I17</f>
        <v>17.378252858651173</v>
      </c>
      <c r="R17" s="5">
        <f t="shared" si="6"/>
        <v>7.250456146015917E-2</v>
      </c>
      <c r="S17" s="223">
        <f t="shared" si="7"/>
        <v>239.68495924494931</v>
      </c>
      <c r="T17" s="5">
        <f>'a28'!K17</f>
        <v>64.340449033129048</v>
      </c>
      <c r="U17" s="5">
        <f t="shared" si="8"/>
        <v>0.27747822374178321</v>
      </c>
      <c r="V17" s="5">
        <v>100</v>
      </c>
      <c r="W17" s="5">
        <f t="shared" si="9"/>
        <v>0.43126560027411226</v>
      </c>
      <c r="X17" s="71">
        <v>49.21875</v>
      </c>
      <c r="Y17" s="5">
        <f t="shared" si="10"/>
        <v>0.21226353763491462</v>
      </c>
      <c r="Z17" s="5">
        <f>'a28'!M17</f>
        <v>18.316470940177496</v>
      </c>
      <c r="AA17" s="5">
        <f t="shared" si="11"/>
        <v>7.8992638349189806E-2</v>
      </c>
      <c r="AB17" s="223">
        <f t="shared" si="12"/>
        <v>231.87566997330657</v>
      </c>
      <c r="AC17" s="5">
        <f>'a28'!O17</f>
        <v>67.215719876848283</v>
      </c>
      <c r="AD17" s="5">
        <f t="shared" si="13"/>
        <v>0.29221493418873107</v>
      </c>
      <c r="AE17" s="5">
        <v>100</v>
      </c>
      <c r="AF17" s="5">
        <f t="shared" si="14"/>
        <v>0.43474195429896939</v>
      </c>
      <c r="AG17" s="71">
        <v>43.918918918918919</v>
      </c>
      <c r="AH17" s="5">
        <f t="shared" si="15"/>
        <v>0.19093396641508792</v>
      </c>
      <c r="AI17" s="5">
        <f>'a28'!Q17</f>
        <v>18.886869391203419</v>
      </c>
      <c r="AJ17" s="5">
        <f t="shared" si="16"/>
        <v>8.2109145097211608E-2</v>
      </c>
      <c r="AK17" s="223">
        <f t="shared" si="17"/>
        <v>230.02150818697064</v>
      </c>
      <c r="AL17" s="5">
        <f>'a28'!S17</f>
        <v>67.330501484105383</v>
      </c>
      <c r="AM17" s="5">
        <f t="shared" si="18"/>
        <v>0.28906204521633611</v>
      </c>
      <c r="AN17" s="5">
        <v>100</v>
      </c>
      <c r="AO17" s="5">
        <f t="shared" si="19"/>
        <v>0.4293181230568654</v>
      </c>
      <c r="AP17" s="24">
        <v>47.187928669410148</v>
      </c>
      <c r="AQ17" s="5">
        <f t="shared" si="20"/>
        <v>0.20258632967292411</v>
      </c>
      <c r="AR17" s="5">
        <f>'a28'!U17</f>
        <v>18.409076581983914</v>
      </c>
      <c r="AS17" s="5">
        <f t="shared" si="21"/>
        <v>7.9033502053874286E-2</v>
      </c>
      <c r="AT17" s="223">
        <f t="shared" si="22"/>
        <v>232.92750673549946</v>
      </c>
      <c r="AU17" s="5">
        <f>'a28'!W17</f>
        <v>69.135718445662306</v>
      </c>
      <c r="AV17" s="5">
        <f t="shared" si="23"/>
        <v>0.29354205011404777</v>
      </c>
      <c r="AW17" s="5">
        <v>100</v>
      </c>
      <c r="AX17" s="5">
        <f t="shared" si="24"/>
        <v>0.42458812421940645</v>
      </c>
      <c r="AY17" s="71">
        <v>45.659396215513503</v>
      </c>
      <c r="AZ17" s="5">
        <f t="shared" si="25"/>
        <v>0.19386437392135544</v>
      </c>
      <c r="BA17" s="5">
        <f>'a28'!Y17</f>
        <v>20.727252300564452</v>
      </c>
      <c r="BB17" s="5">
        <f t="shared" si="26"/>
        <v>8.8005451745190366E-2</v>
      </c>
      <c r="BC17" s="223">
        <f t="shared" si="27"/>
        <v>235.52236696174026</v>
      </c>
      <c r="BD17" s="5">
        <f>'a28'!AA17</f>
        <v>68.288929220435847</v>
      </c>
      <c r="BE17" s="5">
        <f t="shared" si="28"/>
        <v>0.29428129477743631</v>
      </c>
      <c r="BF17" s="5">
        <v>100</v>
      </c>
      <c r="BG17" s="5">
        <f t="shared" si="29"/>
        <v>0.43093558229255552</v>
      </c>
      <c r="BH17" s="71">
        <v>44.187408491947288</v>
      </c>
      <c r="BI17" s="5">
        <f t="shared" si="30"/>
        <v>0.19041926608476317</v>
      </c>
      <c r="BJ17" s="5">
        <f>'a28'!AC17</f>
        <v>19.576906691351311</v>
      </c>
      <c r="BK17" s="5">
        <f t="shared" si="31"/>
        <v>8.4363856845245042E-2</v>
      </c>
      <c r="BL17" s="223">
        <f t="shared" si="32"/>
        <v>232.05324440373442</v>
      </c>
      <c r="BM17" s="5">
        <f>'a28'!AE17</f>
        <v>64.860166329609484</v>
      </c>
      <c r="BN17" s="5">
        <f t="shared" si="33"/>
        <v>0.28421351345840612</v>
      </c>
      <c r="BO17" s="5">
        <v>100</v>
      </c>
      <c r="BP17" s="5">
        <f t="shared" si="34"/>
        <v>0.43819424084433634</v>
      </c>
      <c r="BQ17" s="71">
        <v>45.118483412322277</v>
      </c>
      <c r="BR17" s="5">
        <f t="shared" si="35"/>
        <v>0.19770659586910344</v>
      </c>
      <c r="BS17" s="5">
        <f>'a28'!AG17</f>
        <v>18.230648051016399</v>
      </c>
      <c r="BT17" s="5">
        <f t="shared" si="36"/>
        <v>7.9885649828154118E-2</v>
      </c>
      <c r="BU17" s="223">
        <f t="shared" si="37"/>
        <v>228.20929779294815</v>
      </c>
      <c r="BV17" s="5">
        <f>'a28'!AI17</f>
        <v>62.100521285751753</v>
      </c>
      <c r="BW17" s="5">
        <f t="shared" si="38"/>
        <v>0.27139996382547388</v>
      </c>
      <c r="BX17" s="5">
        <v>100</v>
      </c>
      <c r="BY17" s="5">
        <f t="shared" si="39"/>
        <v>0.43703331019822445</v>
      </c>
      <c r="BZ17" s="71">
        <v>48.953974895397486</v>
      </c>
      <c r="CA17" s="5">
        <f t="shared" si="40"/>
        <v>0.21394517695896342</v>
      </c>
      <c r="CB17" s="5">
        <f>'a28'!AK17</f>
        <v>17.761014368019563</v>
      </c>
      <c r="CC17" s="5">
        <f t="shared" si="41"/>
        <v>7.7621549017338143E-2</v>
      </c>
      <c r="CD17" s="223">
        <f t="shared" si="42"/>
        <v>228.81551054916883</v>
      </c>
      <c r="CE17" s="5">
        <f>'a28'!AM17</f>
        <v>67.50634377268733</v>
      </c>
      <c r="CF17" s="5">
        <f t="shared" si="43"/>
        <v>0.28819663811802776</v>
      </c>
      <c r="CG17" s="5">
        <v>100</v>
      </c>
      <c r="CH17" s="5">
        <f t="shared" si="44"/>
        <v>0.4269178598806449</v>
      </c>
      <c r="CI17" s="71">
        <v>49.64650432050275</v>
      </c>
      <c r="CJ17" s="5">
        <f t="shared" si="45"/>
        <v>0.21194979375064224</v>
      </c>
      <c r="CK17" s="5">
        <f>'a28'!AO17</f>
        <v>17.084248541645934</v>
      </c>
      <c r="CL17" s="5">
        <f t="shared" si="46"/>
        <v>7.2935708250685113E-2</v>
      </c>
      <c r="CM17" s="223">
        <f t="shared" si="47"/>
        <v>234.23709663483601</v>
      </c>
      <c r="CN17" s="5">
        <f>'a28'!AQ17</f>
        <v>67.31038444335698</v>
      </c>
      <c r="CO17" s="5">
        <f t="shared" si="48"/>
        <v>0.29242323585221519</v>
      </c>
      <c r="CP17" s="5">
        <v>100</v>
      </c>
      <c r="CQ17" s="5">
        <f t="shared" si="49"/>
        <v>0.43444000249069309</v>
      </c>
      <c r="CR17" s="71">
        <v>43.110709987966302</v>
      </c>
      <c r="CS17" s="5">
        <f t="shared" si="50"/>
        <v>0.18729016954547628</v>
      </c>
      <c r="CT17" s="5">
        <f>'a28'!AS17</f>
        <v>19.760287178769733</v>
      </c>
      <c r="CU17" s="5">
        <f t="shared" si="51"/>
        <v>8.5846592111615341E-2</v>
      </c>
      <c r="CV17" s="223">
        <f t="shared" si="52"/>
        <v>230.18138161009304</v>
      </c>
    </row>
    <row r="18" spans="1:100" ht="12.75" customHeight="1" x14ac:dyDescent="0.2">
      <c r="A18" s="1">
        <v>1992</v>
      </c>
      <c r="B18" s="5">
        <f>'a28'!C18</f>
        <v>67.700956150561353</v>
      </c>
      <c r="C18" s="6">
        <f t="shared" si="53"/>
        <v>0.29140094973043867</v>
      </c>
      <c r="D18" s="5">
        <v>100</v>
      </c>
      <c r="E18" s="6">
        <f t="shared" si="54"/>
        <v>0.4304236842421944</v>
      </c>
      <c r="F18" s="5">
        <v>44.827710626014792</v>
      </c>
      <c r="G18" s="6">
        <f t="shared" si="0"/>
        <v>0.19294908363792251</v>
      </c>
      <c r="H18" s="5">
        <f>'a28'!E18</f>
        <v>19.800555942801843</v>
      </c>
      <c r="I18" s="6">
        <f t="shared" si="1"/>
        <v>8.5226282389444463E-2</v>
      </c>
      <c r="J18" s="223">
        <f t="shared" si="2"/>
        <v>232.32922271937798</v>
      </c>
      <c r="K18" s="5">
        <f>'a28'!G18</f>
        <v>68.530569255088267</v>
      </c>
      <c r="L18" s="5">
        <f t="shared" si="3"/>
        <v>0.28690609402956319</v>
      </c>
      <c r="M18" s="5">
        <v>100</v>
      </c>
      <c r="N18" s="5">
        <f t="shared" si="4"/>
        <v>0.41865418184638958</v>
      </c>
      <c r="O18" s="5">
        <v>52.356020942408378</v>
      </c>
      <c r="P18" s="5">
        <f t="shared" si="5"/>
        <v>0.2191906711237642</v>
      </c>
      <c r="Q18" s="5">
        <f>'a28'!I18</f>
        <v>17.974035913940313</v>
      </c>
      <c r="R18" s="5">
        <f t="shared" si="6"/>
        <v>7.5249053000283048E-2</v>
      </c>
      <c r="S18" s="223">
        <f t="shared" si="7"/>
        <v>238.86062611143694</v>
      </c>
      <c r="T18" s="5">
        <f>'a28'!K18</f>
        <v>64.497389682557881</v>
      </c>
      <c r="U18" s="5">
        <f t="shared" si="8"/>
        <v>0.2767361103960731</v>
      </c>
      <c r="V18" s="5">
        <v>100</v>
      </c>
      <c r="W18" s="5">
        <f t="shared" si="9"/>
        <v>0.42906559747318151</v>
      </c>
      <c r="X18" s="71">
        <v>49.612403100775197</v>
      </c>
      <c r="Y18" s="5">
        <f t="shared" si="10"/>
        <v>0.21286975378514433</v>
      </c>
      <c r="Z18" s="5">
        <f>'a28'!M18</f>
        <v>18.954802907656678</v>
      </c>
      <c r="AA18" s="5">
        <f t="shared" si="11"/>
        <v>8.1328538345601109E-2</v>
      </c>
      <c r="AB18" s="223">
        <f t="shared" si="12"/>
        <v>233.06459569098973</v>
      </c>
      <c r="AC18" s="5">
        <f>'a28'!O18</f>
        <v>67.224898336072286</v>
      </c>
      <c r="AD18" s="5">
        <f t="shared" si="13"/>
        <v>0.29055944597999944</v>
      </c>
      <c r="AE18" s="5">
        <v>100</v>
      </c>
      <c r="AF18" s="5">
        <f t="shared" si="14"/>
        <v>0.43221998570742026</v>
      </c>
      <c r="AG18" s="71">
        <v>44.680851063829785</v>
      </c>
      <c r="AH18" s="5">
        <f t="shared" si="15"/>
        <v>0.19311956808203881</v>
      </c>
      <c r="AI18" s="5">
        <f>'a28'!Q18</f>
        <v>19.457915647489642</v>
      </c>
      <c r="AJ18" s="5">
        <f t="shared" si="16"/>
        <v>8.4101000230541623E-2</v>
      </c>
      <c r="AK18" s="223">
        <f t="shared" si="17"/>
        <v>231.36366504739169</v>
      </c>
      <c r="AL18" s="5">
        <f>'a28'!S18</f>
        <v>67.524103721189491</v>
      </c>
      <c r="AM18" s="5">
        <f t="shared" si="18"/>
        <v>0.28897556338636682</v>
      </c>
      <c r="AN18" s="5">
        <v>100</v>
      </c>
      <c r="AO18" s="5">
        <f t="shared" si="19"/>
        <v>0.42795912490680638</v>
      </c>
      <c r="AP18" s="24">
        <v>47.12328767123288</v>
      </c>
      <c r="AQ18" s="5">
        <f t="shared" si="20"/>
        <v>0.20166840954512522</v>
      </c>
      <c r="AR18" s="5">
        <f>'a28'!U18</f>
        <v>19.019784232764486</v>
      </c>
      <c r="AS18" s="5">
        <f t="shared" si="21"/>
        <v>8.1396902161701631E-2</v>
      </c>
      <c r="AT18" s="223">
        <f t="shared" si="22"/>
        <v>233.66717562518684</v>
      </c>
      <c r="AU18" s="5">
        <f>'a28'!W18</f>
        <v>68.961239154375306</v>
      </c>
      <c r="AV18" s="5">
        <f t="shared" si="23"/>
        <v>0.29475942705107605</v>
      </c>
      <c r="AW18" s="5">
        <v>100</v>
      </c>
      <c r="AX18" s="5">
        <f t="shared" si="24"/>
        <v>0.42742768352992216</v>
      </c>
      <c r="AY18" s="71">
        <v>43.90139028235631</v>
      </c>
      <c r="AZ18" s="5">
        <f t="shared" si="25"/>
        <v>0.18764669552130595</v>
      </c>
      <c r="BA18" s="5">
        <f>'a28'!Y18</f>
        <v>21.095075815645828</v>
      </c>
      <c r="BB18" s="5">
        <f t="shared" si="26"/>
        <v>9.0166193897695798E-2</v>
      </c>
      <c r="BC18" s="223">
        <f t="shared" si="27"/>
        <v>233.95770525237745</v>
      </c>
      <c r="BD18" s="5">
        <f>'a28'!AA18</f>
        <v>67.980180104339638</v>
      </c>
      <c r="BE18" s="5">
        <f t="shared" si="28"/>
        <v>0.29226008304355744</v>
      </c>
      <c r="BF18" s="5">
        <v>100</v>
      </c>
      <c r="BG18" s="5">
        <f t="shared" si="29"/>
        <v>0.42991954801381954</v>
      </c>
      <c r="BH18" s="71">
        <v>44.676348946811579</v>
      </c>
      <c r="BI18" s="5">
        <f t="shared" si="30"/>
        <v>0.19207235746120918</v>
      </c>
      <c r="BJ18" s="5">
        <f>'a28'!AC18</f>
        <v>19.945129705676344</v>
      </c>
      <c r="BK18" s="5">
        <f t="shared" si="31"/>
        <v>8.5748011481413797E-2</v>
      </c>
      <c r="BL18" s="223">
        <f t="shared" si="32"/>
        <v>232.60165875682756</v>
      </c>
      <c r="BM18" s="5">
        <f>'a28'!AE18</f>
        <v>64.696514479787254</v>
      </c>
      <c r="BN18" s="5">
        <f t="shared" si="33"/>
        <v>0.28356777349857842</v>
      </c>
      <c r="BO18" s="5">
        <v>100</v>
      </c>
      <c r="BP18" s="5">
        <f t="shared" si="34"/>
        <v>0.43830456057593609</v>
      </c>
      <c r="BQ18" s="71">
        <v>44.886363636363633</v>
      </c>
      <c r="BR18" s="5">
        <f t="shared" si="35"/>
        <v>0.1967389788948804</v>
      </c>
      <c r="BS18" s="5">
        <f>'a28'!AG18</f>
        <v>18.568980191230434</v>
      </c>
      <c r="BT18" s="5">
        <f t="shared" si="36"/>
        <v>8.1388687030605172E-2</v>
      </c>
      <c r="BU18" s="223">
        <f t="shared" si="37"/>
        <v>228.1518583073813</v>
      </c>
      <c r="BV18" s="5">
        <f>'a28'!AI18</f>
        <v>62.068137789530823</v>
      </c>
      <c r="BW18" s="5">
        <f t="shared" si="38"/>
        <v>0.2735156808927065</v>
      </c>
      <c r="BX18" s="5">
        <v>100</v>
      </c>
      <c r="BY18" s="5">
        <f t="shared" si="39"/>
        <v>0.44067002915438042</v>
      </c>
      <c r="BZ18" s="71">
        <v>46.861924686192467</v>
      </c>
      <c r="CA18" s="5">
        <f t="shared" si="40"/>
        <v>0.20650645717694813</v>
      </c>
      <c r="CB18" s="5">
        <f>'a28'!AK18</f>
        <v>17.997101579191131</v>
      </c>
      <c r="CC18" s="5">
        <f t="shared" si="41"/>
        <v>7.9307832775965009E-2</v>
      </c>
      <c r="CD18" s="223">
        <f t="shared" si="42"/>
        <v>226.92716405491441</v>
      </c>
      <c r="CE18" s="5">
        <f>'a28'!AM18</f>
        <v>67.36961535656549</v>
      </c>
      <c r="CF18" s="5">
        <f t="shared" si="43"/>
        <v>0.29050045005038444</v>
      </c>
      <c r="CG18" s="5">
        <v>100</v>
      </c>
      <c r="CH18" s="5">
        <f t="shared" si="44"/>
        <v>0.43120396118169879</v>
      </c>
      <c r="CI18" s="71">
        <v>47.036032545524989</v>
      </c>
      <c r="CJ18" s="5">
        <f t="shared" si="45"/>
        <v>0.20282123551901679</v>
      </c>
      <c r="CK18" s="5">
        <f>'a28'!AO18</f>
        <v>17.503167884187622</v>
      </c>
      <c r="CL18" s="5">
        <f t="shared" si="46"/>
        <v>7.5474353248899964E-2</v>
      </c>
      <c r="CM18" s="223">
        <f t="shared" si="47"/>
        <v>231.9088157862781</v>
      </c>
      <c r="CN18" s="5">
        <f>'a28'!AQ18</f>
        <v>67.274897788919631</v>
      </c>
      <c r="CO18" s="5">
        <f t="shared" si="48"/>
        <v>0.29195106400093046</v>
      </c>
      <c r="CP18" s="5">
        <v>100</v>
      </c>
      <c r="CQ18" s="5">
        <f t="shared" si="49"/>
        <v>0.43396730964489943</v>
      </c>
      <c r="CR18" s="71">
        <v>43.028354282373577</v>
      </c>
      <c r="CS18" s="5">
        <f t="shared" si="50"/>
        <v>0.18672899146369248</v>
      </c>
      <c r="CT18" s="5">
        <f>'a28'!AS18</f>
        <v>20.128851401723129</v>
      </c>
      <c r="CU18" s="5">
        <f t="shared" si="51"/>
        <v>8.7352634890477496E-2</v>
      </c>
      <c r="CV18" s="223">
        <f t="shared" si="52"/>
        <v>230.43210347301635</v>
      </c>
    </row>
    <row r="19" spans="1:100" ht="12.75" customHeight="1" x14ac:dyDescent="0.2">
      <c r="A19" s="1">
        <v>1993</v>
      </c>
      <c r="B19" s="5">
        <f>'a28'!C19</f>
        <v>67.605799371401488</v>
      </c>
      <c r="C19" s="6">
        <f t="shared" si="53"/>
        <v>0.29155073072564197</v>
      </c>
      <c r="D19" s="5">
        <v>100</v>
      </c>
      <c r="E19" s="6">
        <f t="shared" si="54"/>
        <v>0.43125106638258809</v>
      </c>
      <c r="F19" s="5">
        <v>44.086903785095075</v>
      </c>
      <c r="G19" s="6">
        <f t="shared" si="0"/>
        <v>0.19012524270828809</v>
      </c>
      <c r="H19" s="5">
        <f>'a28'!E19</f>
        <v>20.190781419711175</v>
      </c>
      <c r="I19" s="6">
        <f t="shared" si="1"/>
        <v>8.7072960183481901E-2</v>
      </c>
      <c r="J19" s="223">
        <f t="shared" si="2"/>
        <v>231.88348457620774</v>
      </c>
      <c r="K19" s="5">
        <f>'a28'!G19</f>
        <v>68.891007746858918</v>
      </c>
      <c r="L19" s="5">
        <f t="shared" si="3"/>
        <v>0.28843992045293276</v>
      </c>
      <c r="M19" s="5">
        <v>100</v>
      </c>
      <c r="N19" s="5">
        <f t="shared" si="4"/>
        <v>0.41869023242163877</v>
      </c>
      <c r="O19" s="5">
        <v>51.313485113835377</v>
      </c>
      <c r="P19" s="5">
        <f t="shared" si="5"/>
        <v>0.21484455008676037</v>
      </c>
      <c r="Q19" s="5">
        <f>'a28'!I19</f>
        <v>18.635566582812764</v>
      </c>
      <c r="R19" s="5">
        <f t="shared" si="6"/>
        <v>7.8025297038668007E-2</v>
      </c>
      <c r="S19" s="223">
        <f t="shared" si="7"/>
        <v>238.84005944350707</v>
      </c>
      <c r="T19" s="5">
        <f>'a28'!K19</f>
        <v>64.687502364253987</v>
      </c>
      <c r="U19" s="5">
        <f t="shared" si="8"/>
        <v>0.27761739578989142</v>
      </c>
      <c r="V19" s="5">
        <v>100</v>
      </c>
      <c r="W19" s="5">
        <f t="shared" si="9"/>
        <v>0.42916697297514073</v>
      </c>
      <c r="X19" s="71">
        <v>48.854961832061065</v>
      </c>
      <c r="Y19" s="5">
        <f t="shared" si="10"/>
        <v>0.20966936084281682</v>
      </c>
      <c r="Z19" s="5">
        <f>'a28'!M19</f>
        <v>19.467078236001726</v>
      </c>
      <c r="AA19" s="5">
        <f t="shared" si="11"/>
        <v>8.3546270392151026E-2</v>
      </c>
      <c r="AB19" s="223">
        <f t="shared" si="12"/>
        <v>233.00954243231678</v>
      </c>
      <c r="AC19" s="5">
        <f>'a28'!O19</f>
        <v>67.267040073599048</v>
      </c>
      <c r="AD19" s="5">
        <f t="shared" si="13"/>
        <v>0.29232123834505436</v>
      </c>
      <c r="AE19" s="5">
        <v>100</v>
      </c>
      <c r="AF19" s="5">
        <f t="shared" si="14"/>
        <v>0.43456830867720092</v>
      </c>
      <c r="AG19" s="71">
        <v>42.809364548494983</v>
      </c>
      <c r="AH19" s="5">
        <f t="shared" si="15"/>
        <v>0.18603593147385189</v>
      </c>
      <c r="AI19" s="5">
        <f>'a28'!Q19</f>
        <v>20.037015991557755</v>
      </c>
      <c r="AJ19" s="5">
        <f t="shared" si="16"/>
        <v>8.7074521503892818E-2</v>
      </c>
      <c r="AK19" s="223">
        <f t="shared" si="17"/>
        <v>230.11342061365178</v>
      </c>
      <c r="AL19" s="5">
        <f>'a28'!S19</f>
        <v>67.608692168394739</v>
      </c>
      <c r="AM19" s="5">
        <f t="shared" si="18"/>
        <v>0.29075192151888118</v>
      </c>
      <c r="AN19" s="5">
        <v>100</v>
      </c>
      <c r="AO19" s="5">
        <f t="shared" si="19"/>
        <v>0.43005109578912987</v>
      </c>
      <c r="AP19" s="24">
        <v>45.280437756497946</v>
      </c>
      <c r="AQ19" s="5">
        <f t="shared" si="20"/>
        <v>0.19472901874993431</v>
      </c>
      <c r="AR19" s="5">
        <f>'a28'!U19</f>
        <v>19.641378610385519</v>
      </c>
      <c r="AS19" s="5">
        <f t="shared" si="21"/>
        <v>8.4467963942054691E-2</v>
      </c>
      <c r="AT19" s="223">
        <f t="shared" si="22"/>
        <v>232.53050853527819</v>
      </c>
      <c r="AU19" s="5">
        <f>'a28'!W19</f>
        <v>68.864074901031046</v>
      </c>
      <c r="AV19" s="5">
        <f t="shared" si="23"/>
        <v>0.2937972738505043</v>
      </c>
      <c r="AW19" s="5">
        <v>100</v>
      </c>
      <c r="AX19" s="5">
        <f t="shared" si="24"/>
        <v>0.42663358837353016</v>
      </c>
      <c r="AY19" s="71">
        <v>44.069485974654704</v>
      </c>
      <c r="AZ19" s="5">
        <f t="shared" si="25"/>
        <v>0.18801522939143897</v>
      </c>
      <c r="BA19" s="5">
        <f>'a28'!Y19</f>
        <v>21.459610982239035</v>
      </c>
      <c r="BB19" s="5">
        <f t="shared" si="26"/>
        <v>9.1553908384526553E-2</v>
      </c>
      <c r="BC19" s="223">
        <f t="shared" si="27"/>
        <v>234.39317185792478</v>
      </c>
      <c r="BD19" s="5">
        <f>'a28'!AA19</f>
        <v>67.739057616072088</v>
      </c>
      <c r="BE19" s="5">
        <f t="shared" si="28"/>
        <v>0.29290311597422319</v>
      </c>
      <c r="BF19" s="5">
        <v>100</v>
      </c>
      <c r="BG19" s="5">
        <f t="shared" si="29"/>
        <v>0.43239915977916943</v>
      </c>
      <c r="BH19" s="71">
        <v>43.212691175073623</v>
      </c>
      <c r="BI19" s="5">
        <f t="shared" si="30"/>
        <v>0.18685131355898565</v>
      </c>
      <c r="BJ19" s="5">
        <f>'a28'!AC19</f>
        <v>20.316045649229686</v>
      </c>
      <c r="BK19" s="5">
        <f t="shared" si="31"/>
        <v>8.7846410687621668E-2</v>
      </c>
      <c r="BL19" s="223">
        <f t="shared" si="32"/>
        <v>231.26779444037541</v>
      </c>
      <c r="BM19" s="5">
        <f>'a28'!AE19</f>
        <v>64.637559523916039</v>
      </c>
      <c r="BN19" s="5">
        <f t="shared" si="33"/>
        <v>0.28270499155910367</v>
      </c>
      <c r="BO19" s="5">
        <v>100</v>
      </c>
      <c r="BP19" s="5">
        <f t="shared" si="34"/>
        <v>0.43736953195843076</v>
      </c>
      <c r="BQ19" s="71">
        <v>45.094339622641513</v>
      </c>
      <c r="BR19" s="5">
        <f t="shared" si="35"/>
        <v>0.19722890214729236</v>
      </c>
      <c r="BS19" s="5">
        <f>'a28'!AG19</f>
        <v>18.907712653160562</v>
      </c>
      <c r="BT19" s="5">
        <f t="shared" si="36"/>
        <v>8.2696574335173342E-2</v>
      </c>
      <c r="BU19" s="223">
        <f t="shared" si="37"/>
        <v>228.6396117997181</v>
      </c>
      <c r="BV19" s="5">
        <f>'a28'!AI19</f>
        <v>62.083623001291087</v>
      </c>
      <c r="BW19" s="5">
        <f t="shared" si="38"/>
        <v>0.27383644476406893</v>
      </c>
      <c r="BX19" s="5">
        <v>100</v>
      </c>
      <c r="BY19" s="5">
        <f t="shared" si="39"/>
        <v>0.44107677923109329</v>
      </c>
      <c r="BZ19" s="71">
        <v>46.450939457202509</v>
      </c>
      <c r="CA19" s="5">
        <f t="shared" si="40"/>
        <v>0.20488430768041391</v>
      </c>
      <c r="CB19" s="5">
        <f>'a28'!AK19</f>
        <v>18.183334988578807</v>
      </c>
      <c r="CC19" s="5">
        <f t="shared" si="41"/>
        <v>8.020246832442389E-2</v>
      </c>
      <c r="CD19" s="223">
        <f t="shared" si="42"/>
        <v>226.7178974470724</v>
      </c>
      <c r="CE19" s="5">
        <f>'a28'!AM19</f>
        <v>67.32348764214791</v>
      </c>
      <c r="CF19" s="5">
        <f t="shared" si="43"/>
        <v>0.28867819117382371</v>
      </c>
      <c r="CG19" s="5">
        <v>100</v>
      </c>
      <c r="CH19" s="5">
        <f t="shared" si="44"/>
        <v>0.42879268630328143</v>
      </c>
      <c r="CI19" s="71">
        <v>47.932618683001529</v>
      </c>
      <c r="CJ19" s="5">
        <f t="shared" si="45"/>
        <v>0.2055315632663508</v>
      </c>
      <c r="CK19" s="5">
        <f>'a28'!AO19</f>
        <v>17.956826624156637</v>
      </c>
      <c r="CL19" s="5">
        <f t="shared" si="46"/>
        <v>7.6997559256544085E-2</v>
      </c>
      <c r="CM19" s="223">
        <f t="shared" si="47"/>
        <v>233.21293294930607</v>
      </c>
      <c r="CN19" s="5">
        <f>'a28'!AQ19</f>
        <v>67.378773083033323</v>
      </c>
      <c r="CO19" s="5">
        <f t="shared" si="48"/>
        <v>0.29347604170783076</v>
      </c>
      <c r="CP19" s="5">
        <v>100</v>
      </c>
      <c r="CQ19" s="5">
        <f t="shared" si="49"/>
        <v>0.43556156973379367</v>
      </c>
      <c r="CR19" s="71">
        <v>41.709256104486087</v>
      </c>
      <c r="CS19" s="5">
        <f t="shared" si="50"/>
        <v>0.18166949061298776</v>
      </c>
      <c r="CT19" s="5">
        <f>'a28'!AS19</f>
        <v>20.500637372567528</v>
      </c>
      <c r="CU19" s="5">
        <f t="shared" si="51"/>
        <v>8.9292897945387875E-2</v>
      </c>
      <c r="CV19" s="223">
        <f t="shared" si="52"/>
        <v>229.58866656008692</v>
      </c>
    </row>
    <row r="20" spans="1:100" ht="12.75" customHeight="1" x14ac:dyDescent="0.2">
      <c r="A20" s="1">
        <v>1994</v>
      </c>
      <c r="B20" s="5">
        <f>'a28'!C20</f>
        <v>67.602578603116754</v>
      </c>
      <c r="C20" s="6">
        <f t="shared" si="53"/>
        <v>0.29082950487350967</v>
      </c>
      <c r="D20" s="5">
        <v>100</v>
      </c>
      <c r="E20" s="6">
        <f t="shared" si="54"/>
        <v>0.43020475088815802</v>
      </c>
      <c r="F20" s="5">
        <v>44.25593453493704</v>
      </c>
      <c r="G20" s="6">
        <f t="shared" si="0"/>
        <v>0.19039113291925219</v>
      </c>
      <c r="H20" s="5">
        <f>'a28'!E20</f>
        <v>20.58894308726666</v>
      </c>
      <c r="I20" s="6">
        <f t="shared" si="1"/>
        <v>8.8574611319080163E-2</v>
      </c>
      <c r="J20" s="223">
        <f t="shared" si="2"/>
        <v>232.44745622532045</v>
      </c>
      <c r="K20" s="5">
        <f>'a28'!G20</f>
        <v>69.161273252028849</v>
      </c>
      <c r="L20" s="5">
        <f t="shared" si="3"/>
        <v>0.28856316252961067</v>
      </c>
      <c r="M20" s="5">
        <v>100</v>
      </c>
      <c r="N20" s="5">
        <f t="shared" si="4"/>
        <v>0.41723228760995329</v>
      </c>
      <c r="O20" s="5">
        <v>51.063829787234042</v>
      </c>
      <c r="P20" s="5">
        <f t="shared" si="5"/>
        <v>0.21305478516252932</v>
      </c>
      <c r="Q20" s="5">
        <f>'a28'!I20</f>
        <v>19.449540965000541</v>
      </c>
      <c r="R20" s="5">
        <f t="shared" si="6"/>
        <v>8.1149764697906732E-2</v>
      </c>
      <c r="S20" s="223">
        <f t="shared" si="7"/>
        <v>239.67464400426343</v>
      </c>
      <c r="T20" s="5">
        <f>'a28'!K20</f>
        <v>64.959493993420111</v>
      </c>
      <c r="U20" s="5">
        <f t="shared" si="8"/>
        <v>0.27915109644492087</v>
      </c>
      <c r="V20" s="5">
        <v>100</v>
      </c>
      <c r="W20" s="5">
        <f t="shared" si="9"/>
        <v>0.42973102049285772</v>
      </c>
      <c r="X20" s="71">
        <v>47.727272727272727</v>
      </c>
      <c r="Y20" s="5">
        <f t="shared" si="10"/>
        <v>0.20509889614431845</v>
      </c>
      <c r="Z20" s="5">
        <f>'a28'!M20</f>
        <v>20.016936831613421</v>
      </c>
      <c r="AA20" s="5">
        <f t="shared" si="11"/>
        <v>8.6018986917903051E-2</v>
      </c>
      <c r="AB20" s="223">
        <f t="shared" si="12"/>
        <v>232.70370355230625</v>
      </c>
      <c r="AC20" s="5">
        <f>'a28'!O20</f>
        <v>67.341409969672156</v>
      </c>
      <c r="AD20" s="5">
        <f t="shared" si="13"/>
        <v>0.29136396306277157</v>
      </c>
      <c r="AE20" s="5">
        <v>100</v>
      </c>
      <c r="AF20" s="5">
        <f t="shared" si="14"/>
        <v>0.43266685861491483</v>
      </c>
      <c r="AG20" s="71">
        <v>43.159065628476085</v>
      </c>
      <c r="AH20" s="5">
        <f t="shared" si="15"/>
        <v>0.18673497346227694</v>
      </c>
      <c r="AI20" s="5">
        <f>'a28'!Q20</f>
        <v>20.62422926167719</v>
      </c>
      <c r="AJ20" s="5">
        <f t="shared" si="16"/>
        <v>8.9234204860036734E-2</v>
      </c>
      <c r="AK20" s="223">
        <f t="shared" si="17"/>
        <v>231.12470485982541</v>
      </c>
      <c r="AL20" s="5">
        <f>'a28'!S20</f>
        <v>67.753287522411142</v>
      </c>
      <c r="AM20" s="5">
        <f t="shared" si="18"/>
        <v>0.29225588506597122</v>
      </c>
      <c r="AN20" s="5">
        <v>100</v>
      </c>
      <c r="AO20" s="5">
        <f t="shared" si="19"/>
        <v>0.43135306898473386</v>
      </c>
      <c r="AP20" s="24">
        <v>43.792633015006821</v>
      </c>
      <c r="AQ20" s="5">
        <f t="shared" si="20"/>
        <v>0.1889008664994537</v>
      </c>
      <c r="AR20" s="5">
        <f>'a28'!U20</f>
        <v>20.282730259869233</v>
      </c>
      <c r="AS20" s="5">
        <f t="shared" si="21"/>
        <v>8.7490179449841221E-2</v>
      </c>
      <c r="AT20" s="223">
        <f t="shared" si="22"/>
        <v>231.8286507972872</v>
      </c>
      <c r="AU20" s="5">
        <f>'a28'!W20</f>
        <v>68.859809440600031</v>
      </c>
      <c r="AV20" s="5">
        <f t="shared" si="23"/>
        <v>0.29407830219474207</v>
      </c>
      <c r="AW20" s="5">
        <v>100</v>
      </c>
      <c r="AX20" s="5">
        <f t="shared" si="24"/>
        <v>0.42706813246182507</v>
      </c>
      <c r="AY20" s="71">
        <v>43.416017009213327</v>
      </c>
      <c r="AZ20" s="5">
        <f t="shared" si="25"/>
        <v>0.18541597303055565</v>
      </c>
      <c r="BA20" s="5">
        <f>'a28'!Y20</f>
        <v>21.878849113432604</v>
      </c>
      <c r="BB20" s="5">
        <f t="shared" si="26"/>
        <v>9.3437592312877196E-2</v>
      </c>
      <c r="BC20" s="223">
        <f t="shared" si="27"/>
        <v>234.15467556324597</v>
      </c>
      <c r="BD20" s="5">
        <f>'a28'!AA20</f>
        <v>67.617065154680418</v>
      </c>
      <c r="BE20" s="5">
        <f t="shared" si="28"/>
        <v>0.29096006822802745</v>
      </c>
      <c r="BF20" s="5">
        <v>100</v>
      </c>
      <c r="BG20" s="5">
        <f t="shared" si="29"/>
        <v>0.43030567440693979</v>
      </c>
      <c r="BH20" s="71">
        <v>44.112412177985952</v>
      </c>
      <c r="BI20" s="5">
        <f t="shared" si="30"/>
        <v>0.18981821271965149</v>
      </c>
      <c r="BJ20" s="5">
        <f>'a28'!AC20</f>
        <v>20.663460868353194</v>
      </c>
      <c r="BK20" s="5">
        <f t="shared" si="31"/>
        <v>8.8916044645381317E-2</v>
      </c>
      <c r="BL20" s="223">
        <f t="shared" si="32"/>
        <v>232.39293820101955</v>
      </c>
      <c r="BM20" s="5">
        <f>'a28'!AE20</f>
        <v>64.597544581252293</v>
      </c>
      <c r="BN20" s="5">
        <f t="shared" si="33"/>
        <v>0.28261420885602445</v>
      </c>
      <c r="BO20" s="5">
        <v>100</v>
      </c>
      <c r="BP20" s="5">
        <f t="shared" si="34"/>
        <v>0.43749992463033283</v>
      </c>
      <c r="BQ20" s="71">
        <v>44.726930320150657</v>
      </c>
      <c r="BR20" s="5">
        <f t="shared" si="35"/>
        <v>0.19568028644012062</v>
      </c>
      <c r="BS20" s="5">
        <f>'a28'!AG20</f>
        <v>19.246993046838138</v>
      </c>
      <c r="BT20" s="5">
        <f t="shared" si="36"/>
        <v>8.420558007352226E-2</v>
      </c>
      <c r="BU20" s="223">
        <f t="shared" si="37"/>
        <v>228.57146794824106</v>
      </c>
      <c r="BV20" s="5">
        <f>'a28'!AI20</f>
        <v>62.205779659757823</v>
      </c>
      <c r="BW20" s="5">
        <f t="shared" si="38"/>
        <v>0.27351181949643649</v>
      </c>
      <c r="BX20" s="5">
        <v>100</v>
      </c>
      <c r="BY20" s="5">
        <f t="shared" si="39"/>
        <v>0.43968875720623246</v>
      </c>
      <c r="BZ20" s="71">
        <v>46.826222684703431</v>
      </c>
      <c r="CA20" s="5">
        <f t="shared" si="40"/>
        <v>0.20588963656899542</v>
      </c>
      <c r="CB20" s="5">
        <f>'a28'!AK20</f>
        <v>18.401604635613996</v>
      </c>
      <c r="CC20" s="5">
        <f t="shared" si="41"/>
        <v>8.0909786728335639E-2</v>
      </c>
      <c r="CD20" s="223">
        <f t="shared" si="42"/>
        <v>227.43360698007524</v>
      </c>
      <c r="CE20" s="5">
        <f>'a28'!AM20</f>
        <v>67.385764528405844</v>
      </c>
      <c r="CF20" s="5">
        <f t="shared" si="43"/>
        <v>0.28855832538798937</v>
      </c>
      <c r="CG20" s="5">
        <v>100</v>
      </c>
      <c r="CH20" s="5">
        <f t="shared" si="44"/>
        <v>0.42821852272129424</v>
      </c>
      <c r="CI20" s="71">
        <v>47.748770336738552</v>
      </c>
      <c r="CJ20" s="5">
        <f t="shared" si="45"/>
        <v>0.20446907895356536</v>
      </c>
      <c r="CK20" s="5">
        <f>'a28'!AO20</f>
        <v>18.391094443247184</v>
      </c>
      <c r="CL20" s="5">
        <f t="shared" si="46"/>
        <v>7.8754072937151115E-2</v>
      </c>
      <c r="CM20" s="223">
        <f t="shared" si="47"/>
        <v>233.52562930839156</v>
      </c>
      <c r="CN20" s="5">
        <f>'a28'!AQ20</f>
        <v>67.560917554728888</v>
      </c>
      <c r="CO20" s="5">
        <f t="shared" si="48"/>
        <v>0.29304285826759868</v>
      </c>
      <c r="CP20" s="5">
        <v>100</v>
      </c>
      <c r="CQ20" s="5">
        <f t="shared" si="49"/>
        <v>0.43374611961155535</v>
      </c>
      <c r="CR20" s="71">
        <v>42.116868798235942</v>
      </c>
      <c r="CS20" s="5">
        <f t="shared" si="50"/>
        <v>0.18268028411423831</v>
      </c>
      <c r="CT20" s="5">
        <f>'a28'!AS20</f>
        <v>20.871826608543078</v>
      </c>
      <c r="CU20" s="5">
        <f t="shared" si="51"/>
        <v>9.05307380066077E-2</v>
      </c>
      <c r="CV20" s="223">
        <f t="shared" si="52"/>
        <v>230.5496129615079</v>
      </c>
    </row>
    <row r="21" spans="1:100" ht="12.75" customHeight="1" x14ac:dyDescent="0.2">
      <c r="A21" s="1">
        <v>1995</v>
      </c>
      <c r="B21" s="5">
        <f>'a28'!C21</f>
        <v>67.64423120074045</v>
      </c>
      <c r="C21" s="6">
        <f t="shared" si="53"/>
        <v>0.29047673699559867</v>
      </c>
      <c r="D21" s="5">
        <v>100</v>
      </c>
      <c r="E21" s="6">
        <f t="shared" si="54"/>
        <v>0.42941834335226953</v>
      </c>
      <c r="F21" s="5">
        <v>44.260693601283933</v>
      </c>
      <c r="G21" s="6">
        <f t="shared" si="0"/>
        <v>0.19006353721885741</v>
      </c>
      <c r="H21" s="5">
        <f>'a28'!E21</f>
        <v>20.968219878630052</v>
      </c>
      <c r="I21" s="6">
        <f t="shared" si="1"/>
        <v>9.0041382433274419E-2</v>
      </c>
      <c r="J21" s="223">
        <f t="shared" si="2"/>
        <v>232.87314468065443</v>
      </c>
      <c r="K21" s="5">
        <f>'a28'!G21</f>
        <v>69.413126964012847</v>
      </c>
      <c r="L21" s="5">
        <f t="shared" si="3"/>
        <v>0.28880207133273456</v>
      </c>
      <c r="M21" s="5">
        <v>100</v>
      </c>
      <c r="N21" s="5">
        <f t="shared" si="4"/>
        <v>0.41606261519159576</v>
      </c>
      <c r="O21" s="5">
        <v>50.628366247755828</v>
      </c>
      <c r="P21" s="5">
        <f t="shared" si="5"/>
        <v>0.21064570463919208</v>
      </c>
      <c r="Q21" s="5">
        <f>'a28'!I21</f>
        <v>20.306945577787687</v>
      </c>
      <c r="R21" s="5">
        <f t="shared" si="6"/>
        <v>8.4489608836477548E-2</v>
      </c>
      <c r="S21" s="223">
        <f t="shared" si="7"/>
        <v>240.34843878955638</v>
      </c>
      <c r="T21" s="5">
        <f>'a28'!K21</f>
        <v>65.187665067142802</v>
      </c>
      <c r="U21" s="5">
        <f t="shared" si="8"/>
        <v>0.27775282244282229</v>
      </c>
      <c r="V21" s="5">
        <v>100</v>
      </c>
      <c r="W21" s="5">
        <f t="shared" si="9"/>
        <v>0.4260818701770327</v>
      </c>
      <c r="X21" s="71">
        <v>48.872180451127818</v>
      </c>
      <c r="Y21" s="5">
        <f t="shared" si="10"/>
        <v>0.20823550046245956</v>
      </c>
      <c r="Z21" s="5">
        <f>'a28'!M21</f>
        <v>20.636833686716514</v>
      </c>
      <c r="AA21" s="5">
        <f t="shared" si="11"/>
        <v>8.7929806917685607E-2</v>
      </c>
      <c r="AB21" s="223">
        <f t="shared" si="12"/>
        <v>234.69667920498711</v>
      </c>
      <c r="AC21" s="5">
        <f>'a28'!O21</f>
        <v>67.437939059604361</v>
      </c>
      <c r="AD21" s="5">
        <f t="shared" si="13"/>
        <v>0.29097330584879216</v>
      </c>
      <c r="AE21" s="5">
        <v>100</v>
      </c>
      <c r="AF21" s="5">
        <f t="shared" si="14"/>
        <v>0.43146826535078164</v>
      </c>
      <c r="AG21" s="71">
        <v>43.126385809312637</v>
      </c>
      <c r="AH21" s="5">
        <f t="shared" si="15"/>
        <v>0.1860766687599269</v>
      </c>
      <c r="AI21" s="5">
        <f>'a28'!Q21</f>
        <v>21.202430720165495</v>
      </c>
      <c r="AJ21" s="5">
        <f t="shared" si="16"/>
        <v>9.1481760040499308E-2</v>
      </c>
      <c r="AK21" s="223">
        <f t="shared" si="17"/>
        <v>231.76675558908249</v>
      </c>
      <c r="AL21" s="5">
        <f>'a28'!S21</f>
        <v>67.939643887751799</v>
      </c>
      <c r="AM21" s="5">
        <f t="shared" si="18"/>
        <v>0.2929038916575093</v>
      </c>
      <c r="AN21" s="5">
        <v>100</v>
      </c>
      <c r="AO21" s="5">
        <f t="shared" si="19"/>
        <v>0.43112367815974706</v>
      </c>
      <c r="AP21" s="24">
        <v>43.110504774897677</v>
      </c>
      <c r="AQ21" s="5">
        <f t="shared" si="20"/>
        <v>0.18585959385877224</v>
      </c>
      <c r="AR21" s="5">
        <f>'a28'!U21</f>
        <v>20.901852737158482</v>
      </c>
      <c r="AS21" s="5">
        <f t="shared" si="21"/>
        <v>9.0112836323971407E-2</v>
      </c>
      <c r="AT21" s="223">
        <f t="shared" si="22"/>
        <v>231.95200139980795</v>
      </c>
      <c r="AU21" s="5">
        <f>'a28'!W21</f>
        <v>68.920156044580452</v>
      </c>
      <c r="AV21" s="5">
        <f t="shared" si="23"/>
        <v>0.29403571266982365</v>
      </c>
      <c r="AW21" s="5">
        <v>100</v>
      </c>
      <c r="AX21" s="5">
        <f t="shared" si="24"/>
        <v>0.42663239543397002</v>
      </c>
      <c r="AY21" s="71">
        <v>43.191759559757301</v>
      </c>
      <c r="AZ21" s="5">
        <f t="shared" si="25"/>
        <v>0.1842700384398733</v>
      </c>
      <c r="BA21" s="5">
        <f>'a28'!Y21</f>
        <v>22.28191165831096</v>
      </c>
      <c r="BB21" s="5">
        <f t="shared" si="26"/>
        <v>9.5061853456333084E-2</v>
      </c>
      <c r="BC21" s="223">
        <f t="shared" si="27"/>
        <v>234.3938272626487</v>
      </c>
      <c r="BD21" s="5">
        <f>'a28'!AA21</f>
        <v>67.532973842567372</v>
      </c>
      <c r="BE21" s="5">
        <f t="shared" si="28"/>
        <v>0.29009507871736667</v>
      </c>
      <c r="BF21" s="5">
        <v>100</v>
      </c>
      <c r="BG21" s="5">
        <f t="shared" si="29"/>
        <v>0.42956064602402266</v>
      </c>
      <c r="BH21" s="71">
        <v>44.298650896322307</v>
      </c>
      <c r="BI21" s="5">
        <f t="shared" si="30"/>
        <v>0.1902895709701686</v>
      </c>
      <c r="BJ21" s="5">
        <f>'a28'!AC21</f>
        <v>20.964374907706482</v>
      </c>
      <c r="BK21" s="5">
        <f t="shared" si="31"/>
        <v>9.0054704288442075E-2</v>
      </c>
      <c r="BL21" s="223">
        <f t="shared" si="32"/>
        <v>232.79599964659616</v>
      </c>
      <c r="BM21" s="5">
        <f>'a28'!AE21</f>
        <v>64.600008856219276</v>
      </c>
      <c r="BN21" s="5">
        <f t="shared" si="33"/>
        <v>0.28282664268688928</v>
      </c>
      <c r="BO21" s="5">
        <v>100</v>
      </c>
      <c r="BP21" s="5">
        <f t="shared" si="34"/>
        <v>0.43781208036113223</v>
      </c>
      <c r="BQ21" s="71">
        <v>44.225352112676056</v>
      </c>
      <c r="BR21" s="5">
        <f t="shared" si="35"/>
        <v>0.193623934131543</v>
      </c>
      <c r="BS21" s="5">
        <f>'a28'!AG21</f>
        <v>19.583137758490903</v>
      </c>
      <c r="BT21" s="5">
        <f t="shared" si="36"/>
        <v>8.5737342820435422E-2</v>
      </c>
      <c r="BU21" s="223">
        <f t="shared" si="37"/>
        <v>228.40849872738625</v>
      </c>
      <c r="BV21" s="5">
        <f>'a28'!AI21</f>
        <v>62.434935569081439</v>
      </c>
      <c r="BW21" s="5">
        <f t="shared" si="38"/>
        <v>0.27269463882786554</v>
      </c>
      <c r="BX21" s="5">
        <v>100</v>
      </c>
      <c r="BY21" s="5">
        <f t="shared" si="39"/>
        <v>0.43676610913795405</v>
      </c>
      <c r="BZ21" s="71">
        <v>47.871235721703009</v>
      </c>
      <c r="CA21" s="5">
        <f t="shared" si="40"/>
        <v>0.2090853336579406</v>
      </c>
      <c r="CB21" s="5">
        <f>'a28'!AK21</f>
        <v>18.649322067823785</v>
      </c>
      <c r="CC21" s="5">
        <f t="shared" si="41"/>
        <v>8.1453918376239789E-2</v>
      </c>
      <c r="CD21" s="223">
        <f t="shared" si="42"/>
        <v>228.95549335860824</v>
      </c>
      <c r="CE21" s="5">
        <f>'a28'!AM21</f>
        <v>67.491833115805747</v>
      </c>
      <c r="CF21" s="5">
        <f t="shared" si="43"/>
        <v>0.28755121188485216</v>
      </c>
      <c r="CG21" s="5">
        <v>100</v>
      </c>
      <c r="CH21" s="5">
        <f t="shared" si="44"/>
        <v>0.42605334395267924</v>
      </c>
      <c r="CI21" s="71">
        <v>48.39432412247946</v>
      </c>
      <c r="CJ21" s="5">
        <f t="shared" si="45"/>
        <v>0.20618563620712185</v>
      </c>
      <c r="CK21" s="5">
        <f>'a28'!AO21</f>
        <v>18.826235985195204</v>
      </c>
      <c r="CL21" s="5">
        <f t="shared" si="46"/>
        <v>8.0209807955346796E-2</v>
      </c>
      <c r="CM21" s="223">
        <f t="shared" si="47"/>
        <v>234.7123932234804</v>
      </c>
      <c r="CN21" s="5">
        <f>'a28'!AQ21</f>
        <v>67.775051027296627</v>
      </c>
      <c r="CO21" s="5">
        <f t="shared" si="48"/>
        <v>0.29372899766903082</v>
      </c>
      <c r="CP21" s="5">
        <v>100</v>
      </c>
      <c r="CQ21" s="5">
        <f t="shared" si="49"/>
        <v>0.4333880878241323</v>
      </c>
      <c r="CR21" s="71">
        <v>41.698011821601291</v>
      </c>
      <c r="CS21" s="5">
        <f t="shared" si="50"/>
        <v>0.18071421609431848</v>
      </c>
      <c r="CT21" s="5">
        <f>'a28'!AS21</f>
        <v>21.267012408038354</v>
      </c>
      <c r="CU21" s="5">
        <f t="shared" si="51"/>
        <v>9.2168698412518374E-2</v>
      </c>
      <c r="CV21" s="223">
        <f t="shared" si="52"/>
        <v>230.74007525693628</v>
      </c>
    </row>
    <row r="22" spans="1:100" ht="12.75" customHeight="1" x14ac:dyDescent="0.2">
      <c r="A22" s="1">
        <v>1996</v>
      </c>
      <c r="B22" s="5">
        <f>'a28'!C22</f>
        <v>67.69681668672618</v>
      </c>
      <c r="C22" s="6">
        <f t="shared" si="53"/>
        <v>0.29106755253315975</v>
      </c>
      <c r="D22" s="5">
        <v>100</v>
      </c>
      <c r="E22" s="6">
        <f t="shared" si="54"/>
        <v>0.42995751761874434</v>
      </c>
      <c r="F22" s="5">
        <v>43.539199779058926</v>
      </c>
      <c r="G22" s="6">
        <f t="shared" si="0"/>
        <v>0.18720006256110758</v>
      </c>
      <c r="H22" s="5">
        <f>'a28'!E22</f>
        <v>21.345101207968142</v>
      </c>
      <c r="I22" s="6">
        <f t="shared" si="1"/>
        <v>9.1774867286988429E-2</v>
      </c>
      <c r="J22" s="223">
        <f t="shared" si="2"/>
        <v>232.58111767375323</v>
      </c>
      <c r="K22" s="5">
        <f>'a28'!G22</f>
        <v>69.645058585165572</v>
      </c>
      <c r="L22" s="5">
        <f t="shared" si="3"/>
        <v>0.29140841637524095</v>
      </c>
      <c r="M22" s="5">
        <v>100</v>
      </c>
      <c r="N22" s="5">
        <f t="shared" si="4"/>
        <v>0.41841937144598951</v>
      </c>
      <c r="O22" s="5">
        <v>48.087431693989068</v>
      </c>
      <c r="P22" s="5">
        <f t="shared" si="5"/>
        <v>0.2012071294385086</v>
      </c>
      <c r="Q22" s="5">
        <f>'a28'!I22</f>
        <v>21.262180676007418</v>
      </c>
      <c r="R22" s="5">
        <f t="shared" si="6"/>
        <v>8.8965082740260881E-2</v>
      </c>
      <c r="S22" s="223">
        <f t="shared" si="7"/>
        <v>238.99467095516206</v>
      </c>
      <c r="T22" s="5">
        <f>'a28'!K22</f>
        <v>65.548081952599517</v>
      </c>
      <c r="U22" s="5">
        <f t="shared" si="8"/>
        <v>0.28132626382753806</v>
      </c>
      <c r="V22" s="5">
        <v>100</v>
      </c>
      <c r="W22" s="5">
        <f t="shared" si="9"/>
        <v>0.42919068788462267</v>
      </c>
      <c r="X22" s="71">
        <v>46.268656716417908</v>
      </c>
      <c r="Y22" s="5">
        <f t="shared" si="10"/>
        <v>0.19858076603616867</v>
      </c>
      <c r="Z22" s="5">
        <f>'a28'!M22</f>
        <v>21.179928832963746</v>
      </c>
      <c r="AA22" s="5">
        <f t="shared" si="11"/>
        <v>9.090228225167063E-2</v>
      </c>
      <c r="AB22" s="223">
        <f t="shared" si="12"/>
        <v>232.99666750198116</v>
      </c>
      <c r="AC22" s="5">
        <f>'a28'!O22</f>
        <v>67.514954468194304</v>
      </c>
      <c r="AD22" s="5">
        <f t="shared" si="13"/>
        <v>0.29279398277279184</v>
      </c>
      <c r="AE22" s="5">
        <v>100</v>
      </c>
      <c r="AF22" s="5">
        <f t="shared" si="14"/>
        <v>0.43367278416920874</v>
      </c>
      <c r="AG22" s="71">
        <v>41.325966850828728</v>
      </c>
      <c r="AH22" s="5">
        <f t="shared" si="15"/>
        <v>0.17921947102683322</v>
      </c>
      <c r="AI22" s="5">
        <f>'a28'!Q22</f>
        <v>21.747678312773065</v>
      </c>
      <c r="AJ22" s="5">
        <f t="shared" si="16"/>
        <v>9.4313762031166148E-2</v>
      </c>
      <c r="AK22" s="223">
        <f t="shared" si="17"/>
        <v>230.58859963179611</v>
      </c>
      <c r="AL22" s="5">
        <f>'a28'!S22</f>
        <v>68.142603433882613</v>
      </c>
      <c r="AM22" s="5">
        <f t="shared" si="18"/>
        <v>0.29247804414654943</v>
      </c>
      <c r="AN22" s="5">
        <v>100</v>
      </c>
      <c r="AO22" s="5">
        <f t="shared" si="19"/>
        <v>0.42921466073766162</v>
      </c>
      <c r="AP22" s="24">
        <v>43.324250681198912</v>
      </c>
      <c r="AQ22" s="5">
        <f t="shared" si="20"/>
        <v>0.18595403557844198</v>
      </c>
      <c r="AR22" s="5">
        <f>'a28'!U22</f>
        <v>21.516799863878301</v>
      </c>
      <c r="AS22" s="5">
        <f t="shared" si="21"/>
        <v>9.2353259537346896E-2</v>
      </c>
      <c r="AT22" s="223">
        <f t="shared" si="22"/>
        <v>232.98365397895984</v>
      </c>
      <c r="AU22" s="5">
        <f>'a28'!W22</f>
        <v>68.955264577377051</v>
      </c>
      <c r="AV22" s="5">
        <f t="shared" si="23"/>
        <v>0.29425870953006822</v>
      </c>
      <c r="AW22" s="5">
        <v>100</v>
      </c>
      <c r="AX22" s="5">
        <f t="shared" si="24"/>
        <v>0.4267385693225359</v>
      </c>
      <c r="AY22" s="71">
        <v>42.670414617006323</v>
      </c>
      <c r="AZ22" s="5">
        <f t="shared" si="25"/>
        <v>0.182091116860607</v>
      </c>
      <c r="BA22" s="5">
        <f>'a28'!Y22</f>
        <v>22.7098301521327</v>
      </c>
      <c r="BB22" s="5">
        <f t="shared" si="26"/>
        <v>9.6911604286788952E-2</v>
      </c>
      <c r="BC22" s="223">
        <f t="shared" si="27"/>
        <v>234.33550934651606</v>
      </c>
      <c r="BD22" s="5">
        <f>'a28'!AA22</f>
        <v>67.426530756427255</v>
      </c>
      <c r="BE22" s="5">
        <f t="shared" si="28"/>
        <v>0.29000383962813764</v>
      </c>
      <c r="BF22" s="5">
        <v>100</v>
      </c>
      <c r="BG22" s="5">
        <f t="shared" si="29"/>
        <v>0.43010345686589224</v>
      </c>
      <c r="BH22" s="71">
        <v>43.804139691802682</v>
      </c>
      <c r="BI22" s="5">
        <f t="shared" si="30"/>
        <v>0.18840311906480772</v>
      </c>
      <c r="BJ22" s="5">
        <f>'a28'!AC22</f>
        <v>21.27152967052044</v>
      </c>
      <c r="BK22" s="5">
        <f t="shared" si="31"/>
        <v>9.1489584441162355E-2</v>
      </c>
      <c r="BL22" s="223">
        <f t="shared" si="32"/>
        <v>232.50220011875038</v>
      </c>
      <c r="BM22" s="5">
        <f>'a28'!AE22</f>
        <v>64.721088771252937</v>
      </c>
      <c r="BN22" s="5">
        <f t="shared" si="33"/>
        <v>0.2831004662661647</v>
      </c>
      <c r="BO22" s="5">
        <v>100</v>
      </c>
      <c r="BP22" s="5">
        <f t="shared" si="34"/>
        <v>0.4374161060033171</v>
      </c>
      <c r="BQ22" s="71">
        <v>43.913857677902627</v>
      </c>
      <c r="BR22" s="5">
        <f t="shared" si="35"/>
        <v>0.19208628625052035</v>
      </c>
      <c r="BS22" s="5">
        <f>'a28'!AG22</f>
        <v>19.980320861650014</v>
      </c>
      <c r="BT22" s="5">
        <f t="shared" si="36"/>
        <v>8.73971414799979E-2</v>
      </c>
      <c r="BU22" s="223">
        <f t="shared" si="37"/>
        <v>228.61526731080556</v>
      </c>
      <c r="BV22" s="5">
        <f>'a28'!AI22</f>
        <v>62.69563126567185</v>
      </c>
      <c r="BW22" s="5">
        <f t="shared" si="38"/>
        <v>0.27789297232289545</v>
      </c>
      <c r="BX22" s="5">
        <v>100</v>
      </c>
      <c r="BY22" s="5">
        <f t="shared" si="39"/>
        <v>0.44324136580637957</v>
      </c>
      <c r="BZ22" s="71">
        <v>44.029075804776738</v>
      </c>
      <c r="CA22" s="5">
        <f t="shared" si="40"/>
        <v>0.19515507694901862</v>
      </c>
      <c r="CB22" s="5">
        <f>'a28'!AK22</f>
        <v>18.886004642056246</v>
      </c>
      <c r="CC22" s="5">
        <f t="shared" si="41"/>
        <v>8.3710584921706355E-2</v>
      </c>
      <c r="CD22" s="223">
        <f t="shared" si="42"/>
        <v>225.61071171250484</v>
      </c>
      <c r="CE22" s="5">
        <f>'a28'!AM22</f>
        <v>67.695926645677886</v>
      </c>
      <c r="CF22" s="5">
        <f t="shared" si="43"/>
        <v>0.28995401946628707</v>
      </c>
      <c r="CG22" s="5">
        <v>100</v>
      </c>
      <c r="CH22" s="5">
        <f t="shared" si="44"/>
        <v>0.42831826645037802</v>
      </c>
      <c r="CI22" s="71">
        <v>46.546656869948563</v>
      </c>
      <c r="CJ22" s="5">
        <f t="shared" si="45"/>
        <v>0.19936783379596948</v>
      </c>
      <c r="CK22" s="5">
        <f>'a28'!AO22</f>
        <v>19.228663995563455</v>
      </c>
      <c r="CL22" s="5">
        <f t="shared" si="46"/>
        <v>8.2359880287365378E-2</v>
      </c>
      <c r="CM22" s="223">
        <f t="shared" si="47"/>
        <v>233.47124751118992</v>
      </c>
      <c r="CN22" s="5">
        <f>'a28'!AQ22</f>
        <v>68.064926024380554</v>
      </c>
      <c r="CO22" s="5">
        <f t="shared" si="48"/>
        <v>0.29401256089450117</v>
      </c>
      <c r="CP22" s="5">
        <v>100</v>
      </c>
      <c r="CQ22" s="5">
        <f t="shared" si="49"/>
        <v>0.43195898103112196</v>
      </c>
      <c r="CR22" s="71">
        <v>41.848254134943552</v>
      </c>
      <c r="CS22" s="5">
        <f t="shared" si="50"/>
        <v>0.18076729214061651</v>
      </c>
      <c r="CT22" s="5">
        <f>'a28'!AS22</f>
        <v>21.590282880827768</v>
      </c>
      <c r="CU22" s="5">
        <f t="shared" si="51"/>
        <v>9.3261165933760382E-2</v>
      </c>
      <c r="CV22" s="223">
        <f t="shared" si="52"/>
        <v>231.50346304015187</v>
      </c>
    </row>
    <row r="23" spans="1:100" ht="12.75" customHeight="1" x14ac:dyDescent="0.2">
      <c r="A23" s="1">
        <v>1997</v>
      </c>
      <c r="B23" s="5">
        <f>'a28'!C23</f>
        <v>67.792029197669976</v>
      </c>
      <c r="C23" s="6">
        <f t="shared" si="53"/>
        <v>0.29125876551033542</v>
      </c>
      <c r="D23" s="5">
        <v>100</v>
      </c>
      <c r="E23" s="6">
        <f t="shared" si="54"/>
        <v>0.42963570932664463</v>
      </c>
      <c r="F23" s="5">
        <v>43.19978102439525</v>
      </c>
      <c r="G23" s="6">
        <f t="shared" si="0"/>
        <v>0.18560168563171775</v>
      </c>
      <c r="H23" s="5">
        <f>'a28'!E23</f>
        <v>21.763516742555694</v>
      </c>
      <c r="I23" s="6">
        <f t="shared" si="1"/>
        <v>9.3503839531302216E-2</v>
      </c>
      <c r="J23" s="223">
        <f t="shared" si="2"/>
        <v>232.75532696462091</v>
      </c>
      <c r="K23" s="5">
        <f>'a28'!G23</f>
        <v>69.902398027993627</v>
      </c>
      <c r="L23" s="5">
        <f t="shared" si="3"/>
        <v>0.29155235769034998</v>
      </c>
      <c r="M23" s="5">
        <v>100</v>
      </c>
      <c r="N23" s="5">
        <f t="shared" si="4"/>
        <v>0.41708491541819898</v>
      </c>
      <c r="O23" s="5">
        <v>47.583643122676577</v>
      </c>
      <c r="P23" s="5">
        <f t="shared" si="5"/>
        <v>0.19846419767111326</v>
      </c>
      <c r="Q23" s="5">
        <f>'a28'!I23</f>
        <v>22.273289151968285</v>
      </c>
      <c r="R23" s="5">
        <f t="shared" si="6"/>
        <v>9.2898529220337811E-2</v>
      </c>
      <c r="S23" s="223">
        <f t="shared" si="7"/>
        <v>239.75933030263849</v>
      </c>
      <c r="T23" s="5">
        <f>'a28'!K23</f>
        <v>65.821668687314002</v>
      </c>
      <c r="U23" s="5">
        <f t="shared" si="8"/>
        <v>0.28148184277826521</v>
      </c>
      <c r="V23" s="5">
        <v>100</v>
      </c>
      <c r="W23" s="5">
        <f t="shared" si="9"/>
        <v>0.42764312785117226</v>
      </c>
      <c r="X23" s="71">
        <v>46.268656716417908</v>
      </c>
      <c r="Y23" s="5">
        <f t="shared" si="10"/>
        <v>0.19786473079681102</v>
      </c>
      <c r="Z23" s="5">
        <f>'a28'!M23</f>
        <v>21.749513207685808</v>
      </c>
      <c r="AA23" s="5">
        <f t="shared" si="11"/>
        <v>9.3010298573751413E-2</v>
      </c>
      <c r="AB23" s="223">
        <f t="shared" si="12"/>
        <v>233.83983861141775</v>
      </c>
      <c r="AC23" s="5">
        <f>'a28'!O23</f>
        <v>67.650112290621422</v>
      </c>
      <c r="AD23" s="5">
        <f t="shared" si="13"/>
        <v>0.29299877783331241</v>
      </c>
      <c r="AE23" s="5">
        <v>100</v>
      </c>
      <c r="AF23" s="5">
        <f t="shared" si="14"/>
        <v>0.43310907833324008</v>
      </c>
      <c r="AG23" s="71">
        <v>40.883977900552487</v>
      </c>
      <c r="AH23" s="5">
        <f t="shared" si="15"/>
        <v>0.17707221987104843</v>
      </c>
      <c r="AI23" s="5">
        <f>'a28'!Q23</f>
        <v>22.354628153950763</v>
      </c>
      <c r="AJ23" s="5">
        <f t="shared" si="16"/>
        <v>9.6819923962399149E-2</v>
      </c>
      <c r="AK23" s="223">
        <f t="shared" si="17"/>
        <v>230.88871834512466</v>
      </c>
      <c r="AL23" s="5">
        <f>'a28'!S23</f>
        <v>68.280596562708055</v>
      </c>
      <c r="AM23" s="5">
        <f t="shared" si="18"/>
        <v>0.29393103562992995</v>
      </c>
      <c r="AN23" s="5">
        <v>100</v>
      </c>
      <c r="AO23" s="5">
        <f t="shared" si="19"/>
        <v>0.43047520148712715</v>
      </c>
      <c r="AP23" s="24">
        <v>41.882673942701224</v>
      </c>
      <c r="AQ23" s="5">
        <f t="shared" si="20"/>
        <v>0.18029452504303961</v>
      </c>
      <c r="AR23" s="5">
        <f>'a28'!U23</f>
        <v>22.138148146671611</v>
      </c>
      <c r="AS23" s="5">
        <f t="shared" si="21"/>
        <v>9.5299237839903322E-2</v>
      </c>
      <c r="AT23" s="223">
        <f t="shared" si="22"/>
        <v>232.30141865208088</v>
      </c>
      <c r="AU23" s="5">
        <f>'a28'!W23</f>
        <v>68.994974439183082</v>
      </c>
      <c r="AV23" s="5">
        <f t="shared" si="23"/>
        <v>0.29599656908585509</v>
      </c>
      <c r="AW23" s="5">
        <v>100</v>
      </c>
      <c r="AX23" s="5">
        <f t="shared" si="24"/>
        <v>0.42901178164326564</v>
      </c>
      <c r="AY23" s="71">
        <v>40.919927078951055</v>
      </c>
      <c r="AZ23" s="5">
        <f t="shared" si="25"/>
        <v>0.17555130820853304</v>
      </c>
      <c r="BA23" s="5">
        <f>'a28'!Y23</f>
        <v>23.178930117362974</v>
      </c>
      <c r="BB23" s="5">
        <f t="shared" si="26"/>
        <v>9.944034106234638E-2</v>
      </c>
      <c r="BC23" s="223">
        <f t="shared" si="27"/>
        <v>233.09383163549708</v>
      </c>
      <c r="BD23" s="5">
        <f>'a28'!AA23</f>
        <v>67.464815213796726</v>
      </c>
      <c r="BE23" s="5">
        <f t="shared" si="28"/>
        <v>0.28889623016689986</v>
      </c>
      <c r="BF23" s="5">
        <v>100</v>
      </c>
      <c r="BG23" s="5">
        <f t="shared" si="29"/>
        <v>0.42821762610834196</v>
      </c>
      <c r="BH23" s="71">
        <v>44.460444604446039</v>
      </c>
      <c r="BI23" s="5">
        <f t="shared" si="30"/>
        <v>0.19038746044237323</v>
      </c>
      <c r="BJ23" s="5">
        <f>'a28'!AC23</f>
        <v>21.600858452048431</v>
      </c>
      <c r="BK23" s="5">
        <f t="shared" si="31"/>
        <v>9.2498683282384933E-2</v>
      </c>
      <c r="BL23" s="223">
        <f t="shared" si="32"/>
        <v>233.52611827029119</v>
      </c>
      <c r="BM23" s="5">
        <f>'a28'!AE23</f>
        <v>64.825266167192424</v>
      </c>
      <c r="BN23" s="5">
        <f t="shared" si="33"/>
        <v>0.28308580068577693</v>
      </c>
      <c r="BO23" s="5">
        <v>100</v>
      </c>
      <c r="BP23" s="5">
        <f t="shared" si="34"/>
        <v>0.43669053352694831</v>
      </c>
      <c r="BQ23" s="71">
        <v>43.767572633552014</v>
      </c>
      <c r="BR23" s="5">
        <f t="shared" si="35"/>
        <v>0.19112884644525291</v>
      </c>
      <c r="BS23" s="5">
        <f>'a28'!AG23</f>
        <v>20.402278616493916</v>
      </c>
      <c r="BT23" s="5">
        <f t="shared" si="36"/>
        <v>8.9094819342021778E-2</v>
      </c>
      <c r="BU23" s="223">
        <f t="shared" si="37"/>
        <v>228.99511741723836</v>
      </c>
      <c r="BV23" s="5">
        <f>'a28'!AI23</f>
        <v>62.91853243239526</v>
      </c>
      <c r="BW23" s="5">
        <f t="shared" si="38"/>
        <v>0.27914380601654476</v>
      </c>
      <c r="BX23" s="5">
        <v>100</v>
      </c>
      <c r="BY23" s="5">
        <f t="shared" si="39"/>
        <v>0.44365911794983348</v>
      </c>
      <c r="BZ23" s="71">
        <v>43.229166666666671</v>
      </c>
      <c r="CA23" s="5">
        <f t="shared" si="40"/>
        <v>0.19179013953039681</v>
      </c>
      <c r="CB23" s="5">
        <f>'a28'!AK23</f>
        <v>19.250576185133735</v>
      </c>
      <c r="CC23" s="5">
        <f t="shared" si="41"/>
        <v>8.5406936503225034E-2</v>
      </c>
      <c r="CD23" s="223">
        <f t="shared" si="42"/>
        <v>225.39827528419565</v>
      </c>
      <c r="CE23" s="5">
        <f>'a28'!AM23</f>
        <v>67.966689376955941</v>
      </c>
      <c r="CF23" s="5">
        <f t="shared" si="43"/>
        <v>0.28994831635935975</v>
      </c>
      <c r="CG23" s="5">
        <v>100</v>
      </c>
      <c r="CH23" s="5">
        <f t="shared" si="44"/>
        <v>0.42660355979861292</v>
      </c>
      <c r="CI23" s="71">
        <v>46.824542518837461</v>
      </c>
      <c r="CJ23" s="5">
        <f t="shared" si="45"/>
        <v>0.19975516524477568</v>
      </c>
      <c r="CK23" s="5">
        <f>'a28'!AO23</f>
        <v>19.618438870214938</v>
      </c>
      <c r="CL23" s="5">
        <f t="shared" si="46"/>
        <v>8.3692958597251704E-2</v>
      </c>
      <c r="CM23" s="223">
        <f t="shared" si="47"/>
        <v>234.40967076600833</v>
      </c>
      <c r="CN23" s="5">
        <f>'a28'!AQ23</f>
        <v>68.215813115743046</v>
      </c>
      <c r="CO23" s="5">
        <f t="shared" si="48"/>
        <v>0.2949191096570204</v>
      </c>
      <c r="CP23" s="5">
        <v>100</v>
      </c>
      <c r="CQ23" s="5">
        <f t="shared" si="49"/>
        <v>0.43233246982869739</v>
      </c>
      <c r="CR23" s="71">
        <v>41.040911444847225</v>
      </c>
      <c r="CS23" s="5">
        <f t="shared" si="50"/>
        <v>0.17743318608971653</v>
      </c>
      <c r="CT23" s="5">
        <f>'a28'!AS23</f>
        <v>22.046744363737574</v>
      </c>
      <c r="CU23" s="5">
        <f t="shared" si="51"/>
        <v>9.5315234424565784E-2</v>
      </c>
      <c r="CV23" s="223">
        <f t="shared" si="52"/>
        <v>231.30346892432783</v>
      </c>
    </row>
    <row r="24" spans="1:100" ht="12.75" customHeight="1" x14ac:dyDescent="0.2">
      <c r="A24" s="1">
        <v>1998</v>
      </c>
      <c r="B24" s="5">
        <f>'a28'!C24</f>
        <v>67.890945278277798</v>
      </c>
      <c r="C24" s="6">
        <f t="shared" si="53"/>
        <v>0.29231333156502642</v>
      </c>
      <c r="D24" s="5">
        <v>100</v>
      </c>
      <c r="E24" s="6">
        <f t="shared" si="54"/>
        <v>0.43056306016489387</v>
      </c>
      <c r="F24" s="5">
        <v>42.111877186428018</v>
      </c>
      <c r="G24" s="6">
        <f t="shared" si="0"/>
        <v>0.18131818710676628</v>
      </c>
      <c r="H24" s="5">
        <f>'a28'!E24</f>
        <v>22.251193849891031</v>
      </c>
      <c r="I24" s="6">
        <f t="shared" si="1"/>
        <v>9.5805421163313489E-2</v>
      </c>
      <c r="J24" s="223">
        <f t="shared" si="2"/>
        <v>232.25401631459684</v>
      </c>
      <c r="K24" s="5">
        <f>'a28'!G24</f>
        <v>70.080004742119471</v>
      </c>
      <c r="L24" s="5">
        <f t="shared" si="3"/>
        <v>0.29309511376840197</v>
      </c>
      <c r="M24" s="5">
        <v>100</v>
      </c>
      <c r="N24" s="5">
        <f t="shared" si="4"/>
        <v>0.41822930070700465</v>
      </c>
      <c r="O24" s="5">
        <v>45.660377358490564</v>
      </c>
      <c r="P24" s="5">
        <f t="shared" si="5"/>
        <v>0.19096507692659456</v>
      </c>
      <c r="Q24" s="5">
        <f>'a28'!I24</f>
        <v>23.362903659026792</v>
      </c>
      <c r="R24" s="5">
        <f t="shared" si="6"/>
        <v>9.7710508597998944E-2</v>
      </c>
      <c r="S24" s="223">
        <f t="shared" si="7"/>
        <v>239.1032857596368</v>
      </c>
      <c r="T24" s="5">
        <f>'a28'!K24</f>
        <v>66.023828458661015</v>
      </c>
      <c r="U24" s="5">
        <f t="shared" si="8"/>
        <v>0.28219852334128387</v>
      </c>
      <c r="V24" s="5">
        <v>100</v>
      </c>
      <c r="W24" s="5">
        <f t="shared" si="9"/>
        <v>0.4274192059583074</v>
      </c>
      <c r="X24" s="71">
        <v>45.522388059701491</v>
      </c>
      <c r="Y24" s="5">
        <f t="shared" si="10"/>
        <v>0.19457142957803544</v>
      </c>
      <c r="Z24" s="5">
        <f>'a28'!M24</f>
        <v>22.416129127271656</v>
      </c>
      <c r="AA24" s="5">
        <f t="shared" si="11"/>
        <v>9.5810841122373369E-2</v>
      </c>
      <c r="AB24" s="223">
        <f t="shared" si="12"/>
        <v>233.96234564563414</v>
      </c>
      <c r="AC24" s="5">
        <f>'a28'!O24</f>
        <v>67.826527414695292</v>
      </c>
      <c r="AD24" s="5">
        <f t="shared" si="13"/>
        <v>0.29353916239592381</v>
      </c>
      <c r="AE24" s="5">
        <v>100</v>
      </c>
      <c r="AF24" s="5">
        <f t="shared" si="14"/>
        <v>0.43277928796385001</v>
      </c>
      <c r="AG24" s="71">
        <v>40.22099447513812</v>
      </c>
      <c r="AH24" s="5">
        <f t="shared" si="15"/>
        <v>0.1740681335014822</v>
      </c>
      <c r="AI24" s="5">
        <f>'a28'!Q24</f>
        <v>23.017140355169794</v>
      </c>
      <c r="AJ24" s="5">
        <f t="shared" si="16"/>
        <v>9.9613416138743818E-2</v>
      </c>
      <c r="AK24" s="223">
        <f t="shared" si="17"/>
        <v>231.06466224500323</v>
      </c>
      <c r="AL24" s="5">
        <f>'a28'!S24</f>
        <v>68.44896273300202</v>
      </c>
      <c r="AM24" s="5">
        <f t="shared" si="18"/>
        <v>0.29509349170854149</v>
      </c>
      <c r="AN24" s="5">
        <v>100</v>
      </c>
      <c r="AO24" s="5">
        <f t="shared" si="19"/>
        <v>0.43111462895297453</v>
      </c>
      <c r="AP24" s="24">
        <v>40.629274965800271</v>
      </c>
      <c r="AQ24" s="5">
        <f t="shared" si="20"/>
        <v>0.1751587480150936</v>
      </c>
      <c r="AR24" s="5">
        <f>'a28'!U24</f>
        <v>22.878632433080622</v>
      </c>
      <c r="AS24" s="5">
        <f t="shared" si="21"/>
        <v>9.8633131323390411E-2</v>
      </c>
      <c r="AT24" s="223">
        <f t="shared" si="22"/>
        <v>231.95687013188291</v>
      </c>
      <c r="AU24" s="5">
        <f>'a28'!W24</f>
        <v>69.009345615058251</v>
      </c>
      <c r="AV24" s="5">
        <f t="shared" si="23"/>
        <v>0.29607552653413333</v>
      </c>
      <c r="AW24" s="5">
        <v>100</v>
      </c>
      <c r="AX24" s="5">
        <f t="shared" si="24"/>
        <v>0.42903685565383465</v>
      </c>
      <c r="AY24" s="71">
        <v>40.360687823290924</v>
      </c>
      <c r="AZ24" s="5">
        <f t="shared" si="25"/>
        <v>0.17316222595730749</v>
      </c>
      <c r="BA24" s="5">
        <f>'a28'!Y24</f>
        <v>23.710175597781504</v>
      </c>
      <c r="BB24" s="5">
        <f t="shared" si="26"/>
        <v>0.10172539185472455</v>
      </c>
      <c r="BC24" s="223">
        <f t="shared" si="27"/>
        <v>233.08020903613067</v>
      </c>
      <c r="BD24" s="5">
        <f>'a28'!AA24</f>
        <v>67.512069654662668</v>
      </c>
      <c r="BE24" s="5">
        <f t="shared" si="28"/>
        <v>0.29055122423179447</v>
      </c>
      <c r="BF24" s="5">
        <v>100</v>
      </c>
      <c r="BG24" s="5">
        <f t="shared" si="29"/>
        <v>0.4303693039156114</v>
      </c>
      <c r="BH24" s="71">
        <v>42.86604361370717</v>
      </c>
      <c r="BI24" s="5">
        <f t="shared" si="30"/>
        <v>0.18448229351647394</v>
      </c>
      <c r="BJ24" s="5">
        <f>'a28'!AC24</f>
        <v>21.980465956900382</v>
      </c>
      <c r="BK24" s="5">
        <f t="shared" si="31"/>
        <v>9.4597178336120108E-2</v>
      </c>
      <c r="BL24" s="223">
        <f t="shared" si="32"/>
        <v>232.35857922527023</v>
      </c>
      <c r="BM24" s="5">
        <f>'a28'!AE24</f>
        <v>64.958869931929001</v>
      </c>
      <c r="BN24" s="5">
        <f t="shared" si="33"/>
        <v>0.28333677386333544</v>
      </c>
      <c r="BO24" s="5">
        <v>100</v>
      </c>
      <c r="BP24" s="5">
        <f t="shared" si="34"/>
        <v>0.43617872995673512</v>
      </c>
      <c r="BQ24" s="71">
        <v>43.405051449953227</v>
      </c>
      <c r="BR24" s="5">
        <f t="shared" si="35"/>
        <v>0.18932360215147342</v>
      </c>
      <c r="BS24" s="5">
        <f>'a28'!AG24</f>
        <v>20.899894416561391</v>
      </c>
      <c r="BT24" s="5">
        <f t="shared" si="36"/>
        <v>9.1160894028456077E-2</v>
      </c>
      <c r="BU24" s="223">
        <f t="shared" si="37"/>
        <v>229.2638157984436</v>
      </c>
      <c r="BV24" s="5">
        <f>'a28'!AI24</f>
        <v>63.195593965391829</v>
      </c>
      <c r="BW24" s="5">
        <f t="shared" si="38"/>
        <v>0.28046161428974331</v>
      </c>
      <c r="BX24" s="5">
        <v>100</v>
      </c>
      <c r="BY24" s="5">
        <f t="shared" si="39"/>
        <v>0.4437993168373956</v>
      </c>
      <c r="BZ24" s="71">
        <v>42.424242424242422</v>
      </c>
      <c r="CA24" s="5">
        <f t="shared" si="40"/>
        <v>0.18827849805222843</v>
      </c>
      <c r="CB24" s="5">
        <f>'a28'!AK24</f>
        <v>19.707234216558607</v>
      </c>
      <c r="CC24" s="5">
        <f t="shared" si="41"/>
        <v>8.7460570820632563E-2</v>
      </c>
      <c r="CD24" s="223">
        <f t="shared" si="42"/>
        <v>225.32707060619288</v>
      </c>
      <c r="CE24" s="5">
        <f>'a28'!AM24</f>
        <v>68.32510884540055</v>
      </c>
      <c r="CF24" s="5">
        <f t="shared" si="43"/>
        <v>0.29198972879672919</v>
      </c>
      <c r="CG24" s="5">
        <v>100</v>
      </c>
      <c r="CH24" s="5">
        <f t="shared" si="44"/>
        <v>0.42735347770526838</v>
      </c>
      <c r="CI24" s="71">
        <v>45.623901581722322</v>
      </c>
      <c r="CJ24" s="5">
        <f t="shared" si="45"/>
        <v>0.1949753300743193</v>
      </c>
      <c r="CK24" s="5">
        <f>'a28'!AO24</f>
        <v>20.049319332502261</v>
      </c>
      <c r="CL24" s="5">
        <f t="shared" si="46"/>
        <v>8.5681463423683116E-2</v>
      </c>
      <c r="CM24" s="223">
        <f t="shared" si="47"/>
        <v>233.99832975962514</v>
      </c>
      <c r="CN24" s="5">
        <f>'a28'!AQ24</f>
        <v>68.329846529586277</v>
      </c>
      <c r="CO24" s="5">
        <f t="shared" si="48"/>
        <v>0.29552718658321264</v>
      </c>
      <c r="CP24" s="5">
        <v>100</v>
      </c>
      <c r="CQ24" s="5">
        <f t="shared" si="49"/>
        <v>0.43250087859520026</v>
      </c>
      <c r="CR24" s="71">
        <v>40.221307256819351</v>
      </c>
      <c r="CS24" s="5">
        <f t="shared" si="50"/>
        <v>0.17395750726821874</v>
      </c>
      <c r="CT24" s="5">
        <f>'a28'!AS24</f>
        <v>22.662249351198422</v>
      </c>
      <c r="CU24" s="5">
        <f t="shared" si="51"/>
        <v>9.8014427553368255E-2</v>
      </c>
      <c r="CV24" s="223">
        <f t="shared" si="52"/>
        <v>231.21340313760408</v>
      </c>
    </row>
    <row r="25" spans="1:100" ht="12.75" customHeight="1" x14ac:dyDescent="0.2">
      <c r="A25" s="1">
        <v>1999</v>
      </c>
      <c r="B25" s="5">
        <f>'a28'!C25</f>
        <v>68.078577333866733</v>
      </c>
      <c r="C25" s="6">
        <f t="shared" si="53"/>
        <v>0.29201913319563916</v>
      </c>
      <c r="D25" s="5">
        <v>100</v>
      </c>
      <c r="E25" s="6">
        <f t="shared" si="54"/>
        <v>0.4289442356639403</v>
      </c>
      <c r="F25" s="5">
        <v>42.247592106149391</v>
      </c>
      <c r="G25" s="6">
        <f t="shared" si="0"/>
        <v>0.18121861104614168</v>
      </c>
      <c r="H25" s="5">
        <f>'a28'!E25</f>
        <v>22.804367552083157</v>
      </c>
      <c r="I25" s="6">
        <f t="shared" si="1"/>
        <v>9.7818020094278715E-2</v>
      </c>
      <c r="J25" s="223">
        <f t="shared" si="2"/>
        <v>233.13053699209931</v>
      </c>
      <c r="K25" s="5">
        <f>'a28'!G25</f>
        <v>70.339321506987247</v>
      </c>
      <c r="L25" s="5">
        <f t="shared" si="3"/>
        <v>0.29558172508385566</v>
      </c>
      <c r="M25" s="5">
        <v>100</v>
      </c>
      <c r="N25" s="5">
        <f t="shared" si="4"/>
        <v>0.42022259918229898</v>
      </c>
      <c r="O25" s="5">
        <v>43.238095238095234</v>
      </c>
      <c r="P25" s="5">
        <f t="shared" si="5"/>
        <v>0.18169624764644166</v>
      </c>
      <c r="Q25" s="5">
        <f>'a28'!I25</f>
        <v>24.391698182547731</v>
      </c>
      <c r="R25" s="5">
        <f t="shared" si="6"/>
        <v>0.10249942808740367</v>
      </c>
      <c r="S25" s="223">
        <f t="shared" si="7"/>
        <v>237.96911492763022</v>
      </c>
      <c r="T25" s="5">
        <f>'a28'!K25</f>
        <v>66.247679427066132</v>
      </c>
      <c r="U25" s="5">
        <f t="shared" si="8"/>
        <v>0.28384692917194498</v>
      </c>
      <c r="V25" s="5">
        <v>100</v>
      </c>
      <c r="W25" s="5">
        <f t="shared" si="9"/>
        <v>0.42846320297821117</v>
      </c>
      <c r="X25" s="71">
        <v>44.029850746268657</v>
      </c>
      <c r="Y25" s="5">
        <f t="shared" si="10"/>
        <v>0.18865170877398849</v>
      </c>
      <c r="Z25" s="5">
        <f>'a28'!M25</f>
        <v>23.114740866298312</v>
      </c>
      <c r="AA25" s="5">
        <f t="shared" si="11"/>
        <v>9.9038159075855253E-2</v>
      </c>
      <c r="AB25" s="223">
        <f t="shared" si="12"/>
        <v>233.39227103963313</v>
      </c>
      <c r="AC25" s="5">
        <f>'a28'!O25</f>
        <v>68.070881488652617</v>
      </c>
      <c r="AD25" s="5">
        <f t="shared" si="13"/>
        <v>0.29265121911982284</v>
      </c>
      <c r="AE25" s="5">
        <v>100</v>
      </c>
      <c r="AF25" s="5">
        <f t="shared" si="14"/>
        <v>0.42992130073797802</v>
      </c>
      <c r="AG25" s="71">
        <v>40.793825799338478</v>
      </c>
      <c r="AH25" s="5">
        <f t="shared" si="15"/>
        <v>0.17538134649730086</v>
      </c>
      <c r="AI25" s="5">
        <f>'a28'!Q25</f>
        <v>23.736003187032548</v>
      </c>
      <c r="AJ25" s="5">
        <f t="shared" si="16"/>
        <v>0.10204613364489826</v>
      </c>
      <c r="AK25" s="223">
        <f t="shared" si="17"/>
        <v>232.60071047502365</v>
      </c>
      <c r="AL25" s="5">
        <f>'a28'!S25</f>
        <v>68.710140274260226</v>
      </c>
      <c r="AM25" s="5">
        <f t="shared" si="18"/>
        <v>0.29420667183119964</v>
      </c>
      <c r="AN25" s="5">
        <v>100</v>
      </c>
      <c r="AO25" s="5">
        <f t="shared" si="19"/>
        <v>0.42818522951176913</v>
      </c>
      <c r="AP25" s="24">
        <v>41.17647058823529</v>
      </c>
      <c r="AQ25" s="5">
        <f t="shared" si="20"/>
        <v>0.17631156509308138</v>
      </c>
      <c r="AR25" s="5">
        <f>'a28'!U25</f>
        <v>23.657176049592259</v>
      </c>
      <c r="AS25" s="5">
        <f t="shared" si="21"/>
        <v>0.10129653356394988</v>
      </c>
      <c r="AT25" s="223">
        <f t="shared" si="22"/>
        <v>233.54378691208777</v>
      </c>
      <c r="AU25" s="5">
        <f>'a28'!W25</f>
        <v>69.123968183525079</v>
      </c>
      <c r="AV25" s="5">
        <f t="shared" si="23"/>
        <v>0.29657414207316707</v>
      </c>
      <c r="AW25" s="5">
        <v>100</v>
      </c>
      <c r="AX25" s="5">
        <f t="shared" si="24"/>
        <v>0.42904675450020269</v>
      </c>
      <c r="AY25" s="71">
        <v>39.621064363332401</v>
      </c>
      <c r="AZ25" s="5">
        <f t="shared" si="25"/>
        <v>0.16999289074931406</v>
      </c>
      <c r="BA25" s="5">
        <f>'a28'!Y25</f>
        <v>24.329798928071554</v>
      </c>
      <c r="BB25" s="5">
        <f t="shared" si="26"/>
        <v>0.1043862126773161</v>
      </c>
      <c r="BC25" s="223">
        <f t="shared" si="27"/>
        <v>233.07483147492906</v>
      </c>
      <c r="BD25" s="5">
        <f>'a28'!AA25</f>
        <v>67.664937614077786</v>
      </c>
      <c r="BE25" s="5">
        <f t="shared" si="28"/>
        <v>0.28979165457923078</v>
      </c>
      <c r="BF25" s="5">
        <v>100</v>
      </c>
      <c r="BG25" s="5">
        <f t="shared" si="29"/>
        <v>0.42827447241884287</v>
      </c>
      <c r="BH25" s="71">
        <v>43.424056189640034</v>
      </c>
      <c r="BI25" s="5">
        <f t="shared" si="30"/>
        <v>0.18597414754904273</v>
      </c>
      <c r="BJ25" s="5">
        <f>'a28'!AC25</f>
        <v>22.406127759825303</v>
      </c>
      <c r="BK25" s="5">
        <f t="shared" si="31"/>
        <v>9.5959725452883712E-2</v>
      </c>
      <c r="BL25" s="223">
        <f t="shared" si="32"/>
        <v>233.49512156354311</v>
      </c>
      <c r="BM25" s="5">
        <f>'a28'!AE25</f>
        <v>65.20865719927734</v>
      </c>
      <c r="BN25" s="5">
        <f t="shared" si="33"/>
        <v>0.28298275584798466</v>
      </c>
      <c r="BO25" s="5">
        <v>100</v>
      </c>
      <c r="BP25" s="5">
        <f t="shared" si="34"/>
        <v>0.43396501017217814</v>
      </c>
      <c r="BQ25" s="71">
        <v>43.80242311276794</v>
      </c>
      <c r="BR25" s="5">
        <f t="shared" si="35"/>
        <v>0.1900871899169839</v>
      </c>
      <c r="BS25" s="5">
        <f>'a28'!AG25</f>
        <v>21.4222441634105</v>
      </c>
      <c r="BT25" s="5">
        <f t="shared" si="36"/>
        <v>9.2965044062853205E-2</v>
      </c>
      <c r="BU25" s="223">
        <f t="shared" si="37"/>
        <v>230.43332447545581</v>
      </c>
      <c r="BV25" s="5">
        <f>'a28'!AI25</f>
        <v>63.547338456261258</v>
      </c>
      <c r="BW25" s="5">
        <f t="shared" si="38"/>
        <v>0.27837916772657473</v>
      </c>
      <c r="BX25" s="5">
        <v>100</v>
      </c>
      <c r="BY25" s="5">
        <f t="shared" si="39"/>
        <v>0.43806581752936702</v>
      </c>
      <c r="BZ25" s="71">
        <v>44.40928270042194</v>
      </c>
      <c r="CA25" s="5">
        <f t="shared" si="40"/>
        <v>0.19454188732053113</v>
      </c>
      <c r="CB25" s="5">
        <f>'a28'!AK25</f>
        <v>20.319578442698251</v>
      </c>
      <c r="CC25" s="5">
        <f t="shared" si="41"/>
        <v>8.9013127423527127E-2</v>
      </c>
      <c r="CD25" s="223">
        <f t="shared" si="42"/>
        <v>228.27619959938144</v>
      </c>
      <c r="CE25" s="5">
        <f>'a28'!AM25</f>
        <v>68.669810464484613</v>
      </c>
      <c r="CF25" s="5">
        <f t="shared" si="43"/>
        <v>0.2912240842520451</v>
      </c>
      <c r="CG25" s="5">
        <v>100</v>
      </c>
      <c r="CH25" s="5">
        <f t="shared" si="44"/>
        <v>0.42409332759504775</v>
      </c>
      <c r="CI25" s="71">
        <v>46.491531282405809</v>
      </c>
      <c r="CJ25" s="5">
        <f t="shared" si="45"/>
        <v>0.19716748206544737</v>
      </c>
      <c r="CK25" s="5">
        <f>'a28'!AO25</f>
        <v>20.635813014022457</v>
      </c>
      <c r="CL25" s="5">
        <f t="shared" si="46"/>
        <v>8.7515106087459757E-2</v>
      </c>
      <c r="CM25" s="223">
        <f t="shared" si="47"/>
        <v>235.79715476091289</v>
      </c>
      <c r="CN25" s="5">
        <f>'a28'!AQ25</f>
        <v>68.536948053971514</v>
      </c>
      <c r="CO25" s="5">
        <f t="shared" si="48"/>
        <v>0.29577181329918262</v>
      </c>
      <c r="CP25" s="5">
        <v>100</v>
      </c>
      <c r="CQ25" s="5">
        <f t="shared" si="49"/>
        <v>0.43155089582668327</v>
      </c>
      <c r="CR25" s="71">
        <v>39.882473173224327</v>
      </c>
      <c r="CS25" s="5">
        <f t="shared" si="50"/>
        <v>0.17211317025688622</v>
      </c>
      <c r="CT25" s="5">
        <f>'a28'!AS25</f>
        <v>23.302957215418655</v>
      </c>
      <c r="CU25" s="5">
        <f t="shared" si="51"/>
        <v>0.10056412061724793</v>
      </c>
      <c r="CV25" s="223">
        <f t="shared" si="52"/>
        <v>231.72237844261448</v>
      </c>
    </row>
    <row r="26" spans="1:100" ht="12.75" customHeight="1" x14ac:dyDescent="0.2">
      <c r="A26" s="1">
        <v>2000</v>
      </c>
      <c r="B26" s="5">
        <f>'a28'!C26</f>
        <v>68.275990175237808</v>
      </c>
      <c r="C26" s="6">
        <f t="shared" si="53"/>
        <v>0.29245708610207471</v>
      </c>
      <c r="D26" s="5">
        <v>100</v>
      </c>
      <c r="E26" s="6">
        <f t="shared" si="54"/>
        <v>0.4283454335139652</v>
      </c>
      <c r="F26" s="5">
        <v>41.816726690676269</v>
      </c>
      <c r="G26" s="6">
        <f>F26/J26</f>
        <v>0.17912003922452727</v>
      </c>
      <c r="H26" s="5">
        <f>'a28'!E26</f>
        <v>23.363723137758168</v>
      </c>
      <c r="I26" s="6">
        <f t="shared" si="1"/>
        <v>0.10007744115943282</v>
      </c>
      <c r="J26" s="223">
        <f t="shared" si="2"/>
        <v>233.45644000367224</v>
      </c>
      <c r="K26" s="5">
        <f>'a28'!G26</f>
        <v>70.552649223624258</v>
      </c>
      <c r="L26" s="5">
        <f t="shared" si="3"/>
        <v>0.29608165586302004</v>
      </c>
      <c r="M26" s="5">
        <v>100</v>
      </c>
      <c r="N26" s="5">
        <f t="shared" si="4"/>
        <v>0.41966057847743915</v>
      </c>
      <c r="O26" s="5">
        <v>42.389210019267821</v>
      </c>
      <c r="P26" s="5">
        <f t="shared" si="5"/>
        <v>0.17789080397887594</v>
      </c>
      <c r="Q26" s="5">
        <f>'a28'!I26</f>
        <v>25.345950307406156</v>
      </c>
      <c r="R26" s="5">
        <f t="shared" si="6"/>
        <v>0.10636696168066494</v>
      </c>
      <c r="S26" s="223">
        <f t="shared" si="7"/>
        <v>238.28780955029822</v>
      </c>
      <c r="T26" s="5">
        <f>'a28'!K26</f>
        <v>66.56334725580713</v>
      </c>
      <c r="U26" s="5">
        <f t="shared" si="8"/>
        <v>0.28393439618863836</v>
      </c>
      <c r="V26" s="5">
        <v>100</v>
      </c>
      <c r="W26" s="5">
        <f t="shared" si="9"/>
        <v>0.42656267735073566</v>
      </c>
      <c r="X26" s="71">
        <v>44.029850746268657</v>
      </c>
      <c r="Y26" s="5">
        <f t="shared" si="10"/>
        <v>0.18781491017681645</v>
      </c>
      <c r="Z26" s="5">
        <f>'a28'!M26</f>
        <v>23.838938960943796</v>
      </c>
      <c r="AA26" s="5">
        <f t="shared" si="11"/>
        <v>0.10168801628380951</v>
      </c>
      <c r="AB26" s="223">
        <f t="shared" si="12"/>
        <v>234.43213696301959</v>
      </c>
      <c r="AC26" s="5">
        <f>'a28'!O26</f>
        <v>68.239951768058333</v>
      </c>
      <c r="AD26" s="5">
        <f t="shared" si="13"/>
        <v>0.29229962680284466</v>
      </c>
      <c r="AE26" s="5">
        <v>100</v>
      </c>
      <c r="AF26" s="5">
        <f t="shared" si="14"/>
        <v>0.42834090474791908</v>
      </c>
      <c r="AG26" s="71">
        <v>40.793825799338478</v>
      </c>
      <c r="AH26" s="5">
        <f t="shared" si="15"/>
        <v>0.17473664251017645</v>
      </c>
      <c r="AI26" s="5">
        <f>'a28'!Q26</f>
        <v>24.425130726338345</v>
      </c>
      <c r="AJ26" s="5">
        <f t="shared" si="16"/>
        <v>0.10462282593905965</v>
      </c>
      <c r="AK26" s="223">
        <f t="shared" si="17"/>
        <v>233.45890829373519</v>
      </c>
      <c r="AL26" s="5">
        <f>'a28'!S26</f>
        <v>68.960196771025835</v>
      </c>
      <c r="AM26" s="5">
        <f t="shared" si="18"/>
        <v>0.2935393483879844</v>
      </c>
      <c r="AN26" s="5">
        <v>100</v>
      </c>
      <c r="AO26" s="5">
        <f t="shared" si="19"/>
        <v>0.42566489385557732</v>
      </c>
      <c r="AP26" s="24">
        <v>41.506849315068493</v>
      </c>
      <c r="AQ26" s="5">
        <f t="shared" si="20"/>
        <v>0.17668008607978072</v>
      </c>
      <c r="AR26" s="5">
        <f>'a28'!U26</f>
        <v>24.459539224294719</v>
      </c>
      <c r="AS26" s="5">
        <f t="shared" si="21"/>
        <v>0.10411567167665742</v>
      </c>
      <c r="AT26" s="223">
        <f t="shared" si="22"/>
        <v>234.92658531038907</v>
      </c>
      <c r="AU26" s="5">
        <f>'a28'!W26</f>
        <v>69.208303820427787</v>
      </c>
      <c r="AV26" s="5">
        <f t="shared" si="23"/>
        <v>0.29787011878304032</v>
      </c>
      <c r="AW26" s="5">
        <v>100</v>
      </c>
      <c r="AX26" s="5">
        <f t="shared" si="24"/>
        <v>0.43039650206702484</v>
      </c>
      <c r="AY26" s="71">
        <v>38.174504092107085</v>
      </c>
      <c r="AZ26" s="5">
        <f t="shared" si="25"/>
        <v>0.16430173029386216</v>
      </c>
      <c r="BA26" s="5">
        <f>'a28'!Y26</f>
        <v>24.961087820212477</v>
      </c>
      <c r="BB26" s="5">
        <f t="shared" si="26"/>
        <v>0.10743164885607269</v>
      </c>
      <c r="BC26" s="223">
        <f t="shared" si="27"/>
        <v>232.34389573274734</v>
      </c>
      <c r="BD26" s="5">
        <f>'a28'!AA26</f>
        <v>67.872183263447198</v>
      </c>
      <c r="BE26" s="5">
        <f t="shared" si="28"/>
        <v>0.29021218179589198</v>
      </c>
      <c r="BF26" s="5">
        <v>100</v>
      </c>
      <c r="BG26" s="5">
        <f t="shared" si="29"/>
        <v>0.42758633631900095</v>
      </c>
      <c r="BH26" s="71">
        <v>43.186329507206352</v>
      </c>
      <c r="BI26" s="5">
        <f t="shared" si="30"/>
        <v>0.18465884413051528</v>
      </c>
      <c r="BJ26" s="5">
        <f>'a28'!AC26</f>
        <v>22.812384182879995</v>
      </c>
      <c r="BK26" s="5">
        <f t="shared" si="31"/>
        <v>9.7542637754591835E-2</v>
      </c>
      <c r="BL26" s="223">
        <f t="shared" si="32"/>
        <v>233.87089695353353</v>
      </c>
      <c r="BM26" s="5">
        <f>'a28'!AE26</f>
        <v>65.423646380717386</v>
      </c>
      <c r="BN26" s="5">
        <f t="shared" si="33"/>
        <v>0.28335020068921196</v>
      </c>
      <c r="BO26" s="5">
        <v>100</v>
      </c>
      <c r="BP26" s="5">
        <f t="shared" si="34"/>
        <v>0.43310059338533763</v>
      </c>
      <c r="BQ26" s="71">
        <v>43.494423791821561</v>
      </c>
      <c r="BR26" s="5">
        <f t="shared" si="35"/>
        <v>0.18837460753191265</v>
      </c>
      <c r="BS26" s="5">
        <f>'a28'!AG26</f>
        <v>21.975171553011251</v>
      </c>
      <c r="BT26" s="5">
        <f t="shared" si="36"/>
        <v>9.5174598393537646E-2</v>
      </c>
      <c r="BU26" s="223">
        <f t="shared" si="37"/>
        <v>230.89324172555021</v>
      </c>
      <c r="BV26" s="5">
        <f>'a28'!AI26</f>
        <v>63.876672968989588</v>
      </c>
      <c r="BW26" s="5">
        <f t="shared" si="38"/>
        <v>0.28017698221371046</v>
      </c>
      <c r="BX26" s="5">
        <v>100</v>
      </c>
      <c r="BY26" s="5">
        <f t="shared" si="39"/>
        <v>0.43862175218444588</v>
      </c>
      <c r="BZ26" s="71">
        <v>43.070362473347544</v>
      </c>
      <c r="CA26" s="5">
        <f t="shared" si="40"/>
        <v>0.18891597855278905</v>
      </c>
      <c r="CB26" s="5">
        <f>'a28'!AK26</f>
        <v>21.039833658374398</v>
      </c>
      <c r="CC26" s="5">
        <f t="shared" si="41"/>
        <v>9.2285287049054587E-2</v>
      </c>
      <c r="CD26" s="223">
        <f t="shared" si="42"/>
        <v>227.98686910071154</v>
      </c>
      <c r="CE26" s="5">
        <f>'a28'!AM26</f>
        <v>68.992190261760385</v>
      </c>
      <c r="CF26" s="5">
        <f t="shared" si="43"/>
        <v>0.29116678090384596</v>
      </c>
      <c r="CG26" s="5">
        <v>100</v>
      </c>
      <c r="CH26" s="5">
        <f t="shared" si="44"/>
        <v>0.42202860903406925</v>
      </c>
      <c r="CI26" s="71">
        <v>46.673455532925999</v>
      </c>
      <c r="CJ26" s="5">
        <f t="shared" si="45"/>
        <v>0.19697533517374241</v>
      </c>
      <c r="CK26" s="5">
        <f>'a28'!AO26</f>
        <v>21.285115029036035</v>
      </c>
      <c r="CL26" s="5">
        <f t="shared" si="46"/>
        <v>8.98292748883424E-2</v>
      </c>
      <c r="CM26" s="223">
        <f t="shared" si="47"/>
        <v>236.95076082372242</v>
      </c>
      <c r="CN26" s="5">
        <f>'a28'!AQ26</f>
        <v>68.769567467066736</v>
      </c>
      <c r="CO26" s="5">
        <f t="shared" si="48"/>
        <v>0.29520632839011662</v>
      </c>
      <c r="CP26" s="5">
        <v>100</v>
      </c>
      <c r="CQ26" s="5">
        <f t="shared" si="49"/>
        <v>0.42926884560018336</v>
      </c>
      <c r="CR26" s="71">
        <v>40.223180319553641</v>
      </c>
      <c r="CS26" s="5">
        <f t="shared" si="50"/>
        <v>0.17266558182142805</v>
      </c>
      <c r="CT26" s="5">
        <f>'a28'!AS26</f>
        <v>23.961497612168657</v>
      </c>
      <c r="CU26" s="5">
        <f t="shared" si="51"/>
        <v>0.10285924418827189</v>
      </c>
      <c r="CV26" s="223">
        <f t="shared" si="52"/>
        <v>232.95424539878906</v>
      </c>
    </row>
    <row r="27" spans="1:100" ht="12.75" customHeight="1" x14ac:dyDescent="0.2">
      <c r="A27" s="1">
        <v>2001</v>
      </c>
      <c r="B27" s="5">
        <f>'a28'!C27</f>
        <v>68.49556854574125</v>
      </c>
      <c r="C27" s="6">
        <f t="shared" si="53"/>
        <v>0.29351607190617862</v>
      </c>
      <c r="D27" s="5">
        <v>100</v>
      </c>
      <c r="E27" s="6">
        <f t="shared" si="54"/>
        <v>0.428518337956665</v>
      </c>
      <c r="F27" s="5">
        <v>40.965007750404006</v>
      </c>
      <c r="G27" s="6">
        <f t="shared" si="0"/>
        <v>0.17554257035585025</v>
      </c>
      <c r="H27" s="5">
        <f>'a28'!E27</f>
        <v>23.901665508574794</v>
      </c>
      <c r="I27" s="6">
        <f t="shared" si="1"/>
        <v>0.10242301978130616</v>
      </c>
      <c r="J27" s="223">
        <f t="shared" si="2"/>
        <v>233.36224180472004</v>
      </c>
      <c r="K27" s="5">
        <f>'a28'!G27</f>
        <v>70.731146667994778</v>
      </c>
      <c r="L27" s="5">
        <f t="shared" si="3"/>
        <v>0.29614666392268851</v>
      </c>
      <c r="M27" s="5">
        <v>100</v>
      </c>
      <c r="N27" s="5">
        <f t="shared" si="4"/>
        <v>0.41869342980225183</v>
      </c>
      <c r="O27" s="5">
        <v>41.828793774319067</v>
      </c>
      <c r="P27" s="5">
        <f t="shared" si="5"/>
        <v>0.1751344112986073</v>
      </c>
      <c r="Q27" s="5">
        <f>'a28'!I27</f>
        <v>26.278295082972093</v>
      </c>
      <c r="R27" s="5">
        <f t="shared" si="6"/>
        <v>0.11002549497645236</v>
      </c>
      <c r="S27" s="223">
        <f t="shared" si="7"/>
        <v>238.83823552528594</v>
      </c>
      <c r="T27" s="5">
        <f>'a28'!K27</f>
        <v>66.866910080707115</v>
      </c>
      <c r="U27" s="5">
        <f t="shared" si="8"/>
        <v>0.28578668663210771</v>
      </c>
      <c r="V27" s="5">
        <v>100</v>
      </c>
      <c r="W27" s="5">
        <f t="shared" si="9"/>
        <v>0.42739628059255097</v>
      </c>
      <c r="X27" s="71">
        <v>42.537313432835823</v>
      </c>
      <c r="Y27" s="5">
        <f t="shared" si="10"/>
        <v>0.18180289547593587</v>
      </c>
      <c r="Z27" s="5">
        <f>'a28'!M27</f>
        <v>24.57067177884932</v>
      </c>
      <c r="AA27" s="5">
        <f t="shared" si="11"/>
        <v>0.10501413729940558</v>
      </c>
      <c r="AB27" s="223">
        <f t="shared" si="12"/>
        <v>233.97489529239223</v>
      </c>
      <c r="AC27" s="5">
        <f>'a28'!O27</f>
        <v>68.451542816330175</v>
      </c>
      <c r="AD27" s="5">
        <f t="shared" si="13"/>
        <v>0.29325054615608392</v>
      </c>
      <c r="AE27" s="5">
        <v>100</v>
      </c>
      <c r="AF27" s="5">
        <f t="shared" si="14"/>
        <v>0.42840604329830306</v>
      </c>
      <c r="AG27" s="71">
        <v>39.801543550165377</v>
      </c>
      <c r="AH27" s="5">
        <f t="shared" si="15"/>
        <v>0.17051221789491444</v>
      </c>
      <c r="AI27" s="5">
        <f>'a28'!Q27</f>
        <v>25.170324820935075</v>
      </c>
      <c r="AJ27" s="5">
        <f t="shared" si="16"/>
        <v>0.10783119265069864</v>
      </c>
      <c r="AK27" s="223">
        <f t="shared" si="17"/>
        <v>233.42341118743062</v>
      </c>
      <c r="AL27" s="5">
        <f>'a28'!S27</f>
        <v>69.161655484027563</v>
      </c>
      <c r="AM27" s="5">
        <f t="shared" si="18"/>
        <v>0.29550495844721092</v>
      </c>
      <c r="AN27" s="5">
        <v>100</v>
      </c>
      <c r="AO27" s="5">
        <f t="shared" si="19"/>
        <v>0.42726704035512264</v>
      </c>
      <c r="AP27" s="24">
        <v>39.697802197802197</v>
      </c>
      <c r="AQ27" s="5">
        <f t="shared" si="20"/>
        <v>0.16961562453658027</v>
      </c>
      <c r="AR27" s="5">
        <f>'a28'!U27</f>
        <v>25.186210612371184</v>
      </c>
      <c r="AS27" s="5">
        <f t="shared" si="21"/>
        <v>0.10761237666108617</v>
      </c>
      <c r="AT27" s="223">
        <f t="shared" si="22"/>
        <v>234.04566829420094</v>
      </c>
      <c r="AU27" s="5">
        <f>'a28'!W27</f>
        <v>69.314025095139087</v>
      </c>
      <c r="AV27" s="5">
        <f t="shared" si="23"/>
        <v>0.29804800011429783</v>
      </c>
      <c r="AW27" s="5">
        <v>100</v>
      </c>
      <c r="AX27" s="5">
        <f t="shared" si="24"/>
        <v>0.42999667052260049</v>
      </c>
      <c r="AY27" s="71">
        <v>37.691352916839058</v>
      </c>
      <c r="AZ27" s="5">
        <f t="shared" si="25"/>
        <v>0.16207156261733099</v>
      </c>
      <c r="BA27" s="5">
        <f>'a28'!Y27</f>
        <v>25.554562227708061</v>
      </c>
      <c r="BB27" s="5">
        <f t="shared" si="26"/>
        <v>0.10988376674577074</v>
      </c>
      <c r="BC27" s="223">
        <f t="shared" si="27"/>
        <v>232.5599402396862</v>
      </c>
      <c r="BD27" s="5">
        <f>'a28'!AA27</f>
        <v>68.117733908704821</v>
      </c>
      <c r="BE27" s="5">
        <f t="shared" si="28"/>
        <v>0.29132760296504623</v>
      </c>
      <c r="BF27" s="5">
        <v>100</v>
      </c>
      <c r="BG27" s="5">
        <f t="shared" si="29"/>
        <v>0.42768246423978179</v>
      </c>
      <c r="BH27" s="71">
        <v>42.499788009836344</v>
      </c>
      <c r="BI27" s="5">
        <f t="shared" si="30"/>
        <v>0.18176414065715138</v>
      </c>
      <c r="BJ27" s="5">
        <f>'a28'!AC27</f>
        <v>23.200809112993994</v>
      </c>
      <c r="BK27" s="5">
        <f t="shared" si="31"/>
        <v>9.9225792138020574E-2</v>
      </c>
      <c r="BL27" s="223">
        <f t="shared" si="32"/>
        <v>233.81833103153517</v>
      </c>
      <c r="BM27" s="5">
        <f>'a28'!AE27</f>
        <v>65.664192397244875</v>
      </c>
      <c r="BN27" s="5">
        <f t="shared" si="33"/>
        <v>0.28546348347748579</v>
      </c>
      <c r="BO27" s="5">
        <v>100</v>
      </c>
      <c r="BP27" s="5">
        <f t="shared" si="34"/>
        <v>0.43473234506644626</v>
      </c>
      <c r="BQ27" s="71">
        <v>41.836734693877553</v>
      </c>
      <c r="BR27" s="5">
        <f t="shared" si="35"/>
        <v>0.1818778178339214</v>
      </c>
      <c r="BS27" s="5">
        <f>'a28'!AG27</f>
        <v>22.52566544299323</v>
      </c>
      <c r="BT27" s="5">
        <f t="shared" si="36"/>
        <v>9.7926353622146578E-2</v>
      </c>
      <c r="BU27" s="223">
        <f t="shared" si="37"/>
        <v>230.02659253411565</v>
      </c>
      <c r="BV27" s="5">
        <f>'a28'!AI27</f>
        <v>64.212386797253245</v>
      </c>
      <c r="BW27" s="5">
        <f t="shared" si="38"/>
        <v>0.28294406680370188</v>
      </c>
      <c r="BX27" s="5">
        <v>100</v>
      </c>
      <c r="BY27" s="5">
        <f t="shared" si="39"/>
        <v>0.44063782848795324</v>
      </c>
      <c r="BZ27" s="71">
        <v>40.967741935483872</v>
      </c>
      <c r="CA27" s="5">
        <f t="shared" si="40"/>
        <v>0.18051936844506472</v>
      </c>
      <c r="CB27" s="5">
        <f>'a28'!AK27</f>
        <v>21.763618569099286</v>
      </c>
      <c r="CC27" s="5">
        <f t="shared" si="41"/>
        <v>9.5898736263280063E-2</v>
      </c>
      <c r="CD27" s="223">
        <f t="shared" si="42"/>
        <v>226.94374730183642</v>
      </c>
      <c r="CE27" s="5">
        <f>'a28'!AM27</f>
        <v>69.322921877462349</v>
      </c>
      <c r="CF27" s="5">
        <f t="shared" si="43"/>
        <v>0.29186489047562669</v>
      </c>
      <c r="CG27" s="5">
        <v>100</v>
      </c>
      <c r="CH27" s="5">
        <f t="shared" si="44"/>
        <v>0.4210221995425083</v>
      </c>
      <c r="CI27" s="71">
        <v>46.25374625374625</v>
      </c>
      <c r="CJ27" s="5">
        <f t="shared" si="45"/>
        <v>0.194738539848333</v>
      </c>
      <c r="CK27" s="5">
        <f>'a28'!AO27</f>
        <v>21.940498680095235</v>
      </c>
      <c r="CL27" s="5">
        <f t="shared" si="46"/>
        <v>9.2374370133531961E-2</v>
      </c>
      <c r="CM27" s="223">
        <f t="shared" si="47"/>
        <v>237.51716681130384</v>
      </c>
      <c r="CN27" s="5">
        <f>'a28'!AQ27</f>
        <v>69.003329984380272</v>
      </c>
      <c r="CO27" s="5">
        <f t="shared" si="48"/>
        <v>0.29730814782093007</v>
      </c>
      <c r="CP27" s="5">
        <v>100</v>
      </c>
      <c r="CQ27" s="5">
        <f t="shared" si="49"/>
        <v>0.43086058004480265</v>
      </c>
      <c r="CR27" s="71">
        <v>38.498242089402311</v>
      </c>
      <c r="CS27" s="5">
        <f t="shared" si="50"/>
        <v>0.16587374917345116</v>
      </c>
      <c r="CT27" s="5">
        <f>'a28'!AS27</f>
        <v>24.592067102030565</v>
      </c>
      <c r="CU27" s="5">
        <f t="shared" si="51"/>
        <v>0.10595752296081599</v>
      </c>
      <c r="CV27" s="223">
        <f t="shared" si="52"/>
        <v>232.09363917581317</v>
      </c>
    </row>
    <row r="28" spans="1:100" ht="12.75" customHeight="1" x14ac:dyDescent="0.2">
      <c r="A28" s="1">
        <v>2002</v>
      </c>
      <c r="B28" s="5">
        <f>'a28'!C28</f>
        <v>68.700425033177666</v>
      </c>
      <c r="C28" s="6">
        <f t="shared" si="53"/>
        <v>0.29419969771679083</v>
      </c>
      <c r="D28" s="5">
        <v>100</v>
      </c>
      <c r="E28" s="6">
        <f t="shared" si="54"/>
        <v>0.42823562965543843</v>
      </c>
      <c r="F28" s="5">
        <v>40.305772434745677</v>
      </c>
      <c r="G28" s="6">
        <f t="shared" si="0"/>
        <v>0.17260367837342128</v>
      </c>
      <c r="H28" s="5">
        <f>'a28'!E28</f>
        <v>24.510103080120128</v>
      </c>
      <c r="I28" s="6">
        <f t="shared" si="1"/>
        <v>0.10496099425434943</v>
      </c>
      <c r="J28" s="223">
        <f t="shared" si="2"/>
        <v>233.51630054804349</v>
      </c>
      <c r="K28" s="5">
        <f>'a28'!G28</f>
        <v>70.846978596910731</v>
      </c>
      <c r="L28" s="5">
        <f t="shared" ref="L28:L34" si="55">K28/S28</f>
        <v>0.29848931265631096</v>
      </c>
      <c r="M28" s="5">
        <v>100</v>
      </c>
      <c r="N28" s="5">
        <f t="shared" ref="N28:N34" si="56">M28/S28</f>
        <v>0.42131551488538221</v>
      </c>
      <c r="O28" s="5">
        <v>39.376218323586741</v>
      </c>
      <c r="P28" s="5">
        <f t="shared" ref="P28:P34" si="57">O28/S28</f>
        <v>0.16589811697241169</v>
      </c>
      <c r="Q28" s="5">
        <f>'a28'!I28</f>
        <v>27.128612986632938</v>
      </c>
      <c r="R28" s="5">
        <f t="shared" ref="R28:R34" si="58">Q28/S28</f>
        <v>0.11429705548589522</v>
      </c>
      <c r="S28" s="223">
        <f t="shared" ref="S28:S33" si="59">K28+M28+O28+Q28</f>
        <v>237.35180990713039</v>
      </c>
      <c r="T28" s="5">
        <f>'a28'!K28</f>
        <v>67.199485688403144</v>
      </c>
      <c r="U28" s="5">
        <f t="shared" ref="U28:U34" si="60">T28/AB28</f>
        <v>0.28818149402145654</v>
      </c>
      <c r="V28" s="5">
        <v>100</v>
      </c>
      <c r="W28" s="5">
        <f t="shared" ref="W28:W34" si="61">V28/AB28</f>
        <v>0.42884479110111556</v>
      </c>
      <c r="X28" s="71">
        <v>40.74074074074074</v>
      </c>
      <c r="Y28" s="5">
        <f t="shared" ref="Y28:Y34" si="62">X28/AB28</f>
        <v>0.17471454452267671</v>
      </c>
      <c r="Z28" s="5">
        <f>'a28'!M28</f>
        <v>25.244371064128231</v>
      </c>
      <c r="AA28" s="5">
        <f t="shared" ref="AA28:AA34" si="63">Z28/AB28</f>
        <v>0.10825917035475117</v>
      </c>
      <c r="AB28" s="223">
        <f t="shared" ref="AB28:AB33" si="64">T28+V28+X28+Z28</f>
        <v>233.18459749327212</v>
      </c>
      <c r="AC28" s="5">
        <f>'a28'!O28</f>
        <v>68.750347529652302</v>
      </c>
      <c r="AD28" s="5">
        <f t="shared" ref="AD28:AD34" si="65">AC28/AK28</f>
        <v>0.29446437548852261</v>
      </c>
      <c r="AE28" s="5">
        <v>100</v>
      </c>
      <c r="AF28" s="5">
        <f t="shared" ref="AF28:AF34" si="66">AE28/AK28</f>
        <v>0.42830965379705016</v>
      </c>
      <c r="AG28" s="71">
        <v>38.766519823788549</v>
      </c>
      <c r="AH28" s="5">
        <f t="shared" ref="AH28:AH34" si="67">AG28/AK28</f>
        <v>0.16604074684643355</v>
      </c>
      <c r="AI28" s="5">
        <f>'a28'!Q28</f>
        <v>25.95907490814524</v>
      </c>
      <c r="AJ28" s="5">
        <f t="shared" ref="AJ28:AJ34" si="68">AI28/AK28</f>
        <v>0.1111852238679938</v>
      </c>
      <c r="AK28" s="223">
        <f t="shared" ref="AK28:AK34" si="69">AC28+AE28+AG28+AI28</f>
        <v>233.47594226158606</v>
      </c>
      <c r="AL28" s="5">
        <f>'a28'!S28</f>
        <v>69.318832360300249</v>
      </c>
      <c r="AM28" s="5">
        <f t="shared" ref="AM28:AM34" si="70">AL28/AT28</f>
        <v>0.29693300997030436</v>
      </c>
      <c r="AN28" s="5">
        <v>100</v>
      </c>
      <c r="AO28" s="5">
        <f t="shared" ref="AO28:AO34" si="71">AN28/AT28</f>
        <v>0.42835835495169361</v>
      </c>
      <c r="AP28" s="24">
        <v>38.082191780821915</v>
      </c>
      <c r="AQ28" s="5">
        <f t="shared" ref="AQ28:AQ34" si="72">AP28/AT28</f>
        <v>0.16312825024187783</v>
      </c>
      <c r="AR28" s="5">
        <f>'a28'!U28</f>
        <v>26.048373644703922</v>
      </c>
      <c r="AS28" s="5">
        <f t="shared" ref="AS28:AS34" si="73">AR28/AT28</f>
        <v>0.11158038483612423</v>
      </c>
      <c r="AT28" s="223">
        <f t="shared" ref="AT28:AT34" si="74">AL28+AN28+AP28+AR28</f>
        <v>233.44939778582608</v>
      </c>
      <c r="AU28" s="5">
        <f>'a28'!W28</f>
        <v>69.393177675152401</v>
      </c>
      <c r="AV28" s="5">
        <f t="shared" ref="AV28:AV33" si="75">AU28/BC28</f>
        <v>0.29861083073015238</v>
      </c>
      <c r="AW28" s="5">
        <v>100</v>
      </c>
      <c r="AX28" s="5">
        <f t="shared" ref="AX28:AX33" si="76">AW28/BC28</f>
        <v>0.43031727431193267</v>
      </c>
      <c r="AY28" s="71">
        <v>36.783657800932275</v>
      </c>
      <c r="AZ28" s="5">
        <f t="shared" ref="AZ28:AZ33" si="77">AY28/BC28</f>
        <v>0.15828643364120035</v>
      </c>
      <c r="BA28" s="5">
        <f>'a28'!Y28</f>
        <v>26.209838193703927</v>
      </c>
      <c r="BB28" s="5">
        <f t="shared" ref="BB28:BB33" si="78">BA28/BC28</f>
        <v>0.11278546131671463</v>
      </c>
      <c r="BC28" s="223">
        <f t="shared" ref="BC28:BC33" si="79">AU28+AW28+AY28+BA28</f>
        <v>232.38667366978859</v>
      </c>
      <c r="BD28" s="5">
        <f>'a28'!AA28</f>
        <v>68.355034956222454</v>
      </c>
      <c r="BE28" s="5">
        <f t="shared" ref="BE28:BE33" si="80">BD28/BL28</f>
        <v>0.29089412943639303</v>
      </c>
      <c r="BF28" s="5">
        <v>100</v>
      </c>
      <c r="BG28" s="5">
        <f t="shared" ref="BG28:BG33" si="81">BF28/BL28</f>
        <v>0.42556357351392526</v>
      </c>
      <c r="BH28" s="71">
        <v>42.935963885637854</v>
      </c>
      <c r="BI28" s="5">
        <f t="shared" ref="BI28:BI33" si="82">BH28/BL28</f>
        <v>0.18271982223436883</v>
      </c>
      <c r="BJ28" s="5">
        <f>'a28'!AC28</f>
        <v>23.69151898570891</v>
      </c>
      <c r="BK28" s="5">
        <f t="shared" ref="BK28:BK33" si="83">BJ28/BL28</f>
        <v>0.1008224748153129</v>
      </c>
      <c r="BL28" s="223">
        <f t="shared" ref="BL28:BL33" si="84">BD28+BF28+BH28+BJ28</f>
        <v>234.98251782756921</v>
      </c>
      <c r="BM28" s="5">
        <f>'a28'!AE28</f>
        <v>65.936872391765007</v>
      </c>
      <c r="BN28" s="5">
        <f t="shared" ref="BN28:BN33" si="85">BM28/BU28</f>
        <v>0.28474237514533118</v>
      </c>
      <c r="BO28" s="5">
        <v>100</v>
      </c>
      <c r="BP28" s="5">
        <f t="shared" ref="BP28:BP33" si="86">BO28/BU28</f>
        <v>0.43184088783212177</v>
      </c>
      <c r="BQ28" s="71">
        <v>42.474607571560483</v>
      </c>
      <c r="BR28" s="5">
        <f t="shared" ref="BR28:BR33" si="87">BQ28/BU28</f>
        <v>0.18342272244023641</v>
      </c>
      <c r="BS28" s="5">
        <f>'a28'!AG28</f>
        <v>23.155291080538749</v>
      </c>
      <c r="BT28" s="5">
        <f t="shared" ref="BT28:BT33" si="88">BS28/BU28</f>
        <v>9.9994014582310636E-2</v>
      </c>
      <c r="BU28" s="223">
        <f t="shared" ref="BU28:BU33" si="89">BM28+BO28+BQ28+BS28</f>
        <v>231.56677104386424</v>
      </c>
      <c r="BV28" s="5">
        <f>'a28'!AI28</f>
        <v>64.490687703515263</v>
      </c>
      <c r="BW28" s="5">
        <f t="shared" ref="BW28:BW33" si="90">BV28/CD28</f>
        <v>0.28327609954552313</v>
      </c>
      <c r="BX28" s="5">
        <v>100</v>
      </c>
      <c r="BY28" s="5">
        <f t="shared" ref="BY28:BY33" si="91">BX28/CD28</f>
        <v>0.43925116886307025</v>
      </c>
      <c r="BZ28" s="71">
        <v>40.712742980561558</v>
      </c>
      <c r="CA28" s="5">
        <f t="shared" ref="CA28:CA33" si="92">BZ28/CD28</f>
        <v>0.17883119941833422</v>
      </c>
      <c r="CB28" s="5">
        <f>'a28'!AK28</f>
        <v>22.456748932140513</v>
      </c>
      <c r="CC28" s="5">
        <f t="shared" ref="CC28:CC33" si="93">CB28/CD28</f>
        <v>9.8641532173072255E-2</v>
      </c>
      <c r="CD28" s="223">
        <f t="shared" ref="CD28:CD33" si="94">BV28+BX28+BZ28+CB28</f>
        <v>227.66017961621736</v>
      </c>
      <c r="CE28" s="5">
        <f>'a28'!AM28</f>
        <v>69.672237249489172</v>
      </c>
      <c r="CF28" s="5">
        <f t="shared" ref="CF28:CF33" si="95">CE28/CM28</f>
        <v>0.29550849558534814</v>
      </c>
      <c r="CG28" s="5">
        <v>100</v>
      </c>
      <c r="CH28" s="5">
        <f t="shared" ref="CH28:CH33" si="96">CG28/CM28</f>
        <v>0.42414095951470937</v>
      </c>
      <c r="CI28" s="71">
        <v>43.503937007874015</v>
      </c>
      <c r="CJ28" s="5">
        <f t="shared" ref="CJ28:CJ33" si="97">CI28/CM28</f>
        <v>0.18451801585187161</v>
      </c>
      <c r="CK28" s="5">
        <f>'a28'!AO28</f>
        <v>22.594499988334025</v>
      </c>
      <c r="CL28" s="5">
        <f t="shared" ref="CL28:CL33" si="98">CK28/CM28</f>
        <v>9.5832529048070839E-2</v>
      </c>
      <c r="CM28" s="223">
        <f t="shared" ref="CM28:CM33" si="99">CE28+CG28+CI28+CK28</f>
        <v>235.77067424569722</v>
      </c>
      <c r="CN28" s="5">
        <f>'a28'!AQ28</f>
        <v>69.17364304485497</v>
      </c>
      <c r="CO28" s="5">
        <f t="shared" ref="CO28:CO33" si="100">CN28/CV28</f>
        <v>0.29930086760794766</v>
      </c>
      <c r="CP28" s="5">
        <v>100</v>
      </c>
      <c r="CQ28" s="5">
        <f t="shared" ref="CQ28:CQ33" si="101">CP28/CV28</f>
        <v>0.43268050435607242</v>
      </c>
      <c r="CR28" s="71">
        <v>36.615154536390826</v>
      </c>
      <c r="CS28" s="5">
        <f t="shared" ref="CS28:CS33" si="102">CR28/CV28</f>
        <v>0.15842663531881115</v>
      </c>
      <c r="CT28" s="5">
        <f>'a28'!AS28</f>
        <v>25.328618140599303</v>
      </c>
      <c r="CU28" s="5">
        <f t="shared" ref="CU28:CU33" si="103">CT28/CV28</f>
        <v>0.10959199271716871</v>
      </c>
      <c r="CV28" s="223">
        <f t="shared" ref="CV28:CV33" si="104">CN28+CP28+CR28+CT28</f>
        <v>231.11741572184511</v>
      </c>
    </row>
    <row r="29" spans="1:100" ht="12.75" customHeight="1" x14ac:dyDescent="0.2">
      <c r="A29" s="1">
        <v>2003</v>
      </c>
      <c r="B29" s="5">
        <f>'a28'!C29</f>
        <v>68.867064417018639</v>
      </c>
      <c r="C29" s="6">
        <f t="shared" si="53"/>
        <v>0.29448869630073493</v>
      </c>
      <c r="D29" s="5">
        <f t="shared" ref="D29:D38" si="105">D28</f>
        <v>100</v>
      </c>
      <c r="E29" s="6">
        <f t="shared" si="54"/>
        <v>0.42761906405285949</v>
      </c>
      <c r="F29" s="5">
        <v>39.850451558605506</v>
      </c>
      <c r="G29" s="6">
        <f>F29/J29</f>
        <v>0.17040812797574703</v>
      </c>
      <c r="H29" s="5">
        <f>'a28'!E29</f>
        <v>25.135481718694386</v>
      </c>
      <c r="I29" s="6">
        <f t="shared" ref="I29:I37" si="106">H29/J29</f>
        <v>0.10748411167065854</v>
      </c>
      <c r="J29" s="223">
        <f t="shared" si="2"/>
        <v>233.85299769431853</v>
      </c>
      <c r="K29" s="5">
        <f>'a28'!G29</f>
        <v>70.991282608234357</v>
      </c>
      <c r="L29" s="5">
        <f t="shared" si="55"/>
        <v>0.30068495327238898</v>
      </c>
      <c r="M29" s="5">
        <f t="shared" ref="M29:M49" si="107">M28</f>
        <v>100</v>
      </c>
      <c r="N29" s="5">
        <f t="shared" si="56"/>
        <v>0.42355193796359469</v>
      </c>
      <c r="O29" s="5">
        <v>37.159533073929964</v>
      </c>
      <c r="P29" s="5">
        <f t="shared" si="57"/>
        <v>0.1573899224728533</v>
      </c>
      <c r="Q29" s="5">
        <f>'a28'!I29</f>
        <v>27.947738088578266</v>
      </c>
      <c r="R29" s="5">
        <f t="shared" si="58"/>
        <v>0.11837318629116295</v>
      </c>
      <c r="S29" s="223">
        <f t="shared" si="59"/>
        <v>236.0985537707426</v>
      </c>
      <c r="T29" s="5">
        <f>'a28'!K29</f>
        <v>67.467263227696364</v>
      </c>
      <c r="U29" s="5">
        <f t="shared" si="60"/>
        <v>0.2876611233602554</v>
      </c>
      <c r="V29" s="5">
        <f t="shared" ref="V29:V49" si="108">V28</f>
        <v>100</v>
      </c>
      <c r="W29" s="5">
        <f t="shared" si="61"/>
        <v>0.4263714127389801</v>
      </c>
      <c r="X29" s="71">
        <v>41.17647058823529</v>
      </c>
      <c r="Y29" s="5">
        <f t="shared" si="62"/>
        <v>0.17556469936310942</v>
      </c>
      <c r="Z29" s="5">
        <f>'a28'!M29</f>
        <v>25.893566322478158</v>
      </c>
      <c r="AA29" s="5">
        <f t="shared" si="63"/>
        <v>0.11040276453765489</v>
      </c>
      <c r="AB29" s="223">
        <f t="shared" si="64"/>
        <v>234.53730013840985</v>
      </c>
      <c r="AC29" s="5">
        <f>'a28'!O29</f>
        <v>68.96801790800923</v>
      </c>
      <c r="AD29" s="5">
        <f t="shared" si="65"/>
        <v>0.29597140876470107</v>
      </c>
      <c r="AE29" s="5">
        <f t="shared" ref="AE29:AE49" si="109">AE28</f>
        <v>100</v>
      </c>
      <c r="AF29" s="5">
        <f t="shared" si="66"/>
        <v>0.42914298212756091</v>
      </c>
      <c r="AG29" s="71">
        <v>37.362637362637365</v>
      </c>
      <c r="AH29" s="5">
        <f t="shared" si="67"/>
        <v>0.16033913617952827</v>
      </c>
      <c r="AI29" s="5">
        <f>'a28'!Q29</f>
        <v>26.691913347929624</v>
      </c>
      <c r="AJ29" s="5">
        <f t="shared" si="68"/>
        <v>0.11454647292820967</v>
      </c>
      <c r="AK29" s="223">
        <f t="shared" si="69"/>
        <v>233.02256861857623</v>
      </c>
      <c r="AL29" s="5">
        <f>'a28'!S29</f>
        <v>69.430938135471095</v>
      </c>
      <c r="AM29" s="5">
        <f t="shared" si="70"/>
        <v>0.2971109431602022</v>
      </c>
      <c r="AN29" s="5">
        <f t="shared" ref="AN29:AN49" si="110">AN28</f>
        <v>100</v>
      </c>
      <c r="AO29" s="5">
        <f t="shared" si="71"/>
        <v>0.42792298525549266</v>
      </c>
      <c r="AP29" s="24">
        <v>37.397260273972606</v>
      </c>
      <c r="AQ29" s="5">
        <f t="shared" si="72"/>
        <v>0.16003147256815001</v>
      </c>
      <c r="AR29" s="5">
        <f>'a28'!U29</f>
        <v>26.858711257945888</v>
      </c>
      <c r="AS29" s="5">
        <f t="shared" si="73"/>
        <v>0.11493459901615513</v>
      </c>
      <c r="AT29" s="223">
        <f t="shared" si="74"/>
        <v>233.68690966738959</v>
      </c>
      <c r="AU29" s="5">
        <f>'a28'!W29</f>
        <v>69.437850945723241</v>
      </c>
      <c r="AV29" s="5">
        <f t="shared" si="75"/>
        <v>0.29810881230231723</v>
      </c>
      <c r="AW29" s="5">
        <f t="shared" ref="AW29:AW49" si="111">AW28</f>
        <v>100</v>
      </c>
      <c r="AX29" s="5">
        <f t="shared" si="76"/>
        <v>0.42931745185394177</v>
      </c>
      <c r="AY29" s="71">
        <v>36.637168141592916</v>
      </c>
      <c r="AZ29" s="5">
        <f t="shared" si="77"/>
        <v>0.15728975669693085</v>
      </c>
      <c r="BA29" s="5">
        <f>'a28'!Y29</f>
        <v>26.852851811398271</v>
      </c>
      <c r="BB29" s="5">
        <f t="shared" si="78"/>
        <v>0.1152839791468101</v>
      </c>
      <c r="BC29" s="223">
        <f t="shared" si="79"/>
        <v>232.92787089871445</v>
      </c>
      <c r="BD29" s="5">
        <f>'a28'!AA29</f>
        <v>68.571097437437118</v>
      </c>
      <c r="BE29" s="5">
        <f t="shared" si="80"/>
        <v>0.29147815759286078</v>
      </c>
      <c r="BF29" s="5">
        <f t="shared" ref="BF29:BF49" si="112">BF28</f>
        <v>100</v>
      </c>
      <c r="BG29" s="5">
        <f t="shared" si="81"/>
        <v>0.4250743658562553</v>
      </c>
      <c r="BH29" s="71">
        <v>42.43825885851161</v>
      </c>
      <c r="BI29" s="5">
        <f t="shared" si="82"/>
        <v>0.18039415972325432</v>
      </c>
      <c r="BJ29" s="5">
        <f>'a28'!AC29</f>
        <v>24.243597145652995</v>
      </c>
      <c r="BK29" s="5">
        <f t="shared" si="83"/>
        <v>0.10305331682762968</v>
      </c>
      <c r="BL29" s="223">
        <f t="shared" si="84"/>
        <v>235.2529534416017</v>
      </c>
      <c r="BM29" s="5">
        <f>'a28'!AE29</f>
        <v>66.179952474464699</v>
      </c>
      <c r="BN29" s="5">
        <f t="shared" si="85"/>
        <v>0.28577438748208922</v>
      </c>
      <c r="BO29" s="5">
        <f t="shared" ref="BO29:BO49" si="113">BO28</f>
        <v>100</v>
      </c>
      <c r="BP29" s="5">
        <f t="shared" si="86"/>
        <v>0.4318141322213162</v>
      </c>
      <c r="BQ29" s="71">
        <v>41.651376146788991</v>
      </c>
      <c r="BR29" s="5">
        <f t="shared" si="87"/>
        <v>0.17985652846649317</v>
      </c>
      <c r="BS29" s="5">
        <f>'a28'!AG29</f>
        <v>23.74979051809709</v>
      </c>
      <c r="BT29" s="5">
        <f t="shared" si="88"/>
        <v>0.10255495183010138</v>
      </c>
      <c r="BU29" s="223">
        <f t="shared" si="89"/>
        <v>231.58111913935079</v>
      </c>
      <c r="BV29" s="5">
        <f>'a28'!AI29</f>
        <v>64.83237022064948</v>
      </c>
      <c r="BW29" s="5">
        <f t="shared" si="90"/>
        <v>0.2843931049098537</v>
      </c>
      <c r="BX29" s="5">
        <f t="shared" ref="BX29:BX49" si="114">BX28</f>
        <v>100</v>
      </c>
      <c r="BY29" s="5">
        <f t="shared" si="91"/>
        <v>0.43865912034675675</v>
      </c>
      <c r="BZ29" s="71">
        <v>40</v>
      </c>
      <c r="CA29" s="5">
        <f t="shared" si="92"/>
        <v>0.17546364813870269</v>
      </c>
      <c r="CB29" s="5">
        <f>'a28'!AK29</f>
        <v>23.135077306603023</v>
      </c>
      <c r="CC29" s="5">
        <f t="shared" si="93"/>
        <v>0.10148412660468696</v>
      </c>
      <c r="CD29" s="223">
        <f t="shared" si="94"/>
        <v>227.96744752725249</v>
      </c>
      <c r="CE29" s="5">
        <f>'a28'!AM29</f>
        <v>69.911578928850687</v>
      </c>
      <c r="CF29" s="5">
        <f t="shared" si="95"/>
        <v>0.29653619599016556</v>
      </c>
      <c r="CG29" s="5">
        <f t="shared" ref="CG29:CG49" si="115">CG28</f>
        <v>100</v>
      </c>
      <c r="CH29" s="5">
        <f t="shared" si="96"/>
        <v>0.42415891692555208</v>
      </c>
      <c r="CI29" s="71">
        <v>42.584196891191709</v>
      </c>
      <c r="CJ29" s="5">
        <f t="shared" si="97"/>
        <v>0.18062466831512339</v>
      </c>
      <c r="CK29" s="5">
        <f>'a28'!AO29</f>
        <v>23.264916716693509</v>
      </c>
      <c r="CL29" s="5">
        <f t="shared" si="98"/>
        <v>9.8680218769158903E-2</v>
      </c>
      <c r="CM29" s="223">
        <f t="shared" si="99"/>
        <v>235.76069253673592</v>
      </c>
      <c r="CN29" s="5">
        <f>'a28'!AQ29</f>
        <v>69.27755405755002</v>
      </c>
      <c r="CO29" s="5">
        <f t="shared" si="100"/>
        <v>0.29870613743341756</v>
      </c>
      <c r="CP29" s="5">
        <f t="shared" ref="CP29:CP49" si="116">CP28</f>
        <v>100</v>
      </c>
      <c r="CQ29" s="5">
        <f t="shared" si="101"/>
        <v>0.43117304226023534</v>
      </c>
      <c r="CR29" s="71">
        <v>36.592592592592595</v>
      </c>
      <c r="CS29" s="5">
        <f t="shared" si="102"/>
        <v>0.15777739472337501</v>
      </c>
      <c r="CT29" s="5">
        <f>'a28'!AS29</f>
        <v>26.055299049787767</v>
      </c>
      <c r="CU29" s="5">
        <f t="shared" si="103"/>
        <v>0.11234342558297211</v>
      </c>
      <c r="CV29" s="223">
        <f t="shared" si="104"/>
        <v>231.92544569993038</v>
      </c>
    </row>
    <row r="30" spans="1:100" ht="12.75" customHeight="1" x14ac:dyDescent="0.2">
      <c r="A30" s="1">
        <v>2004</v>
      </c>
      <c r="B30" s="5">
        <f>'a28'!C30</f>
        <v>69.045766174046506</v>
      </c>
      <c r="C30" s="6">
        <f t="shared" si="53"/>
        <v>0.29518255485304257</v>
      </c>
      <c r="D30" s="5">
        <f t="shared" si="105"/>
        <v>100</v>
      </c>
      <c r="E30" s="6">
        <f t="shared" si="54"/>
        <v>0.42751724140327985</v>
      </c>
      <c r="F30" s="5">
        <v>39.140336808340017</v>
      </c>
      <c r="G30" s="6">
        <f t="shared" si="0"/>
        <v>0.16733168819896779</v>
      </c>
      <c r="H30" s="5">
        <f>'a28'!E30</f>
        <v>25.722591955297514</v>
      </c>
      <c r="I30" s="6">
        <f t="shared" si="106"/>
        <v>0.10996851554470992</v>
      </c>
      <c r="J30" s="223">
        <f t="shared" si="2"/>
        <v>233.908694937684</v>
      </c>
      <c r="K30" s="5">
        <f>'a28'!G30</f>
        <v>71.065281468953856</v>
      </c>
      <c r="L30" s="5">
        <f t="shared" si="55"/>
        <v>0.30003975079758605</v>
      </c>
      <c r="M30" s="5">
        <f t="shared" si="107"/>
        <v>100</v>
      </c>
      <c r="N30" s="5">
        <f t="shared" si="56"/>
        <v>0.42220300067152167</v>
      </c>
      <c r="O30" s="5">
        <v>37.109375</v>
      </c>
      <c r="P30" s="5">
        <f t="shared" si="57"/>
        <v>0.1566768947804475</v>
      </c>
      <c r="Q30" s="5">
        <f>'a28'!I30</f>
        <v>28.678231456873643</v>
      </c>
      <c r="R30" s="5">
        <f t="shared" si="58"/>
        <v>0.12108035375044478</v>
      </c>
      <c r="S30" s="223">
        <f t="shared" si="59"/>
        <v>236.8528879258275</v>
      </c>
      <c r="T30" s="5">
        <f>'a28'!K30</f>
        <v>67.775017794628198</v>
      </c>
      <c r="U30" s="5">
        <f t="shared" si="60"/>
        <v>0.28875549281912438</v>
      </c>
      <c r="V30" s="5">
        <f t="shared" si="108"/>
        <v>100</v>
      </c>
      <c r="W30" s="5">
        <f t="shared" si="61"/>
        <v>0.42605004353390363</v>
      </c>
      <c r="X30" s="71">
        <v>40.441176470588239</v>
      </c>
      <c r="Y30" s="5">
        <f t="shared" si="62"/>
        <v>0.17229964995856401</v>
      </c>
      <c r="Z30" s="5">
        <f>'a28'!M30</f>
        <v>26.498017170000438</v>
      </c>
      <c r="AA30" s="5">
        <f t="shared" si="63"/>
        <v>0.11289481368840813</v>
      </c>
      <c r="AB30" s="223">
        <f t="shared" si="64"/>
        <v>234.71421143521684</v>
      </c>
      <c r="AC30" s="5">
        <f>'a28'!O30</f>
        <v>69.179513103631777</v>
      </c>
      <c r="AD30" s="5">
        <f t="shared" si="65"/>
        <v>0.29767863092488883</v>
      </c>
      <c r="AE30" s="5">
        <f t="shared" si="109"/>
        <v>100</v>
      </c>
      <c r="AF30" s="5">
        <f t="shared" si="66"/>
        <v>0.43029882340883568</v>
      </c>
      <c r="AG30" s="71">
        <v>35.824175824175825</v>
      </c>
      <c r="AH30" s="5">
        <f t="shared" si="67"/>
        <v>0.15415100706734114</v>
      </c>
      <c r="AI30" s="5">
        <f>'a28'!Q30</f>
        <v>27.392949314886256</v>
      </c>
      <c r="AJ30" s="5">
        <f t="shared" si="68"/>
        <v>0.11787153859893426</v>
      </c>
      <c r="AK30" s="223">
        <f t="shared" si="69"/>
        <v>232.39663824269388</v>
      </c>
      <c r="AL30" s="5">
        <f>'a28'!S30</f>
        <v>69.528597963235768</v>
      </c>
      <c r="AM30" s="5">
        <f t="shared" si="70"/>
        <v>0.29686960778745819</v>
      </c>
      <c r="AN30" s="5">
        <f t="shared" si="110"/>
        <v>100</v>
      </c>
      <c r="AO30" s="5">
        <f t="shared" si="71"/>
        <v>0.42697482256787661</v>
      </c>
      <c r="AP30" s="24">
        <v>37.123287671232873</v>
      </c>
      <c r="AQ30" s="5">
        <f t="shared" si="72"/>
        <v>0.15850709166560897</v>
      </c>
      <c r="AR30" s="5">
        <f>'a28'!U30</f>
        <v>27.553961442387752</v>
      </c>
      <c r="AS30" s="5">
        <f t="shared" si="73"/>
        <v>0.11764847797905624</v>
      </c>
      <c r="AT30" s="223">
        <f t="shared" si="74"/>
        <v>234.2058470768564</v>
      </c>
      <c r="AU30" s="5">
        <f>'a28'!W30</f>
        <v>69.512173274095375</v>
      </c>
      <c r="AV30" s="5">
        <f t="shared" si="75"/>
        <v>0.29792300625982376</v>
      </c>
      <c r="AW30" s="5">
        <f t="shared" si="111"/>
        <v>100</v>
      </c>
      <c r="AX30" s="5">
        <f t="shared" si="76"/>
        <v>0.428591126168758</v>
      </c>
      <c r="AY30" s="71">
        <v>36.379613356766257</v>
      </c>
      <c r="AZ30" s="5">
        <f t="shared" si="77"/>
        <v>0.1559197945816044</v>
      </c>
      <c r="BA30" s="5">
        <f>'a28'!Y30</f>
        <v>27.430822947911899</v>
      </c>
      <c r="BB30" s="5">
        <f t="shared" si="78"/>
        <v>0.11756607298981371</v>
      </c>
      <c r="BC30" s="223">
        <f t="shared" si="79"/>
        <v>233.32260957877355</v>
      </c>
      <c r="BD30" s="5">
        <f>'a28'!AA30</f>
        <v>68.77507588799385</v>
      </c>
      <c r="BE30" s="5">
        <f t="shared" si="80"/>
        <v>0.29300331495313059</v>
      </c>
      <c r="BF30" s="5">
        <f t="shared" si="112"/>
        <v>100</v>
      </c>
      <c r="BG30" s="5">
        <f t="shared" si="81"/>
        <v>0.42603124921346769</v>
      </c>
      <c r="BH30" s="71">
        <v>41.164461865098808</v>
      </c>
      <c r="BI30" s="5">
        <f t="shared" si="82"/>
        <v>0.17537347111588197</v>
      </c>
      <c r="BJ30" s="5">
        <f>'a28'!AC30</f>
        <v>24.785028073049091</v>
      </c>
      <c r="BK30" s="5">
        <f t="shared" si="83"/>
        <v>0.10559196471751969</v>
      </c>
      <c r="BL30" s="223">
        <f t="shared" si="84"/>
        <v>234.72456582614177</v>
      </c>
      <c r="BM30" s="5">
        <f>'a28'!AE30</f>
        <v>66.494492119178886</v>
      </c>
      <c r="BN30" s="5">
        <f t="shared" si="85"/>
        <v>0.28631645197021582</v>
      </c>
      <c r="BO30" s="5">
        <f t="shared" si="113"/>
        <v>100</v>
      </c>
      <c r="BP30" s="5">
        <f t="shared" si="86"/>
        <v>0.43058671905794449</v>
      </c>
      <c r="BQ30" s="71">
        <v>41.423357664233578</v>
      </c>
      <c r="BR30" s="5">
        <f t="shared" si="87"/>
        <v>0.17836347669006097</v>
      </c>
      <c r="BS30" s="5">
        <f>'a28'!AG30</f>
        <v>24.3234051693277</v>
      </c>
      <c r="BT30" s="5">
        <f t="shared" si="88"/>
        <v>0.10473335228177862</v>
      </c>
      <c r="BU30" s="223">
        <f t="shared" si="89"/>
        <v>232.24125495274018</v>
      </c>
      <c r="BV30" s="5">
        <f>'a28'!AI30</f>
        <v>65.230796997909366</v>
      </c>
      <c r="BW30" s="5">
        <f t="shared" si="90"/>
        <v>0.28503515301825921</v>
      </c>
      <c r="BX30" s="5">
        <f t="shared" si="114"/>
        <v>100</v>
      </c>
      <c r="BY30" s="5">
        <f t="shared" si="91"/>
        <v>0.43696408159384365</v>
      </c>
      <c r="BZ30" s="71">
        <v>39.82683982683983</v>
      </c>
      <c r="CA30" s="5">
        <f t="shared" si="92"/>
        <v>0.17402898487720181</v>
      </c>
      <c r="CB30" s="5">
        <f>'a28'!AK30</f>
        <v>23.794125167325944</v>
      </c>
      <c r="CC30" s="5">
        <f t="shared" si="93"/>
        <v>0.10397178051069543</v>
      </c>
      <c r="CD30" s="223">
        <f t="shared" si="94"/>
        <v>228.85176199207513</v>
      </c>
      <c r="CE30" s="5">
        <f>'a28'!AM30</f>
        <v>70.172041211343526</v>
      </c>
      <c r="CF30" s="5">
        <f t="shared" si="95"/>
        <v>0.29725126259277523</v>
      </c>
      <c r="CG30" s="5">
        <f t="shared" si="115"/>
        <v>100</v>
      </c>
      <c r="CH30" s="5">
        <f t="shared" si="96"/>
        <v>0.423603557002876</v>
      </c>
      <c r="CI30" s="71">
        <v>41.980830670926515</v>
      </c>
      <c r="CJ30" s="5">
        <f t="shared" si="97"/>
        <v>0.17783229198139905</v>
      </c>
      <c r="CK30" s="5">
        <f>'a28'!AO30</f>
        <v>23.916911637798616</v>
      </c>
      <c r="CL30" s="5">
        <f t="shared" si="98"/>
        <v>0.10131288842294975</v>
      </c>
      <c r="CM30" s="223">
        <f t="shared" si="99"/>
        <v>236.06978352006865</v>
      </c>
      <c r="CN30" s="5">
        <f>'a28'!AQ30</f>
        <v>69.417296535062064</v>
      </c>
      <c r="CO30" s="5">
        <f t="shared" si="100"/>
        <v>0.2985368584986447</v>
      </c>
      <c r="CP30" s="5">
        <f t="shared" si="116"/>
        <v>100</v>
      </c>
      <c r="CQ30" s="5">
        <f t="shared" si="101"/>
        <v>0.43006120001786063</v>
      </c>
      <c r="CR30" s="71">
        <v>36.410256410256409</v>
      </c>
      <c r="CS30" s="5">
        <f t="shared" si="102"/>
        <v>0.15658638564752872</v>
      </c>
      <c r="CT30" s="5">
        <f>'a28'!AS30</f>
        <v>26.697492317650994</v>
      </c>
      <c r="CU30" s="5">
        <f t="shared" si="103"/>
        <v>0.11481555583596602</v>
      </c>
      <c r="CV30" s="223">
        <f t="shared" si="104"/>
        <v>232.52504526296946</v>
      </c>
    </row>
    <row r="31" spans="1:100" ht="12.75" customHeight="1" x14ac:dyDescent="0.2">
      <c r="A31" s="1">
        <v>2005</v>
      </c>
      <c r="B31" s="5">
        <f>'a28'!C31</f>
        <v>69.26275043938584</v>
      </c>
      <c r="C31" s="6">
        <f t="shared" si="53"/>
        <v>0.29596577699801419</v>
      </c>
      <c r="D31" s="5">
        <f t="shared" si="105"/>
        <v>100</v>
      </c>
      <c r="E31" s="6">
        <f t="shared" si="54"/>
        <v>0.42730872672609754</v>
      </c>
      <c r="F31" s="5">
        <v>38.453483944663027</v>
      </c>
      <c r="G31" s="6">
        <f t="shared" si="0"/>
        <v>0.16431509262576394</v>
      </c>
      <c r="H31" s="5">
        <f>'a28'!E31</f>
        <v>26.306601438116349</v>
      </c>
      <c r="I31" s="6">
        <f t="shared" si="106"/>
        <v>0.11241040365012424</v>
      </c>
      <c r="J31" s="223">
        <f t="shared" si="2"/>
        <v>234.02283582216523</v>
      </c>
      <c r="K31" s="5">
        <f>'a28'!G31</f>
        <v>71.164278353522192</v>
      </c>
      <c r="L31" s="5">
        <f t="shared" si="55"/>
        <v>0.30273198138797519</v>
      </c>
      <c r="M31" s="5">
        <f t="shared" si="107"/>
        <v>100</v>
      </c>
      <c r="N31" s="5">
        <f t="shared" si="56"/>
        <v>0.42539879331607366</v>
      </c>
      <c r="O31" s="5">
        <v>34.448818897637793</v>
      </c>
      <c r="P31" s="5">
        <f t="shared" si="57"/>
        <v>0.14654485990219071</v>
      </c>
      <c r="Q31" s="5">
        <f>'a28'!I31</f>
        <v>29.460442145787557</v>
      </c>
      <c r="R31" s="5">
        <f t="shared" si="58"/>
        <v>0.12532436539376027</v>
      </c>
      <c r="S31" s="223">
        <f t="shared" si="59"/>
        <v>235.07353939694758</v>
      </c>
      <c r="T31" s="5">
        <f>'a28'!K31</f>
        <v>68.000318685855419</v>
      </c>
      <c r="U31" s="5">
        <f t="shared" si="60"/>
        <v>0.28861898265625074</v>
      </c>
      <c r="V31" s="5">
        <f t="shared" si="108"/>
        <v>100</v>
      </c>
      <c r="W31" s="5">
        <f t="shared" si="61"/>
        <v>0.42443769122553493</v>
      </c>
      <c r="X31" s="71">
        <v>40.441176470588239</v>
      </c>
      <c r="Y31" s="5">
        <f t="shared" si="62"/>
        <v>0.17164759571620899</v>
      </c>
      <c r="Z31" s="5">
        <f>'a28'!M31</f>
        <v>27.164347744211142</v>
      </c>
      <c r="AA31" s="5">
        <f t="shared" si="63"/>
        <v>0.11529573040200544</v>
      </c>
      <c r="AB31" s="223">
        <f t="shared" si="64"/>
        <v>235.60584290065478</v>
      </c>
      <c r="AC31" s="5">
        <f>'a28'!O31</f>
        <v>69.408517257666077</v>
      </c>
      <c r="AD31" s="5">
        <f t="shared" si="65"/>
        <v>0.29608948608190583</v>
      </c>
      <c r="AE31" s="5">
        <f t="shared" si="109"/>
        <v>100</v>
      </c>
      <c r="AF31" s="5">
        <f t="shared" si="66"/>
        <v>0.42658955670055482</v>
      </c>
      <c r="AG31" s="71">
        <v>36.853685368536851</v>
      </c>
      <c r="AH31" s="5">
        <f t="shared" si="67"/>
        <v>0.15721397304145859</v>
      </c>
      <c r="AI31" s="5">
        <f>'a28'!Q31</f>
        <v>28.155162799822165</v>
      </c>
      <c r="AJ31" s="5">
        <f t="shared" si="68"/>
        <v>0.12010698417608089</v>
      </c>
      <c r="AK31" s="223">
        <f t="shared" si="69"/>
        <v>234.41736542602507</v>
      </c>
      <c r="AL31" s="5">
        <f>'a28'!S31</f>
        <v>69.615312120268271</v>
      </c>
      <c r="AM31" s="5">
        <f t="shared" si="70"/>
        <v>0.29891016252406183</v>
      </c>
      <c r="AN31" s="5">
        <f t="shared" si="110"/>
        <v>100</v>
      </c>
      <c r="AO31" s="5">
        <f t="shared" si="71"/>
        <v>0.42937416125874861</v>
      </c>
      <c r="AP31" s="24">
        <v>34.979423868312757</v>
      </c>
      <c r="AQ31" s="5">
        <f t="shared" si="72"/>
        <v>0.15019260784771041</v>
      </c>
      <c r="AR31" s="5">
        <f>'a28'!U31</f>
        <v>28.302371063322372</v>
      </c>
      <c r="AS31" s="5">
        <f t="shared" si="73"/>
        <v>0.1215230683694792</v>
      </c>
      <c r="AT31" s="223">
        <f t="shared" si="74"/>
        <v>232.89710705190339</v>
      </c>
      <c r="AU31" s="5">
        <f>'a28'!W31</f>
        <v>69.646019695132878</v>
      </c>
      <c r="AV31" s="5">
        <f t="shared" si="75"/>
        <v>0.29887646794091638</v>
      </c>
      <c r="AW31" s="5">
        <f t="shared" si="111"/>
        <v>100</v>
      </c>
      <c r="AX31" s="5">
        <f t="shared" si="76"/>
        <v>0.42913646644734671</v>
      </c>
      <c r="AY31" s="71">
        <v>35.382550335570464</v>
      </c>
      <c r="AZ31" s="5">
        <f t="shared" si="77"/>
        <v>0.15183942624902091</v>
      </c>
      <c r="BA31" s="5">
        <f>'a28'!Y31</f>
        <v>27.997536624508157</v>
      </c>
      <c r="BB31" s="5">
        <f t="shared" si="78"/>
        <v>0.12014763936271605</v>
      </c>
      <c r="BC31" s="223">
        <f t="shared" si="79"/>
        <v>233.02610665521149</v>
      </c>
      <c r="BD31" s="5">
        <f>'a28'!AA31</f>
        <v>69.014345227542321</v>
      </c>
      <c r="BE31" s="5">
        <f t="shared" si="80"/>
        <v>0.29374834904447772</v>
      </c>
      <c r="BF31" s="5">
        <f t="shared" si="112"/>
        <v>100</v>
      </c>
      <c r="BG31" s="5">
        <f t="shared" si="81"/>
        <v>0.42563375494758487</v>
      </c>
      <c r="BH31" s="71">
        <v>40.573869589747723</v>
      </c>
      <c r="BI31" s="5">
        <f t="shared" si="82"/>
        <v>0.17269608466237948</v>
      </c>
      <c r="BJ31" s="5">
        <f>'a28'!AC31</f>
        <v>25.355557469554579</v>
      </c>
      <c r="BK31" s="5">
        <f t="shared" si="83"/>
        <v>0.10792181134555799</v>
      </c>
      <c r="BL31" s="223">
        <f t="shared" si="84"/>
        <v>234.94377228684462</v>
      </c>
      <c r="BM31" s="5">
        <f>'a28'!AE31</f>
        <v>66.820367626215557</v>
      </c>
      <c r="BN31" s="5">
        <f t="shared" si="85"/>
        <v>0.28790107698488282</v>
      </c>
      <c r="BO31" s="5">
        <f t="shared" si="113"/>
        <v>100</v>
      </c>
      <c r="BP31" s="5">
        <f t="shared" si="86"/>
        <v>0.43085826554466744</v>
      </c>
      <c r="BQ31" s="71">
        <v>40.291704649042842</v>
      </c>
      <c r="BR31" s="5">
        <f t="shared" si="87"/>
        <v>0.17360013980924613</v>
      </c>
      <c r="BS31" s="5">
        <f>'a28'!AG31</f>
        <v>24.982813669625262</v>
      </c>
      <c r="BT31" s="5">
        <f t="shared" si="88"/>
        <v>0.10764051766120349</v>
      </c>
      <c r="BU31" s="223">
        <f t="shared" si="89"/>
        <v>232.09488594488369</v>
      </c>
      <c r="BV31" s="5">
        <f>'a28'!AI31</f>
        <v>65.58635544685005</v>
      </c>
      <c r="BW31" s="5">
        <f t="shared" si="90"/>
        <v>0.2870704521557666</v>
      </c>
      <c r="BX31" s="5">
        <f t="shared" si="114"/>
        <v>100</v>
      </c>
      <c r="BY31" s="5">
        <f t="shared" si="91"/>
        <v>0.43769843620660259</v>
      </c>
      <c r="BZ31" s="71">
        <v>38.369565217391305</v>
      </c>
      <c r="CA31" s="5">
        <f t="shared" si="92"/>
        <v>0.16794298693579426</v>
      </c>
      <c r="CB31" s="5">
        <f>'a28'!AK31</f>
        <v>24.511882114925868</v>
      </c>
      <c r="CC31" s="5">
        <f t="shared" si="93"/>
        <v>0.10728812470183643</v>
      </c>
      <c r="CD31" s="223">
        <f t="shared" si="94"/>
        <v>228.46780277916724</v>
      </c>
      <c r="CE31" s="5">
        <f>'a28'!AM31</f>
        <v>70.491495825053534</v>
      </c>
      <c r="CF31" s="5">
        <f t="shared" si="95"/>
        <v>0.2972320361442915</v>
      </c>
      <c r="CG31" s="5">
        <f t="shared" si="115"/>
        <v>100</v>
      </c>
      <c r="CH31" s="5">
        <f t="shared" si="96"/>
        <v>0.4216565880258305</v>
      </c>
      <c r="CI31" s="71">
        <v>42.223610243597754</v>
      </c>
      <c r="CJ31" s="5">
        <f t="shared" si="97"/>
        <v>0.17803863429447936</v>
      </c>
      <c r="CK31" s="5">
        <f>'a28'!AO31</f>
        <v>24.44471270281311</v>
      </c>
      <c r="CL31" s="5">
        <f t="shared" si="98"/>
        <v>0.10307274153539854</v>
      </c>
      <c r="CM31" s="223">
        <f t="shared" si="99"/>
        <v>237.15981877146442</v>
      </c>
      <c r="CN31" s="5">
        <f>'a28'!AQ31</f>
        <v>69.584416488166568</v>
      </c>
      <c r="CO31" s="5">
        <f t="shared" si="100"/>
        <v>0.29923651145793151</v>
      </c>
      <c r="CP31" s="5">
        <f t="shared" si="116"/>
        <v>100</v>
      </c>
      <c r="CQ31" s="5">
        <f t="shared" si="101"/>
        <v>0.43003380147452885</v>
      </c>
      <c r="CR31" s="71">
        <v>35.666185666185669</v>
      </c>
      <c r="CS31" s="5">
        <f t="shared" si="102"/>
        <v>0.15337665406126175</v>
      </c>
      <c r="CT31" s="5">
        <f>'a28'!AS31</f>
        <v>27.289257868541945</v>
      </c>
      <c r="CU31" s="5">
        <f t="shared" si="103"/>
        <v>0.1173530330062779</v>
      </c>
      <c r="CV31" s="223">
        <f t="shared" si="104"/>
        <v>232.53986002289417</v>
      </c>
    </row>
    <row r="32" spans="1:100" ht="12.75" customHeight="1" x14ac:dyDescent="0.2">
      <c r="A32" s="1">
        <v>2006</v>
      </c>
      <c r="B32" s="5">
        <f>'a28'!C32</f>
        <v>69.399076048580724</v>
      </c>
      <c r="C32" s="6">
        <f t="shared" si="53"/>
        <v>0.2959997428033872</v>
      </c>
      <c r="D32" s="5">
        <f t="shared" si="105"/>
        <v>100</v>
      </c>
      <c r="E32" s="6">
        <f t="shared" si="54"/>
        <v>0.42651827611679083</v>
      </c>
      <c r="F32" s="5">
        <v>38.203837684806544</v>
      </c>
      <c r="G32" s="6">
        <f t="shared" si="0"/>
        <v>0.16294634990369378</v>
      </c>
      <c r="H32" s="5">
        <f>'a28'!E32</f>
        <v>26.85362798961647</v>
      </c>
      <c r="I32" s="6">
        <f t="shared" si="106"/>
        <v>0.11453563117612821</v>
      </c>
      <c r="J32" s="223">
        <f t="shared" si="2"/>
        <v>234.45654172300374</v>
      </c>
      <c r="K32" s="5">
        <f>'a28'!G32</f>
        <v>71.09165225531882</v>
      </c>
      <c r="L32" s="5">
        <f t="shared" si="55"/>
        <v>0.30151033862952292</v>
      </c>
      <c r="M32" s="5">
        <f t="shared" si="107"/>
        <v>100</v>
      </c>
      <c r="N32" s="5">
        <f t="shared" si="56"/>
        <v>0.42411496858545017</v>
      </c>
      <c r="O32" s="5">
        <v>34.462151394422314</v>
      </c>
      <c r="P32" s="5">
        <f t="shared" si="57"/>
        <v>0.14615914256032447</v>
      </c>
      <c r="Q32" s="5">
        <f>'a28'!I32</f>
        <v>30.231319269946905</v>
      </c>
      <c r="R32" s="5">
        <f t="shared" si="58"/>
        <v>0.12821555022470246</v>
      </c>
      <c r="S32" s="223">
        <f t="shared" si="59"/>
        <v>235.78512291968804</v>
      </c>
      <c r="T32" s="5">
        <f>'a28'!K32</f>
        <v>68.092174455461347</v>
      </c>
      <c r="U32" s="5">
        <f t="shared" si="60"/>
        <v>0.28980115264401451</v>
      </c>
      <c r="V32" s="5">
        <f t="shared" si="108"/>
        <v>100</v>
      </c>
      <c r="W32" s="5">
        <f t="shared" si="61"/>
        <v>0.42560126029397338</v>
      </c>
      <c r="X32" s="71">
        <v>38.970588235294116</v>
      </c>
      <c r="Y32" s="5">
        <f t="shared" si="62"/>
        <v>0.16585931467338669</v>
      </c>
      <c r="Z32" s="5">
        <f>'a28'!M32</f>
        <v>27.898947551661358</v>
      </c>
      <c r="AA32" s="5">
        <f t="shared" si="63"/>
        <v>0.11873827238862537</v>
      </c>
      <c r="AB32" s="223">
        <f t="shared" si="64"/>
        <v>234.96171024241684</v>
      </c>
      <c r="AC32" s="5">
        <f>'a28'!O32</f>
        <v>69.529257474303748</v>
      </c>
      <c r="AD32" s="5">
        <f t="shared" si="65"/>
        <v>0.29716188926270298</v>
      </c>
      <c r="AE32" s="5">
        <f t="shared" si="109"/>
        <v>100</v>
      </c>
      <c r="AF32" s="5">
        <f t="shared" si="66"/>
        <v>0.42739114447256465</v>
      </c>
      <c r="AG32" s="71">
        <v>35.5726872246696</v>
      </c>
      <c r="AH32" s="5">
        <f t="shared" si="67"/>
        <v>0.15203451504916118</v>
      </c>
      <c r="AI32" s="5">
        <f>'a28'!Q32</f>
        <v>28.875762357657699</v>
      </c>
      <c r="AJ32" s="5">
        <f t="shared" si="68"/>
        <v>0.12341245121557125</v>
      </c>
      <c r="AK32" s="223">
        <f t="shared" si="69"/>
        <v>233.97770705663103</v>
      </c>
      <c r="AL32" s="5">
        <f>'a28'!S32</f>
        <v>69.578378291383956</v>
      </c>
      <c r="AM32" s="5">
        <f t="shared" si="70"/>
        <v>0.295641515579533</v>
      </c>
      <c r="AN32" s="5">
        <f t="shared" si="110"/>
        <v>100</v>
      </c>
      <c r="AO32" s="5">
        <f t="shared" si="71"/>
        <v>0.42490429187847706</v>
      </c>
      <c r="AP32" s="24">
        <v>36.791147994467501</v>
      </c>
      <c r="AQ32" s="5">
        <f t="shared" si="72"/>
        <v>0.15632716685985465</v>
      </c>
      <c r="AR32" s="5">
        <f>'a28'!U32</f>
        <v>28.977590491684111</v>
      </c>
      <c r="AS32" s="5">
        <f t="shared" si="73"/>
        <v>0.12312702568213527</v>
      </c>
      <c r="AT32" s="223">
        <f t="shared" si="74"/>
        <v>235.34711677753558</v>
      </c>
      <c r="AU32" s="5">
        <f>'a28'!W32</f>
        <v>69.698637338193976</v>
      </c>
      <c r="AV32" s="5">
        <f t="shared" si="75"/>
        <v>0.29688902703912223</v>
      </c>
      <c r="AW32" s="5">
        <f t="shared" si="111"/>
        <v>100</v>
      </c>
      <c r="AX32" s="5">
        <f t="shared" si="76"/>
        <v>0.42596102072777653</v>
      </c>
      <c r="AY32" s="71">
        <v>36.589271417133709</v>
      </c>
      <c r="AZ32" s="5">
        <f t="shared" si="77"/>
        <v>0.15585603400527934</v>
      </c>
      <c r="BA32" s="5">
        <f>'a28'!Y32</f>
        <v>28.475356270999846</v>
      </c>
      <c r="BB32" s="5">
        <f t="shared" si="78"/>
        <v>0.12129391822782187</v>
      </c>
      <c r="BC32" s="223">
        <f t="shared" si="79"/>
        <v>234.76326502632753</v>
      </c>
      <c r="BD32" s="5">
        <f>'a28'!AA32</f>
        <v>69.180196767433898</v>
      </c>
      <c r="BE32" s="5">
        <f t="shared" si="80"/>
        <v>0.29522125780108005</v>
      </c>
      <c r="BF32" s="5">
        <f t="shared" si="112"/>
        <v>100</v>
      </c>
      <c r="BG32" s="5">
        <f t="shared" si="81"/>
        <v>0.42674243728091482</v>
      </c>
      <c r="BH32" s="71">
        <v>39.196221279321108</v>
      </c>
      <c r="BI32" s="5">
        <f t="shared" si="82"/>
        <v>0.16726691000939548</v>
      </c>
      <c r="BJ32" s="5">
        <f>'a28'!AC32</f>
        <v>25.956967301963608</v>
      </c>
      <c r="BK32" s="5">
        <f t="shared" si="83"/>
        <v>0.11076939490860963</v>
      </c>
      <c r="BL32" s="223">
        <f t="shared" si="84"/>
        <v>234.33338534871862</v>
      </c>
      <c r="BM32" s="5">
        <f>'a28'!AE32</f>
        <v>67.012994693974122</v>
      </c>
      <c r="BN32" s="5">
        <f t="shared" si="85"/>
        <v>0.28711904806363803</v>
      </c>
      <c r="BO32" s="5">
        <f t="shared" si="113"/>
        <v>100</v>
      </c>
      <c r="BP32" s="5">
        <f t="shared" si="86"/>
        <v>0.42845279393170599</v>
      </c>
      <c r="BQ32" s="71">
        <v>40.81818181818182</v>
      </c>
      <c r="BR32" s="5">
        <f t="shared" si="87"/>
        <v>0.17488664043212362</v>
      </c>
      <c r="BS32" s="5">
        <f>'a28'!AG32</f>
        <v>25.56676467606205</v>
      </c>
      <c r="BT32" s="5">
        <f t="shared" si="88"/>
        <v>0.10954151757253233</v>
      </c>
      <c r="BU32" s="223">
        <f t="shared" si="89"/>
        <v>233.397941188218</v>
      </c>
      <c r="BV32" s="5">
        <f>'a28'!AI32</f>
        <v>65.816330129707055</v>
      </c>
      <c r="BW32" s="5">
        <f t="shared" si="90"/>
        <v>0.28712723799718221</v>
      </c>
      <c r="BX32" s="5">
        <f t="shared" si="114"/>
        <v>100</v>
      </c>
      <c r="BY32" s="5">
        <f t="shared" si="91"/>
        <v>0.43625531449615662</v>
      </c>
      <c r="BZ32" s="71">
        <v>38.286334056399134</v>
      </c>
      <c r="CA32" s="5">
        <f t="shared" si="92"/>
        <v>0.16702616704679316</v>
      </c>
      <c r="CB32" s="5">
        <f>'a28'!AK32</f>
        <v>25.120904392061778</v>
      </c>
      <c r="CC32" s="5">
        <f t="shared" si="93"/>
        <v>0.10959128045986792</v>
      </c>
      <c r="CD32" s="223">
        <f t="shared" si="94"/>
        <v>229.223568578168</v>
      </c>
      <c r="CE32" s="5">
        <f>'a28'!AM32</f>
        <v>70.769867029477396</v>
      </c>
      <c r="CF32" s="5">
        <f t="shared" si="95"/>
        <v>0.29722643811884714</v>
      </c>
      <c r="CG32" s="5">
        <f t="shared" si="115"/>
        <v>100</v>
      </c>
      <c r="CH32" s="5">
        <f t="shared" si="96"/>
        <v>0.41999010397327013</v>
      </c>
      <c r="CI32" s="71">
        <v>42.463725199881551</v>
      </c>
      <c r="CJ32" s="5">
        <f t="shared" si="97"/>
        <v>0.17834344361790624</v>
      </c>
      <c r="CK32" s="5">
        <f>'a28'!AO32</f>
        <v>24.867255990541981</v>
      </c>
      <c r="CL32" s="5">
        <f t="shared" si="98"/>
        <v>0.10444001428997651</v>
      </c>
      <c r="CM32" s="223">
        <f t="shared" si="99"/>
        <v>238.10084821990091</v>
      </c>
      <c r="CN32" s="5">
        <f>'a28'!AQ32</f>
        <v>69.65658154464397</v>
      </c>
      <c r="CO32" s="5">
        <f t="shared" si="100"/>
        <v>0.29934736014961488</v>
      </c>
      <c r="CP32" s="5">
        <f t="shared" si="116"/>
        <v>100</v>
      </c>
      <c r="CQ32" s="5">
        <f t="shared" si="101"/>
        <v>0.42974741727421489</v>
      </c>
      <c r="CR32" s="71">
        <v>35.218757553782936</v>
      </c>
      <c r="CS32" s="5">
        <f t="shared" si="102"/>
        <v>0.15135170098344963</v>
      </c>
      <c r="CT32" s="5">
        <f>'a28'!AS32</f>
        <v>27.819485769343295</v>
      </c>
      <c r="CU32" s="5">
        <f t="shared" si="103"/>
        <v>0.11955352159272055</v>
      </c>
      <c r="CV32" s="223">
        <f t="shared" si="104"/>
        <v>232.69482486777022</v>
      </c>
    </row>
    <row r="33" spans="1:100" ht="12.75" customHeight="1" x14ac:dyDescent="0.2">
      <c r="A33" s="1">
        <v>2007</v>
      </c>
      <c r="B33" s="5">
        <f>'a28'!C33</f>
        <v>69.465186507077192</v>
      </c>
      <c r="C33" s="6">
        <f t="shared" si="53"/>
        <v>0.29663409119743744</v>
      </c>
      <c r="D33" s="5">
        <f t="shared" si="105"/>
        <v>100</v>
      </c>
      <c r="E33" s="6">
        <f t="shared" si="54"/>
        <v>0.42702554489969741</v>
      </c>
      <c r="F33" s="5">
        <v>37.354836701018087</v>
      </c>
      <c r="G33" s="6">
        <f>F33/J33</f>
        <v>0.15951469496891463</v>
      </c>
      <c r="H33" s="5">
        <f>'a28'!E33</f>
        <v>27.358004767932854</v>
      </c>
      <c r="I33" s="6">
        <f t="shared" si="106"/>
        <v>0.11682566893395047</v>
      </c>
      <c r="J33" s="223">
        <f>B33+D33+F33+H33</f>
        <v>234.17802797602815</v>
      </c>
      <c r="K33" s="5">
        <f>'a28'!G33</f>
        <v>70.896596974346181</v>
      </c>
      <c r="L33" s="5">
        <f t="shared" si="55"/>
        <v>0.30073403223720113</v>
      </c>
      <c r="M33" s="5">
        <f t="shared" si="107"/>
        <v>100</v>
      </c>
      <c r="N33" s="5">
        <f t="shared" si="56"/>
        <v>0.42418683698742443</v>
      </c>
      <c r="O33" s="5">
        <v>33.996023856858848</v>
      </c>
      <c r="P33" s="5">
        <f t="shared" si="57"/>
        <v>0.14420665829989976</v>
      </c>
      <c r="Q33" s="5">
        <f>'a28'!I33</f>
        <v>30.852553889915864</v>
      </c>
      <c r="R33" s="5">
        <f t="shared" si="58"/>
        <v>0.13087247247547468</v>
      </c>
      <c r="S33" s="223">
        <f t="shared" si="59"/>
        <v>235.74517472112089</v>
      </c>
      <c r="T33" s="5">
        <f>'a28'!K33</f>
        <v>68.140063467166271</v>
      </c>
      <c r="U33" s="5">
        <f t="shared" si="60"/>
        <v>0.2889444462847181</v>
      </c>
      <c r="V33" s="5">
        <f t="shared" si="108"/>
        <v>100</v>
      </c>
      <c r="W33" s="5">
        <f t="shared" si="61"/>
        <v>0.42404487401739482</v>
      </c>
      <c r="X33" s="71">
        <v>38.970588235294116</v>
      </c>
      <c r="Y33" s="5">
        <f t="shared" si="62"/>
        <v>0.16525278178619063</v>
      </c>
      <c r="Z33" s="5">
        <f>'a28'!M33</f>
        <v>28.713446470455818</v>
      </c>
      <c r="AA33" s="5">
        <f t="shared" si="63"/>
        <v>0.12175789791169647</v>
      </c>
      <c r="AB33" s="223">
        <f t="shared" si="64"/>
        <v>235.82409817291619</v>
      </c>
      <c r="AC33" s="5">
        <f>'a28'!O33</f>
        <v>69.497970409468294</v>
      </c>
      <c r="AD33" s="5">
        <f t="shared" si="65"/>
        <v>0.2980019858287854</v>
      </c>
      <c r="AE33" s="5">
        <f t="shared" si="109"/>
        <v>100</v>
      </c>
      <c r="AF33" s="5">
        <f t="shared" si="66"/>
        <v>0.42879235763723261</v>
      </c>
      <c r="AG33" s="71">
        <v>34.178610804851154</v>
      </c>
      <c r="AH33" s="5">
        <f t="shared" si="67"/>
        <v>0.14655527107777519</v>
      </c>
      <c r="AI33" s="5">
        <f>'a28'!Q33</f>
        <v>29.536530490908547</v>
      </c>
      <c r="AJ33" s="5">
        <f t="shared" si="68"/>
        <v>0.12665038545620683</v>
      </c>
      <c r="AK33" s="223">
        <f t="shared" si="69"/>
        <v>233.21311170522799</v>
      </c>
      <c r="AL33" s="5">
        <f>'a28'!S33</f>
        <v>69.490361267992967</v>
      </c>
      <c r="AM33" s="5">
        <f t="shared" si="70"/>
        <v>0.29744504678628342</v>
      </c>
      <c r="AN33" s="5">
        <f t="shared" si="110"/>
        <v>100</v>
      </c>
      <c r="AO33" s="5">
        <f t="shared" si="71"/>
        <v>0.42803784778031606</v>
      </c>
      <c r="AP33" s="24">
        <v>34.57814661134163</v>
      </c>
      <c r="AQ33" s="5">
        <f t="shared" si="72"/>
        <v>0.148007554557509</v>
      </c>
      <c r="AR33" s="5">
        <f>'a28'!U33</f>
        <v>29.555692687442146</v>
      </c>
      <c r="AS33" s="5">
        <f t="shared" si="73"/>
        <v>0.12650955087589161</v>
      </c>
      <c r="AT33" s="223">
        <f t="shared" si="74"/>
        <v>233.62420056677672</v>
      </c>
      <c r="AU33" s="5">
        <f>'a28'!W33</f>
        <v>69.693762674847903</v>
      </c>
      <c r="AV33" s="5">
        <f t="shared" si="75"/>
        <v>0.29723597016491676</v>
      </c>
      <c r="AW33" s="5">
        <f t="shared" si="111"/>
        <v>100</v>
      </c>
      <c r="AX33" s="5">
        <f t="shared" si="76"/>
        <v>0.42648862503184604</v>
      </c>
      <c r="AY33" s="71">
        <v>35.899470899470899</v>
      </c>
      <c r="AZ33" s="5">
        <f t="shared" si="77"/>
        <v>0.15310715983286113</v>
      </c>
      <c r="BA33" s="5">
        <f>'a28'!Y33</f>
        <v>28.879608444698661</v>
      </c>
      <c r="BB33" s="5">
        <f t="shared" si="78"/>
        <v>0.12316824497037622</v>
      </c>
      <c r="BC33" s="223">
        <f t="shared" si="79"/>
        <v>234.47284201901743</v>
      </c>
      <c r="BD33" s="5">
        <f>'a28'!AA33</f>
        <v>69.242686308086249</v>
      </c>
      <c r="BE33" s="5">
        <f t="shared" si="80"/>
        <v>0.29564216218962641</v>
      </c>
      <c r="BF33" s="5">
        <f t="shared" si="112"/>
        <v>100</v>
      </c>
      <c r="BG33" s="5">
        <f t="shared" si="81"/>
        <v>0.42696518282697088</v>
      </c>
      <c r="BH33" s="71">
        <v>38.399873005794113</v>
      </c>
      <c r="BI33" s="5">
        <f t="shared" si="82"/>
        <v>0.16395408798451347</v>
      </c>
      <c r="BJ33" s="5">
        <f>'a28'!AC33</f>
        <v>26.568575509554034</v>
      </c>
      <c r="BK33" s="5">
        <f t="shared" si="83"/>
        <v>0.1134385669988892</v>
      </c>
      <c r="BL33" s="223">
        <f t="shared" si="84"/>
        <v>234.21113482343441</v>
      </c>
      <c r="BM33" s="5">
        <f>'a28'!AE33</f>
        <v>67.122677280011033</v>
      </c>
      <c r="BN33" s="5">
        <f t="shared" si="85"/>
        <v>0.28664485459966627</v>
      </c>
      <c r="BO33" s="5">
        <f t="shared" si="113"/>
        <v>100</v>
      </c>
      <c r="BP33" s="5">
        <f t="shared" si="86"/>
        <v>0.42704621778402807</v>
      </c>
      <c r="BQ33" s="71">
        <v>41.02795311091073</v>
      </c>
      <c r="BR33" s="5">
        <f t="shared" si="87"/>
        <v>0.17520832199434874</v>
      </c>
      <c r="BS33" s="5">
        <f>'a28'!AG33</f>
        <v>26.01606125877089</v>
      </c>
      <c r="BT33" s="5">
        <f t="shared" si="88"/>
        <v>0.11110060562195688</v>
      </c>
      <c r="BU33" s="223">
        <f t="shared" si="89"/>
        <v>234.16669164969267</v>
      </c>
      <c r="BV33" s="5">
        <f>'a28'!AI33</f>
        <v>66.037937318002463</v>
      </c>
      <c r="BW33" s="5">
        <f t="shared" si="90"/>
        <v>0.2865794729796361</v>
      </c>
      <c r="BX33" s="5">
        <f t="shared" si="114"/>
        <v>100</v>
      </c>
      <c r="BY33" s="5">
        <f t="shared" si="91"/>
        <v>0.4339618780029828</v>
      </c>
      <c r="BZ33" s="71">
        <v>38.740661686232656</v>
      </c>
      <c r="CA33" s="5">
        <f t="shared" si="92"/>
        <v>0.16811970300435727</v>
      </c>
      <c r="CB33" s="5">
        <f>'a28'!AK33</f>
        <v>25.656388649940027</v>
      </c>
      <c r="CC33" s="5">
        <f t="shared" si="93"/>
        <v>0.11133894601302387</v>
      </c>
      <c r="CD33" s="223">
        <f t="shared" si="94"/>
        <v>230.43498765417513</v>
      </c>
      <c r="CE33" s="5">
        <f>'a28'!AM33</f>
        <v>71.045381942893187</v>
      </c>
      <c r="CF33" s="5">
        <f t="shared" si="95"/>
        <v>0.29884390452462417</v>
      </c>
      <c r="CG33" s="5">
        <f t="shared" si="115"/>
        <v>100</v>
      </c>
      <c r="CH33" s="5">
        <f t="shared" si="96"/>
        <v>0.42063804339152844</v>
      </c>
      <c r="CI33" s="71">
        <v>41.430225825130286</v>
      </c>
      <c r="CJ33" s="5">
        <f t="shared" si="97"/>
        <v>0.17427129128351976</v>
      </c>
      <c r="CK33" s="5">
        <f>'a28'!AO33</f>
        <v>25.258476371675549</v>
      </c>
      <c r="CL33" s="5">
        <f t="shared" si="98"/>
        <v>0.10624676080032756</v>
      </c>
      <c r="CM33" s="223">
        <f t="shared" si="99"/>
        <v>237.73408413969904</v>
      </c>
      <c r="CN33" s="5">
        <f>'a28'!AQ33</f>
        <v>69.695107442646645</v>
      </c>
      <c r="CO33" s="5">
        <f t="shared" si="100"/>
        <v>0.3008572000330309</v>
      </c>
      <c r="CP33" s="5">
        <f t="shared" si="116"/>
        <v>100</v>
      </c>
      <c r="CQ33" s="5">
        <f t="shared" si="101"/>
        <v>0.43167621239498294</v>
      </c>
      <c r="CR33" s="71">
        <v>33.707061068702288</v>
      </c>
      <c r="CS33" s="5">
        <f t="shared" si="102"/>
        <v>0.14550536453103791</v>
      </c>
      <c r="CT33" s="5">
        <f>'a28'!AS33</f>
        <v>28.252940407416755</v>
      </c>
      <c r="CU33" s="5">
        <f t="shared" si="103"/>
        <v>0.12196122304094831</v>
      </c>
      <c r="CV33" s="223">
        <f t="shared" si="104"/>
        <v>231.65510891876568</v>
      </c>
    </row>
    <row r="34" spans="1:100" ht="12.75" customHeight="1" x14ac:dyDescent="0.2">
      <c r="A34" s="1">
        <v>2008</v>
      </c>
      <c r="B34" s="5">
        <f>'a28'!C34</f>
        <v>69.448239071939028</v>
      </c>
      <c r="C34" s="6">
        <f t="shared" si="53"/>
        <v>0.29549937513407709</v>
      </c>
      <c r="D34" s="5">
        <f t="shared" si="105"/>
        <v>100</v>
      </c>
      <c r="E34" s="6">
        <f t="shared" si="54"/>
        <v>0.42549584997825435</v>
      </c>
      <c r="F34" s="5">
        <v>37.764303961096921</v>
      </c>
      <c r="G34" s="6">
        <f t="shared" si="0"/>
        <v>0.16068554612764091</v>
      </c>
      <c r="H34" s="5">
        <f>'a28'!E34</f>
        <v>27.807375504619952</v>
      </c>
      <c r="I34" s="6">
        <f t="shared" si="106"/>
        <v>0.11831922876002755</v>
      </c>
      <c r="J34" s="223">
        <f t="shared" si="2"/>
        <v>235.01991853765591</v>
      </c>
      <c r="K34" s="5">
        <f>'a28'!G34</f>
        <v>70.648143261221847</v>
      </c>
      <c r="L34" s="5">
        <f t="shared" si="55"/>
        <v>0.29879296018494145</v>
      </c>
      <c r="M34" s="5">
        <f t="shared" si="107"/>
        <v>100</v>
      </c>
      <c r="N34" s="5">
        <f t="shared" si="56"/>
        <v>0.42293108692206255</v>
      </c>
      <c r="O34" s="5">
        <v>34.584980237154149</v>
      </c>
      <c r="P34" s="5">
        <f t="shared" si="57"/>
        <v>0.14627063282877659</v>
      </c>
      <c r="Q34" s="5">
        <f>'a28'!I34</f>
        <v>31.212016365338791</v>
      </c>
      <c r="R34" s="5">
        <f t="shared" si="58"/>
        <v>0.13200532006421939</v>
      </c>
      <c r="S34" s="223">
        <f t="shared" ref="S34:S40" si="117">K34+M34+O34+Q34</f>
        <v>236.44513986371479</v>
      </c>
      <c r="T34" s="5">
        <f>'a28'!K34</f>
        <v>68.133000807288667</v>
      </c>
      <c r="U34" s="5">
        <f t="shared" si="60"/>
        <v>0.29023064325770032</v>
      </c>
      <c r="V34" s="5">
        <f t="shared" si="108"/>
        <v>100</v>
      </c>
      <c r="W34" s="5">
        <f t="shared" si="61"/>
        <v>0.42597660431632173</v>
      </c>
      <c r="X34" s="71">
        <v>37.226277372262771</v>
      </c>
      <c r="Y34" s="5">
        <f t="shared" si="62"/>
        <v>0.15857523226374018</v>
      </c>
      <c r="Z34" s="5">
        <f>'a28'!M34</f>
        <v>29.395398454618842</v>
      </c>
      <c r="AA34" s="5">
        <f t="shared" si="63"/>
        <v>0.12521752016223786</v>
      </c>
      <c r="AB34" s="223">
        <f t="shared" ref="AB34:AB39" si="118">T34+V34+X34+Z34</f>
        <v>234.75467663417027</v>
      </c>
      <c r="AC34" s="5">
        <f>'a28'!O34</f>
        <v>69.397680468820951</v>
      </c>
      <c r="AD34" s="5">
        <f t="shared" si="65"/>
        <v>0.29725679558876683</v>
      </c>
      <c r="AE34" s="5">
        <f t="shared" si="109"/>
        <v>100</v>
      </c>
      <c r="AF34" s="5">
        <f t="shared" si="66"/>
        <v>0.42833822914631653</v>
      </c>
      <c r="AG34" s="71">
        <v>33.993399339933994</v>
      </c>
      <c r="AH34" s="5">
        <f t="shared" si="67"/>
        <v>0.14560672475930894</v>
      </c>
      <c r="AI34" s="5">
        <f>'a28'!Q34</f>
        <v>30.06928677888596</v>
      </c>
      <c r="AJ34" s="5">
        <f t="shared" si="68"/>
        <v>0.12879825050560761</v>
      </c>
      <c r="AK34" s="223">
        <f t="shared" si="69"/>
        <v>233.46036658764092</v>
      </c>
      <c r="AL34" s="5">
        <f>'a28'!S34</f>
        <v>69.405723849372379</v>
      </c>
      <c r="AM34" s="5">
        <f t="shared" si="70"/>
        <v>0.29594486222801653</v>
      </c>
      <c r="AN34" s="5">
        <f t="shared" si="110"/>
        <v>100</v>
      </c>
      <c r="AO34" s="5">
        <f t="shared" si="71"/>
        <v>0.42639835133812626</v>
      </c>
      <c r="AP34" s="24">
        <v>35.03448275862069</v>
      </c>
      <c r="AQ34" s="5">
        <f t="shared" si="72"/>
        <v>0.14938645688259872</v>
      </c>
      <c r="AR34" s="5">
        <f>'a28'!U34</f>
        <v>30.082276150627614</v>
      </c>
      <c r="AS34" s="5">
        <f t="shared" si="73"/>
        <v>0.1282703295512585</v>
      </c>
      <c r="AT34" s="223">
        <f t="shared" si="74"/>
        <v>234.5224827586207</v>
      </c>
      <c r="AU34" s="5">
        <f>'a28'!W34</f>
        <v>69.571857090548434</v>
      </c>
      <c r="AV34" s="5">
        <f t="shared" ref="AV34:AV39" si="119">AU34/BC34</f>
        <v>0.2962836701500175</v>
      </c>
      <c r="AW34" s="5">
        <f t="shared" si="111"/>
        <v>100</v>
      </c>
      <c r="AX34" s="5">
        <f t="shared" ref="AX34:AX39" si="120">AW34/BC34</f>
        <v>0.42586712866439869</v>
      </c>
      <c r="AY34" s="71">
        <v>36.03509231373576</v>
      </c>
      <c r="AZ34" s="5">
        <f t="shared" ref="AZ34:AZ39" si="121">AY34/BC34</f>
        <v>0.15346161294807192</v>
      </c>
      <c r="BA34" s="5">
        <f>'a28'!Y34</f>
        <v>29.208074506152968</v>
      </c>
      <c r="BB34" s="5">
        <f t="shared" ref="BB34:BB39" si="122">BA34/BC34</f>
        <v>0.12438758823751189</v>
      </c>
      <c r="BC34" s="223">
        <f t="shared" ref="BC34:BC39" si="123">AU34+AW34+AY34+BA34</f>
        <v>234.81502391043716</v>
      </c>
      <c r="BD34" s="5">
        <f>'a28'!AA34</f>
        <v>69.230439658287793</v>
      </c>
      <c r="BE34" s="5">
        <f t="shared" ref="BE34:BE39" si="124">BD34/BL34</f>
        <v>0.29402758469206552</v>
      </c>
      <c r="BF34" s="5">
        <f t="shared" si="112"/>
        <v>100</v>
      </c>
      <c r="BG34" s="5">
        <f t="shared" ref="BG34:BG39" si="125">BF34/BL34</f>
        <v>0.42470853304319084</v>
      </c>
      <c r="BH34" s="71">
        <v>39.070243058286792</v>
      </c>
      <c r="BI34" s="5">
        <f t="shared" ref="BI34:BI39" si="126">BH34/BL34</f>
        <v>0.16593465614925892</v>
      </c>
      <c r="BJ34" s="5">
        <f>'a28'!AC34</f>
        <v>27.154911461069318</v>
      </c>
      <c r="BK34" s="5">
        <f t="shared" ref="BK34:BK39" si="127">BJ34/BL34</f>
        <v>0.1153292261154848</v>
      </c>
      <c r="BL34" s="223">
        <f t="shared" ref="BL34:BL39" si="128">BD34+BF34+BH34+BJ34</f>
        <v>235.45559417764389</v>
      </c>
      <c r="BM34" s="5">
        <f>'a28'!AE34</f>
        <v>67.123488959037942</v>
      </c>
      <c r="BN34" s="5">
        <f t="shared" ref="BN34:BN39" si="129">BM34/BU34</f>
        <v>0.28791208843208965</v>
      </c>
      <c r="BO34" s="5">
        <f t="shared" si="113"/>
        <v>100</v>
      </c>
      <c r="BP34" s="5">
        <f t="shared" ref="BP34:BP39" si="130">BO34/BU34</f>
        <v>0.42892896793220597</v>
      </c>
      <c r="BQ34" s="71">
        <v>39.659803043867505</v>
      </c>
      <c r="BR34" s="5">
        <f t="shared" ref="BR34:BR39" si="131">BQ34/BU34</f>
        <v>0.17011238388000649</v>
      </c>
      <c r="BS34" s="5">
        <f>'a28'!AG34</f>
        <v>26.355543273441327</v>
      </c>
      <c r="BT34" s="5">
        <f t="shared" ref="BT34:BT39" si="132">BS34/BU34</f>
        <v>0.11304655975569781</v>
      </c>
      <c r="BU34" s="223">
        <f t="shared" ref="BU34:BU39" si="133">BM34+BO34+BQ34+BS34</f>
        <v>233.13883527634678</v>
      </c>
      <c r="BV34" s="5">
        <f>'a28'!AI34</f>
        <v>66.259111747175055</v>
      </c>
      <c r="BW34" s="5">
        <f t="shared" ref="BW34:BW39" si="134">BV34/CD34</f>
        <v>0.28690952938993924</v>
      </c>
      <c r="BX34" s="5">
        <f t="shared" si="114"/>
        <v>100</v>
      </c>
      <c r="BY34" s="5">
        <f t="shared" ref="BY34:BY39" si="135">BX34/CD34</f>
        <v>0.43301143318174889</v>
      </c>
      <c r="BZ34" s="71">
        <v>38.550420168067227</v>
      </c>
      <c r="CA34" s="5">
        <f t="shared" ref="CA34:CA39" si="136">BZ34/CD34</f>
        <v>0.16692772686733387</v>
      </c>
      <c r="CB34" s="5">
        <f>'a28'!AK34</f>
        <v>26.13125240817482</v>
      </c>
      <c r="CC34" s="5">
        <f t="shared" ref="CC34:CC39" si="137">CB34/CD34</f>
        <v>0.11315131056097806</v>
      </c>
      <c r="CD34" s="223">
        <f t="shared" ref="CD34:CD39" si="138">BV34+BX34+BZ34+CB34</f>
        <v>230.94078432341709</v>
      </c>
      <c r="CE34" s="5">
        <f>'a28'!AM34</f>
        <v>71.169186915562975</v>
      </c>
      <c r="CF34" s="5">
        <f t="shared" ref="CF34:CF39" si="139">CE34/CM34</f>
        <v>0.29964600201839314</v>
      </c>
      <c r="CG34" s="5">
        <f t="shared" si="115"/>
        <v>100</v>
      </c>
      <c r="CH34" s="5">
        <f t="shared" ref="CH34:CH39" si="140">CG34/CM34</f>
        <v>0.42103333620194533</v>
      </c>
      <c r="CI34" s="71">
        <v>40.739695087521177</v>
      </c>
      <c r="CJ34" s="5">
        <f t="shared" ref="CJ34:CJ39" si="141">CI34/CM34</f>
        <v>0.17152769738549042</v>
      </c>
      <c r="CK34" s="5">
        <f>'a28'!AO34</f>
        <v>25.602002294295545</v>
      </c>
      <c r="CL34" s="5">
        <f t="shared" ref="CL34:CL39" si="142">CK34/CM34</f>
        <v>0.10779296439417112</v>
      </c>
      <c r="CM34" s="223">
        <f t="shared" ref="CM34:CM39" si="143">CE34+CG34+CI34+CK34</f>
        <v>237.5108842973797</v>
      </c>
      <c r="CN34" s="5">
        <f>'a28'!AQ34</f>
        <v>69.713344881450922</v>
      </c>
      <c r="CO34" s="5">
        <f t="shared" ref="CO34:CO39" si="144">CN34/CV34</f>
        <v>0.29812042357365953</v>
      </c>
      <c r="CP34" s="5">
        <f t="shared" si="116"/>
        <v>100</v>
      </c>
      <c r="CQ34" s="5">
        <f t="shared" ref="CQ34:CQ39" si="145">CP34/CV34</f>
        <v>0.42763752633103447</v>
      </c>
      <c r="CR34" s="71">
        <v>35.504349870679519</v>
      </c>
      <c r="CS34" s="5">
        <f t="shared" ref="CS34:CS39" si="146">CR34/CV34</f>
        <v>0.15182992352688973</v>
      </c>
      <c r="CT34" s="5">
        <f>'a28'!AS34</f>
        <v>28.625206870562831</v>
      </c>
      <c r="CU34" s="5">
        <f t="shared" ref="CU34:CU39" si="147">CT34/CV34</f>
        <v>0.12241212656841621</v>
      </c>
      <c r="CV34" s="223">
        <f t="shared" ref="CV34:CV39" si="148">CN34+CP34+CR34+CT34</f>
        <v>233.84290162269329</v>
      </c>
    </row>
    <row r="35" spans="1:100" ht="12.75" customHeight="1" x14ac:dyDescent="0.2">
      <c r="A35" s="1">
        <v>2009</v>
      </c>
      <c r="B35" s="5">
        <f>'a28'!C35</f>
        <v>69.400440421338416</v>
      </c>
      <c r="C35" s="6">
        <f t="shared" si="53"/>
        <v>0.29517575424337555</v>
      </c>
      <c r="D35" s="5">
        <f t="shared" si="105"/>
        <v>100</v>
      </c>
      <c r="E35" s="6">
        <f t="shared" si="54"/>
        <v>0.42532259514684356</v>
      </c>
      <c r="F35" s="5">
        <v>37.535746881655001</v>
      </c>
      <c r="G35" s="6">
        <f t="shared" ref="G35:G43" si="149">F35/J35</f>
        <v>0.15964801274480545</v>
      </c>
      <c r="H35" s="5">
        <f>'a28'!E35</f>
        <v>28.179466417389747</v>
      </c>
      <c r="I35" s="6">
        <f t="shared" si="106"/>
        <v>0.11985363786497533</v>
      </c>
      <c r="J35" s="223">
        <f t="shared" si="2"/>
        <v>235.11565372038319</v>
      </c>
      <c r="K35" s="5">
        <f>'a28'!G35</f>
        <v>70.369101735685774</v>
      </c>
      <c r="L35" s="5">
        <f t="shared" ref="L35:L43" si="150">K35/S35</f>
        <v>0.29710251843401431</v>
      </c>
      <c r="M35" s="5">
        <f t="shared" si="107"/>
        <v>100</v>
      </c>
      <c r="N35" s="5">
        <f t="shared" ref="N35:N43" si="151">M35/S35</f>
        <v>0.4222059271837299</v>
      </c>
      <c r="O35" s="5">
        <v>34.9609375</v>
      </c>
      <c r="P35" s="5">
        <f t="shared" ref="P35:P40" si="152">O35/S35</f>
        <v>0.14760715032399932</v>
      </c>
      <c r="Q35" s="5">
        <f>'a28'!I35</f>
        <v>31.521206948935731</v>
      </c>
      <c r="R35" s="5">
        <f t="shared" ref="R35:R40" si="153">Q35/S35</f>
        <v>0.13308440405825642</v>
      </c>
      <c r="S35" s="223">
        <f t="shared" si="117"/>
        <v>236.85124618462152</v>
      </c>
      <c r="T35" s="5">
        <f>'a28'!K35</f>
        <v>68.058167051539613</v>
      </c>
      <c r="U35" s="5">
        <f t="shared" ref="U35:U40" si="154">T35/AB35</f>
        <v>0.28971089248304577</v>
      </c>
      <c r="V35" s="5">
        <f t="shared" si="108"/>
        <v>100</v>
      </c>
      <c r="W35" s="5">
        <f t="shared" ref="W35:W40" si="155">V35/AB35</f>
        <v>0.4256813032646784</v>
      </c>
      <c r="X35" s="71">
        <v>36.95652173913043</v>
      </c>
      <c r="Y35" s="5">
        <f t="shared" ref="Y35:Y40" si="156">X35/AB35</f>
        <v>0.15731700338042459</v>
      </c>
      <c r="Z35" s="5">
        <f>'a28'!M35</f>
        <v>29.90284043382211</v>
      </c>
      <c r="AA35" s="5">
        <f t="shared" ref="AA35:AA40" si="157">Z35/AB35</f>
        <v>0.12729080087185116</v>
      </c>
      <c r="AB35" s="223">
        <f t="shared" si="118"/>
        <v>234.91752922449217</v>
      </c>
      <c r="AC35" s="5">
        <f>'a28'!O35</f>
        <v>69.288666540192224</v>
      </c>
      <c r="AD35" s="5">
        <f t="shared" ref="AD35:AD40" si="158">AC35/AK35</f>
        <v>0.29751030448227495</v>
      </c>
      <c r="AE35" s="5">
        <f t="shared" si="109"/>
        <v>100</v>
      </c>
      <c r="AF35" s="5">
        <f t="shared" ref="AF35:AF40" si="159">AE35/AK35</f>
        <v>0.42937802001096148</v>
      </c>
      <c r="AG35" s="71">
        <v>33.114035087719294</v>
      </c>
      <c r="AH35" s="5">
        <f t="shared" ref="AH35:AH40" si="160">AG35/AK35</f>
        <v>0.14218438820538418</v>
      </c>
      <c r="AI35" s="5">
        <f>'a28'!Q35</f>
        <v>30.492312414603106</v>
      </c>
      <c r="AJ35" s="5">
        <f t="shared" ref="AJ35:AJ40" si="161">AI35/AK35</f>
        <v>0.13092728730137942</v>
      </c>
      <c r="AK35" s="223">
        <f t="shared" ref="AK35:AK40" si="162">AC35+AE35+AG35+AI35</f>
        <v>232.89501404251462</v>
      </c>
      <c r="AL35" s="5">
        <f>'a28'!S35</f>
        <v>69.262730080164701</v>
      </c>
      <c r="AM35" s="5">
        <f t="shared" ref="AM35:AM40" si="163">AL35/AT35</f>
        <v>0.29327701646724952</v>
      </c>
      <c r="AN35" s="5">
        <f t="shared" si="110"/>
        <v>100</v>
      </c>
      <c r="AO35" s="5">
        <f t="shared" ref="AO35:AO40" si="164">AN35/AT35</f>
        <v>0.42342687925787881</v>
      </c>
      <c r="AP35" s="24">
        <v>36.401098901098898</v>
      </c>
      <c r="AQ35" s="5">
        <f t="shared" ref="AQ35:AQ40" si="165">AP35/AT35</f>
        <v>0.15413203709249707</v>
      </c>
      <c r="AR35" s="5">
        <f>'a28'!U35</f>
        <v>30.504456261434004</v>
      </c>
      <c r="AS35" s="5">
        <f t="shared" ref="AS35:AS40" si="166">AR35/AT35</f>
        <v>0.12916406718237461</v>
      </c>
      <c r="AT35" s="223">
        <f t="shared" ref="AT35:AT40" si="167">AL35+AN35+AP35+AR35</f>
        <v>236.16828524269761</v>
      </c>
      <c r="AU35" s="5">
        <f>'a28'!W35</f>
        <v>69.395945774527135</v>
      </c>
      <c r="AV35" s="5">
        <f t="shared" si="119"/>
        <v>0.29653940366868942</v>
      </c>
      <c r="AW35" s="5">
        <f t="shared" si="111"/>
        <v>100</v>
      </c>
      <c r="AX35" s="5">
        <f t="shared" si="120"/>
        <v>0.42731517001320102</v>
      </c>
      <c r="AY35" s="71">
        <v>35.201242396790477</v>
      </c>
      <c r="AZ35" s="5">
        <f t="shared" si="121"/>
        <v>0.15042024879460422</v>
      </c>
      <c r="BA35" s="5">
        <f>'a28'!Y35</f>
        <v>29.422118929131692</v>
      </c>
      <c r="BB35" s="5">
        <f t="shared" si="122"/>
        <v>0.12572517752350529</v>
      </c>
      <c r="BC35" s="223">
        <f t="shared" si="123"/>
        <v>234.01930710044931</v>
      </c>
      <c r="BD35" s="5">
        <f>'a28'!AA35</f>
        <v>69.193875101056307</v>
      </c>
      <c r="BE35" s="5">
        <f t="shared" si="124"/>
        <v>0.29343278942034889</v>
      </c>
      <c r="BF35" s="5">
        <f t="shared" si="112"/>
        <v>100</v>
      </c>
      <c r="BG35" s="5">
        <f t="shared" si="125"/>
        <v>0.42407335763721288</v>
      </c>
      <c r="BH35" s="71">
        <v>38.918750486873883</v>
      </c>
      <c r="BI35" s="5">
        <f t="shared" si="126"/>
        <v>0.16504405194013522</v>
      </c>
      <c r="BJ35" s="5">
        <f>'a28'!AC35</f>
        <v>27.695633051954001</v>
      </c>
      <c r="BK35" s="5">
        <f t="shared" si="127"/>
        <v>0.11744980100230304</v>
      </c>
      <c r="BL35" s="223">
        <f t="shared" si="128"/>
        <v>235.80825863988417</v>
      </c>
      <c r="BM35" s="5">
        <f>'a28'!AE35</f>
        <v>67.142082900654088</v>
      </c>
      <c r="BN35" s="5">
        <f t="shared" si="129"/>
        <v>0.2890970741237468</v>
      </c>
      <c r="BO35" s="5">
        <f t="shared" si="113"/>
        <v>100</v>
      </c>
      <c r="BP35" s="5">
        <f t="shared" si="130"/>
        <v>0.43057507547316565</v>
      </c>
      <c r="BQ35" s="71">
        <v>38.495575221238937</v>
      </c>
      <c r="BR35" s="5">
        <f t="shared" si="131"/>
        <v>0.1657523520626788</v>
      </c>
      <c r="BS35" s="5">
        <f>'a28'!AG35</f>
        <v>26.60987708461758</v>
      </c>
      <c r="BT35" s="5">
        <f t="shared" si="132"/>
        <v>0.11457549834040875</v>
      </c>
      <c r="BU35" s="223">
        <f t="shared" si="133"/>
        <v>232.24753520651061</v>
      </c>
      <c r="BV35" s="5">
        <f>'a28'!AI35</f>
        <v>66.511788370791777</v>
      </c>
      <c r="BW35" s="5">
        <f t="shared" si="134"/>
        <v>0.28887108517805521</v>
      </c>
      <c r="BX35" s="5">
        <f t="shared" si="114"/>
        <v>100</v>
      </c>
      <c r="BY35" s="5">
        <f t="shared" si="135"/>
        <v>0.43431561871054886</v>
      </c>
      <c r="BZ35" s="71">
        <v>37.254901960784316</v>
      </c>
      <c r="CA35" s="5">
        <f t="shared" si="136"/>
        <v>0.16180385795098881</v>
      </c>
      <c r="CB35" s="5">
        <f>'a28'!AK35</f>
        <v>26.480612993348419</v>
      </c>
      <c r="CC35" s="5">
        <f t="shared" si="137"/>
        <v>0.11500943816040718</v>
      </c>
      <c r="CD35" s="223">
        <f t="shared" si="138"/>
        <v>230.2473033249245</v>
      </c>
      <c r="CE35" s="5">
        <f>'a28'!AM35</f>
        <v>71.245851465475766</v>
      </c>
      <c r="CF35" s="5">
        <f t="shared" si="139"/>
        <v>0.29941255975044728</v>
      </c>
      <c r="CG35" s="5">
        <f t="shared" si="115"/>
        <v>100</v>
      </c>
      <c r="CH35" s="5">
        <f t="shared" si="140"/>
        <v>0.42025262326401736</v>
      </c>
      <c r="CI35" s="71">
        <v>40.793122573488631</v>
      </c>
      <c r="CJ35" s="5">
        <f t="shared" si="141"/>
        <v>0.171434167726392</v>
      </c>
      <c r="CK35" s="5">
        <f>'a28'!AO35</f>
        <v>25.913139676162881</v>
      </c>
      <c r="CL35" s="5">
        <f t="shared" si="142"/>
        <v>0.1089006492591434</v>
      </c>
      <c r="CM35" s="223">
        <f t="shared" si="143"/>
        <v>237.95211371512727</v>
      </c>
      <c r="CN35" s="5">
        <f>'a28'!AQ35</f>
        <v>69.70703861432898</v>
      </c>
      <c r="CO35" s="5">
        <f t="shared" si="144"/>
        <v>0.29695530039653872</v>
      </c>
      <c r="CP35" s="5">
        <f t="shared" si="116"/>
        <v>100</v>
      </c>
      <c r="CQ35" s="5">
        <f t="shared" si="145"/>
        <v>0.42600475690771433</v>
      </c>
      <c r="CR35" s="71">
        <v>36.154916512059373</v>
      </c>
      <c r="CS35" s="5">
        <f t="shared" si="146"/>
        <v>0.15402166419738561</v>
      </c>
      <c r="CT35" s="5">
        <f>'a28'!AS35</f>
        <v>28.877207708037588</v>
      </c>
      <c r="CU35" s="5">
        <f t="shared" si="147"/>
        <v>0.12301827849836128</v>
      </c>
      <c r="CV35" s="223">
        <f t="shared" si="148"/>
        <v>234.73916283442594</v>
      </c>
    </row>
    <row r="36" spans="1:100" ht="12.75" customHeight="1" x14ac:dyDescent="0.2">
      <c r="A36" s="1">
        <v>2010</v>
      </c>
      <c r="B36" s="5">
        <f>'a28'!C36</f>
        <v>69.337084486098917</v>
      </c>
      <c r="C36" s="6">
        <f>B36/J36</f>
        <v>0.29429752630367539</v>
      </c>
      <c r="D36" s="5">
        <f t="shared" si="105"/>
        <v>100</v>
      </c>
      <c r="E36" s="6">
        <f t="shared" si="54"/>
        <v>0.42444462221753471</v>
      </c>
      <c r="F36" s="5">
        <v>37.793759215237863</v>
      </c>
      <c r="G36" s="6">
        <f t="shared" si="149"/>
        <v>0.16041357852292107</v>
      </c>
      <c r="H36" s="5">
        <f>'a28'!E36</f>
        <v>28.471151860638777</v>
      </c>
      <c r="I36" s="6">
        <f t="shared" si="106"/>
        <v>0.12084427295586886</v>
      </c>
      <c r="J36" s="223">
        <f t="shared" si="2"/>
        <v>235.60199556197554</v>
      </c>
      <c r="K36" s="5">
        <f>'a28'!G36</f>
        <v>70.140919000310348</v>
      </c>
      <c r="L36" s="5">
        <f t="shared" si="150"/>
        <v>0.29634274136153743</v>
      </c>
      <c r="M36" s="5">
        <f t="shared" si="107"/>
        <v>100</v>
      </c>
      <c r="N36" s="5">
        <f t="shared" si="151"/>
        <v>0.42249623413150067</v>
      </c>
      <c r="O36" s="5">
        <v>34.757281553398059</v>
      </c>
      <c r="P36" s="5">
        <f t="shared" si="152"/>
        <v>0.14684820564958956</v>
      </c>
      <c r="Q36" s="5">
        <f>'a28'!I36</f>
        <v>31.790299654024313</v>
      </c>
      <c r="R36" s="5">
        <f t="shared" si="153"/>
        <v>0.1343128188573722</v>
      </c>
      <c r="S36" s="223">
        <f t="shared" si="117"/>
        <v>236.68850020773274</v>
      </c>
      <c r="T36" s="5">
        <f>'a28'!K36</f>
        <v>68.074891982717233</v>
      </c>
      <c r="U36" s="5">
        <f t="shared" si="154"/>
        <v>0.29105672889812145</v>
      </c>
      <c r="V36" s="5">
        <f t="shared" si="108"/>
        <v>100</v>
      </c>
      <c r="W36" s="5">
        <f t="shared" si="155"/>
        <v>0.42755371388913049</v>
      </c>
      <c r="X36" s="71">
        <v>35.460992907801419</v>
      </c>
      <c r="Y36" s="5">
        <f t="shared" si="156"/>
        <v>0.15161479215926613</v>
      </c>
      <c r="Z36" s="5">
        <f>'a28'!M36</f>
        <v>30.352856457033123</v>
      </c>
      <c r="AA36" s="5">
        <f t="shared" si="157"/>
        <v>0.12977476505348187</v>
      </c>
      <c r="AB36" s="223">
        <f t="shared" si="118"/>
        <v>233.88874134755179</v>
      </c>
      <c r="AC36" s="5">
        <f>'a28'!O36</f>
        <v>69.218718157733846</v>
      </c>
      <c r="AD36" s="5">
        <f t="shared" si="158"/>
        <v>0.29684055396342712</v>
      </c>
      <c r="AE36" s="5">
        <f t="shared" si="109"/>
        <v>100</v>
      </c>
      <c r="AF36" s="5">
        <f t="shared" si="159"/>
        <v>0.42884433844468844</v>
      </c>
      <c r="AG36" s="71">
        <v>33.15098468271335</v>
      </c>
      <c r="AH36" s="5">
        <f t="shared" si="160"/>
        <v>0.14216612095048206</v>
      </c>
      <c r="AI36" s="5">
        <f>'a28'!Q36</f>
        <v>30.815140785272739</v>
      </c>
      <c r="AJ36" s="5">
        <f t="shared" si="161"/>
        <v>0.13214898664140223</v>
      </c>
      <c r="AK36" s="223">
        <f t="shared" si="162"/>
        <v>233.18484362571996</v>
      </c>
      <c r="AL36" s="5">
        <f>'a28'!S36</f>
        <v>69.115471545773502</v>
      </c>
      <c r="AM36" s="5">
        <f t="shared" si="163"/>
        <v>0.29476918503136218</v>
      </c>
      <c r="AN36" s="5">
        <f t="shared" si="110"/>
        <v>100</v>
      </c>
      <c r="AO36" s="5">
        <f t="shared" si="164"/>
        <v>0.42648798950339756</v>
      </c>
      <c r="AP36" s="24">
        <v>34.473324213406293</v>
      </c>
      <c r="AQ36" s="5">
        <f t="shared" si="165"/>
        <v>0.14702458735274443</v>
      </c>
      <c r="AR36" s="5">
        <f>'a28'!U36</f>
        <v>30.884395658097773</v>
      </c>
      <c r="AS36" s="5">
        <f t="shared" si="166"/>
        <v>0.13171823811249581</v>
      </c>
      <c r="AT36" s="223">
        <f t="shared" si="167"/>
        <v>234.47319141727758</v>
      </c>
      <c r="AU36" s="5">
        <f>'a28'!W36</f>
        <v>69.191204113157994</v>
      </c>
      <c r="AV36" s="5">
        <f t="shared" si="119"/>
        <v>0.29480411783385368</v>
      </c>
      <c r="AW36" s="5">
        <f t="shared" si="111"/>
        <v>100</v>
      </c>
      <c r="AX36" s="5">
        <f t="shared" si="120"/>
        <v>0.42607166851977246</v>
      </c>
      <c r="AY36" s="71">
        <v>35.965698195315497</v>
      </c>
      <c r="AZ36" s="5">
        <f t="shared" si="121"/>
        <v>0.15323965039556645</v>
      </c>
      <c r="BA36" s="5">
        <f>'a28'!Y36</f>
        <v>29.545396362106512</v>
      </c>
      <c r="BB36" s="5">
        <f t="shared" si="122"/>
        <v>0.12588456325080738</v>
      </c>
      <c r="BC36" s="223">
        <f t="shared" si="123"/>
        <v>234.70229867058001</v>
      </c>
      <c r="BD36" s="5">
        <f>'a28'!AA36</f>
        <v>69.200952675225579</v>
      </c>
      <c r="BE36" s="5">
        <f t="shared" si="124"/>
        <v>0.29244266616982634</v>
      </c>
      <c r="BF36" s="5">
        <f t="shared" si="112"/>
        <v>100</v>
      </c>
      <c r="BG36" s="5">
        <f t="shared" si="125"/>
        <v>0.42259919100004356</v>
      </c>
      <c r="BH36" s="71">
        <v>39.298651252408476</v>
      </c>
      <c r="BI36" s="5">
        <f t="shared" si="126"/>
        <v>0.16607578226660671</v>
      </c>
      <c r="BJ36" s="5">
        <f>'a28'!AC36</f>
        <v>28.131232405390762</v>
      </c>
      <c r="BK36" s="5">
        <f t="shared" si="127"/>
        <v>0.11888236056352346</v>
      </c>
      <c r="BL36" s="223">
        <f t="shared" si="128"/>
        <v>236.6308363330248</v>
      </c>
      <c r="BM36" s="5">
        <f>'a28'!AE36</f>
        <v>67.166865173306945</v>
      </c>
      <c r="BN36" s="5">
        <f t="shared" si="129"/>
        <v>0.29002029965104842</v>
      </c>
      <c r="BO36" s="5">
        <f t="shared" si="113"/>
        <v>100</v>
      </c>
      <c r="BP36" s="5">
        <f t="shared" si="130"/>
        <v>0.43179073327707806</v>
      </c>
      <c r="BQ36" s="71">
        <v>37.620297462817149</v>
      </c>
      <c r="BR36" s="5">
        <f t="shared" si="131"/>
        <v>0.16244095827571617</v>
      </c>
      <c r="BS36" s="5">
        <f>'a28'!AG36</f>
        <v>26.806505993699119</v>
      </c>
      <c r="BT36" s="5">
        <f t="shared" si="132"/>
        <v>0.11574800879615731</v>
      </c>
      <c r="BU36" s="223">
        <f t="shared" si="133"/>
        <v>231.59366862982321</v>
      </c>
      <c r="BV36" s="5">
        <f>'a28'!AI36</f>
        <v>66.695801701688936</v>
      </c>
      <c r="BW36" s="5">
        <f t="shared" si="134"/>
        <v>0.287707873899887</v>
      </c>
      <c r="BX36" s="5">
        <f t="shared" si="114"/>
        <v>100</v>
      </c>
      <c r="BY36" s="5">
        <f t="shared" si="135"/>
        <v>0.43137328971127936</v>
      </c>
      <c r="BZ36" s="71">
        <v>38.414634146341463</v>
      </c>
      <c r="CA36" s="5">
        <f t="shared" si="136"/>
        <v>0.16571047104762562</v>
      </c>
      <c r="CB36" s="5">
        <f>'a28'!AK36</f>
        <v>26.707347925579167</v>
      </c>
      <c r="CC36" s="5">
        <f t="shared" si="137"/>
        <v>0.11520836534120799</v>
      </c>
      <c r="CD36" s="223">
        <f t="shared" si="138"/>
        <v>231.81778377360956</v>
      </c>
      <c r="CE36" s="5">
        <f>'a28'!AM36</f>
        <v>71.117927045977282</v>
      </c>
      <c r="CF36" s="5">
        <f t="shared" si="139"/>
        <v>0.29899497887373411</v>
      </c>
      <c r="CG36" s="5">
        <f t="shared" si="115"/>
        <v>100</v>
      </c>
      <c r="CH36" s="5">
        <f t="shared" si="140"/>
        <v>0.42042139203584461</v>
      </c>
      <c r="CI36" s="71">
        <v>40.480742966402623</v>
      </c>
      <c r="CJ36" s="5">
        <f t="shared" si="141"/>
        <v>0.17018970308580214</v>
      </c>
      <c r="CK36" s="5">
        <f>'a28'!AO36</f>
        <v>26.257923144692647</v>
      </c>
      <c r="CL36" s="5">
        <f t="shared" si="142"/>
        <v>0.11039392600461904</v>
      </c>
      <c r="CM36" s="223">
        <f t="shared" si="143"/>
        <v>237.85659315707258</v>
      </c>
      <c r="CN36" s="5">
        <f>'a28'!AQ36</f>
        <v>69.683849069668128</v>
      </c>
      <c r="CO36" s="5">
        <f t="shared" si="144"/>
        <v>0.29663237002549131</v>
      </c>
      <c r="CP36" s="5">
        <f t="shared" si="116"/>
        <v>100</v>
      </c>
      <c r="CQ36" s="5">
        <f t="shared" si="145"/>
        <v>0.42568310158775224</v>
      </c>
      <c r="CR36" s="71">
        <v>36.202938475665746</v>
      </c>
      <c r="CS36" s="5">
        <f t="shared" si="146"/>
        <v>0.15410979136911968</v>
      </c>
      <c r="CT36" s="5">
        <f>'a28'!AS36</f>
        <v>29.029749256363761</v>
      </c>
      <c r="CU36" s="5">
        <f t="shared" si="147"/>
        <v>0.1235747370176367</v>
      </c>
      <c r="CV36" s="223">
        <f t="shared" si="148"/>
        <v>234.91653680169765</v>
      </c>
    </row>
    <row r="37" spans="1:100" ht="12.75" customHeight="1" x14ac:dyDescent="0.2">
      <c r="A37" s="1">
        <v>2011</v>
      </c>
      <c r="B37" s="5">
        <f>'a28'!C37</f>
        <v>69.178249559010084</v>
      </c>
      <c r="C37" s="6">
        <f>B37/J37</f>
        <v>0.29472431778971175</v>
      </c>
      <c r="D37" s="5">
        <f t="shared" si="105"/>
        <v>100</v>
      </c>
      <c r="E37" s="6">
        <f t="shared" ref="E37:E42" si="168">D37/J37</f>
        <v>0.42603610190845825</v>
      </c>
      <c r="F37" s="5">
        <v>36.964482419839825</v>
      </c>
      <c r="G37" s="6">
        <f t="shared" si="149"/>
        <v>0.15748203999212293</v>
      </c>
      <c r="H37" s="5">
        <f>'a28'!E37</f>
        <v>28.579160255266128</v>
      </c>
      <c r="I37" s="6">
        <f t="shared" si="106"/>
        <v>0.12175754030970719</v>
      </c>
      <c r="J37" s="223">
        <f t="shared" ref="J37:J43" si="169">B37+D37+F37+H37</f>
        <v>234.72189223411601</v>
      </c>
      <c r="K37" s="5">
        <f>'a28'!G37</f>
        <v>69.636445028621495</v>
      </c>
      <c r="L37" s="5">
        <f t="shared" si="150"/>
        <v>0.29313915603213719</v>
      </c>
      <c r="M37" s="5">
        <f t="shared" si="107"/>
        <v>100</v>
      </c>
      <c r="N37" s="5">
        <f t="shared" si="151"/>
        <v>0.42095652055709215</v>
      </c>
      <c r="O37" s="5">
        <v>36.100386100386103</v>
      </c>
      <c r="P37" s="5">
        <f t="shared" si="152"/>
        <v>0.15196692923586147</v>
      </c>
      <c r="Q37" s="5">
        <f>'a28'!I37</f>
        <v>31.817393871855682</v>
      </c>
      <c r="R37" s="5">
        <f t="shared" si="153"/>
        <v>0.13393739417490913</v>
      </c>
      <c r="S37" s="223">
        <f t="shared" si="117"/>
        <v>237.55422500086328</v>
      </c>
      <c r="T37" s="5">
        <f>'a28'!K37</f>
        <v>68.028321683180707</v>
      </c>
      <c r="U37" s="5">
        <f t="shared" si="154"/>
        <v>0.29204028470425486</v>
      </c>
      <c r="V37" s="5">
        <f t="shared" si="108"/>
        <v>100</v>
      </c>
      <c r="W37" s="5">
        <f t="shared" si="155"/>
        <v>0.42929220871321122</v>
      </c>
      <c r="X37" s="71">
        <v>34.507042253521128</v>
      </c>
      <c r="Y37" s="5">
        <f t="shared" si="156"/>
        <v>0.14813604385174192</v>
      </c>
      <c r="Z37" s="5">
        <f>'a28'!M37</f>
        <v>30.406203532567154</v>
      </c>
      <c r="AA37" s="5">
        <f t="shared" si="157"/>
        <v>0.130531462730792</v>
      </c>
      <c r="AB37" s="223">
        <f t="shared" si="118"/>
        <v>232.94156746926899</v>
      </c>
      <c r="AC37" s="5">
        <f>'a28'!O37</f>
        <v>69.078111842558215</v>
      </c>
      <c r="AD37" s="5">
        <f t="shared" si="158"/>
        <v>0.29729838542203429</v>
      </c>
      <c r="AE37" s="5">
        <f t="shared" si="109"/>
        <v>100</v>
      </c>
      <c r="AF37" s="5">
        <f t="shared" si="159"/>
        <v>0.43038001110920959</v>
      </c>
      <c r="AG37" s="71">
        <v>32.349726775956285</v>
      </c>
      <c r="AH37" s="5">
        <f t="shared" si="160"/>
        <v>0.13922675769215961</v>
      </c>
      <c r="AI37" s="5">
        <f>'a28'!Q37</f>
        <v>30.924959882215241</v>
      </c>
      <c r="AJ37" s="5">
        <f t="shared" si="161"/>
        <v>0.13309484577659655</v>
      </c>
      <c r="AK37" s="223">
        <f t="shared" si="162"/>
        <v>232.35279850072973</v>
      </c>
      <c r="AL37" s="5">
        <f>'a28'!S37</f>
        <v>68.883256792705041</v>
      </c>
      <c r="AM37" s="5">
        <f t="shared" si="163"/>
        <v>0.2959957972445702</v>
      </c>
      <c r="AN37" s="5">
        <f t="shared" si="110"/>
        <v>100</v>
      </c>
      <c r="AO37" s="5">
        <f t="shared" si="164"/>
        <v>0.429706449762284</v>
      </c>
      <c r="AP37" s="24">
        <v>32.742155525238751</v>
      </c>
      <c r="AQ37" s="5">
        <f t="shared" si="165"/>
        <v>0.14069515408314895</v>
      </c>
      <c r="AR37" s="5">
        <f>'a28'!U37</f>
        <v>31.091597294829203</v>
      </c>
      <c r="AS37" s="5">
        <f t="shared" si="166"/>
        <v>0.1336025989099969</v>
      </c>
      <c r="AT37" s="223">
        <f t="shared" si="167"/>
        <v>232.71700961277298</v>
      </c>
      <c r="AU37" s="5">
        <f>'a28'!W37</f>
        <v>68.902747073732357</v>
      </c>
      <c r="AV37" s="5">
        <f t="shared" si="119"/>
        <v>0.2953341367372958</v>
      </c>
      <c r="AW37" s="5">
        <f t="shared" si="111"/>
        <v>100</v>
      </c>
      <c r="AX37" s="5">
        <f t="shared" si="120"/>
        <v>0.42862461843685384</v>
      </c>
      <c r="AY37" s="71">
        <v>34.904942965779469</v>
      </c>
      <c r="AZ37" s="5">
        <f t="shared" si="121"/>
        <v>0.1496111786026737</v>
      </c>
      <c r="BA37" s="5">
        <f>'a28'!Y37</f>
        <v>29.496687960727247</v>
      </c>
      <c r="BB37" s="5">
        <f t="shared" si="122"/>
        <v>0.12643006622317657</v>
      </c>
      <c r="BC37" s="223">
        <f t="shared" si="123"/>
        <v>233.3043780002391</v>
      </c>
      <c r="BD37" s="5">
        <f>'a28'!AA37</f>
        <v>69.113833187117351</v>
      </c>
      <c r="BE37" s="5">
        <f t="shared" si="124"/>
        <v>0.29271729304053612</v>
      </c>
      <c r="BF37" s="5">
        <f t="shared" si="112"/>
        <v>100</v>
      </c>
      <c r="BG37" s="5">
        <f t="shared" si="125"/>
        <v>0.42352924088009908</v>
      </c>
      <c r="BH37" s="71">
        <v>38.651616839536302</v>
      </c>
      <c r="BI37" s="5">
        <f t="shared" si="126"/>
        <v>0.16370089938837265</v>
      </c>
      <c r="BJ37" s="5">
        <f>'a28'!AC37</f>
        <v>28.345756350027091</v>
      </c>
      <c r="BK37" s="5">
        <f t="shared" si="127"/>
        <v>0.12005256669099222</v>
      </c>
      <c r="BL37" s="223">
        <f t="shared" si="128"/>
        <v>236.11120637668074</v>
      </c>
      <c r="BM37" s="5">
        <f>'a28'!AE37</f>
        <v>67.148091422325976</v>
      </c>
      <c r="BN37" s="5">
        <f t="shared" si="129"/>
        <v>0.28933156528673915</v>
      </c>
      <c r="BO37" s="5">
        <f t="shared" si="113"/>
        <v>100</v>
      </c>
      <c r="BP37" s="5">
        <f t="shared" si="130"/>
        <v>0.43088576184093846</v>
      </c>
      <c r="BQ37" s="71">
        <v>38.11581676750216</v>
      </c>
      <c r="BR37" s="5">
        <f t="shared" si="131"/>
        <v>0.16423562746054785</v>
      </c>
      <c r="BS37" s="5">
        <f>'a28'!AG37</f>
        <v>26.816166985445367</v>
      </c>
      <c r="BT37" s="5">
        <f t="shared" si="132"/>
        <v>0.11554704541177449</v>
      </c>
      <c r="BU37" s="223">
        <f t="shared" si="133"/>
        <v>232.08007517527352</v>
      </c>
      <c r="BV37" s="5">
        <f>'a28'!AI37</f>
        <v>66.796382714578087</v>
      </c>
      <c r="BW37" s="5">
        <f t="shared" si="134"/>
        <v>0.28828861135290085</v>
      </c>
      <c r="BX37" s="5">
        <f t="shared" si="114"/>
        <v>100</v>
      </c>
      <c r="BY37" s="5">
        <f t="shared" si="135"/>
        <v>0.43159314866609211</v>
      </c>
      <c r="BZ37" s="71">
        <v>38.138138138138139</v>
      </c>
      <c r="CA37" s="5">
        <f t="shared" si="136"/>
        <v>0.16460159123301413</v>
      </c>
      <c r="CB37" s="5">
        <f>'a28'!AK37</f>
        <v>26.765172038762795</v>
      </c>
      <c r="CC37" s="5">
        <f t="shared" si="137"/>
        <v>0.11551664874799283</v>
      </c>
      <c r="CD37" s="223">
        <f t="shared" si="138"/>
        <v>231.69969289147903</v>
      </c>
      <c r="CE37" s="5">
        <f>'a28'!AM37</f>
        <v>70.938259447343441</v>
      </c>
      <c r="CF37" s="5">
        <f t="shared" si="139"/>
        <v>0.29945654746802353</v>
      </c>
      <c r="CG37" s="5">
        <f t="shared" si="115"/>
        <v>100</v>
      </c>
      <c r="CH37" s="5">
        <f t="shared" si="140"/>
        <v>0.42213686916057802</v>
      </c>
      <c r="CI37" s="71">
        <v>39.544846050870149</v>
      </c>
      <c r="CJ37" s="5">
        <f t="shared" si="141"/>
        <v>0.16693337503351371</v>
      </c>
      <c r="CK37" s="5">
        <f>'a28'!AO37</f>
        <v>26.4068875480007</v>
      </c>
      <c r="CL37" s="5">
        <f t="shared" si="142"/>
        <v>0.11147320833788468</v>
      </c>
      <c r="CM37" s="223">
        <f t="shared" si="143"/>
        <v>236.8899930462143</v>
      </c>
      <c r="CN37" s="5">
        <f>'a28'!AQ37</f>
        <v>69.496864771874712</v>
      </c>
      <c r="CO37" s="5">
        <f t="shared" si="144"/>
        <v>0.29788348102805784</v>
      </c>
      <c r="CP37" s="5">
        <f t="shared" si="116"/>
        <v>100</v>
      </c>
      <c r="CQ37" s="5">
        <f t="shared" si="145"/>
        <v>0.42862866117179271</v>
      </c>
      <c r="CR37" s="71">
        <v>34.684582099749491</v>
      </c>
      <c r="CS37" s="5">
        <f t="shared" si="146"/>
        <v>0.14866805988718751</v>
      </c>
      <c r="CT37" s="5">
        <f>'a28'!AS37</f>
        <v>29.120730651031934</v>
      </c>
      <c r="CU37" s="5">
        <f t="shared" si="147"/>
        <v>0.12481979791296205</v>
      </c>
      <c r="CV37" s="223">
        <f t="shared" si="148"/>
        <v>233.30217752265611</v>
      </c>
    </row>
    <row r="38" spans="1:100" ht="12.75" customHeight="1" x14ac:dyDescent="0.2">
      <c r="A38" s="1">
        <v>2012</v>
      </c>
      <c r="B38" s="5">
        <f>'a28'!C38</f>
        <v>68.846596537158064</v>
      </c>
      <c r="C38" s="6">
        <f>B38/J38</f>
        <v>0.2940832481084068</v>
      </c>
      <c r="D38" s="5">
        <f t="shared" si="105"/>
        <v>100</v>
      </c>
      <c r="E38" s="6">
        <f t="shared" si="168"/>
        <v>0.42715727850059143</v>
      </c>
      <c r="F38" s="5">
        <v>36.780525183460547</v>
      </c>
      <c r="G38" s="6">
        <f t="shared" si="149"/>
        <v>0.15711069039189474</v>
      </c>
      <c r="H38" s="5">
        <f>'a28'!E38</f>
        <v>28.478686685643972</v>
      </c>
      <c r="I38" s="6">
        <f t="shared" ref="I38:I43" si="170">H38/J38</f>
        <v>0.12164878299910707</v>
      </c>
      <c r="J38" s="223">
        <f t="shared" si="169"/>
        <v>234.10580840626258</v>
      </c>
      <c r="K38" s="5">
        <f>'a28'!G38</f>
        <v>69.128241185021892</v>
      </c>
      <c r="L38" s="5">
        <f t="shared" si="150"/>
        <v>0.29568398148200203</v>
      </c>
      <c r="M38" s="5">
        <f t="shared" si="107"/>
        <v>100</v>
      </c>
      <c r="N38" s="5">
        <f t="shared" si="151"/>
        <v>0.4277325394271253</v>
      </c>
      <c r="O38" s="5">
        <v>32.75529865125241</v>
      </c>
      <c r="P38" s="5">
        <f t="shared" si="152"/>
        <v>0.14010507071794084</v>
      </c>
      <c r="Q38" s="5">
        <f>'a28'!I38</f>
        <v>31.907417788630553</v>
      </c>
      <c r="R38" s="5">
        <f t="shared" si="153"/>
        <v>0.13647840837293176</v>
      </c>
      <c r="S38" s="223">
        <f t="shared" si="117"/>
        <v>233.79095762490488</v>
      </c>
      <c r="T38" s="5">
        <f>'a28'!K38</f>
        <v>67.611397707994328</v>
      </c>
      <c r="U38" s="5">
        <f t="shared" si="154"/>
        <v>0.2864343620535334</v>
      </c>
      <c r="V38" s="5">
        <f t="shared" si="108"/>
        <v>100</v>
      </c>
      <c r="W38" s="5">
        <f t="shared" si="155"/>
        <v>0.42364804125276295</v>
      </c>
      <c r="X38" s="71">
        <v>38.028169014084504</v>
      </c>
      <c r="Y38" s="5">
        <f t="shared" si="156"/>
        <v>0.16110559315245912</v>
      </c>
      <c r="Z38" s="5">
        <f>'a28'!M38</f>
        <v>30.405428798947476</v>
      </c>
      <c r="AA38" s="5">
        <f t="shared" si="157"/>
        <v>0.12881200354124447</v>
      </c>
      <c r="AB38" s="223">
        <f t="shared" si="118"/>
        <v>236.04499552102632</v>
      </c>
      <c r="AC38" s="5">
        <f>'a28'!O38</f>
        <v>68.539796408468106</v>
      </c>
      <c r="AD38" s="5">
        <f t="shared" si="158"/>
        <v>0.29911501327385648</v>
      </c>
      <c r="AE38" s="5">
        <f t="shared" si="109"/>
        <v>100</v>
      </c>
      <c r="AF38" s="5">
        <f t="shared" si="159"/>
        <v>0.43641071165612733</v>
      </c>
      <c r="AG38" s="71">
        <v>29.714912280701753</v>
      </c>
      <c r="AH38" s="5">
        <f t="shared" si="160"/>
        <v>0.12967906015220451</v>
      </c>
      <c r="AI38" s="5">
        <f>'a28'!Q38</f>
        <v>30.887237942964259</v>
      </c>
      <c r="AJ38" s="5">
        <f t="shared" si="161"/>
        <v>0.13479521491781171</v>
      </c>
      <c r="AK38" s="223">
        <f t="shared" si="162"/>
        <v>229.14194663213411</v>
      </c>
      <c r="AL38" s="5">
        <f>'a28'!S38</f>
        <v>68.332363831103478</v>
      </c>
      <c r="AM38" s="5">
        <f t="shared" si="163"/>
        <v>0.29281495936452967</v>
      </c>
      <c r="AN38" s="5">
        <f t="shared" si="110"/>
        <v>100</v>
      </c>
      <c r="AO38" s="5">
        <f t="shared" si="164"/>
        <v>0.4285157763432243</v>
      </c>
      <c r="AP38" s="24">
        <v>33.923705722070849</v>
      </c>
      <c r="AQ38" s="5">
        <f t="shared" si="165"/>
        <v>0.14536843093932272</v>
      </c>
      <c r="AR38" s="5">
        <f>'a28'!U38</f>
        <v>31.107567261690416</v>
      </c>
      <c r="AS38" s="5">
        <f t="shared" si="166"/>
        <v>0.13330083335292336</v>
      </c>
      <c r="AT38" s="223">
        <f t="shared" si="167"/>
        <v>233.36363681486472</v>
      </c>
      <c r="AU38" s="5">
        <f>'a28'!W38</f>
        <v>68.45489786782521</v>
      </c>
      <c r="AV38" s="5">
        <f t="shared" si="119"/>
        <v>0.29443693359355588</v>
      </c>
      <c r="AW38" s="5">
        <f t="shared" si="111"/>
        <v>100</v>
      </c>
      <c r="AX38" s="5">
        <f t="shared" si="120"/>
        <v>0.43011814021264577</v>
      </c>
      <c r="AY38" s="71">
        <v>34.645470603078479</v>
      </c>
      <c r="AZ38" s="5">
        <f t="shared" si="121"/>
        <v>0.14901645382588008</v>
      </c>
      <c r="BA38" s="5">
        <f>'a28'!Y38</f>
        <v>29.393894501964823</v>
      </c>
      <c r="BB38" s="5">
        <f t="shared" si="122"/>
        <v>0.12642847236791824</v>
      </c>
      <c r="BC38" s="223">
        <f t="shared" si="123"/>
        <v>232.49426297286851</v>
      </c>
      <c r="BD38" s="5">
        <f>'a28'!AA38</f>
        <v>68.801788840267491</v>
      </c>
      <c r="BE38" s="5">
        <f t="shared" si="124"/>
        <v>0.29219565893881266</v>
      </c>
      <c r="BF38" s="5">
        <f t="shared" si="112"/>
        <v>100</v>
      </c>
      <c r="BG38" s="5">
        <f t="shared" si="125"/>
        <v>0.42469195040434743</v>
      </c>
      <c r="BH38" s="71">
        <v>38.388804841149771</v>
      </c>
      <c r="BI38" s="5">
        <f t="shared" si="126"/>
        <v>0.16303416401679749</v>
      </c>
      <c r="BJ38" s="5">
        <f>'a28'!AC38</f>
        <v>28.274194160194572</v>
      </c>
      <c r="BK38" s="5">
        <f t="shared" si="127"/>
        <v>0.12007822664004242</v>
      </c>
      <c r="BL38" s="223">
        <f t="shared" si="128"/>
        <v>235.46478784161184</v>
      </c>
      <c r="BM38" s="5">
        <f>'a28'!AE38</f>
        <v>66.965816824034064</v>
      </c>
      <c r="BN38" s="5">
        <f t="shared" si="129"/>
        <v>0.28870993628326919</v>
      </c>
      <c r="BO38" s="5">
        <f t="shared" si="113"/>
        <v>100</v>
      </c>
      <c r="BP38" s="5">
        <f t="shared" si="130"/>
        <v>0.43113031390614059</v>
      </c>
      <c r="BQ38" s="71">
        <v>38.395904436860064</v>
      </c>
      <c r="BR38" s="5">
        <f t="shared" si="131"/>
        <v>0.16553638332573656</v>
      </c>
      <c r="BS38" s="5">
        <f>'a28'!AG38</f>
        <v>26.586710047442384</v>
      </c>
      <c r="BT38" s="5">
        <f t="shared" si="132"/>
        <v>0.11462336648485377</v>
      </c>
      <c r="BU38" s="223">
        <f t="shared" si="133"/>
        <v>231.9484313083365</v>
      </c>
      <c r="BV38" s="5">
        <f>'a28'!AI38</f>
        <v>66.700061403225291</v>
      </c>
      <c r="BW38" s="5">
        <f t="shared" si="134"/>
        <v>0.2894287980848434</v>
      </c>
      <c r="BX38" s="5">
        <f t="shared" si="114"/>
        <v>100</v>
      </c>
      <c r="BY38" s="5">
        <f t="shared" si="135"/>
        <v>0.43392583454330674</v>
      </c>
      <c r="BZ38" s="71">
        <v>37.266470009832844</v>
      </c>
      <c r="CA38" s="5">
        <f t="shared" si="136"/>
        <v>0.1617088409949983</v>
      </c>
      <c r="CB38" s="5">
        <f>'a28'!AK38</f>
        <v>26.487597010170777</v>
      </c>
      <c r="CC38" s="5">
        <f t="shared" si="137"/>
        <v>0.11493652637685152</v>
      </c>
      <c r="CD38" s="223">
        <f t="shared" si="138"/>
        <v>230.45412842322892</v>
      </c>
      <c r="CE38" s="5">
        <f>'a28'!AM38</f>
        <v>70.627645471386884</v>
      </c>
      <c r="CF38" s="5">
        <f t="shared" si="139"/>
        <v>0.29815874439464529</v>
      </c>
      <c r="CG38" s="5">
        <f t="shared" si="115"/>
        <v>100</v>
      </c>
      <c r="CH38" s="5">
        <f t="shared" si="140"/>
        <v>0.42215586036410802</v>
      </c>
      <c r="CI38" s="71">
        <v>40.036610878661087</v>
      </c>
      <c r="CJ38" s="5">
        <f t="shared" si="141"/>
        <v>0.16901689911544177</v>
      </c>
      <c r="CK38" s="5">
        <f>'a28'!AO38</f>
        <v>26.215079906827238</v>
      </c>
      <c r="CL38" s="5">
        <f t="shared" si="142"/>
        <v>0.11066849612580494</v>
      </c>
      <c r="CM38" s="223">
        <f t="shared" si="143"/>
        <v>236.87933625687521</v>
      </c>
      <c r="CN38" s="5">
        <f>'a28'!AQ38</f>
        <v>69.279891381633149</v>
      </c>
      <c r="CO38" s="5">
        <f t="shared" si="144"/>
        <v>0.2971193897972641</v>
      </c>
      <c r="CP38" s="5">
        <f t="shared" si="116"/>
        <v>100</v>
      </c>
      <c r="CQ38" s="5">
        <f t="shared" si="145"/>
        <v>0.42886815188632593</v>
      </c>
      <c r="CR38" s="71">
        <v>34.818629646215854</v>
      </c>
      <c r="CS38" s="5">
        <f t="shared" si="146"/>
        <v>0.14932601347587032</v>
      </c>
      <c r="CT38" s="5">
        <f>'a28'!AS38</f>
        <v>29.073374717176133</v>
      </c>
      <c r="CU38" s="5">
        <f t="shared" si="147"/>
        <v>0.12468644484053962</v>
      </c>
      <c r="CV38" s="223">
        <f t="shared" si="148"/>
        <v>233.17189574502515</v>
      </c>
    </row>
    <row r="39" spans="1:100" ht="12.75" customHeight="1" x14ac:dyDescent="0.2">
      <c r="A39" s="1">
        <v>2013</v>
      </c>
      <c r="B39" s="5">
        <f>'a28'!C39</f>
        <v>68.487000025540894</v>
      </c>
      <c r="C39" s="6">
        <f>B39/J39</f>
        <v>0.29399961443227846</v>
      </c>
      <c r="D39" s="5">
        <f t="shared" ref="D39:D49" si="171">D38</f>
        <v>100</v>
      </c>
      <c r="E39" s="6">
        <f t="shared" si="168"/>
        <v>0.42927798607419954</v>
      </c>
      <c r="F39" s="5">
        <v>36.078866009449925</v>
      </c>
      <c r="G39" s="6">
        <f t="shared" si="149"/>
        <v>0.15487862940377556</v>
      </c>
      <c r="H39" s="5">
        <f>'a28'!E39</f>
        <v>28.383419146186061</v>
      </c>
      <c r="I39" s="6">
        <f t="shared" si="170"/>
        <v>0.12184377008974628</v>
      </c>
      <c r="J39" s="223">
        <f t="shared" si="169"/>
        <v>232.94928518117692</v>
      </c>
      <c r="K39" s="5">
        <f>'a28'!G39</f>
        <v>68.63462122362229</v>
      </c>
      <c r="L39" s="5">
        <f t="shared" si="150"/>
        <v>0.29512008763843289</v>
      </c>
      <c r="M39" s="5">
        <f t="shared" si="107"/>
        <v>100</v>
      </c>
      <c r="N39" s="5">
        <f t="shared" si="151"/>
        <v>0.42998720234338533</v>
      </c>
      <c r="O39" s="5">
        <v>31.92307692307692</v>
      </c>
      <c r="P39" s="5">
        <f t="shared" si="152"/>
        <v>0.13726514536346532</v>
      </c>
      <c r="Q39" s="5">
        <f>'a28'!I39</f>
        <v>32.007362987703054</v>
      </c>
      <c r="R39" s="5">
        <f t="shared" si="153"/>
        <v>0.13762756465471657</v>
      </c>
      <c r="S39" s="223">
        <f t="shared" si="117"/>
        <v>232.56506113440224</v>
      </c>
      <c r="T39" s="5">
        <f>'a28'!K39</f>
        <v>66.933903933528782</v>
      </c>
      <c r="U39" s="5">
        <f t="shared" si="154"/>
        <v>0.28705632485507371</v>
      </c>
      <c r="V39" s="5">
        <f t="shared" si="108"/>
        <v>100</v>
      </c>
      <c r="W39" s="5">
        <f t="shared" si="155"/>
        <v>0.42886535520197022</v>
      </c>
      <c r="X39" s="71">
        <v>35.91549295774648</v>
      </c>
      <c r="Y39" s="5">
        <f t="shared" si="156"/>
        <v>0.15402910644577802</v>
      </c>
      <c r="Z39" s="5">
        <f>'a28'!M39</f>
        <v>30.324019396701452</v>
      </c>
      <c r="AA39" s="5">
        <f t="shared" si="157"/>
        <v>0.13004921349717802</v>
      </c>
      <c r="AB39" s="223">
        <f t="shared" si="118"/>
        <v>233.17341628797672</v>
      </c>
      <c r="AC39" s="5">
        <f>'a28'!O39</f>
        <v>67.953241513160137</v>
      </c>
      <c r="AD39" s="5">
        <f t="shared" si="158"/>
        <v>0.2958135800947494</v>
      </c>
      <c r="AE39" s="5">
        <f t="shared" si="109"/>
        <v>100</v>
      </c>
      <c r="AF39" s="5">
        <f t="shared" si="159"/>
        <v>0.43531930708185679</v>
      </c>
      <c r="AG39" s="71">
        <v>30.87912087912088</v>
      </c>
      <c r="AH39" s="5">
        <f t="shared" si="160"/>
        <v>0.13442277504395797</v>
      </c>
      <c r="AI39" s="5">
        <f>'a28'!Q39</f>
        <v>30.884074193877897</v>
      </c>
      <c r="AJ39" s="5">
        <f t="shared" si="161"/>
        <v>0.13444433777943582</v>
      </c>
      <c r="AK39" s="223">
        <f t="shared" si="162"/>
        <v>229.71643658615892</v>
      </c>
      <c r="AL39" s="5">
        <f>'a28'!S39</f>
        <v>67.750682152978996</v>
      </c>
      <c r="AM39" s="5">
        <f t="shared" si="163"/>
        <v>0.29174568367426917</v>
      </c>
      <c r="AN39" s="5">
        <f t="shared" si="110"/>
        <v>100</v>
      </c>
      <c r="AO39" s="5">
        <f t="shared" si="164"/>
        <v>0.43061659957240905</v>
      </c>
      <c r="AP39" s="24">
        <v>33.333333333333329</v>
      </c>
      <c r="AQ39" s="5">
        <f t="shared" si="165"/>
        <v>0.14353886652413633</v>
      </c>
      <c r="AR39" s="5">
        <f>'a28'!U39</f>
        <v>31.141124230311203</v>
      </c>
      <c r="AS39" s="5">
        <f t="shared" si="166"/>
        <v>0.13409885022918563</v>
      </c>
      <c r="AT39" s="223">
        <f t="shared" si="167"/>
        <v>232.22513971662349</v>
      </c>
      <c r="AU39" s="5">
        <f>'a28'!W39</f>
        <v>67.968330800085099</v>
      </c>
      <c r="AV39" s="5">
        <f t="shared" si="119"/>
        <v>0.29526323195584298</v>
      </c>
      <c r="AW39" s="5">
        <f t="shared" si="111"/>
        <v>100</v>
      </c>
      <c r="AX39" s="5">
        <f t="shared" si="120"/>
        <v>0.43441295156166071</v>
      </c>
      <c r="AY39" s="71">
        <v>32.973515752478974</v>
      </c>
      <c r="AZ39" s="5">
        <f t="shared" si="121"/>
        <v>0.14324122301399306</v>
      </c>
      <c r="BA39" s="5">
        <f>'a28'!Y39</f>
        <v>29.253868470462734</v>
      </c>
      <c r="BB39" s="5">
        <f t="shared" si="122"/>
        <v>0.1270825934685032</v>
      </c>
      <c r="BC39" s="223">
        <f t="shared" si="123"/>
        <v>230.19571502302682</v>
      </c>
      <c r="BD39" s="5">
        <f>'a28'!AA39</f>
        <v>68.462049236295528</v>
      </c>
      <c r="BE39" s="5">
        <f t="shared" si="124"/>
        <v>0.29219324881273029</v>
      </c>
      <c r="BF39" s="5">
        <f t="shared" si="112"/>
        <v>100</v>
      </c>
      <c r="BG39" s="5">
        <f t="shared" si="125"/>
        <v>0.42679594325935322</v>
      </c>
      <c r="BH39" s="71">
        <v>37.604979004199166</v>
      </c>
      <c r="BI39" s="5">
        <f t="shared" si="126"/>
        <v>0.16049652485345356</v>
      </c>
      <c r="BJ39" s="5">
        <f>'a28'!AC39</f>
        <v>28.236979516281274</v>
      </c>
      <c r="BK39" s="5">
        <f t="shared" si="127"/>
        <v>0.12051428307446301</v>
      </c>
      <c r="BL39" s="223">
        <f t="shared" si="128"/>
        <v>234.30400775677595</v>
      </c>
      <c r="BM39" s="5">
        <f>'a28'!AE39</f>
        <v>66.73798255966274</v>
      </c>
      <c r="BN39" s="5">
        <f t="shared" si="129"/>
        <v>0.2895008765170119</v>
      </c>
      <c r="BO39" s="5">
        <f t="shared" si="113"/>
        <v>100</v>
      </c>
      <c r="BP39" s="5">
        <f t="shared" si="130"/>
        <v>0.43378727587128146</v>
      </c>
      <c r="BQ39" s="71">
        <v>37.41554054054054</v>
      </c>
      <c r="BR39" s="5">
        <f t="shared" si="131"/>
        <v>0.16230385406332573</v>
      </c>
      <c r="BS39" s="5">
        <f>'a28'!AG39</f>
        <v>26.374216099028569</v>
      </c>
      <c r="BT39" s="5">
        <f t="shared" si="132"/>
        <v>0.11440799354838098</v>
      </c>
      <c r="BU39" s="223">
        <f t="shared" si="133"/>
        <v>230.52773919923183</v>
      </c>
      <c r="BV39" s="5">
        <f>'a28'!AI39</f>
        <v>66.571599136565993</v>
      </c>
      <c r="BW39" s="5">
        <f t="shared" si="134"/>
        <v>0.28763181298562185</v>
      </c>
      <c r="BX39" s="5">
        <f t="shared" si="114"/>
        <v>100</v>
      </c>
      <c r="BY39" s="5">
        <f t="shared" si="135"/>
        <v>0.43206384812173371</v>
      </c>
      <c r="BZ39" s="71">
        <v>38.662790697674424</v>
      </c>
      <c r="CA39" s="5">
        <f t="shared" si="136"/>
        <v>0.1670479412796238</v>
      </c>
      <c r="CB39" s="5">
        <f>'a28'!AK39</f>
        <v>26.212884532082104</v>
      </c>
      <c r="CC39" s="5">
        <f t="shared" si="137"/>
        <v>0.11325639761302064</v>
      </c>
      <c r="CD39" s="223">
        <f t="shared" si="138"/>
        <v>231.44727436632252</v>
      </c>
      <c r="CE39" s="5">
        <f>'a28'!AM39</f>
        <v>70.356101195114178</v>
      </c>
      <c r="CF39" s="5">
        <f t="shared" si="139"/>
        <v>0.29724163590511227</v>
      </c>
      <c r="CG39" s="5">
        <f t="shared" si="115"/>
        <v>100</v>
      </c>
      <c r="CH39" s="5">
        <f t="shared" si="140"/>
        <v>0.42248167657953445</v>
      </c>
      <c r="CI39" s="71">
        <v>40.376782077393074</v>
      </c>
      <c r="CJ39" s="5">
        <f t="shared" si="141"/>
        <v>0.17058450586943524</v>
      </c>
      <c r="CK39" s="5">
        <f>'a28'!AO39</f>
        <v>25.96377256736907</v>
      </c>
      <c r="CL39" s="5">
        <f t="shared" si="142"/>
        <v>0.10969218164591808</v>
      </c>
      <c r="CM39" s="223">
        <f t="shared" si="143"/>
        <v>236.69665583987631</v>
      </c>
      <c r="CN39" s="5">
        <f>'a28'!AQ39</f>
        <v>68.995131115959779</v>
      </c>
      <c r="CO39" s="5">
        <f t="shared" si="144"/>
        <v>0.29681224908843673</v>
      </c>
      <c r="CP39" s="5">
        <f t="shared" si="116"/>
        <v>100</v>
      </c>
      <c r="CQ39" s="5">
        <f t="shared" si="145"/>
        <v>0.43019303578043189</v>
      </c>
      <c r="CR39" s="71">
        <v>34.377758164165932</v>
      </c>
      <c r="CS39" s="5">
        <f t="shared" si="146"/>
        <v>0.14789072147968069</v>
      </c>
      <c r="CT39" s="5">
        <f>'a28'!AS39</f>
        <v>29.080897003479873</v>
      </c>
      <c r="CU39" s="5">
        <f t="shared" si="147"/>
        <v>0.12510399365145072</v>
      </c>
      <c r="CV39" s="223">
        <f t="shared" si="148"/>
        <v>232.45378628360558</v>
      </c>
    </row>
    <row r="40" spans="1:100" ht="12.75" customHeight="1" x14ac:dyDescent="0.2">
      <c r="A40" s="1">
        <v>2014</v>
      </c>
      <c r="B40" s="5">
        <f>'a28'!C40</f>
        <v>68.135282583714769</v>
      </c>
      <c r="C40" s="6">
        <f>B40/J40</f>
        <v>0.29287988541592064</v>
      </c>
      <c r="D40" s="5">
        <f t="shared" si="171"/>
        <v>100</v>
      </c>
      <c r="E40" s="6">
        <f t="shared" si="168"/>
        <v>0.42985054777761034</v>
      </c>
      <c r="F40" s="5">
        <v>36.202809735792336</v>
      </c>
      <c r="G40" s="6">
        <f t="shared" si="149"/>
        <v>0.15561797596018939</v>
      </c>
      <c r="H40" s="5">
        <f>'a28'!E40</f>
        <v>28.300903994478084</v>
      </c>
      <c r="I40" s="6">
        <f t="shared" si="170"/>
        <v>0.12165159084627965</v>
      </c>
      <c r="J40" s="223">
        <f t="shared" si="169"/>
        <v>232.63899631398519</v>
      </c>
      <c r="K40" s="5">
        <f>'a28'!G40</f>
        <v>68.091937041877387</v>
      </c>
      <c r="L40" s="5">
        <f t="shared" si="150"/>
        <v>0.29255251877999722</v>
      </c>
      <c r="M40" s="5">
        <f t="shared" si="107"/>
        <v>100</v>
      </c>
      <c r="N40" s="5">
        <f t="shared" si="151"/>
        <v>0.42964340785322908</v>
      </c>
      <c r="O40" s="5">
        <v>32.629558541266796</v>
      </c>
      <c r="P40" s="5">
        <f t="shared" si="152"/>
        <v>0.14019074728416303</v>
      </c>
      <c r="Q40" s="5">
        <f>'a28'!I40</f>
        <v>32.029660776180464</v>
      </c>
      <c r="R40" s="5">
        <f t="shared" si="153"/>
        <v>0.13761332608261076</v>
      </c>
      <c r="S40" s="223">
        <f t="shared" si="117"/>
        <v>232.75115635932463</v>
      </c>
      <c r="T40" s="5">
        <f>'a28'!K40</f>
        <v>66.290294597314272</v>
      </c>
      <c r="U40" s="5">
        <f t="shared" si="154"/>
        <v>0.28616350768233162</v>
      </c>
      <c r="V40" s="5">
        <f t="shared" si="108"/>
        <v>100</v>
      </c>
      <c r="W40" s="5">
        <f t="shared" si="155"/>
        <v>0.4316823592663977</v>
      </c>
      <c r="X40" s="71">
        <v>35.2112676056338</v>
      </c>
      <c r="Y40" s="5">
        <f t="shared" si="156"/>
        <v>0.15200083072760481</v>
      </c>
      <c r="Z40" s="5">
        <f>'a28'!M40</f>
        <v>30.15024810021167</v>
      </c>
      <c r="AA40" s="5">
        <f t="shared" si="157"/>
        <v>0.13015330232366598</v>
      </c>
      <c r="AB40" s="223">
        <f t="shared" ref="AB40:AB46" si="172">T40+V40+X40+Z40</f>
        <v>231.65181030315972</v>
      </c>
      <c r="AC40" s="5">
        <f>'a28'!O40</f>
        <v>67.393960979687932</v>
      </c>
      <c r="AD40" s="5">
        <f t="shared" si="158"/>
        <v>0.29617841397707173</v>
      </c>
      <c r="AE40" s="5">
        <f t="shared" si="109"/>
        <v>100</v>
      </c>
      <c r="AF40" s="5">
        <f t="shared" si="159"/>
        <v>0.4394732253032847</v>
      </c>
      <c r="AG40" s="71">
        <v>29.295154185022028</v>
      </c>
      <c r="AH40" s="5">
        <f t="shared" si="160"/>
        <v>0.12874435895448649</v>
      </c>
      <c r="AI40" s="5">
        <f>'a28'!Q40</f>
        <v>30.856032622141083</v>
      </c>
      <c r="AJ40" s="5">
        <f t="shared" si="161"/>
        <v>0.13560400176515711</v>
      </c>
      <c r="AK40" s="223">
        <f t="shared" si="162"/>
        <v>227.54514778685103</v>
      </c>
      <c r="AL40" s="5">
        <f>'a28'!S40</f>
        <v>67.117287522556296</v>
      </c>
      <c r="AM40" s="5">
        <f t="shared" si="163"/>
        <v>0.29171105832202948</v>
      </c>
      <c r="AN40" s="5">
        <f t="shared" si="110"/>
        <v>100</v>
      </c>
      <c r="AO40" s="5">
        <f t="shared" si="164"/>
        <v>0.4346287954858028</v>
      </c>
      <c r="AP40" s="24">
        <v>31.836734693877549</v>
      </c>
      <c r="AQ40" s="5">
        <f t="shared" si="165"/>
        <v>0.13837161652201069</v>
      </c>
      <c r="AR40" s="5">
        <f>'a28'!U40</f>
        <v>31.127373767064693</v>
      </c>
      <c r="AS40" s="5">
        <f t="shared" si="166"/>
        <v>0.13528852967015703</v>
      </c>
      <c r="AT40" s="223">
        <f t="shared" si="167"/>
        <v>230.08139598349854</v>
      </c>
      <c r="AU40" s="5">
        <f>'a28'!W40</f>
        <v>67.424110482495621</v>
      </c>
      <c r="AV40" s="5">
        <f t="shared" ref="AV40:AV46" si="173">AU40/BC40</f>
        <v>0.29131117566421993</v>
      </c>
      <c r="AW40" s="5">
        <f t="shared" si="111"/>
        <v>100</v>
      </c>
      <c r="AX40" s="5">
        <f t="shared" ref="AX40:AX46" si="174">AW40/BC40</f>
        <v>0.43205787006986024</v>
      </c>
      <c r="AY40" s="71">
        <v>34.924999999999997</v>
      </c>
      <c r="AZ40" s="5">
        <f t="shared" ref="AZ40:AZ46" si="175">AY40/BC40</f>
        <v>0.15089621112189866</v>
      </c>
      <c r="BA40" s="5">
        <f>'a28'!Y40</f>
        <v>29.10136624144603</v>
      </c>
      <c r="BB40" s="5">
        <f t="shared" ref="BB40:BB46" si="176">BA40/BC40</f>
        <v>0.12573474314402106</v>
      </c>
      <c r="BC40" s="223">
        <f t="shared" ref="BC40:BC46" si="177">AU40+AW40+AY40+BA40</f>
        <v>231.45047672394168</v>
      </c>
      <c r="BD40" s="5">
        <f>'a28'!AA40</f>
        <v>68.146537724294362</v>
      </c>
      <c r="BE40" s="5">
        <f t="shared" ref="BE40:BE46" si="178">BD40/BL40</f>
        <v>0.2922983123568248</v>
      </c>
      <c r="BF40" s="5">
        <f t="shared" si="112"/>
        <v>100</v>
      </c>
      <c r="BG40" s="5">
        <f t="shared" ref="BG40:BG46" si="179">BF40/BL40</f>
        <v>0.42892613787570305</v>
      </c>
      <c r="BH40" s="71">
        <v>36.760982874162323</v>
      </c>
      <c r="BI40" s="5">
        <f t="shared" ref="BI40:BI46" si="180">BH40/BL40</f>
        <v>0.15767746408729308</v>
      </c>
      <c r="BJ40" s="5">
        <f>'a28'!AC40</f>
        <v>28.232852928928192</v>
      </c>
      <c r="BK40" s="5">
        <f t="shared" ref="BK40:BK46" si="181">BJ40/BL40</f>
        <v>0.121098085680179</v>
      </c>
      <c r="BL40" s="223">
        <f t="shared" ref="BL40:BL46" si="182">BD40+BF40+BH40+BJ40</f>
        <v>233.1403735273849</v>
      </c>
      <c r="BM40" s="5">
        <f>'a28'!AE40</f>
        <v>66.54418067596923</v>
      </c>
      <c r="BN40" s="5">
        <f t="shared" ref="BN40:BN46" si="183">BM40/BU40</f>
        <v>0.28698642493947435</v>
      </c>
      <c r="BO40" s="5">
        <f t="shared" si="113"/>
        <v>100</v>
      </c>
      <c r="BP40" s="5">
        <f t="shared" ref="BP40:BP46" si="184">BO40/BU40</f>
        <v>0.43127200909862934</v>
      </c>
      <c r="BQ40" s="71">
        <v>39.14858096828047</v>
      </c>
      <c r="BR40" s="5">
        <f t="shared" ref="BR40:BR46" si="185">BQ40/BU40</f>
        <v>0.16883687167550682</v>
      </c>
      <c r="BS40" s="5">
        <f>'a28'!AG40</f>
        <v>26.179462590758749</v>
      </c>
      <c r="BT40" s="5">
        <f t="shared" ref="BT40:BT46" si="186">BS40/BU40</f>
        <v>0.11290469428638934</v>
      </c>
      <c r="BU40" s="223">
        <f t="shared" ref="BU40:BU46" si="187">BM40+BO40+BQ40+BS40</f>
        <v>231.87222423500847</v>
      </c>
      <c r="BV40" s="5">
        <f>'a28'!AI40</f>
        <v>66.388966077901841</v>
      </c>
      <c r="BW40" s="5">
        <f t="shared" ref="BW40:BW46" si="188">BV40/CD40</f>
        <v>0.28819417273043502</v>
      </c>
      <c r="BX40" s="5">
        <f t="shared" si="114"/>
        <v>100</v>
      </c>
      <c r="BY40" s="5">
        <f t="shared" ref="BY40:BY46" si="189">BX40/CD40</f>
        <v>0.43409950441503115</v>
      </c>
      <c r="BZ40" s="71">
        <v>37.967401725790992</v>
      </c>
      <c r="CA40" s="5">
        <f t="shared" ref="CA40:CA46" si="190">BZ40/CD40</f>
        <v>0.16481630273092268</v>
      </c>
      <c r="CB40" s="5">
        <f>'a28'!AK40</f>
        <v>26.005563004670012</v>
      </c>
      <c r="CC40" s="5">
        <f t="shared" ref="CC40:CC46" si="191">CB40/CD40</f>
        <v>0.1128900201236112</v>
      </c>
      <c r="CD40" s="223">
        <f t="shared" ref="CD40:CD46" si="192">BV40+BX40+BZ40+CB40</f>
        <v>230.36193080836284</v>
      </c>
      <c r="CE40" s="5">
        <f>'a28'!AM40</f>
        <v>70.14834349397529</v>
      </c>
      <c r="CF40" s="5">
        <f t="shared" ref="CF40:CF46" si="193">CE40/CM40</f>
        <v>0.29721823467220676</v>
      </c>
      <c r="CG40" s="5">
        <f t="shared" si="115"/>
        <v>100</v>
      </c>
      <c r="CH40" s="5">
        <f t="shared" ref="CH40:CH46" si="194">CG40/CM40</f>
        <v>0.42369957702241884</v>
      </c>
      <c r="CI40" s="71">
        <v>40.129611166500503</v>
      </c>
      <c r="CJ40" s="5">
        <f t="shared" ref="CJ40:CJ46" si="195">CI40/CM40</f>
        <v>0.17002899277320399</v>
      </c>
      <c r="CK40" s="5">
        <f>'a28'!AO40</f>
        <v>25.738330044733615</v>
      </c>
      <c r="CL40" s="5">
        <f t="shared" ref="CL40:CL46" si="196">CK40/CM40</f>
        <v>0.10905319553217048</v>
      </c>
      <c r="CM40" s="223">
        <f t="shared" ref="CM40:CM46" si="197">CE40+CG40+CI40+CK40</f>
        <v>236.01628470520939</v>
      </c>
      <c r="CN40" s="5">
        <f>'a28'!AQ40</f>
        <v>68.747388700001764</v>
      </c>
      <c r="CO40" s="5">
        <f t="shared" ref="CO40:CO46" si="198">CN40/CV40</f>
        <v>0.29571357833407486</v>
      </c>
      <c r="CP40" s="5">
        <f t="shared" si="116"/>
        <v>100</v>
      </c>
      <c r="CQ40" s="5">
        <f t="shared" ref="CQ40:CQ46" si="199">CP40/CV40</f>
        <v>0.43014517922201062</v>
      </c>
      <c r="CR40" s="71">
        <v>34.642934664640762</v>
      </c>
      <c r="CS40" s="5">
        <f t="shared" ref="CS40:CS46" si="200">CR40/CV40</f>
        <v>0.14901491340098305</v>
      </c>
      <c r="CT40" s="5">
        <f>'a28'!AS40</f>
        <v>29.089324973778254</v>
      </c>
      <c r="CU40" s="5">
        <f t="shared" ref="CU40:CU46" si="201">CT40/CV40</f>
        <v>0.12512632904293156</v>
      </c>
      <c r="CV40" s="223">
        <f t="shared" ref="CV40:CV46" si="202">CN40+CP40+CR40+CT40</f>
        <v>232.47964833842076</v>
      </c>
    </row>
    <row r="41" spans="1:100" ht="12.75" customHeight="1" x14ac:dyDescent="0.2">
      <c r="A41" s="1">
        <v>2015</v>
      </c>
      <c r="B41" s="5">
        <f>'a28'!C41</f>
        <v>67.741711422465599</v>
      </c>
      <c r="C41" s="6">
        <f t="shared" ref="C41:C45" si="203">B41/J41</f>
        <v>0.29138981917146223</v>
      </c>
      <c r="D41" s="5">
        <f t="shared" si="171"/>
        <v>100</v>
      </c>
      <c r="E41" s="6">
        <f t="shared" si="168"/>
        <v>0.43014829866673082</v>
      </c>
      <c r="F41" s="5">
        <v>36.484782484094687</v>
      </c>
      <c r="G41" s="6">
        <f t="shared" si="149"/>
        <v>0.15693867112759069</v>
      </c>
      <c r="H41" s="5">
        <f>'a28'!E41</f>
        <v>28.251468484446974</v>
      </c>
      <c r="I41" s="6">
        <f t="shared" si="170"/>
        <v>0.1215232110342163</v>
      </c>
      <c r="J41" s="223">
        <f t="shared" si="169"/>
        <v>232.47796239100725</v>
      </c>
      <c r="K41" s="5">
        <f>'a28'!G41</f>
        <v>67.525570268080884</v>
      </c>
      <c r="L41" s="5">
        <f t="shared" si="150"/>
        <v>0.29231510462210136</v>
      </c>
      <c r="M41" s="5">
        <f t="shared" si="107"/>
        <v>100</v>
      </c>
      <c r="N41" s="5">
        <f t="shared" si="151"/>
        <v>0.4328954253353085</v>
      </c>
      <c r="O41" s="5">
        <v>31.477927063339735</v>
      </c>
      <c r="P41" s="5">
        <f t="shared" ref="P41:P46" si="204">O41/S41</f>
        <v>0.13626650624758271</v>
      </c>
      <c r="Q41" s="5">
        <f>'a28'!I41</f>
        <v>31.999174786315081</v>
      </c>
      <c r="R41" s="5">
        <f t="shared" ref="R41:R46" si="205">Q41/S41</f>
        <v>0.13852296379500745</v>
      </c>
      <c r="S41" s="223">
        <f t="shared" ref="S41:S46" si="206">K41+M41+O41+Q41</f>
        <v>231.0026721177357</v>
      </c>
      <c r="T41" s="5">
        <f>'a28'!K41</f>
        <v>65.717387095882074</v>
      </c>
      <c r="U41" s="5">
        <f t="shared" ref="U41:U46" si="207">T41/AB41</f>
        <v>0.28662786069452406</v>
      </c>
      <c r="V41" s="5">
        <f t="shared" si="108"/>
        <v>100</v>
      </c>
      <c r="W41" s="5">
        <f t="shared" ref="W41:W46" si="208">V41/AB41</f>
        <v>0.43615224731368613</v>
      </c>
      <c r="X41" s="71">
        <v>33.566433566433567</v>
      </c>
      <c r="Y41" s="5">
        <f t="shared" ref="Y41:Y46" si="209">X41/AB41</f>
        <v>0.14640075434305549</v>
      </c>
      <c r="Z41" s="5">
        <f>'a28'!M41</f>
        <v>29.993915760944716</v>
      </c>
      <c r="AA41" s="5">
        <f t="shared" ref="AA41:AA46" si="210">Z41/AB41</f>
        <v>0.13081913764873429</v>
      </c>
      <c r="AB41" s="223">
        <f t="shared" si="172"/>
        <v>229.27773642326036</v>
      </c>
      <c r="AC41" s="5">
        <f>'a28'!O41</f>
        <v>66.740593053906522</v>
      </c>
      <c r="AD41" s="5">
        <f t="shared" ref="AD41:AD46" si="211">AC41/AK41</f>
        <v>0.29371602097089122</v>
      </c>
      <c r="AE41" s="5">
        <f t="shared" si="109"/>
        <v>100</v>
      </c>
      <c r="AF41" s="5">
        <f t="shared" ref="AF41:AF46" si="212">AE41/AK41</f>
        <v>0.44008602191121698</v>
      </c>
      <c r="AG41" s="71">
        <v>29.702970297029701</v>
      </c>
      <c r="AH41" s="5">
        <f t="shared" ref="AH41:AH46" si="213">AG41/AK41</f>
        <v>0.13071862036966839</v>
      </c>
      <c r="AI41" s="5">
        <f>'a28'!Q41</f>
        <v>30.78473980151885</v>
      </c>
      <c r="AJ41" s="5">
        <f t="shared" ref="AJ41:AJ46" si="214">AI41/AK41</f>
        <v>0.13547933674822338</v>
      </c>
      <c r="AK41" s="223">
        <f t="shared" ref="AK41:AK46" si="215">AC41+AE41+AG41+AI41</f>
        <v>227.22830315245508</v>
      </c>
      <c r="AL41" s="5">
        <f>'a28'!S41</f>
        <v>66.500093516291585</v>
      </c>
      <c r="AM41" s="5">
        <f t="shared" ref="AM41:AM46" si="216">AL41/AT41</f>
        <v>0.2893564937223238</v>
      </c>
      <c r="AN41" s="5">
        <f t="shared" si="110"/>
        <v>100</v>
      </c>
      <c r="AO41" s="5">
        <f t="shared" ref="AO41:AO46" si="217">AN41/AT41</f>
        <v>0.43512193505628016</v>
      </c>
      <c r="AP41" s="24">
        <v>32.201086956521742</v>
      </c>
      <c r="AQ41" s="5">
        <f t="shared" ref="AQ41:AQ46" si="218">AP41/AT41</f>
        <v>0.14011399267437283</v>
      </c>
      <c r="AR41" s="5">
        <f>'a28'!U41</f>
        <v>31.119455866896022</v>
      </c>
      <c r="AS41" s="5">
        <f t="shared" ref="AS41:AS46" si="219">AR41/AT41</f>
        <v>0.13540757854702307</v>
      </c>
      <c r="AT41" s="223">
        <f t="shared" ref="AT41:AT46" si="220">AL41+AN41+AP41+AR41</f>
        <v>229.82063633970938</v>
      </c>
      <c r="AU41" s="5">
        <f>'a28'!W41</f>
        <v>66.883437994565142</v>
      </c>
      <c r="AV41" s="5">
        <f t="shared" si="173"/>
        <v>0.29036206409696041</v>
      </c>
      <c r="AW41" s="5">
        <f t="shared" si="111"/>
        <v>100</v>
      </c>
      <c r="AX41" s="5">
        <f t="shared" si="174"/>
        <v>0.43413148726079964</v>
      </c>
      <c r="AY41" s="71">
        <v>34.462151394422314</v>
      </c>
      <c r="AZ41" s="5">
        <f t="shared" si="175"/>
        <v>0.14961105039067402</v>
      </c>
      <c r="BA41" s="5">
        <f>'a28'!Y41</f>
        <v>28.999370454770901</v>
      </c>
      <c r="BB41" s="5">
        <f t="shared" si="176"/>
        <v>0.12589539825156584</v>
      </c>
      <c r="BC41" s="223">
        <f t="shared" si="177"/>
        <v>230.34495984375837</v>
      </c>
      <c r="BD41" s="5">
        <f>'a28'!AA41</f>
        <v>67.827691770830199</v>
      </c>
      <c r="BE41" s="5">
        <f t="shared" si="178"/>
        <v>0.29106069713436361</v>
      </c>
      <c r="BF41" s="5">
        <f t="shared" si="112"/>
        <v>100</v>
      </c>
      <c r="BG41" s="5">
        <f t="shared" si="179"/>
        <v>0.42911779766554936</v>
      </c>
      <c r="BH41" s="71">
        <v>36.969518045612219</v>
      </c>
      <c r="BI41" s="5">
        <f t="shared" si="180"/>
        <v>0.15864278164489901</v>
      </c>
      <c r="BJ41" s="5">
        <f>'a28'!AC41</f>
        <v>28.23903464606089</v>
      </c>
      <c r="BK41" s="5">
        <f t="shared" si="181"/>
        <v>0.12117872355518795</v>
      </c>
      <c r="BL41" s="223">
        <f t="shared" si="182"/>
        <v>233.03624446250333</v>
      </c>
      <c r="BM41" s="5">
        <f>'a28'!AE41</f>
        <v>66.181456681287386</v>
      </c>
      <c r="BN41" s="5">
        <f t="shared" si="183"/>
        <v>0.28682160850409638</v>
      </c>
      <c r="BO41" s="5">
        <f t="shared" si="113"/>
        <v>100</v>
      </c>
      <c r="BP41" s="5">
        <f t="shared" si="184"/>
        <v>0.43338666582295754</v>
      </c>
      <c r="BQ41" s="71">
        <v>38.632619439868208</v>
      </c>
      <c r="BR41" s="5">
        <f t="shared" si="185"/>
        <v>0.16742862131051656</v>
      </c>
      <c r="BS41" s="5">
        <f>'a28'!AG41</f>
        <v>25.926756225658977</v>
      </c>
      <c r="BT41" s="5">
        <f t="shared" si="186"/>
        <v>0.11236310436242951</v>
      </c>
      <c r="BU41" s="223">
        <f t="shared" si="187"/>
        <v>230.74083234681459</v>
      </c>
      <c r="BV41" s="5">
        <f>'a28'!AI41</f>
        <v>65.957084681120293</v>
      </c>
      <c r="BW41" s="5">
        <f t="shared" si="188"/>
        <v>0.28691932993461283</v>
      </c>
      <c r="BX41" s="5">
        <f t="shared" si="114"/>
        <v>100</v>
      </c>
      <c r="BY41" s="5">
        <f t="shared" si="189"/>
        <v>0.43500911436848466</v>
      </c>
      <c r="BZ41" s="71">
        <v>38.176638176638178</v>
      </c>
      <c r="CA41" s="5">
        <f t="shared" si="190"/>
        <v>0.16607185562785454</v>
      </c>
      <c r="CB41" s="5">
        <f>'a28'!AK41</f>
        <v>25.746518031384504</v>
      </c>
      <c r="CC41" s="5">
        <f t="shared" si="191"/>
        <v>0.11199970006904794</v>
      </c>
      <c r="CD41" s="223">
        <f t="shared" si="192"/>
        <v>229.88024088914298</v>
      </c>
      <c r="CE41" s="5">
        <f>'a28'!AM41</f>
        <v>69.589221779373105</v>
      </c>
      <c r="CF41" s="5">
        <f t="shared" si="193"/>
        <v>0.29464490389300507</v>
      </c>
      <c r="CG41" s="5">
        <f t="shared" si="115"/>
        <v>100</v>
      </c>
      <c r="CH41" s="5">
        <f t="shared" si="194"/>
        <v>0.42340594758647027</v>
      </c>
      <c r="CI41" s="71">
        <v>41.033210332103323</v>
      </c>
      <c r="CJ41" s="5">
        <f t="shared" si="195"/>
        <v>0.17373705303179152</v>
      </c>
      <c r="CK41" s="5">
        <f>'a28'!AO41</f>
        <v>25.557528444173183</v>
      </c>
      <c r="CL41" s="5">
        <f t="shared" si="196"/>
        <v>0.10821209548873315</v>
      </c>
      <c r="CM41" s="223">
        <f t="shared" si="197"/>
        <v>236.17996055564961</v>
      </c>
      <c r="CN41" s="5">
        <f>'a28'!AQ41</f>
        <v>68.622730340247514</v>
      </c>
      <c r="CO41" s="5">
        <f t="shared" si="198"/>
        <v>0.29308004550033312</v>
      </c>
      <c r="CP41" s="5">
        <f t="shared" si="116"/>
        <v>100</v>
      </c>
      <c r="CQ41" s="5">
        <f t="shared" si="199"/>
        <v>0.42708887280814078</v>
      </c>
      <c r="CR41" s="71">
        <v>36.301369863013697</v>
      </c>
      <c r="CS41" s="5">
        <f t="shared" si="200"/>
        <v>0.15503911136185933</v>
      </c>
      <c r="CT41" s="5">
        <f>'a28'!AS41</f>
        <v>29.219204309667539</v>
      </c>
      <c r="CU41" s="5">
        <f t="shared" si="201"/>
        <v>0.12479197032966678</v>
      </c>
      <c r="CV41" s="223">
        <f t="shared" si="202"/>
        <v>234.14330451292875</v>
      </c>
    </row>
    <row r="42" spans="1:100" ht="12.75" customHeight="1" x14ac:dyDescent="0.2">
      <c r="A42" s="1">
        <v>2016</v>
      </c>
      <c r="B42" s="5">
        <f>'a28'!C42</f>
        <v>67.355730084429311</v>
      </c>
      <c r="C42" s="6">
        <f t="shared" si="203"/>
        <v>0.29108500200600435</v>
      </c>
      <c r="D42" s="5">
        <f t="shared" si="171"/>
        <v>100</v>
      </c>
      <c r="E42" s="6">
        <f t="shared" si="168"/>
        <v>0.43216071096124126</v>
      </c>
      <c r="F42" s="5">
        <v>35.946435649170489</v>
      </c>
      <c r="G42" s="6">
        <f t="shared" si="149"/>
        <v>0.15534637186668027</v>
      </c>
      <c r="H42" s="5">
        <f>'a28'!E42</f>
        <v>28.093232930876667</v>
      </c>
      <c r="I42" s="6">
        <f t="shared" si="170"/>
        <v>0.12140791516607416</v>
      </c>
      <c r="J42" s="223">
        <f t="shared" si="169"/>
        <v>231.39539866447646</v>
      </c>
      <c r="K42" s="5">
        <f>'a28'!G42</f>
        <v>66.913022625220449</v>
      </c>
      <c r="L42" s="5">
        <f t="shared" si="150"/>
        <v>0.29310653920012852</v>
      </c>
      <c r="M42" s="5">
        <f t="shared" si="107"/>
        <v>100</v>
      </c>
      <c r="N42" s="5">
        <f t="shared" si="151"/>
        <v>0.4380410982804005</v>
      </c>
      <c r="O42" s="5">
        <v>29.501915708812259</v>
      </c>
      <c r="P42" s="5">
        <f t="shared" si="204"/>
        <v>0.12923051558463922</v>
      </c>
      <c r="Q42" s="5">
        <f>'a28'!I42</f>
        <v>31.874143198649513</v>
      </c>
      <c r="R42" s="5">
        <f t="shared" si="205"/>
        <v>0.1396218469348319</v>
      </c>
      <c r="S42" s="223">
        <f t="shared" si="206"/>
        <v>228.28908153268219</v>
      </c>
      <c r="T42" s="5">
        <f>'a28'!K42</f>
        <v>65.357986534232865</v>
      </c>
      <c r="U42" s="5">
        <f t="shared" si="207"/>
        <v>0.29027199198016285</v>
      </c>
      <c r="V42" s="5">
        <f t="shared" si="108"/>
        <v>100</v>
      </c>
      <c r="W42" s="5">
        <f t="shared" si="208"/>
        <v>0.44412627648516328</v>
      </c>
      <c r="X42" s="71">
        <v>30.136986301369863</v>
      </c>
      <c r="Y42" s="5">
        <f t="shared" si="209"/>
        <v>0.13384627510511771</v>
      </c>
      <c r="Z42" s="5">
        <f>'a28'!M42</f>
        <v>29.666215084654606</v>
      </c>
      <c r="AA42" s="5">
        <f t="shared" si="210"/>
        <v>0.13175545642955633</v>
      </c>
      <c r="AB42" s="223">
        <f t="shared" si="172"/>
        <v>225.1611879202573</v>
      </c>
      <c r="AC42" s="5">
        <f>'a28'!O42</f>
        <v>66.305897024763937</v>
      </c>
      <c r="AD42" s="5">
        <f t="shared" si="211"/>
        <v>0.29664736614009524</v>
      </c>
      <c r="AE42" s="5">
        <f t="shared" si="109"/>
        <v>100</v>
      </c>
      <c r="AF42" s="5">
        <f t="shared" si="212"/>
        <v>0.44739213169728076</v>
      </c>
      <c r="AG42" s="71">
        <v>26.637554585152838</v>
      </c>
      <c r="AH42" s="5">
        <f t="shared" si="213"/>
        <v>0.11917432329054203</v>
      </c>
      <c r="AI42" s="5">
        <f>'a28'!Q42</f>
        <v>30.574113664706932</v>
      </c>
      <c r="AJ42" s="5">
        <f t="shared" si="214"/>
        <v>0.13678617887208194</v>
      </c>
      <c r="AK42" s="223">
        <f t="shared" si="215"/>
        <v>223.51756527462371</v>
      </c>
      <c r="AL42" s="5">
        <f>'a28'!S42</f>
        <v>65.919756013844747</v>
      </c>
      <c r="AM42" s="5">
        <f t="shared" si="216"/>
        <v>0.28932101430681323</v>
      </c>
      <c r="AN42" s="5">
        <f t="shared" si="110"/>
        <v>100</v>
      </c>
      <c r="AO42" s="5">
        <f t="shared" si="217"/>
        <v>0.43889879423408179</v>
      </c>
      <c r="AP42" s="24">
        <v>30.904183535762481</v>
      </c>
      <c r="AQ42" s="5">
        <f t="shared" si="218"/>
        <v>0.13563808890634915</v>
      </c>
      <c r="AR42" s="5">
        <f>'a28'!U42</f>
        <v>31.019019496359334</v>
      </c>
      <c r="AS42" s="5">
        <f t="shared" si="219"/>
        <v>0.13614210255275588</v>
      </c>
      <c r="AT42" s="223">
        <f t="shared" si="220"/>
        <v>227.84295904596655</v>
      </c>
      <c r="AU42" s="5">
        <f>'a28'!W42</f>
        <v>66.346408696569839</v>
      </c>
      <c r="AV42" s="5">
        <f t="shared" si="173"/>
        <v>0.28959792721210337</v>
      </c>
      <c r="AW42" s="5">
        <f t="shared" si="111"/>
        <v>100</v>
      </c>
      <c r="AX42" s="5">
        <f t="shared" si="174"/>
        <v>0.43649374985247064</v>
      </c>
      <c r="AY42" s="71">
        <v>33.967391304347828</v>
      </c>
      <c r="AZ42" s="5">
        <f t="shared" si="175"/>
        <v>0.14826554003140988</v>
      </c>
      <c r="BA42" s="5">
        <f>'a28'!Y42</f>
        <v>28.784554863954391</v>
      </c>
      <c r="BB42" s="5">
        <f t="shared" si="176"/>
        <v>0.12564278290401626</v>
      </c>
      <c r="BC42" s="223">
        <f t="shared" si="177"/>
        <v>229.09835486487202</v>
      </c>
      <c r="BD42" s="5">
        <f>'a28'!AA42</f>
        <v>67.557755918279099</v>
      </c>
      <c r="BE42" s="5">
        <f t="shared" si="178"/>
        <v>0.29055673914433583</v>
      </c>
      <c r="BF42" s="5">
        <f t="shared" si="112"/>
        <v>100</v>
      </c>
      <c r="BG42" s="5">
        <f t="shared" si="179"/>
        <v>0.43008642782008083</v>
      </c>
      <c r="BH42" s="71">
        <v>36.84593552143221</v>
      </c>
      <c r="BI42" s="5">
        <f t="shared" si="180"/>
        <v>0.15846936788101806</v>
      </c>
      <c r="BJ42" s="5">
        <f>'a28'!AC42</f>
        <v>28.107714481317338</v>
      </c>
      <c r="BK42" s="5">
        <f t="shared" si="181"/>
        <v>0.12088746515456529</v>
      </c>
      <c r="BL42" s="223">
        <f t="shared" si="182"/>
        <v>232.51140592102865</v>
      </c>
      <c r="BM42" s="5">
        <f>'a28'!AE42</f>
        <v>66.100795957812721</v>
      </c>
      <c r="BN42" s="5">
        <f t="shared" si="183"/>
        <v>0.28606780319168179</v>
      </c>
      <c r="BO42" s="5">
        <f t="shared" si="113"/>
        <v>100</v>
      </c>
      <c r="BP42" s="5">
        <f t="shared" si="184"/>
        <v>0.43277512629992815</v>
      </c>
      <c r="BQ42" s="71">
        <v>39.352226720647778</v>
      </c>
      <c r="BR42" s="5">
        <f t="shared" si="185"/>
        <v>0.1703066488921175</v>
      </c>
      <c r="BS42" s="5">
        <f>'a28'!AG42</f>
        <v>25.613861536822562</v>
      </c>
      <c r="BT42" s="5">
        <f t="shared" si="186"/>
        <v>0.11085042161627255</v>
      </c>
      <c r="BU42" s="223">
        <f t="shared" si="187"/>
        <v>231.06688421528307</v>
      </c>
      <c r="BV42" s="5">
        <f>'a28'!AI42</f>
        <v>65.756374306910814</v>
      </c>
      <c r="BW42" s="5">
        <f t="shared" si="188"/>
        <v>0.2849848134434384</v>
      </c>
      <c r="BX42" s="5">
        <f t="shared" si="114"/>
        <v>100</v>
      </c>
      <c r="BY42" s="5">
        <f t="shared" si="189"/>
        <v>0.43339496200520788</v>
      </c>
      <c r="BZ42" s="71">
        <v>39.513108614232209</v>
      </c>
      <c r="CA42" s="5">
        <f t="shared" si="190"/>
        <v>0.17124782206572819</v>
      </c>
      <c r="CB42" s="5">
        <f>'a28'!AK42</f>
        <v>25.4669325123118</v>
      </c>
      <c r="CC42" s="5">
        <f t="shared" si="191"/>
        <v>0.11037240248562566</v>
      </c>
      <c r="CD42" s="223">
        <f t="shared" si="192"/>
        <v>230.73641543345479</v>
      </c>
      <c r="CE42" s="5">
        <f>'a28'!AM42</f>
        <v>69.181134602032174</v>
      </c>
      <c r="CF42" s="5">
        <f t="shared" si="193"/>
        <v>0.2931238735371467</v>
      </c>
      <c r="CG42" s="5">
        <f t="shared" si="115"/>
        <v>100</v>
      </c>
      <c r="CH42" s="5">
        <f t="shared" si="194"/>
        <v>0.42370492363757251</v>
      </c>
      <c r="CI42" s="71">
        <v>41.338199513381994</v>
      </c>
      <c r="CJ42" s="5">
        <f t="shared" si="195"/>
        <v>0.17515198668132256</v>
      </c>
      <c r="CK42" s="5">
        <f>'a28'!AO42</f>
        <v>25.493972365625716</v>
      </c>
      <c r="CL42" s="5">
        <f t="shared" si="196"/>
        <v>0.10801921614395828</v>
      </c>
      <c r="CM42" s="223">
        <f t="shared" si="197"/>
        <v>236.01330648103988</v>
      </c>
      <c r="CN42" s="5">
        <f>'a28'!AQ42</f>
        <v>68.098371022052063</v>
      </c>
      <c r="CO42" s="5">
        <f t="shared" si="198"/>
        <v>0.29479491459680068</v>
      </c>
      <c r="CP42" s="5">
        <f t="shared" si="116"/>
        <v>100</v>
      </c>
      <c r="CQ42" s="5">
        <f t="shared" si="199"/>
        <v>0.43289569217645202</v>
      </c>
      <c r="CR42" s="71">
        <v>33.831893827680645</v>
      </c>
      <c r="CS42" s="5">
        <f t="shared" si="200"/>
        <v>0.14645681096174046</v>
      </c>
      <c r="CT42" s="5">
        <f>'a28'!AS42</f>
        <v>29.072264875693982</v>
      </c>
      <c r="CU42" s="5">
        <f t="shared" si="201"/>
        <v>0.12585258226500701</v>
      </c>
      <c r="CV42" s="223">
        <f t="shared" si="202"/>
        <v>231.00252972542665</v>
      </c>
    </row>
    <row r="43" spans="1:100" ht="12.75" customHeight="1" x14ac:dyDescent="0.2">
      <c r="A43" s="1">
        <v>2017</v>
      </c>
      <c r="B43" s="5">
        <f>'a28'!C43</f>
        <v>67.035410380194875</v>
      </c>
      <c r="C43" s="6">
        <f t="shared" si="203"/>
        <v>0.29114928148410757</v>
      </c>
      <c r="D43" s="5">
        <f t="shared" si="171"/>
        <v>100</v>
      </c>
      <c r="E43" s="6">
        <f>D43/J43</f>
        <v>0.43432162171132987</v>
      </c>
      <c r="F43" s="5">
        <v>35.386291268644207</v>
      </c>
      <c r="G43" s="6">
        <f t="shared" si="149"/>
        <v>0.15369031410147024</v>
      </c>
      <c r="H43" s="5">
        <f>'a28'!E43</f>
        <v>27.822419300001439</v>
      </c>
      <c r="I43" s="6">
        <f t="shared" si="170"/>
        <v>0.12083878270309228</v>
      </c>
      <c r="J43" s="223">
        <f t="shared" si="169"/>
        <v>230.24412094884053</v>
      </c>
      <c r="K43" s="5">
        <f>'a28'!G43</f>
        <v>66.097647534082625</v>
      </c>
      <c r="L43" s="5">
        <f t="shared" si="150"/>
        <v>0.28876983554344166</v>
      </c>
      <c r="M43" s="5">
        <f t="shared" si="107"/>
        <v>100</v>
      </c>
      <c r="N43" s="5">
        <f t="shared" si="151"/>
        <v>0.43688368091245644</v>
      </c>
      <c r="O43" s="5">
        <v>31.153846153846153</v>
      </c>
      <c r="P43" s="5">
        <f t="shared" si="204"/>
        <v>0.1361060698227268</v>
      </c>
      <c r="Q43" s="5">
        <f>'a28'!I43</f>
        <v>31.642384405993862</v>
      </c>
      <c r="R43" s="5">
        <f t="shared" si="205"/>
        <v>0.1382404137213751</v>
      </c>
      <c r="S43" s="223">
        <f t="shared" si="206"/>
        <v>228.89387809392264</v>
      </c>
      <c r="T43" s="5">
        <f>'a28'!K43</f>
        <v>65.322559102444231</v>
      </c>
      <c r="U43" s="5">
        <f t="shared" si="207"/>
        <v>0.29143790669702724</v>
      </c>
      <c r="V43" s="5">
        <f t="shared" si="108"/>
        <v>100</v>
      </c>
      <c r="W43" s="5">
        <f t="shared" si="208"/>
        <v>0.44615200430217417</v>
      </c>
      <c r="X43" s="71">
        <v>29.530201342281881</v>
      </c>
      <c r="Y43" s="5">
        <f t="shared" si="209"/>
        <v>0.13174958516305815</v>
      </c>
      <c r="Z43" s="5">
        <f>'a28'!M43</f>
        <v>29.286095899559232</v>
      </c>
      <c r="AA43" s="5">
        <f t="shared" si="210"/>
        <v>0.13066050383774036</v>
      </c>
      <c r="AB43" s="223">
        <f t="shared" si="172"/>
        <v>224.13885634428536</v>
      </c>
      <c r="AC43" s="5">
        <f>'a28'!O43</f>
        <v>65.774833825022924</v>
      </c>
      <c r="AD43" s="5">
        <f t="shared" si="211"/>
        <v>0.29312806740289049</v>
      </c>
      <c r="AE43" s="5">
        <f t="shared" si="109"/>
        <v>100</v>
      </c>
      <c r="AF43" s="5">
        <f t="shared" si="212"/>
        <v>0.44565383195445618</v>
      </c>
      <c r="AG43" s="71">
        <v>28.463203463203463</v>
      </c>
      <c r="AH43" s="5">
        <f t="shared" si="213"/>
        <v>0.12684735693075971</v>
      </c>
      <c r="AI43" s="5">
        <f>'a28'!Q43</f>
        <v>30.151371777192676</v>
      </c>
      <c r="AJ43" s="5">
        <f t="shared" si="214"/>
        <v>0.13437074371189359</v>
      </c>
      <c r="AK43" s="223">
        <f t="shared" si="215"/>
        <v>224.38940906541907</v>
      </c>
      <c r="AL43" s="5">
        <f>'a28'!S43</f>
        <v>65.364544272378794</v>
      </c>
      <c r="AM43" s="5">
        <f t="shared" si="216"/>
        <v>0.28737460810090953</v>
      </c>
      <c r="AN43" s="5">
        <f t="shared" si="110"/>
        <v>100</v>
      </c>
      <c r="AO43" s="5">
        <f t="shared" si="217"/>
        <v>0.43964906555976085</v>
      </c>
      <c r="AP43" s="5">
        <v>31.317204301075268</v>
      </c>
      <c r="AQ43" s="5">
        <f t="shared" si="218"/>
        <v>0.13768579606911865</v>
      </c>
      <c r="AR43" s="5">
        <f>'a28'!U43</f>
        <v>30.772391179305515</v>
      </c>
      <c r="AS43" s="5">
        <f t="shared" si="219"/>
        <v>0.13529053027021096</v>
      </c>
      <c r="AT43" s="223">
        <f t="shared" si="220"/>
        <v>227.45413975275957</v>
      </c>
      <c r="AU43" s="5">
        <f>'a28'!W43</f>
        <v>65.930348040331694</v>
      </c>
      <c r="AV43" s="5">
        <f t="shared" si="173"/>
        <v>0.2889041229474002</v>
      </c>
      <c r="AW43" s="5">
        <f t="shared" si="111"/>
        <v>100</v>
      </c>
      <c r="AX43" s="5">
        <f t="shared" si="174"/>
        <v>0.43819596215489165</v>
      </c>
      <c r="AY43" s="71">
        <v>33.834127274948088</v>
      </c>
      <c r="AZ43" s="5">
        <f t="shared" si="175"/>
        <v>0.14825977954916938</v>
      </c>
      <c r="BA43" s="5">
        <f>'a28'!Y43</f>
        <v>28.443926031541455</v>
      </c>
      <c r="BB43" s="5">
        <f t="shared" si="176"/>
        <v>0.12464013534853877</v>
      </c>
      <c r="BC43" s="223">
        <f t="shared" si="177"/>
        <v>228.20840134682123</v>
      </c>
      <c r="BD43" s="5">
        <f>'a28'!AA43</f>
        <v>67.3438979538941</v>
      </c>
      <c r="BE43" s="5">
        <f t="shared" si="178"/>
        <v>0.2915432976499957</v>
      </c>
      <c r="BF43" s="5">
        <f t="shared" si="112"/>
        <v>100</v>
      </c>
      <c r="BG43" s="5">
        <f t="shared" si="179"/>
        <v>0.4329171706835207</v>
      </c>
      <c r="BH43" s="71">
        <v>35.790529407550686</v>
      </c>
      <c r="BI43" s="5">
        <f t="shared" si="180"/>
        <v>0.15494334728382186</v>
      </c>
      <c r="BJ43" s="5">
        <f>'a28'!AC43</f>
        <v>27.85664153543641</v>
      </c>
      <c r="BK43" s="5">
        <f t="shared" si="181"/>
        <v>0.12059618438266176</v>
      </c>
      <c r="BL43" s="223">
        <f t="shared" si="182"/>
        <v>230.99106889688119</v>
      </c>
      <c r="BM43" s="5">
        <f>'a28'!AE43</f>
        <v>65.92744322089645</v>
      </c>
      <c r="BN43" s="5">
        <f t="shared" si="183"/>
        <v>0.28631621168553878</v>
      </c>
      <c r="BO43" s="5">
        <f t="shared" si="113"/>
        <v>100</v>
      </c>
      <c r="BP43" s="5">
        <f t="shared" si="184"/>
        <v>0.43428987641187278</v>
      </c>
      <c r="BQ43" s="71">
        <v>39.04382470119522</v>
      </c>
      <c r="BR43" s="5">
        <f t="shared" si="185"/>
        <v>0.16956337804128899</v>
      </c>
      <c r="BS43" s="5">
        <f>'a28'!AG43</f>
        <v>25.289683187811203</v>
      </c>
      <c r="BT43" s="5">
        <f t="shared" si="186"/>
        <v>0.10983053386129944</v>
      </c>
      <c r="BU43" s="223">
        <f t="shared" si="187"/>
        <v>230.26095110990286</v>
      </c>
      <c r="BV43" s="5">
        <f>'a28'!AI43</f>
        <v>65.591925495613665</v>
      </c>
      <c r="BW43" s="5">
        <f t="shared" si="188"/>
        <v>0.28460657078400736</v>
      </c>
      <c r="BX43" s="5">
        <f t="shared" si="114"/>
        <v>100</v>
      </c>
      <c r="BY43" s="5">
        <f t="shared" si="189"/>
        <v>0.43390488788599429</v>
      </c>
      <c r="BZ43" s="71">
        <v>39.6854764107308</v>
      </c>
      <c r="CA43" s="5">
        <f t="shared" si="190"/>
        <v>0.17219722192700418</v>
      </c>
      <c r="CB43" s="5">
        <f>'a28'!AK43</f>
        <v>25.187851636211501</v>
      </c>
      <c r="CC43" s="5">
        <f t="shared" si="191"/>
        <v>0.10929131940299409</v>
      </c>
      <c r="CD43" s="223">
        <f t="shared" si="192"/>
        <v>230.46525354255598</v>
      </c>
      <c r="CE43" s="5">
        <f>'a28'!AM43</f>
        <v>68.7745999230644</v>
      </c>
      <c r="CF43" s="5">
        <f t="shared" si="193"/>
        <v>0.29279756176323762</v>
      </c>
      <c r="CG43" s="5">
        <f t="shared" si="115"/>
        <v>100</v>
      </c>
      <c r="CH43" s="5">
        <f t="shared" si="194"/>
        <v>0.42573502730772611</v>
      </c>
      <c r="CI43" s="71">
        <v>40.639269406392692</v>
      </c>
      <c r="CJ43" s="5">
        <f t="shared" si="195"/>
        <v>0.1730156047049663</v>
      </c>
      <c r="CK43" s="5">
        <f>'a28'!AO43</f>
        <v>25.474015354080777</v>
      </c>
      <c r="CL43" s="5">
        <f t="shared" si="196"/>
        <v>0.10845180622407014</v>
      </c>
      <c r="CM43" s="223">
        <f t="shared" si="197"/>
        <v>234.88788468353783</v>
      </c>
      <c r="CN43" s="5">
        <f>'a28'!AQ43</f>
        <v>67.741065323227545</v>
      </c>
      <c r="CO43" s="5">
        <f t="shared" si="198"/>
        <v>0.29529425913764701</v>
      </c>
      <c r="CP43" s="5">
        <f t="shared" si="116"/>
        <v>100</v>
      </c>
      <c r="CQ43" s="5">
        <f t="shared" si="199"/>
        <v>0.43591617245557901</v>
      </c>
      <c r="CR43" s="71">
        <v>32.973869763583572</v>
      </c>
      <c r="CS43" s="5">
        <f t="shared" si="200"/>
        <v>0.14373843098390099</v>
      </c>
      <c r="CT43" s="5">
        <f>'a28'!AS43</f>
        <v>28.686969037749165</v>
      </c>
      <c r="CU43" s="5">
        <f t="shared" si="201"/>
        <v>0.12505113742287319</v>
      </c>
      <c r="CV43" s="223">
        <f t="shared" si="202"/>
        <v>229.40190412456025</v>
      </c>
    </row>
    <row r="44" spans="1:100" ht="12.75" customHeight="1" x14ac:dyDescent="0.2">
      <c r="A44" s="1">
        <v>2018</v>
      </c>
      <c r="B44" s="5">
        <f>'a28'!C44</f>
        <v>66.742914312503416</v>
      </c>
      <c r="C44" s="6">
        <f t="shared" si="203"/>
        <v>0.29022270086870128</v>
      </c>
      <c r="D44" s="5">
        <f t="shared" si="171"/>
        <v>100</v>
      </c>
      <c r="E44" s="6">
        <f>D44/J44</f>
        <v>0.43483672215723407</v>
      </c>
      <c r="F44" s="5">
        <v>35.787214134353412</v>
      </c>
      <c r="G44" s="6">
        <f>F44/J44</f>
        <v>0.15561594889321276</v>
      </c>
      <c r="H44" s="5">
        <f>'a28'!E44</f>
        <v>27.4412490943451</v>
      </c>
      <c r="I44" s="6">
        <f t="shared" ref="I44:I49" si="221">H44/J44</f>
        <v>0.11932462808085191</v>
      </c>
      <c r="J44" s="223">
        <f t="shared" ref="J44:J49" si="222">B44+D44+F44+H44</f>
        <v>229.97137754120192</v>
      </c>
      <c r="K44" s="5">
        <f>'a28'!G44</f>
        <v>65.246346531617974</v>
      </c>
      <c r="L44" s="5">
        <f t="shared" ref="L44:L49" si="223">K44/S44</f>
        <v>0.28844780936546599</v>
      </c>
      <c r="M44" s="5">
        <f t="shared" si="107"/>
        <v>100</v>
      </c>
      <c r="N44" s="5">
        <f t="shared" ref="N44:N49" si="224">M44/S44</f>
        <v>0.44209036168130267</v>
      </c>
      <c r="O44" s="5">
        <v>29.593810444874276</v>
      </c>
      <c r="P44" s="5">
        <f t="shared" si="204"/>
        <v>0.13083138363102381</v>
      </c>
      <c r="Q44" s="5">
        <f>'a28'!I44</f>
        <v>31.35794338401444</v>
      </c>
      <c r="R44" s="5">
        <f t="shared" si="205"/>
        <v>0.13863044532220756</v>
      </c>
      <c r="S44" s="223">
        <f t="shared" si="206"/>
        <v>226.19810036050669</v>
      </c>
      <c r="T44" s="5">
        <f>'a28'!K44</f>
        <v>65.34260700516883</v>
      </c>
      <c r="U44" s="5">
        <f t="shared" si="207"/>
        <v>0.28710854082256937</v>
      </c>
      <c r="V44" s="5">
        <f t="shared" si="108"/>
        <v>100</v>
      </c>
      <c r="W44" s="5">
        <f t="shared" si="208"/>
        <v>0.43938947951657037</v>
      </c>
      <c r="X44" s="71">
        <v>33.333333333333329</v>
      </c>
      <c r="Y44" s="5">
        <f t="shared" si="209"/>
        <v>0.14646315983885677</v>
      </c>
      <c r="Z44" s="5">
        <f>'a28'!M44</f>
        <v>28.912576596457352</v>
      </c>
      <c r="AA44" s="5">
        <f t="shared" si="210"/>
        <v>0.12703881982200368</v>
      </c>
      <c r="AB44" s="223">
        <f t="shared" si="172"/>
        <v>227.58851693495947</v>
      </c>
      <c r="AC44" s="5">
        <f>'a28'!O44</f>
        <v>65.279937468297589</v>
      </c>
      <c r="AD44" s="5">
        <f t="shared" si="211"/>
        <v>0.29104231747509152</v>
      </c>
      <c r="AE44" s="5">
        <f t="shared" si="109"/>
        <v>100</v>
      </c>
      <c r="AF44" s="5">
        <f t="shared" si="212"/>
        <v>0.44583731045458286</v>
      </c>
      <c r="AG44" s="71">
        <v>29.336188436830835</v>
      </c>
      <c r="AH44" s="5">
        <f t="shared" si="213"/>
        <v>0.13079167351665494</v>
      </c>
      <c r="AI44" s="5">
        <f>'a28'!Q44</f>
        <v>29.680938640767014</v>
      </c>
      <c r="AJ44" s="5">
        <f t="shared" si="214"/>
        <v>0.13232869855367069</v>
      </c>
      <c r="AK44" s="223">
        <f t="shared" si="215"/>
        <v>224.29706454589544</v>
      </c>
      <c r="AL44" s="5">
        <f>'a28'!S44</f>
        <v>64.802458672778741</v>
      </c>
      <c r="AM44" s="5">
        <f t="shared" si="216"/>
        <v>0.28817077650900474</v>
      </c>
      <c r="AN44" s="5">
        <f t="shared" si="110"/>
        <v>100</v>
      </c>
      <c r="AO44" s="5">
        <f t="shared" si="217"/>
        <v>0.44469111575554354</v>
      </c>
      <c r="AP44" s="24">
        <v>29.639519359145527</v>
      </c>
      <c r="AQ44" s="5">
        <f t="shared" si="218"/>
        <v>0.13180430934276458</v>
      </c>
      <c r="AR44" s="5">
        <f>'a28'!U44</f>
        <v>30.433213886621235</v>
      </c>
      <c r="AS44" s="5">
        <f t="shared" si="219"/>
        <v>0.13533379839268697</v>
      </c>
      <c r="AT44" s="223">
        <f t="shared" si="220"/>
        <v>224.87519191854554</v>
      </c>
      <c r="AU44" s="5">
        <f>'a28'!W44</f>
        <v>65.512949819308588</v>
      </c>
      <c r="AV44" s="5">
        <f t="shared" si="173"/>
        <v>0.28726723232660278</v>
      </c>
      <c r="AW44" s="5">
        <f t="shared" si="111"/>
        <v>100</v>
      </c>
      <c r="AX44" s="5">
        <f t="shared" si="174"/>
        <v>0.43848923475269419</v>
      </c>
      <c r="AY44" s="71">
        <v>34.519358340369081</v>
      </c>
      <c r="AZ44" s="5">
        <f t="shared" si="175"/>
        <v>0.15136367022822469</v>
      </c>
      <c r="BA44" s="5">
        <f>'a28'!Y44</f>
        <v>28.023461684705204</v>
      </c>
      <c r="BB44" s="5">
        <f t="shared" si="176"/>
        <v>0.12287986269247832</v>
      </c>
      <c r="BC44" s="223">
        <f t="shared" si="177"/>
        <v>228.05576984438287</v>
      </c>
      <c r="BD44" s="5">
        <f>'a28'!AA44</f>
        <v>67.178143592411004</v>
      </c>
      <c r="BE44" s="5">
        <f t="shared" si="178"/>
        <v>0.29092000966169468</v>
      </c>
      <c r="BF44" s="5">
        <f t="shared" si="112"/>
        <v>100</v>
      </c>
      <c r="BG44" s="5">
        <f t="shared" si="179"/>
        <v>0.43305753047715867</v>
      </c>
      <c r="BH44" s="71">
        <v>36.28424536939221</v>
      </c>
      <c r="BI44" s="5">
        <f t="shared" si="180"/>
        <v>0.15713165694896269</v>
      </c>
      <c r="BJ44" s="5">
        <f>'a28'!AC44</f>
        <v>27.453812610344318</v>
      </c>
      <c r="BK44" s="5">
        <f t="shared" si="181"/>
        <v>0.11889080291218387</v>
      </c>
      <c r="BL44" s="223">
        <f t="shared" si="182"/>
        <v>230.91620157214754</v>
      </c>
      <c r="BM44" s="5">
        <f>'a28'!AE44</f>
        <v>65.693911451799266</v>
      </c>
      <c r="BN44" s="5">
        <f t="shared" si="183"/>
        <v>0.28548839335457843</v>
      </c>
      <c r="BO44" s="5">
        <f t="shared" si="113"/>
        <v>100</v>
      </c>
      <c r="BP44" s="5">
        <f t="shared" si="184"/>
        <v>0.43457359600827861</v>
      </c>
      <c r="BQ44" s="71">
        <v>39.465408805031451</v>
      </c>
      <c r="BR44" s="5">
        <f t="shared" si="185"/>
        <v>0.171506246223393</v>
      </c>
      <c r="BS44" s="5">
        <f>'a28'!AG44</f>
        <v>24.951300633479882</v>
      </c>
      <c r="BT44" s="5">
        <f t="shared" si="186"/>
        <v>0.10843176441374992</v>
      </c>
      <c r="BU44" s="223">
        <f t="shared" si="187"/>
        <v>230.1106208903106</v>
      </c>
      <c r="BV44" s="5">
        <f>'a28'!AI44</f>
        <v>65.348076906444334</v>
      </c>
      <c r="BW44" s="5">
        <f t="shared" si="188"/>
        <v>0.28346471336132917</v>
      </c>
      <c r="BX44" s="5">
        <f t="shared" si="114"/>
        <v>100</v>
      </c>
      <c r="BY44" s="5">
        <f t="shared" si="189"/>
        <v>0.43377667221508576</v>
      </c>
      <c r="BZ44" s="71">
        <v>40.256175663311986</v>
      </c>
      <c r="CA44" s="5">
        <f t="shared" si="190"/>
        <v>0.17462189915337395</v>
      </c>
      <c r="CB44" s="5">
        <f>'a28'!AK44</f>
        <v>24.929121872324231</v>
      </c>
      <c r="CC44" s="5">
        <f t="shared" si="191"/>
        <v>0.10813671527021113</v>
      </c>
      <c r="CD44" s="223">
        <f t="shared" si="192"/>
        <v>230.53337444208054</v>
      </c>
      <c r="CE44" s="5">
        <f>'a28'!AM44</f>
        <v>68.429066504898245</v>
      </c>
      <c r="CF44" s="5">
        <f t="shared" si="193"/>
        <v>0.29214059409338533</v>
      </c>
      <c r="CG44" s="5">
        <f t="shared" si="115"/>
        <v>100</v>
      </c>
      <c r="CH44" s="5">
        <f t="shared" si="194"/>
        <v>0.4269247105284909</v>
      </c>
      <c r="CI44" s="71">
        <v>40.449704142011832</v>
      </c>
      <c r="CJ44" s="5">
        <f t="shared" si="195"/>
        <v>0.17268978231791501</v>
      </c>
      <c r="CK44" s="5">
        <f>'a28'!AO44</f>
        <v>25.354567302092274</v>
      </c>
      <c r="CL44" s="5">
        <f t="shared" si="196"/>
        <v>0.10824491306020884</v>
      </c>
      <c r="CM44" s="223">
        <f t="shared" si="197"/>
        <v>234.23333794900233</v>
      </c>
      <c r="CN44" s="5">
        <f>'a28'!AQ44</f>
        <v>67.426750838830444</v>
      </c>
      <c r="CO44" s="5">
        <f t="shared" si="198"/>
        <v>0.29441774798938464</v>
      </c>
      <c r="CP44" s="5">
        <f t="shared" si="116"/>
        <v>100</v>
      </c>
      <c r="CQ44" s="5">
        <f t="shared" si="199"/>
        <v>0.43664828028437669</v>
      </c>
      <c r="CR44" s="71">
        <v>33.421696574225123</v>
      </c>
      <c r="CS44" s="5">
        <f t="shared" si="200"/>
        <v>0.14593526333321644</v>
      </c>
      <c r="CT44" s="5">
        <f>'a28'!AS44</f>
        <v>28.168829226332154</v>
      </c>
      <c r="CU44" s="5">
        <f t="shared" si="201"/>
        <v>0.12299870839302224</v>
      </c>
      <c r="CV44" s="223">
        <f t="shared" si="202"/>
        <v>229.01727663938772</v>
      </c>
    </row>
    <row r="45" spans="1:100" ht="12.75" customHeight="1" x14ac:dyDescent="0.2">
      <c r="A45" s="1">
        <v>2019</v>
      </c>
      <c r="B45" s="5">
        <f>'a28'!C45</f>
        <v>66.436272902464594</v>
      </c>
      <c r="C45" s="6">
        <f t="shared" si="203"/>
        <v>0.29072875048126129</v>
      </c>
      <c r="D45" s="5">
        <f t="shared" si="171"/>
        <v>100</v>
      </c>
      <c r="E45" s="6">
        <f>D45/J45</f>
        <v>0.43760544922211625</v>
      </c>
      <c r="F45" s="5">
        <v>35.051994243979259</v>
      </c>
      <c r="G45" s="6">
        <f>F45/J45</f>
        <v>0.15338943687267576</v>
      </c>
      <c r="H45" s="5">
        <f>'a28'!E45</f>
        <v>27.028082861900778</v>
      </c>
      <c r="I45" s="6">
        <f t="shared" si="221"/>
        <v>0.11827636342394671</v>
      </c>
      <c r="J45" s="223">
        <f t="shared" si="222"/>
        <v>228.51635000834463</v>
      </c>
      <c r="K45" s="5">
        <f>'a28'!G45</f>
        <v>64.940120498139848</v>
      </c>
      <c r="L45" s="5">
        <f t="shared" si="223"/>
        <v>0.28879992184741182</v>
      </c>
      <c r="M45" s="5">
        <f t="shared" si="107"/>
        <v>100</v>
      </c>
      <c r="N45" s="5">
        <f t="shared" si="224"/>
        <v>0.44471725588449473</v>
      </c>
      <c r="O45" s="5">
        <v>28.68217054263566</v>
      </c>
      <c r="P45" s="5">
        <f t="shared" si="204"/>
        <v>0.12755456176532021</v>
      </c>
      <c r="Q45" s="5">
        <f>'a28'!I45</f>
        <v>31.239682891652119</v>
      </c>
      <c r="R45" s="5">
        <f t="shared" si="205"/>
        <v>0.13892826050277329</v>
      </c>
      <c r="S45" s="223">
        <f t="shared" si="206"/>
        <v>224.86197393242762</v>
      </c>
      <c r="T45" s="5">
        <f>'a28'!K45</f>
        <v>64.674694464414102</v>
      </c>
      <c r="U45" s="5">
        <f t="shared" si="207"/>
        <v>0.28817503634673597</v>
      </c>
      <c r="V45" s="5">
        <f t="shared" si="108"/>
        <v>100</v>
      </c>
      <c r="W45" s="5">
        <f t="shared" si="208"/>
        <v>0.44557618514193104</v>
      </c>
      <c r="X45" s="71">
        <v>31.410256410256409</v>
      </c>
      <c r="Y45" s="5">
        <f t="shared" si="209"/>
        <v>0.13995662225611935</v>
      </c>
      <c r="Z45" s="5">
        <f>'a28'!M45</f>
        <v>28.343560644962512</v>
      </c>
      <c r="AA45" s="5">
        <f t="shared" si="210"/>
        <v>0.12629215625521367</v>
      </c>
      <c r="AB45" s="223">
        <f t="shared" si="172"/>
        <v>224.42851151963302</v>
      </c>
      <c r="AC45" s="5">
        <f>'a28'!O45</f>
        <v>65.182173787839503</v>
      </c>
      <c r="AD45" s="5">
        <f t="shared" si="211"/>
        <v>0.29087258069974381</v>
      </c>
      <c r="AE45" s="5">
        <f t="shared" si="109"/>
        <v>100</v>
      </c>
      <c r="AF45" s="5">
        <f t="shared" si="212"/>
        <v>0.44624559721880513</v>
      </c>
      <c r="AG45" s="71">
        <v>29.598308668076111</v>
      </c>
      <c r="AH45" s="5">
        <f t="shared" si="213"/>
        <v>0.1320811492825216</v>
      </c>
      <c r="AI45" s="5">
        <f>'a28'!Q45</f>
        <v>29.311364328104457</v>
      </c>
      <c r="AJ45" s="5">
        <f t="shared" si="214"/>
        <v>0.13080067279892954</v>
      </c>
      <c r="AK45" s="223">
        <f t="shared" si="215"/>
        <v>224.09184678402005</v>
      </c>
      <c r="AL45" s="5">
        <f>'a28'!S45</f>
        <v>64.300277725251391</v>
      </c>
      <c r="AM45" s="5">
        <f t="shared" si="216"/>
        <v>0.28781248659931546</v>
      </c>
      <c r="AN45" s="5">
        <f t="shared" si="110"/>
        <v>100</v>
      </c>
      <c r="AO45" s="5">
        <f t="shared" si="217"/>
        <v>0.44760691054727514</v>
      </c>
      <c r="AP45" s="24">
        <v>29.100529100529098</v>
      </c>
      <c r="AQ45" s="5">
        <f t="shared" si="218"/>
        <v>0.13025597925978905</v>
      </c>
      <c r="AR45" s="5">
        <f>'a28'!U45</f>
        <v>30.009506204760307</v>
      </c>
      <c r="AS45" s="5">
        <f t="shared" si="219"/>
        <v>0.13432462359362043</v>
      </c>
      <c r="AT45" s="223">
        <f t="shared" si="220"/>
        <v>223.41031303054078</v>
      </c>
      <c r="AU45" s="5">
        <f>'a28'!W45</f>
        <v>64.927233706770068</v>
      </c>
      <c r="AV45" s="5">
        <f t="shared" si="173"/>
        <v>0.28649185478121147</v>
      </c>
      <c r="AW45" s="5">
        <f t="shared" si="111"/>
        <v>100</v>
      </c>
      <c r="AX45" s="5">
        <f t="shared" si="174"/>
        <v>0.44125067159813169</v>
      </c>
      <c r="AY45" s="71">
        <v>34.26523297491039</v>
      </c>
      <c r="AZ45" s="5">
        <f t="shared" si="175"/>
        <v>0.15119557062645658</v>
      </c>
      <c r="BA45" s="5">
        <f>'a28'!Y45</f>
        <v>27.436083565773515</v>
      </c>
      <c r="BB45" s="5">
        <f t="shared" si="176"/>
        <v>0.12106190299420028</v>
      </c>
      <c r="BC45" s="223">
        <f t="shared" si="177"/>
        <v>226.62855024745397</v>
      </c>
      <c r="BD45" s="5">
        <f>'a28'!AA45</f>
        <v>67.06422210351414</v>
      </c>
      <c r="BE45" s="5">
        <f t="shared" si="178"/>
        <v>0.29211726637960894</v>
      </c>
      <c r="BF45" s="5">
        <f t="shared" si="112"/>
        <v>100</v>
      </c>
      <c r="BG45" s="5">
        <f t="shared" si="179"/>
        <v>0.43557840114617852</v>
      </c>
      <c r="BH45" s="71">
        <v>35.369997919411887</v>
      </c>
      <c r="BI45" s="5">
        <f t="shared" si="180"/>
        <v>0.15406407142281089</v>
      </c>
      <c r="BJ45" s="5">
        <f>'a28'!AC45</f>
        <v>27.145574881643579</v>
      </c>
      <c r="BK45" s="5">
        <f t="shared" si="181"/>
        <v>0.11824026105140174</v>
      </c>
      <c r="BL45" s="223">
        <f t="shared" si="182"/>
        <v>229.57979490456958</v>
      </c>
      <c r="BM45" s="5">
        <f>'a28'!AE45</f>
        <v>65.472948461825382</v>
      </c>
      <c r="BN45" s="5">
        <f t="shared" si="183"/>
        <v>0.28615118754647595</v>
      </c>
      <c r="BO45" s="5">
        <f t="shared" si="113"/>
        <v>100</v>
      </c>
      <c r="BP45" s="5">
        <f t="shared" si="184"/>
        <v>0.43705254501150059</v>
      </c>
      <c r="BQ45" s="71">
        <v>38.586956521739133</v>
      </c>
      <c r="BR45" s="5">
        <f t="shared" si="185"/>
        <v>0.1686452755207421</v>
      </c>
      <c r="BS45" s="5">
        <f>'a28'!AG45</f>
        <v>24.745535326521331</v>
      </c>
      <c r="BT45" s="5">
        <f t="shared" si="186"/>
        <v>0.10815099192128143</v>
      </c>
      <c r="BU45" s="223">
        <f t="shared" si="187"/>
        <v>228.80544031008583</v>
      </c>
      <c r="BV45" s="5">
        <f>'a28'!AI45</f>
        <v>64.572251192426194</v>
      </c>
      <c r="BW45" s="5">
        <f t="shared" si="188"/>
        <v>0.28272943531979078</v>
      </c>
      <c r="BX45" s="5">
        <f t="shared" si="114"/>
        <v>100</v>
      </c>
      <c r="BY45" s="5">
        <f t="shared" si="189"/>
        <v>0.43784974210865468</v>
      </c>
      <c r="BZ45" s="71">
        <v>39.165911151405261</v>
      </c>
      <c r="CA45" s="5">
        <f t="shared" si="190"/>
        <v>0.17148784097093275</v>
      </c>
      <c r="CB45" s="5">
        <f>'a28'!AK45</f>
        <v>24.65068977335098</v>
      </c>
      <c r="CC45" s="5">
        <f t="shared" si="191"/>
        <v>0.10793298160062177</v>
      </c>
      <c r="CD45" s="223">
        <f t="shared" si="192"/>
        <v>228.38885211718244</v>
      </c>
      <c r="CE45" s="5">
        <f>'a28'!AM45</f>
        <v>67.900666233944847</v>
      </c>
      <c r="CF45" s="5">
        <f t="shared" si="193"/>
        <v>0.2899364322263035</v>
      </c>
      <c r="CG45" s="5">
        <f t="shared" si="115"/>
        <v>100</v>
      </c>
      <c r="CH45" s="5">
        <f t="shared" si="194"/>
        <v>0.42700086509807866</v>
      </c>
      <c r="CI45" s="71">
        <v>41.029822926374649</v>
      </c>
      <c r="CJ45" s="5">
        <f t="shared" si="195"/>
        <v>0.17519769884382957</v>
      </c>
      <c r="CK45" s="5">
        <f>'a28'!AO45</f>
        <v>25.26107384045055</v>
      </c>
      <c r="CL45" s="5">
        <f t="shared" si="196"/>
        <v>0.10786500383178829</v>
      </c>
      <c r="CM45" s="223">
        <f t="shared" si="197"/>
        <v>234.19156300077003</v>
      </c>
      <c r="CN45" s="5">
        <f>'a28'!AQ45</f>
        <v>67.304229956357062</v>
      </c>
      <c r="CO45" s="5">
        <f t="shared" si="198"/>
        <v>0.29797199332503943</v>
      </c>
      <c r="CP45" s="5">
        <f t="shared" si="116"/>
        <v>100</v>
      </c>
      <c r="CQ45" s="5">
        <f t="shared" si="199"/>
        <v>0.44272402123649168</v>
      </c>
      <c r="CR45" s="71">
        <v>31.199839486356339</v>
      </c>
      <c r="CS45" s="5">
        <f t="shared" si="200"/>
        <v>0.13812918399332755</v>
      </c>
      <c r="CT45" s="5">
        <f>'a28'!AS45</f>
        <v>27.370279368783777</v>
      </c>
      <c r="CU45" s="5">
        <f t="shared" si="201"/>
        <v>0.12117480144514139</v>
      </c>
      <c r="CV45" s="223">
        <f t="shared" si="202"/>
        <v>225.87434881149716</v>
      </c>
    </row>
    <row r="46" spans="1:100" ht="12.75" customHeight="1" x14ac:dyDescent="0.2">
      <c r="A46" s="1">
        <v>2020</v>
      </c>
      <c r="B46" s="5">
        <f>'a28'!C46</f>
        <v>66.060130788801857</v>
      </c>
      <c r="C46" s="6">
        <f>B46/J46</f>
        <v>0.29039572382963841</v>
      </c>
      <c r="D46" s="5">
        <f t="shared" si="171"/>
        <v>100</v>
      </c>
      <c r="E46" s="6">
        <f>D46/J46</f>
        <v>0.43959301981712795</v>
      </c>
      <c r="F46" s="5">
        <v>34.739480848540396</v>
      </c>
      <c r="G46" s="6">
        <f>F46/J46</f>
        <v>0.15271233293089156</v>
      </c>
      <c r="H46" s="5">
        <f>'a28'!E46</f>
        <v>26.683527293299331</v>
      </c>
      <c r="I46" s="6">
        <f t="shared" si="221"/>
        <v>0.11729892342234208</v>
      </c>
      <c r="J46" s="223">
        <f t="shared" si="222"/>
        <v>227.48313893064159</v>
      </c>
      <c r="K46" s="5">
        <f>'a28'!G46</f>
        <v>64.236720037048002</v>
      </c>
      <c r="L46" s="5">
        <f t="shared" si="223"/>
        <v>0.28535687780708696</v>
      </c>
      <c r="M46" s="5">
        <f t="shared" si="107"/>
        <v>100</v>
      </c>
      <c r="N46" s="5">
        <f t="shared" si="224"/>
        <v>0.4442270365649269</v>
      </c>
      <c r="O46" s="5">
        <v>29.961089494163424</v>
      </c>
      <c r="P46" s="5">
        <f t="shared" si="204"/>
        <v>0.13309525998248783</v>
      </c>
      <c r="Q46" s="5">
        <f>'a28'!I46</f>
        <v>30.912307073283685</v>
      </c>
      <c r="R46" s="5">
        <f t="shared" si="205"/>
        <v>0.13732082564549841</v>
      </c>
      <c r="S46" s="223">
        <f t="shared" si="206"/>
        <v>225.11011660449509</v>
      </c>
      <c r="T46" s="5">
        <f>'a28'!K46</f>
        <v>64.695683855445907</v>
      </c>
      <c r="U46" s="5">
        <f t="shared" si="207"/>
        <v>0.28772263285282429</v>
      </c>
      <c r="V46" s="5">
        <f t="shared" si="108"/>
        <v>100</v>
      </c>
      <c r="W46" s="5">
        <f t="shared" si="208"/>
        <v>0.44473234643551046</v>
      </c>
      <c r="X46" s="5">
        <v>32.484076433121018</v>
      </c>
      <c r="Y46" s="5">
        <f t="shared" si="209"/>
        <v>0.14446719533892377</v>
      </c>
      <c r="Z46" s="5">
        <f>'a28'!M46</f>
        <v>27.674583681443281</v>
      </c>
      <c r="AA46" s="5">
        <f t="shared" si="210"/>
        <v>0.12307782537274158</v>
      </c>
      <c r="AB46" s="223">
        <f t="shared" si="172"/>
        <v>224.85434397001018</v>
      </c>
      <c r="AC46" s="5">
        <f>'a28'!O46</f>
        <v>64.756846157578892</v>
      </c>
      <c r="AD46" s="5">
        <f t="shared" si="211"/>
        <v>0.29087827606956346</v>
      </c>
      <c r="AE46" s="5">
        <f t="shared" si="109"/>
        <v>100</v>
      </c>
      <c r="AF46" s="5">
        <f t="shared" si="212"/>
        <v>0.4491853654542442</v>
      </c>
      <c r="AG46" s="5">
        <v>29.096638655462186</v>
      </c>
      <c r="AH46" s="5">
        <f t="shared" si="213"/>
        <v>0.13069784267943871</v>
      </c>
      <c r="AI46" s="5">
        <f>'a28'!Q46</f>
        <v>28.771755657279652</v>
      </c>
      <c r="AJ46" s="5">
        <f t="shared" si="214"/>
        <v>0.12923851579675377</v>
      </c>
      <c r="AK46" s="223">
        <f t="shared" si="215"/>
        <v>222.6252404703207</v>
      </c>
      <c r="AL46" s="5">
        <f>'a28'!S46</f>
        <v>63.701252948564779</v>
      </c>
      <c r="AM46" s="5">
        <f t="shared" si="216"/>
        <v>0.28592274525684819</v>
      </c>
      <c r="AN46" s="5">
        <f t="shared" si="110"/>
        <v>100</v>
      </c>
      <c r="AO46" s="5">
        <f t="shared" si="217"/>
        <v>0.44884948415020171</v>
      </c>
      <c r="AP46" s="5">
        <v>29.551451187335093</v>
      </c>
      <c r="AQ46" s="5">
        <f t="shared" si="218"/>
        <v>0.13264153621325223</v>
      </c>
      <c r="AR46" s="5">
        <f>'a28'!U46</f>
        <v>29.539130390384869</v>
      </c>
      <c r="AS46" s="5">
        <f t="shared" si="219"/>
        <v>0.13258623437969794</v>
      </c>
      <c r="AT46" s="223">
        <f t="shared" si="220"/>
        <v>222.79183452628473</v>
      </c>
      <c r="AU46" s="5">
        <f>'a28'!W46</f>
        <v>64.443150263211905</v>
      </c>
      <c r="AV46" s="5">
        <f t="shared" si="173"/>
        <v>0.28581998957868077</v>
      </c>
      <c r="AW46" s="5">
        <f t="shared" si="111"/>
        <v>100</v>
      </c>
      <c r="AX46" s="5">
        <f t="shared" si="174"/>
        <v>0.44352268380933618</v>
      </c>
      <c r="AY46" s="5">
        <v>33.978392496735133</v>
      </c>
      <c r="AZ46" s="5">
        <f t="shared" si="175"/>
        <v>0.15070187831678977</v>
      </c>
      <c r="BA46" s="5">
        <f>'a28'!Y46</f>
        <v>27.046068369021746</v>
      </c>
      <c r="BB46" s="5">
        <f t="shared" si="176"/>
        <v>0.11995544829519321</v>
      </c>
      <c r="BC46" s="223">
        <f t="shared" si="177"/>
        <v>225.4676111289688</v>
      </c>
      <c r="BD46" s="5">
        <f>'a28'!AA46</f>
        <v>66.811578877415513</v>
      </c>
      <c r="BE46" s="5">
        <f t="shared" si="178"/>
        <v>0.29304374474716272</v>
      </c>
      <c r="BF46" s="5">
        <f t="shared" si="112"/>
        <v>100</v>
      </c>
      <c r="BG46" s="5">
        <f t="shared" si="179"/>
        <v>0.43861221313873339</v>
      </c>
      <c r="BH46" s="5">
        <v>34.355870417497762</v>
      </c>
      <c r="BI46" s="5">
        <f t="shared" si="180"/>
        <v>0.15068904358126234</v>
      </c>
      <c r="BJ46" s="5">
        <f>'a28'!AC46</f>
        <v>26.824378120001676</v>
      </c>
      <c r="BK46" s="5">
        <f t="shared" si="181"/>
        <v>0.11765499853284152</v>
      </c>
      <c r="BL46" s="223">
        <f t="shared" si="182"/>
        <v>227.99182741491495</v>
      </c>
      <c r="BM46" s="5">
        <f>'a28'!AE46</f>
        <v>65.060805777998041</v>
      </c>
      <c r="BN46" s="5">
        <f t="shared" si="183"/>
        <v>0.28448219010124393</v>
      </c>
      <c r="BO46" s="5">
        <f t="shared" si="113"/>
        <v>100</v>
      </c>
      <c r="BP46" s="5">
        <f t="shared" si="184"/>
        <v>0.43725586656882259</v>
      </c>
      <c r="BQ46" s="5">
        <v>39.116963594113088</v>
      </c>
      <c r="BR46" s="5">
        <f t="shared" si="185"/>
        <v>0.17104121813885004</v>
      </c>
      <c r="BS46" s="5">
        <f>'a28'!AG46</f>
        <v>24.52127767488907</v>
      </c>
      <c r="BT46" s="5">
        <f t="shared" si="186"/>
        <v>0.10722072519108344</v>
      </c>
      <c r="BU46" s="223">
        <f t="shared" si="187"/>
        <v>228.69904704700019</v>
      </c>
      <c r="BV46" s="5">
        <f>'a28'!AI46</f>
        <v>64.03768762003314</v>
      </c>
      <c r="BW46" s="5">
        <f t="shared" si="188"/>
        <v>0.28077444710749561</v>
      </c>
      <c r="BX46" s="5">
        <f t="shared" si="114"/>
        <v>100</v>
      </c>
      <c r="BY46" s="5">
        <f t="shared" si="189"/>
        <v>0.4384518828560261</v>
      </c>
      <c r="BZ46" s="5">
        <v>39.655172413793103</v>
      </c>
      <c r="CA46" s="5">
        <f t="shared" si="190"/>
        <v>0.17386885009807931</v>
      </c>
      <c r="CB46" s="5">
        <f>'a28'!AK46</f>
        <v>24.382337975613893</v>
      </c>
      <c r="CC46" s="5">
        <f t="shared" si="191"/>
        <v>0.106904819938399</v>
      </c>
      <c r="CD46" s="223">
        <f t="shared" si="192"/>
        <v>228.07519800944013</v>
      </c>
      <c r="CE46" s="5">
        <f>'a28'!AM46</f>
        <v>67.487473043077756</v>
      </c>
      <c r="CF46" s="5">
        <f t="shared" si="193"/>
        <v>0.29058015145411586</v>
      </c>
      <c r="CG46" s="5">
        <f t="shared" si="115"/>
        <v>100</v>
      </c>
      <c r="CH46" s="5">
        <f t="shared" si="194"/>
        <v>0.43056902022192534</v>
      </c>
      <c r="CI46" s="5">
        <v>39.640055376095987</v>
      </c>
      <c r="CJ46" s="5">
        <f t="shared" si="195"/>
        <v>0.17067779804828515</v>
      </c>
      <c r="CK46" s="5">
        <f>'a28'!AO46</f>
        <v>25.123272970247275</v>
      </c>
      <c r="CL46" s="5">
        <f t="shared" si="196"/>
        <v>0.1081730302756735</v>
      </c>
      <c r="CM46" s="223">
        <f t="shared" si="197"/>
        <v>232.25080138942104</v>
      </c>
      <c r="CN46" s="5">
        <f>'a28'!AQ46</f>
        <v>66.877230564086759</v>
      </c>
      <c r="CO46" s="5">
        <f t="shared" si="198"/>
        <v>0.29475990129151253</v>
      </c>
      <c r="CP46" s="5">
        <f t="shared" si="116"/>
        <v>100</v>
      </c>
      <c r="CQ46" s="5">
        <f t="shared" si="199"/>
        <v>0.44074776841880675</v>
      </c>
      <c r="CR46" s="5">
        <v>33.134447096260935</v>
      </c>
      <c r="CS46" s="5">
        <f t="shared" si="200"/>
        <v>0.14603933615468018</v>
      </c>
      <c r="CT46" s="5">
        <f>'a28'!AS46</f>
        <v>26.875460892281662</v>
      </c>
      <c r="CU46" s="5">
        <f t="shared" si="201"/>
        <v>0.11845299413500056</v>
      </c>
      <c r="CV46" s="223">
        <f t="shared" si="202"/>
        <v>226.88713855262935</v>
      </c>
    </row>
    <row r="47" spans="1:100" ht="12.75" customHeight="1" x14ac:dyDescent="0.2">
      <c r="A47" s="1">
        <v>2021</v>
      </c>
      <c r="B47" s="5">
        <f>'a28'!C47</f>
        <v>65.649841223284682</v>
      </c>
      <c r="C47" s="6">
        <f t="shared" ref="C47" si="225">B47/J47</f>
        <v>0.2885338942909611</v>
      </c>
      <c r="D47" s="5">
        <f t="shared" si="171"/>
        <v>100</v>
      </c>
      <c r="E47" s="6">
        <f t="shared" ref="E47" si="226">D47/J47</f>
        <v>0.43950432920258753</v>
      </c>
      <c r="F47" s="5">
        <v>35.433070866141733</v>
      </c>
      <c r="G47" s="6">
        <f t="shared" ref="G47" si="227">F47/J47</f>
        <v>0.15572988042611369</v>
      </c>
      <c r="H47" s="5">
        <f>'a28'!E47</f>
        <v>26.446132235198327</v>
      </c>
      <c r="I47" s="6">
        <f t="shared" si="221"/>
        <v>0.11623189608033767</v>
      </c>
      <c r="J47" s="223">
        <f t="shared" si="222"/>
        <v>227.52904432462475</v>
      </c>
      <c r="K47" s="5">
        <f>'a28'!G47</f>
        <v>63.56041862724264</v>
      </c>
      <c r="L47" s="5">
        <f t="shared" si="223"/>
        <v>0.28564801673122348</v>
      </c>
      <c r="M47" s="5">
        <f t="shared" si="107"/>
        <v>100</v>
      </c>
      <c r="N47" s="5">
        <f t="shared" si="224"/>
        <v>0.44941179259129649</v>
      </c>
      <c r="O47" s="5">
        <v>28.404669260700388</v>
      </c>
      <c r="P47" s="5">
        <f t="shared" ref="P47" si="228">O47/S47</f>
        <v>0.12765393330414257</v>
      </c>
      <c r="Q47" s="5">
        <f>'a28'!I47</f>
        <v>30.547987310646306</v>
      </c>
      <c r="R47" s="5">
        <f t="shared" ref="R47" si="229">Q47/S47</f>
        <v>0.13728625737333736</v>
      </c>
      <c r="S47" s="223">
        <f t="shared" ref="S47" si="230">K47+M47+O47+Q47</f>
        <v>222.51307519858935</v>
      </c>
      <c r="T47" s="5">
        <f>'a28'!K47</f>
        <v>64.511851381273402</v>
      </c>
      <c r="U47" s="5">
        <f t="shared" ref="U47" si="231">T47/AB47</f>
        <v>0.2849875079519083</v>
      </c>
      <c r="V47" s="5">
        <f t="shared" si="108"/>
        <v>100</v>
      </c>
      <c r="W47" s="5">
        <f t="shared" ref="W47" si="232">V47/AB47</f>
        <v>0.44175992759469135</v>
      </c>
      <c r="X47" s="5">
        <v>34.782608695652172</v>
      </c>
      <c r="Y47" s="5">
        <f t="shared" ref="Y47" si="233">X47/AB47</f>
        <v>0.15365562698945787</v>
      </c>
      <c r="Z47" s="5">
        <f>'a28'!M47</f>
        <v>27.072835264875135</v>
      </c>
      <c r="AA47" s="5">
        <f t="shared" ref="AA47" si="234">Z47/AB47</f>
        <v>0.11959693746394247</v>
      </c>
      <c r="AB47" s="223">
        <f t="shared" ref="AB47" si="235">T47+V47+X47+Z47</f>
        <v>226.36729534180071</v>
      </c>
      <c r="AC47" s="5">
        <f>'a28'!O47</f>
        <v>64.340219300175619</v>
      </c>
      <c r="AD47" s="5">
        <f t="shared" ref="AD47" si="236">AC47/AK47</f>
        <v>0.28834670505117055</v>
      </c>
      <c r="AE47" s="5">
        <f t="shared" si="109"/>
        <v>100</v>
      </c>
      <c r="AF47" s="5">
        <f t="shared" ref="AF47" si="237">AE47/AK47</f>
        <v>0.44815934447768269</v>
      </c>
      <c r="AG47" s="5">
        <v>30.53830227743271</v>
      </c>
      <c r="AH47" s="5">
        <f t="shared" ref="AH47" si="238">AG47/AK47</f>
        <v>0.13686025530115567</v>
      </c>
      <c r="AI47" s="5">
        <f>'a28'!Q47</f>
        <v>28.256399588762164</v>
      </c>
      <c r="AJ47" s="5">
        <f t="shared" ref="AJ47" si="239">AI47/AK47</f>
        <v>0.12663369516999115</v>
      </c>
      <c r="AK47" s="223">
        <f t="shared" ref="AK47" si="240">AC47+AE47+AG47+AI47</f>
        <v>223.13492116637048</v>
      </c>
      <c r="AL47" s="5">
        <f>'a28'!S47</f>
        <v>63.243011525008782</v>
      </c>
      <c r="AM47" s="5">
        <f t="shared" ref="AM47" si="241">AL47/AT47</f>
        <v>0.28515684523745782</v>
      </c>
      <c r="AN47" s="5">
        <f t="shared" si="110"/>
        <v>100</v>
      </c>
      <c r="AO47" s="5">
        <f t="shared" ref="AO47" si="242">AN47/AT47</f>
        <v>0.45089068082201544</v>
      </c>
      <c r="AP47" s="5">
        <v>29.465449804432854</v>
      </c>
      <c r="AQ47" s="5">
        <f t="shared" ref="AQ47" si="243">AP47/AT47</f>
        <v>0.13285696723047652</v>
      </c>
      <c r="AR47" s="5">
        <f>'a28'!U47</f>
        <v>29.07478736776083</v>
      </c>
      <c r="AS47" s="5">
        <f t="shared" ref="AS47" si="244">AR47/AT47</f>
        <v>0.13109550671005016</v>
      </c>
      <c r="AT47" s="223">
        <f t="shared" ref="AT47" si="245">AL47+AN47+AP47+AR47</f>
        <v>221.78324869720248</v>
      </c>
      <c r="AU47" s="5">
        <f>'a28'!W47</f>
        <v>63.933448592047149</v>
      </c>
      <c r="AV47" s="5">
        <f t="shared" ref="AV47" si="246">AU47/BC47</f>
        <v>0.28323997686312097</v>
      </c>
      <c r="AW47" s="5">
        <f t="shared" si="111"/>
        <v>100</v>
      </c>
      <c r="AX47" s="5">
        <f t="shared" ref="AX47" si="247">AW47/BC47</f>
        <v>0.44302314844682716</v>
      </c>
      <c r="AY47" s="5">
        <v>34.987006850933142</v>
      </c>
      <c r="AZ47" s="5">
        <f t="shared" ref="AZ47" si="248">AY47/BC47</f>
        <v>0.15500053929831112</v>
      </c>
      <c r="BA47" s="5">
        <f>'a28'!Y47</f>
        <v>26.801384037834726</v>
      </c>
      <c r="BB47" s="5">
        <f t="shared" ref="BB47" si="249">BA47/BC47</f>
        <v>0.11873633539174078</v>
      </c>
      <c r="BC47" s="223">
        <f t="shared" ref="BC47" si="250">AU47+AW47+AY47+BA47</f>
        <v>225.72183948081502</v>
      </c>
      <c r="BD47" s="5">
        <f>'a28'!AA47</f>
        <v>66.456519958109453</v>
      </c>
      <c r="BE47" s="5">
        <f t="shared" ref="BE47" si="251">BD47/BL47</f>
        <v>0.29145239069007628</v>
      </c>
      <c r="BF47" s="5">
        <f t="shared" si="112"/>
        <v>100</v>
      </c>
      <c r="BG47" s="5">
        <f t="shared" ref="BG47" si="252">BF47/BL47</f>
        <v>0.43856101835273931</v>
      </c>
      <c r="BH47" s="5">
        <v>34.929270946681171</v>
      </c>
      <c r="BI47" s="5">
        <f t="shared" ref="BI47" si="253">BH47/BL47</f>
        <v>0.15318616636695245</v>
      </c>
      <c r="BJ47" s="5">
        <f>'a28'!AC47</f>
        <v>26.632650806252968</v>
      </c>
      <c r="BK47" s="5">
        <f t="shared" ref="BK47" si="254">BJ47/BL47</f>
        <v>0.11680042459023206</v>
      </c>
      <c r="BL47" s="223">
        <f t="shared" ref="BL47" si="255">BD47+BF47+BH47+BJ47</f>
        <v>228.01844171104358</v>
      </c>
      <c r="BM47" s="5">
        <f>'a28'!AE47</f>
        <v>64.869992901911317</v>
      </c>
      <c r="BN47" s="5">
        <f t="shared" ref="BN47" si="256">BM47/BU47</f>
        <v>0.28428137898363032</v>
      </c>
      <c r="BO47" s="5">
        <f t="shared" si="113"/>
        <v>100</v>
      </c>
      <c r="BP47" s="5">
        <f t="shared" ref="BP47" si="257">BO47/BU47</f>
        <v>0.43823248048367569</v>
      </c>
      <c r="BQ47" s="5">
        <v>39.043209876543209</v>
      </c>
      <c r="BR47" s="5">
        <f t="shared" ref="BR47" si="258">BQ47/BU47</f>
        <v>0.17110002710242275</v>
      </c>
      <c r="BS47" s="5">
        <f>'a28'!AG47</f>
        <v>24.276181745555071</v>
      </c>
      <c r="BT47" s="5">
        <f t="shared" ref="BT47" si="259">BS47/BU47</f>
        <v>0.10638611343027127</v>
      </c>
      <c r="BU47" s="223">
        <f t="shared" ref="BU47" si="260">BM47+BO47+BQ47+BS47</f>
        <v>228.1893845240096</v>
      </c>
      <c r="BV47" s="5">
        <f>'a28'!AI47</f>
        <v>63.592018915639223</v>
      </c>
      <c r="BW47" s="5">
        <f t="shared" ref="BW47" si="261">BV47/CD47</f>
        <v>0.27984717669527415</v>
      </c>
      <c r="BX47" s="5">
        <f t="shared" si="114"/>
        <v>100</v>
      </c>
      <c r="BY47" s="5">
        <f t="shared" ref="BY47" si="262">BX47/CD47</f>
        <v>0.44006650750704684</v>
      </c>
      <c r="BZ47" s="5">
        <v>39.473684210526315</v>
      </c>
      <c r="CA47" s="5">
        <f t="shared" ref="CA47" si="263">BZ47/CD47</f>
        <v>0.17371046348962374</v>
      </c>
      <c r="CB47" s="5">
        <f>'a28'!AK47</f>
        <v>24.172676287197774</v>
      </c>
      <c r="CC47" s="5">
        <f t="shared" ref="CC47" si="264">CB47/CD47</f>
        <v>0.10637585230805532</v>
      </c>
      <c r="CD47" s="223">
        <f t="shared" ref="CD47" si="265">BV47+BX47+BZ47+CB47</f>
        <v>227.2383794133633</v>
      </c>
      <c r="CE47" s="5">
        <f>'a28'!AM47</f>
        <v>67.041841747242657</v>
      </c>
      <c r="CF47" s="5">
        <f t="shared" ref="CF47" si="266">CE47/CM47</f>
        <v>0.28629457703336081</v>
      </c>
      <c r="CG47" s="5">
        <f t="shared" si="115"/>
        <v>100</v>
      </c>
      <c r="CH47" s="5">
        <f t="shared" ref="CH47" si="267">CG47/CM47</f>
        <v>0.42703865164195864</v>
      </c>
      <c r="CI47" s="5">
        <v>42.068020999771747</v>
      </c>
      <c r="CJ47" s="5">
        <f t="shared" ref="CJ47" si="268">CI47/CM47</f>
        <v>0.17964670964988128</v>
      </c>
      <c r="CK47" s="5">
        <f>'a28'!AO47</f>
        <v>25.060977797515129</v>
      </c>
      <c r="CL47" s="5">
        <f t="shared" ref="CL47" si="269">CK47/CM47</f>
        <v>0.10702006167479923</v>
      </c>
      <c r="CM47" s="223">
        <f t="shared" ref="CM47" si="270">CE47+CG47+CI47+CK47</f>
        <v>234.17084054452954</v>
      </c>
      <c r="CN47" s="5">
        <f>'a28'!AQ47</f>
        <v>66.468713797421501</v>
      </c>
      <c r="CO47" s="5">
        <f t="shared" ref="CO47" si="271">CN47/CV47</f>
        <v>0.29454938578227474</v>
      </c>
      <c r="CP47" s="5">
        <f t="shared" si="116"/>
        <v>100</v>
      </c>
      <c r="CQ47" s="5">
        <f t="shared" ref="CQ47" si="272">CP47/CV47</f>
        <v>0.44313989086652239</v>
      </c>
      <c r="CR47" s="5">
        <v>32.713390759592798</v>
      </c>
      <c r="CS47" s="5">
        <f t="shared" ref="CS47" si="273">CR47/CV47</f>
        <v>0.14496608411079853</v>
      </c>
      <c r="CT47" s="5">
        <f>'a28'!AS47</f>
        <v>26.480269923555461</v>
      </c>
      <c r="CU47" s="5">
        <f t="shared" ref="CU47" si="274">CT47/CV47</f>
        <v>0.11734463924040422</v>
      </c>
      <c r="CV47" s="223">
        <f t="shared" ref="CV47" si="275">CN47+CP47+CR47+CT47</f>
        <v>225.66237448056978</v>
      </c>
    </row>
    <row r="48" spans="1:100" ht="12.75" customHeight="1" x14ac:dyDescent="0.2">
      <c r="A48" s="1">
        <v>2022</v>
      </c>
      <c r="B48" s="5">
        <f>'a28'!C48</f>
        <v>65.520809132252992</v>
      </c>
      <c r="C48" s="6">
        <f>B48/J48</f>
        <v>0.2890485671510386</v>
      </c>
      <c r="D48" s="5">
        <f t="shared" si="171"/>
        <v>100</v>
      </c>
      <c r="E48" s="6">
        <f t="shared" ref="E48" si="276">D48/J48</f>
        <v>0.44115536877390732</v>
      </c>
      <c r="F48" s="5">
        <v>35.232056409177012</v>
      </c>
      <c r="G48" s="6">
        <f t="shared" ref="G48" si="277">F48/J48</f>
        <v>0.15542810837853588</v>
      </c>
      <c r="H48" s="5">
        <f>'a28'!E48</f>
        <v>25.924643287098238</v>
      </c>
      <c r="I48" s="6">
        <f t="shared" si="221"/>
        <v>0.11436795569651824</v>
      </c>
      <c r="J48" s="223">
        <f t="shared" si="222"/>
        <v>226.67750882852823</v>
      </c>
      <c r="K48" s="5">
        <f>'a28'!G48</f>
        <v>63.2025115375639</v>
      </c>
      <c r="L48" s="5">
        <f t="shared" si="223"/>
        <v>0.28442690657697739</v>
      </c>
      <c r="M48" s="5">
        <f t="shared" si="107"/>
        <v>100</v>
      </c>
      <c r="N48" s="5">
        <f t="shared" si="224"/>
        <v>0.45002468993329575</v>
      </c>
      <c r="O48" s="5">
        <v>28.957528957528954</v>
      </c>
      <c r="P48" s="5">
        <f t="shared" ref="P48" si="278">O48/S48</f>
        <v>0.130316029903464</v>
      </c>
      <c r="Q48" s="5">
        <f>'a28'!I48</f>
        <v>30.049989836403746</v>
      </c>
      <c r="R48" s="5">
        <f t="shared" ref="R48" si="279">Q48/S48</f>
        <v>0.13523237358626283</v>
      </c>
      <c r="S48" s="223">
        <f t="shared" ref="S48" si="280">K48+M48+O48+Q48</f>
        <v>222.2100303314966</v>
      </c>
      <c r="T48" s="5">
        <f>'a28'!K48</f>
        <v>64.510534468013844</v>
      </c>
      <c r="U48" s="5">
        <f t="shared" ref="U48" si="281">T48/AB48</f>
        <v>0.28868676237957697</v>
      </c>
      <c r="V48" s="5">
        <f t="shared" si="108"/>
        <v>100</v>
      </c>
      <c r="W48" s="5">
        <f t="shared" ref="W48" si="282">V48/AB48</f>
        <v>0.44750328726964128</v>
      </c>
      <c r="X48" s="5">
        <v>32.53012048192771</v>
      </c>
      <c r="Y48" s="5">
        <f t="shared" ref="Y48" si="283">X48/AB48</f>
        <v>0.1455733585094014</v>
      </c>
      <c r="Z48" s="5">
        <f>'a28'!M48</f>
        <v>26.421390681346544</v>
      </c>
      <c r="AA48" s="5">
        <f t="shared" ref="AA48" si="284">Z48/AB48</f>
        <v>0.11823659184138047</v>
      </c>
      <c r="AB48" s="223">
        <f t="shared" ref="AB48" si="285">T48+V48+X48+Z48</f>
        <v>223.46204563128808</v>
      </c>
      <c r="AC48" s="5">
        <f>'a28'!O48</f>
        <v>64.181483190166816</v>
      </c>
      <c r="AD48" s="5">
        <f t="shared" ref="AD48" si="286">AC48/AK48</f>
        <v>0.29073883072855594</v>
      </c>
      <c r="AE48" s="5">
        <f t="shared" si="109"/>
        <v>100</v>
      </c>
      <c r="AF48" s="5">
        <f t="shared" ref="AF48" si="287">AE48/AK48</f>
        <v>0.45299487683559758</v>
      </c>
      <c r="AG48" s="5">
        <v>29.09090909090909</v>
      </c>
      <c r="AH48" s="5">
        <f t="shared" ref="AH48" si="288">AG48/AK48</f>
        <v>0.13178032780671931</v>
      </c>
      <c r="AI48" s="5">
        <f>'a28'!Q48</f>
        <v>27.480656182852599</v>
      </c>
      <c r="AJ48" s="5">
        <f t="shared" ref="AJ48" si="289">AI48/AK48</f>
        <v>0.12448596462912716</v>
      </c>
      <c r="AK48" s="223">
        <f t="shared" ref="AK48" si="290">AC48+AE48+AG48+AI48</f>
        <v>220.75304846392851</v>
      </c>
      <c r="AL48" s="5">
        <f>'a28'!S48</f>
        <v>62.964990411040155</v>
      </c>
      <c r="AM48" s="5">
        <f t="shared" ref="AM48" si="291">AL48/AT48</f>
        <v>0.28485689908068512</v>
      </c>
      <c r="AN48" s="5">
        <f t="shared" si="110"/>
        <v>100</v>
      </c>
      <c r="AO48" s="5">
        <f t="shared" ref="AO48" si="292">AN48/AT48</f>
        <v>0.45240521315276633</v>
      </c>
      <c r="AP48" s="5">
        <v>29.695431472081218</v>
      </c>
      <c r="AQ48" s="5">
        <f t="shared" ref="AQ48" si="293">AP48/AT48</f>
        <v>0.1343436800479027</v>
      </c>
      <c r="AR48" s="5">
        <f>'a28'!U48</f>
        <v>28.380355483501056</v>
      </c>
      <c r="AS48" s="5">
        <f t="shared" ref="AS48" si="294">AR48/AT48</f>
        <v>0.12839420771864576</v>
      </c>
      <c r="AT48" s="223">
        <f t="shared" ref="AT48" si="295">AL48+AN48+AP48+AR48</f>
        <v>221.04077736662245</v>
      </c>
      <c r="AU48" s="5">
        <f>'a28'!W48</f>
        <v>63.55815811125418</v>
      </c>
      <c r="AV48" s="5">
        <f t="shared" ref="AV48" si="296">AU48/BC48</f>
        <v>0.28367706315997032</v>
      </c>
      <c r="AW48" s="5">
        <f t="shared" si="111"/>
        <v>100</v>
      </c>
      <c r="AX48" s="5">
        <f t="shared" ref="AX48" si="297">AW48/BC48</f>
        <v>0.44632675267809546</v>
      </c>
      <c r="AY48" s="5">
        <v>34.11242257800631</v>
      </c>
      <c r="AZ48" s="5">
        <f t="shared" ref="AZ48" si="298">AY48/BC48</f>
        <v>0.15225286795224502</v>
      </c>
      <c r="BA48" s="5">
        <f>'a28'!Y48</f>
        <v>26.380519541612401</v>
      </c>
      <c r="BB48" s="5">
        <f t="shared" ref="BB48" si="299">BA48/BC48</f>
        <v>0.11774331620968903</v>
      </c>
      <c r="BC48" s="223">
        <f t="shared" ref="BC48" si="300">AU48+AW48+AY48+BA48</f>
        <v>224.05110023087292</v>
      </c>
      <c r="BD48" s="5">
        <f>'a28'!AA48</f>
        <v>66.466690288350762</v>
      </c>
      <c r="BE48" s="5">
        <f t="shared" ref="BE48" si="301">BD48/BL48</f>
        <v>0.29192411344184066</v>
      </c>
      <c r="BF48" s="5">
        <f t="shared" si="112"/>
        <v>100</v>
      </c>
      <c r="BG48" s="5">
        <f t="shared" ref="BG48" si="302">BF48/BL48</f>
        <v>0.43920362541807584</v>
      </c>
      <c r="BH48" s="5">
        <v>35.188666577145163</v>
      </c>
      <c r="BI48" s="5">
        <f t="shared" ref="BI48" si="303">BH48/BL48</f>
        <v>0.15454989934310029</v>
      </c>
      <c r="BJ48" s="5">
        <f>'a28'!AC48</f>
        <v>26.029466785061278</v>
      </c>
      <c r="BK48" s="5">
        <f t="shared" ref="BK48" si="304">BJ48/BL48</f>
        <v>0.114322361796983</v>
      </c>
      <c r="BL48" s="223">
        <f t="shared" ref="BL48" si="305">BD48+BF48+BH48+BJ48</f>
        <v>227.68482365055723</v>
      </c>
      <c r="BM48" s="5">
        <f>'a28'!AE48</f>
        <v>64.784279411681425</v>
      </c>
      <c r="BN48" s="5">
        <f t="shared" ref="BN48" si="306">BM48/BU48</f>
        <v>0.28624648034992145</v>
      </c>
      <c r="BO48" s="5">
        <f t="shared" si="113"/>
        <v>100</v>
      </c>
      <c r="BP48" s="5">
        <f t="shared" ref="BP48" si="307">BO48/BU48</f>
        <v>0.44184558807998037</v>
      </c>
      <c r="BQ48" s="5">
        <v>37.6999238385377</v>
      </c>
      <c r="BR48" s="5">
        <f t="shared" ref="BR48" si="308">BQ48/BU48</f>
        <v>0.16657545019009162</v>
      </c>
      <c r="BS48" s="5">
        <f>'a28'!AG48</f>
        <v>23.839206324934445</v>
      </c>
      <c r="BT48" s="5">
        <f t="shared" ref="BT48" si="309">BS48/BU48</f>
        <v>0.10533248138000648</v>
      </c>
      <c r="BU48" s="223">
        <f t="shared" ref="BU48" si="310">BM48+BO48+BQ48+BS48</f>
        <v>226.32340957515359</v>
      </c>
      <c r="BV48" s="5">
        <f>'a28'!AI48</f>
        <v>63.363726234773502</v>
      </c>
      <c r="BW48" s="5">
        <f t="shared" ref="BW48" si="311">BV48/CD48</f>
        <v>0.27990858517866501</v>
      </c>
      <c r="BX48" s="5">
        <f t="shared" si="114"/>
        <v>100</v>
      </c>
      <c r="BY48" s="5">
        <f t="shared" ref="BY48" si="312">BX48/CD48</f>
        <v>0.44174893399033316</v>
      </c>
      <c r="BZ48" s="5">
        <v>39.165186500888097</v>
      </c>
      <c r="CA48" s="5">
        <f t="shared" ref="CA48" si="313">BZ48/CD48</f>
        <v>0.17301179386299903</v>
      </c>
      <c r="CB48" s="5">
        <f>'a28'!AK48</f>
        <v>23.844016105833486</v>
      </c>
      <c r="CC48" s="5">
        <f t="shared" ref="CC48" si="314">CB48/CD48</f>
        <v>0.10533068696800278</v>
      </c>
      <c r="CD48" s="223">
        <f t="shared" ref="CD48" si="315">BV48+BX48+BZ48+CB48</f>
        <v>226.37292884149508</v>
      </c>
      <c r="CE48" s="5">
        <f>'a28'!AM48</f>
        <v>66.811594620580578</v>
      </c>
      <c r="CF48" s="5">
        <f t="shared" ref="CF48" si="316">CE48/CM48</f>
        <v>0.28562407725528155</v>
      </c>
      <c r="CG48" s="5">
        <f t="shared" si="115"/>
        <v>100</v>
      </c>
      <c r="CH48" s="5">
        <f t="shared" ref="CH48" si="317">CG48/CM48</f>
        <v>0.42750675070296584</v>
      </c>
      <c r="CI48" s="5">
        <v>42.31625835189309</v>
      </c>
      <c r="CJ48" s="5">
        <f t="shared" ref="CJ48" si="318">CI48/CM48</f>
        <v>0.18090486109925055</v>
      </c>
      <c r="CK48" s="5">
        <f>'a28'!AO48</f>
        <v>24.786581912042507</v>
      </c>
      <c r="CL48" s="5">
        <f t="shared" ref="CL48" si="319">CK48/CM48</f>
        <v>0.10596431094250199</v>
      </c>
      <c r="CM48" s="223">
        <f t="shared" ref="CM48" si="320">CE48+CG48+CI48+CK48</f>
        <v>233.9144348845162</v>
      </c>
      <c r="CN48" s="5">
        <f>'a28'!AQ48</f>
        <v>66.452492829659278</v>
      </c>
      <c r="CO48" s="5">
        <f t="shared" ref="CO48" si="321">CN48/CV48</f>
        <v>0.29585699429988804</v>
      </c>
      <c r="CP48" s="5">
        <f t="shared" si="116"/>
        <v>100</v>
      </c>
      <c r="CQ48" s="5">
        <f t="shared" ref="CQ48" si="322">CP48/CV48</f>
        <v>0.4452157950767503</v>
      </c>
      <c r="CR48" s="5">
        <v>32.339271882261812</v>
      </c>
      <c r="CS48" s="5">
        <f t="shared" ref="CS48" si="323">CR48/CV48</f>
        <v>0.14397954643264388</v>
      </c>
      <c r="CT48" s="5">
        <f>'a28'!AS48</f>
        <v>25.818415577754195</v>
      </c>
      <c r="CU48" s="5">
        <f t="shared" ref="CU48" si="324">CT48/CV48</f>
        <v>0.11494766419071789</v>
      </c>
      <c r="CV48" s="223">
        <f t="shared" ref="CV48" si="325">CN48+CP48+CR48+CT48</f>
        <v>224.61018028967527</v>
      </c>
    </row>
    <row r="49" spans="1:100" ht="12.75" customHeight="1" x14ac:dyDescent="0.2">
      <c r="A49" s="1">
        <v>2023</v>
      </c>
      <c r="B49" s="5">
        <f>'a28'!C49</f>
        <v>65.709505191714371</v>
      </c>
      <c r="C49" s="6">
        <f>B49/J49</f>
        <v>0.2909168496802596</v>
      </c>
      <c r="D49" s="5">
        <f t="shared" si="171"/>
        <v>100</v>
      </c>
      <c r="E49" s="6">
        <f t="shared" ref="E49" si="326">D49/J49</f>
        <v>0.44273176130527719</v>
      </c>
      <c r="F49" s="5">
        <v>34.907713181271276</v>
      </c>
      <c r="G49" s="6">
        <f>F49/J49</f>
        <v>0.15454753339883673</v>
      </c>
      <c r="H49" s="5">
        <f>'a28'!E49</f>
        <v>25.25318158471454</v>
      </c>
      <c r="I49" s="6">
        <f t="shared" si="221"/>
        <v>0.1118038556156266</v>
      </c>
      <c r="J49" s="223">
        <f t="shared" si="222"/>
        <v>225.87039995770016</v>
      </c>
      <c r="K49" s="5">
        <f>'a28'!G49</f>
        <v>63.037036074870059</v>
      </c>
      <c r="L49" s="5">
        <f t="shared" si="223"/>
        <v>0.28472053018384175</v>
      </c>
      <c r="M49" s="5">
        <f t="shared" si="107"/>
        <v>100</v>
      </c>
      <c r="N49" s="5">
        <f t="shared" si="224"/>
        <v>0.45167182328444949</v>
      </c>
      <c r="O49" s="5">
        <v>28.952380952380953</v>
      </c>
      <c r="P49" s="5">
        <f t="shared" ref="P49" si="327">O49/S49</f>
        <v>0.13076974693187871</v>
      </c>
      <c r="Q49" s="5">
        <f>'a28'!I49</f>
        <v>29.410269304351218</v>
      </c>
      <c r="R49" s="5">
        <f t="shared" ref="R49" si="328">Q49/S49</f>
        <v>0.13283789959982992</v>
      </c>
      <c r="S49" s="223">
        <f t="shared" ref="S49" si="329">K49+M49+O49+Q49</f>
        <v>221.39968633160225</v>
      </c>
      <c r="T49" s="5">
        <f>'a28'!K49</f>
        <v>65.067669086366593</v>
      </c>
      <c r="U49" s="5">
        <f t="shared" ref="U49" si="330">T49/AB49</f>
        <v>0.29100506557284683</v>
      </c>
      <c r="V49" s="5">
        <f t="shared" si="108"/>
        <v>100</v>
      </c>
      <c r="W49" s="5">
        <f t="shared" ref="W49" si="331">V49/AB49</f>
        <v>0.44723450164871537</v>
      </c>
      <c r="X49" s="5">
        <v>32.947976878612714</v>
      </c>
      <c r="Y49" s="5">
        <f t="shared" ref="Y49" si="332">X49/AB49</f>
        <v>0.14735472019639753</v>
      </c>
      <c r="Z49" s="5">
        <f>'a28'!M49</f>
        <v>25.580699199253942</v>
      </c>
      <c r="AA49" s="5">
        <f t="shared" ref="AA49" si="333">Z49/AB49</f>
        <v>0.11440571258204028</v>
      </c>
      <c r="AB49" s="223">
        <f t="shared" ref="AB49" si="334">T49+V49+X49+Z49</f>
        <v>223.59634516423324</v>
      </c>
      <c r="AC49" s="5">
        <f>'a28'!O49</f>
        <v>64.33317620867669</v>
      </c>
      <c r="AD49" s="5">
        <f t="shared" ref="AD49" si="335">AC49/AK49</f>
        <v>0.29259549268331475</v>
      </c>
      <c r="AE49" s="5">
        <f t="shared" si="109"/>
        <v>100</v>
      </c>
      <c r="AF49" s="5">
        <f t="shared" ref="AF49" si="336">AE49/AK49</f>
        <v>0.45481275747093003</v>
      </c>
      <c r="AG49" s="5">
        <v>28.949950932286555</v>
      </c>
      <c r="AH49" s="5">
        <f t="shared" ref="AH49" si="337">AG49/AK49</f>
        <v>0.13166807012161369</v>
      </c>
      <c r="AI49" s="5">
        <f>'a28'!Q49</f>
        <v>26.587574279261627</v>
      </c>
      <c r="AJ49" s="5">
        <f t="shared" ref="AJ49" si="338">AI49/AK49</f>
        <v>0.12092367972414156</v>
      </c>
      <c r="AK49" s="223">
        <f t="shared" ref="AK49" si="339">AC49+AE49+AG49+AI49</f>
        <v>219.87070142022486</v>
      </c>
      <c r="AL49" s="5">
        <f>'a28'!S49</f>
        <v>62.892007834749272</v>
      </c>
      <c r="AM49" s="5">
        <f t="shared" ref="AM49" si="340">AL49/AT49</f>
        <v>0.28533178463734388</v>
      </c>
      <c r="AN49" s="5">
        <f t="shared" si="110"/>
        <v>100</v>
      </c>
      <c r="AO49" s="5">
        <f t="shared" ref="AO49" si="341">AN49/AT49</f>
        <v>0.45368528444355299</v>
      </c>
      <c r="AP49" s="5">
        <v>29.963008631319362</v>
      </c>
      <c r="AQ49" s="5">
        <f t="shared" ref="AQ49" si="342">AP49/AT49</f>
        <v>0.13593776093684756</v>
      </c>
      <c r="AR49" s="5">
        <f>'a28'!U49</f>
        <v>27.562095194607</v>
      </c>
      <c r="AS49" s="5">
        <f t="shared" ref="AS49" si="343">AR49/AT49</f>
        <v>0.12504516998225562</v>
      </c>
      <c r="AT49" s="223">
        <f t="shared" ref="AT49" si="344">AL49+AN49+AP49+AR49</f>
        <v>220.41711166067563</v>
      </c>
      <c r="AU49" s="5">
        <f>'a28'!W49</f>
        <v>63.483276484456411</v>
      </c>
      <c r="AV49" s="5">
        <f t="shared" ref="AV49" si="345">AU49/BC49</f>
        <v>0.28397002838082031</v>
      </c>
      <c r="AW49" s="5">
        <f t="shared" si="111"/>
        <v>100</v>
      </c>
      <c r="AX49" s="5">
        <f t="shared" ref="AX49" si="346">AW49/BC49</f>
        <v>0.44731470098325671</v>
      </c>
      <c r="AY49" s="5">
        <v>34.199632014719413</v>
      </c>
      <c r="AZ49" s="5">
        <f t="shared" ref="AZ49" si="347">AY49/BC49</f>
        <v>0.15297998168401628</v>
      </c>
      <c r="BA49" s="5">
        <f>'a28'!Y49</f>
        <v>25.87334793547031</v>
      </c>
      <c r="BB49" s="5">
        <f t="shared" ref="BB49" si="348">BA49/BC49</f>
        <v>0.11573528895190664</v>
      </c>
      <c r="BC49" s="223">
        <f t="shared" ref="BC49" si="349">AU49+AW49+AY49+BA49</f>
        <v>223.55625643464614</v>
      </c>
      <c r="BD49" s="5">
        <f>'a28'!AA49</f>
        <v>66.783407529580828</v>
      </c>
      <c r="BE49" s="5">
        <f t="shared" ref="BE49" si="350">BD49/BL49</f>
        <v>0.29491353616422078</v>
      </c>
      <c r="BF49" s="5">
        <f t="shared" si="112"/>
        <v>100</v>
      </c>
      <c r="BG49" s="5">
        <f t="shared" ref="BG49" si="351">BF49/BL49</f>
        <v>0.44159701799222023</v>
      </c>
      <c r="BH49" s="5">
        <v>34.421210344602962</v>
      </c>
      <c r="BI49" s="5">
        <f t="shared" ref="BI49" si="352">BH49/BL49</f>
        <v>0.15200303843859631</v>
      </c>
      <c r="BJ49" s="5">
        <f>'a28'!AC49</f>
        <v>25.246186650410507</v>
      </c>
      <c r="BK49" s="5">
        <f t="shared" ref="BK49" si="353">BJ49/BL49</f>
        <v>0.11148640740496278</v>
      </c>
      <c r="BL49" s="223">
        <f t="shared" ref="BL49" si="354">BD49+BF49+BH49+BJ49</f>
        <v>226.45080452459428</v>
      </c>
      <c r="BM49" s="5">
        <f>'a28'!AE49</f>
        <v>65.03341139981427</v>
      </c>
      <c r="BN49" s="5">
        <f t="shared" ref="BN49" si="355">BM49/BU49</f>
        <v>0.28750297316856055</v>
      </c>
      <c r="BO49" s="5">
        <f t="shared" si="113"/>
        <v>100</v>
      </c>
      <c r="BP49" s="5">
        <f t="shared" ref="BP49" si="356">BO49/BU49</f>
        <v>0.44208502518965453</v>
      </c>
      <c r="BQ49" s="5">
        <v>37.925925925925924</v>
      </c>
      <c r="BR49" s="5">
        <f t="shared" ref="BR49" si="357">BQ49/BU49</f>
        <v>0.16766483918303934</v>
      </c>
      <c r="BS49" s="5">
        <f>'a28'!AG49</f>
        <v>23.241493514662039</v>
      </c>
      <c r="BT49" s="5">
        <f t="shared" ref="BT49" si="358">BS49/BU49</f>
        <v>0.1027471624587456</v>
      </c>
      <c r="BU49" s="223">
        <f t="shared" ref="BU49" si="359">BM49+BO49+BQ49+BS49</f>
        <v>226.20083084040223</v>
      </c>
      <c r="BV49" s="5">
        <f>'a28'!AI49</f>
        <v>63.499094936190723</v>
      </c>
      <c r="BW49" s="5">
        <f t="shared" ref="BW49" si="360">BV49/CD49</f>
        <v>0.28150113541306521</v>
      </c>
      <c r="BX49" s="5">
        <f t="shared" si="114"/>
        <v>100</v>
      </c>
      <c r="BY49" s="5">
        <f t="shared" ref="BY49" si="361">BX49/CD49</f>
        <v>0.44331519322588991</v>
      </c>
      <c r="BZ49" s="5">
        <v>38.754325259515568</v>
      </c>
      <c r="CA49" s="5">
        <f t="shared" ref="CA49" si="362">BZ49/CD49</f>
        <v>0.17180381190761132</v>
      </c>
      <c r="CB49" s="5">
        <f>'a28'!AK49</f>
        <v>23.319719475699717</v>
      </c>
      <c r="CC49" s="5">
        <f t="shared" ref="CC49" si="363">CB49/CD49</f>
        <v>0.10337985945343368</v>
      </c>
      <c r="CD49" s="223">
        <f t="shared" ref="CD49" si="364">BV49+BX49+BZ49+CB49</f>
        <v>225.57313967140598</v>
      </c>
      <c r="CE49" s="5">
        <f>'a28'!AM49</f>
        <v>66.932129992566999</v>
      </c>
      <c r="CF49" s="5">
        <f t="shared" ref="CF49" si="365">CE49/CM49</f>
        <v>0.28603816252686731</v>
      </c>
      <c r="CG49" s="5">
        <f t="shared" si="115"/>
        <v>100</v>
      </c>
      <c r="CH49" s="5">
        <f t="shared" ref="CH49" si="366">CG49/CM49</f>
        <v>0.42735553546351002</v>
      </c>
      <c r="CI49" s="5">
        <v>42.796066695168875</v>
      </c>
      <c r="CJ49" s="5">
        <f t="shared" ref="CJ49" si="367">CI49/CM49</f>
        <v>0.18289135998245984</v>
      </c>
      <c r="CK49" s="5">
        <f>'a28'!AO49</f>
        <v>24.269006347296646</v>
      </c>
      <c r="CL49" s="5">
        <f t="shared" ref="CL49" si="368">CK49/CM49</f>
        <v>0.10371494202716282</v>
      </c>
      <c r="CM49" s="223">
        <f t="shared" ref="CM49" si="369">CE49+CG49+CI49+CK49</f>
        <v>233.99720303503253</v>
      </c>
      <c r="CN49" s="5">
        <f>'a28'!AQ49</f>
        <v>66.775804190974938</v>
      </c>
      <c r="CO49" s="5">
        <f t="shared" ref="CO49" si="370">CN49/CV49</f>
        <v>0.29900559888260969</v>
      </c>
      <c r="CP49" s="5">
        <f t="shared" si="116"/>
        <v>100</v>
      </c>
      <c r="CQ49" s="5">
        <f t="shared" ref="CQ49" si="371">CP49/CV49</f>
        <v>0.4477753619072426</v>
      </c>
      <c r="CR49" s="5">
        <v>31.453894022251554</v>
      </c>
      <c r="CS49" s="5">
        <f t="shared" ref="CS49" si="372">CR49/CV49</f>
        <v>0.14084278779205744</v>
      </c>
      <c r="CT49" s="5">
        <f>'a28'!AS49</f>
        <v>25.096568721297619</v>
      </c>
      <c r="CU49" s="5">
        <f t="shared" ref="CU49" si="373">CT49/CV49</f>
        <v>0.11237625141809025</v>
      </c>
      <c r="CV49" s="223">
        <f t="shared" ref="CV49" si="374">CN49+CP49+CR49+CT49</f>
        <v>223.32626693452411</v>
      </c>
    </row>
    <row r="50" spans="1:100" ht="12.75" customHeight="1" x14ac:dyDescent="0.2"/>
    <row r="51" spans="1:100" s="5" customFormat="1" ht="12.75" customHeight="1" x14ac:dyDescent="0.2"/>
    <row r="52" spans="1:100" ht="12.75" customHeight="1" x14ac:dyDescent="0.2">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row>
    <row r="53" spans="1:100" ht="12.75" customHeight="1" x14ac:dyDescent="0.2"/>
    <row r="54" spans="1:100" ht="12.75" customHeight="1" x14ac:dyDescent="0.2">
      <c r="B54" s="1" t="s">
        <v>1071</v>
      </c>
    </row>
    <row r="55" spans="1:100" ht="12.75" customHeight="1" x14ac:dyDescent="0.2">
      <c r="B55" s="167" t="s">
        <v>1072</v>
      </c>
      <c r="C55" s="167"/>
      <c r="D55" s="167"/>
      <c r="E55" s="167"/>
      <c r="F55" s="167"/>
      <c r="G55" s="167"/>
      <c r="H55" s="167"/>
      <c r="I55" s="167"/>
      <c r="J55" s="167"/>
    </row>
    <row r="56" spans="1:100" ht="12.75" customHeight="1" x14ac:dyDescent="0.2">
      <c r="B56" s="167" t="s">
        <v>1073</v>
      </c>
      <c r="C56" s="160"/>
      <c r="D56" s="160"/>
      <c r="E56" s="160"/>
      <c r="F56" s="160"/>
      <c r="G56" s="160"/>
      <c r="H56" s="160"/>
      <c r="I56" s="160"/>
      <c r="J56" s="160"/>
    </row>
    <row r="57" spans="1:100" ht="12.75" customHeight="1" x14ac:dyDescent="0.2"/>
    <row r="58" spans="1:100" x14ac:dyDescent="0.2">
      <c r="B58" s="1" t="s">
        <v>1074</v>
      </c>
    </row>
    <row r="237" spans="2:2" x14ac:dyDescent="0.2">
      <c r="B237" s="1">
        <v>1998</v>
      </c>
    </row>
    <row r="238" spans="2:2" x14ac:dyDescent="0.2">
      <c r="B238" s="1">
        <v>1999</v>
      </c>
    </row>
    <row r="239" spans="2:2" x14ac:dyDescent="0.2">
      <c r="B239" s="1">
        <v>2000</v>
      </c>
    </row>
    <row r="240" spans="2:2" x14ac:dyDescent="0.2">
      <c r="B240" s="1">
        <v>2001</v>
      </c>
    </row>
    <row r="241" spans="2:2" x14ac:dyDescent="0.2">
      <c r="B241" s="1">
        <v>2002</v>
      </c>
    </row>
    <row r="242" spans="2:2" x14ac:dyDescent="0.2">
      <c r="B242" s="1">
        <v>2003</v>
      </c>
    </row>
    <row r="243" spans="2:2" x14ac:dyDescent="0.2">
      <c r="B243" s="1">
        <v>2004</v>
      </c>
    </row>
    <row r="244" spans="2:2" x14ac:dyDescent="0.2">
      <c r="B244" s="1">
        <v>2005</v>
      </c>
    </row>
  </sheetData>
  <phoneticPr fontId="19" type="noConversion"/>
  <pageMargins left="0.55118110236220474" right="0.55118110236220474" top="0.98425196850393704" bottom="0.98425196850393704" header="0.51181102362204722" footer="0.51181102362204722"/>
  <pageSetup scale="62" orientation="landscape" r:id="rId1"/>
  <headerFooter alignWithMargins="0"/>
  <colBreaks count="10" manualBreakCount="10">
    <brk id="10" max="1048575" man="1"/>
    <brk id="19" max="1048575" man="1"/>
    <brk id="28" max="1048575" man="1"/>
    <brk id="37" max="1048575" man="1"/>
    <brk id="46" max="1048575" man="1"/>
    <brk id="55" max="1048575" man="1"/>
    <brk id="64" max="1048575" man="1"/>
    <brk id="73" max="1048575" man="1"/>
    <brk id="82" max="1048575" man="1"/>
    <brk id="91"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92D050"/>
  </sheetPr>
  <dimension ref="A1:L56"/>
  <sheetViews>
    <sheetView workbookViewId="0">
      <selection activeCell="G56" sqref="G56"/>
    </sheetView>
  </sheetViews>
  <sheetFormatPr defaultColWidth="9" defaultRowHeight="12.75" x14ac:dyDescent="0.2"/>
  <cols>
    <col min="1" max="1" width="10.25" style="1" customWidth="1"/>
    <col min="2" max="2" width="13.625" style="1" customWidth="1"/>
    <col min="3" max="3" width="14.875" style="1" bestFit="1" customWidth="1"/>
    <col min="4" max="4" width="8.25" style="1" bestFit="1" customWidth="1"/>
    <col min="5" max="5" width="12.625" style="1" bestFit="1" customWidth="1"/>
    <col min="6" max="6" width="15.25" style="1" bestFit="1" customWidth="1"/>
    <col min="7" max="7" width="8.875" style="1" bestFit="1" customWidth="1"/>
    <col min="8" max="8" width="8.25" style="1" bestFit="1" customWidth="1"/>
    <col min="9" max="9" width="10" style="1" bestFit="1" customWidth="1"/>
    <col min="10" max="10" width="15.25" style="1" bestFit="1" customWidth="1"/>
    <col min="11" max="11" width="8.25" style="1" bestFit="1" customWidth="1"/>
    <col min="12" max="12" width="16.375" style="1" bestFit="1" customWidth="1"/>
    <col min="13" max="16384" width="9" style="1"/>
  </cols>
  <sheetData>
    <row r="1" spans="1:12" x14ac:dyDescent="0.2">
      <c r="A1" s="1" t="s">
        <v>46</v>
      </c>
    </row>
    <row r="3" spans="1:12" x14ac:dyDescent="0.2">
      <c r="B3" s="1" t="s">
        <v>101</v>
      </c>
      <c r="C3" s="1" t="s">
        <v>102</v>
      </c>
      <c r="D3" s="1" t="s">
        <v>318</v>
      </c>
      <c r="E3" s="1" t="s">
        <v>104</v>
      </c>
      <c r="F3" s="1" t="s">
        <v>105</v>
      </c>
      <c r="G3" s="1" t="s">
        <v>106</v>
      </c>
      <c r="H3" s="1" t="s">
        <v>107</v>
      </c>
      <c r="I3" s="1" t="s">
        <v>108</v>
      </c>
      <c r="J3" s="1" t="s">
        <v>109</v>
      </c>
      <c r="K3" s="1" t="s">
        <v>110</v>
      </c>
      <c r="L3" s="1" t="s">
        <v>111</v>
      </c>
    </row>
    <row r="4" spans="1:12" x14ac:dyDescent="0.2">
      <c r="A4" s="1">
        <v>1981</v>
      </c>
      <c r="B4" s="4">
        <f>('a30-1'!B4*1000000)/'a1'!$F$6</f>
        <v>37274.664316940652</v>
      </c>
      <c r="C4" s="4">
        <f>('a30-1'!C4*1000000)/'a1'!$L6</f>
        <v>26648.612380975555</v>
      </c>
      <c r="D4" s="4">
        <f>('a30-1'!D4*1000000)/'a1'!$R6</f>
        <v>23569.214332542837</v>
      </c>
      <c r="E4" s="4">
        <f>('a30-1'!E4*1000000)/'a1'!$X6</f>
        <v>26272.969839893973</v>
      </c>
      <c r="F4" s="4">
        <f>('a30-1'!F4*1000000)/'a1'!$AD6</f>
        <v>25958.399746333012</v>
      </c>
      <c r="G4" s="4">
        <f>('a30-1'!G4*1000000)/'a1'!$AJ6</f>
        <v>32517.682730972152</v>
      </c>
      <c r="H4" s="4">
        <f>('a30-1'!H4*1000000)/'a1'!$AP6</f>
        <v>37888.693126845857</v>
      </c>
      <c r="I4" s="4">
        <f>('a30-1'!I4*1000000)/'a1'!$AV6</f>
        <v>32769.218141172038</v>
      </c>
      <c r="J4" s="4">
        <f>('a30-1'!J4*1000000)/'a1'!$BB6</f>
        <v>40077.519141509329</v>
      </c>
      <c r="K4" s="4">
        <f>('a30-1'!K4*1000000)/'a1'!$BH6</f>
        <v>52851.376454320714</v>
      </c>
      <c r="L4" s="4">
        <f>('a30-1'!L4*1000000)/'a1'!$BN6</f>
        <v>40545.780415615038</v>
      </c>
    </row>
    <row r="5" spans="1:12" x14ac:dyDescent="0.2">
      <c r="A5" s="1">
        <v>1982</v>
      </c>
      <c r="B5" s="4">
        <f>('a30-1'!B5*1000000)/'a1'!F7</f>
        <v>35667.638202134636</v>
      </c>
      <c r="C5" s="4">
        <f>('a30-1'!C5*1000000)/'a1'!$L7</f>
        <v>26878.937599665387</v>
      </c>
      <c r="D5" s="4">
        <f>('a30-1'!D5*1000000)/'a1'!$R7</f>
        <v>23570.249538790173</v>
      </c>
      <c r="E5" s="4">
        <f>('a30-1'!E5*1000000)/'a1'!$X7</f>
        <v>27332.900290790396</v>
      </c>
      <c r="F5" s="4">
        <f>('a30-1'!F5*1000000)/'a1'!$AD7</f>
        <v>26053.88030650626</v>
      </c>
      <c r="G5" s="4">
        <f>('a30-1'!G5*1000000)/'a1'!$AJ7</f>
        <v>31147.31702780478</v>
      </c>
      <c r="H5" s="4">
        <f>('a30-1'!H5*1000000)/'a1'!$AP7</f>
        <v>36242.103393971134</v>
      </c>
      <c r="I5" s="4">
        <f>('a30-1'!I5*1000000)/'a1'!$AV7</f>
        <v>31704.208858579597</v>
      </c>
      <c r="J5" s="4">
        <f>('a30-1'!J5*1000000)/'a1'!$BB7</f>
        <v>38655.681940274604</v>
      </c>
      <c r="K5" s="4">
        <f>('a30-1'!K5*1000000)/'a1'!$BH7</f>
        <v>49814.606720237382</v>
      </c>
      <c r="L5" s="4">
        <f>('a30-1'!L5*1000000)/'a1'!$BN7</f>
        <v>37290.983910032737</v>
      </c>
    </row>
    <row r="6" spans="1:12" x14ac:dyDescent="0.2">
      <c r="A6" s="1">
        <v>1983</v>
      </c>
      <c r="B6" s="4">
        <f>('a30-1'!B6*1000000)/'a1'!F8</f>
        <v>36221.70085992715</v>
      </c>
      <c r="C6" s="4">
        <f>('a30-1'!C6*1000000)/'a1'!$L8</f>
        <v>27531.06201352294</v>
      </c>
      <c r="D6" s="4">
        <f>('a30-1'!D6*1000000)/'a1'!$R8</f>
        <v>25595.114386660483</v>
      </c>
      <c r="E6" s="4">
        <f>('a30-1'!E6*1000000)/'a1'!$X8</f>
        <v>27555.341597094975</v>
      </c>
      <c r="F6" s="4">
        <f>('a30-1'!F6*1000000)/'a1'!$AD8</f>
        <v>27692.832821798384</v>
      </c>
      <c r="G6" s="4">
        <f>('a30-1'!G6*1000000)/'a1'!$AJ8</f>
        <v>31611.20076765386</v>
      </c>
      <c r="H6" s="4">
        <f>('a30-1'!H6*1000000)/'a1'!$AP8</f>
        <v>37587.653563822329</v>
      </c>
      <c r="I6" s="4">
        <f>('a30-1'!I6*1000000)/'a1'!$AV8</f>
        <v>31530.018343914424</v>
      </c>
      <c r="J6" s="4">
        <f>('a30-1'!J6*1000000)/'a1'!$BB8</f>
        <v>38959.339784609023</v>
      </c>
      <c r="K6" s="4">
        <f>('a30-1'!K6*1000000)/'a1'!$BH8</f>
        <v>49056.499721965403</v>
      </c>
      <c r="L6" s="4">
        <f>('a30-1'!L6*1000000)/'a1'!$BN8</f>
        <v>37164.204874149698</v>
      </c>
    </row>
    <row r="7" spans="1:12" x14ac:dyDescent="0.2">
      <c r="A7" s="1">
        <v>1984</v>
      </c>
      <c r="B7" s="4">
        <f>('a30-1'!B7*1000000)/'a1'!F9</f>
        <v>37997.851607523909</v>
      </c>
      <c r="C7" s="4">
        <f>('a30-1'!C7*1000000)/'a1'!$L9</f>
        <v>28331.307698275192</v>
      </c>
      <c r="D7" s="4">
        <f>('a30-1'!D7*1000000)/'a1'!$R9</f>
        <v>25789.527745075575</v>
      </c>
      <c r="E7" s="4">
        <f>('a30-1'!E7*1000000)/'a1'!$X9</f>
        <v>29361.654117344049</v>
      </c>
      <c r="F7" s="4">
        <f>('a30-1'!F7*1000000)/'a1'!$AD9</f>
        <v>28090.682981534737</v>
      </c>
      <c r="G7" s="4">
        <f>('a30-1'!G7*1000000)/'a1'!$AJ9</f>
        <v>32937.830444473264</v>
      </c>
      <c r="H7" s="4">
        <f>('a30-1'!H7*1000000)/'a1'!$AP9</f>
        <v>40334.839962633152</v>
      </c>
      <c r="I7" s="4">
        <f>('a30-1'!I7*1000000)/'a1'!$AV9</f>
        <v>33521.799572685457</v>
      </c>
      <c r="J7" s="4">
        <f>('a30-1'!J7*1000000)/'a1'!$BB9</f>
        <v>39652.479019135339</v>
      </c>
      <c r="K7" s="4">
        <f>('a30-1'!K7*1000000)/'a1'!$BH9</f>
        <v>51455.632988248915</v>
      </c>
      <c r="L7" s="4">
        <f>('a30-1'!L7*1000000)/'a1'!$BN9</f>
        <v>36996.709737203113</v>
      </c>
    </row>
    <row r="8" spans="1:12" x14ac:dyDescent="0.2">
      <c r="A8" s="1">
        <v>1985</v>
      </c>
      <c r="B8" s="4">
        <f>('a30-1'!B8*1000000)/'a1'!F10</f>
        <v>39436.05082494019</v>
      </c>
      <c r="C8" s="4">
        <f>('a30-1'!C8*1000000)/'a1'!$L10</f>
        <v>28986.232790988735</v>
      </c>
      <c r="D8" s="4">
        <f>('a30-1'!D8*1000000)/'a1'!$R10</f>
        <v>25576.12894631677</v>
      </c>
      <c r="E8" s="4">
        <f>('a30-1'!E8*1000000)/'a1'!$X10</f>
        <v>30658.75861321581</v>
      </c>
      <c r="F8" s="4">
        <f>('a30-1'!F8*1000000)/'a1'!$AD10</f>
        <v>29010.614043941063</v>
      </c>
      <c r="G8" s="4">
        <f>('a30-1'!G8*1000000)/'a1'!$AJ10</f>
        <v>33851.140492921935</v>
      </c>
      <c r="H8" s="4">
        <f>('a30-1'!H8*1000000)/'a1'!$AP10</f>
        <v>41811.225524513706</v>
      </c>
      <c r="I8" s="4">
        <f>('a30-1'!I8*1000000)/'a1'!$AV10</f>
        <v>35323.026896198135</v>
      </c>
      <c r="J8" s="4">
        <f>('a30-1'!J8*1000000)/'a1'!$BB10</f>
        <v>40328.686502856785</v>
      </c>
      <c r="K8" s="4">
        <f>('a30-1'!K8*1000000)/'a1'!$BH10</f>
        <v>54963.422596891651</v>
      </c>
      <c r="L8" s="4">
        <f>('a30-1'!L8*1000000)/'a1'!$BN10</f>
        <v>39232.558162985093</v>
      </c>
    </row>
    <row r="9" spans="1:12" x14ac:dyDescent="0.2">
      <c r="A9" s="1">
        <v>1986</v>
      </c>
      <c r="B9" s="4">
        <f>('a30-1'!B9*1000000)/'a1'!F11</f>
        <v>39874.364556576751</v>
      </c>
      <c r="C9" s="4">
        <f>('a30-1'!C9*1000000)/'a1'!$L11</f>
        <v>29203.235780991348</v>
      </c>
      <c r="D9" s="4">
        <f>('a30-1'!D9*1000000)/'a1'!$R11</f>
        <v>26612.476252764023</v>
      </c>
      <c r="E9" s="4">
        <f>('a30-1'!E9*1000000)/'a1'!$X11</f>
        <v>31185.924437091082</v>
      </c>
      <c r="F9" s="4">
        <f>('a30-1'!F9*1000000)/'a1'!$AD11</f>
        <v>30904.01768781232</v>
      </c>
      <c r="G9" s="4">
        <f>('a30-1'!G9*1000000)/'a1'!$AJ11</f>
        <v>34122.569940833338</v>
      </c>
      <c r="H9" s="4">
        <f>('a30-1'!H9*1000000)/'a1'!$AP11</f>
        <v>42678.571409649667</v>
      </c>
      <c r="I9" s="4">
        <f>('a30-1'!I9*1000000)/'a1'!$AV11</f>
        <v>35198.50634692621</v>
      </c>
      <c r="J9" s="4">
        <f>('a30-1'!J9*1000000)/'a1'!$BB11</f>
        <v>42312.900438118551</v>
      </c>
      <c r="K9" s="4">
        <f>('a30-1'!K9*1000000)/'a1'!$BH11</f>
        <v>52789.023934104145</v>
      </c>
      <c r="L9" s="4">
        <f>('a30-1'!L9*1000000)/'a1'!$BN11</f>
        <v>39221.99238852039</v>
      </c>
    </row>
    <row r="10" spans="1:12" x14ac:dyDescent="0.2">
      <c r="A10" s="1">
        <v>1987</v>
      </c>
      <c r="B10" s="4">
        <f>('a30-1'!B10*1000000)/'a1'!F12</f>
        <v>40954.601311525817</v>
      </c>
      <c r="C10" s="4">
        <f>('a30-1'!C10*1000000)/'a1'!$L12</f>
        <v>30361.134965805697</v>
      </c>
      <c r="D10" s="4">
        <f>('a30-1'!D10*1000000)/'a1'!$R12</f>
        <v>27246.367798757783</v>
      </c>
      <c r="E10" s="4">
        <f>('a30-1'!E10*1000000)/'a1'!$X12</f>
        <v>31991.727897977409</v>
      </c>
      <c r="F10" s="4">
        <f>('a30-1'!F10*1000000)/'a1'!$AD12</f>
        <v>32375.702146838004</v>
      </c>
      <c r="G10" s="4">
        <f>('a30-1'!G10*1000000)/'a1'!$AJ12</f>
        <v>35174.515304076209</v>
      </c>
      <c r="H10" s="4">
        <f>('a30-1'!H10*1000000)/'a1'!$AP12</f>
        <v>43806.641353525054</v>
      </c>
      <c r="I10" s="4">
        <f>('a30-1'!I10*1000000)/'a1'!$AV12</f>
        <v>35521.630630031876</v>
      </c>
      <c r="J10" s="4">
        <f>('a30-1'!J10*1000000)/'a1'!$BB12</f>
        <v>42555.230979115979</v>
      </c>
      <c r="K10" s="4">
        <f>('a30-1'!K10*1000000)/'a1'!$BH12</f>
        <v>53577.873854356447</v>
      </c>
      <c r="L10" s="4">
        <f>('a30-1'!L10*1000000)/'a1'!$BN12</f>
        <v>41007.973690658589</v>
      </c>
    </row>
    <row r="11" spans="1:12" x14ac:dyDescent="0.2">
      <c r="A11" s="1">
        <v>1988</v>
      </c>
      <c r="B11" s="4">
        <f>('a30-1'!B11*1000000)/'a1'!F13</f>
        <v>42210.200029135834</v>
      </c>
      <c r="C11" s="4">
        <f>('a30-1'!C11*1000000)/'a1'!$L13</f>
        <v>31922.738450942812</v>
      </c>
      <c r="D11" s="4">
        <f>('a30-1'!D11*1000000)/'a1'!$R13</f>
        <v>27713.107843668062</v>
      </c>
      <c r="E11" s="4">
        <f>('a30-1'!E11*1000000)/'a1'!$X13</f>
        <v>32250.873814109422</v>
      </c>
      <c r="F11" s="4">
        <f>('a30-1'!F11*1000000)/'a1'!$AD13</f>
        <v>32368.087037840814</v>
      </c>
      <c r="G11" s="4">
        <f>('a30-1'!G11*1000000)/'a1'!$AJ13</f>
        <v>36288.899481459695</v>
      </c>
      <c r="H11" s="4">
        <f>('a30-1'!H11*1000000)/'a1'!$AP13</f>
        <v>44862.999079139146</v>
      </c>
      <c r="I11" s="4">
        <f>('a30-1'!I11*1000000)/'a1'!$AV13</f>
        <v>35202.948413648934</v>
      </c>
      <c r="J11" s="4">
        <f>('a30-1'!J11*1000000)/'a1'!$BB13</f>
        <v>41116.487150186003</v>
      </c>
      <c r="K11" s="4">
        <f>('a30-1'!K11*1000000)/'a1'!$BH13</f>
        <v>57336.235973579896</v>
      </c>
      <c r="L11" s="4">
        <f>('a30-1'!L11*1000000)/'a1'!$BN13</f>
        <v>42355.095623709174</v>
      </c>
    </row>
    <row r="12" spans="1:12" x14ac:dyDescent="0.2">
      <c r="A12" s="1">
        <v>1989</v>
      </c>
      <c r="B12" s="4">
        <f>('a30-1'!B12*1000000)/'a1'!F14</f>
        <v>42428.650213527762</v>
      </c>
      <c r="C12" s="4">
        <f>('a30-1'!C12*1000000)/'a1'!$L14</f>
        <v>33030.902730200796</v>
      </c>
      <c r="D12" s="4">
        <f>('a30-1'!D12*1000000)/'a1'!$R14</f>
        <v>28320.515086090985</v>
      </c>
      <c r="E12" s="4">
        <f>('a30-1'!E12*1000000)/'a1'!$X14</f>
        <v>32764.612359917286</v>
      </c>
      <c r="F12" s="4">
        <f>('a30-1'!F12*1000000)/'a1'!$AD14</f>
        <v>32226.996894422613</v>
      </c>
      <c r="G12" s="4">
        <f>('a30-1'!G12*1000000)/'a1'!$AJ14</f>
        <v>35932.909832135956</v>
      </c>
      <c r="H12" s="4">
        <f>('a30-1'!H12*1000000)/'a1'!$AP14</f>
        <v>45138.59573674159</v>
      </c>
      <c r="I12" s="4">
        <f>('a30-1'!I12*1000000)/'a1'!$AV14</f>
        <v>36043.928566251612</v>
      </c>
      <c r="J12" s="4">
        <f>('a30-1'!J12*1000000)/'a1'!$BB14</f>
        <v>42172.214325722285</v>
      </c>
      <c r="K12" s="4">
        <f>('a30-1'!K12*1000000)/'a1'!$BH14</f>
        <v>57203.126094483305</v>
      </c>
      <c r="L12" s="4">
        <f>('a30-1'!L12*1000000)/'a1'!$BN14</f>
        <v>42573.884209620781</v>
      </c>
    </row>
    <row r="13" spans="1:12" x14ac:dyDescent="0.2">
      <c r="A13" s="1">
        <v>1990</v>
      </c>
      <c r="B13" s="4">
        <f>('a30-1'!B13*1000000)/'a1'!F15</f>
        <v>41878.596683169904</v>
      </c>
      <c r="C13" s="4">
        <f>('a30-1'!C13*1000000)/'a1'!$L15</f>
        <v>33136.578404068117</v>
      </c>
      <c r="D13" s="4">
        <f>('a30-1'!D13*1000000)/'a1'!$R15</f>
        <v>28319.683445293089</v>
      </c>
      <c r="E13" s="4">
        <f>('a30-1'!E13*1000000)/'a1'!$X15</f>
        <v>32218.098502829915</v>
      </c>
      <c r="F13" s="4">
        <f>('a30-1'!F13*1000000)/'a1'!$AD15</f>
        <v>31685.212306594825</v>
      </c>
      <c r="G13" s="4">
        <f>('a30-1'!G13*1000000)/'a1'!$AJ15</f>
        <v>35760.11156803801</v>
      </c>
      <c r="H13" s="4">
        <f>('a30-1'!H13*1000000)/'a1'!$AP15</f>
        <v>43596.573836869131</v>
      </c>
      <c r="I13" s="4">
        <f>('a30-1'!I13*1000000)/'a1'!$AV15</f>
        <v>37028.426273790712</v>
      </c>
      <c r="J13" s="4">
        <f>('a30-1'!J13*1000000)/'a1'!$BB15</f>
        <v>45860.634874326082</v>
      </c>
      <c r="K13" s="4">
        <f>('a30-1'!K13*1000000)/'a1'!$BH15</f>
        <v>57356.02805256952</v>
      </c>
      <c r="L13" s="4">
        <f>('a30-1'!L13*1000000)/'a1'!$BN15</f>
        <v>41963.651893875998</v>
      </c>
    </row>
    <row r="14" spans="1:12" x14ac:dyDescent="0.2">
      <c r="A14" s="1">
        <v>1991</v>
      </c>
      <c r="B14" s="4">
        <f>('a30-1'!B14*1000000)/'a1'!F16</f>
        <v>40496.486481281085</v>
      </c>
      <c r="C14" s="4">
        <f>('a30-1'!C14*1000000)/'a1'!$L16</f>
        <v>33165.184147511231</v>
      </c>
      <c r="D14" s="4">
        <f>('a30-1'!D14*1000000)/'a1'!$R16</f>
        <v>28250.581043039372</v>
      </c>
      <c r="E14" s="4">
        <f>('a30-1'!E14*1000000)/'a1'!$X16</f>
        <v>31661.181963541934</v>
      </c>
      <c r="F14" s="4">
        <f>('a30-1'!F14*1000000)/'a1'!$AD16</f>
        <v>31362.707845170185</v>
      </c>
      <c r="G14" s="4">
        <f>('a30-1'!G14*1000000)/'a1'!$AJ16</f>
        <v>34501.958005466229</v>
      </c>
      <c r="H14" s="4">
        <f>('a30-1'!H14*1000000)/'a1'!$AP16</f>
        <v>41588.616431522161</v>
      </c>
      <c r="I14" s="4">
        <f>('a30-1'!I14*1000000)/'a1'!$AV16</f>
        <v>35655.062526811365</v>
      </c>
      <c r="J14" s="4">
        <f>('a30-1'!J14*1000000)/'a1'!$BB16</f>
        <v>46443.000140618504</v>
      </c>
      <c r="K14" s="4">
        <f>('a30-1'!K14*1000000)/'a1'!$BH16</f>
        <v>56620.244677904535</v>
      </c>
      <c r="L14" s="4">
        <f>('a30-1'!L14*1000000)/'a1'!$BN16</f>
        <v>41079.653220550084</v>
      </c>
    </row>
    <row r="15" spans="1:12" x14ac:dyDescent="0.2">
      <c r="A15" s="1">
        <v>1992</v>
      </c>
      <c r="B15" s="4">
        <f>('a30-1'!B15*1000000)/'a1'!F17</f>
        <v>40376.311749804307</v>
      </c>
      <c r="C15" s="4">
        <f>('a30-1'!C15*1000000)/'a1'!$L17</f>
        <v>32476.65524927212</v>
      </c>
      <c r="D15" s="4">
        <f>('a30-1'!D15*1000000)/'a1'!$R17</f>
        <v>28992.486260481401</v>
      </c>
      <c r="E15" s="4">
        <f>('a30-1'!E15*1000000)/'a1'!$X17</f>
        <v>31904.908472555904</v>
      </c>
      <c r="F15" s="4">
        <f>('a30-1'!F15*1000000)/'a1'!$AD17</f>
        <v>31684.714103734557</v>
      </c>
      <c r="G15" s="4">
        <f>('a30-1'!G15*1000000)/'a1'!$AJ17</f>
        <v>34415.704056675029</v>
      </c>
      <c r="H15" s="4">
        <f>('a30-1'!H15*1000000)/'a1'!$AP17</f>
        <v>41585.080879532696</v>
      </c>
      <c r="I15" s="4">
        <f>('a30-1'!I15*1000000)/'a1'!$AV17</f>
        <v>35813.241615581712</v>
      </c>
      <c r="J15" s="4">
        <f>('a30-1'!J15*1000000)/'a1'!$BB17</f>
        <v>44332.890104034384</v>
      </c>
      <c r="K15" s="4">
        <f>('a30-1'!K15*1000000)/'a1'!$BH17</f>
        <v>56123.968348506765</v>
      </c>
      <c r="L15" s="4">
        <f>('a30-1'!L15*1000000)/'a1'!$BN17</f>
        <v>41063.744774132392</v>
      </c>
    </row>
    <row r="16" spans="1:12" x14ac:dyDescent="0.2">
      <c r="A16" s="1">
        <v>1993</v>
      </c>
      <c r="B16" s="4">
        <f>('a30-1'!B16*1000000)/'a1'!F18</f>
        <v>40996.397948402155</v>
      </c>
      <c r="C16" s="4">
        <f>('a30-1'!C16*1000000)/'a1'!$L18</f>
        <v>32946.134070833847</v>
      </c>
      <c r="D16" s="4">
        <f>('a30-1'!D16*1000000)/'a1'!$R18</f>
        <v>29074.649901268753</v>
      </c>
      <c r="E16" s="4">
        <f>('a30-1'!E16*1000000)/'a1'!$X18</f>
        <v>31922.50453229429</v>
      </c>
      <c r="F16" s="4">
        <f>('a30-1'!F16*1000000)/'a1'!$AD18</f>
        <v>32642.372184206451</v>
      </c>
      <c r="G16" s="4">
        <f>('a30-1'!G16*1000000)/'a1'!$AJ18</f>
        <v>34969.427252314912</v>
      </c>
      <c r="H16" s="4">
        <f>('a30-1'!H16*1000000)/'a1'!$AP18</f>
        <v>41714.912519487771</v>
      </c>
      <c r="I16" s="4">
        <f>('a30-1'!I16*1000000)/'a1'!$AV18</f>
        <v>35685.717302334073</v>
      </c>
      <c r="J16" s="4">
        <f>('a30-1'!J16*1000000)/'a1'!$BB18</f>
        <v>47027.510179759658</v>
      </c>
      <c r="K16" s="4">
        <f>('a30-1'!K16*1000000)/'a1'!$BH18</f>
        <v>59698.750642974221</v>
      </c>
      <c r="L16" s="4">
        <f>('a30-1'!L16*1000000)/'a1'!$BN18</f>
        <v>41799.195688513726</v>
      </c>
    </row>
    <row r="17" spans="1:12" x14ac:dyDescent="0.2">
      <c r="A17" s="1">
        <v>1994</v>
      </c>
      <c r="B17" s="4">
        <f>('a30-1'!B17*1000000)/'a1'!F19</f>
        <v>42372.169215579655</v>
      </c>
      <c r="C17" s="4">
        <f>('a30-1'!C17*1000000)/'a1'!$L19</f>
        <v>34566.014350718753</v>
      </c>
      <c r="D17" s="4">
        <f>('a30-1'!D17*1000000)/'a1'!$R19</f>
        <v>30388.872651513448</v>
      </c>
      <c r="E17" s="4">
        <f>('a30-1'!E17*1000000)/'a1'!$X19</f>
        <v>31782.20054354921</v>
      </c>
      <c r="F17" s="4">
        <f>('a30-1'!F17*1000000)/'a1'!$AD19</f>
        <v>33247.798876277186</v>
      </c>
      <c r="G17" s="4">
        <f>('a30-1'!G17*1000000)/'a1'!$AJ19</f>
        <v>36391.453593465216</v>
      </c>
      <c r="H17" s="4">
        <f>('a30-1'!H17*1000000)/'a1'!$AP19</f>
        <v>43457.681410344216</v>
      </c>
      <c r="I17" s="4">
        <f>('a30-1'!I17*1000000)/'a1'!$AV19</f>
        <v>36906.95583273239</v>
      </c>
      <c r="J17" s="4">
        <f>('a30-1'!J17*1000000)/'a1'!$BB19</f>
        <v>48738.330485600374</v>
      </c>
      <c r="K17" s="4">
        <f>('a30-1'!K17*1000000)/'a1'!$BH19</f>
        <v>62226.403999694885</v>
      </c>
      <c r="L17" s="4">
        <f>('a30-1'!L17*1000000)/'a1'!$BN19</f>
        <v>41633.807797719033</v>
      </c>
    </row>
    <row r="18" spans="1:12" x14ac:dyDescent="0.2">
      <c r="A18" s="1">
        <v>1995</v>
      </c>
      <c r="B18" s="4">
        <f>('a30-1'!B18*1000000)/'a1'!F20</f>
        <v>43060.835713606342</v>
      </c>
      <c r="C18" s="4">
        <f>('a30-1'!C18*1000000)/'a1'!$L20</f>
        <v>36122.85577822935</v>
      </c>
      <c r="D18" s="4">
        <f>('a30-1'!D18*1000000)/'a1'!$R20</f>
        <v>32087.192649629877</v>
      </c>
      <c r="E18" s="4">
        <f>('a30-1'!E18*1000000)/'a1'!$X20</f>
        <v>32120.846442270395</v>
      </c>
      <c r="F18" s="4">
        <f>('a30-1'!F18*1000000)/'a1'!$AD20</f>
        <v>34339.490480635679</v>
      </c>
      <c r="G18" s="4">
        <f>('a30-1'!G18*1000000)/'a1'!$AJ20</f>
        <v>37035.03107469104</v>
      </c>
      <c r="H18" s="4">
        <f>('a30-1'!H18*1000000)/'a1'!$AP20</f>
        <v>44324.632453766026</v>
      </c>
      <c r="I18" s="4">
        <f>('a30-1'!I18*1000000)/'a1'!$AV20</f>
        <v>36733.826329539923</v>
      </c>
      <c r="J18" s="4">
        <f>('a30-1'!J18*1000000)/'a1'!$BB20</f>
        <v>49055.055921639694</v>
      </c>
      <c r="K18" s="4">
        <f>('a30-1'!K18*1000000)/'a1'!$BH20</f>
        <v>63340.572875887861</v>
      </c>
      <c r="L18" s="4">
        <f>('a30-1'!L18*1000000)/'a1'!$BN20</f>
        <v>41581.091706178078</v>
      </c>
    </row>
    <row r="19" spans="1:12" x14ac:dyDescent="0.2">
      <c r="A19" s="1">
        <v>1996</v>
      </c>
      <c r="B19" s="4">
        <f>('a30-1'!B19*1000000)/'a1'!F21</f>
        <v>43332.777894441708</v>
      </c>
      <c r="C19" s="4">
        <f>('a30-1'!C19*1000000)/'a1'!$L21</f>
        <v>34893.81773742268</v>
      </c>
      <c r="D19" s="4">
        <f>('a30-1'!D19*1000000)/'a1'!$R21</f>
        <v>32806.088244178078</v>
      </c>
      <c r="E19" s="4">
        <f>('a30-1'!E19*1000000)/'a1'!$X21</f>
        <v>32038.156308149555</v>
      </c>
      <c r="F19" s="4">
        <f>('a30-1'!F19*1000000)/'a1'!$AD21</f>
        <v>34636.592278283802</v>
      </c>
      <c r="G19" s="4">
        <f>('a30-1'!G19*1000000)/'a1'!$AJ21</f>
        <v>37356.126353113614</v>
      </c>
      <c r="H19" s="4">
        <f>('a30-1'!H19*1000000)/'a1'!$AP21</f>
        <v>44507.562684614313</v>
      </c>
      <c r="I19" s="4">
        <f>('a30-1'!I19*1000000)/'a1'!$AV21</f>
        <v>37517.325047875325</v>
      </c>
      <c r="J19" s="4">
        <f>('a30-1'!J19*1000000)/'a1'!$BB21</f>
        <v>50296.139634622086</v>
      </c>
      <c r="K19" s="4">
        <f>('a30-1'!K19*1000000)/'a1'!$BH21</f>
        <v>63912.972819681076</v>
      </c>
      <c r="L19" s="4">
        <f>('a30-1'!L19*1000000)/'a1'!$BN21</f>
        <v>41572.746886741588</v>
      </c>
    </row>
    <row r="20" spans="1:12" x14ac:dyDescent="0.2">
      <c r="A20" s="1">
        <v>1997</v>
      </c>
      <c r="B20" s="4">
        <f>('a30-1'!B20*1000000)/'a1'!F22</f>
        <v>44740.631529219536</v>
      </c>
      <c r="C20" s="4">
        <f>('a30-1'!C20*1000000)/'a1'!$L22</f>
        <v>35856.971452739192</v>
      </c>
      <c r="D20" s="4">
        <f>('a30-1'!D20*1000000)/'a1'!$R22</f>
        <v>33138.616407656416</v>
      </c>
      <c r="E20" s="4">
        <f>('a30-1'!E20*1000000)/'a1'!$X22</f>
        <v>33295.724376395592</v>
      </c>
      <c r="F20" s="4">
        <f>('a30-1'!F20*1000000)/'a1'!$AD22</f>
        <v>34944.339684071063</v>
      </c>
      <c r="G20" s="4">
        <f>('a30-1'!G20*1000000)/'a1'!$AJ22</f>
        <v>38263.626742378387</v>
      </c>
      <c r="H20" s="4">
        <f>('a30-1'!H20*1000000)/'a1'!$AP22</f>
        <v>46059.589846531569</v>
      </c>
      <c r="I20" s="4">
        <f>('a30-1'!I20*1000000)/'a1'!$AV22</f>
        <v>39076.582920234338</v>
      </c>
      <c r="J20" s="4">
        <f>('a30-1'!J20*1000000)/'a1'!$BB22</f>
        <v>52511.931404005496</v>
      </c>
      <c r="K20" s="4">
        <f>('a30-1'!K20*1000000)/'a1'!$BH22</f>
        <v>66956.599789105283</v>
      </c>
      <c r="L20" s="4">
        <f>('a30-1'!L20*1000000)/'a1'!$BN22</f>
        <v>42154.109461546075</v>
      </c>
    </row>
    <row r="21" spans="1:12" x14ac:dyDescent="0.2">
      <c r="A21" s="1">
        <v>1998</v>
      </c>
      <c r="B21" s="4">
        <f>('a30-1'!B21*1000000)/'a1'!F23</f>
        <v>46098.160338857946</v>
      </c>
      <c r="C21" s="4">
        <f>('a30-1'!C21*1000000)/'a1'!$L23</f>
        <v>38405.610520095659</v>
      </c>
      <c r="D21" s="4">
        <f>('a30-1'!D21*1000000)/'a1'!$R23</f>
        <v>34476.156814232279</v>
      </c>
      <c r="E21" s="4">
        <f>('a30-1'!E21*1000000)/'a1'!$X23</f>
        <v>34557.58309402084</v>
      </c>
      <c r="F21" s="4">
        <f>('a30-1'!F21*1000000)/'a1'!$AD23</f>
        <v>36235.726753094481</v>
      </c>
      <c r="G21" s="4">
        <f>('a30-1'!G21*1000000)/'a1'!$AJ23</f>
        <v>39385.493428875117</v>
      </c>
      <c r="H21" s="4">
        <f>('a30-1'!H21*1000000)/'a1'!$AP23</f>
        <v>47567.808306618193</v>
      </c>
      <c r="I21" s="4">
        <f>('a30-1'!I21*1000000)/'a1'!$AV23</f>
        <v>40774.89980122885</v>
      </c>
      <c r="J21" s="4">
        <f>('a30-1'!J21*1000000)/'a1'!$BB23</f>
        <v>54811.01547970574</v>
      </c>
      <c r="K21" s="4">
        <f>('a30-1'!K21*1000000)/'a1'!$BH23</f>
        <v>68576.22420462314</v>
      </c>
      <c r="L21" s="4">
        <f>('a30-1'!L21*1000000)/'a1'!$BN23</f>
        <v>42295.812345770755</v>
      </c>
    </row>
    <row r="22" spans="1:12" x14ac:dyDescent="0.2">
      <c r="A22" s="1">
        <v>1999</v>
      </c>
      <c r="B22" s="4">
        <f>('a30-1'!B22*1000000)/'a1'!F24</f>
        <v>48075.69653467949</v>
      </c>
      <c r="C22" s="4">
        <f>('a30-1'!C22*1000000)/'a1'!$L24</f>
        <v>41197.834732407202</v>
      </c>
      <c r="D22" s="4">
        <f>('a30-1'!D22*1000000)/'a1'!$R24</f>
        <v>35845.055436928109</v>
      </c>
      <c r="E22" s="4">
        <f>('a30-1'!E22*1000000)/'a1'!$X24</f>
        <v>36302.828063020999</v>
      </c>
      <c r="F22" s="4">
        <f>('a30-1'!F22*1000000)/'a1'!$AD24</f>
        <v>38501.147746938783</v>
      </c>
      <c r="G22" s="4">
        <f>('a30-1'!G22*1000000)/'a1'!$AJ24</f>
        <v>41581.265148670333</v>
      </c>
      <c r="H22" s="4">
        <f>('a30-1'!H22*1000000)/'a1'!$AP24</f>
        <v>50245.641825265528</v>
      </c>
      <c r="I22" s="4">
        <f>('a30-1'!I22*1000000)/'a1'!$AV24</f>
        <v>41168.613363584162</v>
      </c>
      <c r="J22" s="4">
        <f>('a30-1'!J22*1000000)/'a1'!$BB24</f>
        <v>55021.862469493084</v>
      </c>
      <c r="K22" s="4">
        <f>('a30-1'!K22*1000000)/'a1'!$BH24</f>
        <v>68165.253944536031</v>
      </c>
      <c r="L22" s="4">
        <f>('a30-1'!L22*1000000)/'a1'!$BN24</f>
        <v>43458.913714125454</v>
      </c>
    </row>
    <row r="23" spans="1:12" x14ac:dyDescent="0.2">
      <c r="A23" s="1">
        <v>2000</v>
      </c>
      <c r="B23" s="4">
        <f>('a30-1'!B23*1000000)/'a1'!F25</f>
        <v>50077.544187477368</v>
      </c>
      <c r="C23" s="4">
        <f>('a30-1'!C23*1000000)/'a1'!$L25</f>
        <v>43853.202668353646</v>
      </c>
      <c r="D23" s="4">
        <f>('a30-1'!D23*1000000)/'a1'!$R25</f>
        <v>36740.675606360375</v>
      </c>
      <c r="E23" s="4">
        <f>('a30-1'!E23*1000000)/'a1'!$X25</f>
        <v>37380.825661449038</v>
      </c>
      <c r="F23" s="4">
        <f>('a30-1'!F23*1000000)/'a1'!$AD25</f>
        <v>39307.57064796667</v>
      </c>
      <c r="G23" s="4">
        <f>('a30-1'!G23*1000000)/'a1'!$AJ25</f>
        <v>43222.932978621167</v>
      </c>
      <c r="H23" s="4">
        <f>('a30-1'!H23*1000000)/'a1'!$AP25</f>
        <v>52610.865603781123</v>
      </c>
      <c r="I23" s="4">
        <f>('a30-1'!I23*1000000)/'a1'!$AV25</f>
        <v>42732.8898042644</v>
      </c>
      <c r="J23" s="4">
        <f>('a30-1'!J23*1000000)/'a1'!$BB25</f>
        <v>56843.975326653861</v>
      </c>
      <c r="K23" s="4">
        <f>('a30-1'!K23*1000000)/'a1'!$BH25</f>
        <v>71119.147273248964</v>
      </c>
      <c r="L23" s="4">
        <f>('a30-1'!L23*1000000)/'a1'!$BN25</f>
        <v>45123.451746991384</v>
      </c>
    </row>
    <row r="24" spans="1:12" x14ac:dyDescent="0.2">
      <c r="A24" s="1">
        <v>2001</v>
      </c>
      <c r="B24" s="4">
        <f>('a30-1'!B24*1000000)/'a1'!F26</f>
        <v>50465.404644714014</v>
      </c>
      <c r="C24" s="4">
        <f>('a30-1'!C24*1000000)/'a1'!$L26</f>
        <v>45413.883530667015</v>
      </c>
      <c r="D24" s="4">
        <f>('a30-1'!D24*1000000)/'a1'!$R26</f>
        <v>36168.204467793978</v>
      </c>
      <c r="E24" s="4">
        <f>('a30-1'!E24*1000000)/'a1'!$X26</f>
        <v>38564.778124641416</v>
      </c>
      <c r="F24" s="4">
        <f>('a30-1'!F24*1000000)/'a1'!$AD26</f>
        <v>40065.455447485605</v>
      </c>
      <c r="G24" s="4">
        <f>('a30-1'!G24*1000000)/'a1'!$AJ26</f>
        <v>43744.77928246215</v>
      </c>
      <c r="H24" s="4">
        <f>('a30-1'!H24*1000000)/'a1'!$AP26</f>
        <v>52609.32300497761</v>
      </c>
      <c r="I24" s="4">
        <f>('a30-1'!I24*1000000)/'a1'!$AV26</f>
        <v>43034.397468932679</v>
      </c>
      <c r="J24" s="4">
        <f>('a30-1'!J24*1000000)/'a1'!$BB26</f>
        <v>56781.568058606004</v>
      </c>
      <c r="K24" s="4">
        <f>('a30-1'!K24*1000000)/'a1'!$BH26</f>
        <v>71003.160316934081</v>
      </c>
      <c r="L24" s="4">
        <f>('a30-1'!L24*1000000)/'a1'!$BN26</f>
        <v>45011.69517201322</v>
      </c>
    </row>
    <row r="25" spans="1:12" x14ac:dyDescent="0.2">
      <c r="A25" s="1">
        <v>2002</v>
      </c>
      <c r="B25" s="4">
        <f>('a30-1'!B25*1000000)/'a1'!F27</f>
        <v>51418.181950374434</v>
      </c>
      <c r="C25" s="4">
        <f>('a30-1'!C25*1000000)/'a1'!$L27</f>
        <v>53002.343038557134</v>
      </c>
      <c r="D25" s="4">
        <f>('a30-1'!D25*1000000)/'a1'!$R27</f>
        <v>37828.202393302257</v>
      </c>
      <c r="E25" s="4">
        <f>('a30-1'!E25*1000000)/'a1'!$X27</f>
        <v>40112.407129383682</v>
      </c>
      <c r="F25" s="4">
        <f>('a30-1'!F25*1000000)/'a1'!$AD27</f>
        <v>41994.995829858213</v>
      </c>
      <c r="G25" s="4">
        <f>('a30-1'!G25*1000000)/'a1'!$AJ27</f>
        <v>44686.113524442284</v>
      </c>
      <c r="H25" s="4">
        <f>('a30-1'!H25*1000000)/'a1'!$AP27</f>
        <v>53523.687111627391</v>
      </c>
      <c r="I25" s="4">
        <f>('a30-1'!I25*1000000)/'a1'!$AV27</f>
        <v>43576.706640511191</v>
      </c>
      <c r="J25" s="4">
        <f>('a30-1'!J25*1000000)/'a1'!$BB27</f>
        <v>56787.653959356132</v>
      </c>
      <c r="K25" s="4">
        <f>('a30-1'!K25*1000000)/'a1'!$BH27</f>
        <v>71000.400478528696</v>
      </c>
      <c r="L25" s="4">
        <f>('a30-1'!L25*1000000)/'a1'!$BN27</f>
        <v>46535.01130592727</v>
      </c>
    </row>
    <row r="26" spans="1:12" x14ac:dyDescent="0.2">
      <c r="A26" s="1">
        <v>2003</v>
      </c>
      <c r="B26" s="4">
        <f>('a30-1'!B26*1000000)/'a1'!F28</f>
        <v>51878.392138967953</v>
      </c>
      <c r="C26" s="4">
        <f>('a30-1'!C26*1000000)/'a1'!$L28</f>
        <v>56582.990765621958</v>
      </c>
      <c r="D26" s="4">
        <f>('a30-1'!D26*1000000)/'a1'!$R28</f>
        <v>38460.697655777483</v>
      </c>
      <c r="E26" s="4">
        <f>('a30-1'!E26*1000000)/'a1'!$X28</f>
        <v>40436.992964558311</v>
      </c>
      <c r="F26" s="4">
        <f>('a30-1'!F26*1000000)/'a1'!$AD28</f>
        <v>43038.572595150537</v>
      </c>
      <c r="G26" s="4">
        <f>('a30-1'!G26*1000000)/'a1'!$AJ28</f>
        <v>44955.920041552403</v>
      </c>
      <c r="H26" s="4">
        <f>('a30-1'!H26*1000000)/'a1'!$AP28</f>
        <v>53452.481986363367</v>
      </c>
      <c r="I26" s="4">
        <f>('a30-1'!I26*1000000)/'a1'!$AV28</f>
        <v>43891.937417550071</v>
      </c>
      <c r="J26" s="4">
        <f>('a30-1'!J26*1000000)/'a1'!$BB28</f>
        <v>59405.553068880457</v>
      </c>
      <c r="K26" s="4">
        <f>('a30-1'!K26*1000000)/'a1'!$BH28</f>
        <v>72200.122451890202</v>
      </c>
      <c r="L26" s="4">
        <f>('a30-1'!L26*1000000)/'a1'!$BN28</f>
        <v>47333.860757575501</v>
      </c>
    </row>
    <row r="27" spans="1:12" x14ac:dyDescent="0.2">
      <c r="A27" s="1">
        <v>2004</v>
      </c>
      <c r="B27" s="4">
        <f>('a30-1'!B27*1000000)/'a1'!F29</f>
        <v>52986.41868495589</v>
      </c>
      <c r="C27" s="4">
        <f>('a30-1'!C27*1000000)/'a1'!$L29</f>
        <v>56295.723604735445</v>
      </c>
      <c r="D27" s="4">
        <f>('a30-1'!D27*1000000)/'a1'!$R29</f>
        <v>39598.495082872127</v>
      </c>
      <c r="E27" s="4">
        <f>('a30-1'!E27*1000000)/'a1'!$X29</f>
        <v>40664.094718637753</v>
      </c>
      <c r="F27" s="4">
        <f>('a30-1'!F27*1000000)/'a1'!$AD29</f>
        <v>44131.226114989644</v>
      </c>
      <c r="G27" s="4">
        <f>('a30-1'!G27*1000000)/'a1'!$AJ29</f>
        <v>45774.504434553164</v>
      </c>
      <c r="H27" s="4">
        <f>('a30-1'!H27*1000000)/'a1'!$AP29</f>
        <v>54305.609016435585</v>
      </c>
      <c r="I27" s="4">
        <f>('a30-1'!I27*1000000)/'a1'!$AV29</f>
        <v>44608.550085746334</v>
      </c>
      <c r="J27" s="4">
        <f>('a30-1'!J27*1000000)/'a1'!$BB29</f>
        <v>62192.609081474577</v>
      </c>
      <c r="K27" s="4">
        <f>('a30-1'!K27*1000000)/'a1'!$BH29</f>
        <v>74910.684981584331</v>
      </c>
      <c r="L27" s="4">
        <f>('a30-1'!L27*1000000)/'a1'!$BN29</f>
        <v>48826.291079812203</v>
      </c>
    </row>
    <row r="28" spans="1:12" x14ac:dyDescent="0.2">
      <c r="A28" s="1">
        <v>2005</v>
      </c>
      <c r="B28" s="4">
        <f>('a30-1'!B28*1000000)/'a1'!F30</f>
        <v>54172.022395620821</v>
      </c>
      <c r="C28" s="4">
        <f>('a30-1'!C28*1000000)/'a1'!$L30</f>
        <v>58239.194260271041</v>
      </c>
      <c r="D28" s="4">
        <f>('a30-1'!D28*1000000)/'a1'!$R30</f>
        <v>40828.003795258825</v>
      </c>
      <c r="E28" s="4">
        <f>('a30-1'!E28*1000000)/'a1'!$X30</f>
        <v>41200.258867656579</v>
      </c>
      <c r="F28" s="4">
        <f>('a30-1'!F28*1000000)/'a1'!$AD30</f>
        <v>44561.873964823724</v>
      </c>
      <c r="G28" s="4">
        <f>('a30-1'!G28*1000000)/'a1'!$AJ30</f>
        <v>46170.483891837823</v>
      </c>
      <c r="H28" s="4">
        <f>('a30-1'!H28*1000000)/'a1'!$AP30</f>
        <v>55433.367383535573</v>
      </c>
      <c r="I28" s="4">
        <f>('a30-1'!I28*1000000)/'a1'!$AV30</f>
        <v>45664.716336434511</v>
      </c>
      <c r="J28" s="4">
        <f>('a30-1'!J28*1000000)/'a1'!$BB30</f>
        <v>64074.845748910426</v>
      </c>
      <c r="K28" s="4">
        <f>('a30-1'!K28*1000000)/'a1'!$BH30</f>
        <v>76261.974165514941</v>
      </c>
      <c r="L28" s="4">
        <f>('a30-1'!L28*1000000)/'a1'!$BN30</f>
        <v>50759.566795263003</v>
      </c>
    </row>
    <row r="29" spans="1:12" x14ac:dyDescent="0.2">
      <c r="A29" s="1">
        <v>2006</v>
      </c>
      <c r="B29" s="4">
        <f>('a30-1'!B29*1000000)/'a1'!F31</f>
        <v>55040.3542172987</v>
      </c>
      <c r="C29" s="4">
        <f>('a30-1'!C29*1000000)/'a1'!$L31</f>
        <v>61003.578192415487</v>
      </c>
      <c r="D29" s="4">
        <f>('a30-1'!D29*1000000)/'a1'!$R31</f>
        <v>41981.881351137672</v>
      </c>
      <c r="E29" s="4">
        <f>('a30-1'!E29*1000000)/'a1'!$X31</f>
        <v>41519.170896063464</v>
      </c>
      <c r="F29" s="4">
        <f>('a30-1'!F29*1000000)/'a1'!$AD31</f>
        <v>45627.738489125171</v>
      </c>
      <c r="G29" s="4">
        <f>('a30-1'!G29*1000000)/'a1'!$AJ31</f>
        <v>46419.365240717874</v>
      </c>
      <c r="H29" s="4">
        <f>('a30-1'!H29*1000000)/'a1'!$AP31</f>
        <v>55873.45016996983</v>
      </c>
      <c r="I29" s="4">
        <f>('a30-1'!I29*1000000)/'a1'!$AV31</f>
        <v>47126.465916387846</v>
      </c>
      <c r="J29" s="4">
        <f>('a30-1'!J29*1000000)/'a1'!$BB31</f>
        <v>63201.832486322361</v>
      </c>
      <c r="K29" s="4">
        <f>('a30-1'!K29*1000000)/'a1'!$BH31</f>
        <v>78746.490872981653</v>
      </c>
      <c r="L29" s="4">
        <f>('a30-1'!L29*1000000)/'a1'!$BN31</f>
        <v>52431.365698420457</v>
      </c>
    </row>
    <row r="30" spans="1:12" x14ac:dyDescent="0.2">
      <c r="A30" s="1">
        <v>2007</v>
      </c>
      <c r="B30" s="4">
        <f>('a30-1'!B30*1000000)/'a1'!F32</f>
        <v>55626.055561748122</v>
      </c>
      <c r="C30" s="4">
        <f>('a30-1'!C30*1000000)/'a1'!$L32</f>
        <v>68084.086538178206</v>
      </c>
      <c r="D30" s="4">
        <f>('a30-1'!D30*1000000)/'a1'!$R32</f>
        <v>41740.191272901553</v>
      </c>
      <c r="E30" s="4">
        <f>('a30-1'!E30*1000000)/'a1'!$X32</f>
        <v>42173.351412158721</v>
      </c>
      <c r="F30" s="4">
        <f>('a30-1'!F30*1000000)/'a1'!$AD32</f>
        <v>46070.053526152689</v>
      </c>
      <c r="G30" s="4">
        <f>('a30-1'!G30*1000000)/'a1'!$AJ32</f>
        <v>47179.943840673914</v>
      </c>
      <c r="H30" s="4">
        <f>('a30-1'!H30*1000000)/'a1'!$AP32</f>
        <v>55855.58724691705</v>
      </c>
      <c r="I30" s="4">
        <f>('a30-1'!I30*1000000)/'a1'!$AV32</f>
        <v>48092.977739216411</v>
      </c>
      <c r="J30" s="4">
        <f>('a30-1'!J30*1000000)/'a1'!$BB32</f>
        <v>64917.361392472012</v>
      </c>
      <c r="K30" s="4">
        <f>('a30-1'!K30*1000000)/'a1'!$BH32</f>
        <v>78015.714179612653</v>
      </c>
      <c r="L30" s="4">
        <f>('a30-1'!L30*1000000)/'a1'!$BN32</f>
        <v>53455.300610325779</v>
      </c>
    </row>
    <row r="31" spans="1:12" x14ac:dyDescent="0.2">
      <c r="A31" s="1">
        <v>2008</v>
      </c>
      <c r="B31" s="4">
        <f>('a30-1'!B31*1000000)/'a1'!F33</f>
        <v>55574.140190279526</v>
      </c>
      <c r="C31" s="4">
        <f>('a30-1'!C31*1000000)/'a1'!$L33</f>
        <v>66730.001231505434</v>
      </c>
      <c r="D31" s="4">
        <f>('a30-1'!D31*1000000)/'a1'!$R33</f>
        <v>41856.475608349669</v>
      </c>
      <c r="E31" s="4">
        <f>('a30-1'!E31*1000000)/'a1'!$X33</f>
        <v>42970.623901534782</v>
      </c>
      <c r="F31" s="4">
        <f>('a30-1'!F31*1000000)/'a1'!$AD33</f>
        <v>46334.393305439327</v>
      </c>
      <c r="G31" s="4">
        <f>('a30-1'!G31*1000000)/'a1'!$AJ33</f>
        <v>47681.577568789173</v>
      </c>
      <c r="H31" s="4">
        <f>('a30-1'!H31*1000000)/'a1'!$AP33</f>
        <v>55339.936341881104</v>
      </c>
      <c r="I31" s="4">
        <f>('a30-1'!I31*1000000)/'a1'!$AV33</f>
        <v>49502.115186008632</v>
      </c>
      <c r="J31" s="4">
        <f>('a30-1'!J31*1000000)/'a1'!$BB33</f>
        <v>67294.233748260216</v>
      </c>
      <c r="K31" s="4">
        <f>('a30-1'!K31*1000000)/'a1'!$BH33</f>
        <v>77472.103451871939</v>
      </c>
      <c r="L31" s="4">
        <f>('a30-1'!L31*1000000)/'a1'!$BN33</f>
        <v>53111.530996211375</v>
      </c>
    </row>
    <row r="32" spans="1:12" x14ac:dyDescent="0.2">
      <c r="A32" s="1">
        <v>2009</v>
      </c>
      <c r="B32" s="4">
        <f>('a30-1'!B32*1000000)/'a1'!F34</f>
        <v>53340.003554557086</v>
      </c>
      <c r="C32" s="4">
        <f>('a30-1'!C32*1000000)/'a1'!$L34</f>
        <v>59437.900224677353</v>
      </c>
      <c r="D32" s="4">
        <f>('a30-1'!D32*1000000)/'a1'!$R34</f>
        <v>41766.459574042165</v>
      </c>
      <c r="E32" s="4">
        <f>('a30-1'!E32*1000000)/'a1'!$X34</f>
        <v>43018.717506549314</v>
      </c>
      <c r="F32" s="4">
        <f>('a30-1'!F32*1000000)/'a1'!$AD34</f>
        <v>45476.001258740514</v>
      </c>
      <c r="G32" s="4">
        <f>('a30-1'!G32*1000000)/'a1'!$AJ34</f>
        <v>46809.405762301096</v>
      </c>
      <c r="H32" s="4">
        <f>('a30-1'!H32*1000000)/'a1'!$AP34</f>
        <v>53146.790957817255</v>
      </c>
      <c r="I32" s="4">
        <f>('a30-1'!I32*1000000)/'a1'!$AV34</f>
        <v>48985.772265225831</v>
      </c>
      <c r="J32" s="4">
        <f>('a30-1'!J32*1000000)/'a1'!$BB34</f>
        <v>62632.937472397811</v>
      </c>
      <c r="K32" s="4">
        <f>('a30-1'!K32*1000000)/'a1'!$BH34</f>
        <v>71524.948287718711</v>
      </c>
      <c r="L32" s="4">
        <f>('a30-1'!L32*1000000)/'a1'!$BN34</f>
        <v>51127.159130921958</v>
      </c>
    </row>
    <row r="33" spans="1:12" x14ac:dyDescent="0.2">
      <c r="A33" s="1">
        <v>2010</v>
      </c>
      <c r="B33" s="4">
        <f>('a30-1'!B33*1000000)/'a1'!F35</f>
        <v>54380.913054445664</v>
      </c>
      <c r="C33" s="4">
        <f>('a30-1'!C33*1000000)/'a1'!$L35</f>
        <v>62041.907885410401</v>
      </c>
      <c r="D33" s="4">
        <f>('a30-1'!D33*1000000)/'a1'!$R35</f>
        <v>42056.140747225436</v>
      </c>
      <c r="E33" s="4">
        <f>('a30-1'!E33*1000000)/'a1'!$X35</f>
        <v>44003.889002105832</v>
      </c>
      <c r="F33" s="4">
        <f>('a30-1'!F33*1000000)/'a1'!$AD35</f>
        <v>46190.477455201224</v>
      </c>
      <c r="G33" s="4">
        <f>('a30-1'!G33*1000000)/'a1'!$AJ35</f>
        <v>47229.080246003556</v>
      </c>
      <c r="H33" s="4">
        <f>('a30-1'!H33*1000000)/'a1'!$AP35</f>
        <v>54142.12527692919</v>
      </c>
      <c r="I33" s="4">
        <f>('a30-1'!I33*1000000)/'a1'!$AV35</f>
        <v>49683.727315769727</v>
      </c>
      <c r="J33" s="4">
        <f>('a30-1'!J33*1000000)/'a1'!$BB35</f>
        <v>64524.750196399938</v>
      </c>
      <c r="K33" s="4">
        <f>('a30-1'!K33*1000000)/'a1'!$BH35</f>
        <v>74009.995434210839</v>
      </c>
      <c r="L33" s="4">
        <f>('a30-1'!L33*1000000)/'a1'!$BN35</f>
        <v>51936.858044808294</v>
      </c>
    </row>
    <row r="34" spans="1:12" x14ac:dyDescent="0.2">
      <c r="A34" s="1">
        <v>2011</v>
      </c>
      <c r="B34" s="4">
        <f>('a30-1'!B34*1000000)/'a1'!F36</f>
        <v>55542.52380972766</v>
      </c>
      <c r="C34" s="4">
        <f>('a30-1'!C34*1000000)/'a1'!$L36</f>
        <v>63378.765798973247</v>
      </c>
      <c r="D34" s="4">
        <f>('a30-1'!D34*1000000)/'a1'!$R36</f>
        <v>42281.021137036369</v>
      </c>
      <c r="E34" s="4">
        <f>('a30-1'!E34*1000000)/'a1'!$X36</f>
        <v>44203.17870553281</v>
      </c>
      <c r="F34" s="4">
        <f>('a30-1'!F34*1000000)/'a1'!$AD36</f>
        <v>46157.307534509455</v>
      </c>
      <c r="G34" s="4">
        <f>('a30-1'!G34*1000000)/'a1'!$AJ36</f>
        <v>47662.159001870896</v>
      </c>
      <c r="H34" s="4">
        <f>('a30-1'!H34*1000000)/'a1'!$AP36</f>
        <v>54922.941606480606</v>
      </c>
      <c r="I34" s="4">
        <f>('a30-1'!I34*1000000)/'a1'!$AV36</f>
        <v>50356.224049400291</v>
      </c>
      <c r="J34" s="4">
        <f>('a30-1'!J34*1000000)/'a1'!$BB36</f>
        <v>67024.12868632708</v>
      </c>
      <c r="K34" s="4">
        <f>('a30-1'!K34*1000000)/'a1'!$BH36</f>
        <v>77630.121669982225</v>
      </c>
      <c r="L34" s="4">
        <f>('a30-1'!L34*1000000)/'a1'!$BN36</f>
        <v>53065.187566374225</v>
      </c>
    </row>
    <row r="35" spans="1:12" x14ac:dyDescent="0.2">
      <c r="A35" s="1">
        <v>2012</v>
      </c>
      <c r="B35" s="4">
        <f>('a30-1'!B35*1000000)/'a1'!F37</f>
        <v>55908.47567632034</v>
      </c>
      <c r="C35" s="4">
        <f>('a30-1'!C35*1000000)/'a1'!$L37</f>
        <v>60457.78026927133</v>
      </c>
      <c r="D35" s="4">
        <f>('a30-1'!D35*1000000)/'a1'!$R37</f>
        <v>42571.755011598521</v>
      </c>
      <c r="E35" s="4">
        <f>('a30-1'!E35*1000000)/'a1'!$X37</f>
        <v>43817.452550619564</v>
      </c>
      <c r="F35" s="4">
        <f>('a30-1'!F35*1000000)/'a1'!$AD37</f>
        <v>45516.480878382208</v>
      </c>
      <c r="G35" s="4">
        <f>('a30-1'!G35*1000000)/'a1'!$AJ37</f>
        <v>47855.814918374657</v>
      </c>
      <c r="H35" s="4">
        <f>('a30-1'!H35*1000000)/'a1'!$AP37</f>
        <v>55106.103746881432</v>
      </c>
      <c r="I35" s="4">
        <f>('a30-1'!I35*1000000)/'a1'!$AV37</f>
        <v>51227.529713536373</v>
      </c>
      <c r="J35" s="4">
        <f>('a30-1'!J35*1000000)/'a1'!$BB37</f>
        <v>67077.252644262961</v>
      </c>
      <c r="K35" s="4">
        <f>('a30-1'!K35*1000000)/'a1'!$BH37</f>
        <v>78908.621424828394</v>
      </c>
      <c r="L35" s="4">
        <f>('a30-1'!L35*1000000)/'a1'!$BN37</f>
        <v>53515.02319254163</v>
      </c>
    </row>
    <row r="36" spans="1:12" x14ac:dyDescent="0.2">
      <c r="A36" s="1">
        <v>2013</v>
      </c>
      <c r="B36" s="4">
        <f>('a30-1'!B36*1000000)/'a1'!F38</f>
        <v>56609.317091147248</v>
      </c>
      <c r="C36" s="4">
        <f>('a30-1'!C36*1000000)/'a1'!$L38</f>
        <v>63545.620160923034</v>
      </c>
      <c r="D36" s="4">
        <f>('a30-1'!D36*1000000)/'a1'!$R38</f>
        <v>43461.949952064024</v>
      </c>
      <c r="E36" s="4">
        <f>('a30-1'!E36*1000000)/'a1'!$X38</f>
        <v>43827.037011815177</v>
      </c>
      <c r="F36" s="4">
        <f>('a30-1'!F36*1000000)/'a1'!$AD38</f>
        <v>45385.427972690144</v>
      </c>
      <c r="G36" s="4">
        <f>('a30-1'!G36*1000000)/'a1'!$AJ38</f>
        <v>48200.694921890659</v>
      </c>
      <c r="H36" s="4">
        <f>('a30-1'!H36*1000000)/'a1'!$AP38</f>
        <v>55379.398103982698</v>
      </c>
      <c r="I36" s="4">
        <f>('a30-1'!I36*1000000)/'a1'!$AV38</f>
        <v>52117.591279989676</v>
      </c>
      <c r="J36" s="4">
        <f>('a30-1'!J36*1000000)/'a1'!$BB38</f>
        <v>70434.301481160612</v>
      </c>
      <c r="K36" s="4">
        <f>('a30-1'!K36*1000000)/'a1'!$BH38</f>
        <v>81175.669819923525</v>
      </c>
      <c r="L36" s="4">
        <f>('a30-1'!L36*1000000)/'a1'!$BN38</f>
        <v>53952.335551915094</v>
      </c>
    </row>
    <row r="37" spans="1:12" x14ac:dyDescent="0.2">
      <c r="A37" s="1">
        <v>2014</v>
      </c>
      <c r="B37" s="4">
        <f>('a30-1'!B37*1000000)/'a1'!F39</f>
        <v>57655.703412642513</v>
      </c>
      <c r="C37" s="4">
        <f>('a30-1'!C37*1000000)/'a1'!$L39</f>
        <v>62685.379851127902</v>
      </c>
      <c r="D37" s="4">
        <f>('a30-1'!D37*1000000)/'a1'!$R39</f>
        <v>43464.381137444048</v>
      </c>
      <c r="E37" s="4">
        <f>('a30-1'!E37*1000000)/'a1'!$X39</f>
        <v>44348.922121462878</v>
      </c>
      <c r="F37" s="4">
        <f>('a30-1'!F37*1000000)/'a1'!$AD39</f>
        <v>45414.462662309845</v>
      </c>
      <c r="G37" s="4">
        <f>('a30-1'!G37*1000000)/'a1'!$AJ39</f>
        <v>48734.740016458964</v>
      </c>
      <c r="H37" s="4">
        <f>('a30-1'!H37*1000000)/'a1'!$AP39</f>
        <v>56327.166216653939</v>
      </c>
      <c r="I37" s="4">
        <f>('a30-1'!I37*1000000)/'a1'!$AV39</f>
        <v>52608.176605280154</v>
      </c>
      <c r="J37" s="4">
        <f>('a30-1'!J37*1000000)/'a1'!$BB39</f>
        <v>71006.098081905482</v>
      </c>
      <c r="K37" s="4">
        <f>('a30-1'!K37*1000000)/'a1'!$BH39</f>
        <v>83796.934827410383</v>
      </c>
      <c r="L37" s="4">
        <f>('a30-1'!L37*1000000)/'a1'!$BN39</f>
        <v>55011.245167569868</v>
      </c>
    </row>
    <row r="38" spans="1:12" x14ac:dyDescent="0.2">
      <c r="A38" s="1">
        <v>2015</v>
      </c>
      <c r="B38" s="4">
        <f>('a30-1'!B38*1000000)/'a1'!F40</f>
        <v>57590.923138031518</v>
      </c>
      <c r="C38" s="4">
        <f>('a30-1'!C38*1000000)/'a1'!$L40</f>
        <v>61908.060596425086</v>
      </c>
      <c r="D38" s="4">
        <f>('a30-1'!D38*1000000)/'a1'!$R40</f>
        <v>43910.229818302498</v>
      </c>
      <c r="E38" s="4">
        <f>('a30-1'!E38*1000000)/'a1'!$X40</f>
        <v>44663.058888287946</v>
      </c>
      <c r="F38" s="4">
        <f>('a30-1'!F38*1000000)/'a1'!$AD40</f>
        <v>45676.781353641738</v>
      </c>
      <c r="G38" s="4">
        <f>('a30-1'!G38*1000000)/'a1'!$AJ40</f>
        <v>48999.950218591752</v>
      </c>
      <c r="H38" s="4">
        <f>('a30-1'!H38*1000000)/'a1'!$AP40</f>
        <v>57323.597941921587</v>
      </c>
      <c r="I38" s="4">
        <f>('a30-1'!I38*1000000)/'a1'!$AV40</f>
        <v>52591.299615491058</v>
      </c>
      <c r="J38" s="4">
        <f>('a30-1'!J38*1000000)/'a1'!$BB40</f>
        <v>69766.79944038995</v>
      </c>
      <c r="K38" s="4">
        <f>('a30-1'!K38*1000000)/'a1'!$BH40</f>
        <v>79354.297570664363</v>
      </c>
      <c r="L38" s="4">
        <f>('a30-1'!L38*1000000)/'a1'!$BN40</f>
        <v>55508.247661511807</v>
      </c>
    </row>
    <row r="39" spans="1:12" x14ac:dyDescent="0.2">
      <c r="A39" s="1">
        <v>2016</v>
      </c>
      <c r="B39" s="4">
        <f>('a30-1'!B39*1000000)/'a1'!F41</f>
        <v>57534.306285019469</v>
      </c>
      <c r="C39" s="4">
        <f>('a30-1'!C39*1000000)/'a1'!$L41</f>
        <v>62692.367245357695</v>
      </c>
      <c r="D39" s="4">
        <f>('a30-1'!D39*1000000)/'a1'!$R41</f>
        <v>44161.997671742996</v>
      </c>
      <c r="E39" s="4">
        <f>('a30-1'!E39*1000000)/'a1'!$X41</f>
        <v>45102.568018121201</v>
      </c>
      <c r="F39" s="4">
        <f>('a30-1'!F39*1000000)/'a1'!$AD41</f>
        <v>45798.496571564821</v>
      </c>
      <c r="G39" s="4">
        <f>('a30-1'!G39*1000000)/'a1'!$AJ41</f>
        <v>49487.442972893979</v>
      </c>
      <c r="H39" s="4">
        <f>('a30-1'!H39*1000000)/'a1'!$AP41</f>
        <v>57821.857096530104</v>
      </c>
      <c r="I39" s="4">
        <f>('a30-1'!I39*1000000)/'a1'!$AV41</f>
        <v>52518.757514420075</v>
      </c>
      <c r="J39" s="4">
        <f>('a30-1'!J39*1000000)/'a1'!$BB41</f>
        <v>68896.764057293025</v>
      </c>
      <c r="K39" s="4">
        <f>('a30-1'!K39*1000000)/'a1'!$BH41</f>
        <v>75785.13462396081</v>
      </c>
      <c r="L39" s="4">
        <f>('a30-1'!L39*1000000)/'a1'!$BN41</f>
        <v>55935.806062161959</v>
      </c>
    </row>
    <row r="40" spans="1:12" x14ac:dyDescent="0.2">
      <c r="A40" s="1">
        <v>2017</v>
      </c>
      <c r="B40" s="4">
        <f>('a30-1'!B40*1000000)/'a1'!F42</f>
        <v>58575.36206999165</v>
      </c>
      <c r="C40" s="4">
        <f>('a30-1'!C40*1000000)/'a1'!$L42</f>
        <v>63595.108562281261</v>
      </c>
      <c r="D40" s="4">
        <f>('a30-1'!D40*1000000)/'a1'!$R42</f>
        <v>45351.94336850541</v>
      </c>
      <c r="E40" s="4">
        <f>('a30-1'!E40*1000000)/'a1'!$X42</f>
        <v>45490.30151476802</v>
      </c>
      <c r="F40" s="4">
        <f>('a30-1'!F40*1000000)/'a1'!$AD42</f>
        <v>46730.325017575393</v>
      </c>
      <c r="G40" s="4">
        <f>('a30-1'!G40*1000000)/'a1'!$AJ42</f>
        <v>50486.371844986126</v>
      </c>
      <c r="H40" s="4">
        <f>('a30-1'!H40*1000000)/'a1'!$AP42</f>
        <v>58598.50542305682</v>
      </c>
      <c r="I40" s="4">
        <f>('a30-1'!I40*1000000)/'a1'!$AV42</f>
        <v>53407.64526864529</v>
      </c>
      <c r="J40" s="4">
        <f>('a30-1'!J40*1000000)/'a1'!$BB42</f>
        <v>69952.018408196527</v>
      </c>
      <c r="K40" s="4">
        <f>('a30-1'!K40*1000000)/'a1'!$BH42</f>
        <v>78412.011394021203</v>
      </c>
      <c r="L40" s="4">
        <f>('a30-1'!L40*1000000)/'a1'!$BN42</f>
        <v>57209.453524602359</v>
      </c>
    </row>
    <row r="41" spans="1:12" x14ac:dyDescent="0.2">
      <c r="A41" s="1">
        <v>2018</v>
      </c>
      <c r="B41" s="4">
        <f>('a30-1'!B41*1000000)/'a1'!F43</f>
        <v>59325.669456326526</v>
      </c>
      <c r="C41" s="4">
        <f>('a30-1'!C41*1000000)/'a1'!$L43</f>
        <v>62142.081218466243</v>
      </c>
      <c r="D41" s="4">
        <f>('a30-1'!D41*1000000)/'a1'!$R43</f>
        <v>45356.924713810018</v>
      </c>
      <c r="E41" s="4">
        <f>('a30-1'!E41*1000000)/'a1'!$X43</f>
        <v>45814.658362367889</v>
      </c>
      <c r="F41" s="4">
        <f>('a30-1'!F41*1000000)/'a1'!$AD43</f>
        <v>47006.023384906104</v>
      </c>
      <c r="G41" s="4">
        <f>('a30-1'!G41*1000000)/'a1'!$AJ43</f>
        <v>51299.214696735442</v>
      </c>
      <c r="H41" s="4">
        <f>('a30-1'!H41*1000000)/'a1'!$AP43</f>
        <v>59471.215585171958</v>
      </c>
      <c r="I41" s="4">
        <f>('a30-1'!I41*1000000)/'a1'!$AV43</f>
        <v>53706.4376311741</v>
      </c>
      <c r="J41" s="4">
        <f>('a30-1'!J41*1000000)/'a1'!$BB43</f>
        <v>70566.765552970479</v>
      </c>
      <c r="K41" s="4">
        <f>('a30-1'!K41*1000000)/'a1'!$BH43</f>
        <v>78965.772374314984</v>
      </c>
      <c r="L41" s="4">
        <f>('a30-1'!L41*1000000)/'a1'!$BN43</f>
        <v>58192.237011945283</v>
      </c>
    </row>
    <row r="42" spans="1:12" x14ac:dyDescent="0.2">
      <c r="A42" s="1">
        <v>2019</v>
      </c>
      <c r="B42" s="4">
        <f>('a30-1'!B42*1000000)/'a1'!F44</f>
        <v>59580.56004101174</v>
      </c>
      <c r="C42" s="4">
        <f>('a30-1'!C42*1000000)/'a1'!$L44</f>
        <v>64735.057605236871</v>
      </c>
      <c r="D42" s="4">
        <f>('a30-1'!D42*1000000)/'a1'!$R44</f>
        <v>46356.680702475096</v>
      </c>
      <c r="E42" s="4">
        <f>('a30-1'!E42*1000000)/'a1'!$X44</f>
        <v>46716.588149813637</v>
      </c>
      <c r="F42" s="4">
        <f>('a30-1'!F42*1000000)/'a1'!$AD44</f>
        <v>47214.579096383139</v>
      </c>
      <c r="G42" s="4">
        <f>('a30-1'!G42*1000000)/'a1'!$AJ44</f>
        <v>52154.34389862488</v>
      </c>
      <c r="H42" s="4">
        <f>('a30-1'!H42*1000000)/'a1'!$AP44</f>
        <v>59682.857283032667</v>
      </c>
      <c r="I42" s="4">
        <f>('a30-1'!I42*1000000)/'a1'!$AV44</f>
        <v>53651.992324272484</v>
      </c>
      <c r="J42" s="4">
        <f>('a30-1'!J42*1000000)/'a1'!$BB44</f>
        <v>69764.125944943531</v>
      </c>
      <c r="K42" s="4">
        <f>('a30-1'!K42*1000000)/'a1'!$BH44</f>
        <v>77899.341434736882</v>
      </c>
      <c r="L42" s="4">
        <f>('a30-1'!L42*1000000)/'a1'!$BN44</f>
        <v>58668.696789017929</v>
      </c>
    </row>
    <row r="43" spans="1:12" x14ac:dyDescent="0.2">
      <c r="A43" s="1">
        <v>2020</v>
      </c>
      <c r="B43" s="4">
        <f>('a30-1'!B43*1000000)/'a1'!F45</f>
        <v>55968.557169993837</v>
      </c>
      <c r="C43" s="4">
        <f>('a30-1'!C43*1000000)/'a1'!$L45</f>
        <v>61706.182005906427</v>
      </c>
      <c r="D43" s="4">
        <f>('a30-1'!D43*1000000)/'a1'!$R45</f>
        <v>43990.62772860616</v>
      </c>
      <c r="E43" s="4">
        <f>('a30-1'!E43*1000000)/'a1'!$X45</f>
        <v>43989.494201187263</v>
      </c>
      <c r="F43" s="4">
        <f>('a30-1'!F43*1000000)/'a1'!$AD45</f>
        <v>45176.862829192578</v>
      </c>
      <c r="G43" s="4">
        <f>('a30-1'!G43*1000000)/'a1'!$AJ45</f>
        <v>49285.500862755005</v>
      </c>
      <c r="H43" s="4">
        <f>('a30-1'!H43*1000000)/'a1'!$AP45</f>
        <v>56244.115305364634</v>
      </c>
      <c r="I43" s="4">
        <f>('a30-1'!I43*1000000)/'a1'!$AV45</f>
        <v>51076.998432034037</v>
      </c>
      <c r="J43" s="4">
        <f>('a30-1'!J43*1000000)/'a1'!$BB45</f>
        <v>66611.215142206609</v>
      </c>
      <c r="K43" s="4">
        <f>('a30-1'!K43*1000000)/'a1'!$BH45</f>
        <v>70953.228534575755</v>
      </c>
      <c r="L43" s="4">
        <f>('a30-1'!L43*1000000)/'a1'!$BN45</f>
        <v>56137.814930581917</v>
      </c>
    </row>
    <row r="44" spans="1:12" x14ac:dyDescent="0.2">
      <c r="A44" s="1">
        <v>2021</v>
      </c>
      <c r="B44" s="4">
        <f>('a30-1'!B44*1000000)/'a1'!F46</f>
        <v>58971.417889979944</v>
      </c>
      <c r="C44" s="4">
        <f>('a30-1'!C44*1000000)/'a1'!$L46</f>
        <v>62300.780182750976</v>
      </c>
      <c r="D44" s="4">
        <f>('a30-1'!D44*1000000)/'a1'!$R46</f>
        <v>46579.04313125644</v>
      </c>
      <c r="E44" s="4">
        <f>('a30-1'!E44*1000000)/'a1'!$X46</f>
        <v>46294.259071834611</v>
      </c>
      <c r="F44" s="4">
        <f>('a30-1'!F44*1000000)/'a1'!$AD46</f>
        <v>47130.634469816716</v>
      </c>
      <c r="G44" s="4">
        <f>('a30-1'!G44*1000000)/'a1'!$AJ46</f>
        <v>52730.744911934409</v>
      </c>
      <c r="H44" s="4">
        <f>('a30-1'!H44*1000000)/'a1'!$AP46</f>
        <v>59333.179181280117</v>
      </c>
      <c r="I44" s="4">
        <f>('a30-1'!I44*1000000)/'a1'!$AV46</f>
        <v>51366.310229581497</v>
      </c>
      <c r="J44" s="4">
        <f>('a30-1'!J44*1000000)/'a1'!$BB46</f>
        <v>64846.524525332039</v>
      </c>
      <c r="K44" s="4">
        <f>('a30-1'!K44*1000000)/'a1'!$BH46</f>
        <v>74255.827162215501</v>
      </c>
      <c r="L44" s="4">
        <f>('a30-1'!L44*1000000)/'a1'!$BN46</f>
        <v>59877.761440612703</v>
      </c>
    </row>
    <row r="45" spans="1:12" x14ac:dyDescent="0.2">
      <c r="A45" s="1">
        <v>2022</v>
      </c>
      <c r="B45" s="4">
        <f>('a30-1'!B45*1000000)/'a1'!F47</f>
        <v>60343.357886316531</v>
      </c>
      <c r="C45" s="4">
        <f>('a30-1'!C45*1000000)/'a1'!$L47</f>
        <v>60603.265902263847</v>
      </c>
      <c r="D45" s="4">
        <f>('a30-1'!D45*1000000)/'a1'!$R47</f>
        <v>47161.40491468965</v>
      </c>
      <c r="E45" s="4">
        <f>('a30-1'!E45*1000000)/'a1'!$X47</f>
        <v>46708.015406778555</v>
      </c>
      <c r="F45" s="4">
        <f>('a30-1'!F45*1000000)/'a1'!$AD47</f>
        <v>46989.61031258032</v>
      </c>
      <c r="G45" s="4">
        <f>('a30-1'!G45*1000000)/'a1'!$AJ47</f>
        <v>53872.372591196036</v>
      </c>
      <c r="H45" s="4">
        <f>('a30-1'!H45*1000000)/'a1'!$AP47</f>
        <v>60556.663808068646</v>
      </c>
      <c r="I45" s="4">
        <f>('a30-1'!I45*1000000)/'a1'!$AV47</f>
        <v>52744.363457192856</v>
      </c>
      <c r="J45" s="4">
        <f>('a30-1'!J45*1000000)/'a1'!$BB47</f>
        <v>68904.625123572812</v>
      </c>
      <c r="K45" s="4">
        <f>('a30-1'!K45*1000000)/'a1'!$BH47</f>
        <v>77301.165416725882</v>
      </c>
      <c r="L45" s="4">
        <f>('a30-1'!L45*1000000)/'a1'!$BN47</f>
        <v>60730.723328068423</v>
      </c>
    </row>
    <row r="46" spans="1:12" x14ac:dyDescent="0.2">
      <c r="A46" s="1">
        <v>2023</v>
      </c>
      <c r="B46" s="4">
        <f>('a30-1'!B46*1000000)/'a1'!F48</f>
        <v>59511.867780754787</v>
      </c>
      <c r="C46" s="4">
        <f>('a30-1'!C46*1000000)/'a1'!$L48</f>
        <v>58188.147491125557</v>
      </c>
      <c r="D46" s="4">
        <f>('a30-1'!D46*1000000)/'a1'!$R48</f>
        <v>46409.882967883808</v>
      </c>
      <c r="E46" s="4">
        <f>('a30-1'!E46*1000000)/'a1'!$X48</f>
        <v>46237.243086988376</v>
      </c>
      <c r="F46" s="4">
        <f>('a30-1'!F46*1000000)/'a1'!$AD48</f>
        <v>46426.897703649403</v>
      </c>
      <c r="G46" s="4">
        <f>('a30-1'!G46*1000000)/'a1'!$AJ48</f>
        <v>53147.709883115094</v>
      </c>
      <c r="H46" s="4">
        <f>('a30-1'!H46*1000000)/'a1'!$AP48</f>
        <v>59703.29907297522</v>
      </c>
      <c r="I46" s="4">
        <f>('a30-1'!I46*1000000)/'a1'!$AV48</f>
        <v>52080.676793083039</v>
      </c>
      <c r="J46" s="4">
        <f>('a30-1'!J46*1000000)/'a1'!$BB48</f>
        <v>68721.176673913244</v>
      </c>
      <c r="K46" s="4">
        <f>('a30-1'!K46*1000000)/'a1'!$BH48</f>
        <v>76157.526693270629</v>
      </c>
      <c r="L46" s="4">
        <f>('a30-1'!L46*1000000)/'a1'!$BN48</f>
        <v>60218.170195603299</v>
      </c>
    </row>
    <row r="47" spans="1:12" x14ac:dyDescent="0.2">
      <c r="B47" s="4"/>
      <c r="C47" s="4"/>
      <c r="D47" s="4"/>
      <c r="E47" s="4"/>
      <c r="F47" s="4"/>
      <c r="G47" s="4"/>
      <c r="H47" s="4"/>
      <c r="I47" s="4"/>
      <c r="J47" s="4"/>
      <c r="K47" s="4"/>
      <c r="L47" s="4"/>
    </row>
    <row r="48" spans="1:12" x14ac:dyDescent="0.2">
      <c r="B48" s="1" t="s">
        <v>465</v>
      </c>
      <c r="C48" s="4"/>
      <c r="D48" s="4"/>
      <c r="E48" s="4"/>
      <c r="F48" s="4"/>
      <c r="G48" s="4"/>
      <c r="H48" s="4"/>
      <c r="I48" s="4"/>
      <c r="J48" s="4"/>
      <c r="K48" s="4"/>
      <c r="L48" s="4"/>
    </row>
    <row r="49" spans="1:12" x14ac:dyDescent="0.2">
      <c r="A49" s="1" t="s">
        <v>157</v>
      </c>
      <c r="B49" s="5">
        <f>(POWER(B23/B4, 1/19)-1)*100</f>
        <v>1.5661311305507741</v>
      </c>
      <c r="C49" s="5">
        <f t="shared" ref="C49:L49" si="0">(POWER(C23/C4, 1/19)-1)*100</f>
        <v>2.6563022551272963</v>
      </c>
      <c r="D49" s="5">
        <f t="shared" si="0"/>
        <v>2.3640535614527947</v>
      </c>
      <c r="E49" s="5">
        <f t="shared" si="0"/>
        <v>1.8732087116305252</v>
      </c>
      <c r="F49" s="5">
        <f t="shared" si="0"/>
        <v>2.2078188515898489</v>
      </c>
      <c r="G49" s="5">
        <f t="shared" si="0"/>
        <v>1.509100938567598</v>
      </c>
      <c r="H49" s="5">
        <f t="shared" si="0"/>
        <v>1.7427482000163641</v>
      </c>
      <c r="I49" s="5">
        <f t="shared" si="0"/>
        <v>1.4070666260457498</v>
      </c>
      <c r="J49" s="5">
        <f t="shared" si="0"/>
        <v>1.8564677096823079</v>
      </c>
      <c r="K49" s="5">
        <f t="shared" si="0"/>
        <v>1.574759336017939</v>
      </c>
      <c r="L49" s="5">
        <f t="shared" si="0"/>
        <v>0.56458988447543046</v>
      </c>
    </row>
    <row r="50" spans="1:12" x14ac:dyDescent="0.2">
      <c r="A50" s="5" t="s">
        <v>158</v>
      </c>
      <c r="B50" s="5">
        <f>(POWER(B31/B23, 1/8)-1)*100</f>
        <v>1.310326777845483</v>
      </c>
      <c r="C50" s="5">
        <f t="shared" ref="C50:L50" si="1">(POWER(C31/C23, 1/8)-1)*100</f>
        <v>5.3877122799791177</v>
      </c>
      <c r="D50" s="5">
        <f t="shared" si="1"/>
        <v>1.6428748080951516</v>
      </c>
      <c r="E50" s="5">
        <f t="shared" si="1"/>
        <v>1.7572463889499623</v>
      </c>
      <c r="F50" s="5">
        <f t="shared" si="1"/>
        <v>2.0771202968771441</v>
      </c>
      <c r="G50" s="5">
        <f t="shared" si="1"/>
        <v>1.2347344029597807</v>
      </c>
      <c r="H50" s="5">
        <f t="shared" si="1"/>
        <v>0.63415423763861778</v>
      </c>
      <c r="I50" s="5">
        <f t="shared" si="1"/>
        <v>1.8550782332197091</v>
      </c>
      <c r="J50" s="5">
        <f t="shared" si="1"/>
        <v>2.1319623021717193</v>
      </c>
      <c r="K50" s="5">
        <f t="shared" si="1"/>
        <v>1.0752562081095762</v>
      </c>
      <c r="L50" s="5">
        <f t="shared" si="1"/>
        <v>2.0582960967542974</v>
      </c>
    </row>
    <row r="51" spans="1:12" x14ac:dyDescent="0.2">
      <c r="A51" s="5" t="s">
        <v>159</v>
      </c>
      <c r="B51" s="5">
        <f>(POWER(B42/B31, 1/11)-1)*100</f>
        <v>0.63483713466583325</v>
      </c>
      <c r="C51" s="5">
        <f t="shared" ref="C51:L51" si="2">(POWER(C42/C31, 1/11)-1)*100</f>
        <v>-0.27554460430981864</v>
      </c>
      <c r="D51" s="5">
        <f t="shared" si="2"/>
        <v>0.93267619419379333</v>
      </c>
      <c r="E51" s="5">
        <f t="shared" si="2"/>
        <v>0.76273586010480177</v>
      </c>
      <c r="F51" s="5">
        <f t="shared" si="2"/>
        <v>0.17122098658968188</v>
      </c>
      <c r="G51" s="5">
        <f t="shared" si="2"/>
        <v>0.81844349858144483</v>
      </c>
      <c r="H51" s="5">
        <f t="shared" si="2"/>
        <v>0.68918225491685359</v>
      </c>
      <c r="I51" s="5">
        <f t="shared" si="2"/>
        <v>0.73453185903102902</v>
      </c>
      <c r="J51" s="5">
        <f t="shared" si="2"/>
        <v>0.32822265245284754</v>
      </c>
      <c r="K51" s="5">
        <f t="shared" si="2"/>
        <v>5.0008707078097459E-2</v>
      </c>
      <c r="L51" s="5">
        <f t="shared" si="2"/>
        <v>0.90876119834943925</v>
      </c>
    </row>
    <row r="52" spans="1:12" x14ac:dyDescent="0.2">
      <c r="A52" s="5" t="s">
        <v>160</v>
      </c>
      <c r="B52" s="5">
        <f>(POWER(B46/B42, 1/4)-1)*100</f>
        <v>-2.8835739053034715E-2</v>
      </c>
      <c r="C52" s="5">
        <f t="shared" ref="C52:L52" si="3">(POWER(C46/C42, 1/4)-1)*100</f>
        <v>-2.6303188068816152</v>
      </c>
      <c r="D52" s="5">
        <f t="shared" si="3"/>
        <v>2.8679460483349573E-2</v>
      </c>
      <c r="E52" s="5">
        <f t="shared" si="3"/>
        <v>-0.25751055807592405</v>
      </c>
      <c r="F52" s="5">
        <f t="shared" si="3"/>
        <v>-0.41971026653562227</v>
      </c>
      <c r="G52" s="5">
        <f t="shared" si="3"/>
        <v>0.47280274762386831</v>
      </c>
      <c r="H52" s="5">
        <f t="shared" si="3"/>
        <v>8.5615727246635132E-3</v>
      </c>
      <c r="I52" s="5">
        <f t="shared" si="3"/>
        <v>-0.74036099766042751</v>
      </c>
      <c r="J52" s="5">
        <f t="shared" si="3"/>
        <v>-0.37585495157623772</v>
      </c>
      <c r="K52" s="5">
        <f t="shared" si="3"/>
        <v>-0.56374456396562911</v>
      </c>
      <c r="L52" s="5">
        <f t="shared" si="3"/>
        <v>0.6538238351916581</v>
      </c>
    </row>
    <row r="53" spans="1:12" x14ac:dyDescent="0.2">
      <c r="A53" s="1" t="s">
        <v>161</v>
      </c>
      <c r="B53" s="5">
        <f>(POWER(B46/B4, 1/42)-1)*100</f>
        <v>1.1201844981702624</v>
      </c>
      <c r="C53" s="5">
        <f t="shared" ref="C53:L53" si="4">(POWER(C46/C4, 1/42)-1)*100</f>
        <v>1.8767862423762827</v>
      </c>
      <c r="D53" s="5">
        <f t="shared" si="4"/>
        <v>1.6263477731616405</v>
      </c>
      <c r="E53" s="5">
        <f t="shared" si="4"/>
        <v>1.3549182550515404</v>
      </c>
      <c r="F53" s="5">
        <f t="shared" si="4"/>
        <v>1.3938720500626944</v>
      </c>
      <c r="G53" s="5">
        <f t="shared" si="4"/>
        <v>1.1766086715534918</v>
      </c>
      <c r="H53" s="5">
        <f t="shared" si="4"/>
        <v>1.0885837223197248</v>
      </c>
      <c r="I53" s="5">
        <f t="shared" si="4"/>
        <v>1.1092123339989879</v>
      </c>
      <c r="J53" s="5">
        <f t="shared" si="4"/>
        <v>1.2921866509439051</v>
      </c>
      <c r="K53" s="5">
        <f t="shared" si="4"/>
        <v>0.87360373875726705</v>
      </c>
      <c r="L53" s="5">
        <f t="shared" si="4"/>
        <v>0.94621625471302817</v>
      </c>
    </row>
    <row r="55" spans="1:12" x14ac:dyDescent="0.2">
      <c r="B55" s="1" t="s">
        <v>1075</v>
      </c>
    </row>
    <row r="56" spans="1:12" x14ac:dyDescent="0.2">
      <c r="B56" s="1" t="s">
        <v>1076</v>
      </c>
    </row>
  </sheetData>
  <pageMargins left="0.70866141732283472" right="0.70866141732283472" top="0.74803149606299213" bottom="0.74803149606299213" header="0.31496062992125984" footer="0.31496062992125984"/>
  <pageSetup scale="9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G72"/>
  <sheetViews>
    <sheetView zoomScale="85" zoomScaleNormal="85" workbookViewId="0">
      <pane xSplit="1" ySplit="4" topLeftCell="B5" activePane="bottomRight" state="frozen"/>
      <selection pane="topRight" activeCell="B1" sqref="B1"/>
      <selection pane="bottomLeft" activeCell="A5" sqref="A5"/>
      <selection pane="bottomRight" activeCell="N57" sqref="N57"/>
    </sheetView>
  </sheetViews>
  <sheetFormatPr defaultColWidth="8.875" defaultRowHeight="12.75" x14ac:dyDescent="0.2"/>
  <cols>
    <col min="1" max="1" width="8.875" style="1" customWidth="1"/>
    <col min="2" max="7" width="13.875" style="1" customWidth="1"/>
    <col min="8" max="8" width="14.25" style="1" customWidth="1"/>
    <col min="9" max="11" width="13.875" style="6" customWidth="1"/>
    <col min="12" max="18" width="13.875" style="1" customWidth="1"/>
    <col min="19" max="21" width="13.875" style="6" customWidth="1"/>
    <col min="22" max="28" width="13.875" style="1" customWidth="1"/>
    <col min="29" max="31" width="13.875" style="6" customWidth="1"/>
    <col min="32" max="38" width="13.875" style="1" customWidth="1"/>
    <col min="39" max="41" width="13.875" style="6" customWidth="1"/>
    <col min="42" max="48" width="13.875" style="1" customWidth="1"/>
    <col min="49" max="51" width="13.875" style="6" customWidth="1"/>
    <col min="52" max="58" width="13.875" style="1" customWidth="1"/>
    <col min="59" max="61" width="13.875" style="6" customWidth="1"/>
    <col min="62" max="68" width="13.875" style="1" customWidth="1"/>
    <col min="69" max="71" width="13.875" style="6" customWidth="1"/>
    <col min="72" max="78" width="13.875" style="1" customWidth="1"/>
    <col min="79" max="81" width="13.875" style="6" customWidth="1"/>
    <col min="82" max="88" width="13.875" style="1" customWidth="1"/>
    <col min="89" max="91" width="13.875" style="6" customWidth="1"/>
    <col min="92" max="98" width="13.875" style="1" customWidth="1"/>
    <col min="99" max="101" width="13.875" style="6" customWidth="1"/>
    <col min="102" max="108" width="13.875" style="1" customWidth="1"/>
    <col min="109" max="111" width="13.875" style="6" customWidth="1"/>
    <col min="112" max="168" width="11.375" style="1" customWidth="1"/>
    <col min="169" max="16384" width="8.875" style="1"/>
  </cols>
  <sheetData>
    <row r="1" spans="1:111" x14ac:dyDescent="0.2">
      <c r="B1" s="1" t="s">
        <v>173</v>
      </c>
      <c r="L1" s="1" t="s">
        <v>174</v>
      </c>
      <c r="V1" s="1" t="s">
        <v>175</v>
      </c>
      <c r="AF1" s="1" t="s">
        <v>176</v>
      </c>
      <c r="AP1" s="1" t="s">
        <v>177</v>
      </c>
      <c r="AZ1" s="1" t="s">
        <v>178</v>
      </c>
      <c r="BJ1" s="1" t="s">
        <v>179</v>
      </c>
      <c r="BT1" s="1" t="s">
        <v>180</v>
      </c>
      <c r="CD1" s="1" t="s">
        <v>181</v>
      </c>
      <c r="CN1" s="1" t="s">
        <v>182</v>
      </c>
      <c r="CX1" s="1" t="s">
        <v>183</v>
      </c>
    </row>
    <row r="3" spans="1:111" x14ac:dyDescent="0.2">
      <c r="B3" s="1" t="s">
        <v>101</v>
      </c>
      <c r="K3" s="225"/>
      <c r="L3" s="1" t="s">
        <v>102</v>
      </c>
      <c r="U3" s="225"/>
      <c r="V3" s="1" t="s">
        <v>103</v>
      </c>
      <c r="AE3" s="225"/>
      <c r="AF3" s="1" t="s">
        <v>104</v>
      </c>
      <c r="AO3" s="225"/>
      <c r="AP3" s="1" t="s">
        <v>105</v>
      </c>
      <c r="AY3" s="225"/>
      <c r="AZ3" s="1" t="s">
        <v>106</v>
      </c>
      <c r="BI3" s="225"/>
      <c r="BJ3" s="1" t="s">
        <v>107</v>
      </c>
      <c r="BS3" s="225"/>
      <c r="BT3" s="1" t="s">
        <v>108</v>
      </c>
      <c r="CC3" s="225"/>
      <c r="CD3" s="1" t="s">
        <v>109</v>
      </c>
      <c r="CM3" s="225"/>
      <c r="CN3" s="1" t="s">
        <v>110</v>
      </c>
      <c r="CW3" s="225"/>
      <c r="CX3" s="1" t="s">
        <v>111</v>
      </c>
      <c r="DG3" s="225"/>
    </row>
    <row r="4" spans="1:111" s="3" customFormat="1" ht="51" x14ac:dyDescent="0.2">
      <c r="B4" s="3" t="s">
        <v>184</v>
      </c>
      <c r="C4" s="3" t="s">
        <v>185</v>
      </c>
      <c r="D4" s="3" t="s">
        <v>186</v>
      </c>
      <c r="E4" s="3" t="s">
        <v>187</v>
      </c>
      <c r="F4" s="3" t="s">
        <v>188</v>
      </c>
      <c r="G4" s="3" t="s">
        <v>189</v>
      </c>
      <c r="H4" s="3" t="s">
        <v>190</v>
      </c>
      <c r="I4" s="7" t="s">
        <v>191</v>
      </c>
      <c r="J4" s="7" t="s">
        <v>192</v>
      </c>
      <c r="K4" s="226" t="s">
        <v>193</v>
      </c>
      <c r="L4" s="3" t="s">
        <v>184</v>
      </c>
      <c r="M4" s="3" t="s">
        <v>185</v>
      </c>
      <c r="N4" s="3" t="s">
        <v>186</v>
      </c>
      <c r="O4" s="3" t="s">
        <v>187</v>
      </c>
      <c r="P4" s="3" t="s">
        <v>188</v>
      </c>
      <c r="Q4" s="3" t="s">
        <v>189</v>
      </c>
      <c r="R4" s="3" t="s">
        <v>190</v>
      </c>
      <c r="S4" s="7" t="s">
        <v>191</v>
      </c>
      <c r="T4" s="7" t="s">
        <v>192</v>
      </c>
      <c r="U4" s="226" t="s">
        <v>193</v>
      </c>
      <c r="V4" s="3" t="s">
        <v>184</v>
      </c>
      <c r="W4" s="3" t="s">
        <v>185</v>
      </c>
      <c r="X4" s="3" t="s">
        <v>186</v>
      </c>
      <c r="Y4" s="3" t="s">
        <v>187</v>
      </c>
      <c r="Z4" s="3" t="s">
        <v>188</v>
      </c>
      <c r="AA4" s="3" t="s">
        <v>189</v>
      </c>
      <c r="AB4" s="3" t="s">
        <v>190</v>
      </c>
      <c r="AC4" s="7" t="s">
        <v>191</v>
      </c>
      <c r="AD4" s="7" t="s">
        <v>192</v>
      </c>
      <c r="AE4" s="226" t="s">
        <v>193</v>
      </c>
      <c r="AF4" s="3" t="s">
        <v>184</v>
      </c>
      <c r="AG4" s="3" t="s">
        <v>185</v>
      </c>
      <c r="AH4" s="3" t="s">
        <v>186</v>
      </c>
      <c r="AI4" s="3" t="s">
        <v>187</v>
      </c>
      <c r="AJ4" s="3" t="s">
        <v>188</v>
      </c>
      <c r="AK4" s="3" t="s">
        <v>189</v>
      </c>
      <c r="AL4" s="3" t="s">
        <v>190</v>
      </c>
      <c r="AM4" s="7" t="s">
        <v>191</v>
      </c>
      <c r="AN4" s="7" t="s">
        <v>192</v>
      </c>
      <c r="AO4" s="226" t="s">
        <v>193</v>
      </c>
      <c r="AP4" s="3" t="s">
        <v>184</v>
      </c>
      <c r="AQ4" s="3" t="s">
        <v>185</v>
      </c>
      <c r="AR4" s="3" t="s">
        <v>186</v>
      </c>
      <c r="AS4" s="3" t="s">
        <v>187</v>
      </c>
      <c r="AT4" s="3" t="s">
        <v>188</v>
      </c>
      <c r="AU4" s="3" t="s">
        <v>189</v>
      </c>
      <c r="AV4" s="3" t="s">
        <v>190</v>
      </c>
      <c r="AW4" s="7" t="s">
        <v>191</v>
      </c>
      <c r="AX4" s="7" t="s">
        <v>192</v>
      </c>
      <c r="AY4" s="226" t="s">
        <v>193</v>
      </c>
      <c r="AZ4" s="3" t="s">
        <v>184</v>
      </c>
      <c r="BA4" s="3" t="s">
        <v>185</v>
      </c>
      <c r="BB4" s="3" t="s">
        <v>186</v>
      </c>
      <c r="BC4" s="3" t="s">
        <v>187</v>
      </c>
      <c r="BD4" s="3" t="s">
        <v>188</v>
      </c>
      <c r="BE4" s="3" t="s">
        <v>189</v>
      </c>
      <c r="BF4" s="3" t="s">
        <v>190</v>
      </c>
      <c r="BG4" s="7" t="s">
        <v>191</v>
      </c>
      <c r="BH4" s="7" t="s">
        <v>192</v>
      </c>
      <c r="BI4" s="226" t="s">
        <v>193</v>
      </c>
      <c r="BJ4" s="3" t="s">
        <v>184</v>
      </c>
      <c r="BK4" s="3" t="s">
        <v>185</v>
      </c>
      <c r="BL4" s="3" t="s">
        <v>186</v>
      </c>
      <c r="BM4" s="3" t="s">
        <v>187</v>
      </c>
      <c r="BN4" s="3" t="s">
        <v>188</v>
      </c>
      <c r="BO4" s="3" t="s">
        <v>189</v>
      </c>
      <c r="BP4" s="3" t="s">
        <v>190</v>
      </c>
      <c r="BQ4" s="7" t="s">
        <v>191</v>
      </c>
      <c r="BR4" s="7" t="s">
        <v>192</v>
      </c>
      <c r="BS4" s="226" t="s">
        <v>193</v>
      </c>
      <c r="BT4" s="3" t="s">
        <v>184</v>
      </c>
      <c r="BU4" s="3" t="s">
        <v>185</v>
      </c>
      <c r="BV4" s="3" t="s">
        <v>186</v>
      </c>
      <c r="BW4" s="3" t="s">
        <v>187</v>
      </c>
      <c r="BX4" s="3" t="s">
        <v>188</v>
      </c>
      <c r="BY4" s="3" t="s">
        <v>189</v>
      </c>
      <c r="BZ4" s="3" t="s">
        <v>190</v>
      </c>
      <c r="CA4" s="7" t="s">
        <v>191</v>
      </c>
      <c r="CB4" s="7" t="s">
        <v>192</v>
      </c>
      <c r="CC4" s="226" t="s">
        <v>193</v>
      </c>
      <c r="CD4" s="3" t="s">
        <v>184</v>
      </c>
      <c r="CE4" s="3" t="s">
        <v>185</v>
      </c>
      <c r="CF4" s="3" t="s">
        <v>186</v>
      </c>
      <c r="CG4" s="3" t="s">
        <v>187</v>
      </c>
      <c r="CH4" s="3" t="s">
        <v>188</v>
      </c>
      <c r="CI4" s="3" t="s">
        <v>189</v>
      </c>
      <c r="CJ4" s="3" t="s">
        <v>190</v>
      </c>
      <c r="CK4" s="7" t="s">
        <v>191</v>
      </c>
      <c r="CL4" s="7" t="s">
        <v>192</v>
      </c>
      <c r="CM4" s="226" t="s">
        <v>193</v>
      </c>
      <c r="CN4" s="3" t="s">
        <v>184</v>
      </c>
      <c r="CO4" s="3" t="s">
        <v>185</v>
      </c>
      <c r="CP4" s="3" t="s">
        <v>186</v>
      </c>
      <c r="CQ4" s="3" t="s">
        <v>187</v>
      </c>
      <c r="CR4" s="3" t="s">
        <v>188</v>
      </c>
      <c r="CS4" s="3" t="s">
        <v>189</v>
      </c>
      <c r="CT4" s="3" t="s">
        <v>190</v>
      </c>
      <c r="CU4" s="7" t="s">
        <v>191</v>
      </c>
      <c r="CV4" s="7" t="s">
        <v>192</v>
      </c>
      <c r="CW4" s="226" t="s">
        <v>193</v>
      </c>
      <c r="CX4" s="3" t="s">
        <v>184</v>
      </c>
      <c r="CY4" s="3" t="s">
        <v>185</v>
      </c>
      <c r="CZ4" s="3" t="s">
        <v>186</v>
      </c>
      <c r="DA4" s="3" t="s">
        <v>187</v>
      </c>
      <c r="DB4" s="3" t="s">
        <v>188</v>
      </c>
      <c r="DC4" s="3" t="s">
        <v>189</v>
      </c>
      <c r="DD4" s="3" t="s">
        <v>190</v>
      </c>
      <c r="DE4" s="7" t="s">
        <v>191</v>
      </c>
      <c r="DF4" s="7" t="s">
        <v>192</v>
      </c>
      <c r="DG4" s="226" t="s">
        <v>193</v>
      </c>
    </row>
    <row r="5" spans="1:111" x14ac:dyDescent="0.2">
      <c r="B5" s="1" t="s">
        <v>145</v>
      </c>
      <c r="C5" s="1" t="s">
        <v>146</v>
      </c>
      <c r="D5" s="1" t="s">
        <v>147</v>
      </c>
      <c r="E5" s="1" t="s">
        <v>148</v>
      </c>
      <c r="F5" s="1" t="s">
        <v>149</v>
      </c>
      <c r="G5" s="1" t="s">
        <v>150</v>
      </c>
      <c r="H5" s="1" t="s">
        <v>194</v>
      </c>
      <c r="I5" s="6" t="s">
        <v>195</v>
      </c>
      <c r="J5" s="6" t="s">
        <v>196</v>
      </c>
      <c r="K5" s="225" t="s">
        <v>197</v>
      </c>
      <c r="L5" s="1" t="s">
        <v>145</v>
      </c>
      <c r="M5" s="1" t="s">
        <v>146</v>
      </c>
      <c r="N5" s="1" t="s">
        <v>147</v>
      </c>
      <c r="O5" s="1" t="s">
        <v>148</v>
      </c>
      <c r="P5" s="1" t="s">
        <v>149</v>
      </c>
      <c r="Q5" s="1" t="s">
        <v>150</v>
      </c>
      <c r="R5" s="1" t="s">
        <v>194</v>
      </c>
      <c r="S5" s="6" t="s">
        <v>195</v>
      </c>
      <c r="T5" s="6" t="s">
        <v>196</v>
      </c>
      <c r="U5" s="225" t="s">
        <v>197</v>
      </c>
      <c r="V5" s="1" t="s">
        <v>145</v>
      </c>
      <c r="W5" s="1" t="s">
        <v>146</v>
      </c>
      <c r="X5" s="1" t="s">
        <v>147</v>
      </c>
      <c r="Y5" s="1" t="s">
        <v>148</v>
      </c>
      <c r="Z5" s="1" t="s">
        <v>149</v>
      </c>
      <c r="AA5" s="1" t="s">
        <v>150</v>
      </c>
      <c r="AB5" s="1" t="s">
        <v>194</v>
      </c>
      <c r="AC5" s="6" t="s">
        <v>195</v>
      </c>
      <c r="AD5" s="6" t="s">
        <v>196</v>
      </c>
      <c r="AE5" s="225" t="s">
        <v>197</v>
      </c>
      <c r="AF5" s="1" t="s">
        <v>145</v>
      </c>
      <c r="AG5" s="1" t="s">
        <v>146</v>
      </c>
      <c r="AH5" s="1" t="s">
        <v>147</v>
      </c>
      <c r="AI5" s="1" t="s">
        <v>148</v>
      </c>
      <c r="AJ5" s="1" t="s">
        <v>149</v>
      </c>
      <c r="AK5" s="1" t="s">
        <v>150</v>
      </c>
      <c r="AL5" s="1" t="s">
        <v>194</v>
      </c>
      <c r="AM5" s="6" t="s">
        <v>195</v>
      </c>
      <c r="AN5" s="6" t="s">
        <v>196</v>
      </c>
      <c r="AO5" s="225" t="s">
        <v>197</v>
      </c>
      <c r="AP5" s="1" t="s">
        <v>145</v>
      </c>
      <c r="AQ5" s="1" t="s">
        <v>146</v>
      </c>
      <c r="AR5" s="1" t="s">
        <v>147</v>
      </c>
      <c r="AS5" s="1" t="s">
        <v>148</v>
      </c>
      <c r="AT5" s="1" t="s">
        <v>149</v>
      </c>
      <c r="AU5" s="1" t="s">
        <v>150</v>
      </c>
      <c r="AV5" s="1" t="s">
        <v>194</v>
      </c>
      <c r="AW5" s="6" t="s">
        <v>195</v>
      </c>
      <c r="AX5" s="6" t="s">
        <v>196</v>
      </c>
      <c r="AY5" s="225" t="s">
        <v>197</v>
      </c>
      <c r="AZ5" s="1" t="s">
        <v>145</v>
      </c>
      <c r="BA5" s="1" t="s">
        <v>146</v>
      </c>
      <c r="BB5" s="1" t="s">
        <v>147</v>
      </c>
      <c r="BC5" s="1" t="s">
        <v>148</v>
      </c>
      <c r="BD5" s="1" t="s">
        <v>149</v>
      </c>
      <c r="BE5" s="1" t="s">
        <v>150</v>
      </c>
      <c r="BF5" s="1" t="s">
        <v>194</v>
      </c>
      <c r="BG5" s="6" t="s">
        <v>195</v>
      </c>
      <c r="BH5" s="6" t="s">
        <v>196</v>
      </c>
      <c r="BI5" s="225" t="s">
        <v>197</v>
      </c>
      <c r="BJ5" s="1" t="s">
        <v>145</v>
      </c>
      <c r="BK5" s="1" t="s">
        <v>146</v>
      </c>
      <c r="BL5" s="1" t="s">
        <v>147</v>
      </c>
      <c r="BM5" s="1" t="s">
        <v>148</v>
      </c>
      <c r="BN5" s="1" t="s">
        <v>149</v>
      </c>
      <c r="BO5" s="1" t="s">
        <v>150</v>
      </c>
      <c r="BP5" s="1" t="s">
        <v>194</v>
      </c>
      <c r="BQ5" s="6" t="s">
        <v>195</v>
      </c>
      <c r="BR5" s="6" t="s">
        <v>196</v>
      </c>
      <c r="BS5" s="225" t="s">
        <v>197</v>
      </c>
      <c r="BT5" s="1" t="s">
        <v>145</v>
      </c>
      <c r="BU5" s="1" t="s">
        <v>146</v>
      </c>
      <c r="BV5" s="1" t="s">
        <v>147</v>
      </c>
      <c r="BW5" s="1" t="s">
        <v>148</v>
      </c>
      <c r="BX5" s="1" t="s">
        <v>149</v>
      </c>
      <c r="BY5" s="1" t="s">
        <v>150</v>
      </c>
      <c r="BZ5" s="1" t="s">
        <v>194</v>
      </c>
      <c r="CA5" s="6" t="s">
        <v>195</v>
      </c>
      <c r="CB5" s="6" t="s">
        <v>196</v>
      </c>
      <c r="CC5" s="225" t="s">
        <v>197</v>
      </c>
      <c r="CD5" s="1" t="s">
        <v>145</v>
      </c>
      <c r="CE5" s="1" t="s">
        <v>146</v>
      </c>
      <c r="CF5" s="1" t="s">
        <v>147</v>
      </c>
      <c r="CG5" s="1" t="s">
        <v>148</v>
      </c>
      <c r="CH5" s="1" t="s">
        <v>149</v>
      </c>
      <c r="CI5" s="1" t="s">
        <v>150</v>
      </c>
      <c r="CJ5" s="1" t="s">
        <v>194</v>
      </c>
      <c r="CK5" s="6" t="s">
        <v>195</v>
      </c>
      <c r="CL5" s="6" t="s">
        <v>196</v>
      </c>
      <c r="CM5" s="225" t="s">
        <v>197</v>
      </c>
      <c r="CN5" s="1" t="s">
        <v>145</v>
      </c>
      <c r="CO5" s="1" t="s">
        <v>146</v>
      </c>
      <c r="CP5" s="1" t="s">
        <v>147</v>
      </c>
      <c r="CQ5" s="1" t="s">
        <v>148</v>
      </c>
      <c r="CR5" s="1" t="s">
        <v>149</v>
      </c>
      <c r="CS5" s="1" t="s">
        <v>150</v>
      </c>
      <c r="CT5" s="1" t="s">
        <v>194</v>
      </c>
      <c r="CU5" s="6" t="s">
        <v>195</v>
      </c>
      <c r="CV5" s="6" t="s">
        <v>196</v>
      </c>
      <c r="CW5" s="225" t="s">
        <v>197</v>
      </c>
      <c r="CX5" s="1" t="s">
        <v>145</v>
      </c>
      <c r="CY5" s="1" t="s">
        <v>146</v>
      </c>
      <c r="CZ5" s="1" t="s">
        <v>147</v>
      </c>
      <c r="DA5" s="1" t="s">
        <v>148</v>
      </c>
      <c r="DB5" s="1" t="s">
        <v>149</v>
      </c>
      <c r="DC5" s="1" t="s">
        <v>150</v>
      </c>
      <c r="DD5" s="1" t="s">
        <v>198</v>
      </c>
      <c r="DE5" s="6" t="s">
        <v>195</v>
      </c>
      <c r="DF5" s="6" t="s">
        <v>196</v>
      </c>
      <c r="DG5" s="225" t="s">
        <v>197</v>
      </c>
    </row>
    <row r="6" spans="1:111" x14ac:dyDescent="0.2">
      <c r="A6" s="1">
        <v>1981</v>
      </c>
      <c r="B6" s="4">
        <f>'a7'!D6</f>
        <v>78600.067727870948</v>
      </c>
      <c r="C6" s="4">
        <f>'a8'!C5</f>
        <v>1595.2915229564646</v>
      </c>
      <c r="D6" s="4">
        <f>'a13'!G6</f>
        <v>32461.273397254899</v>
      </c>
      <c r="E6" s="4">
        <f>'a16'!D7</f>
        <v>-14131.562740908323</v>
      </c>
      <c r="F6" s="4">
        <f>'a15'!Q6</f>
        <v>137087.88249986613</v>
      </c>
      <c r="G6" s="4">
        <f>'a9'!E6</f>
        <v>2817.9098517365137</v>
      </c>
      <c r="H6" s="4">
        <f>SUM(B6,D6,E6,F6)-G6</f>
        <v>231199.75103234715</v>
      </c>
      <c r="I6" s="6">
        <f t="shared" ref="I6:I48" si="0">(H6-E$69)/E$70</f>
        <v>0.29564977295726375</v>
      </c>
      <c r="J6" s="6">
        <f t="shared" ref="J6:J27" si="1">LN(H6)</f>
        <v>12.35103733893007</v>
      </c>
      <c r="K6" s="225">
        <f t="shared" ref="K6:K48" si="2">(J6-$I$69)/$I$70</f>
        <v>0.4228996971814053</v>
      </c>
      <c r="L6" s="4">
        <f>'a7'!G6</f>
        <v>60472.586571922227</v>
      </c>
      <c r="M6" s="4">
        <f>'a8'!E5</f>
        <v>662.26086472843826</v>
      </c>
      <c r="N6" s="4">
        <f>'a13'!K6</f>
        <v>20169.074076141536</v>
      </c>
      <c r="O6" s="4">
        <f>'a16'!H7</f>
        <v>-8408.4797521082291</v>
      </c>
      <c r="P6" s="4">
        <f>'a15'!AG6</f>
        <v>116569.70881331262</v>
      </c>
      <c r="Q6" s="4">
        <f>'a9'!I6</f>
        <v>1900.5369479675185</v>
      </c>
      <c r="R6" s="4">
        <f>SUM(L6,N6,O6,P6)-Q6</f>
        <v>186902.35276130066</v>
      </c>
      <c r="S6" s="6">
        <f t="shared" ref="S6:S48" si="3">(R6-E$69)/E$70</f>
        <v>0.20051081416394029</v>
      </c>
      <c r="T6" s="6">
        <f t="shared" ref="T6:T27" si="4">LN(R6)</f>
        <v>12.138341581707389</v>
      </c>
      <c r="U6" s="225">
        <f t="shared" ref="U6:U48" si="5">(T6-$I$69)/$I$70</f>
        <v>0.29343759595670788</v>
      </c>
      <c r="V6" s="4">
        <f>'a7'!J6</f>
        <v>39198.38771033824</v>
      </c>
      <c r="W6" s="4">
        <f>'a8'!G5</f>
        <v>631.31824105025453</v>
      </c>
      <c r="X6" s="4">
        <f>'a13'!O6</f>
        <v>536.58806502984771</v>
      </c>
      <c r="Y6" s="4">
        <f>'a16'!L7</f>
        <v>-8451.818188220981</v>
      </c>
      <c r="Z6" s="4">
        <f>'a15'!AW6</f>
        <v>107881.94879683798</v>
      </c>
      <c r="AA6" s="4">
        <f>'a9'!M6</f>
        <v>1669.3784178885944</v>
      </c>
      <c r="AB6" s="4">
        <f>SUM(X6,V6,Y6,Z6)-AA6</f>
        <v>137495.72796609649</v>
      </c>
      <c r="AC6" s="6">
        <f t="shared" ref="AC6:AC48" si="6">(AB6-E$69)/E$70</f>
        <v>9.4398603876853462E-2</v>
      </c>
      <c r="AD6" s="6">
        <f t="shared" ref="AD6:AD27" si="7">LN(AB6)</f>
        <v>11.831348126268621</v>
      </c>
      <c r="AE6" s="225">
        <f t="shared" ref="AE6:AE48" si="8">(AD6-$I$69)/$I$70</f>
        <v>0.10657905997884377</v>
      </c>
      <c r="AF6" s="4">
        <f>'a7'!M6</f>
        <v>54870.266975953098</v>
      </c>
      <c r="AG6" s="4">
        <f>'a8'!I5</f>
        <v>1127.6555176161082</v>
      </c>
      <c r="AH6" s="4">
        <f>'a13'!S6</f>
        <v>12359.62373715063</v>
      </c>
      <c r="AI6" s="4">
        <f>'a16'!P7</f>
        <v>-9543.2325847837692</v>
      </c>
      <c r="AJ6" s="4">
        <f>'a15'!BM6</f>
        <v>118149.86476203072</v>
      </c>
      <c r="AK6" s="4">
        <f>'a9'!Q6</f>
        <v>2641.4213158521034</v>
      </c>
      <c r="AL6" s="4">
        <f>SUM(AF6,AH6,AI6,AJ6)-AK6</f>
        <v>173195.10157449855</v>
      </c>
      <c r="AM6" s="6">
        <f t="shared" ref="AM6:AM48" si="9">(AL6-E$69)/E$70</f>
        <v>0.171071306275657</v>
      </c>
      <c r="AN6" s="6">
        <f t="shared" ref="AN6:AN27" si="10">LN(AL6)</f>
        <v>12.062173992808098</v>
      </c>
      <c r="AO6" s="225">
        <f t="shared" ref="AO6:AO48" si="11">(AN6-$I$69)/$I$70</f>
        <v>0.24707646382656726</v>
      </c>
      <c r="AP6" s="4">
        <f>'a7'!P6</f>
        <v>53803.730829881744</v>
      </c>
      <c r="AQ6" s="4">
        <f>'a8'!K5</f>
        <v>706.36064311376231</v>
      </c>
      <c r="AR6" s="4">
        <f>'a13'!W6</f>
        <v>18499.065515353512</v>
      </c>
      <c r="AS6" s="4">
        <f>'a16'!T7</f>
        <v>-9179.4725604892883</v>
      </c>
      <c r="AT6" s="4">
        <f>'a15'!CC6</f>
        <v>129399.22324345112</v>
      </c>
      <c r="AU6" s="4">
        <f>'a9'!U6</f>
        <v>2631.5383949801039</v>
      </c>
      <c r="AV6" s="4">
        <f>SUM(AP6,AR6,AS6,AT6)-AU6</f>
        <v>189891.00863321699</v>
      </c>
      <c r="AW6" s="6">
        <f t="shared" ref="AW6:AW48" si="12">(AV6-E$69)/E$70</f>
        <v>0.20692964729959917</v>
      </c>
      <c r="AX6" s="6">
        <f t="shared" ref="AX6:AX27" si="13">LN(AV6)</f>
        <v>12.154205547776412</v>
      </c>
      <c r="AY6" s="225">
        <f t="shared" ref="AY6:AY48" si="14">(AX6-$I$69)/$I$70</f>
        <v>0.30309355904629071</v>
      </c>
      <c r="AZ6" s="4">
        <f>'a7'!S6</f>
        <v>64326.20810675453</v>
      </c>
      <c r="BA6" s="4">
        <f>'a8'!M5</f>
        <v>1580.9794924767157</v>
      </c>
      <c r="BB6" s="4">
        <f>'a13'!AA6</f>
        <v>12340.747073483746</v>
      </c>
      <c r="BC6" s="4">
        <f>'a16'!X7</f>
        <v>-11488.767358581694</v>
      </c>
      <c r="BD6" s="4">
        <f>'a15'!CS6</f>
        <v>127508.26874969232</v>
      </c>
      <c r="BE6" s="4">
        <f>'a9'!Y6</f>
        <v>1484.5030492579717</v>
      </c>
      <c r="BF6" s="4">
        <f>SUM(AZ6,BB6,BC6,BD6)-BE6</f>
        <v>191201.95352209092</v>
      </c>
      <c r="BG6" s="6">
        <f t="shared" ref="BG6:BG48" si="15">(BF6-E$69)/E$70</f>
        <v>0.20974520615025102</v>
      </c>
      <c r="BH6" s="6">
        <f t="shared" ref="BH6:BH27" si="16">LN(BF6)</f>
        <v>12.161085496712991</v>
      </c>
      <c r="BI6" s="225">
        <f t="shared" ref="BI6:BI48" si="17">(BH6-$I$69)/$I$70</f>
        <v>0.30728119615423544</v>
      </c>
      <c r="BJ6" s="4">
        <f>'a7'!V6</f>
        <v>80049.943907857727</v>
      </c>
      <c r="BK6" s="4">
        <f>'a8'!O5</f>
        <v>2072.3340118557207</v>
      </c>
      <c r="BL6" s="4">
        <f>'a13'!AE6</f>
        <v>9519.7712151993273</v>
      </c>
      <c r="BM6" s="4">
        <f>'a16'!AB7</f>
        <v>-14547.257616078856</v>
      </c>
      <c r="BN6" s="4">
        <f>'a15'!DI6</f>
        <v>147145.35537897871</v>
      </c>
      <c r="BO6" s="4">
        <f>'a9'!AC6</f>
        <v>2332.5678099245133</v>
      </c>
      <c r="BP6" s="4">
        <f>SUM(BJ6,BL6,BM6,BN6)-BO6</f>
        <v>219835.24507603238</v>
      </c>
      <c r="BQ6" s="6">
        <f t="shared" ref="BQ6:BQ48" si="18">(BP6-E$69)/E$70</f>
        <v>0.27124185497371467</v>
      </c>
      <c r="BR6" s="6">
        <f t="shared" ref="BR6:BR27" si="19">LN(BP6)</f>
        <v>12.300633658761251</v>
      </c>
      <c r="BS6" s="225">
        <f t="shared" ref="BS6:BS48" si="20">(BR6-$I$69)/$I$70</f>
        <v>0.39222035298893454</v>
      </c>
      <c r="BT6" s="4">
        <f>'a7'!Y6</f>
        <v>72977.997093318016</v>
      </c>
      <c r="BU6" s="4">
        <f>'a8'!Q5</f>
        <v>852.69109502725621</v>
      </c>
      <c r="BV6" s="4">
        <f>'a13'!AI6</f>
        <v>10090.424779102141</v>
      </c>
      <c r="BW6" s="4">
        <f>'a16'!AF7</f>
        <v>-13254.315322191798</v>
      </c>
      <c r="BX6" s="4">
        <f>'a15'!DY6</f>
        <v>168586.09171831133</v>
      </c>
      <c r="BY6" s="4">
        <f>'a9'!AG6</f>
        <v>2039.521400422361</v>
      </c>
      <c r="BZ6" s="4">
        <f>SUM(BT6,BV6,BW6,BX6)-BY6</f>
        <v>236360.67686811733</v>
      </c>
      <c r="CA6" s="6">
        <f t="shared" ref="CA6:CA48" si="21">(BZ6-E$69)/E$70</f>
        <v>0.30673406073914156</v>
      </c>
      <c r="CB6" s="6">
        <f t="shared" ref="CB6:CB27" si="22">LN(BZ6)</f>
        <v>12.373114209172371</v>
      </c>
      <c r="CC6" s="225">
        <f t="shared" ref="CC6:CC48" si="23">(CB6-$I$69)/$I$70</f>
        <v>0.43633728544058742</v>
      </c>
      <c r="CD6" s="4">
        <f>'a7'!AB6</f>
        <v>86893.382484814385</v>
      </c>
      <c r="CE6" s="4">
        <f>'a8'!S5</f>
        <v>1175.4951786250499</v>
      </c>
      <c r="CF6" s="4">
        <f>'a13'!AM6</f>
        <v>53135.353373982049</v>
      </c>
      <c r="CG6" s="4">
        <f>'a16'!AJ7</f>
        <v>-15683.861672766967</v>
      </c>
      <c r="CH6" s="4">
        <f>'a15'!EO6</f>
        <v>157747.3408036576</v>
      </c>
      <c r="CI6" s="4">
        <f>'a9'!AK6</f>
        <v>5733.6802715904496</v>
      </c>
      <c r="CJ6" s="4">
        <f>SUM(CD6,CF6,CG6,CH6)-CI6</f>
        <v>276358.53471809661</v>
      </c>
      <c r="CK6" s="6">
        <f t="shared" ref="CK6:CK48" si="24">(CJ6-E$69)/E$70</f>
        <v>0.39263875713973423</v>
      </c>
      <c r="CL6" s="6">
        <f t="shared" ref="CL6:CL27" si="25">LN(CJ6)</f>
        <v>12.529454340512023</v>
      </c>
      <c r="CM6" s="225">
        <f t="shared" ref="CM6:CM48" si="26">(CL6-$I$69)/$I$70</f>
        <v>0.53149725559357086</v>
      </c>
      <c r="CN6" s="4">
        <f>'a7'!AE6</f>
        <v>133947.21496710757</v>
      </c>
      <c r="CO6" s="4">
        <f>'a8'!U5</f>
        <v>1906.9409332793273</v>
      </c>
      <c r="CP6" s="4">
        <f>'a13'!AQ6</f>
        <v>203813.70075415232</v>
      </c>
      <c r="CQ6" s="4">
        <f>'a16'!AN7</f>
        <v>-22633.692286092934</v>
      </c>
      <c r="CR6" s="4">
        <f>'a15'!FE6</f>
        <v>139823.56642878687</v>
      </c>
      <c r="CS6" s="4">
        <f>'a9'!AO6</f>
        <v>8891.4756261195653</v>
      </c>
      <c r="CT6" s="4">
        <f>SUM(CN6,CP6,CQ6,CR6)-CS6</f>
        <v>446059.31423783425</v>
      </c>
      <c r="CU6" s="6">
        <f t="shared" ref="CU6:CU48" si="27">(CT6-E$69)/E$70</f>
        <v>0.75711062456486744</v>
      </c>
      <c r="CV6" s="6">
        <f t="shared" ref="CV6:CV27" si="28">LN(CT6)</f>
        <v>13.008207213724258</v>
      </c>
      <c r="CW6" s="225">
        <f t="shared" ref="CW6:CW48" si="29">(CV6-$I$69)/$I$70</f>
        <v>0.82290106045897293</v>
      </c>
      <c r="CX6" s="4">
        <f>'a7'!AH6</f>
        <v>73162.482425621551</v>
      </c>
      <c r="CY6" s="4">
        <f>'a8'!W5</f>
        <v>930.10651117012276</v>
      </c>
      <c r="CZ6" s="4">
        <f>'a13'!AU6</f>
        <v>41977.964035177734</v>
      </c>
      <c r="DA6" s="4">
        <f>'a16'!AR7</f>
        <v>-15340.054013385361</v>
      </c>
      <c r="DB6" s="4">
        <f>'a15'!FU6</f>
        <v>131929.38127540442</v>
      </c>
      <c r="DC6" s="4">
        <f>'a9'!AS6</f>
        <v>2087.8697405135895</v>
      </c>
      <c r="DD6" s="4">
        <f>SUM(CX6,CZ6,DA6,DB6)-DC6</f>
        <v>229641.90398230476</v>
      </c>
      <c r="DE6" s="6">
        <f t="shared" ref="DE6:DE48" si="30">(DD6-E$69)/E$70</f>
        <v>0.29230393432824525</v>
      </c>
      <c r="DF6" s="6">
        <f t="shared" ref="DF6:DF27" si="31">LN(DD6)</f>
        <v>12.344276435408606</v>
      </c>
      <c r="DG6" s="225">
        <f t="shared" ref="DG6:DG48" si="32">(DF6-$I$69)/$I$70</f>
        <v>0.41878451976792364</v>
      </c>
    </row>
    <row r="7" spans="1:111" x14ac:dyDescent="0.2">
      <c r="A7" s="1">
        <v>1982</v>
      </c>
      <c r="B7" s="4">
        <f>'a7'!D7</f>
        <v>79762.576192595414</v>
      </c>
      <c r="C7" s="4">
        <f>'a8'!C6</f>
        <v>1639.4909858055173</v>
      </c>
      <c r="D7" s="4">
        <f>'a13'!G7</f>
        <v>25871.802417175768</v>
      </c>
      <c r="E7" s="4">
        <f>'a16'!D8</f>
        <v>-12707.00927498543</v>
      </c>
      <c r="F7" s="4">
        <f>'a15'!Q7</f>
        <v>137356.42422271537</v>
      </c>
      <c r="G7" s="4">
        <f>'a9'!E7</f>
        <v>5446.2690625743307</v>
      </c>
      <c r="H7" s="4">
        <f t="shared" ref="H7:H48" si="33">SUM(B7,D7,E7,F7)-G7</f>
        <v>224837.52449492679</v>
      </c>
      <c r="I7" s="6">
        <f t="shared" si="0"/>
        <v>0.28198541270130134</v>
      </c>
      <c r="J7" s="6">
        <f t="shared" si="1"/>
        <v>12.323133306981244</v>
      </c>
      <c r="K7" s="225">
        <f t="shared" si="2"/>
        <v>0.40591527466208865</v>
      </c>
      <c r="L7" s="4">
        <f>'a7'!G7</f>
        <v>62879.599857091816</v>
      </c>
      <c r="M7" s="4">
        <f>'a8'!E6</f>
        <v>688.3991669498688</v>
      </c>
      <c r="N7" s="4">
        <f>'a13'!K7</f>
        <v>12454.853931925642</v>
      </c>
      <c r="O7" s="4">
        <f>'a16'!H8</f>
        <v>-7860.0699015485234</v>
      </c>
      <c r="P7" s="4">
        <f>'a15'!AG7</f>
        <v>117251.04675045855</v>
      </c>
      <c r="Q7" s="4">
        <f>'a9'!I7</f>
        <v>3726.9529646412584</v>
      </c>
      <c r="R7" s="4">
        <f t="shared" ref="R7:R48" si="34">SUM(L7,N7,O7,P7)-Q7</f>
        <v>180998.47767328622</v>
      </c>
      <c r="S7" s="6">
        <f t="shared" si="3"/>
        <v>0.18783087017981101</v>
      </c>
      <c r="T7" s="6">
        <f t="shared" si="4"/>
        <v>12.106243899567765</v>
      </c>
      <c r="U7" s="225">
        <f t="shared" si="5"/>
        <v>0.27390061304506685</v>
      </c>
      <c r="V7" s="4">
        <f>'a7'!J7</f>
        <v>39712.593455675305</v>
      </c>
      <c r="W7" s="4">
        <f>'a8'!G6</f>
        <v>647.31203676732366</v>
      </c>
      <c r="X7" s="4">
        <f>'a13'!O7</f>
        <v>253.79086715951433</v>
      </c>
      <c r="Y7" s="4">
        <f>'a16'!L8</f>
        <v>-7905.5475203990627</v>
      </c>
      <c r="Z7" s="4">
        <f>'a15'!AW7</f>
        <v>108552.17312336204</v>
      </c>
      <c r="AA7" s="4">
        <f>'a9'!M7</f>
        <v>3264.0982730634337</v>
      </c>
      <c r="AB7" s="4">
        <f t="shared" ref="AB7:AB48" si="35">SUM(X7,V7,Y7,Z7)-AA7</f>
        <v>137348.91165273436</v>
      </c>
      <c r="AC7" s="6">
        <f t="shared" si="6"/>
        <v>9.408328171951863E-2</v>
      </c>
      <c r="AD7" s="6">
        <f t="shared" si="7"/>
        <v>11.830279767594932</v>
      </c>
      <c r="AE7" s="225">
        <f t="shared" si="8"/>
        <v>0.10592877921836535</v>
      </c>
      <c r="AF7" s="4">
        <f>'a7'!M7</f>
        <v>56733.22949625046</v>
      </c>
      <c r="AG7" s="4">
        <f>'a8'!I6</f>
        <v>1161.7646716443278</v>
      </c>
      <c r="AH7" s="4">
        <f>'a13'!S7</f>
        <v>8661.9147699732403</v>
      </c>
      <c r="AI7" s="4">
        <f>'a16'!P8</f>
        <v>-9581.4142666721582</v>
      </c>
      <c r="AJ7" s="4">
        <f>'a15'!BM7</f>
        <v>118419.4167472627</v>
      </c>
      <c r="AK7" s="4">
        <f>'a9'!Q7</f>
        <v>5141.1983305992808</v>
      </c>
      <c r="AL7" s="4">
        <f t="shared" ref="AL7:AL48" si="36">SUM(AF7,AH7,AI7,AJ7)-AK7</f>
        <v>169091.94841621496</v>
      </c>
      <c r="AM7" s="6">
        <f t="shared" si="9"/>
        <v>0.16225883117587694</v>
      </c>
      <c r="AN7" s="6">
        <f t="shared" si="10"/>
        <v>12.03819791941963</v>
      </c>
      <c r="AO7" s="225">
        <f t="shared" si="11"/>
        <v>0.23248288245701082</v>
      </c>
      <c r="AP7" s="4">
        <f>'a7'!P7</f>
        <v>54639.363240451363</v>
      </c>
      <c r="AQ7" s="4">
        <f>'a8'!K6</f>
        <v>736.44051864636299</v>
      </c>
      <c r="AR7" s="4">
        <f>'a13'!W7</f>
        <v>11429.559121791533</v>
      </c>
      <c r="AS7" s="4">
        <f>'a16'!T8</f>
        <v>-8734.1416066559959</v>
      </c>
      <c r="AT7" s="4">
        <f>'a15'!CC7</f>
        <v>129965.21773996367</v>
      </c>
      <c r="AU7" s="4">
        <f>'a9'!U7</f>
        <v>5139.5155643768749</v>
      </c>
      <c r="AV7" s="4">
        <f t="shared" ref="AV7:AV48" si="37">SUM(AP7,AR7,AS7,AT7)-AU7</f>
        <v>182160.4829311737</v>
      </c>
      <c r="AW7" s="6">
        <f t="shared" si="12"/>
        <v>0.19032654655500889</v>
      </c>
      <c r="AX7" s="6">
        <f t="shared" si="13"/>
        <v>12.112643351871425</v>
      </c>
      <c r="AY7" s="225">
        <f t="shared" si="14"/>
        <v>0.27779578496921392</v>
      </c>
      <c r="AZ7" s="4">
        <f>'a7'!S7</f>
        <v>64699.114720153739</v>
      </c>
      <c r="BA7" s="4">
        <f>'a8'!M6</f>
        <v>1634.797635667461</v>
      </c>
      <c r="BB7" s="4">
        <f>'a13'!AA7</f>
        <v>9890.124068734307</v>
      </c>
      <c r="BC7" s="4">
        <f>'a16'!X8</f>
        <v>-10402.58163243472</v>
      </c>
      <c r="BD7" s="4">
        <f>'a15'!CS7</f>
        <v>127904.18756191179</v>
      </c>
      <c r="BE7" s="4">
        <f>'a9'!Y7</f>
        <v>2888.7376215800587</v>
      </c>
      <c r="BF7" s="4">
        <f t="shared" ref="BF7:BF48" si="38">SUM(AZ7,BB7,BC7,BD7)-BE7</f>
        <v>189202.10709678507</v>
      </c>
      <c r="BG7" s="6">
        <f t="shared" si="15"/>
        <v>0.20545007112931893</v>
      </c>
      <c r="BH7" s="6">
        <f t="shared" si="16"/>
        <v>12.150571072413086</v>
      </c>
      <c r="BI7" s="225">
        <f t="shared" si="17"/>
        <v>0.3008813531070208</v>
      </c>
      <c r="BJ7" s="4">
        <f>'a7'!V7</f>
        <v>80446.393659038818</v>
      </c>
      <c r="BK7" s="4">
        <f>'a8'!O6</f>
        <v>2124.1466643229455</v>
      </c>
      <c r="BL7" s="4">
        <f>'a13'!AE7</f>
        <v>5914.7108705362489</v>
      </c>
      <c r="BM7" s="4">
        <f>'a16'!AB8</f>
        <v>-13203.884139157712</v>
      </c>
      <c r="BN7" s="4">
        <f>'a15'!DI7</f>
        <v>147495.63755371835</v>
      </c>
      <c r="BO7" s="4">
        <f>'a9'!AC7</f>
        <v>4506.9470504920855</v>
      </c>
      <c r="BP7" s="4">
        <f t="shared" ref="BP7:BP48" si="39">SUM(BJ7,BL7,BM7,BN7)-BO7</f>
        <v>216145.91089364362</v>
      </c>
      <c r="BQ7" s="6">
        <f t="shared" si="18"/>
        <v>0.26331815230825811</v>
      </c>
      <c r="BR7" s="6">
        <f t="shared" si="19"/>
        <v>12.283708972006323</v>
      </c>
      <c r="BS7" s="225">
        <f t="shared" si="20"/>
        <v>0.38191875817353438</v>
      </c>
      <c r="BT7" s="4">
        <f>'a7'!Y7</f>
        <v>71758.780892899507</v>
      </c>
      <c r="BU7" s="4">
        <f>'a8'!Q6</f>
        <v>870.62677473919462</v>
      </c>
      <c r="BV7" s="4">
        <f>'a13'!AI7</f>
        <v>5710.9505519817321</v>
      </c>
      <c r="BW7" s="4">
        <f>'a16'!AF8</f>
        <v>-11907.994824714217</v>
      </c>
      <c r="BX7" s="4">
        <f>'a15'!DY7</f>
        <v>167310.83398685121</v>
      </c>
      <c r="BY7" s="4">
        <f>'a9'!AG7</f>
        <v>3952.0855761313146</v>
      </c>
      <c r="BZ7" s="4">
        <f t="shared" ref="BZ7:BZ48" si="40">SUM(BT7,BV7,BW7,BX7)-BY7</f>
        <v>228920.48503088692</v>
      </c>
      <c r="CA7" s="6">
        <f t="shared" si="21"/>
        <v>0.29075451945128789</v>
      </c>
      <c r="CB7" s="6">
        <f t="shared" si="22"/>
        <v>12.341129995299786</v>
      </c>
      <c r="CC7" s="225">
        <f t="shared" si="23"/>
        <v>0.41686936756562093</v>
      </c>
      <c r="CD7" s="4">
        <f>'a7'!AB7</f>
        <v>87893.353010697538</v>
      </c>
      <c r="CE7" s="4">
        <f>'a8'!S6</f>
        <v>1225.4429940947634</v>
      </c>
      <c r="CF7" s="4">
        <f>'a13'!AM7</f>
        <v>51795.122656692714</v>
      </c>
      <c r="CG7" s="4">
        <f>'a16'!AJ8</f>
        <v>-13638.792012531003</v>
      </c>
      <c r="CH7" s="4">
        <f>'a15'!EO7</f>
        <v>156765.13587695092</v>
      </c>
      <c r="CI7" s="4">
        <f>'a9'!AK7</f>
        <v>11091.271088334734</v>
      </c>
      <c r="CJ7" s="4">
        <f t="shared" ref="CJ7:CJ48" si="41">SUM(CD7,CF7,CG7,CH7)-CI7</f>
        <v>271723.54844347545</v>
      </c>
      <c r="CK7" s="6">
        <f t="shared" si="24"/>
        <v>0.38268404680910456</v>
      </c>
      <c r="CL7" s="6">
        <f t="shared" si="25"/>
        <v>12.512540462411325</v>
      </c>
      <c r="CM7" s="225">
        <f t="shared" si="26"/>
        <v>0.52120223971094404</v>
      </c>
      <c r="CN7" s="4">
        <f>'a7'!AE7</f>
        <v>138458.20813080447</v>
      </c>
      <c r="CO7" s="4">
        <f>'a8'!U6</f>
        <v>1939.3820730373989</v>
      </c>
      <c r="CP7" s="4">
        <f>'a13'!AQ7</f>
        <v>189865.40811186354</v>
      </c>
      <c r="CQ7" s="4">
        <f>'a16'!AN8</f>
        <v>-20132.203284492938</v>
      </c>
      <c r="CR7" s="4">
        <f>'a15'!FE7</f>
        <v>137439.98598666443</v>
      </c>
      <c r="CS7" s="4">
        <f>'a9'!AO7</f>
        <v>16812.81650694189</v>
      </c>
      <c r="CT7" s="4">
        <f>SUM(CN7,CP7,CQ7,CR7)-CS7</f>
        <v>428818.58243789757</v>
      </c>
      <c r="CU7" s="6">
        <f t="shared" si="27"/>
        <v>0.72008214577601226</v>
      </c>
      <c r="CV7" s="6">
        <f t="shared" si="28"/>
        <v>12.968789223709033</v>
      </c>
      <c r="CW7" s="225">
        <f t="shared" si="29"/>
        <v>0.79890840597417967</v>
      </c>
      <c r="CX7" s="4">
        <f>'a7'!AH7</f>
        <v>73954.471959626113</v>
      </c>
      <c r="CY7" s="4">
        <f>'a8'!W6</f>
        <v>949.06576121853095</v>
      </c>
      <c r="CZ7" s="4">
        <f>'a13'!AU7</f>
        <v>30104.681869340835</v>
      </c>
      <c r="DA7" s="4">
        <f>'a16'!AR8</f>
        <v>-12985.977902008153</v>
      </c>
      <c r="DB7" s="4">
        <f>'a15'!FU7</f>
        <v>133519.18295601086</v>
      </c>
      <c r="DC7" s="4">
        <f>'a9'!AS7</f>
        <v>4012.6698699230251</v>
      </c>
      <c r="DD7" s="4">
        <f t="shared" ref="DD7:DD48" si="42">SUM(CX7,CZ7,DA7,DB7)-DC7</f>
        <v>220579.68901304662</v>
      </c>
      <c r="DE7" s="6">
        <f t="shared" si="30"/>
        <v>0.27284072135891796</v>
      </c>
      <c r="DF7" s="6">
        <f t="shared" si="31"/>
        <v>12.304014309998987</v>
      </c>
      <c r="DG7" s="225">
        <f t="shared" si="32"/>
        <v>0.39427806311188218</v>
      </c>
    </row>
    <row r="8" spans="1:111" x14ac:dyDescent="0.2">
      <c r="A8" s="1">
        <v>1983</v>
      </c>
      <c r="B8" s="4">
        <f>'a7'!D8</f>
        <v>80680.541396981396</v>
      </c>
      <c r="C8" s="4">
        <f>'a8'!C7</f>
        <v>1659.5147661767899</v>
      </c>
      <c r="D8" s="4">
        <f>'a13'!G8</f>
        <v>27747.274957415593</v>
      </c>
      <c r="E8" s="4">
        <f>'a16'!D9</f>
        <v>-12450.497915353033</v>
      </c>
      <c r="F8" s="4">
        <f>'a15'!Q8</f>
        <v>138002.63992218825</v>
      </c>
      <c r="G8" s="4">
        <f>'a9'!E8</f>
        <v>7940.3904900355783</v>
      </c>
      <c r="H8" s="4">
        <f t="shared" si="33"/>
        <v>226039.5678711966</v>
      </c>
      <c r="I8" s="6">
        <f t="shared" si="0"/>
        <v>0.28456708024175076</v>
      </c>
      <c r="J8" s="6">
        <f t="shared" si="1"/>
        <v>12.328465342005961</v>
      </c>
      <c r="K8" s="225">
        <f t="shared" si="2"/>
        <v>0.4091607388270404</v>
      </c>
      <c r="L8" s="4">
        <f>'a7'!G8</f>
        <v>64967.781146618232</v>
      </c>
      <c r="M8" s="4">
        <f>'a8'!E7</f>
        <v>702.73704857346104</v>
      </c>
      <c r="N8" s="4">
        <f>'a13'!K8</f>
        <v>8962.9434818342579</v>
      </c>
      <c r="O8" s="4">
        <f>'a16'!H9</f>
        <v>-7635.3553760662762</v>
      </c>
      <c r="P8" s="4">
        <f>'a15'!AG8</f>
        <v>116630.54948717152</v>
      </c>
      <c r="Q8" s="4">
        <f>'a9'!I8</f>
        <v>5436.8183994600431</v>
      </c>
      <c r="R8" s="4">
        <f t="shared" si="34"/>
        <v>177489.10034009768</v>
      </c>
      <c r="S8" s="6">
        <f t="shared" si="3"/>
        <v>0.18029366667522784</v>
      </c>
      <c r="T8" s="6">
        <f t="shared" si="4"/>
        <v>12.086664479477488</v>
      </c>
      <c r="U8" s="225">
        <f t="shared" si="5"/>
        <v>0.2619831545176991</v>
      </c>
      <c r="V8" s="4">
        <f>'a7'!J8</f>
        <v>39799.523588751581</v>
      </c>
      <c r="W8" s="4">
        <f>'a8'!G7</f>
        <v>663.45861776790139</v>
      </c>
      <c r="X8" s="4">
        <f>'a13'!O8</f>
        <v>207.98011881904986</v>
      </c>
      <c r="Y8" s="4">
        <f>'a16'!L9</f>
        <v>-8264.528955328522</v>
      </c>
      <c r="Z8" s="4">
        <f>'a15'!AW8</f>
        <v>108162.52778758267</v>
      </c>
      <c r="AA8" s="4">
        <f>'a9'!M8</f>
        <v>4748.0030752861248</v>
      </c>
      <c r="AB8" s="4">
        <f t="shared" si="35"/>
        <v>135157.49946453865</v>
      </c>
      <c r="AC8" s="6">
        <f t="shared" si="6"/>
        <v>8.9376714697314744E-2</v>
      </c>
      <c r="AD8" s="6">
        <f t="shared" si="7"/>
        <v>11.814196040098777</v>
      </c>
      <c r="AE8" s="225">
        <f t="shared" si="8"/>
        <v>9.6139053347163383E-2</v>
      </c>
      <c r="AF8" s="4">
        <f>'a7'!M8</f>
        <v>59012.609856856412</v>
      </c>
      <c r="AG8" s="4">
        <f>'a8'!I7</f>
        <v>1180.4825351927757</v>
      </c>
      <c r="AH8" s="4">
        <f>'a13'!S8</f>
        <v>7059.9871622499313</v>
      </c>
      <c r="AI8" s="4">
        <f>'a16'!P9</f>
        <v>-9635.9702533147865</v>
      </c>
      <c r="AJ8" s="4">
        <f>'a15'!BM8</f>
        <v>118066.32110582291</v>
      </c>
      <c r="AK8" s="4">
        <f>'a9'!Q8</f>
        <v>7489.4193543142319</v>
      </c>
      <c r="AL8" s="4">
        <f t="shared" si="36"/>
        <v>167013.5285173002</v>
      </c>
      <c r="AM8" s="6">
        <f t="shared" si="9"/>
        <v>0.15779494135760472</v>
      </c>
      <c r="AN8" s="6">
        <f t="shared" si="10"/>
        <v>12.025830097203464</v>
      </c>
      <c r="AO8" s="225">
        <f t="shared" si="11"/>
        <v>0.22495492669246742</v>
      </c>
      <c r="AP8" s="4">
        <f>'a7'!P8</f>
        <v>54325.291463008609</v>
      </c>
      <c r="AQ8" s="4">
        <f>'a8'!K7</f>
        <v>754.01277485094613</v>
      </c>
      <c r="AR8" s="4">
        <f>'a13'!W8</f>
        <v>9308.0939728109934</v>
      </c>
      <c r="AS8" s="4">
        <f>'a16'!T9</f>
        <v>-8903.2075307488958</v>
      </c>
      <c r="AT8" s="4">
        <f>'a15'!CC8</f>
        <v>129483.06572300392</v>
      </c>
      <c r="AU8" s="4">
        <f>'a9'!U8</f>
        <v>7489.4148411948108</v>
      </c>
      <c r="AV8" s="4">
        <f t="shared" si="37"/>
        <v>176723.82878687984</v>
      </c>
      <c r="AW8" s="6">
        <f t="shared" si="12"/>
        <v>0.17865006814328241</v>
      </c>
      <c r="AX8" s="6">
        <f t="shared" si="13"/>
        <v>12.082343503697233</v>
      </c>
      <c r="AY8" s="225">
        <f t="shared" si="14"/>
        <v>0.25935309451482313</v>
      </c>
      <c r="AZ8" s="4">
        <f>'a7'!S8</f>
        <v>65393.089419074066</v>
      </c>
      <c r="BA8" s="4">
        <f>'a8'!M7</f>
        <v>1655.1627629723325</v>
      </c>
      <c r="BB8" s="4">
        <f>'a13'!AA8</f>
        <v>8892.8346482475408</v>
      </c>
      <c r="BC8" s="4">
        <f>'a16'!X9</f>
        <v>-10274.226091334753</v>
      </c>
      <c r="BD8" s="4">
        <f>'a15'!CS8</f>
        <v>128660.37708236273</v>
      </c>
      <c r="BE8" s="4">
        <f>'a9'!Y8</f>
        <v>4239.0801913601617</v>
      </c>
      <c r="BF8" s="4">
        <f t="shared" si="38"/>
        <v>188432.99486698941</v>
      </c>
      <c r="BG8" s="6">
        <f t="shared" si="15"/>
        <v>0.20379822385173746</v>
      </c>
      <c r="BH8" s="6">
        <f t="shared" si="16"/>
        <v>12.146497757780972</v>
      </c>
      <c r="BI8" s="225">
        <f t="shared" si="17"/>
        <v>0.29840203768433138</v>
      </c>
      <c r="BJ8" s="4">
        <f>'a7'!V8</f>
        <v>80872.263308274603</v>
      </c>
      <c r="BK8" s="4">
        <f>'a8'!O7</f>
        <v>2144.3512098592364</v>
      </c>
      <c r="BL8" s="4">
        <f>'a13'!AE8</f>
        <v>5144.9970215597823</v>
      </c>
      <c r="BM8" s="4">
        <f>'a16'!AB9</f>
        <v>-13233.805649133956</v>
      </c>
      <c r="BN8" s="4">
        <f>'a15'!DI8</f>
        <v>147778.89121398932</v>
      </c>
      <c r="BO8" s="4">
        <f>'a9'!AC8</f>
        <v>6548.6165691727228</v>
      </c>
      <c r="BP8" s="4">
        <f t="shared" si="39"/>
        <v>214013.72932551702</v>
      </c>
      <c r="BQ8" s="6">
        <f t="shared" si="18"/>
        <v>0.25873879680957479</v>
      </c>
      <c r="BR8" s="6">
        <f t="shared" si="19"/>
        <v>12.273795447672812</v>
      </c>
      <c r="BS8" s="225">
        <f t="shared" si="20"/>
        <v>0.37588466653241709</v>
      </c>
      <c r="BT8" s="4">
        <f>'a7'!Y8</f>
        <v>70858.08755255946</v>
      </c>
      <c r="BU8" s="4">
        <f>'a8'!Q7</f>
        <v>879.45104137571809</v>
      </c>
      <c r="BV8" s="4">
        <f>'a13'!AI8</f>
        <v>5428.0344551347589</v>
      </c>
      <c r="BW8" s="4">
        <f>'a16'!AF9</f>
        <v>-11339.832328056706</v>
      </c>
      <c r="BX8" s="4">
        <f>'a15'!DY8</f>
        <v>165419.60342302988</v>
      </c>
      <c r="BY8" s="4">
        <f>'a9'!AG8</f>
        <v>5739.4091116542504</v>
      </c>
      <c r="BZ8" s="4">
        <f t="shared" si="40"/>
        <v>224626.48399101314</v>
      </c>
      <c r="CA8" s="6">
        <f t="shared" si="21"/>
        <v>0.28153215416718363</v>
      </c>
      <c r="CB8" s="6">
        <f t="shared" si="22"/>
        <v>12.322194230590529</v>
      </c>
      <c r="CC8" s="225">
        <f t="shared" si="23"/>
        <v>0.40534368449809127</v>
      </c>
      <c r="CD8" s="4">
        <f>'a7'!AB8</f>
        <v>88811.074967365756</v>
      </c>
      <c r="CE8" s="4">
        <f>'a8'!S7</f>
        <v>1254.4332129170666</v>
      </c>
      <c r="CF8" s="4">
        <f>'a13'!AM8</f>
        <v>72172.983555355677</v>
      </c>
      <c r="CG8" s="4">
        <f>'a16'!AJ9</f>
        <v>-12870.108272185542</v>
      </c>
      <c r="CH8" s="4">
        <f>'a15'!EO8</f>
        <v>155312.57910923779</v>
      </c>
      <c r="CI8" s="4">
        <f>'a9'!AK8</f>
        <v>16091.929713648291</v>
      </c>
      <c r="CJ8" s="4">
        <f t="shared" si="41"/>
        <v>287334.5996461254</v>
      </c>
      <c r="CK8" s="6">
        <f t="shared" si="24"/>
        <v>0.41621240773002438</v>
      </c>
      <c r="CL8" s="6">
        <f t="shared" si="25"/>
        <v>12.568402668089096</v>
      </c>
      <c r="CM8" s="225">
        <f t="shared" si="26"/>
        <v>0.55520403937316731</v>
      </c>
      <c r="CN8" s="4">
        <f>'a7'!AE8</f>
        <v>141307.58564447417</v>
      </c>
      <c r="CO8" s="4">
        <f>'a8'!U7</f>
        <v>1970.2647114978481</v>
      </c>
      <c r="CP8" s="4">
        <f>'a13'!AQ8</f>
        <v>232193.63776272969</v>
      </c>
      <c r="CQ8" s="4">
        <f>'a16'!AN9</f>
        <v>-18863.313922386122</v>
      </c>
      <c r="CR8" s="4">
        <f>'a15'!FE8</f>
        <v>138437.78656401121</v>
      </c>
      <c r="CS8" s="4">
        <f>'a9'!AO8</f>
        <v>24510.017050627521</v>
      </c>
      <c r="CT8" s="4">
        <f>SUM(CN8,CP8,CQ8,CR8)-CS8</f>
        <v>468565.6789982015</v>
      </c>
      <c r="CU8" s="6">
        <f t="shared" si="27"/>
        <v>0.80544827402279584</v>
      </c>
      <c r="CV8" s="6">
        <f t="shared" si="28"/>
        <v>13.057431560799063</v>
      </c>
      <c r="CW8" s="225">
        <f t="shared" si="29"/>
        <v>0.85286257679070765</v>
      </c>
      <c r="CX8" s="4">
        <f>'a7'!AH8</f>
        <v>74652.743145146596</v>
      </c>
      <c r="CY8" s="4">
        <f>'a8'!W7</f>
        <v>959.24267635929402</v>
      </c>
      <c r="CZ8" s="4">
        <f>'a13'!AU8</f>
        <v>25396.318843295867</v>
      </c>
      <c r="DA8" s="4">
        <f>'a16'!AR9</f>
        <v>-12499.251705705832</v>
      </c>
      <c r="DB8" s="4">
        <f>'a15'!FU8</f>
        <v>136147.25355548921</v>
      </c>
      <c r="DC8" s="4">
        <f>'a9'!AS8</f>
        <v>5845.4165440346396</v>
      </c>
      <c r="DD8" s="4">
        <f t="shared" si="42"/>
        <v>217851.64729419121</v>
      </c>
      <c r="DE8" s="6">
        <f t="shared" si="30"/>
        <v>0.26698161769128126</v>
      </c>
      <c r="DF8" s="6">
        <f t="shared" si="31"/>
        <v>12.291569593115307</v>
      </c>
      <c r="DG8" s="225">
        <f t="shared" si="32"/>
        <v>0.38670330366230415</v>
      </c>
    </row>
    <row r="9" spans="1:111" x14ac:dyDescent="0.2">
      <c r="A9" s="1">
        <v>1984</v>
      </c>
      <c r="B9" s="4">
        <f>'a7'!D9</f>
        <v>81626.690896449509</v>
      </c>
      <c r="C9" s="4">
        <f>'a8'!C8</f>
        <v>1693.2834871705072</v>
      </c>
      <c r="D9" s="4">
        <f>'a13'!G9</f>
        <v>26779.469915547514</v>
      </c>
      <c r="E9" s="4">
        <f>'a16'!D10</f>
        <v>-12614.692702143837</v>
      </c>
      <c r="F9" s="4">
        <f>'a15'!Q9</f>
        <v>138814.98807696739</v>
      </c>
      <c r="G9" s="4">
        <f>'a9'!E9</f>
        <v>10483.250264457536</v>
      </c>
      <c r="H9" s="4">
        <f t="shared" si="33"/>
        <v>224123.20592236303</v>
      </c>
      <c r="I9" s="6">
        <f t="shared" si="0"/>
        <v>0.28045124753826811</v>
      </c>
      <c r="J9" s="6">
        <f t="shared" si="1"/>
        <v>12.319951206067199</v>
      </c>
      <c r="K9" s="225">
        <f t="shared" si="2"/>
        <v>0.40397841670111811</v>
      </c>
      <c r="L9" s="4">
        <f>'a7'!G9</f>
        <v>67557.946092248283</v>
      </c>
      <c r="M9" s="4">
        <f>'a8'!E8</f>
        <v>724.05678673941713</v>
      </c>
      <c r="N9" s="4">
        <f>'a13'!K9</f>
        <v>8523.3865152893013</v>
      </c>
      <c r="O9" s="4">
        <f>'a16'!H10</f>
        <v>-7622.6830893298284</v>
      </c>
      <c r="P9" s="4">
        <f>'a15'!AG9</f>
        <v>117012.81636360296</v>
      </c>
      <c r="Q9" s="4">
        <f>'a9'!I9</f>
        <v>7234.7529898921794</v>
      </c>
      <c r="R9" s="4">
        <f t="shared" si="34"/>
        <v>178236.71289191852</v>
      </c>
      <c r="S9" s="6">
        <f t="shared" si="3"/>
        <v>0.18189933839720671</v>
      </c>
      <c r="T9" s="6">
        <f t="shared" si="4"/>
        <v>12.090867793517329</v>
      </c>
      <c r="U9" s="225">
        <f t="shared" si="5"/>
        <v>0.26454159703113139</v>
      </c>
      <c r="V9" s="4">
        <f>'a7'!J9</f>
        <v>40138.113034615169</v>
      </c>
      <c r="W9" s="4">
        <f>'a8'!G8</f>
        <v>679.50348838128048</v>
      </c>
      <c r="X9" s="4">
        <f>'a13'!O9</f>
        <v>247.81757484507645</v>
      </c>
      <c r="Y9" s="4">
        <f>'a16'!L10</f>
        <v>-7831.4090775030945</v>
      </c>
      <c r="Z9" s="4">
        <f>'a15'!AW9</f>
        <v>108067.92702118155</v>
      </c>
      <c r="AA9" s="4">
        <f>'a9'!M9</f>
        <v>6254.9301991426764</v>
      </c>
      <c r="AB9" s="4">
        <f t="shared" si="35"/>
        <v>134367.51835399604</v>
      </c>
      <c r="AC9" s="6">
        <f t="shared" si="6"/>
        <v>8.7680046647793178E-2</v>
      </c>
      <c r="AD9" s="6">
        <f t="shared" si="7"/>
        <v>11.808333998948411</v>
      </c>
      <c r="AE9" s="225">
        <f t="shared" si="8"/>
        <v>9.2570988921706121E-2</v>
      </c>
      <c r="AF9" s="4">
        <f>'a7'!M9</f>
        <v>60807.70760515162</v>
      </c>
      <c r="AG9" s="4">
        <f>'a8'!I8</f>
        <v>1204.5982146418514</v>
      </c>
      <c r="AH9" s="4">
        <f>'a13'!S9</f>
        <v>7125.5899499154693</v>
      </c>
      <c r="AI9" s="4">
        <f>'a16'!P10</f>
        <v>-9886.6481923600331</v>
      </c>
      <c r="AJ9" s="4">
        <f>'a15'!BM9</f>
        <v>117805.93572379554</v>
      </c>
      <c r="AK9" s="4">
        <f>'a9'!Q9</f>
        <v>9877.1957201836194</v>
      </c>
      <c r="AL9" s="4">
        <f t="shared" si="36"/>
        <v>165975.389366319</v>
      </c>
      <c r="AM9" s="6">
        <f t="shared" si="9"/>
        <v>0.15556529623708096</v>
      </c>
      <c r="AN9" s="6">
        <f t="shared" si="10"/>
        <v>12.019594799518147</v>
      </c>
      <c r="AO9" s="225">
        <f t="shared" si="11"/>
        <v>0.22115967120339131</v>
      </c>
      <c r="AP9" s="4">
        <f>'a7'!P9</f>
        <v>54243.790319894295</v>
      </c>
      <c r="AQ9" s="4">
        <f>'a8'!K8</f>
        <v>774.47507800268704</v>
      </c>
      <c r="AR9" s="4">
        <f>'a13'!W9</f>
        <v>9305.5501687323067</v>
      </c>
      <c r="AS9" s="4">
        <f>'a16'!T10</f>
        <v>-9055.5496253328856</v>
      </c>
      <c r="AT9" s="4">
        <f>'a15'!CC9</f>
        <v>129439.78116710525</v>
      </c>
      <c r="AU9" s="4">
        <f>'a9'!U9</f>
        <v>9903.4196010138967</v>
      </c>
      <c r="AV9" s="4">
        <f t="shared" si="37"/>
        <v>174030.15242938508</v>
      </c>
      <c r="AW9" s="6">
        <f t="shared" si="12"/>
        <v>0.17286477207667914</v>
      </c>
      <c r="AX9" s="6">
        <f t="shared" si="13"/>
        <v>12.066983853007772</v>
      </c>
      <c r="AY9" s="225">
        <f t="shared" si="14"/>
        <v>0.25000409442991206</v>
      </c>
      <c r="AZ9" s="4">
        <f>'a7'!S9</f>
        <v>66414.626569469867</v>
      </c>
      <c r="BA9" s="4">
        <f>'a8'!M8</f>
        <v>1685.813470221166</v>
      </c>
      <c r="BB9" s="4">
        <f>'a13'!AA9</f>
        <v>8817.2637693942816</v>
      </c>
      <c r="BC9" s="4">
        <f>'a16'!X10</f>
        <v>-10437.315683496778</v>
      </c>
      <c r="BD9" s="4">
        <f>'a15'!CS9</f>
        <v>129452.28427987665</v>
      </c>
      <c r="BE9" s="4">
        <f>'a9'!Y9</f>
        <v>5625.63949946108</v>
      </c>
      <c r="BF9" s="4">
        <f t="shared" si="38"/>
        <v>188621.21943578296</v>
      </c>
      <c r="BG9" s="6">
        <f t="shared" si="15"/>
        <v>0.20420247986209655</v>
      </c>
      <c r="BH9" s="6">
        <f t="shared" si="16"/>
        <v>12.14749615311665</v>
      </c>
      <c r="BI9" s="225">
        <f t="shared" si="17"/>
        <v>0.29900973367083145</v>
      </c>
      <c r="BJ9" s="4">
        <f>'a7'!V9</f>
        <v>81645.411107344175</v>
      </c>
      <c r="BK9" s="4">
        <f>'a8'!O8</f>
        <v>2178.0239812799236</v>
      </c>
      <c r="BL9" s="4">
        <f>'a13'!AE9</f>
        <v>5491.1144299136286</v>
      </c>
      <c r="BM9" s="4">
        <f>'a16'!AB10</f>
        <v>-13594.809888410122</v>
      </c>
      <c r="BN9" s="4">
        <f>'a15'!DI9</f>
        <v>148043.53656244921</v>
      </c>
      <c r="BO9" s="4">
        <f>'a9'!AC9</f>
        <v>8605.9906465660715</v>
      </c>
      <c r="BP9" s="4">
        <f t="shared" si="39"/>
        <v>212979.26156473084</v>
      </c>
      <c r="BQ9" s="6">
        <f t="shared" si="18"/>
        <v>0.25651703685283289</v>
      </c>
      <c r="BR9" s="6">
        <f t="shared" si="19"/>
        <v>12.268950076405559</v>
      </c>
      <c r="BS9" s="225">
        <f t="shared" si="20"/>
        <v>0.37293542131162222</v>
      </c>
      <c r="BT9" s="4">
        <f>'a7'!Y9</f>
        <v>70950.075106595381</v>
      </c>
      <c r="BU9" s="4">
        <f>'a8'!Q8</f>
        <v>903.14514699433664</v>
      </c>
      <c r="BV9" s="4">
        <f>'a13'!AI9</f>
        <v>5708.5595415193175</v>
      </c>
      <c r="BW9" s="4">
        <f>'a16'!AF10</f>
        <v>-11815.413629616898</v>
      </c>
      <c r="BX9" s="4">
        <f>'a15'!DY9</f>
        <v>164078.25875931495</v>
      </c>
      <c r="BY9" s="4">
        <f>'a9'!AG9</f>
        <v>7563.2352117762248</v>
      </c>
      <c r="BZ9" s="4">
        <f t="shared" si="40"/>
        <v>221358.24456603653</v>
      </c>
      <c r="CA9" s="6">
        <f t="shared" si="21"/>
        <v>0.27451285036796258</v>
      </c>
      <c r="CB9" s="6">
        <f t="shared" si="22"/>
        <v>12.307537684207265</v>
      </c>
      <c r="CC9" s="225">
        <f t="shared" si="23"/>
        <v>0.39642264481092865</v>
      </c>
      <c r="CD9" s="4">
        <f>'a7'!AB9</f>
        <v>89591.618495685558</v>
      </c>
      <c r="CE9" s="4">
        <f>'a8'!S8</f>
        <v>1302.9572793621226</v>
      </c>
      <c r="CF9" s="4">
        <f>'a13'!AM9</f>
        <v>75863.69460546413</v>
      </c>
      <c r="CG9" s="4">
        <f>'a16'!AJ10</f>
        <v>-12668.693850164746</v>
      </c>
      <c r="CH9" s="4">
        <f>'a15'!EO9</f>
        <v>154205.51836919077</v>
      </c>
      <c r="CI9" s="4">
        <f>'a9'!AK9</f>
        <v>21164.252176127527</v>
      </c>
      <c r="CJ9" s="4">
        <f t="shared" si="41"/>
        <v>285827.88544404821</v>
      </c>
      <c r="CK9" s="6">
        <f t="shared" si="24"/>
        <v>0.41297638877677512</v>
      </c>
      <c r="CL9" s="6">
        <f t="shared" si="25"/>
        <v>12.563145109501516</v>
      </c>
      <c r="CM9" s="225">
        <f t="shared" si="26"/>
        <v>0.55200390698243296</v>
      </c>
      <c r="CN9" s="4">
        <f>'a7'!AE9</f>
        <v>143606.66475347622</v>
      </c>
      <c r="CO9" s="4">
        <f>'a8'!U8</f>
        <v>2041.8504144062406</v>
      </c>
      <c r="CP9" s="4">
        <f>'a13'!AQ9</f>
        <v>202624.5851812918</v>
      </c>
      <c r="CQ9" s="4">
        <f>'a16'!AN10</f>
        <v>-19266.097274938908</v>
      </c>
      <c r="CR9" s="4">
        <f>'a15'!FE9</f>
        <v>140909.36241729904</v>
      </c>
      <c r="CS9" s="4">
        <f>'a9'!AO9</f>
        <v>32661.756749636603</v>
      </c>
      <c r="CT9" s="4">
        <f t="shared" ref="CT9:CT48" si="43">SUM(CN9,CP9,CQ9,CR9)-CS9</f>
        <v>435212.75832749158</v>
      </c>
      <c r="CU9" s="6">
        <f t="shared" si="27"/>
        <v>0.73381512469172816</v>
      </c>
      <c r="CV9" s="6">
        <f t="shared" si="28"/>
        <v>12.983590290104026</v>
      </c>
      <c r="CW9" s="225">
        <f t="shared" si="29"/>
        <v>0.80791741104735526</v>
      </c>
      <c r="CX9" s="4">
        <f>'a7'!AH9</f>
        <v>74678.820201406023</v>
      </c>
      <c r="CY9" s="4">
        <f>'a8'!W8</f>
        <v>976.52638232941922</v>
      </c>
      <c r="CZ9" s="4">
        <f>'a13'!AU9</f>
        <v>19528.728058017292</v>
      </c>
      <c r="DA9" s="4">
        <f>'a16'!AR10</f>
        <v>-12134.232902566895</v>
      </c>
      <c r="DB9" s="4">
        <f>'a15'!FU9</f>
        <v>138532.89335388585</v>
      </c>
      <c r="DC9" s="4">
        <f>'a9'!AS9</f>
        <v>7685.6864317363279</v>
      </c>
      <c r="DD9" s="4">
        <f t="shared" si="42"/>
        <v>212920.52227900593</v>
      </c>
      <c r="DE9" s="6">
        <f t="shared" si="30"/>
        <v>0.25639088058401693</v>
      </c>
      <c r="DF9" s="6">
        <f t="shared" si="31"/>
        <v>12.268674240219088</v>
      </c>
      <c r="DG9" s="225">
        <f t="shared" si="32"/>
        <v>0.37276752735472957</v>
      </c>
    </row>
    <row r="10" spans="1:111" x14ac:dyDescent="0.2">
      <c r="A10" s="1">
        <v>1985</v>
      </c>
      <c r="B10" s="4">
        <f>'a7'!D10</f>
        <v>82999.163071630828</v>
      </c>
      <c r="C10" s="4">
        <f>'a8'!C9</f>
        <v>1712.1662947414986</v>
      </c>
      <c r="D10" s="4">
        <f>'a13'!G10</f>
        <v>25617.159587780956</v>
      </c>
      <c r="E10" s="4">
        <f>'a16'!D11</f>
        <v>-13846.113734013941</v>
      </c>
      <c r="F10" s="4">
        <f>'a15'!Q10</f>
        <v>139777.21473966032</v>
      </c>
      <c r="G10" s="4">
        <f>'a9'!E10</f>
        <v>13100.972409289026</v>
      </c>
      <c r="H10" s="4">
        <f t="shared" si="33"/>
        <v>221446.45125576912</v>
      </c>
      <c r="I10" s="6">
        <f t="shared" si="0"/>
        <v>0.27470229473596847</v>
      </c>
      <c r="J10" s="6">
        <f t="shared" si="1"/>
        <v>12.307936084186903</v>
      </c>
      <c r="K10" s="225">
        <f t="shared" si="2"/>
        <v>0.39666514000295899</v>
      </c>
      <c r="L10" s="4">
        <f>'a7'!G10</f>
        <v>69918.432523412892</v>
      </c>
      <c r="M10" s="4">
        <f>'a8'!E9</f>
        <v>731.94941953303703</v>
      </c>
      <c r="N10" s="4">
        <f>'a13'!K10</f>
        <v>6014.8336470098147</v>
      </c>
      <c r="O10" s="4">
        <f>'a16'!H11</f>
        <v>-8238.2892250874902</v>
      </c>
      <c r="P10" s="4">
        <f>'a15'!AG10</f>
        <v>117837.7469343354</v>
      </c>
      <c r="Q10" s="4">
        <f>'a9'!I10</f>
        <v>9136.7477167582038</v>
      </c>
      <c r="R10" s="4">
        <f t="shared" si="34"/>
        <v>176395.97616291241</v>
      </c>
      <c r="S10" s="6">
        <f t="shared" si="3"/>
        <v>0.17794592843080842</v>
      </c>
      <c r="T10" s="6">
        <f t="shared" si="4"/>
        <v>12.080486611426812</v>
      </c>
      <c r="U10" s="225">
        <f t="shared" si="5"/>
        <v>0.25822285487950708</v>
      </c>
      <c r="V10" s="4">
        <f>'a7'!J10</f>
        <v>40746.283860553682</v>
      </c>
      <c r="W10" s="4">
        <f>'a8'!G9</f>
        <v>673.88084846300319</v>
      </c>
      <c r="X10" s="4">
        <f>'a13'!O10</f>
        <v>191.76339475384424</v>
      </c>
      <c r="Y10" s="4">
        <f>'a16'!L11</f>
        <v>-8308.4292018021861</v>
      </c>
      <c r="Z10" s="4">
        <f>'a15'!AW10</f>
        <v>108571.43221681096</v>
      </c>
      <c r="AA10" s="4">
        <f>'a9'!M10</f>
        <v>7823.2992087338434</v>
      </c>
      <c r="AB10" s="4">
        <f t="shared" si="35"/>
        <v>133377.75106158247</v>
      </c>
      <c r="AC10" s="6">
        <f t="shared" si="6"/>
        <v>8.5554291336572968E-2</v>
      </c>
      <c r="AD10" s="6">
        <f t="shared" si="7"/>
        <v>11.800940614907413</v>
      </c>
      <c r="AE10" s="225">
        <f t="shared" si="8"/>
        <v>8.8070837881520037E-2</v>
      </c>
      <c r="AF10" s="4">
        <f>'a7'!M10</f>
        <v>62376.389628920537</v>
      </c>
      <c r="AG10" s="4">
        <f>'a8'!I9</f>
        <v>1210.1398885587596</v>
      </c>
      <c r="AH10" s="4">
        <f>'a13'!S10</f>
        <v>6030.5739631515125</v>
      </c>
      <c r="AI10" s="4">
        <f>'a16'!P11</f>
        <v>-10870.931144167063</v>
      </c>
      <c r="AJ10" s="4">
        <f>'a15'!BM10</f>
        <v>117735.02392402654</v>
      </c>
      <c r="AK10" s="4">
        <f>'a9'!Q10</f>
        <v>12339.093986223928</v>
      </c>
      <c r="AL10" s="4">
        <f t="shared" si="36"/>
        <v>162931.96238570759</v>
      </c>
      <c r="AM10" s="6">
        <f t="shared" si="9"/>
        <v>0.14902882941509762</v>
      </c>
      <c r="AN10" s="6">
        <f t="shared" si="10"/>
        <v>12.001087983973008</v>
      </c>
      <c r="AO10" s="225">
        <f t="shared" si="11"/>
        <v>0.20989507778254923</v>
      </c>
      <c r="AP10" s="4">
        <f>'a7'!P10</f>
        <v>54744.520501543644</v>
      </c>
      <c r="AQ10" s="4">
        <f>'a8'!K9</f>
        <v>788.06891317001407</v>
      </c>
      <c r="AR10" s="4">
        <f>'a13'!W10</f>
        <v>6571.8149863697299</v>
      </c>
      <c r="AS10" s="4">
        <f>'a16'!T11</f>
        <v>-9790.2078850025337</v>
      </c>
      <c r="AT10" s="4">
        <f>'a15'!CC10</f>
        <v>130026.46284456398</v>
      </c>
      <c r="AU10" s="4">
        <f>'a9'!U10</f>
        <v>12441.631158766779</v>
      </c>
      <c r="AV10" s="4">
        <f t="shared" si="37"/>
        <v>169110.95928870805</v>
      </c>
      <c r="AW10" s="6">
        <f t="shared" si="12"/>
        <v>0.16229966144323663</v>
      </c>
      <c r="AX10" s="6">
        <f t="shared" si="13"/>
        <v>12.03831034229998</v>
      </c>
      <c r="AY10" s="225">
        <f t="shared" si="14"/>
        <v>0.23255131119534472</v>
      </c>
      <c r="AZ10" s="4">
        <f>'a7'!S10</f>
        <v>67680.828203417987</v>
      </c>
      <c r="BA10" s="4">
        <f>'a8'!M9</f>
        <v>1716.2225940704509</v>
      </c>
      <c r="BB10" s="4">
        <f>'a13'!AA10</f>
        <v>8152.3246712862274</v>
      </c>
      <c r="BC10" s="4">
        <f>'a16'!X11</f>
        <v>-11314.107328375716</v>
      </c>
      <c r="BD10" s="4">
        <f>'a15'!CS10</f>
        <v>130276.79667601538</v>
      </c>
      <c r="BE10" s="4">
        <f>'a9'!Y10</f>
        <v>7058.1189805694685</v>
      </c>
      <c r="BF10" s="4">
        <f t="shared" si="38"/>
        <v>187737.72324177442</v>
      </c>
      <c r="BG10" s="6">
        <f t="shared" si="15"/>
        <v>0.20230496643520132</v>
      </c>
      <c r="BH10" s="6">
        <f t="shared" si="16"/>
        <v>12.142801178629712</v>
      </c>
      <c r="BI10" s="225">
        <f t="shared" si="17"/>
        <v>0.29615203086466318</v>
      </c>
      <c r="BJ10" s="4">
        <f>'a7'!V10</f>
        <v>83009.518264095168</v>
      </c>
      <c r="BK10" s="4">
        <f>'a8'!O9</f>
        <v>2193.0879213724616</v>
      </c>
      <c r="BL10" s="4">
        <f>'a13'!AE10</f>
        <v>4580.8977757278408</v>
      </c>
      <c r="BM10" s="4">
        <f>'a16'!AB11</f>
        <v>-14985.638845679217</v>
      </c>
      <c r="BN10" s="4">
        <f>'a15'!DI10</f>
        <v>148443.96850719891</v>
      </c>
      <c r="BO10" s="4">
        <f>'a9'!AC10</f>
        <v>10705.173546929918</v>
      </c>
      <c r="BP10" s="4">
        <f t="shared" si="39"/>
        <v>210343.57215441277</v>
      </c>
      <c r="BQ10" s="6">
        <f t="shared" si="18"/>
        <v>0.25085628123314796</v>
      </c>
      <c r="BR10" s="6">
        <f t="shared" si="19"/>
        <v>12.25649753069302</v>
      </c>
      <c r="BS10" s="225">
        <f t="shared" si="20"/>
        <v>0.36535589666762958</v>
      </c>
      <c r="BT10" s="4">
        <f>'a7'!Y10</f>
        <v>71868.230338246372</v>
      </c>
      <c r="BU10" s="4">
        <f>'a8'!Q9</f>
        <v>912.70629425540073</v>
      </c>
      <c r="BV10" s="4">
        <f>'a13'!AI10</f>
        <v>4851.3082432349165</v>
      </c>
      <c r="BW10" s="4">
        <f>'a16'!AF11</f>
        <v>-13031.308839044625</v>
      </c>
      <c r="BX10" s="4">
        <f>'a15'!DY10</f>
        <v>163096.5876198386</v>
      </c>
      <c r="BY10" s="4">
        <f>'a9'!AG10</f>
        <v>9444.4258684343331</v>
      </c>
      <c r="BZ10" s="4">
        <f t="shared" si="40"/>
        <v>217340.39149384093</v>
      </c>
      <c r="CA10" s="6">
        <f t="shared" si="21"/>
        <v>0.26588357702928223</v>
      </c>
      <c r="CB10" s="6">
        <f t="shared" si="22"/>
        <v>12.289220027911995</v>
      </c>
      <c r="CC10" s="225">
        <f t="shared" si="23"/>
        <v>0.38527318746178779</v>
      </c>
      <c r="CD10" s="4">
        <f>'a7'!AB10</f>
        <v>91285.436635549035</v>
      </c>
      <c r="CE10" s="4">
        <f>'a8'!S9</f>
        <v>1317.165693590184</v>
      </c>
      <c r="CF10" s="4">
        <f>'a13'!AM10</f>
        <v>70123.289399995381</v>
      </c>
      <c r="CG10" s="4">
        <f>'a16'!AJ11</f>
        <v>-13536.592608828527</v>
      </c>
      <c r="CH10" s="4">
        <f>'a15'!EO10</f>
        <v>153689.75803433743</v>
      </c>
      <c r="CI10" s="4">
        <f>'a9'!AK10</f>
        <v>26423.290407890083</v>
      </c>
      <c r="CJ10" s="4">
        <f t="shared" si="41"/>
        <v>275138.60105316318</v>
      </c>
      <c r="CK10" s="6">
        <f t="shared" si="24"/>
        <v>0.39001866604615526</v>
      </c>
      <c r="CL10" s="6">
        <f t="shared" si="25"/>
        <v>12.525030253511122</v>
      </c>
      <c r="CM10" s="225">
        <f t="shared" si="26"/>
        <v>0.52880443460543114</v>
      </c>
      <c r="CN10" s="4">
        <f>'a7'!AE10</f>
        <v>146168.62619515989</v>
      </c>
      <c r="CO10" s="4">
        <f>'a8'!U9</f>
        <v>2057.4009457306956</v>
      </c>
      <c r="CP10" s="4">
        <f>'a13'!AQ10</f>
        <v>176635.86354523196</v>
      </c>
      <c r="CQ10" s="4">
        <f>'a16'!AN11</f>
        <v>-21180.203725311072</v>
      </c>
      <c r="CR10" s="4">
        <f>'a15'!FE10</f>
        <v>142901.2155030944</v>
      </c>
      <c r="CS10" s="4">
        <f>'a9'!AO10</f>
        <v>41010.955605628493</v>
      </c>
      <c r="CT10" s="4">
        <f t="shared" si="43"/>
        <v>403514.54591254663</v>
      </c>
      <c r="CU10" s="6">
        <f t="shared" si="27"/>
        <v>0.66573584594233481</v>
      </c>
      <c r="CV10" s="6">
        <f t="shared" si="28"/>
        <v>12.907967815391936</v>
      </c>
      <c r="CW10" s="225">
        <f t="shared" si="29"/>
        <v>0.761888075042365</v>
      </c>
      <c r="CX10" s="4">
        <f>'a7'!AH10</f>
        <v>75310.297260860112</v>
      </c>
      <c r="CY10" s="4">
        <f>'a8'!W9</f>
        <v>991.21685734174389</v>
      </c>
      <c r="CZ10" s="4">
        <f>'a13'!AU10</f>
        <v>16494.502163416731</v>
      </c>
      <c r="DA10" s="4">
        <f>'a16'!AR11</f>
        <v>-13418.291110600996</v>
      </c>
      <c r="DB10" s="4">
        <f>'a15'!FU10</f>
        <v>141644.45832815859</v>
      </c>
      <c r="DC10" s="4">
        <f>'a9'!AS10</f>
        <v>9601.949703589411</v>
      </c>
      <c r="DD10" s="4">
        <f t="shared" si="42"/>
        <v>210429.01693824504</v>
      </c>
      <c r="DE10" s="6">
        <f t="shared" si="30"/>
        <v>0.25103979376628549</v>
      </c>
      <c r="DF10" s="6">
        <f t="shared" si="31"/>
        <v>12.256903663541127</v>
      </c>
      <c r="DG10" s="225">
        <f t="shared" si="32"/>
        <v>0.36560309864560475</v>
      </c>
    </row>
    <row r="11" spans="1:111" x14ac:dyDescent="0.2">
      <c r="A11" s="1">
        <v>1986</v>
      </c>
      <c r="B11" s="4">
        <f>'a7'!D11</f>
        <v>84308.948739932966</v>
      </c>
      <c r="C11" s="4">
        <f>'a8'!C10</f>
        <v>1714.1579871294857</v>
      </c>
      <c r="D11" s="4">
        <f>'a13'!G11</f>
        <v>13658.725209613673</v>
      </c>
      <c r="E11" s="4">
        <f>'a16'!D12</f>
        <v>-14557.456742555309</v>
      </c>
      <c r="F11" s="4">
        <f>'a15'!Q11</f>
        <v>140737.30240754914</v>
      </c>
      <c r="G11" s="4">
        <f>'a9'!E11</f>
        <v>15618.218985351432</v>
      </c>
      <c r="H11" s="4">
        <f t="shared" si="33"/>
        <v>208529.30062918903</v>
      </c>
      <c r="I11" s="6">
        <f t="shared" si="0"/>
        <v>0.2469597114431569</v>
      </c>
      <c r="J11" s="6">
        <f t="shared" si="1"/>
        <v>12.247834840943124</v>
      </c>
      <c r="K11" s="225">
        <f t="shared" si="2"/>
        <v>0.36008315389211198</v>
      </c>
      <c r="L11" s="4">
        <f>'a7'!G11</f>
        <v>72241.135785502847</v>
      </c>
      <c r="M11" s="4">
        <f>'a8'!E10</f>
        <v>735.72025972313315</v>
      </c>
      <c r="N11" s="4">
        <f>'a13'!K11</f>
        <v>4222.1569011428301</v>
      </c>
      <c r="O11" s="4">
        <f>'a16'!H12</f>
        <v>-9135.6460215891202</v>
      </c>
      <c r="P11" s="4">
        <f>'a15'!AG11</f>
        <v>119218.8497982844</v>
      </c>
      <c r="Q11" s="4">
        <f>'a9'!I11</f>
        <v>11057.789428728755</v>
      </c>
      <c r="R11" s="4">
        <f t="shared" si="34"/>
        <v>175488.70703461219</v>
      </c>
      <c r="S11" s="6">
        <f t="shared" si="3"/>
        <v>0.1759973571019991</v>
      </c>
      <c r="T11" s="6">
        <f t="shared" si="4"/>
        <v>12.075329972436549</v>
      </c>
      <c r="U11" s="225">
        <f t="shared" si="5"/>
        <v>0.25508414949274333</v>
      </c>
      <c r="V11" s="4">
        <f>'a7'!J11</f>
        <v>41701.703572207167</v>
      </c>
      <c r="W11" s="4">
        <f>'a8'!G10</f>
        <v>669.59419477405083</v>
      </c>
      <c r="X11" s="4">
        <f>'a13'!O11</f>
        <v>167.37092241265094</v>
      </c>
      <c r="Y11" s="4">
        <f>'a16'!L12</f>
        <v>-9703.3069685436531</v>
      </c>
      <c r="Z11" s="4">
        <f>'a15'!AW11</f>
        <v>109537.62397213599</v>
      </c>
      <c r="AA11" s="4">
        <f>'a9'!M11</f>
        <v>9359.7348019726614</v>
      </c>
      <c r="AB11" s="4">
        <f t="shared" si="35"/>
        <v>132343.65669623949</v>
      </c>
      <c r="AC11" s="6">
        <f t="shared" si="6"/>
        <v>8.3333333333333329E-2</v>
      </c>
      <c r="AD11" s="6">
        <f t="shared" si="7"/>
        <v>11.793157278257612</v>
      </c>
      <c r="AE11" s="225">
        <f t="shared" si="8"/>
        <v>8.3333333333333329E-2</v>
      </c>
      <c r="AF11" s="4">
        <f>'a7'!M11</f>
        <v>64134.331060964789</v>
      </c>
      <c r="AG11" s="4">
        <f>'a8'!I10</f>
        <v>1210.2302699285897</v>
      </c>
      <c r="AH11" s="4">
        <f>'a13'!S11</f>
        <v>5539.9576656374575</v>
      </c>
      <c r="AI11" s="4">
        <f>'a16'!P12</f>
        <v>-11952.84171220909</v>
      </c>
      <c r="AJ11" s="4">
        <f>'a15'!BM11</f>
        <v>118424.44548053798</v>
      </c>
      <c r="AK11" s="4">
        <f>'a9'!Q11</f>
        <v>14802.77910561399</v>
      </c>
      <c r="AL11" s="4">
        <f t="shared" si="36"/>
        <v>161343.11338931712</v>
      </c>
      <c r="AM11" s="6">
        <f t="shared" si="9"/>
        <v>0.14561640690054087</v>
      </c>
      <c r="AN11" s="6">
        <f t="shared" si="10"/>
        <v>11.991288515375048</v>
      </c>
      <c r="AO11" s="225">
        <f t="shared" si="11"/>
        <v>0.20393040875415355</v>
      </c>
      <c r="AP11" s="4">
        <f>'a7'!P11</f>
        <v>55253.724385154041</v>
      </c>
      <c r="AQ11" s="4">
        <f>'a8'!K10</f>
        <v>793.08266404052858</v>
      </c>
      <c r="AR11" s="4">
        <f>'a13'!W11</f>
        <v>6993.7478163327642</v>
      </c>
      <c r="AS11" s="4">
        <f>'a16'!T12</f>
        <v>-11110.95707032578</v>
      </c>
      <c r="AT11" s="4">
        <f>'a15'!CC11</f>
        <v>130923.48643860697</v>
      </c>
      <c r="AU11" s="4">
        <f>'a9'!U11</f>
        <v>14944.577137173899</v>
      </c>
      <c r="AV11" s="4">
        <f t="shared" si="37"/>
        <v>167115.4244325941</v>
      </c>
      <c r="AW11" s="6">
        <f t="shared" si="12"/>
        <v>0.15801378651927847</v>
      </c>
      <c r="AX11" s="6">
        <f t="shared" si="13"/>
        <v>12.026440016921901</v>
      </c>
      <c r="AY11" s="225">
        <f t="shared" si="14"/>
        <v>0.22532616817541151</v>
      </c>
      <c r="AZ11" s="4">
        <f>'a7'!S11</f>
        <v>69069.507779319843</v>
      </c>
      <c r="BA11" s="4">
        <f>'a8'!M10</f>
        <v>1745.9307083750114</v>
      </c>
      <c r="BB11" s="4">
        <f>'a13'!AA11</f>
        <v>7993.0219083945722</v>
      </c>
      <c r="BC11" s="4">
        <f>'a16'!X12</f>
        <v>-12360.82274790175</v>
      </c>
      <c r="BD11" s="4">
        <f>'a15'!CS11</f>
        <v>131111.26372765796</v>
      </c>
      <c r="BE11" s="4">
        <f>'a9'!Y11</f>
        <v>8444.6637536688741</v>
      </c>
      <c r="BF11" s="4">
        <f t="shared" si="38"/>
        <v>187368.30691380176</v>
      </c>
      <c r="BG11" s="6">
        <f t="shared" si="15"/>
        <v>0.20151155900776005</v>
      </c>
      <c r="BH11" s="6">
        <f t="shared" si="16"/>
        <v>12.140831514493675</v>
      </c>
      <c r="BI11" s="225">
        <f t="shared" si="17"/>
        <v>0.29495315007320766</v>
      </c>
      <c r="BJ11" s="4">
        <f>'a7'!V11</f>
        <v>84996.872536055904</v>
      </c>
      <c r="BK11" s="4">
        <f>'a8'!O10</f>
        <v>2184.8273441754204</v>
      </c>
      <c r="BL11" s="4">
        <f>'a13'!AE11</f>
        <v>4347.4654657873843</v>
      </c>
      <c r="BM11" s="4">
        <f>'a16'!AB12</f>
        <v>-16300.559406305962</v>
      </c>
      <c r="BN11" s="4">
        <f>'a15'!DI11</f>
        <v>148722.53858914436</v>
      </c>
      <c r="BO11" s="4">
        <f>'a9'!AC11</f>
        <v>12694.676588930355</v>
      </c>
      <c r="BP11" s="4">
        <f t="shared" si="39"/>
        <v>209071.64059575132</v>
      </c>
      <c r="BQ11" s="6">
        <f t="shared" si="18"/>
        <v>0.24812451257696225</v>
      </c>
      <c r="BR11" s="6">
        <f t="shared" si="19"/>
        <v>12.250432250182103</v>
      </c>
      <c r="BS11" s="225">
        <f t="shared" si="20"/>
        <v>0.3616641259914592</v>
      </c>
      <c r="BT11" s="4">
        <f>'a7'!Y11</f>
        <v>73597.959602474279</v>
      </c>
      <c r="BU11" s="4">
        <f>'a8'!Q10</f>
        <v>913.37838234000765</v>
      </c>
      <c r="BV11" s="4">
        <f>'a13'!AI11</f>
        <v>3184.2778500426743</v>
      </c>
      <c r="BW11" s="4">
        <f>'a16'!AF12</f>
        <v>-13410.8651091916</v>
      </c>
      <c r="BX11" s="4">
        <f>'a15'!DY11</f>
        <v>162501.25458600526</v>
      </c>
      <c r="BY11" s="4">
        <f>'a9'!AG11</f>
        <v>11277.220411862016</v>
      </c>
      <c r="BZ11" s="4">
        <f t="shared" si="40"/>
        <v>214595.40651746863</v>
      </c>
      <c r="CA11" s="6">
        <f t="shared" si="21"/>
        <v>0.25998808377802124</v>
      </c>
      <c r="CB11" s="6">
        <f t="shared" si="22"/>
        <v>12.276509704091627</v>
      </c>
      <c r="CC11" s="225">
        <f t="shared" si="23"/>
        <v>0.37753676032042072</v>
      </c>
      <c r="CD11" s="4">
        <f>'a7'!AB11</f>
        <v>92628.001675873922</v>
      </c>
      <c r="CE11" s="4">
        <f>'a8'!S10</f>
        <v>1308.425932496498</v>
      </c>
      <c r="CF11" s="4">
        <f>'a13'!AM11</f>
        <v>22996.365850374492</v>
      </c>
      <c r="CG11" s="4">
        <f>'a16'!AJ12</f>
        <v>-13612.94972404556</v>
      </c>
      <c r="CH11" s="4">
        <f>'a15'!EO11</f>
        <v>154263.11504237191</v>
      </c>
      <c r="CI11" s="4">
        <f>'a9'!AK11</f>
        <v>31697.818642168695</v>
      </c>
      <c r="CJ11" s="4">
        <f t="shared" si="41"/>
        <v>224576.71420240609</v>
      </c>
      <c r="CK11" s="6">
        <f t="shared" si="24"/>
        <v>0.28142526197820072</v>
      </c>
      <c r="CL11" s="6">
        <f t="shared" si="25"/>
        <v>12.321972639163706</v>
      </c>
      <c r="CM11" s="225">
        <f t="shared" si="26"/>
        <v>0.40520880784561558</v>
      </c>
      <c r="CN11" s="4">
        <f>'a7'!AE11</f>
        <v>145983.23831758415</v>
      </c>
      <c r="CO11" s="4">
        <f>'a8'!U10</f>
        <v>2006.2229492833744</v>
      </c>
      <c r="CP11" s="4">
        <f>'a13'!AQ11</f>
        <v>57398.931690718127</v>
      </c>
      <c r="CQ11" s="4">
        <f>'a16'!AN12</f>
        <v>-18387.573937024521</v>
      </c>
      <c r="CR11" s="4">
        <f>'a15'!FE11</f>
        <v>143949.02485947401</v>
      </c>
      <c r="CS11" s="4">
        <f>'a9'!AO11</f>
        <v>48802.074990988309</v>
      </c>
      <c r="CT11" s="4">
        <f t="shared" si="43"/>
        <v>280141.54593976348</v>
      </c>
      <c r="CU11" s="6">
        <f t="shared" si="27"/>
        <v>0.40076365302031441</v>
      </c>
      <c r="CV11" s="6">
        <f t="shared" si="28"/>
        <v>12.543050275632025</v>
      </c>
      <c r="CW11" s="225">
        <f t="shared" si="29"/>
        <v>0.53977273015749105</v>
      </c>
      <c r="CX11" s="4">
        <f>'a7'!AH11</f>
        <v>75082.37557268377</v>
      </c>
      <c r="CY11" s="4">
        <f>'a8'!W10</f>
        <v>994.79927727233235</v>
      </c>
      <c r="CZ11" s="4">
        <f>'a13'!AU11</f>
        <v>16873.246506692383</v>
      </c>
      <c r="DA11" s="4">
        <f>'a16'!AR12</f>
        <v>-14243.467260418485</v>
      </c>
      <c r="DB11" s="4">
        <f>'a15'!FU11</f>
        <v>144918.75084991261</v>
      </c>
      <c r="DC11" s="4">
        <f>'a9'!AS11</f>
        <v>11451.580364917705</v>
      </c>
      <c r="DD11" s="4">
        <f t="shared" si="42"/>
        <v>211179.32530395259</v>
      </c>
      <c r="DE11" s="6">
        <f t="shared" si="30"/>
        <v>0.25265125537517175</v>
      </c>
      <c r="DF11" s="6">
        <f>LN(DD11)</f>
        <v>12.260462934469297</v>
      </c>
      <c r="DG11" s="225">
        <f t="shared" si="32"/>
        <v>0.36776952969813587</v>
      </c>
    </row>
    <row r="12" spans="1:111" x14ac:dyDescent="0.2">
      <c r="A12" s="1">
        <v>1987</v>
      </c>
      <c r="B12" s="4">
        <f>'a7'!D12</f>
        <v>85793.595933178716</v>
      </c>
      <c r="C12" s="4">
        <f>'a8'!C11</f>
        <v>1674.9978570024934</v>
      </c>
      <c r="D12" s="4">
        <f>'a13'!G12</f>
        <v>20098.094885474933</v>
      </c>
      <c r="E12" s="4">
        <f>'a16'!D13</f>
        <v>-14905.71720560822</v>
      </c>
      <c r="F12" s="4">
        <f>'a15'!Q12</f>
        <v>141350.44810720906</v>
      </c>
      <c r="G12" s="4">
        <f>'a9'!E12</f>
        <v>18136.022804468863</v>
      </c>
      <c r="H12" s="4">
        <f t="shared" si="33"/>
        <v>214200.3989157856</v>
      </c>
      <c r="I12" s="6">
        <f t="shared" si="0"/>
        <v>0.25913971314212919</v>
      </c>
      <c r="J12" s="6">
        <f t="shared" si="1"/>
        <v>12.274667299345991</v>
      </c>
      <c r="K12" s="225">
        <f t="shared" si="2"/>
        <v>0.37641533884595907</v>
      </c>
      <c r="L12" s="4">
        <f>'a7'!G12</f>
        <v>73330.87639636884</v>
      </c>
      <c r="M12" s="4">
        <f>'a8'!E11</f>
        <v>724.91229778076013</v>
      </c>
      <c r="N12" s="4">
        <f>'a13'!K12</f>
        <v>6538.5242132758258</v>
      </c>
      <c r="O12" s="4">
        <f>'a16'!H13</f>
        <v>-9482.0267169364924</v>
      </c>
      <c r="P12" s="4">
        <f>'a15'!AG12</f>
        <v>120324.09136018826</v>
      </c>
      <c r="Q12" s="4">
        <f>'a9'!I12</f>
        <v>13034.853196388731</v>
      </c>
      <c r="R12" s="4">
        <f t="shared" si="34"/>
        <v>177676.6120565077</v>
      </c>
      <c r="S12" s="6">
        <f t="shared" si="3"/>
        <v>0.18069639166940563</v>
      </c>
      <c r="T12" s="6">
        <f t="shared" si="4"/>
        <v>12.087720390717156</v>
      </c>
      <c r="U12" s="225">
        <f t="shared" si="5"/>
        <v>0.26262585886488105</v>
      </c>
      <c r="V12" s="4">
        <f>'a7'!J12</f>
        <v>42824.604908232992</v>
      </c>
      <c r="W12" s="4">
        <f>'a8'!G11</f>
        <v>652.9799986007572</v>
      </c>
      <c r="X12" s="4">
        <f>'a13'!O12</f>
        <v>255.45542387310718</v>
      </c>
      <c r="Y12" s="4">
        <f>'a16'!L13</f>
        <v>-9735.6592660716669</v>
      </c>
      <c r="Z12" s="4">
        <f>'a15'!AW12</f>
        <v>111303.0014986528</v>
      </c>
      <c r="AA12" s="4">
        <f>'a9'!M12</f>
        <v>10995.277205771778</v>
      </c>
      <c r="AB12" s="4">
        <f t="shared" si="35"/>
        <v>133652.12535891548</v>
      </c>
      <c r="AC12" s="6">
        <f t="shared" si="6"/>
        <v>8.614357391267799E-2</v>
      </c>
      <c r="AD12" s="6">
        <f t="shared" si="7"/>
        <v>11.802995623864232</v>
      </c>
      <c r="AE12" s="225">
        <f t="shared" si="8"/>
        <v>8.9321665735631425E-2</v>
      </c>
      <c r="AF12" s="4">
        <f>'a7'!M12</f>
        <v>65396.830370431715</v>
      </c>
      <c r="AG12" s="4">
        <f>'a8'!I11</f>
        <v>1178.3716761078149</v>
      </c>
      <c r="AH12" s="4">
        <f>'a13'!S12</f>
        <v>7588.1533798870705</v>
      </c>
      <c r="AI12" s="4">
        <f>'a16'!P13</f>
        <v>-12153.642980251509</v>
      </c>
      <c r="AJ12" s="4">
        <f>'a15'!BM12</f>
        <v>119018.99100393109</v>
      </c>
      <c r="AK12" s="4">
        <f>'a9'!Q12</f>
        <v>17329.128324964378</v>
      </c>
      <c r="AL12" s="4">
        <f t="shared" si="36"/>
        <v>162521.20344903402</v>
      </c>
      <c r="AM12" s="6">
        <f t="shared" si="9"/>
        <v>0.1481466291262441</v>
      </c>
      <c r="AN12" s="6">
        <f t="shared" si="10"/>
        <v>11.998563755003079</v>
      </c>
      <c r="AO12" s="225">
        <f t="shared" si="11"/>
        <v>0.20835864851528807</v>
      </c>
      <c r="AP12" s="4">
        <f>'a7'!P12</f>
        <v>55660.595134713258</v>
      </c>
      <c r="AQ12" s="4">
        <f>'a8'!K11</f>
        <v>780.46850095085244</v>
      </c>
      <c r="AR12" s="4">
        <f>'a13'!W12</f>
        <v>14664.727610759557</v>
      </c>
      <c r="AS12" s="4">
        <f>'a16'!T13</f>
        <v>-11634.520472679271</v>
      </c>
      <c r="AT12" s="4">
        <f>'a15'!CC12</f>
        <v>131757.37863768896</v>
      </c>
      <c r="AU12" s="4">
        <f>'a9'!U12</f>
        <v>17517.629572884976</v>
      </c>
      <c r="AV12" s="4">
        <f t="shared" si="37"/>
        <v>172930.55133759754</v>
      </c>
      <c r="AW12" s="6">
        <f t="shared" si="12"/>
        <v>0.17050312315272764</v>
      </c>
      <c r="AX12" s="6">
        <f t="shared" si="13"/>
        <v>12.060645355527443</v>
      </c>
      <c r="AY12" s="225">
        <f t="shared" si="14"/>
        <v>0.24614602404277383</v>
      </c>
      <c r="AZ12" s="4">
        <f>'a7'!S12</f>
        <v>70785.923411202384</v>
      </c>
      <c r="BA12" s="4">
        <f>'a8'!M11</f>
        <v>1730.172173806367</v>
      </c>
      <c r="BB12" s="4">
        <f>'a13'!AA12</f>
        <v>9415.3495309812752</v>
      </c>
      <c r="BC12" s="4">
        <f>'a16'!X13</f>
        <v>-12703.674185337642</v>
      </c>
      <c r="BD12" s="4">
        <f>'a15'!CS12</f>
        <v>131501.23235053464</v>
      </c>
      <c r="BE12" s="4">
        <f>'a9'!Y12</f>
        <v>9827.995211138199</v>
      </c>
      <c r="BF12" s="4">
        <f t="shared" si="38"/>
        <v>189170.83589624247</v>
      </c>
      <c r="BG12" s="6">
        <f t="shared" si="15"/>
        <v>0.20538290895781541</v>
      </c>
      <c r="BH12" s="6">
        <f t="shared" si="16"/>
        <v>12.150405779406844</v>
      </c>
      <c r="BI12" s="225">
        <f t="shared" si="17"/>
        <v>0.30078074376631131</v>
      </c>
      <c r="BJ12" s="4">
        <f>'a7'!V12</f>
        <v>87201.57668465632</v>
      </c>
      <c r="BK12" s="4">
        <f>'a8'!O11</f>
        <v>2120.161507458281</v>
      </c>
      <c r="BL12" s="4">
        <f>'a13'!AE12</f>
        <v>5917.9146704632576</v>
      </c>
      <c r="BM12" s="4">
        <f>'a16'!AB13</f>
        <v>-16773.429359640624</v>
      </c>
      <c r="BN12" s="4">
        <f>'a15'!DI12</f>
        <v>148233.84929452316</v>
      </c>
      <c r="BO12" s="4">
        <f>'a9'!AC12</f>
        <v>14625.911760257957</v>
      </c>
      <c r="BP12" s="4">
        <f t="shared" si="39"/>
        <v>209953.99952974415</v>
      </c>
      <c r="BQ12" s="6">
        <f t="shared" si="18"/>
        <v>0.25001958347364139</v>
      </c>
      <c r="BR12" s="6">
        <f t="shared" si="19"/>
        <v>12.25464373584632</v>
      </c>
      <c r="BS12" s="225">
        <f t="shared" si="20"/>
        <v>0.36422754234957921</v>
      </c>
      <c r="BT12" s="4">
        <f>'a7'!Y12</f>
        <v>74877.113694528176</v>
      </c>
      <c r="BU12" s="4">
        <f>'a8'!Q11</f>
        <v>895.87052849988117</v>
      </c>
      <c r="BV12" s="4">
        <f>'a13'!AI12</f>
        <v>5038.1464453281651</v>
      </c>
      <c r="BW12" s="4">
        <f>'a16'!AF13</f>
        <v>-13560.263602765181</v>
      </c>
      <c r="BX12" s="4">
        <f>'a15'!DY12</f>
        <v>162373.03287430521</v>
      </c>
      <c r="BY12" s="4">
        <f>'a9'!AG12</f>
        <v>13186.572447657554</v>
      </c>
      <c r="BZ12" s="4">
        <f t="shared" si="40"/>
        <v>215541.4569637388</v>
      </c>
      <c r="CA12" s="6">
        <f t="shared" si="21"/>
        <v>0.2620199470010795</v>
      </c>
      <c r="CB12" s="6">
        <f t="shared" si="22"/>
        <v>12.280908545725911</v>
      </c>
      <c r="CC12" s="225">
        <f t="shared" si="23"/>
        <v>0.38021421514305215</v>
      </c>
      <c r="CD12" s="4">
        <f>'a7'!AB12</f>
        <v>94688.317862430151</v>
      </c>
      <c r="CE12" s="4">
        <f>'a8'!S11</f>
        <v>1275.1755181792391</v>
      </c>
      <c r="CF12" s="4">
        <f>'a13'!AM12</f>
        <v>39243.17421314805</v>
      </c>
      <c r="CG12" s="4">
        <f>'a16'!AJ13</f>
        <v>-13328.455689924986</v>
      </c>
      <c r="CH12" s="4">
        <f>'a15'!EO12</f>
        <v>154896.78207672364</v>
      </c>
      <c r="CI12" s="4">
        <f>'a9'!AK12</f>
        <v>37148.797443286276</v>
      </c>
      <c r="CJ12" s="4">
        <f t="shared" si="41"/>
        <v>238351.02101909055</v>
      </c>
      <c r="CK12" s="6">
        <f t="shared" si="24"/>
        <v>0.31100878741733884</v>
      </c>
      <c r="CL12" s="6">
        <f t="shared" si="25"/>
        <v>12.381499744320422</v>
      </c>
      <c r="CM12" s="225">
        <f t="shared" si="26"/>
        <v>0.44144133177576489</v>
      </c>
      <c r="CN12" s="4">
        <f>'a7'!AE12</f>
        <v>147241.74958426828</v>
      </c>
      <c r="CO12" s="4">
        <f>'a8'!U11</f>
        <v>1931.2730629195983</v>
      </c>
      <c r="CP12" s="4">
        <f>'a13'!AQ12</f>
        <v>58187.999138601765</v>
      </c>
      <c r="CQ12" s="4">
        <f>'a16'!AN13</f>
        <v>-18089.950992675229</v>
      </c>
      <c r="CR12" s="4">
        <f>'a15'!FE12</f>
        <v>146331.72668866266</v>
      </c>
      <c r="CS12" s="4">
        <f>'a9'!AO12</f>
        <v>57234.419423034284</v>
      </c>
      <c r="CT12" s="4">
        <f t="shared" si="43"/>
        <v>276437.10499582317</v>
      </c>
      <c r="CU12" s="6">
        <f t="shared" si="27"/>
        <v>0.39280750507317419</v>
      </c>
      <c r="CV12" s="6">
        <f t="shared" si="28"/>
        <v>12.529738605700137</v>
      </c>
      <c r="CW12" s="225">
        <f t="shared" si="29"/>
        <v>0.53167028005366723</v>
      </c>
      <c r="CX12" s="4">
        <f>'a7'!AH12</f>
        <v>74956.103535629372</v>
      </c>
      <c r="CY12" s="4">
        <f>'a8'!W11</f>
        <v>970.26520910396107</v>
      </c>
      <c r="CZ12" s="4">
        <f>'a13'!AU12</f>
        <v>28036.086045910695</v>
      </c>
      <c r="DA12" s="4">
        <f>'a16'!AR13</f>
        <v>-14831.870160549917</v>
      </c>
      <c r="DB12" s="4">
        <f>'a15'!FU12</f>
        <v>147586.50187616449</v>
      </c>
      <c r="DC12" s="4">
        <f>'a9'!AS12</f>
        <v>13275.109805521364</v>
      </c>
      <c r="DD12" s="4">
        <f t="shared" si="42"/>
        <v>222471.71149163329</v>
      </c>
      <c r="DE12" s="6">
        <f t="shared" si="30"/>
        <v>0.27690427939284323</v>
      </c>
      <c r="DF12" s="6">
        <f t="shared" si="31"/>
        <v>12.312555233142092</v>
      </c>
      <c r="DG12" s="225">
        <f t="shared" si="32"/>
        <v>0.39947668987784724</v>
      </c>
    </row>
    <row r="13" spans="1:111" x14ac:dyDescent="0.2">
      <c r="A13" s="1">
        <v>1988</v>
      </c>
      <c r="B13" s="4">
        <f>'a7'!D13</f>
        <v>87767.699508359801</v>
      </c>
      <c r="C13" s="4">
        <f>'a8'!C12</f>
        <v>1677.9794165718272</v>
      </c>
      <c r="D13" s="4">
        <f>'a13'!G13</f>
        <v>18300.717741306446</v>
      </c>
      <c r="E13" s="4">
        <f>'a16'!D14</f>
        <v>-14410.748450249055</v>
      </c>
      <c r="F13" s="4">
        <f>'a15'!Q13</f>
        <v>142102.7581068142</v>
      </c>
      <c r="G13" s="4">
        <f>'a9'!E13</f>
        <v>20788.000168981547</v>
      </c>
      <c r="H13" s="4">
        <f t="shared" si="33"/>
        <v>212972.42673724983</v>
      </c>
      <c r="I13" s="6">
        <f t="shared" si="0"/>
        <v>0.25650235747220435</v>
      </c>
      <c r="J13" s="6">
        <f t="shared" si="1"/>
        <v>12.268917984374143</v>
      </c>
      <c r="K13" s="225">
        <f t="shared" si="2"/>
        <v>0.3729158877681516</v>
      </c>
      <c r="L13" s="4">
        <f>'a7'!G13</f>
        <v>74677.120327245022</v>
      </c>
      <c r="M13" s="4">
        <f>'a8'!E12</f>
        <v>740.89275838200149</v>
      </c>
      <c r="N13" s="4">
        <f>'a13'!K13</f>
        <v>12756.709398266934</v>
      </c>
      <c r="O13" s="4">
        <f>'a16'!H14</f>
        <v>-9238.5654203339091</v>
      </c>
      <c r="P13" s="4">
        <f>'a15'!AG13</f>
        <v>121377.02698628126</v>
      </c>
      <c r="Q13" s="4">
        <f>'a9'!I13</f>
        <v>15142.734628844386</v>
      </c>
      <c r="R13" s="4">
        <f t="shared" si="34"/>
        <v>184429.55666261489</v>
      </c>
      <c r="S13" s="6">
        <f t="shared" si="3"/>
        <v>0.19519990979213828</v>
      </c>
      <c r="T13" s="6">
        <f t="shared" si="4"/>
        <v>12.125022862849287</v>
      </c>
      <c r="U13" s="225">
        <f t="shared" si="5"/>
        <v>0.28533085536392</v>
      </c>
      <c r="V13" s="4">
        <f>'a7'!J13</f>
        <v>44574.55777366984</v>
      </c>
      <c r="W13" s="4">
        <f>'a8'!G12</f>
        <v>641.97263494960896</v>
      </c>
      <c r="X13" s="4">
        <f>'a13'!O13</f>
        <v>417.36235997775418</v>
      </c>
      <c r="Y13" s="4">
        <f>'a16'!L14</f>
        <v>-9559.5770650948052</v>
      </c>
      <c r="Z13" s="4">
        <f>'a15'!AW13</f>
        <v>112979.80839868789</v>
      </c>
      <c r="AA13" s="4">
        <f>'a9'!M13</f>
        <v>12703.571692755655</v>
      </c>
      <c r="AB13" s="4">
        <f t="shared" si="35"/>
        <v>135708.57977448503</v>
      </c>
      <c r="AC13" s="6">
        <f t="shared" si="6"/>
        <v>9.0560287750047944E-2</v>
      </c>
      <c r="AD13" s="6">
        <f t="shared" si="7"/>
        <v>11.818265069870593</v>
      </c>
      <c r="AE13" s="225">
        <f t="shared" si="8"/>
        <v>9.8615760692358292E-2</v>
      </c>
      <c r="AF13" s="4">
        <f>'a7'!M13</f>
        <v>67139.908338683221</v>
      </c>
      <c r="AG13" s="4">
        <f>'a8'!I12</f>
        <v>1184.7760182609316</v>
      </c>
      <c r="AH13" s="4">
        <f>'a13'!S13</f>
        <v>11312.439702712114</v>
      </c>
      <c r="AI13" s="4">
        <f>'a16'!P14</f>
        <v>-11530.947293430681</v>
      </c>
      <c r="AJ13" s="4">
        <f>'a15'!BM13</f>
        <v>119811.34648577742</v>
      </c>
      <c r="AK13" s="4">
        <f>'a9'!Q13</f>
        <v>20041.379552672053</v>
      </c>
      <c r="AL13" s="4">
        <f t="shared" si="36"/>
        <v>166691.36768107003</v>
      </c>
      <c r="AM13" s="6">
        <f t="shared" si="9"/>
        <v>0.15710302608223381</v>
      </c>
      <c r="AN13" s="6">
        <f t="shared" si="10"/>
        <v>12.023899283841203</v>
      </c>
      <c r="AO13" s="225">
        <f t="shared" si="11"/>
        <v>0.22377969330645628</v>
      </c>
      <c r="AP13" s="4">
        <f>'a7'!P13</f>
        <v>56597.599229957188</v>
      </c>
      <c r="AQ13" s="4">
        <f>'a8'!K12</f>
        <v>788.66404965297409</v>
      </c>
      <c r="AR13" s="4">
        <f>'a13'!W13</f>
        <v>24102.068459784441</v>
      </c>
      <c r="AS13" s="4">
        <f>'a16'!T14</f>
        <v>-11150.947831293188</v>
      </c>
      <c r="AT13" s="4">
        <f>'a15'!CC13</f>
        <v>132743.74779184966</v>
      </c>
      <c r="AU13" s="4">
        <f>'a9'!U13</f>
        <v>20269.34356858566</v>
      </c>
      <c r="AV13" s="4">
        <f t="shared" si="37"/>
        <v>182023.12408171242</v>
      </c>
      <c r="AW13" s="6">
        <f t="shared" si="12"/>
        <v>0.19003153649959134</v>
      </c>
      <c r="AX13" s="6">
        <f t="shared" si="13"/>
        <v>12.111889013382104</v>
      </c>
      <c r="AY13" s="225">
        <f t="shared" si="14"/>
        <v>0.27733663972279565</v>
      </c>
      <c r="AZ13" s="4">
        <f>'a7'!S13</f>
        <v>72815.034846031427</v>
      </c>
      <c r="BA13" s="4">
        <f>'a8'!M12</f>
        <v>1764.4967286458818</v>
      </c>
      <c r="BB13" s="4">
        <f>'a13'!AA13</f>
        <v>12001.666694450647</v>
      </c>
      <c r="BC13" s="4">
        <f>'a16'!X14</f>
        <v>-12373.229989820631</v>
      </c>
      <c r="BD13" s="4">
        <f>'a15'!CS13</f>
        <v>132429.67226580009</v>
      </c>
      <c r="BE13" s="4">
        <f>'a9'!Y13</f>
        <v>11320.172762280641</v>
      </c>
      <c r="BF13" s="4">
        <f t="shared" si="38"/>
        <v>193552.9710541809</v>
      </c>
      <c r="BG13" s="6">
        <f t="shared" si="15"/>
        <v>0.2147945627454009</v>
      </c>
      <c r="BH13" s="6">
        <f t="shared" si="16"/>
        <v>12.173306506206661</v>
      </c>
      <c r="BI13" s="225">
        <f t="shared" si="17"/>
        <v>0.31471979102230829</v>
      </c>
      <c r="BJ13" s="4">
        <f>'a7'!V13</f>
        <v>89823.471177868443</v>
      </c>
      <c r="BK13" s="4">
        <f>'a8'!O12</f>
        <v>2103.0388408130407</v>
      </c>
      <c r="BL13" s="4">
        <f>'a13'!AE13</f>
        <v>8322.9523117741355</v>
      </c>
      <c r="BM13" s="4">
        <f>'a16'!AB14</f>
        <v>-16179.185925781256</v>
      </c>
      <c r="BN13" s="4">
        <f>'a15'!DI13</f>
        <v>147901.77240042837</v>
      </c>
      <c r="BO13" s="4">
        <f>'a9'!AC13</f>
        <v>16637.00068097952</v>
      </c>
      <c r="BP13" s="4">
        <f t="shared" si="39"/>
        <v>213232.00928331015</v>
      </c>
      <c r="BQ13" s="6">
        <f t="shared" si="18"/>
        <v>0.25705987132441721</v>
      </c>
      <c r="BR13" s="6">
        <f t="shared" si="19"/>
        <v>12.270136097355703</v>
      </c>
      <c r="BS13" s="225">
        <f t="shared" si="20"/>
        <v>0.37365731988781875</v>
      </c>
      <c r="BT13" s="4">
        <f>'a7'!Y13</f>
        <v>76366.054772844393</v>
      </c>
      <c r="BU13" s="4">
        <f>'a8'!Q12</f>
        <v>908.22318518679822</v>
      </c>
      <c r="BV13" s="4">
        <f>'a13'!AI13</f>
        <v>7628.7231577953007</v>
      </c>
      <c r="BW13" s="4">
        <f>'a16'!AF14</f>
        <v>-13042.659341680574</v>
      </c>
      <c r="BX13" s="4">
        <f>'a15'!DY13</f>
        <v>162824.78177091377</v>
      </c>
      <c r="BY13" s="4">
        <f>'a9'!AG13</f>
        <v>15259.563454973519</v>
      </c>
      <c r="BZ13" s="4">
        <f t="shared" si="40"/>
        <v>218517.33690489939</v>
      </c>
      <c r="CA13" s="6">
        <f t="shared" si="21"/>
        <v>0.26841134085594182</v>
      </c>
      <c r="CB13" s="6">
        <f t="shared" si="22"/>
        <v>12.29462063547264</v>
      </c>
      <c r="CC13" s="225">
        <f t="shared" si="23"/>
        <v>0.38856038985745722</v>
      </c>
      <c r="CD13" s="4">
        <f>'a7'!AB13</f>
        <v>97507.841182620541</v>
      </c>
      <c r="CE13" s="4">
        <f>'a8'!S12</f>
        <v>1281.8206131926379</v>
      </c>
      <c r="CF13" s="4">
        <f>'a13'!AM13</f>
        <v>29529.068295962672</v>
      </c>
      <c r="CG13" s="4">
        <f>'a16'!AJ14</f>
        <v>-12425.04250607217</v>
      </c>
      <c r="CH13" s="4">
        <f>'a15'!EO13</f>
        <v>156945.30692619138</v>
      </c>
      <c r="CI13" s="4">
        <f>'a9'!AK13</f>
        <v>43328.558251626862</v>
      </c>
      <c r="CJ13" s="4">
        <f t="shared" si="41"/>
        <v>228228.61564707558</v>
      </c>
      <c r="CK13" s="6">
        <f t="shared" si="24"/>
        <v>0.28926856913894611</v>
      </c>
      <c r="CL13" s="6">
        <f t="shared" si="25"/>
        <v>12.338103105774985</v>
      </c>
      <c r="CM13" s="225">
        <f t="shared" si="26"/>
        <v>0.41502698254030301</v>
      </c>
      <c r="CN13" s="4">
        <f>'a7'!AE13</f>
        <v>149705.24469859735</v>
      </c>
      <c r="CO13" s="4">
        <f>'a8'!U12</f>
        <v>1904.2470652695133</v>
      </c>
      <c r="CP13" s="4">
        <f>'a13'!AQ13</f>
        <v>23589.114861667349</v>
      </c>
      <c r="CQ13" s="4">
        <f>'a16'!AN14</f>
        <v>-17223.691811630288</v>
      </c>
      <c r="CR13" s="4">
        <f>'a15'!FE13</f>
        <v>148374.35878893328</v>
      </c>
      <c r="CS13" s="4">
        <f>'a9'!AO13</f>
        <v>66034.072647632624</v>
      </c>
      <c r="CT13" s="4">
        <f t="shared" si="43"/>
        <v>238410.9538899351</v>
      </c>
      <c r="CU13" s="6">
        <f t="shared" si="27"/>
        <v>0.31113750718762329</v>
      </c>
      <c r="CV13" s="6">
        <f t="shared" si="28"/>
        <v>12.381751160642672</v>
      </c>
      <c r="CW13" s="225">
        <f t="shared" si="29"/>
        <v>0.44159436202792263</v>
      </c>
      <c r="CX13" s="4">
        <f>'a7'!AH13</f>
        <v>75147.338752475713</v>
      </c>
      <c r="CY13" s="4">
        <f>'a8'!W12</f>
        <v>969.89785091055137</v>
      </c>
      <c r="CZ13" s="4">
        <f>'a13'!AU13</f>
        <v>36023.383307835742</v>
      </c>
      <c r="DA13" s="4">
        <f>'a16'!AR14</f>
        <v>-14487.640440616575</v>
      </c>
      <c r="DB13" s="4">
        <f>'a15'!FU13</f>
        <v>149429.7316138618</v>
      </c>
      <c r="DC13" s="4">
        <f>'a9'!AS13</f>
        <v>15087.696285880435</v>
      </c>
      <c r="DD13" s="4">
        <f t="shared" si="42"/>
        <v>231025.11694767626</v>
      </c>
      <c r="DE13" s="6">
        <f t="shared" si="30"/>
        <v>0.29527470567038261</v>
      </c>
      <c r="DF13" s="6">
        <f t="shared" si="31"/>
        <v>12.350281714968325</v>
      </c>
      <c r="DG13" s="225">
        <f t="shared" si="32"/>
        <v>0.42243976950301376</v>
      </c>
    </row>
    <row r="14" spans="1:111" x14ac:dyDescent="0.2">
      <c r="A14" s="1">
        <v>1989</v>
      </c>
      <c r="B14" s="4">
        <f>'a7'!D14</f>
        <v>89360.544413213574</v>
      </c>
      <c r="C14" s="4">
        <f>'a8'!C13</f>
        <v>1666.1056889374154</v>
      </c>
      <c r="D14" s="4">
        <f>'a13'!G14</f>
        <v>16837.935084876215</v>
      </c>
      <c r="E14" s="4">
        <f>'a16'!D15</f>
        <v>-14563.621796753268</v>
      </c>
      <c r="F14" s="4">
        <f>'a15'!Q14</f>
        <v>142256.23173689024</v>
      </c>
      <c r="G14" s="4">
        <f>'a9'!E14</f>
        <v>23372.058255018692</v>
      </c>
      <c r="H14" s="4">
        <f t="shared" si="33"/>
        <v>210519.03118320808</v>
      </c>
      <c r="I14" s="6">
        <f t="shared" si="0"/>
        <v>0.2512331202792773</v>
      </c>
      <c r="J14" s="6">
        <f t="shared" si="1"/>
        <v>12.257331337439304</v>
      </c>
      <c r="K14" s="225">
        <f t="shared" si="2"/>
        <v>0.36586341207272649</v>
      </c>
      <c r="L14" s="4">
        <f>'a7'!G14</f>
        <v>75793.815291275183</v>
      </c>
      <c r="M14" s="4">
        <f>'a8'!E13</f>
        <v>744.079881918512</v>
      </c>
      <c r="N14" s="4">
        <f>'a13'!K14</f>
        <v>13475.748695542599</v>
      </c>
      <c r="O14" s="4">
        <f>'a16'!H15</f>
        <v>-9394.6543165999956</v>
      </c>
      <c r="P14" s="4">
        <f>'a15'!AG14</f>
        <v>122159.95990831718</v>
      </c>
      <c r="Q14" s="4">
        <f>'a9'!I14</f>
        <v>17286.10564390229</v>
      </c>
      <c r="R14" s="4">
        <f t="shared" si="34"/>
        <v>184748.76393463268</v>
      </c>
      <c r="S14" s="6">
        <f t="shared" si="3"/>
        <v>0.19588548160186867</v>
      </c>
      <c r="T14" s="6">
        <f t="shared" si="4"/>
        <v>12.126752148312466</v>
      </c>
      <c r="U14" s="225">
        <f t="shared" si="5"/>
        <v>0.2863834242190953</v>
      </c>
      <c r="V14" s="4">
        <f>'a7'!J14</f>
        <v>46015.074566087605</v>
      </c>
      <c r="W14" s="4">
        <f>'a8'!G13</f>
        <v>630.02773658694002</v>
      </c>
      <c r="X14" s="4">
        <f>'a13'!O14</f>
        <v>424.52312692121359</v>
      </c>
      <c r="Y14" s="4">
        <f>'a16'!L15</f>
        <v>-9822.4783619937207</v>
      </c>
      <c r="Z14" s="4">
        <f>'a15'!AW14</f>
        <v>114774.2964684929</v>
      </c>
      <c r="AA14" s="4">
        <f>'a9'!M14</f>
        <v>14444.734646608611</v>
      </c>
      <c r="AB14" s="4">
        <f t="shared" si="35"/>
        <v>136946.68115289937</v>
      </c>
      <c r="AC14" s="6">
        <f t="shared" si="6"/>
        <v>9.3219398231033229E-2</v>
      </c>
      <c r="AD14" s="6">
        <f t="shared" si="7"/>
        <v>11.827346940391729</v>
      </c>
      <c r="AE14" s="225">
        <f t="shared" si="8"/>
        <v>0.10414364736047821</v>
      </c>
      <c r="AF14" s="4">
        <f>'a7'!M14</f>
        <v>69080.734332697903</v>
      </c>
      <c r="AG14" s="4">
        <f>'a8'!I13</f>
        <v>1180.517369758619</v>
      </c>
      <c r="AH14" s="4">
        <f>'a13'!S14</f>
        <v>12358.591983470564</v>
      </c>
      <c r="AI14" s="4">
        <f>'a16'!P15</f>
        <v>-11676.531812708161</v>
      </c>
      <c r="AJ14" s="4">
        <f>'a15'!BM14</f>
        <v>120279.3498274484</v>
      </c>
      <c r="AK14" s="4">
        <f>'a9'!Q14</f>
        <v>22772.405927449468</v>
      </c>
      <c r="AL14" s="4">
        <f t="shared" si="36"/>
        <v>167269.73840345925</v>
      </c>
      <c r="AM14" s="6">
        <f t="shared" si="9"/>
        <v>0.15834521163877516</v>
      </c>
      <c r="AN14" s="6">
        <f t="shared" si="10"/>
        <v>12.027362988386969</v>
      </c>
      <c r="AO14" s="225">
        <f t="shared" si="11"/>
        <v>0.22588795571080172</v>
      </c>
      <c r="AP14" s="4">
        <f>'a7'!P14</f>
        <v>57900.042033439029</v>
      </c>
      <c r="AQ14" s="4">
        <f>'a8'!K13</f>
        <v>776.73442348213712</v>
      </c>
      <c r="AR14" s="4">
        <f>'a13'!W14</f>
        <v>27430.495143122247</v>
      </c>
      <c r="AS14" s="4">
        <f>'a16'!T15</f>
        <v>-11056.971947303864</v>
      </c>
      <c r="AT14" s="4">
        <f>'a15'!CC14</f>
        <v>133454.11952747052</v>
      </c>
      <c r="AU14" s="4">
        <f>'a9'!U14</f>
        <v>23050.635295897329</v>
      </c>
      <c r="AV14" s="4">
        <f t="shared" si="37"/>
        <v>184677.04946083063</v>
      </c>
      <c r="AW14" s="6">
        <f t="shared" si="12"/>
        <v>0.19573145810084519</v>
      </c>
      <c r="AX14" s="6">
        <f t="shared" si="13"/>
        <v>12.126363899997905</v>
      </c>
      <c r="AY14" s="225">
        <f t="shared" si="14"/>
        <v>0.2861471080684756</v>
      </c>
      <c r="AZ14" s="4">
        <f>'a7'!S14</f>
        <v>74419.996280213163</v>
      </c>
      <c r="BA14" s="4">
        <f>'a8'!M13</f>
        <v>1788.5589984762737</v>
      </c>
      <c r="BB14" s="4">
        <f>'a13'!AA14</f>
        <v>12185.499253511935</v>
      </c>
      <c r="BC14" s="4">
        <f>'a16'!X15</f>
        <v>-12355.987291088948</v>
      </c>
      <c r="BD14" s="4">
        <f>'a15'!CS14</f>
        <v>132902.00949340334</v>
      </c>
      <c r="BE14" s="4">
        <f>'a9'!Y14</f>
        <v>12792.989772594286</v>
      </c>
      <c r="BF14" s="4">
        <f t="shared" si="38"/>
        <v>194358.52796344517</v>
      </c>
      <c r="BG14" s="6">
        <f t="shared" si="15"/>
        <v>0.21652468344294679</v>
      </c>
      <c r="BH14" s="6">
        <f t="shared" si="16"/>
        <v>12.177459814728271</v>
      </c>
      <c r="BI14" s="225">
        <f t="shared" si="17"/>
        <v>0.31724779654185048</v>
      </c>
      <c r="BJ14" s="4">
        <f>'a7'!V14</f>
        <v>92050.670547904869</v>
      </c>
      <c r="BK14" s="4">
        <f>'a8'!O13</f>
        <v>2065.9576247574432</v>
      </c>
      <c r="BL14" s="4">
        <f>'a13'!AE14</f>
        <v>8567.9464054007349</v>
      </c>
      <c r="BM14" s="4">
        <f>'a16'!AB15</f>
        <v>-16335.106025459801</v>
      </c>
      <c r="BN14" s="4">
        <f>'a15'!DI14</f>
        <v>146787.38177635652</v>
      </c>
      <c r="BO14" s="4">
        <f>'a9'!AC14</f>
        <v>18544.797249144893</v>
      </c>
      <c r="BP14" s="4">
        <f t="shared" si="39"/>
        <v>212526.09545505742</v>
      </c>
      <c r="BQ14" s="6">
        <f t="shared" si="18"/>
        <v>0.25554375730329942</v>
      </c>
      <c r="BR14" s="6">
        <f t="shared" si="19"/>
        <v>12.26682006194849</v>
      </c>
      <c r="BS14" s="225">
        <f t="shared" si="20"/>
        <v>0.37163893965701872</v>
      </c>
      <c r="BT14" s="4">
        <f>'a7'!Y14</f>
        <v>77636.909852580924</v>
      </c>
      <c r="BU14" s="4">
        <f>'a8'!Q13</f>
        <v>915.93343673445725</v>
      </c>
      <c r="BV14" s="4">
        <f>'a13'!AI14</f>
        <v>8134.4333216608939</v>
      </c>
      <c r="BW14" s="4">
        <f>'a16'!AF15</f>
        <v>-13220.769418284804</v>
      </c>
      <c r="BX14" s="4">
        <f>'a15'!DY14</f>
        <v>163723.7453780763</v>
      </c>
      <c r="BY14" s="4">
        <f>'a9'!AG14</f>
        <v>17441.052620254435</v>
      </c>
      <c r="BZ14" s="4">
        <f t="shared" si="40"/>
        <v>218833.26651377889</v>
      </c>
      <c r="CA14" s="6">
        <f t="shared" si="21"/>
        <v>0.26908987312225829</v>
      </c>
      <c r="CB14" s="6">
        <f t="shared" si="22"/>
        <v>12.296065378712333</v>
      </c>
      <c r="CC14" s="225">
        <f t="shared" si="23"/>
        <v>0.3894397656286675</v>
      </c>
      <c r="CD14" s="4">
        <f>'a7'!AB14</f>
        <v>99427.233998306911</v>
      </c>
      <c r="CE14" s="4">
        <f>'a8'!S13</f>
        <v>1291.8870084428788</v>
      </c>
      <c r="CF14" s="4">
        <f>'a13'!AM14</f>
        <v>35449.846002165337</v>
      </c>
      <c r="CG14" s="4">
        <f>'a16'!AJ15</f>
        <v>-12667.48541910637</v>
      </c>
      <c r="CH14" s="4">
        <f>'a15'!EO14</f>
        <v>159782.45495376925</v>
      </c>
      <c r="CI14" s="4">
        <f>'a9'!AK14</f>
        <v>50023.892799814588</v>
      </c>
      <c r="CJ14" s="4">
        <f t="shared" si="41"/>
        <v>231968.15673532058</v>
      </c>
      <c r="CK14" s="6">
        <f t="shared" si="24"/>
        <v>0.29730010280427704</v>
      </c>
      <c r="CL14" s="6">
        <f t="shared" si="25"/>
        <v>12.35435538577685</v>
      </c>
      <c r="CM14" s="225">
        <f t="shared" si="26"/>
        <v>0.42491930172056164</v>
      </c>
      <c r="CN14" s="4">
        <f>'a7'!AE14</f>
        <v>149674.28176878509</v>
      </c>
      <c r="CO14" s="4">
        <f>'a8'!U13</f>
        <v>1845.2363083265789</v>
      </c>
      <c r="CP14" s="4">
        <f>'a13'!AQ14</f>
        <v>25981.110167452211</v>
      </c>
      <c r="CQ14" s="4">
        <f>'a16'!AN15</f>
        <v>-17276.027560790302</v>
      </c>
      <c r="CR14" s="4">
        <f>'a15'!FE14</f>
        <v>148977.97812443229</v>
      </c>
      <c r="CS14" s="4">
        <f>'a9'!AO14</f>
        <v>74324.569730811912</v>
      </c>
      <c r="CT14" s="4">
        <f t="shared" si="43"/>
        <v>233032.77276906738</v>
      </c>
      <c r="CU14" s="6">
        <f t="shared" si="27"/>
        <v>0.29958661318453905</v>
      </c>
      <c r="CV14" s="6">
        <f t="shared" si="28"/>
        <v>12.358934378317992</v>
      </c>
      <c r="CW14" s="225">
        <f t="shared" si="29"/>
        <v>0.42770640948241384</v>
      </c>
      <c r="CX14" s="4">
        <f>'a7'!AH14</f>
        <v>76105.701929318282</v>
      </c>
      <c r="CY14" s="4">
        <f>'a8'!W13</f>
        <v>959.41940579812149</v>
      </c>
      <c r="CZ14" s="4">
        <f>'a13'!AU14</f>
        <v>41459.790599325061</v>
      </c>
      <c r="DA14" s="4">
        <f>'a16'!AR15</f>
        <v>-14740.919738919707</v>
      </c>
      <c r="DB14" s="4">
        <f>'a15'!FU14</f>
        <v>150726.07294278228</v>
      </c>
      <c r="DC14" s="4">
        <f>'a9'!AS14</f>
        <v>16827.465770976589</v>
      </c>
      <c r="DD14" s="4">
        <f t="shared" si="42"/>
        <v>236723.17996152933</v>
      </c>
      <c r="DE14" s="6">
        <f t="shared" si="30"/>
        <v>0.30751262038852661</v>
      </c>
      <c r="DF14" s="6">
        <f t="shared" si="31"/>
        <v>12.374646720413779</v>
      </c>
      <c r="DG14" s="225">
        <f t="shared" si="32"/>
        <v>0.43727008319853877</v>
      </c>
    </row>
    <row r="15" spans="1:111" x14ac:dyDescent="0.2">
      <c r="A15" s="1">
        <v>1990</v>
      </c>
      <c r="B15" s="4">
        <f>'a7'!D15</f>
        <v>90588.04300494981</v>
      </c>
      <c r="C15" s="4">
        <f>'a8'!C14</f>
        <v>1674.0734887818624</v>
      </c>
      <c r="D15" s="4">
        <f>'a13'!G15</f>
        <v>11593.591401468611</v>
      </c>
      <c r="E15" s="4">
        <f>'a16'!D16</f>
        <v>-15090.729706643388</v>
      </c>
      <c r="F15" s="4">
        <f>'a15'!Q15</f>
        <v>142925.2873106396</v>
      </c>
      <c r="G15" s="4">
        <f>'a9'!E15</f>
        <v>25759.63247127608</v>
      </c>
      <c r="H15" s="4">
        <f t="shared" si="33"/>
        <v>204256.55953913857</v>
      </c>
      <c r="I15" s="6">
        <f t="shared" si="0"/>
        <v>0.2377830068427301</v>
      </c>
      <c r="J15" s="6">
        <f t="shared" si="1"/>
        <v>12.227132127453267</v>
      </c>
      <c r="K15" s="225">
        <f t="shared" si="2"/>
        <v>0.34748197733623087</v>
      </c>
      <c r="L15" s="4">
        <f>'a7'!G15</f>
        <v>76623.574565961404</v>
      </c>
      <c r="M15" s="4">
        <f>'a8'!E14</f>
        <v>753.4189632955065</v>
      </c>
      <c r="N15" s="4">
        <f>'a13'!K15</f>
        <v>9306.1046617495758</v>
      </c>
      <c r="O15" s="4">
        <f>'a16'!H16</f>
        <v>-9837.7647127480486</v>
      </c>
      <c r="P15" s="4">
        <f>'a15'!AG15</f>
        <v>123220.65844696765</v>
      </c>
      <c r="Q15" s="4">
        <f>'a9'!I15</f>
        <v>19314.015342420276</v>
      </c>
      <c r="R15" s="4">
        <f t="shared" si="34"/>
        <v>179998.55761951031</v>
      </c>
      <c r="S15" s="6">
        <f t="shared" si="3"/>
        <v>0.18568330945376757</v>
      </c>
      <c r="T15" s="6">
        <f t="shared" si="4"/>
        <v>12.100704116615299</v>
      </c>
      <c r="U15" s="225">
        <f t="shared" si="5"/>
        <v>0.27052869838762417</v>
      </c>
      <c r="V15" s="4">
        <f>'a7'!J15</f>
        <v>47084.445262415262</v>
      </c>
      <c r="W15" s="4">
        <f>'a8'!G14</f>
        <v>636.48354344958739</v>
      </c>
      <c r="X15" s="4">
        <f>'a13'!O15</f>
        <v>262.15261549708816</v>
      </c>
      <c r="Y15" s="4">
        <f>'a16'!L16</f>
        <v>-10349.25401594436</v>
      </c>
      <c r="Z15" s="4">
        <f>'a15'!AW15</f>
        <v>117441.63457397024</v>
      </c>
      <c r="AA15" s="4">
        <f>'a9'!M15</f>
        <v>16131.071915624139</v>
      </c>
      <c r="AB15" s="4">
        <f t="shared" si="35"/>
        <v>138307.90652031408</v>
      </c>
      <c r="AC15" s="6">
        <f t="shared" si="6"/>
        <v>9.6142946095999854E-2</v>
      </c>
      <c r="AD15" s="6">
        <f t="shared" si="7"/>
        <v>11.837237685363027</v>
      </c>
      <c r="AE15" s="225">
        <f t="shared" si="8"/>
        <v>0.11016387382565021</v>
      </c>
      <c r="AF15" s="4">
        <f>'a7'!M15</f>
        <v>70458.487057513252</v>
      </c>
      <c r="AG15" s="4">
        <f>'a8'!I14</f>
        <v>1180.7335046037624</v>
      </c>
      <c r="AH15" s="4">
        <f>'a13'!S15</f>
        <v>10627.657183204936</v>
      </c>
      <c r="AI15" s="4">
        <f>'a16'!P16</f>
        <v>-12086.748330402766</v>
      </c>
      <c r="AJ15" s="4">
        <f>'a15'!BM15</f>
        <v>120828.55319168932</v>
      </c>
      <c r="AK15" s="4">
        <f>'a9'!Q15</f>
        <v>25295.004830981405</v>
      </c>
      <c r="AL15" s="4">
        <f t="shared" si="36"/>
        <v>164532.94427102336</v>
      </c>
      <c r="AM15" s="6">
        <f t="shared" si="9"/>
        <v>0.15246731012865838</v>
      </c>
      <c r="AN15" s="6">
        <f t="shared" si="10"/>
        <v>12.010866098261141</v>
      </c>
      <c r="AO15" s="225">
        <f t="shared" si="11"/>
        <v>0.21584674902548651</v>
      </c>
      <c r="AP15" s="4">
        <f>'a7'!P15</f>
        <v>58770.043072001041</v>
      </c>
      <c r="AQ15" s="4">
        <f>'a8'!K14</f>
        <v>767.4057901307292</v>
      </c>
      <c r="AR15" s="4">
        <f>'a13'!W15</f>
        <v>25839.998637327357</v>
      </c>
      <c r="AS15" s="4">
        <f>'a16'!T16</f>
        <v>-11475.367268424769</v>
      </c>
      <c r="AT15" s="4">
        <f>'a15'!CC15</f>
        <v>134244.33754920485</v>
      </c>
      <c r="AU15" s="4">
        <f>'a9'!U15</f>
        <v>25616.133636946412</v>
      </c>
      <c r="AV15" s="4">
        <f t="shared" si="37"/>
        <v>181762.87835316206</v>
      </c>
      <c r="AW15" s="6">
        <f t="shared" si="12"/>
        <v>0.18947259830883817</v>
      </c>
      <c r="AX15" s="6">
        <f t="shared" si="13"/>
        <v>12.11045825039945</v>
      </c>
      <c r="AY15" s="225">
        <f t="shared" si="14"/>
        <v>0.27646577335241018</v>
      </c>
      <c r="AZ15" s="4">
        <f>'a7'!S15</f>
        <v>76037.310922159915</v>
      </c>
      <c r="BA15" s="4">
        <f>'a8'!M14</f>
        <v>1832.5033092820252</v>
      </c>
      <c r="BB15" s="4">
        <f>'a13'!AA15</f>
        <v>10359.382934494086</v>
      </c>
      <c r="BC15" s="4">
        <f>'a16'!X16</f>
        <v>-12868.431320171821</v>
      </c>
      <c r="BD15" s="4">
        <f>'a15'!CS15</f>
        <v>133872.98256584399</v>
      </c>
      <c r="BE15" s="4">
        <f>'a9'!Y15</f>
        <v>14167.043981209385</v>
      </c>
      <c r="BF15" s="4">
        <f t="shared" si="38"/>
        <v>193234.20112111678</v>
      </c>
      <c r="BG15" s="6">
        <f t="shared" si="15"/>
        <v>0.21410993022272384</v>
      </c>
      <c r="BH15" s="6">
        <f t="shared" si="16"/>
        <v>12.171658209530001</v>
      </c>
      <c r="BI15" s="225">
        <f t="shared" si="17"/>
        <v>0.31371651783064503</v>
      </c>
      <c r="BJ15" s="4">
        <f>'a7'!V15</f>
        <v>93438.976082748821</v>
      </c>
      <c r="BK15" s="4">
        <f>'a8'!O14</f>
        <v>2065.3017648306618</v>
      </c>
      <c r="BL15" s="4">
        <f>'a13'!AE15</f>
        <v>6911.8968215327868</v>
      </c>
      <c r="BM15" s="4">
        <f>'a16'!AB16</f>
        <v>-16580.354478730475</v>
      </c>
      <c r="BN15" s="4">
        <f>'a15'!DI15</f>
        <v>146893.21653876564</v>
      </c>
      <c r="BO15" s="4">
        <f>'a9'!AC15</f>
        <v>20361.72160091305</v>
      </c>
      <c r="BP15" s="4">
        <f t="shared" si="39"/>
        <v>210302.01336340373</v>
      </c>
      <c r="BQ15" s="6">
        <f t="shared" si="18"/>
        <v>0.25076702406998191</v>
      </c>
      <c r="BR15" s="6">
        <f t="shared" si="19"/>
        <v>12.256299935412931</v>
      </c>
      <c r="BS15" s="225">
        <f t="shared" si="20"/>
        <v>0.36523562581462171</v>
      </c>
      <c r="BT15" s="4">
        <f>'a7'!Y15</f>
        <v>78760.942663473921</v>
      </c>
      <c r="BU15" s="4">
        <f>'a8'!Q14</f>
        <v>928.15316517417341</v>
      </c>
      <c r="BV15" s="4">
        <f>'a13'!AI15</f>
        <v>5673.0248478581134</v>
      </c>
      <c r="BW15" s="4">
        <f>'a16'!AF16</f>
        <v>-14000.242091695083</v>
      </c>
      <c r="BX15" s="4">
        <f>'a15'!DY15</f>
        <v>164759.09868441732</v>
      </c>
      <c r="BY15" s="4">
        <f>'a9'!AG15</f>
        <v>19485.996180474125</v>
      </c>
      <c r="BZ15" s="4">
        <f t="shared" si="40"/>
        <v>215706.82792358016</v>
      </c>
      <c r="CA15" s="6">
        <f t="shared" si="21"/>
        <v>0.26237511957436904</v>
      </c>
      <c r="CB15" s="6">
        <f t="shared" si="22"/>
        <v>12.281675486598456</v>
      </c>
      <c r="CC15" s="225">
        <f t="shared" si="23"/>
        <v>0.3806810311161174</v>
      </c>
      <c r="CD15" s="4">
        <f>'a7'!AB15</f>
        <v>101929.39159117499</v>
      </c>
      <c r="CE15" s="4">
        <f>'a8'!S14</f>
        <v>1305.9092393078681</v>
      </c>
      <c r="CF15" s="4">
        <f>'a13'!AM15</f>
        <v>31177.204446296513</v>
      </c>
      <c r="CG15" s="4">
        <f>'a16'!AJ16</f>
        <v>-14007.499877951594</v>
      </c>
      <c r="CH15" s="4">
        <f>'a15'!EO15</f>
        <v>163257.8648314969</v>
      </c>
      <c r="CI15" s="4">
        <f>'a9'!AK15</f>
        <v>56622.132757135805</v>
      </c>
      <c r="CJ15" s="4">
        <f t="shared" si="41"/>
        <v>225734.82823388101</v>
      </c>
      <c r="CK15" s="6">
        <f t="shared" si="24"/>
        <v>0.28391258104024325</v>
      </c>
      <c r="CL15" s="6">
        <f t="shared" si="25"/>
        <v>12.327116262969335</v>
      </c>
      <c r="CM15" s="225">
        <f t="shared" si="26"/>
        <v>0.40833959124478336</v>
      </c>
      <c r="CN15" s="4">
        <f>'a7'!AE15</f>
        <v>149964.20424305319</v>
      </c>
      <c r="CO15" s="4">
        <f>'a8'!U14</f>
        <v>1810.5902060925007</v>
      </c>
      <c r="CP15" s="4">
        <f>'a13'!AQ15</f>
        <v>33530.767446821577</v>
      </c>
      <c r="CQ15" s="4">
        <f>'a16'!AN16</f>
        <v>-18703.555544218154</v>
      </c>
      <c r="CR15" s="4">
        <f>'a15'!FE15</f>
        <v>149260.57314728491</v>
      </c>
      <c r="CS15" s="4">
        <f>'a9'!AO15</f>
        <v>81547.084607404817</v>
      </c>
      <c r="CT15" s="4">
        <f t="shared" si="43"/>
        <v>232504.90468553669</v>
      </c>
      <c r="CU15" s="6">
        <f t="shared" si="27"/>
        <v>0.29845289378323142</v>
      </c>
      <c r="CV15" s="6">
        <f t="shared" si="28"/>
        <v>12.356666599208706</v>
      </c>
      <c r="CW15" s="225">
        <f t="shared" si="29"/>
        <v>0.42632607424472418</v>
      </c>
      <c r="CX15" s="4">
        <f>'a7'!AH15</f>
        <v>76666.613003024497</v>
      </c>
      <c r="CY15" s="4">
        <f>'a8'!W14</f>
        <v>948.02392750426702</v>
      </c>
      <c r="CZ15" s="4">
        <f>'a13'!AU15</f>
        <v>38104.928345077176</v>
      </c>
      <c r="DA15" s="4">
        <f>'a16'!AR16</f>
        <v>-15157.23729059425</v>
      </c>
      <c r="DB15" s="4">
        <f>'a15'!FU15</f>
        <v>151627.15571943272</v>
      </c>
      <c r="DC15" s="4">
        <f>'a9'!AS15</f>
        <v>18282.682309458924</v>
      </c>
      <c r="DD15" s="4">
        <f t="shared" si="42"/>
        <v>232958.77746748121</v>
      </c>
      <c r="DE15" s="6">
        <f t="shared" si="30"/>
        <v>0.29942769107571832</v>
      </c>
      <c r="DF15" s="6">
        <f t="shared" si="31"/>
        <v>12.358616796155093</v>
      </c>
      <c r="DG15" s="225">
        <f t="shared" si="32"/>
        <v>0.42751310588925734</v>
      </c>
    </row>
    <row r="16" spans="1:111" x14ac:dyDescent="0.2">
      <c r="A16" s="1">
        <v>1991</v>
      </c>
      <c r="B16" s="4">
        <f>'a7'!D16</f>
        <v>91335.579379272414</v>
      </c>
      <c r="C16" s="4">
        <f>'a8'!C15</f>
        <v>1676.5451314707273</v>
      </c>
      <c r="D16" s="4">
        <f>'a13'!G16</f>
        <v>5628.3201871959945</v>
      </c>
      <c r="E16" s="4">
        <f>'a16'!D17</f>
        <v>-15068.287105080393</v>
      </c>
      <c r="F16" s="4">
        <f>'a15'!Q16</f>
        <v>144117.26150378166</v>
      </c>
      <c r="G16" s="4">
        <f>'a9'!E16</f>
        <v>28123.534327209381</v>
      </c>
      <c r="H16" s="4">
        <f t="shared" si="33"/>
        <v>197889.33963796028</v>
      </c>
      <c r="I16" s="6">
        <f t="shared" si="0"/>
        <v>0.22410792217749431</v>
      </c>
      <c r="J16" s="6">
        <f t="shared" si="1"/>
        <v>12.195463262721667</v>
      </c>
      <c r="K16" s="225">
        <f t="shared" si="2"/>
        <v>0.32820600387493964</v>
      </c>
      <c r="L16" s="4">
        <f>'a7'!G16</f>
        <v>77371.628102766525</v>
      </c>
      <c r="M16" s="4">
        <f>'a8'!E15</f>
        <v>759.08661178240436</v>
      </c>
      <c r="N16" s="4">
        <f>'a13'!K16</f>
        <v>7333.443878216799</v>
      </c>
      <c r="O16" s="4">
        <f>'a16'!H17</f>
        <v>-10352.700041765904</v>
      </c>
      <c r="P16" s="4">
        <f>'a15'!AG16</f>
        <v>125393.69084774144</v>
      </c>
      <c r="Q16" s="4">
        <f>'a9'!I16</f>
        <v>21053.961275537244</v>
      </c>
      <c r="R16" s="4">
        <f t="shared" si="34"/>
        <v>178692.10151142164</v>
      </c>
      <c r="S16" s="6">
        <f t="shared" si="3"/>
        <v>0.18287739130317554</v>
      </c>
      <c r="T16" s="6">
        <f t="shared" si="4"/>
        <v>12.093419500458438</v>
      </c>
      <c r="U16" s="225">
        <f t="shared" si="5"/>
        <v>0.26609475138935262</v>
      </c>
      <c r="V16" s="4">
        <f>'a7'!J16</f>
        <v>49060.74296803688</v>
      </c>
      <c r="W16" s="4">
        <f>'a8'!G15</f>
        <v>628.98388420560104</v>
      </c>
      <c r="X16" s="4">
        <f>'a13'!O16</f>
        <v>196.27986911177069</v>
      </c>
      <c r="Y16" s="4">
        <f>'a16'!L17</f>
        <v>-10750.940393211124</v>
      </c>
      <c r="Z16" s="4">
        <f>'a15'!AW16</f>
        <v>119929.32924908947</v>
      </c>
      <c r="AA16" s="4">
        <f>'a9'!M16</f>
        <v>17801.086127338942</v>
      </c>
      <c r="AB16" s="4">
        <f t="shared" si="35"/>
        <v>140634.32556568808</v>
      </c>
      <c r="AC16" s="6">
        <f t="shared" si="6"/>
        <v>0.10113947172352203</v>
      </c>
      <c r="AD16" s="6">
        <f t="shared" si="7"/>
        <v>11.853918364875852</v>
      </c>
      <c r="AE16" s="225">
        <f t="shared" si="8"/>
        <v>0.12031694809372441</v>
      </c>
      <c r="AF16" s="4">
        <f>'a7'!M16</f>
        <v>71380.560434287938</v>
      </c>
      <c r="AG16" s="4">
        <f>'a8'!I15</f>
        <v>1180.3678594575335</v>
      </c>
      <c r="AH16" s="4">
        <f>'a13'!S16</f>
        <v>8725.8583784553684</v>
      </c>
      <c r="AI16" s="4">
        <f>'a16'!P17</f>
        <v>-12535.947833531767</v>
      </c>
      <c r="AJ16" s="4">
        <f>'a15'!BM16</f>
        <v>122544.39707645487</v>
      </c>
      <c r="AK16" s="4">
        <f>'a9'!Q16</f>
        <v>27799.297225776889</v>
      </c>
      <c r="AL16" s="4">
        <f t="shared" si="36"/>
        <v>162315.5708298895</v>
      </c>
      <c r="AM16" s="6">
        <f t="shared" si="9"/>
        <v>0.14770498528161813</v>
      </c>
      <c r="AN16" s="6">
        <f t="shared" si="10"/>
        <v>11.99729768747074</v>
      </c>
      <c r="AO16" s="225">
        <f t="shared" si="11"/>
        <v>0.20758802776963073</v>
      </c>
      <c r="AP16" s="4">
        <f>'a7'!P16</f>
        <v>59474.198831225098</v>
      </c>
      <c r="AQ16" s="4">
        <f>'a8'!K15</f>
        <v>755.12998831761604</v>
      </c>
      <c r="AR16" s="4">
        <f>'a13'!W16</f>
        <v>22348.979518069602</v>
      </c>
      <c r="AS16" s="4">
        <f>'a16'!T17</f>
        <v>-11571.554598325343</v>
      </c>
      <c r="AT16" s="4">
        <f>'a15'!CC16</f>
        <v>134898.38061453309</v>
      </c>
      <c r="AU16" s="4">
        <f>'a9'!U16</f>
        <v>28022.942632168149</v>
      </c>
      <c r="AV16" s="4">
        <f t="shared" si="37"/>
        <v>177127.0617333343</v>
      </c>
      <c r="AW16" s="6">
        <f t="shared" si="12"/>
        <v>0.17951610461888093</v>
      </c>
      <c r="AX16" s="6">
        <f t="shared" si="13"/>
        <v>12.084622616915834</v>
      </c>
      <c r="AY16" s="225">
        <f t="shared" si="14"/>
        <v>0.26074032851545287</v>
      </c>
      <c r="AZ16" s="4">
        <f>'a7'!S16</f>
        <v>76827.872670499855</v>
      </c>
      <c r="BA16" s="4">
        <f>'a8'!M15</f>
        <v>1863.34542453826</v>
      </c>
      <c r="BB16" s="4">
        <f>'a13'!AA16</f>
        <v>8454.8268877540995</v>
      </c>
      <c r="BC16" s="4">
        <f>'a16'!X17</f>
        <v>-12918.536543924063</v>
      </c>
      <c r="BD16" s="4">
        <f>'a15'!CS16</f>
        <v>134939.98767268483</v>
      </c>
      <c r="BE16" s="4">
        <f>'a9'!Y16</f>
        <v>15435.901645444279</v>
      </c>
      <c r="BF16" s="4">
        <f t="shared" si="38"/>
        <v>191868.24904157044</v>
      </c>
      <c r="BG16" s="6">
        <f t="shared" si="15"/>
        <v>0.21117623064482888</v>
      </c>
      <c r="BH16" s="6">
        <f t="shared" si="16"/>
        <v>12.164564212556455</v>
      </c>
      <c r="BI16" s="225">
        <f t="shared" si="17"/>
        <v>0.30939859552570942</v>
      </c>
      <c r="BJ16" s="4">
        <f>'a7'!V16</f>
        <v>94504.662690690224</v>
      </c>
      <c r="BK16" s="4">
        <f>'a8'!O15</f>
        <v>2066.3739838770102</v>
      </c>
      <c r="BL16" s="4">
        <f>'a13'!AE16</f>
        <v>5451.2921182135015</v>
      </c>
      <c r="BM16" s="4">
        <f>'a16'!AB17</f>
        <v>-16482.310774534468</v>
      </c>
      <c r="BN16" s="4">
        <f>'a15'!DI16</f>
        <v>148330.75449721844</v>
      </c>
      <c r="BO16" s="4">
        <f>'a9'!AC16</f>
        <v>22223.63659784363</v>
      </c>
      <c r="BP16" s="4">
        <f t="shared" si="39"/>
        <v>209580.76193374407</v>
      </c>
      <c r="BQ16" s="6">
        <f t="shared" si="18"/>
        <v>0.2492179689849372</v>
      </c>
      <c r="BR16" s="6">
        <f t="shared" si="19"/>
        <v>12.252864442549303</v>
      </c>
      <c r="BS16" s="225">
        <f t="shared" si="20"/>
        <v>0.36314453509106692</v>
      </c>
      <c r="BT16" s="4">
        <f>'a7'!Y16</f>
        <v>78869.578696543991</v>
      </c>
      <c r="BU16" s="4">
        <f>'a8'!Q15</f>
        <v>931.86398030288285</v>
      </c>
      <c r="BV16" s="4">
        <f>'a13'!AI16</f>
        <v>4170.5926993340854</v>
      </c>
      <c r="BW16" s="4">
        <f>'a16'!AF17</f>
        <v>-13999.759348311796</v>
      </c>
      <c r="BX16" s="4">
        <f>'a15'!DY16</f>
        <v>166153.84960760441</v>
      </c>
      <c r="BY16" s="4">
        <f>'a9'!AG16</f>
        <v>21436.457844479552</v>
      </c>
      <c r="BZ16" s="4">
        <f t="shared" si="40"/>
        <v>213757.80381069114</v>
      </c>
      <c r="CA16" s="6">
        <f t="shared" si="21"/>
        <v>0.25818913728193854</v>
      </c>
      <c r="CB16" s="6">
        <f t="shared" si="22"/>
        <v>12.272598895188432</v>
      </c>
      <c r="CC16" s="225">
        <f t="shared" si="23"/>
        <v>0.37515635769882189</v>
      </c>
      <c r="CD16" s="4">
        <f>'a7'!AB16</f>
        <v>103607.91173546169</v>
      </c>
      <c r="CE16" s="4">
        <f>'a8'!S15</f>
        <v>1303.4637029738319</v>
      </c>
      <c r="CF16" s="4">
        <f>'a13'!AM16</f>
        <v>20825.121736465353</v>
      </c>
      <c r="CG16" s="4">
        <f>'a16'!AJ17</f>
        <v>-14342.909474360873</v>
      </c>
      <c r="CH16" s="4">
        <f>'a15'!EO16</f>
        <v>163788.14549825981</v>
      </c>
      <c r="CI16" s="4">
        <f>'a9'!AK16</f>
        <v>63348.393391927893</v>
      </c>
      <c r="CJ16" s="4">
        <f t="shared" si="41"/>
        <v>210529.8761038981</v>
      </c>
      <c r="CK16" s="6">
        <f t="shared" si="24"/>
        <v>0.25125641226713474</v>
      </c>
      <c r="CL16" s="6">
        <f t="shared" si="25"/>
        <v>12.257382851268243</v>
      </c>
      <c r="CM16" s="225">
        <f t="shared" si="26"/>
        <v>0.36589476713417063</v>
      </c>
      <c r="CN16" s="4">
        <f>'a7'!AE16</f>
        <v>149425.26075239576</v>
      </c>
      <c r="CO16" s="4">
        <f>'a8'!U15</f>
        <v>1769.4670305126015</v>
      </c>
      <c r="CP16" s="4">
        <f>'a13'!AQ16</f>
        <v>15913.237521234947</v>
      </c>
      <c r="CQ16" s="4">
        <f>'a16'!AN17</f>
        <v>-18314.981842963713</v>
      </c>
      <c r="CR16" s="4">
        <f>'a15'!FE16</f>
        <v>150468.44564977693</v>
      </c>
      <c r="CS16" s="4">
        <f>'a9'!AO16</f>
        <v>88703.248950058638</v>
      </c>
      <c r="CT16" s="4">
        <f t="shared" si="43"/>
        <v>208788.71313038527</v>
      </c>
      <c r="CU16" s="6">
        <f t="shared" si="27"/>
        <v>0.24751686008450077</v>
      </c>
      <c r="CV16" s="6">
        <f t="shared" si="28"/>
        <v>12.24907807764059</v>
      </c>
      <c r="CW16" s="225">
        <f t="shared" si="29"/>
        <v>0.36083987813182056</v>
      </c>
      <c r="CX16" s="4">
        <f>'a7'!AH16</f>
        <v>77524.455456138749</v>
      </c>
      <c r="CY16" s="4">
        <f>'a8'!W15</f>
        <v>935.44731780637017</v>
      </c>
      <c r="CZ16" s="4">
        <f>'a13'!AU16</f>
        <v>32786.808850036097</v>
      </c>
      <c r="DA16" s="4">
        <f>'a16'!AR17</f>
        <v>-15210.088287206834</v>
      </c>
      <c r="DB16" s="4">
        <f>'a15'!FU16</f>
        <v>151894.33316789035</v>
      </c>
      <c r="DC16" s="4">
        <f>'a9'!AS16</f>
        <v>19699.174299674265</v>
      </c>
      <c r="DD16" s="4">
        <f t="shared" si="42"/>
        <v>227296.33488718412</v>
      </c>
      <c r="DE16" s="6">
        <f t="shared" si="30"/>
        <v>0.28726627951786254</v>
      </c>
      <c r="DF16" s="6">
        <f t="shared" si="31"/>
        <v>12.33400988514919</v>
      </c>
      <c r="DG16" s="225">
        <f t="shared" si="32"/>
        <v>0.41253555088265587</v>
      </c>
    </row>
    <row r="17" spans="1:111" x14ac:dyDescent="0.2">
      <c r="A17" s="1">
        <v>1992</v>
      </c>
      <c r="B17" s="4">
        <f>'a7'!D17</f>
        <v>91613.225269060975</v>
      </c>
      <c r="C17" s="4">
        <f>'a8'!C16</f>
        <v>1649.9441124653451</v>
      </c>
      <c r="D17" s="4">
        <f>'a13'!G17</f>
        <v>5070.8406413117646</v>
      </c>
      <c r="E17" s="4">
        <f>'a16'!D18</f>
        <v>-16272.691596267716</v>
      </c>
      <c r="F17" s="4">
        <f>'a15'!Q17</f>
        <v>145987.02493923332</v>
      </c>
      <c r="G17" s="4">
        <f>'a9'!E17</f>
        <v>30521.482914151686</v>
      </c>
      <c r="H17" s="4">
        <f t="shared" si="33"/>
        <v>195876.91633918666</v>
      </c>
      <c r="I17" s="6">
        <f t="shared" si="0"/>
        <v>0.21978577539755828</v>
      </c>
      <c r="J17" s="6">
        <f t="shared" si="1"/>
        <v>12.185241763090676</v>
      </c>
      <c r="K17" s="225">
        <f t="shared" si="2"/>
        <v>0.32198445607739679</v>
      </c>
      <c r="L17" s="4">
        <f>'a7'!G17</f>
        <v>78299.07827666869</v>
      </c>
      <c r="M17" s="4">
        <f>'a8'!E16</f>
        <v>751.58289218060747</v>
      </c>
      <c r="N17" s="4">
        <f>'a13'!K17</f>
        <v>6202.8138781638036</v>
      </c>
      <c r="O17" s="4">
        <f>'a16'!H18</f>
        <v>-11097.059096064773</v>
      </c>
      <c r="P17" s="4">
        <f>'a15'!AG17</f>
        <v>127470.34024502737</v>
      </c>
      <c r="Q17" s="4">
        <f>'a9'!I17</f>
        <v>22834.286056107579</v>
      </c>
      <c r="R17" s="4">
        <f t="shared" si="34"/>
        <v>178040.88724768753</v>
      </c>
      <c r="S17" s="6">
        <f t="shared" si="3"/>
        <v>0.18147875731063426</v>
      </c>
      <c r="T17" s="6">
        <f t="shared" si="4"/>
        <v>12.089768506535075</v>
      </c>
      <c r="U17" s="225">
        <f t="shared" si="5"/>
        <v>0.26387249105351346</v>
      </c>
      <c r="V17" s="4">
        <f>'a7'!J17</f>
        <v>49852.094751083489</v>
      </c>
      <c r="W17" s="4">
        <f>'a8'!G16</f>
        <v>619.13825127840585</v>
      </c>
      <c r="X17" s="4">
        <f>'a13'!O17</f>
        <v>178.8964570356886</v>
      </c>
      <c r="Y17" s="4">
        <f>'a16'!L18</f>
        <v>-11767.255284064015</v>
      </c>
      <c r="Z17" s="4">
        <f>'a15'!AW17</f>
        <v>125051.53911931977</v>
      </c>
      <c r="AA17" s="4">
        <f>'a9'!M17</f>
        <v>19383.134193133301</v>
      </c>
      <c r="AB17" s="4">
        <f t="shared" si="35"/>
        <v>143932.14085024165</v>
      </c>
      <c r="AC17" s="6">
        <f t="shared" si="6"/>
        <v>0.10822229655547624</v>
      </c>
      <c r="AD17" s="6">
        <f t="shared" si="7"/>
        <v>11.8770972233922</v>
      </c>
      <c r="AE17" s="225">
        <f t="shared" si="8"/>
        <v>0.13442528653309752</v>
      </c>
      <c r="AF17" s="4">
        <f>'a7'!M17</f>
        <v>71653.628088935686</v>
      </c>
      <c r="AG17" s="4">
        <f>'a8'!I16</f>
        <v>1159.3875040649257</v>
      </c>
      <c r="AH17" s="4">
        <f>'a13'!S17</f>
        <v>7434.9664808103362</v>
      </c>
      <c r="AI17" s="4">
        <f>'a16'!P18</f>
        <v>-13739.221996300854</v>
      </c>
      <c r="AJ17" s="4">
        <f>'a15'!BM17</f>
        <v>122858.6345202696</v>
      </c>
      <c r="AK17" s="4">
        <f>'a9'!Q17</f>
        <v>30329.562867811175</v>
      </c>
      <c r="AL17" s="4">
        <f t="shared" si="36"/>
        <v>157878.4442259036</v>
      </c>
      <c r="AM17" s="6">
        <f t="shared" si="9"/>
        <v>0.13817522458203108</v>
      </c>
      <c r="AN17" s="6">
        <f t="shared" si="10"/>
        <v>11.969580675572566</v>
      </c>
      <c r="AO17" s="225">
        <f t="shared" si="11"/>
        <v>0.1907174392498476</v>
      </c>
      <c r="AP17" s="4">
        <f>'a7'!P17</f>
        <v>59900.737982224804</v>
      </c>
      <c r="AQ17" s="4">
        <f>'a8'!K16</f>
        <v>735.17519224831278</v>
      </c>
      <c r="AR17" s="4">
        <f>'a13'!W17</f>
        <v>17726.746990966029</v>
      </c>
      <c r="AS17" s="4">
        <f>'a16'!T18</f>
        <v>-12777.631574403122</v>
      </c>
      <c r="AT17" s="4">
        <f>'a15'!CC17</f>
        <v>137150.79893209614</v>
      </c>
      <c r="AU17" s="4">
        <f>'a9'!U17</f>
        <v>30639.628251229027</v>
      </c>
      <c r="AV17" s="4">
        <f t="shared" si="37"/>
        <v>171361.0240796548</v>
      </c>
      <c r="AW17" s="6">
        <f t="shared" si="12"/>
        <v>0.16713219856242248</v>
      </c>
      <c r="AX17" s="6">
        <f t="shared" si="13"/>
        <v>12.051527861852181</v>
      </c>
      <c r="AY17" s="225">
        <f t="shared" si="14"/>
        <v>0.24059645453318293</v>
      </c>
      <c r="AZ17" s="4">
        <f>'a7'!S17</f>
        <v>77456.290497481721</v>
      </c>
      <c r="BA17" s="4">
        <f>'a8'!M16</f>
        <v>1862.4446379119017</v>
      </c>
      <c r="BB17" s="4">
        <f>'a13'!AA17</f>
        <v>6792.7580590915832</v>
      </c>
      <c r="BC17" s="4">
        <f>'a16'!X18</f>
        <v>-14027.892830954417</v>
      </c>
      <c r="BD17" s="4">
        <f>'a15'!CS17</f>
        <v>138209.74761447238</v>
      </c>
      <c r="BE17" s="4">
        <f>'a9'!Y17</f>
        <v>16745.80209087699</v>
      </c>
      <c r="BF17" s="4">
        <f t="shared" si="38"/>
        <v>191685.10124921429</v>
      </c>
      <c r="BG17" s="6">
        <f t="shared" si="15"/>
        <v>0.2107828781918599</v>
      </c>
      <c r="BH17" s="6">
        <f t="shared" si="16"/>
        <v>12.16360920691702</v>
      </c>
      <c r="BI17" s="225">
        <f t="shared" si="17"/>
        <v>0.30881730966285487</v>
      </c>
      <c r="BJ17" s="4">
        <f>'a7'!V17</f>
        <v>94893.733142707701</v>
      </c>
      <c r="BK17" s="4">
        <f>'a8'!O16</f>
        <v>2029.7563280318534</v>
      </c>
      <c r="BL17" s="4">
        <f>'a13'!AE17</f>
        <v>4636.9000874555231</v>
      </c>
      <c r="BM17" s="4">
        <f>'a16'!AB18</f>
        <v>-17625.145927286092</v>
      </c>
      <c r="BN17" s="4">
        <f>'a15'!DI17</f>
        <v>149712.54836069929</v>
      </c>
      <c r="BO17" s="4">
        <f>'a9'!AC17</f>
        <v>24068.966704086026</v>
      </c>
      <c r="BP17" s="4">
        <f t="shared" si="39"/>
        <v>207549.0689594904</v>
      </c>
      <c r="BQ17" s="6">
        <f t="shared" si="18"/>
        <v>0.24485443609807361</v>
      </c>
      <c r="BR17" s="6">
        <f t="shared" si="19"/>
        <v>12.243123067609838</v>
      </c>
      <c r="BS17" s="225">
        <f t="shared" si="20"/>
        <v>0.35721522608674894</v>
      </c>
      <c r="BT17" s="4">
        <f>'a7'!Y17</f>
        <v>78923.221133668078</v>
      </c>
      <c r="BU17" s="4">
        <f>'a8'!Q16</f>
        <v>917.59692061303747</v>
      </c>
      <c r="BV17" s="4">
        <f>'a13'!AI17</f>
        <v>3576.2272076533127</v>
      </c>
      <c r="BW17" s="4">
        <f>'a16'!AF18</f>
        <v>-15184.052708878799</v>
      </c>
      <c r="BX17" s="4">
        <f>'a15'!DY17</f>
        <v>166825.96723763188</v>
      </c>
      <c r="BY17" s="4">
        <f>'a9'!AG17</f>
        <v>23428.997190648861</v>
      </c>
      <c r="BZ17" s="4">
        <f t="shared" si="40"/>
        <v>210712.36567942559</v>
      </c>
      <c r="CA17" s="6">
        <f t="shared" si="21"/>
        <v>0.25164835104647537</v>
      </c>
      <c r="CB17" s="6">
        <f t="shared" si="22"/>
        <v>12.258249286629384</v>
      </c>
      <c r="CC17" s="225">
        <f t="shared" si="23"/>
        <v>0.36642214268643086</v>
      </c>
      <c r="CD17" s="4">
        <f>'a7'!AB17</f>
        <v>103473.62287660796</v>
      </c>
      <c r="CE17" s="4">
        <f>'a8'!S16</f>
        <v>1283.8709356122292</v>
      </c>
      <c r="CF17" s="4">
        <f>'a13'!AM17</f>
        <v>19972.934482286517</v>
      </c>
      <c r="CG17" s="4">
        <f>'a16'!AJ18</f>
        <v>-15354.802979003789</v>
      </c>
      <c r="CH17" s="4">
        <f>'a15'!EO17</f>
        <v>165239.61992992458</v>
      </c>
      <c r="CI17" s="4">
        <f>'a9'!AK17</f>
        <v>70467.958613539085</v>
      </c>
      <c r="CJ17" s="4">
        <f t="shared" si="41"/>
        <v>202863.41569627615</v>
      </c>
      <c r="CK17" s="6">
        <f t="shared" si="24"/>
        <v>0.23479090663295565</v>
      </c>
      <c r="CL17" s="6">
        <f t="shared" si="25"/>
        <v>12.220288202490472</v>
      </c>
      <c r="CM17" s="225">
        <f t="shared" si="26"/>
        <v>0.34331626703774154</v>
      </c>
      <c r="CN17" s="4">
        <f>'a7'!AE17</f>
        <v>148625.04710043635</v>
      </c>
      <c r="CO17" s="4">
        <f>'a8'!U16</f>
        <v>1705.8714492348458</v>
      </c>
      <c r="CP17" s="4">
        <f>'a13'!AQ17</f>
        <v>12062.36389221904</v>
      </c>
      <c r="CQ17" s="4">
        <f>'a16'!AN18</f>
        <v>-19634.915006220184</v>
      </c>
      <c r="CR17" s="4">
        <f>'a15'!FE17</f>
        <v>152388.06592775765</v>
      </c>
      <c r="CS17" s="4">
        <f>'a9'!AO17</f>
        <v>96133.27679453828</v>
      </c>
      <c r="CT17" s="4">
        <f t="shared" si="43"/>
        <v>197307.28511965458</v>
      </c>
      <c r="CU17" s="6">
        <f t="shared" si="27"/>
        <v>0.22285782481300082</v>
      </c>
      <c r="CV17" s="6">
        <f t="shared" si="28"/>
        <v>12.192517615402291</v>
      </c>
      <c r="CW17" s="225">
        <f t="shared" si="29"/>
        <v>0.32641306876230369</v>
      </c>
      <c r="CX17" s="4">
        <f>'a7'!AH17</f>
        <v>77819.085667040097</v>
      </c>
      <c r="CY17" s="4">
        <f>'a8'!W16</f>
        <v>906.36479107196089</v>
      </c>
      <c r="CZ17" s="4">
        <f>'a13'!AU17</f>
        <v>26344.857090467853</v>
      </c>
      <c r="DA17" s="4">
        <f>'a16'!AR18</f>
        <v>-16666.750768141843</v>
      </c>
      <c r="DB17" s="4">
        <f>'a15'!FU17</f>
        <v>153598.95172930375</v>
      </c>
      <c r="DC17" s="4">
        <f>'a9'!AS17</f>
        <v>20931.065569388262</v>
      </c>
      <c r="DD17" s="4">
        <f t="shared" si="42"/>
        <v>220165.07814928159</v>
      </c>
      <c r="DE17" s="6">
        <f t="shared" si="30"/>
        <v>0.2719502481613354</v>
      </c>
      <c r="DF17" s="6">
        <f t="shared" si="31"/>
        <v>12.302132899182771</v>
      </c>
      <c r="DG17" s="225">
        <f t="shared" si="32"/>
        <v>0.39313289970705156</v>
      </c>
    </row>
    <row r="18" spans="1:111" x14ac:dyDescent="0.2">
      <c r="A18" s="1">
        <v>1993</v>
      </c>
      <c r="B18" s="4">
        <f>'a7'!D18</f>
        <v>91743.686648424235</v>
      </c>
      <c r="C18" s="4">
        <f>'a8'!C17</f>
        <v>1682.1822204986593</v>
      </c>
      <c r="D18" s="4">
        <f>'a13'!G18</f>
        <v>9598.43000805478</v>
      </c>
      <c r="E18" s="4">
        <f>'a16'!D19</f>
        <v>-17028.461489281868</v>
      </c>
      <c r="F18" s="4">
        <f>'a15'!Q18</f>
        <v>148128.02116668804</v>
      </c>
      <c r="G18" s="4">
        <f>'a9'!E18</f>
        <v>32907.814446508499</v>
      </c>
      <c r="H18" s="4">
        <f t="shared" si="33"/>
        <v>199533.86188737667</v>
      </c>
      <c r="I18" s="6">
        <f t="shared" si="0"/>
        <v>0.22763991594301061</v>
      </c>
      <c r="J18" s="6">
        <f t="shared" si="1"/>
        <v>12.203739234680221</v>
      </c>
      <c r="K18" s="225">
        <f t="shared" si="2"/>
        <v>0.33324336208754068</v>
      </c>
      <c r="L18" s="4">
        <f>'a7'!G18</f>
        <v>80339.392769023601</v>
      </c>
      <c r="M18" s="4">
        <f>'a8'!E17</f>
        <v>770.72021821554995</v>
      </c>
      <c r="N18" s="4">
        <f>'a13'!K18</f>
        <v>4068.5817597290297</v>
      </c>
      <c r="O18" s="4">
        <f>'a16'!H19</f>
        <v>-11589.741405758143</v>
      </c>
      <c r="P18" s="4">
        <f>'a15'!AG18</f>
        <v>129646.82062752897</v>
      </c>
      <c r="Q18" s="4">
        <f>'a9'!I18</f>
        <v>24667.368889796511</v>
      </c>
      <c r="R18" s="4">
        <f t="shared" si="34"/>
        <v>177797.68486072693</v>
      </c>
      <c r="S18" s="6">
        <f t="shared" si="3"/>
        <v>0.1809564236573144</v>
      </c>
      <c r="T18" s="6">
        <f t="shared" si="4"/>
        <v>12.088401580946385</v>
      </c>
      <c r="U18" s="225">
        <f t="shared" si="5"/>
        <v>0.26304048076219277</v>
      </c>
      <c r="V18" s="4">
        <f>'a7'!J18</f>
        <v>50235.668837997531</v>
      </c>
      <c r="W18" s="4">
        <f>'a8'!G17</f>
        <v>620.38024769816229</v>
      </c>
      <c r="X18" s="4">
        <f>'a13'!O18</f>
        <v>132.54189976172543</v>
      </c>
      <c r="Y18" s="4">
        <f>'a16'!L19</f>
        <v>-12851.151924420026</v>
      </c>
      <c r="Z18" s="4">
        <f>'a15'!AW18</f>
        <v>131154.76445780983</v>
      </c>
      <c r="AA18" s="4">
        <f>'a9'!M18</f>
        <v>20818.689447370194</v>
      </c>
      <c r="AB18" s="4">
        <f t="shared" si="35"/>
        <v>147853.13382377889</v>
      </c>
      <c r="AC18" s="6">
        <f t="shared" si="6"/>
        <v>0.11664354031917816</v>
      </c>
      <c r="AD18" s="6">
        <f t="shared" si="7"/>
        <v>11.903974721023383</v>
      </c>
      <c r="AE18" s="225">
        <f t="shared" si="8"/>
        <v>0.15078488563573419</v>
      </c>
      <c r="AF18" s="4">
        <f>'a7'!M18</f>
        <v>71802.364910571749</v>
      </c>
      <c r="AG18" s="4">
        <f>'a8'!I17</f>
        <v>1176.5024217333657</v>
      </c>
      <c r="AH18" s="4">
        <f>'a13'!S18</f>
        <v>5346.5170998787853</v>
      </c>
      <c r="AI18" s="4">
        <f>'a16'!P19</f>
        <v>-14116.39846284347</v>
      </c>
      <c r="AJ18" s="4">
        <f>'a15'!BM18</f>
        <v>125584.58197391564</v>
      </c>
      <c r="AK18" s="4">
        <f>'a9'!Q18</f>
        <v>32839.531039718437</v>
      </c>
      <c r="AL18" s="4">
        <f t="shared" si="36"/>
        <v>155777.53448180429</v>
      </c>
      <c r="AM18" s="6">
        <f t="shared" si="9"/>
        <v>0.13366303259392961</v>
      </c>
      <c r="AN18" s="6">
        <f t="shared" si="10"/>
        <v>11.956184207424853</v>
      </c>
      <c r="AO18" s="225">
        <f t="shared" si="11"/>
        <v>0.18256337478688386</v>
      </c>
      <c r="AP18" s="4">
        <f>'a7'!P18</f>
        <v>60104.538922987347</v>
      </c>
      <c r="AQ18" s="4">
        <f>'a8'!K17</f>
        <v>734.4967762268767</v>
      </c>
      <c r="AR18" s="4">
        <f>'a13'!W18</f>
        <v>12105.752031646178</v>
      </c>
      <c r="AS18" s="4">
        <f>'a16'!T19</f>
        <v>-13696.302420481652</v>
      </c>
      <c r="AT18" s="4">
        <f>'a15'!CC18</f>
        <v>139251.53913638834</v>
      </c>
      <c r="AU18" s="4">
        <f>'a9'!U18</f>
        <v>33194.731375415606</v>
      </c>
      <c r="AV18" s="4">
        <f t="shared" si="37"/>
        <v>164570.7962951246</v>
      </c>
      <c r="AW18" s="6">
        <f t="shared" si="12"/>
        <v>0.15254860614832927</v>
      </c>
      <c r="AX18" s="6">
        <f t="shared" si="13"/>
        <v>12.011096129218572</v>
      </c>
      <c r="AY18" s="225">
        <f t="shared" si="14"/>
        <v>0.21598676258985916</v>
      </c>
      <c r="AZ18" s="4">
        <f>'a7'!S18</f>
        <v>77935.180101772683</v>
      </c>
      <c r="BA18" s="4">
        <f>'a8'!M17</f>
        <v>1916.5694245694531</v>
      </c>
      <c r="BB18" s="4">
        <f>'a13'!AA18</f>
        <v>5279.4707043998515</v>
      </c>
      <c r="BC18" s="4">
        <f>'a16'!X19</f>
        <v>-14604.791977929561</v>
      </c>
      <c r="BD18" s="4">
        <f>'a15'!CS18</f>
        <v>140803.01390439735</v>
      </c>
      <c r="BE18" s="4">
        <f>'a9'!Y18</f>
        <v>18048.715198133723</v>
      </c>
      <c r="BF18" s="4">
        <f t="shared" si="38"/>
        <v>191364.15753450658</v>
      </c>
      <c r="BG18" s="6">
        <f t="shared" si="15"/>
        <v>0.210093576967853</v>
      </c>
      <c r="BH18" s="6">
        <f t="shared" si="16"/>
        <v>12.161933475754768</v>
      </c>
      <c r="BI18" s="225">
        <f t="shared" si="17"/>
        <v>0.3077973378487221</v>
      </c>
      <c r="BJ18" s="4">
        <f>'a7'!V18</f>
        <v>94711.169408378162</v>
      </c>
      <c r="BK18" s="4">
        <f>'a8'!O17</f>
        <v>2075.2966453440108</v>
      </c>
      <c r="BL18" s="4">
        <f>'a13'!AE18</f>
        <v>3426.7117651781177</v>
      </c>
      <c r="BM18" s="4">
        <f>'a16'!AB19</f>
        <v>-18266.25886476109</v>
      </c>
      <c r="BN18" s="4">
        <f>'a15'!DI18</f>
        <v>151369.50048088955</v>
      </c>
      <c r="BO18" s="4">
        <f>'a9'!AC18</f>
        <v>25813.440306177752</v>
      </c>
      <c r="BP18" s="4">
        <f t="shared" si="39"/>
        <v>205427.682483507</v>
      </c>
      <c r="BQ18" s="6">
        <f t="shared" si="18"/>
        <v>0.24029826556886186</v>
      </c>
      <c r="BR18" s="6">
        <f t="shared" si="19"/>
        <v>12.232849340927626</v>
      </c>
      <c r="BS18" s="225">
        <f t="shared" si="20"/>
        <v>0.35096188910882792</v>
      </c>
      <c r="BT18" s="4">
        <f>'a7'!Y18</f>
        <v>78784.522081784657</v>
      </c>
      <c r="BU18" s="4">
        <f>'a8'!Q17</f>
        <v>940.39287126728448</v>
      </c>
      <c r="BV18" s="4">
        <f>'a13'!AI18</f>
        <v>2631.1513941211783</v>
      </c>
      <c r="BW18" s="4">
        <f>'a16'!AF19</f>
        <v>-15444.224664896172</v>
      </c>
      <c r="BX18" s="4">
        <f>'a15'!DY18</f>
        <v>167609.60412944629</v>
      </c>
      <c r="BY18" s="4">
        <f>'a9'!AG18</f>
        <v>25374.175791787435</v>
      </c>
      <c r="BZ18" s="4">
        <f t="shared" si="40"/>
        <v>208206.87714866851</v>
      </c>
      <c r="CA18" s="6">
        <f t="shared" si="21"/>
        <v>0.24626723207812631</v>
      </c>
      <c r="CB18" s="6">
        <f t="shared" si="22"/>
        <v>12.246287466071218</v>
      </c>
      <c r="CC18" s="225">
        <f t="shared" si="23"/>
        <v>0.35914130904802533</v>
      </c>
      <c r="CD18" s="4">
        <f>'a7'!AB18</f>
        <v>103198.92740093356</v>
      </c>
      <c r="CE18" s="4">
        <f>'a8'!S17</f>
        <v>1309.961267255934</v>
      </c>
      <c r="CF18" s="4">
        <f>'a13'!AM18</f>
        <v>18902.705433620056</v>
      </c>
      <c r="CG18" s="4">
        <f>'a16'!AJ19</f>
        <v>-16517.801804687799</v>
      </c>
      <c r="CH18" s="4">
        <f>'a15'!EO18</f>
        <v>168643.33704969846</v>
      </c>
      <c r="CI18" s="4">
        <f>'a9'!AK18</f>
        <v>77993.535320737108</v>
      </c>
      <c r="CJ18" s="4">
        <f t="shared" si="41"/>
        <v>196233.63275882718</v>
      </c>
      <c r="CK18" s="6">
        <f t="shared" si="24"/>
        <v>0.22055190682002748</v>
      </c>
      <c r="CL18" s="6">
        <f t="shared" si="25"/>
        <v>12.187061232211665</v>
      </c>
      <c r="CM18" s="225">
        <f t="shared" si="26"/>
        <v>0.32309191726323522</v>
      </c>
      <c r="CN18" s="4">
        <f>'a7'!AE18</f>
        <v>149482.32139563272</v>
      </c>
      <c r="CO18" s="4">
        <f>'a8'!U17</f>
        <v>1699.8513848502525</v>
      </c>
      <c r="CP18" s="4">
        <f>'a13'!AQ18</f>
        <v>24894.014225119037</v>
      </c>
      <c r="CQ18" s="4">
        <f>'a16'!AN19</f>
        <v>-21350.920929789583</v>
      </c>
      <c r="CR18" s="4">
        <f>'a15'!FE18</f>
        <v>154793.85565002332</v>
      </c>
      <c r="CS18" s="4">
        <f>'a9'!AO18</f>
        <v>103843.56337728705</v>
      </c>
      <c r="CT18" s="4">
        <f t="shared" si="43"/>
        <v>203975.70696369844</v>
      </c>
      <c r="CU18" s="6">
        <f t="shared" si="27"/>
        <v>0.2371798106586494</v>
      </c>
      <c r="CV18" s="6">
        <f t="shared" si="28"/>
        <v>12.225756182224067</v>
      </c>
      <c r="CW18" s="225">
        <f t="shared" si="29"/>
        <v>0.34664447703595108</v>
      </c>
      <c r="CX18" s="4">
        <f>'a7'!AH18</f>
        <v>77829.805267825417</v>
      </c>
      <c r="CY18" s="4">
        <f>'a8'!W17</f>
        <v>911.21293625265287</v>
      </c>
      <c r="CZ18" s="4">
        <f>'a13'!AU18</f>
        <v>23135.214894226214</v>
      </c>
      <c r="DA18" s="4">
        <f>'a16'!AR19</f>
        <v>-17606.986053530149</v>
      </c>
      <c r="DB18" s="4">
        <f>'a15'!FU18</f>
        <v>156266.23270528959</v>
      </c>
      <c r="DC18" s="4">
        <f>'a9'!AS18</f>
        <v>22173.072564397371</v>
      </c>
      <c r="DD18" s="4">
        <f t="shared" si="42"/>
        <v>217451.19424941367</v>
      </c>
      <c r="DE18" s="6">
        <f t="shared" si="30"/>
        <v>0.26612155170066409</v>
      </c>
      <c r="DF18" s="6">
        <f t="shared" si="31"/>
        <v>12.289729710075148</v>
      </c>
      <c r="DG18" s="225">
        <f t="shared" si="32"/>
        <v>0.3855834170811287</v>
      </c>
    </row>
    <row r="19" spans="1:111" x14ac:dyDescent="0.2">
      <c r="A19" s="1">
        <v>1994</v>
      </c>
      <c r="B19" s="4">
        <f>'a7'!D19</f>
        <v>92313.130910145061</v>
      </c>
      <c r="C19" s="4">
        <f>'a8'!C18</f>
        <v>1711.4436314783561</v>
      </c>
      <c r="D19" s="4">
        <f>'a13'!G19</f>
        <v>13900.912996897321</v>
      </c>
      <c r="E19" s="4">
        <f>'a16'!D20</f>
        <v>-17107.024216921782</v>
      </c>
      <c r="F19" s="4">
        <f>'a15'!Q19</f>
        <v>149615.55063594403</v>
      </c>
      <c r="G19" s="4">
        <f>'a9'!E19</f>
        <v>35334.160831646739</v>
      </c>
      <c r="H19" s="4">
        <f t="shared" si="33"/>
        <v>203388.40949441792</v>
      </c>
      <c r="I19" s="6">
        <f t="shared" si="0"/>
        <v>0.23591845283832291</v>
      </c>
      <c r="J19" s="6">
        <f t="shared" si="1"/>
        <v>12.222872777169703</v>
      </c>
      <c r="K19" s="225">
        <f t="shared" si="2"/>
        <v>0.34488942709093001</v>
      </c>
      <c r="L19" s="4">
        <f>'a7'!G19</f>
        <v>84114.638638318022</v>
      </c>
      <c r="M19" s="4">
        <f>'a8'!E18</f>
        <v>779.85468243551406</v>
      </c>
      <c r="N19" s="4">
        <f>'a13'!K19</f>
        <v>6167.7776221230752</v>
      </c>
      <c r="O19" s="4">
        <f>'a16'!H20</f>
        <v>-11749.250346383107</v>
      </c>
      <c r="P19" s="4">
        <f>'a15'!AG19</f>
        <v>131041.45749332666</v>
      </c>
      <c r="Q19" s="4">
        <f>'a9'!I19</f>
        <v>26549.72328623019</v>
      </c>
      <c r="R19" s="4">
        <f t="shared" si="34"/>
        <v>183024.90012115444</v>
      </c>
      <c r="S19" s="6">
        <f t="shared" si="3"/>
        <v>0.19218308338623791</v>
      </c>
      <c r="T19" s="6">
        <f t="shared" si="4"/>
        <v>12.117377488803204</v>
      </c>
      <c r="U19" s="225">
        <f t="shared" si="5"/>
        <v>0.28067732488649522</v>
      </c>
      <c r="V19" s="4">
        <f>'a7'!J19</f>
        <v>51282.627756918999</v>
      </c>
      <c r="W19" s="4">
        <f>'a8'!G18</f>
        <v>614.52220898251608</v>
      </c>
      <c r="X19" s="4">
        <f>'a13'!O19</f>
        <v>186.08600627893239</v>
      </c>
      <c r="Y19" s="4">
        <f>'a16'!L20</f>
        <v>-12529.988088881837</v>
      </c>
      <c r="Z19" s="4">
        <f>'a15'!AW19</f>
        <v>130956.81590781575</v>
      </c>
      <c r="AA19" s="4">
        <f>'a9'!M19</f>
        <v>22258.403386692222</v>
      </c>
      <c r="AB19" s="4">
        <f t="shared" si="35"/>
        <v>147637.13819543962</v>
      </c>
      <c r="AC19" s="6">
        <f t="shared" si="6"/>
        <v>0.11617963950364112</v>
      </c>
      <c r="AD19" s="6">
        <f t="shared" si="7"/>
        <v>11.90251277328931</v>
      </c>
      <c r="AE19" s="225">
        <f t="shared" si="8"/>
        <v>0.14989503795844519</v>
      </c>
      <c r="AF19" s="4">
        <f>'a7'!M19</f>
        <v>71797.477750409715</v>
      </c>
      <c r="AG19" s="4">
        <f>'a8'!I18</f>
        <v>1167.3684903292908</v>
      </c>
      <c r="AH19" s="4">
        <f>'a13'!S19</f>
        <v>5217.2144027566383</v>
      </c>
      <c r="AI19" s="4">
        <f>'a16'!P20</f>
        <v>-13656.368148201476</v>
      </c>
      <c r="AJ19" s="4">
        <f>'a15'!BM19</f>
        <v>126370.48128709072</v>
      </c>
      <c r="AK19" s="4">
        <f>'a9'!Q19</f>
        <v>35309.609551514564</v>
      </c>
      <c r="AL19" s="4">
        <f t="shared" si="36"/>
        <v>154419.19574054104</v>
      </c>
      <c r="AM19" s="6">
        <f t="shared" si="9"/>
        <v>0.13074568442955925</v>
      </c>
      <c r="AN19" s="6">
        <f t="shared" si="10"/>
        <v>11.947426233589569</v>
      </c>
      <c r="AO19" s="225">
        <f t="shared" si="11"/>
        <v>0.17723263518966806</v>
      </c>
      <c r="AP19" s="4">
        <f>'a7'!P19</f>
        <v>60227.810473416561</v>
      </c>
      <c r="AQ19" s="4">
        <f>'a8'!K18</f>
        <v>729.15347547604927</v>
      </c>
      <c r="AR19" s="4">
        <f>'a13'!W19</f>
        <v>12817.895499100403</v>
      </c>
      <c r="AS19" s="4">
        <f>'a16'!T20</f>
        <v>-13587.674319029677</v>
      </c>
      <c r="AT19" s="4">
        <f>'a15'!CC19</f>
        <v>140555.19251945263</v>
      </c>
      <c r="AU19" s="4">
        <f>'a9'!U19</f>
        <v>35955.383256380366</v>
      </c>
      <c r="AV19" s="4">
        <f t="shared" si="37"/>
        <v>164057.84091655957</v>
      </c>
      <c r="AW19" s="6">
        <f t="shared" si="12"/>
        <v>0.15144691524708259</v>
      </c>
      <c r="AX19" s="6">
        <f t="shared" si="13"/>
        <v>12.007974333141968</v>
      </c>
      <c r="AY19" s="225">
        <f t="shared" si="14"/>
        <v>0.21408661053723016</v>
      </c>
      <c r="AZ19" s="4">
        <f>'a7'!S19</f>
        <v>78723.34183721352</v>
      </c>
      <c r="BA19" s="4">
        <f>'a8'!M18</f>
        <v>1968.048787032651</v>
      </c>
      <c r="BB19" s="4">
        <f>'a13'!AA19</f>
        <v>6099.6048463340794</v>
      </c>
      <c r="BC19" s="4">
        <f>'a16'!X20</f>
        <v>-14811.73850765918</v>
      </c>
      <c r="BD19" s="4">
        <f>'a15'!CS19</f>
        <v>141288.26889517502</v>
      </c>
      <c r="BE19" s="4">
        <f>'a9'!Y19</f>
        <v>19398.232887590744</v>
      </c>
      <c r="BF19" s="4">
        <f t="shared" si="38"/>
        <v>191901.24418347271</v>
      </c>
      <c r="BG19" s="6">
        <f t="shared" si="15"/>
        <v>0.21124709538109651</v>
      </c>
      <c r="BH19" s="6">
        <f t="shared" si="16"/>
        <v>12.164736165473849</v>
      </c>
      <c r="BI19" s="225">
        <f t="shared" si="17"/>
        <v>0.30950325857253419</v>
      </c>
      <c r="BJ19" s="4">
        <f>'a7'!V19</f>
        <v>94704.979487290402</v>
      </c>
      <c r="BK19" s="4">
        <f>'a8'!O18</f>
        <v>2120.5925125698459</v>
      </c>
      <c r="BL19" s="4">
        <f>'a13'!AE19</f>
        <v>3770.3940818305368</v>
      </c>
      <c r="BM19" s="4">
        <f>'a16'!AB20</f>
        <v>-18388.473890607416</v>
      </c>
      <c r="BN19" s="4">
        <f>'a15'!DI19</f>
        <v>153332.81256546368</v>
      </c>
      <c r="BO19" s="4">
        <f>'a9'!AC19</f>
        <v>27513.956982720432</v>
      </c>
      <c r="BP19" s="4">
        <f t="shared" si="39"/>
        <v>205905.75526125677</v>
      </c>
      <c r="BQ19" s="6">
        <f t="shared" si="18"/>
        <v>0.24132503797712479</v>
      </c>
      <c r="BR19" s="6">
        <f t="shared" si="19"/>
        <v>12.235173844355479</v>
      </c>
      <c r="BS19" s="225">
        <f t="shared" si="20"/>
        <v>0.35237675089076231</v>
      </c>
      <c r="BT19" s="4">
        <f>'a7'!Y19</f>
        <v>78701.601631010562</v>
      </c>
      <c r="BU19" s="4">
        <f>'a8'!Q18</f>
        <v>958.84191127373731</v>
      </c>
      <c r="BV19" s="4">
        <f>'a13'!AI19</f>
        <v>3450.016876185708</v>
      </c>
      <c r="BW19" s="4">
        <f>'a16'!AF20</f>
        <v>-15493.766562947736</v>
      </c>
      <c r="BX19" s="4">
        <f>'a15'!DY19</f>
        <v>168090.30629115881</v>
      </c>
      <c r="BY19" s="4">
        <f>'a9'!AG19</f>
        <v>27334.440901521404</v>
      </c>
      <c r="BZ19" s="4">
        <f t="shared" si="40"/>
        <v>207413.7173338859</v>
      </c>
      <c r="CA19" s="6">
        <f t="shared" si="21"/>
        <v>0.24456373702242581</v>
      </c>
      <c r="CB19" s="6">
        <f t="shared" si="22"/>
        <v>12.24247071209809</v>
      </c>
      <c r="CC19" s="225">
        <f t="shared" si="23"/>
        <v>0.35681815509483411</v>
      </c>
      <c r="CD19" s="4">
        <f>'a7'!AB19</f>
        <v>103846.66815244038</v>
      </c>
      <c r="CE19" s="4">
        <f>'a8'!S18</f>
        <v>1304.5093232300721</v>
      </c>
      <c r="CF19" s="4">
        <f>'a13'!AM19</f>
        <v>25348.555729262549</v>
      </c>
      <c r="CG19" s="4">
        <f>'a16'!AJ20</f>
        <v>-16647.650214977672</v>
      </c>
      <c r="CH19" s="4">
        <f>'a15'!EO19</f>
        <v>169660.05768293861</v>
      </c>
      <c r="CI19" s="4">
        <f>'a9'!AK19</f>
        <v>86093.701070450625</v>
      </c>
      <c r="CJ19" s="4">
        <f t="shared" si="41"/>
        <v>196113.93027921321</v>
      </c>
      <c r="CK19" s="6">
        <f t="shared" si="24"/>
        <v>0.22029481792271188</v>
      </c>
      <c r="CL19" s="6">
        <f t="shared" si="25"/>
        <v>12.186451046271417</v>
      </c>
      <c r="CM19" s="225">
        <f t="shared" si="26"/>
        <v>0.32272051373834221</v>
      </c>
      <c r="CN19" s="4">
        <f>'a7'!AE19</f>
        <v>151825.92351494441</v>
      </c>
      <c r="CO19" s="4">
        <f>'a8'!U18</f>
        <v>1692.9533593571221</v>
      </c>
      <c r="CP19" s="4">
        <f>'a13'!AQ19</f>
        <v>19161.964729807383</v>
      </c>
      <c r="CQ19" s="4">
        <f>'a16'!AN20</f>
        <v>-21749.400801639029</v>
      </c>
      <c r="CR19" s="4">
        <f>'a15'!FE19</f>
        <v>156375.93383919049</v>
      </c>
      <c r="CS19" s="4">
        <f>'a9'!AO19</f>
        <v>111859.30145779529</v>
      </c>
      <c r="CT19" s="4">
        <f t="shared" si="43"/>
        <v>193755.119824508</v>
      </c>
      <c r="CU19" s="6">
        <f t="shared" si="27"/>
        <v>0.21522872421494349</v>
      </c>
      <c r="CV19" s="6">
        <f t="shared" si="28"/>
        <v>12.174350371767149</v>
      </c>
      <c r="CW19" s="225">
        <f t="shared" si="29"/>
        <v>0.31535516349339821</v>
      </c>
      <c r="CX19" s="4">
        <f>'a7'!AH19</f>
        <v>78553.892398822107</v>
      </c>
      <c r="CY19" s="4">
        <f>'a8'!W18</f>
        <v>919.18690451092539</v>
      </c>
      <c r="CZ19" s="4">
        <f>'a13'!AU19</f>
        <v>24072.693548608178</v>
      </c>
      <c r="DA19" s="4">
        <f>'a16'!AR20</f>
        <v>-17246.850573865904</v>
      </c>
      <c r="DB19" s="4">
        <f>'a15'!FU19</f>
        <v>158933.69541124484</v>
      </c>
      <c r="DC19" s="4">
        <f>'a9'!AS19</f>
        <v>23384.285392157431</v>
      </c>
      <c r="DD19" s="4">
        <f t="shared" si="42"/>
        <v>220929.14539265179</v>
      </c>
      <c r="DE19" s="6">
        <f t="shared" si="30"/>
        <v>0.27359126015796636</v>
      </c>
      <c r="DF19" s="6">
        <f t="shared" si="31"/>
        <v>12.305597320010786</v>
      </c>
      <c r="DG19" s="225">
        <f t="shared" si="32"/>
        <v>0.39524159809284909</v>
      </c>
    </row>
    <row r="20" spans="1:111" x14ac:dyDescent="0.2">
      <c r="A20" s="1">
        <v>1995</v>
      </c>
      <c r="B20" s="4">
        <f>'a7'!D20</f>
        <v>92557.341296391271</v>
      </c>
      <c r="C20" s="4">
        <f>'a8'!C19</f>
        <v>1756.9262711053746</v>
      </c>
      <c r="D20" s="4">
        <f>'a13'!G20</f>
        <v>22751.493034106043</v>
      </c>
      <c r="E20" s="4">
        <f>'a16'!D21</f>
        <v>-16322.492584387326</v>
      </c>
      <c r="F20" s="4">
        <f>'a15'!Q20</f>
        <v>150772.7190138259</v>
      </c>
      <c r="G20" s="4">
        <f>'a9'!E20</f>
        <v>37806.121533942729</v>
      </c>
      <c r="H20" s="4">
        <f t="shared" si="33"/>
        <v>211952.93922599315</v>
      </c>
      <c r="I20" s="6">
        <f t="shared" si="0"/>
        <v>0.25431277108317363</v>
      </c>
      <c r="J20" s="6">
        <f t="shared" si="1"/>
        <v>12.26411954422883</v>
      </c>
      <c r="K20" s="225">
        <f t="shared" si="2"/>
        <v>0.36999520824014953</v>
      </c>
      <c r="L20" s="4">
        <f>'a7'!G20</f>
        <v>87913.753509447532</v>
      </c>
      <c r="M20" s="4">
        <f>'a8'!E19</f>
        <v>805.43252784205765</v>
      </c>
      <c r="N20" s="4">
        <f>'a13'!K20</f>
        <v>12151.275490527232</v>
      </c>
      <c r="O20" s="4">
        <f>'a16'!H21</f>
        <v>-11459.883500342226</v>
      </c>
      <c r="P20" s="4">
        <f>'a15'!AG20</f>
        <v>133710.14946938635</v>
      </c>
      <c r="Q20" s="4">
        <f>'a9'!I20</f>
        <v>28760.357736245543</v>
      </c>
      <c r="R20" s="4">
        <f t="shared" si="34"/>
        <v>193554.93723277334</v>
      </c>
      <c r="S20" s="6">
        <f t="shared" si="3"/>
        <v>0.21479878557092538</v>
      </c>
      <c r="T20" s="6">
        <f t="shared" si="4"/>
        <v>12.173316664503872</v>
      </c>
      <c r="U20" s="225">
        <f t="shared" si="5"/>
        <v>0.31472597410051834</v>
      </c>
      <c r="V20" s="4">
        <f>'a7'!J20</f>
        <v>52657.813488077969</v>
      </c>
      <c r="W20" s="4">
        <f>'a8'!G19</f>
        <v>617.49060744708549</v>
      </c>
      <c r="X20" s="4">
        <f>'a13'!O20</f>
        <v>288.26303246314814</v>
      </c>
      <c r="Y20" s="4">
        <f>'a16'!L21</f>
        <v>-12083.062643449641</v>
      </c>
      <c r="Z20" s="4">
        <f>'a15'!AW20</f>
        <v>134054.66176330126</v>
      </c>
      <c r="AA20" s="4">
        <f>'a9'!M20</f>
        <v>23715.479127776292</v>
      </c>
      <c r="AB20" s="4">
        <f t="shared" si="35"/>
        <v>151202.19651261647</v>
      </c>
      <c r="AC20" s="6">
        <f t="shared" si="6"/>
        <v>0.12383643086322249</v>
      </c>
      <c r="AD20" s="6">
        <f t="shared" si="7"/>
        <v>11.926373269821894</v>
      </c>
      <c r="AE20" s="225">
        <f t="shared" si="8"/>
        <v>0.16441827085085775</v>
      </c>
      <c r="AF20" s="4">
        <f>'a7'!M20</f>
        <v>71736.41339481964</v>
      </c>
      <c r="AG20" s="4">
        <f>'a8'!I19</f>
        <v>1180.8817825281214</v>
      </c>
      <c r="AH20" s="4">
        <f>'a13'!S20</f>
        <v>8409.4941747269695</v>
      </c>
      <c r="AI20" s="4">
        <f>'a16'!P21</f>
        <v>-12930.176994820422</v>
      </c>
      <c r="AJ20" s="4">
        <f>'a15'!BM20</f>
        <v>126858.45890328617</v>
      </c>
      <c r="AK20" s="4">
        <f>'a9'!Q20</f>
        <v>37809.787195752542</v>
      </c>
      <c r="AL20" s="4">
        <f t="shared" si="36"/>
        <v>156264.40228225981</v>
      </c>
      <c r="AM20" s="6">
        <f t="shared" si="9"/>
        <v>0.13470869435767271</v>
      </c>
      <c r="AN20" s="6">
        <f t="shared" si="10"/>
        <v>11.959304737957293</v>
      </c>
      <c r="AO20" s="225">
        <f t="shared" si="11"/>
        <v>0.18446275653732741</v>
      </c>
      <c r="AP20" s="4">
        <f>'a7'!P20</f>
        <v>60804.881329208743</v>
      </c>
      <c r="AQ20" s="4">
        <f>'a8'!K19</f>
        <v>739.07074172074317</v>
      </c>
      <c r="AR20" s="4">
        <f>'a13'!W20</f>
        <v>23260.738746383093</v>
      </c>
      <c r="AS20" s="4">
        <f>'a16'!T21</f>
        <v>-13467.48193175672</v>
      </c>
      <c r="AT20" s="4">
        <f>'a15'!CC20</f>
        <v>142799.62730842261</v>
      </c>
      <c r="AU20" s="4">
        <f>'a9'!U20</f>
        <v>38826.266373663129</v>
      </c>
      <c r="AV20" s="4">
        <f t="shared" si="37"/>
        <v>174571.49907859461</v>
      </c>
      <c r="AW20" s="6">
        <f t="shared" si="12"/>
        <v>0.17402743983059354</v>
      </c>
      <c r="AX20" s="6">
        <f t="shared" si="13"/>
        <v>12.070089673545485</v>
      </c>
      <c r="AY20" s="225">
        <f t="shared" si="14"/>
        <v>0.25189452260812112</v>
      </c>
      <c r="AZ20" s="4">
        <f>'a7'!S20</f>
        <v>78931.668370221218</v>
      </c>
      <c r="BA20" s="4">
        <f>'a8'!M19</f>
        <v>2048.559546399687</v>
      </c>
      <c r="BB20" s="4">
        <f>'a13'!AA20</f>
        <v>9746.1327703048883</v>
      </c>
      <c r="BC20" s="4">
        <f>'a16'!X21</f>
        <v>-14189.934978649404</v>
      </c>
      <c r="BD20" s="4">
        <f>'a15'!CS20</f>
        <v>144411.39821672076</v>
      </c>
      <c r="BE20" s="4">
        <f>'a9'!Y20</f>
        <v>20736.310461928962</v>
      </c>
      <c r="BF20" s="4">
        <f t="shared" si="38"/>
        <v>198162.95391666851</v>
      </c>
      <c r="BG20" s="6">
        <f t="shared" si="15"/>
        <v>0.22469557243695215</v>
      </c>
      <c r="BH20" s="6">
        <f t="shared" si="16"/>
        <v>12.196844970777352</v>
      </c>
      <c r="BI20" s="225">
        <f t="shared" si="17"/>
        <v>0.32904701185038726</v>
      </c>
      <c r="BJ20" s="4">
        <f>'a7'!V20</f>
        <v>94431.119880980288</v>
      </c>
      <c r="BK20" s="4">
        <f>'a8'!O19</f>
        <v>2177.9671983473422</v>
      </c>
      <c r="BL20" s="4">
        <f>'a13'!AE20</f>
        <v>5613.722393901654</v>
      </c>
      <c r="BM20" s="4">
        <f>'a16'!AB21</f>
        <v>-17591.66386034168</v>
      </c>
      <c r="BN20" s="4">
        <f>'a15'!DI20</f>
        <v>153706.70993743336</v>
      </c>
      <c r="BO20" s="4">
        <f>'a9'!AC20</f>
        <v>29225.560879408873</v>
      </c>
      <c r="BP20" s="4">
        <f t="shared" si="39"/>
        <v>206934.32747256474</v>
      </c>
      <c r="BQ20" s="6">
        <f t="shared" si="18"/>
        <v>0.24353413587106471</v>
      </c>
      <c r="BR20" s="6">
        <f t="shared" si="19"/>
        <v>12.240156763323711</v>
      </c>
      <c r="BS20" s="225">
        <f t="shared" si="20"/>
        <v>0.35540971764234752</v>
      </c>
      <c r="BT20" s="4">
        <f>'a7'!Y20</f>
        <v>78627.286011601653</v>
      </c>
      <c r="BU20" s="4">
        <f>'a8'!Q19</f>
        <v>981.26909622282244</v>
      </c>
      <c r="BV20" s="4">
        <f>'a13'!AI20</f>
        <v>5940.9043948971621</v>
      </c>
      <c r="BW20" s="4">
        <f>'a16'!AF21</f>
        <v>-14638.470520606017</v>
      </c>
      <c r="BX20" s="4">
        <f>'a15'!DY20</f>
        <v>169706.18427653977</v>
      </c>
      <c r="BY20" s="4">
        <f>'a9'!AG20</f>
        <v>29346.319149418487</v>
      </c>
      <c r="BZ20" s="4">
        <f t="shared" si="40"/>
        <v>210289.58501301409</v>
      </c>
      <c r="CA20" s="6">
        <f t="shared" si="21"/>
        <v>0.25074033129880935</v>
      </c>
      <c r="CB20" s="6">
        <f t="shared" si="22"/>
        <v>12.256240836037474</v>
      </c>
      <c r="CC20" s="225">
        <f t="shared" si="23"/>
        <v>0.36519965363808332</v>
      </c>
      <c r="CD20" s="4">
        <f>'a7'!AB20</f>
        <v>104187.88645486483</v>
      </c>
      <c r="CE20" s="4">
        <f>'a8'!S19</f>
        <v>1314.3532701562926</v>
      </c>
      <c r="CF20" s="4">
        <f>'a13'!AM20</f>
        <v>36155.377812193976</v>
      </c>
      <c r="CG20" s="4">
        <f>'a16'!AJ21</f>
        <v>-16352.714721216675</v>
      </c>
      <c r="CH20" s="4">
        <f>'a15'!EO20</f>
        <v>172075.19489955329</v>
      </c>
      <c r="CI20" s="4">
        <f>'a9'!AK20</f>
        <v>94387.638774407664</v>
      </c>
      <c r="CJ20" s="4">
        <f t="shared" si="41"/>
        <v>201678.10567098774</v>
      </c>
      <c r="CK20" s="6">
        <f t="shared" si="24"/>
        <v>0.23224517785305721</v>
      </c>
      <c r="CL20" s="6">
        <f t="shared" si="25"/>
        <v>12.214428169071695</v>
      </c>
      <c r="CM20" s="225">
        <f t="shared" si="26"/>
        <v>0.33974942466369462</v>
      </c>
      <c r="CN20" s="4">
        <f>'a7'!AE20</f>
        <v>153618.60714809442</v>
      </c>
      <c r="CO20" s="4">
        <f>'a8'!U19</f>
        <v>1696.4592310384385</v>
      </c>
      <c r="CP20" s="4">
        <f>'a13'!AQ20</f>
        <v>19005.835932333168</v>
      </c>
      <c r="CQ20" s="4">
        <f>'a16'!AN21</f>
        <v>-20619.887653473786</v>
      </c>
      <c r="CR20" s="4">
        <f>'a15'!FE20</f>
        <v>156233.16382955012</v>
      </c>
      <c r="CS20" s="4">
        <f>'a9'!AO20</f>
        <v>119906.64195338586</v>
      </c>
      <c r="CT20" s="4">
        <f t="shared" si="43"/>
        <v>188331.07730311807</v>
      </c>
      <c r="CU20" s="6">
        <f t="shared" si="27"/>
        <v>0.20357933219471189</v>
      </c>
      <c r="CV20" s="6">
        <f t="shared" si="28"/>
        <v>12.145956742467224</v>
      </c>
      <c r="CW20" s="225">
        <f t="shared" si="29"/>
        <v>0.29807273643155979</v>
      </c>
      <c r="CX20" s="4">
        <f>'a7'!AH20</f>
        <v>78885.420885849759</v>
      </c>
      <c r="CY20" s="4">
        <f>'a8'!W19</f>
        <v>938.47868501796211</v>
      </c>
      <c r="CZ20" s="4">
        <f>'a13'!AU20</f>
        <v>28391.074270130375</v>
      </c>
      <c r="DA20" s="4">
        <f>'a16'!AR21</f>
        <v>-16065.445947492488</v>
      </c>
      <c r="DB20" s="4">
        <f>'a15'!FU20</f>
        <v>159497.96489231742</v>
      </c>
      <c r="DC20" s="4">
        <f>'a9'!AS20</f>
        <v>24705.169959078921</v>
      </c>
      <c r="DD20" s="4">
        <f t="shared" si="42"/>
        <v>226003.84414172615</v>
      </c>
      <c r="DE20" s="6">
        <f t="shared" si="30"/>
        <v>0.28449035522947719</v>
      </c>
      <c r="DF20" s="6">
        <f t="shared" si="31"/>
        <v>12.328307287586428</v>
      </c>
      <c r="DG20" s="225">
        <f t="shared" si="32"/>
        <v>0.40906453541646115</v>
      </c>
    </row>
    <row r="21" spans="1:111" x14ac:dyDescent="0.2">
      <c r="A21" s="1">
        <v>1996</v>
      </c>
      <c r="B21" s="4">
        <f>'a7'!D21</f>
        <v>92944.266739272236</v>
      </c>
      <c r="C21" s="4">
        <f>'a8'!C20</f>
        <v>1822.2425785585233</v>
      </c>
      <c r="D21" s="4">
        <f>'a13'!G21</f>
        <v>20231.769239292647</v>
      </c>
      <c r="E21" s="4">
        <f>'a16'!D22</f>
        <v>-15362.677889751114</v>
      </c>
      <c r="F21" s="4">
        <f>'a15'!Q21</f>
        <v>152036.05597462531</v>
      </c>
      <c r="G21" s="4">
        <f>'a9'!E21</f>
        <v>40308.167518519687</v>
      </c>
      <c r="H21" s="4">
        <f t="shared" si="33"/>
        <v>209541.24654491938</v>
      </c>
      <c r="I21" s="6">
        <f t="shared" si="0"/>
        <v>0.24913310050290827</v>
      </c>
      <c r="J21" s="6">
        <f t="shared" si="1"/>
        <v>12.252675879848502</v>
      </c>
      <c r="K21" s="225">
        <f t="shared" si="2"/>
        <v>0.36302976212249866</v>
      </c>
      <c r="L21" s="4">
        <f>'a7'!G21</f>
        <v>89912.774389045517</v>
      </c>
      <c r="M21" s="4">
        <f>'a8'!E20</f>
        <v>845.09860674863944</v>
      </c>
      <c r="N21" s="4">
        <f>'a13'!K21</f>
        <v>14134.054350766413</v>
      </c>
      <c r="O21" s="4">
        <f>'a16'!H22</f>
        <v>-10456.325546305534</v>
      </c>
      <c r="P21" s="4">
        <f>'a15'!AG21</f>
        <v>134844.88643847199</v>
      </c>
      <c r="Q21" s="4">
        <f>'a9'!I21</f>
        <v>31082.515103855138</v>
      </c>
      <c r="R21" s="4">
        <f t="shared" si="34"/>
        <v>197352.87452812324</v>
      </c>
      <c r="S21" s="6">
        <f t="shared" si="3"/>
        <v>0.22295573866399435</v>
      </c>
      <c r="T21" s="6">
        <f t="shared" si="4"/>
        <v>12.192748646620199</v>
      </c>
      <c r="U21" s="225">
        <f t="shared" si="5"/>
        <v>0.32655369115792354</v>
      </c>
      <c r="V21" s="4">
        <f>'a7'!J21</f>
        <v>54097.261616213706</v>
      </c>
      <c r="W21" s="4">
        <f>'a8'!G20</f>
        <v>633.5781695484651</v>
      </c>
      <c r="X21" s="4">
        <f>'a13'!O21</f>
        <v>243.09215491849497</v>
      </c>
      <c r="Y21" s="4">
        <f>'a16'!L22</f>
        <v>-11679.535996593027</v>
      </c>
      <c r="Z21" s="4">
        <f>'a15'!AW21</f>
        <v>133311.30860754545</v>
      </c>
      <c r="AA21" s="4">
        <f>'a9'!M21</f>
        <v>25150.651048240718</v>
      </c>
      <c r="AB21" s="4">
        <f t="shared" si="35"/>
        <v>150821.4753338439</v>
      </c>
      <c r="AC21" s="6">
        <f t="shared" si="6"/>
        <v>0.12301874364111166</v>
      </c>
      <c r="AD21" s="6">
        <f t="shared" si="7"/>
        <v>11.923852133792362</v>
      </c>
      <c r="AE21" s="225">
        <f t="shared" si="8"/>
        <v>0.1628837241719843</v>
      </c>
      <c r="AF21" s="4">
        <f>'a7'!M21</f>
        <v>71328.33043603375</v>
      </c>
      <c r="AG21" s="4">
        <f>'a8'!I20</f>
        <v>1211.1750223068805</v>
      </c>
      <c r="AH21" s="4">
        <f>'a13'!S21</f>
        <v>9180.7113080976742</v>
      </c>
      <c r="AI21" s="4">
        <f>'a16'!P22</f>
        <v>-11964.630192555309</v>
      </c>
      <c r="AJ21" s="4">
        <f>'a15'!BM21</f>
        <v>128273.84748927392</v>
      </c>
      <c r="AK21" s="4">
        <f>'a9'!Q21</f>
        <v>40211.421903500981</v>
      </c>
      <c r="AL21" s="4">
        <f t="shared" si="36"/>
        <v>156606.83713734907</v>
      </c>
      <c r="AM21" s="6">
        <f t="shared" si="9"/>
        <v>0.13544415280081629</v>
      </c>
      <c r="AN21" s="6">
        <f t="shared" si="10"/>
        <v>11.961493721466676</v>
      </c>
      <c r="AO21" s="225">
        <f t="shared" si="11"/>
        <v>0.18579513104432899</v>
      </c>
      <c r="AP21" s="4">
        <f>'a7'!P21</f>
        <v>61611.021604002832</v>
      </c>
      <c r="AQ21" s="4">
        <f>'a8'!K20</f>
        <v>764.35525637139961</v>
      </c>
      <c r="AR21" s="4">
        <f>'a13'!W21</f>
        <v>28607.736177122853</v>
      </c>
      <c r="AS21" s="4">
        <f>'a16'!T22</f>
        <v>-12482.695301646701</v>
      </c>
      <c r="AT21" s="4">
        <f>'a15'!CC21</f>
        <v>143521.98989485719</v>
      </c>
      <c r="AU21" s="4">
        <f>'a9'!U21</f>
        <v>41584.076805988967</v>
      </c>
      <c r="AV21" s="4">
        <f t="shared" si="37"/>
        <v>179673.9755683472</v>
      </c>
      <c r="AW21" s="6">
        <f t="shared" si="12"/>
        <v>0.1849861940565673</v>
      </c>
      <c r="AX21" s="6">
        <f t="shared" si="13"/>
        <v>12.098899240738907</v>
      </c>
      <c r="AY21" s="225">
        <f t="shared" si="14"/>
        <v>0.26943011971140352</v>
      </c>
      <c r="AZ21" s="4">
        <f>'a7'!S21</f>
        <v>79333.816942616962</v>
      </c>
      <c r="BA21" s="4">
        <f>'a8'!M20</f>
        <v>2150.2996385901442</v>
      </c>
      <c r="BB21" s="4">
        <f>'a13'!AA21</f>
        <v>12027.544643097466</v>
      </c>
      <c r="BC21" s="4">
        <f>'a16'!X22</f>
        <v>-13258.242233945793</v>
      </c>
      <c r="BD21" s="4">
        <f>'a15'!CS21</f>
        <v>145971.46800303212</v>
      </c>
      <c r="BE21" s="4">
        <f>'a9'!Y21</f>
        <v>22082.84410336677</v>
      </c>
      <c r="BF21" s="4">
        <f t="shared" si="38"/>
        <v>201991.74325143397</v>
      </c>
      <c r="BG21" s="6">
        <f t="shared" si="15"/>
        <v>0.23291878745557906</v>
      </c>
      <c r="BH21" s="6">
        <f t="shared" si="16"/>
        <v>12.215982100555035</v>
      </c>
      <c r="BI21" s="225">
        <f t="shared" si="17"/>
        <v>0.34069526033817754</v>
      </c>
      <c r="BJ21" s="4">
        <f>'a7'!V21</f>
        <v>94603.372419662977</v>
      </c>
      <c r="BK21" s="4">
        <f>'a8'!O20</f>
        <v>2259.4260727536821</v>
      </c>
      <c r="BL21" s="4">
        <f>'a13'!AE21</f>
        <v>6330.9688862390767</v>
      </c>
      <c r="BM21" s="4">
        <f>'a16'!AB22</f>
        <v>-16484.175589884137</v>
      </c>
      <c r="BN21" s="4">
        <f>'a15'!DI21</f>
        <v>154666.8263755184</v>
      </c>
      <c r="BO21" s="4">
        <f>'a9'!AC21</f>
        <v>30986.219886050781</v>
      </c>
      <c r="BP21" s="4">
        <f t="shared" si="39"/>
        <v>208130.77220548553</v>
      </c>
      <c r="BQ21" s="6">
        <f t="shared" si="18"/>
        <v>0.24610377902363423</v>
      </c>
      <c r="BR21" s="6">
        <f t="shared" si="19"/>
        <v>12.245921873652907</v>
      </c>
      <c r="BS21" s="225">
        <f t="shared" si="20"/>
        <v>0.35891878292298968</v>
      </c>
      <c r="BT21" s="4">
        <f>'a7'!Y21</f>
        <v>78907.878356121873</v>
      </c>
      <c r="BU21" s="4">
        <f>'a8'!Q20</f>
        <v>1019.2241905279158</v>
      </c>
      <c r="BV21" s="4">
        <f>'a13'!AI21</f>
        <v>6020.0288882632531</v>
      </c>
      <c r="BW21" s="4">
        <f>'a16'!AF22</f>
        <v>-14039.532972771729</v>
      </c>
      <c r="BX21" s="4">
        <f>'a15'!DY21</f>
        <v>171151.76683214703</v>
      </c>
      <c r="BY21" s="4">
        <f>'a9'!AG21</f>
        <v>31435.645910244682</v>
      </c>
      <c r="BZ21" s="4">
        <f t="shared" si="40"/>
        <v>210604.49519351573</v>
      </c>
      <c r="CA21" s="6">
        <f t="shared" si="21"/>
        <v>0.25141667410573953</v>
      </c>
      <c r="CB21" s="6">
        <f t="shared" si="22"/>
        <v>12.257737223152773</v>
      </c>
      <c r="CC21" s="225">
        <f t="shared" si="23"/>
        <v>0.36611046362659377</v>
      </c>
      <c r="CD21" s="4">
        <f>'a7'!AB21</f>
        <v>105624.93559514989</v>
      </c>
      <c r="CE21" s="4">
        <f>'a8'!S20</f>
        <v>1352.3791765011852</v>
      </c>
      <c r="CF21" s="4">
        <f>'a13'!AM21</f>
        <v>42706.322463457611</v>
      </c>
      <c r="CG21" s="4">
        <f>'a16'!AJ22</f>
        <v>-16322.730631954893</v>
      </c>
      <c r="CH21" s="4">
        <f>'a15'!EO21</f>
        <v>173103.25278856358</v>
      </c>
      <c r="CI21" s="4">
        <f>'a9'!AK21</f>
        <v>102837.63882319476</v>
      </c>
      <c r="CJ21" s="4">
        <f t="shared" si="41"/>
        <v>202274.14139202144</v>
      </c>
      <c r="CK21" s="6">
        <f t="shared" si="24"/>
        <v>0.23352530310004802</v>
      </c>
      <c r="CL21" s="6">
        <f t="shared" si="25"/>
        <v>12.217379191911236</v>
      </c>
      <c r="CM21" s="225">
        <f t="shared" si="26"/>
        <v>0.34154563170871394</v>
      </c>
      <c r="CN21" s="4">
        <f>'a7'!AE21</f>
        <v>154834.38091075275</v>
      </c>
      <c r="CO21" s="4">
        <f>'a8'!U20</f>
        <v>1709.8279613986069</v>
      </c>
      <c r="CP21" s="4">
        <f>'a13'!AQ21</f>
        <v>38621.76124981419</v>
      </c>
      <c r="CQ21" s="4">
        <f>'a16'!AN22</f>
        <v>-19967.887844210734</v>
      </c>
      <c r="CR21" s="4">
        <f>'a15'!FE21</f>
        <v>157422.78211105173</v>
      </c>
      <c r="CS21" s="4">
        <f>'a9'!AO21</f>
        <v>127762.5465465009</v>
      </c>
      <c r="CT21" s="4">
        <f t="shared" si="43"/>
        <v>203148.48988090703</v>
      </c>
      <c r="CU21" s="6">
        <f t="shared" si="27"/>
        <v>0.23540316970399847</v>
      </c>
      <c r="CV21" s="6">
        <f t="shared" si="28"/>
        <v>12.22169246787068</v>
      </c>
      <c r="CW21" s="225">
        <f t="shared" si="29"/>
        <v>0.34417100504085291</v>
      </c>
      <c r="CX21" s="4">
        <f>'a7'!AH21</f>
        <v>78886.162386815529</v>
      </c>
      <c r="CY21" s="4">
        <f>'a8'!W20</f>
        <v>971.00985799561579</v>
      </c>
      <c r="CZ21" s="4">
        <f>'a13'!AU21</f>
        <v>31436.604276642171</v>
      </c>
      <c r="DA21" s="4">
        <f>'a16'!AR22</f>
        <v>-14834.730087260959</v>
      </c>
      <c r="DB21" s="4">
        <f>'a15'!FU21</f>
        <v>161306.25796678534</v>
      </c>
      <c r="DC21" s="4">
        <f>'a9'!AS21</f>
        <v>26056.969527912952</v>
      </c>
      <c r="DD21" s="4">
        <f t="shared" si="42"/>
        <v>230737.3250150691</v>
      </c>
      <c r="DE21" s="6">
        <f t="shared" si="30"/>
        <v>0.29465660560387691</v>
      </c>
      <c r="DF21" s="6">
        <f t="shared" si="31"/>
        <v>12.349035221344257</v>
      </c>
      <c r="DG21" s="225">
        <f t="shared" si="32"/>
        <v>0.4216810628609905</v>
      </c>
    </row>
    <row r="22" spans="1:111" x14ac:dyDescent="0.2">
      <c r="A22" s="1">
        <v>1997</v>
      </c>
      <c r="B22" s="4">
        <f>'a7'!D22</f>
        <v>94113.117564439017</v>
      </c>
      <c r="C22" s="4">
        <f>'a8'!C21</f>
        <v>1801.0464005354386</v>
      </c>
      <c r="D22" s="4">
        <f>'a13'!G22</f>
        <v>19868.976117133556</v>
      </c>
      <c r="E22" s="4">
        <f>'a16'!D23</f>
        <v>-14754.424186550375</v>
      </c>
      <c r="F22" s="4">
        <f>'a15'!Q22</f>
        <v>153912.75243047267</v>
      </c>
      <c r="G22" s="4">
        <f>'a9'!E22</f>
        <v>42841.602854100689</v>
      </c>
      <c r="H22" s="4">
        <f t="shared" si="33"/>
        <v>210298.81907139416</v>
      </c>
      <c r="I22" s="6">
        <f t="shared" si="0"/>
        <v>0.25076016358544478</v>
      </c>
      <c r="J22" s="6">
        <f t="shared" si="1"/>
        <v>12.256284746227541</v>
      </c>
      <c r="K22" s="225">
        <f t="shared" si="2"/>
        <v>0.36522638057211099</v>
      </c>
      <c r="L22" s="4">
        <f>'a7'!G22</f>
        <v>92900.6681660014</v>
      </c>
      <c r="M22" s="4">
        <f>'a8'!E21</f>
        <v>845.87165622033319</v>
      </c>
      <c r="N22" s="4">
        <f>'a13'!K22</f>
        <v>16750.296695932298</v>
      </c>
      <c r="O22" s="4">
        <f>'a16'!H23</f>
        <v>-9889.3096252430332</v>
      </c>
      <c r="P22" s="4">
        <f>'a15'!AG22</f>
        <v>136900.93407415185</v>
      </c>
      <c r="Q22" s="4">
        <f>'a9'!I22</f>
        <v>33657.461096660823</v>
      </c>
      <c r="R22" s="4">
        <f t="shared" si="34"/>
        <v>203005.12821418169</v>
      </c>
      <c r="S22" s="6">
        <f t="shared" si="3"/>
        <v>0.2350952672032767</v>
      </c>
      <c r="T22" s="6">
        <f t="shared" si="4"/>
        <v>12.220986519843668</v>
      </c>
      <c r="U22" s="225">
        <f t="shared" si="5"/>
        <v>0.34374131374787303</v>
      </c>
      <c r="V22" s="4">
        <f>'a7'!J22</f>
        <v>54395.826444762846</v>
      </c>
      <c r="W22" s="4">
        <f>'a8'!G21</f>
        <v>617.21591535324592</v>
      </c>
      <c r="X22" s="4">
        <f>'a13'!O22</f>
        <v>250.03901428951983</v>
      </c>
      <c r="Y22" s="4">
        <f>'a16'!L23</f>
        <v>-10757.752375137545</v>
      </c>
      <c r="Z22" s="4">
        <f>'a15'!AW22</f>
        <v>135965.74299948954</v>
      </c>
      <c r="AA22" s="4">
        <f>'a9'!M22</f>
        <v>26807.395364157757</v>
      </c>
      <c r="AB22" s="4">
        <f t="shared" si="35"/>
        <v>153046.46071924659</v>
      </c>
      <c r="AC22" s="6">
        <f t="shared" si="6"/>
        <v>0.12779741690770693</v>
      </c>
      <c r="AD22" s="6">
        <f t="shared" si="7"/>
        <v>11.938496819109416</v>
      </c>
      <c r="AE22" s="225">
        <f t="shared" si="8"/>
        <v>0.17179754435192926</v>
      </c>
      <c r="AF22" s="4">
        <f>'a7'!M22</f>
        <v>72097.657448182217</v>
      </c>
      <c r="AG22" s="4">
        <f>'a8'!I21</f>
        <v>1200.126125855586</v>
      </c>
      <c r="AH22" s="4">
        <f>'a13'!S22</f>
        <v>9339.4798526605409</v>
      </c>
      <c r="AI22" s="4">
        <f>'a16'!P23</f>
        <v>-11423.937060114893</v>
      </c>
      <c r="AJ22" s="4">
        <f>'a15'!BM22</f>
        <v>129688.92467723356</v>
      </c>
      <c r="AK22" s="4">
        <f>'a9'!Q22</f>
        <v>42802.460152243191</v>
      </c>
      <c r="AL22" s="4">
        <f t="shared" si="36"/>
        <v>156899.66476571822</v>
      </c>
      <c r="AM22" s="6">
        <f t="shared" si="9"/>
        <v>0.13607306819441331</v>
      </c>
      <c r="AN22" s="6">
        <f t="shared" si="10"/>
        <v>11.963361802107741</v>
      </c>
      <c r="AO22" s="225">
        <f t="shared" si="11"/>
        <v>0.18693218073543449</v>
      </c>
      <c r="AP22" s="4">
        <f>'a7'!P22</f>
        <v>61995.107048269063</v>
      </c>
      <c r="AQ22" s="4">
        <f>'a8'!K21</f>
        <v>782.71281084263217</v>
      </c>
      <c r="AR22" s="4">
        <f>'a13'!W22</f>
        <v>31477.8417807408</v>
      </c>
      <c r="AS22" s="4">
        <f>'a16'!T23</f>
        <v>-11687.841518697578</v>
      </c>
      <c r="AT22" s="4">
        <f>'a15'!CC22</f>
        <v>145584.94759066336</v>
      </c>
      <c r="AU22" s="4">
        <f>'a9'!U22</f>
        <v>44817.422272814227</v>
      </c>
      <c r="AV22" s="4">
        <f t="shared" si="37"/>
        <v>182552.63262816143</v>
      </c>
      <c r="AW22" s="6">
        <f t="shared" si="12"/>
        <v>0.19116877917630745</v>
      </c>
      <c r="AX22" s="6">
        <f t="shared" si="13"/>
        <v>12.114793808388514</v>
      </c>
      <c r="AY22" s="225">
        <f t="shared" si="14"/>
        <v>0.2791047091477214</v>
      </c>
      <c r="AZ22" s="4">
        <f>'a7'!S22</f>
        <v>79664.328443129125</v>
      </c>
      <c r="BA22" s="4">
        <f>'a8'!M21</f>
        <v>2141.2828809677935</v>
      </c>
      <c r="BB22" s="4">
        <f>'a13'!AA22</f>
        <v>14461.797922163752</v>
      </c>
      <c r="BC22" s="4">
        <f>'a16'!X23</f>
        <v>-12747.537379527548</v>
      </c>
      <c r="BD22" s="4">
        <f>'a15'!CS22</f>
        <v>149096.47014408465</v>
      </c>
      <c r="BE22" s="4">
        <f>'a9'!Y22</f>
        <v>23424.779098897019</v>
      </c>
      <c r="BF22" s="4">
        <f t="shared" si="38"/>
        <v>207050.28003095297</v>
      </c>
      <c r="BG22" s="6">
        <f t="shared" si="15"/>
        <v>0.24378317094095703</v>
      </c>
      <c r="BH22" s="6">
        <f t="shared" si="16"/>
        <v>12.240716941452648</v>
      </c>
      <c r="BI22" s="225">
        <f t="shared" si="17"/>
        <v>0.35575068277761551</v>
      </c>
      <c r="BJ22" s="4">
        <f>'a7'!V22</f>
        <v>95160.421356167906</v>
      </c>
      <c r="BK22" s="4">
        <f>'a8'!O21</f>
        <v>2236.7100651774799</v>
      </c>
      <c r="BL22" s="4">
        <f>'a13'!AE22</f>
        <v>7134.0128868602824</v>
      </c>
      <c r="BM22" s="4">
        <f>'a16'!AB23</f>
        <v>-15877.271163143403</v>
      </c>
      <c r="BN22" s="4">
        <f>'a15'!DI22</f>
        <v>156094.78819225033</v>
      </c>
      <c r="BO22" s="4">
        <f>'a9'!AC22</f>
        <v>32727.046192366666</v>
      </c>
      <c r="BP22" s="4">
        <f t="shared" si="39"/>
        <v>209784.90507976845</v>
      </c>
      <c r="BQ22" s="6">
        <f t="shared" si="18"/>
        <v>0.24965641383984072</v>
      </c>
      <c r="BR22" s="6">
        <f t="shared" si="19"/>
        <v>12.253838023260395</v>
      </c>
      <c r="BS22" s="225">
        <f t="shared" si="20"/>
        <v>0.36373712709297418</v>
      </c>
      <c r="BT22" s="4">
        <f>'a7'!Y22</f>
        <v>80115.092665615142</v>
      </c>
      <c r="BU22" s="4">
        <f>'a8'!Q21</f>
        <v>1010.4495268138801</v>
      </c>
      <c r="BV22" s="4">
        <f>'a13'!AI22</f>
        <v>6476.7594361957563</v>
      </c>
      <c r="BW22" s="4">
        <f>'a16'!AF23</f>
        <v>-13423.403624485012</v>
      </c>
      <c r="BX22" s="4">
        <f>'a15'!DY22</f>
        <v>173645.85382475116</v>
      </c>
      <c r="BY22" s="4">
        <f>'a9'!AG22</f>
        <v>33581.717462791057</v>
      </c>
      <c r="BZ22" s="4">
        <f t="shared" si="40"/>
        <v>213232.58483928599</v>
      </c>
      <c r="CA22" s="6">
        <f t="shared" si="21"/>
        <v>0.25706110746465133</v>
      </c>
      <c r="CB22" s="6">
        <f t="shared" si="22"/>
        <v>12.2701387965527</v>
      </c>
      <c r="CC22" s="225">
        <f t="shared" si="23"/>
        <v>0.37365896281534805</v>
      </c>
      <c r="CD22" s="4">
        <f>'a7'!AB22</f>
        <v>110366.22386045022</v>
      </c>
      <c r="CE22" s="4">
        <f>'a8'!S21</f>
        <v>1333.1342309966972</v>
      </c>
      <c r="CF22" s="4">
        <f>'a13'!AM22</f>
        <v>39390.230944732284</v>
      </c>
      <c r="CG22" s="4">
        <f>'a16'!AJ23</f>
        <v>-14978.481138752692</v>
      </c>
      <c r="CH22" s="4">
        <f>'a15'!EO22</f>
        <v>174514.1881322508</v>
      </c>
      <c r="CI22" s="4">
        <f>'a9'!AK22</f>
        <v>112156.56120942898</v>
      </c>
      <c r="CJ22" s="4">
        <f t="shared" si="41"/>
        <v>197135.60058925161</v>
      </c>
      <c r="CK22" s="6">
        <f t="shared" si="24"/>
        <v>0.22248909237947243</v>
      </c>
      <c r="CL22" s="6">
        <f t="shared" si="25"/>
        <v>12.191647098795375</v>
      </c>
      <c r="CM22" s="225">
        <f t="shared" si="26"/>
        <v>0.32588320906715057</v>
      </c>
      <c r="CN22" s="4">
        <f>'a7'!AE22</f>
        <v>158831.14570111185</v>
      </c>
      <c r="CO22" s="4">
        <f>'a8'!U21</f>
        <v>1633.6566486963256</v>
      </c>
      <c r="CP22" s="4">
        <f>'a13'!AQ22</f>
        <v>39088.513042810402</v>
      </c>
      <c r="CQ22" s="4">
        <f>'a16'!AN23</f>
        <v>-19456.326890151675</v>
      </c>
      <c r="CR22" s="4">
        <f>'a15'!FE22</f>
        <v>159909.27008753576</v>
      </c>
      <c r="CS22" s="4">
        <f>'a9'!AO22</f>
        <v>134938.35870698027</v>
      </c>
      <c r="CT22" s="4">
        <f t="shared" si="43"/>
        <v>203434.24323432604</v>
      </c>
      <c r="CU22" s="6">
        <f t="shared" si="27"/>
        <v>0.23601689144787241</v>
      </c>
      <c r="CV22" s="6">
        <f t="shared" si="28"/>
        <v>12.223098102577689</v>
      </c>
      <c r="CW22" s="225">
        <f t="shared" si="29"/>
        <v>0.34502657651580809</v>
      </c>
      <c r="CX22" s="4">
        <f>'a7'!AH22</f>
        <v>80016.299518080283</v>
      </c>
      <c r="CY22" s="4">
        <f>'a8'!W21</f>
        <v>951.48056910542334</v>
      </c>
      <c r="CZ22" s="4">
        <f>'a13'!AU22</f>
        <v>35275.75423429189</v>
      </c>
      <c r="DA22" s="4">
        <f>'a16'!AR23</f>
        <v>-14131.176275397636</v>
      </c>
      <c r="DB22" s="4">
        <f>'a15'!FU22</f>
        <v>162031.90169210106</v>
      </c>
      <c r="DC22" s="4">
        <f>'a9'!AS22</f>
        <v>27469.966096185675</v>
      </c>
      <c r="DD22" s="4">
        <f t="shared" si="42"/>
        <v>235722.81307288993</v>
      </c>
      <c r="DE22" s="6">
        <f t="shared" si="30"/>
        <v>0.30536409998075636</v>
      </c>
      <c r="DF22" s="6">
        <f t="shared" si="31"/>
        <v>12.370411872839956</v>
      </c>
      <c r="DG22" s="225">
        <f t="shared" si="32"/>
        <v>0.43469244708377869</v>
      </c>
    </row>
    <row r="23" spans="1:111" x14ac:dyDescent="0.2">
      <c r="A23" s="1">
        <v>1998</v>
      </c>
      <c r="B23" s="4">
        <f>'a7'!D23</f>
        <v>95340.82261773129</v>
      </c>
      <c r="C23" s="4">
        <f>'a8'!C22</f>
        <v>1813.7186611398317</v>
      </c>
      <c r="D23" s="4">
        <f>'a13'!G23</f>
        <v>14438.81248063662</v>
      </c>
      <c r="E23" s="4">
        <f>'a16'!D24</f>
        <v>-14970.008109638171</v>
      </c>
      <c r="F23" s="4">
        <f>'a15'!Q23</f>
        <v>155165.57651207008</v>
      </c>
      <c r="G23" s="4">
        <f>'a9'!E23</f>
        <v>45422.450294560971</v>
      </c>
      <c r="H23" s="4">
        <f t="shared" si="33"/>
        <v>204552.75320623885</v>
      </c>
      <c r="I23" s="6">
        <f t="shared" si="0"/>
        <v>0.23841915158686772</v>
      </c>
      <c r="J23" s="6">
        <f t="shared" si="1"/>
        <v>12.228581183087245</v>
      </c>
      <c r="K23" s="225">
        <f t="shared" si="2"/>
        <v>0.34836397794412227</v>
      </c>
      <c r="L23" s="4">
        <f>'a7'!G23</f>
        <v>96048.295522957604</v>
      </c>
      <c r="M23" s="4">
        <f>'a8'!E22</f>
        <v>889.14740026266895</v>
      </c>
      <c r="N23" s="4">
        <f>'a13'!K23</f>
        <v>16140.738368706438</v>
      </c>
      <c r="O23" s="4">
        <f>'a16'!H24</f>
        <v>-10575.542617050794</v>
      </c>
      <c r="P23" s="4">
        <f>'a15'!AG23</f>
        <v>139444.92497418783</v>
      </c>
      <c r="Q23" s="4">
        <f>'a9'!I23</f>
        <v>36832.316053412775</v>
      </c>
      <c r="R23" s="4">
        <f t="shared" si="34"/>
        <v>204226.10019538831</v>
      </c>
      <c r="S23" s="6">
        <f t="shared" si="3"/>
        <v>0.23771758832238729</v>
      </c>
      <c r="T23" s="6">
        <f t="shared" si="4"/>
        <v>12.226982993368473</v>
      </c>
      <c r="U23" s="225">
        <f t="shared" si="5"/>
        <v>0.34739120348989894</v>
      </c>
      <c r="V23" s="4">
        <f>'a7'!J23</f>
        <v>55027.834231686844</v>
      </c>
      <c r="W23" s="4">
        <f>'a8'!G22</f>
        <v>647.99269535507051</v>
      </c>
      <c r="X23" s="4">
        <f>'a13'!O23</f>
        <v>401.3882633836842</v>
      </c>
      <c r="Y23" s="4">
        <f>'a16'!L24</f>
        <v>-11249.522515463475</v>
      </c>
      <c r="Z23" s="4">
        <f>'a15'!AW23</f>
        <v>137766.7663809027</v>
      </c>
      <c r="AA23" s="4">
        <f>'a9'!M23</f>
        <v>28566.304532341095</v>
      </c>
      <c r="AB23" s="4">
        <f t="shared" si="35"/>
        <v>153380.16182816864</v>
      </c>
      <c r="AC23" s="6">
        <f t="shared" si="6"/>
        <v>0.12851411760097928</v>
      </c>
      <c r="AD23" s="6">
        <f>LN(AB23)</f>
        <v>11.940674836398282</v>
      </c>
      <c r="AE23" s="225">
        <f t="shared" si="8"/>
        <v>0.17312324401985973</v>
      </c>
      <c r="AF23" s="4">
        <f>'a7'!M23</f>
        <v>73511.862602432186</v>
      </c>
      <c r="AG23" s="4">
        <f>'a8'!I22</f>
        <v>1262.0246481140459</v>
      </c>
      <c r="AH23" s="4">
        <f>'a13'!S23</f>
        <v>8145.4222613045386</v>
      </c>
      <c r="AI23" s="4">
        <f>'a16'!P24</f>
        <v>-11835.562317843151</v>
      </c>
      <c r="AJ23" s="4">
        <f>'a15'!BM23</f>
        <v>131659.07911114246</v>
      </c>
      <c r="AK23" s="4">
        <f>'a9'!Q23</f>
        <v>45485.374345240853</v>
      </c>
      <c r="AL23" s="4">
        <f t="shared" si="36"/>
        <v>155995.42731179518</v>
      </c>
      <c r="AM23" s="6">
        <f t="shared" si="9"/>
        <v>0.13413100809097847</v>
      </c>
      <c r="AN23" s="6">
        <f t="shared" si="10"/>
        <v>11.957581973698188</v>
      </c>
      <c r="AO23" s="225">
        <f t="shared" si="11"/>
        <v>0.18341415696105554</v>
      </c>
      <c r="AP23" s="4">
        <f>'a7'!P23</f>
        <v>63156.702596831572</v>
      </c>
      <c r="AQ23" s="4">
        <f>'a8'!K22</f>
        <v>850.06595339293563</v>
      </c>
      <c r="AR23" s="4">
        <f>'a13'!W23</f>
        <v>27118.906319495371</v>
      </c>
      <c r="AS23" s="4">
        <f>'a16'!T24</f>
        <v>-12115.438314140896</v>
      </c>
      <c r="AT23" s="4">
        <f>'a15'!CC23</f>
        <v>147397.22841950229</v>
      </c>
      <c r="AU23" s="4">
        <f>'a9'!U23</f>
        <v>48320.123030641953</v>
      </c>
      <c r="AV23" s="4">
        <f t="shared" si="37"/>
        <v>177237.27599104639</v>
      </c>
      <c r="AW23" s="6">
        <f t="shared" si="12"/>
        <v>0.17975281535432294</v>
      </c>
      <c r="AX23" s="6">
        <f t="shared" si="13"/>
        <v>12.085244656153606</v>
      </c>
      <c r="AY23" s="225">
        <f t="shared" si="14"/>
        <v>0.26111894681897579</v>
      </c>
      <c r="AZ23" s="4">
        <f>'a7'!S23</f>
        <v>80296.082681657659</v>
      </c>
      <c r="BA23" s="4">
        <f>'a8'!M22</f>
        <v>2176.5544786240557</v>
      </c>
      <c r="BB23" s="4">
        <f>'a13'!AA23</f>
        <v>12747.359896773392</v>
      </c>
      <c r="BC23" s="4">
        <f>'a16'!X24</f>
        <v>-13038.16904372815</v>
      </c>
      <c r="BD23" s="4">
        <f>'a15'!CS23</f>
        <v>150268.32574232473</v>
      </c>
      <c r="BE23" s="4">
        <f>'a9'!Y23</f>
        <v>24801.358335724803</v>
      </c>
      <c r="BF23" s="4">
        <f t="shared" si="38"/>
        <v>205472.24094130282</v>
      </c>
      <c r="BG23" s="6">
        <f t="shared" si="15"/>
        <v>0.24039396521366246</v>
      </c>
      <c r="BH23" s="6">
        <f t="shared" si="16"/>
        <v>12.233066223216621</v>
      </c>
      <c r="BI23" s="225">
        <f t="shared" si="17"/>
        <v>0.35109389943765829</v>
      </c>
      <c r="BJ23" s="4">
        <f>'a7'!V23</f>
        <v>95709.262292536252</v>
      </c>
      <c r="BK23" s="4">
        <f>'a8'!O22</f>
        <v>2239.2417459909248</v>
      </c>
      <c r="BL23" s="4">
        <f>'a13'!AE23</f>
        <v>5864.3947635921049</v>
      </c>
      <c r="BM23" s="4">
        <f>'a16'!AB24</f>
        <v>-16281.040677196595</v>
      </c>
      <c r="BN23" s="4">
        <f>'a15'!DI23</f>
        <v>156790.8337183267</v>
      </c>
      <c r="BO23" s="4">
        <f>'a9'!AC23</f>
        <v>34454.24156067978</v>
      </c>
      <c r="BP23" s="4">
        <f t="shared" si="39"/>
        <v>207629.20853657869</v>
      </c>
      <c r="BQ23" s="6">
        <f t="shared" si="18"/>
        <v>0.24502655446664384</v>
      </c>
      <c r="BR23" s="6">
        <f t="shared" si="19"/>
        <v>12.243509116603379</v>
      </c>
      <c r="BS23" s="225">
        <f t="shared" si="20"/>
        <v>0.3574502035707009</v>
      </c>
      <c r="BT23" s="4">
        <f>'a7'!Y23</f>
        <v>81365.182432533416</v>
      </c>
      <c r="BU23" s="4">
        <f>'a8'!Q22</f>
        <v>1040.0100572401141</v>
      </c>
      <c r="BV23" s="4">
        <f>'a13'!AI23</f>
        <v>4899.3713505562337</v>
      </c>
      <c r="BW23" s="4">
        <f>'a16'!AF24</f>
        <v>-13896.73772386635</v>
      </c>
      <c r="BX23" s="4">
        <f>'a15'!DY23</f>
        <v>175211.46896407081</v>
      </c>
      <c r="BY23" s="4">
        <f>'a9'!AG23</f>
        <v>35788.666461887442</v>
      </c>
      <c r="BZ23" s="4">
        <f t="shared" si="40"/>
        <v>211790.61856140665</v>
      </c>
      <c r="CA23" s="6">
        <f t="shared" si="21"/>
        <v>0.25396414972792142</v>
      </c>
      <c r="CB23" s="6">
        <f t="shared" si="22"/>
        <v>12.263353417312949</v>
      </c>
      <c r="CC23" s="225">
        <f t="shared" si="23"/>
        <v>0.36952888770028608</v>
      </c>
      <c r="CD23" s="4">
        <f>'a7'!AB23</f>
        <v>112924.7875816351</v>
      </c>
      <c r="CE23" s="4">
        <f>'a8'!S22</f>
        <v>1305.3752364026689</v>
      </c>
      <c r="CF23" s="4">
        <f>'a13'!AM23</f>
        <v>24895.77425071301</v>
      </c>
      <c r="CG23" s="4">
        <f>'a16'!AJ24</f>
        <v>-15113.292014532915</v>
      </c>
      <c r="CH23" s="4">
        <f>'a15'!EO23</f>
        <v>177972.80205082012</v>
      </c>
      <c r="CI23" s="4">
        <f>'a9'!AK23</f>
        <v>121329.29408806584</v>
      </c>
      <c r="CJ23" s="4">
        <f t="shared" si="41"/>
        <v>179350.77778056945</v>
      </c>
      <c r="CK23" s="6">
        <f t="shared" si="24"/>
        <v>0.18429205168673024</v>
      </c>
      <c r="CL23" s="6">
        <f t="shared" si="25"/>
        <v>12.097098819614363</v>
      </c>
      <c r="CM23" s="225">
        <f t="shared" si="26"/>
        <v>0.26833425252102594</v>
      </c>
      <c r="CN23" s="4">
        <f>'a7'!AE23</f>
        <v>162498.54263407594</v>
      </c>
      <c r="CO23" s="4">
        <f>'a8'!U22</f>
        <v>1600.8604150440176</v>
      </c>
      <c r="CP23" s="4">
        <f>'a13'!AQ23</f>
        <v>17348.385458833865</v>
      </c>
      <c r="CQ23" s="4">
        <f>'a16'!AN24</f>
        <v>-18805.29015061722</v>
      </c>
      <c r="CR23" s="4">
        <f>'a15'!FE23</f>
        <v>161003.90539789016</v>
      </c>
      <c r="CS23" s="4">
        <f>'a9'!AO23</f>
        <v>141186.2259682017</v>
      </c>
      <c r="CT23" s="4">
        <f t="shared" si="43"/>
        <v>180859.31737198104</v>
      </c>
      <c r="CU23" s="6">
        <f t="shared" si="27"/>
        <v>0.18753199108784879</v>
      </c>
      <c r="CV23" s="6">
        <f t="shared" si="28"/>
        <v>12.105474755942446</v>
      </c>
      <c r="CW23" s="225">
        <f t="shared" si="29"/>
        <v>0.27343245631651858</v>
      </c>
      <c r="CX23" s="4">
        <f>'a7'!AH23</f>
        <v>80937.447669699555</v>
      </c>
      <c r="CY23" s="4">
        <f>'a8'!W22</f>
        <v>954.27872621238714</v>
      </c>
      <c r="CZ23" s="4">
        <f>'a13'!AU23</f>
        <v>29582.422972005155</v>
      </c>
      <c r="DA23" s="4">
        <f>'a16'!AR24</f>
        <v>-13964.575885345144</v>
      </c>
      <c r="DB23" s="4">
        <f>'a15'!FU23</f>
        <v>164251.72451268788</v>
      </c>
      <c r="DC23" s="4">
        <f>'a9'!AS23</f>
        <v>29154.540598452801</v>
      </c>
      <c r="DD23" s="4">
        <f t="shared" si="42"/>
        <v>231652.47867059466</v>
      </c>
      <c r="DE23" s="6">
        <f t="shared" si="30"/>
        <v>0.29662211078749656</v>
      </c>
      <c r="DF23" s="6">
        <f t="shared" si="31"/>
        <v>12.352993590854869</v>
      </c>
      <c r="DG23" s="225">
        <f t="shared" si="32"/>
        <v>0.42409041432600825</v>
      </c>
    </row>
    <row r="24" spans="1:111" x14ac:dyDescent="0.2">
      <c r="A24" s="1">
        <v>1999</v>
      </c>
      <c r="B24" s="4">
        <f>'a7'!D24</f>
        <v>96644.562996446926</v>
      </c>
      <c r="C24" s="4">
        <f>'a8'!C23</f>
        <v>1841.0076468475709</v>
      </c>
      <c r="D24" s="4">
        <f>'a13'!G24</f>
        <v>21003.611925719626</v>
      </c>
      <c r="E24" s="4">
        <f>'a16'!D25</f>
        <v>-12130.505500095196</v>
      </c>
      <c r="F24" s="4">
        <f>'a15'!Q24</f>
        <v>156973.85710841857</v>
      </c>
      <c r="G24" s="4">
        <f>'a9'!E24</f>
        <v>48008.193382966987</v>
      </c>
      <c r="H24" s="4">
        <f t="shared" si="33"/>
        <v>214483.33314752294</v>
      </c>
      <c r="I24" s="6">
        <f t="shared" si="0"/>
        <v>0.25974738016694571</v>
      </c>
      <c r="J24" s="6">
        <f t="shared" si="1"/>
        <v>12.275987313387384</v>
      </c>
      <c r="K24" s="225">
        <f t="shared" si="2"/>
        <v>0.37721879535903852</v>
      </c>
      <c r="L24" s="4">
        <f>'a7'!G24</f>
        <v>100742.69353438496</v>
      </c>
      <c r="M24" s="4">
        <f>'a8'!E23</f>
        <v>918.75746490440235</v>
      </c>
      <c r="N24" s="4">
        <f>'a13'!K24</f>
        <v>15913.033767137011</v>
      </c>
      <c r="O24" s="4">
        <f>'a16'!H25</f>
        <v>-8954.3418660376283</v>
      </c>
      <c r="P24" s="4">
        <f>'a15'!AG24</f>
        <v>141385.01404860948</v>
      </c>
      <c r="Q24" s="4">
        <f>'a9'!I24</f>
        <v>39531.504888113181</v>
      </c>
      <c r="R24" s="4">
        <f t="shared" si="34"/>
        <v>209554.89459598064</v>
      </c>
      <c r="S24" s="6">
        <f t="shared" si="3"/>
        <v>0.24916241286476712</v>
      </c>
      <c r="T24" s="6">
        <f t="shared" si="4"/>
        <v>12.252741010732452</v>
      </c>
      <c r="U24" s="225">
        <f t="shared" si="5"/>
        <v>0.36306940551360767</v>
      </c>
      <c r="V24" s="4">
        <f>'a7'!J24</f>
        <v>55649.723732581944</v>
      </c>
      <c r="W24" s="4">
        <f>'a8'!G23</f>
        <v>689.75132263485</v>
      </c>
      <c r="X24" s="4">
        <f>'a13'!O24</f>
        <v>680.66119731849676</v>
      </c>
      <c r="Y24" s="4">
        <f>'a16'!L25</f>
        <v>-9071.4435253414649</v>
      </c>
      <c r="Z24" s="4">
        <f>'a15'!AW24</f>
        <v>138637.8782279873</v>
      </c>
      <c r="AA24" s="4">
        <f>'a9'!M24</f>
        <v>30155.992126268891</v>
      </c>
      <c r="AB24" s="4">
        <f t="shared" si="35"/>
        <v>155740.82750627739</v>
      </c>
      <c r="AC24" s="6">
        <f t="shared" si="6"/>
        <v>0.13358419583221479</v>
      </c>
      <c r="AD24" s="6">
        <f t="shared" si="7"/>
        <v>11.955948542499918</v>
      </c>
      <c r="AE24" s="225">
        <f t="shared" si="8"/>
        <v>0.18241993198028825</v>
      </c>
      <c r="AF24" s="4">
        <f>'a7'!M24</f>
        <v>75833.383309202123</v>
      </c>
      <c r="AG24" s="4">
        <f>'a8'!I23</f>
        <v>1289.3774149053743</v>
      </c>
      <c r="AH24" s="4">
        <f>'a13'!S24</f>
        <v>9164.857899504781</v>
      </c>
      <c r="AI24" s="4">
        <f>'a16'!P25</f>
        <v>-9690.3971618333053</v>
      </c>
      <c r="AJ24" s="4">
        <f>'a15'!BM24</f>
        <v>132608.29451412024</v>
      </c>
      <c r="AK24" s="4">
        <f>'a9'!Q24</f>
        <v>48126.876340911665</v>
      </c>
      <c r="AL24" s="4">
        <f t="shared" si="36"/>
        <v>159789.26222008216</v>
      </c>
      <c r="AM24" s="6">
        <f t="shared" si="9"/>
        <v>0.14227915035431551</v>
      </c>
      <c r="AN24" s="6">
        <f t="shared" si="10"/>
        <v>11.981611114938234</v>
      </c>
      <c r="AO24" s="225">
        <f t="shared" si="11"/>
        <v>0.19804003928321431</v>
      </c>
      <c r="AP24" s="4">
        <f>'a7'!P24</f>
        <v>65550.139155156998</v>
      </c>
      <c r="AQ24" s="4">
        <f>'a8'!K23</f>
        <v>869.96953108242599</v>
      </c>
      <c r="AR24" s="4">
        <f>'a13'!W24</f>
        <v>33676.543647454229</v>
      </c>
      <c r="AS24" s="4">
        <f>'a16'!T25</f>
        <v>-10003.061477633264</v>
      </c>
      <c r="AT24" s="4">
        <f>'a15'!CC24</f>
        <v>149210.96734406202</v>
      </c>
      <c r="AU24" s="4">
        <f>'a9'!U24</f>
        <v>51539.286434387519</v>
      </c>
      <c r="AV24" s="4">
        <f t="shared" si="37"/>
        <v>186895.30223465248</v>
      </c>
      <c r="AW24" s="6">
        <f t="shared" si="12"/>
        <v>0.20049567151921546</v>
      </c>
      <c r="AX24" s="6">
        <f t="shared" si="13"/>
        <v>12.13830385794666</v>
      </c>
      <c r="AY24" s="225">
        <f t="shared" si="14"/>
        <v>0.2934146345333406</v>
      </c>
      <c r="AZ24" s="4">
        <f>'a7'!S24</f>
        <v>80951.217014303766</v>
      </c>
      <c r="BA24" s="4">
        <f>'a8'!M23</f>
        <v>2250.3669818728022</v>
      </c>
      <c r="BB24" s="4">
        <f>'a13'!AA24</f>
        <v>15193.063401137313</v>
      </c>
      <c r="BC24" s="4">
        <f>'a16'!X25</f>
        <v>-10638.000411694955</v>
      </c>
      <c r="BD24" s="4">
        <f>'a15'!CS24</f>
        <v>151992.39273550993</v>
      </c>
      <c r="BE24" s="4">
        <f>'a9'!Y24</f>
        <v>26135.649888595406</v>
      </c>
      <c r="BF24" s="4">
        <f t="shared" si="38"/>
        <v>211363.02285066067</v>
      </c>
      <c r="BG24" s="6">
        <f t="shared" si="15"/>
        <v>0.25304578855339044</v>
      </c>
      <c r="BH24" s="6">
        <f t="shared" si="16"/>
        <v>12.261332421558976</v>
      </c>
      <c r="BI24" s="225">
        <f t="shared" si="17"/>
        <v>0.36829876275425033</v>
      </c>
      <c r="BJ24" s="4">
        <f>'a7'!V24</f>
        <v>96629.316615845673</v>
      </c>
      <c r="BK24" s="4">
        <f>'a8'!O23</f>
        <v>2264.0196113625675</v>
      </c>
      <c r="BL24" s="4">
        <f>'a13'!AE24</f>
        <v>6852.6897750779699</v>
      </c>
      <c r="BM24" s="4">
        <f>'a16'!AB25</f>
        <v>-13176.755153789863</v>
      </c>
      <c r="BN24" s="4">
        <f>'a15'!DI24</f>
        <v>158952.7420052299</v>
      </c>
      <c r="BO24" s="4">
        <f>'a9'!AC24</f>
        <v>36195.703234311281</v>
      </c>
      <c r="BP24" s="4">
        <f t="shared" si="39"/>
        <v>213062.2900080524</v>
      </c>
      <c r="BQ24" s="6">
        <f t="shared" si="18"/>
        <v>0.25669535973309576</v>
      </c>
      <c r="BR24" s="6">
        <f t="shared" si="19"/>
        <v>12.269339843291283</v>
      </c>
      <c r="BS24" s="225">
        <f t="shared" si="20"/>
        <v>0.3731726617750542</v>
      </c>
      <c r="BT24" s="4">
        <f>'a7'!Y24</f>
        <v>82321.47108664902</v>
      </c>
      <c r="BU24" s="4">
        <f>'a8'!Q23</f>
        <v>1088.8898225564751</v>
      </c>
      <c r="BV24" s="4">
        <f>'a13'!AI24</f>
        <v>5391.7801602944101</v>
      </c>
      <c r="BW24" s="4">
        <f>'a16'!AF25</f>
        <v>-10904.610737394878</v>
      </c>
      <c r="BX24" s="4">
        <f>'a15'!DY24</f>
        <v>176011.6614128504</v>
      </c>
      <c r="BY24" s="4">
        <f>'a9'!AG24</f>
        <v>37845.697626995614</v>
      </c>
      <c r="BZ24" s="4">
        <f t="shared" si="40"/>
        <v>214974.60429540335</v>
      </c>
      <c r="CA24" s="6">
        <f t="shared" si="21"/>
        <v>0.26080249914275</v>
      </c>
      <c r="CB24" s="6">
        <f t="shared" si="22"/>
        <v>12.278275180576872</v>
      </c>
      <c r="CC24" s="225">
        <f t="shared" si="23"/>
        <v>0.37861135766278003</v>
      </c>
      <c r="CD24" s="4">
        <f>'a7'!AB24</f>
        <v>115303.33437158707</v>
      </c>
      <c r="CE24" s="4">
        <f>'a8'!S23</f>
        <v>1303.074151030434</v>
      </c>
      <c r="CF24" s="4">
        <f>'a13'!AM24</f>
        <v>39595.285149209965</v>
      </c>
      <c r="CG24" s="4">
        <f>'a16'!AJ25</f>
        <v>-12029.004071099056</v>
      </c>
      <c r="CH24" s="4">
        <f>'a15'!EO24</f>
        <v>179677.18510452349</v>
      </c>
      <c r="CI24" s="4">
        <f>'a9'!AK24</f>
        <v>130799.94367131797</v>
      </c>
      <c r="CJ24" s="4">
        <f t="shared" si="41"/>
        <v>191746.85688290352</v>
      </c>
      <c r="CK24" s="6">
        <f t="shared" si="24"/>
        <v>0.21091551276901643</v>
      </c>
      <c r="CL24" s="6">
        <f t="shared" si="25"/>
        <v>12.163931327350195</v>
      </c>
      <c r="CM24" s="225">
        <f t="shared" si="26"/>
        <v>0.30901337557724262</v>
      </c>
      <c r="CN24" s="4">
        <f>'a7'!AE24</f>
        <v>165233.62409624844</v>
      </c>
      <c r="CO24" s="4">
        <f>'a8'!U23</f>
        <v>1539.9506619721935</v>
      </c>
      <c r="CP24" s="4">
        <f>'a13'!AQ24</f>
        <v>35755.345785288155</v>
      </c>
      <c r="CQ24" s="4">
        <f>'a16'!AN25</f>
        <v>-15256.761641809866</v>
      </c>
      <c r="CR24" s="4">
        <f>'a15'!FE24</f>
        <v>162521.69989292609</v>
      </c>
      <c r="CS24" s="4">
        <f>'a9'!AO24</f>
        <v>148176.81106266103</v>
      </c>
      <c r="CT24" s="4">
        <f t="shared" si="43"/>
        <v>200077.09706999184</v>
      </c>
      <c r="CU24" s="6">
        <f t="shared" si="27"/>
        <v>0.22880663976136384</v>
      </c>
      <c r="CV24" s="6">
        <f t="shared" si="28"/>
        <v>12.206458056599745</v>
      </c>
      <c r="CW24" s="225">
        <f t="shared" si="29"/>
        <v>0.33489823477119679</v>
      </c>
      <c r="CX24" s="4">
        <f>'a7'!AH24</f>
        <v>81918.294849023092</v>
      </c>
      <c r="CY24" s="4">
        <f>'a8'!W23</f>
        <v>962.01427191424386</v>
      </c>
      <c r="CZ24" s="4">
        <f>'a13'!AU24</f>
        <v>37042.839801961709</v>
      </c>
      <c r="DA24" s="4">
        <f>'a16'!AR25</f>
        <v>-11140.077603290421</v>
      </c>
      <c r="DB24" s="4">
        <f>'a15'!FU24</f>
        <v>165895.66257144872</v>
      </c>
      <c r="DC24" s="4">
        <f>'a9'!AS24</f>
        <v>30900.163221582407</v>
      </c>
      <c r="DD24" s="4">
        <f t="shared" si="42"/>
        <v>242816.55639756069</v>
      </c>
      <c r="DE24" s="6">
        <f t="shared" si="30"/>
        <v>0.32059956256315786</v>
      </c>
      <c r="DF24" s="6">
        <f t="shared" si="31"/>
        <v>12.400061525288981</v>
      </c>
      <c r="DG24" s="225">
        <f t="shared" si="32"/>
        <v>0.45273938114938922</v>
      </c>
    </row>
    <row r="25" spans="1:111" x14ac:dyDescent="0.2">
      <c r="A25" s="1">
        <v>2000</v>
      </c>
      <c r="B25" s="4">
        <f>'a7'!D25</f>
        <v>97978.767329309092</v>
      </c>
      <c r="C25" s="4">
        <f>'a8'!C24</f>
        <v>1941.4887636696276</v>
      </c>
      <c r="D25" s="4">
        <f>'a13'!G25</f>
        <v>35059.189480905508</v>
      </c>
      <c r="E25" s="4">
        <f>'a16'!D26</f>
        <v>-10557.609588442852</v>
      </c>
      <c r="F25" s="4">
        <f>'a15'!Q25</f>
        <v>159069.82945515108</v>
      </c>
      <c r="G25" s="4">
        <f>'a9'!E25</f>
        <v>50602.535070988604</v>
      </c>
      <c r="H25" s="4">
        <f t="shared" si="33"/>
        <v>230947.64160593422</v>
      </c>
      <c r="I25" s="6">
        <f t="shared" si="0"/>
        <v>0.29510830936646437</v>
      </c>
      <c r="J25" s="6">
        <f t="shared" si="1"/>
        <v>12.349946304098165</v>
      </c>
      <c r="K25" s="225">
        <f t="shared" si="2"/>
        <v>0.42223561406243698</v>
      </c>
      <c r="L25" s="4">
        <f>'a7'!G25</f>
        <v>103633.56731304667</v>
      </c>
      <c r="M25" s="4">
        <f>'a8'!E24</f>
        <v>952.71286408594494</v>
      </c>
      <c r="N25" s="4">
        <f>'a13'!K25</f>
        <v>55131.275698811893</v>
      </c>
      <c r="O25" s="4">
        <f>'a16'!H26</f>
        <v>-8203.3933649137816</v>
      </c>
      <c r="P25" s="4">
        <f>'a15'!AG25</f>
        <v>143110.09576829165</v>
      </c>
      <c r="Q25" s="4">
        <f>'a9'!I25</f>
        <v>42090.491165098727</v>
      </c>
      <c r="R25" s="4">
        <f t="shared" si="34"/>
        <v>251581.05425013771</v>
      </c>
      <c r="S25" s="6">
        <f t="shared" si="3"/>
        <v>0.33942335882627861</v>
      </c>
      <c r="T25" s="6">
        <f t="shared" si="4"/>
        <v>12.435520499900569</v>
      </c>
      <c r="U25" s="225">
        <f t="shared" si="5"/>
        <v>0.47432229103171136</v>
      </c>
      <c r="V25" s="4">
        <f>'a7'!J25</f>
        <v>56649.813145746317</v>
      </c>
      <c r="W25" s="4">
        <f>'a8'!G24</f>
        <v>776.7274858943357</v>
      </c>
      <c r="X25" s="4">
        <f>'a13'!O25</f>
        <v>355.83758852318641</v>
      </c>
      <c r="Y25" s="4">
        <f>'a16'!L26</f>
        <v>-7641.4768923094816</v>
      </c>
      <c r="Z25" s="4">
        <f>'a15'!AW25</f>
        <v>138628.78781182112</v>
      </c>
      <c r="AA25" s="4">
        <f>'a9'!M25</f>
        <v>31918.606040412182</v>
      </c>
      <c r="AB25" s="4">
        <f t="shared" si="35"/>
        <v>156074.35561336897</v>
      </c>
      <c r="AC25" s="6">
        <f t="shared" si="6"/>
        <v>0.13430052496384554</v>
      </c>
      <c r="AD25" s="6">
        <f t="shared" si="7"/>
        <v>11.958087811222841</v>
      </c>
      <c r="AE25" s="225">
        <f t="shared" si="8"/>
        <v>0.1837220464538924</v>
      </c>
      <c r="AF25" s="4">
        <f>'a7'!M25</f>
        <v>77353.154405394613</v>
      </c>
      <c r="AG25" s="4">
        <f>'a8'!I24</f>
        <v>1330.0193506035953</v>
      </c>
      <c r="AH25" s="4">
        <f>'a13'!S25</f>
        <v>17291.015803369723</v>
      </c>
      <c r="AI25" s="4">
        <f>'a16'!P26</f>
        <v>-8235.7391808151369</v>
      </c>
      <c r="AJ25" s="4">
        <f>'a15'!BM25</f>
        <v>134934.64895920802</v>
      </c>
      <c r="AK25" s="4">
        <f>'a9'!Q25</f>
        <v>51062.881528817474</v>
      </c>
      <c r="AL25" s="4">
        <f t="shared" si="36"/>
        <v>170280.19845833976</v>
      </c>
      <c r="AM25" s="6">
        <f t="shared" si="9"/>
        <v>0.16481087432527713</v>
      </c>
      <c r="AN25" s="6">
        <f t="shared" si="10"/>
        <v>12.045200585423791</v>
      </c>
      <c r="AO25" s="225">
        <f t="shared" si="11"/>
        <v>0.23674521409404578</v>
      </c>
      <c r="AP25" s="4">
        <f>'a7'!P25</f>
        <v>67632.045643203281</v>
      </c>
      <c r="AQ25" s="4">
        <f>'a8'!K24</f>
        <v>856.74275199629051</v>
      </c>
      <c r="AR25" s="4">
        <f>'a13'!W25</f>
        <v>40529.68891688079</v>
      </c>
      <c r="AS25" s="4">
        <f>'a16'!T26</f>
        <v>-8400.5308099178164</v>
      </c>
      <c r="AT25" s="4">
        <f>'a15'!CC25</f>
        <v>149867.52291947379</v>
      </c>
      <c r="AU25" s="4">
        <f>'a9'!U25</f>
        <v>54976.936542660209</v>
      </c>
      <c r="AV25" s="4">
        <f t="shared" si="37"/>
        <v>194651.79012697985</v>
      </c>
      <c r="AW25" s="6">
        <f t="shared" si="12"/>
        <v>0.2171545321018104</v>
      </c>
      <c r="AX25" s="6">
        <f t="shared" si="13"/>
        <v>12.17896754964147</v>
      </c>
      <c r="AY25" s="225">
        <f t="shared" si="14"/>
        <v>0.31816551362516871</v>
      </c>
      <c r="AZ25" s="4">
        <f>'a7'!S25</f>
        <v>81566.6707580355</v>
      </c>
      <c r="BA25" s="4">
        <f>'a8'!M24</f>
        <v>2447.8890779617805</v>
      </c>
      <c r="BB25" s="4">
        <f>'a13'!AA25</f>
        <v>18966.820234090836</v>
      </c>
      <c r="BC25" s="4">
        <f>'a16'!X26</f>
        <v>-9052.3698401734237</v>
      </c>
      <c r="BD25" s="4">
        <f>'a15'!CS25</f>
        <v>153251.39341422057</v>
      </c>
      <c r="BE25" s="4">
        <f>'a9'!Y25</f>
        <v>27448.588013112538</v>
      </c>
      <c r="BF25" s="4">
        <f t="shared" si="38"/>
        <v>217283.92655306094</v>
      </c>
      <c r="BG25" s="6">
        <f t="shared" si="15"/>
        <v>0.26576230544485951</v>
      </c>
      <c r="BH25" s="6">
        <f t="shared" si="16"/>
        <v>12.288960194585819</v>
      </c>
      <c r="BI25" s="225">
        <f t="shared" si="17"/>
        <v>0.38511503400910885</v>
      </c>
      <c r="BJ25" s="4">
        <f>'a7'!V25</f>
        <v>97220.645896832139</v>
      </c>
      <c r="BK25" s="4">
        <f>'a8'!O24</f>
        <v>2357.8118834677562</v>
      </c>
      <c r="BL25" s="4">
        <f>'a13'!AE25</f>
        <v>8810.1562449535122</v>
      </c>
      <c r="BM25" s="4">
        <f>'a16'!AB26</f>
        <v>-11234.472923460402</v>
      </c>
      <c r="BN25" s="4">
        <f>'a15'!DI25</f>
        <v>161595.42996406092</v>
      </c>
      <c r="BO25" s="4">
        <f>'a9'!AC25</f>
        <v>37874.244681615528</v>
      </c>
      <c r="BP25" s="4">
        <f t="shared" si="39"/>
        <v>218517.51450077063</v>
      </c>
      <c r="BQ25" s="6">
        <f t="shared" si="18"/>
        <v>0.26841172228435373</v>
      </c>
      <c r="BR25" s="6">
        <f t="shared" si="19"/>
        <v>12.294621448203573</v>
      </c>
      <c r="BS25" s="225">
        <f t="shared" si="20"/>
        <v>0.3885608845445902</v>
      </c>
      <c r="BT25" s="4">
        <f>'a7'!Y25</f>
        <v>82657.478822256875</v>
      </c>
      <c r="BU25" s="4">
        <f>'a8'!Q24</f>
        <v>1152.2574920706031</v>
      </c>
      <c r="BV25" s="4">
        <f>'a13'!AI25</f>
        <v>8927.1784682028465</v>
      </c>
      <c r="BW25" s="4">
        <f>'a16'!AF26</f>
        <v>-9232.3985327215887</v>
      </c>
      <c r="BX25" s="4">
        <f>'a15'!DY25</f>
        <v>178105.15555044563</v>
      </c>
      <c r="BY25" s="4">
        <f>'a9'!AG25</f>
        <v>39955.860611982855</v>
      </c>
      <c r="BZ25" s="4">
        <f t="shared" si="40"/>
        <v>220501.55369620092</v>
      </c>
      <c r="CA25" s="6">
        <f t="shared" si="21"/>
        <v>0.27267290760506718</v>
      </c>
      <c r="CB25" s="6">
        <f t="shared" si="22"/>
        <v>12.303660020085488</v>
      </c>
      <c r="CC25" s="225">
        <f t="shared" si="23"/>
        <v>0.3940624165129879</v>
      </c>
      <c r="CD25" s="4">
        <f>'a7'!AB25</f>
        <v>118141.26135782803</v>
      </c>
      <c r="CE25" s="4">
        <f>'a8'!S24</f>
        <v>1343.8338965724295</v>
      </c>
      <c r="CF25" s="4">
        <f>'a13'!AM25</f>
        <v>73416.36703792405</v>
      </c>
      <c r="CG25" s="4">
        <f>'a16'!AJ26</f>
        <v>-10674.913911007676</v>
      </c>
      <c r="CH25" s="4">
        <f>'a15'!EO25</f>
        <v>182018.95551823956</v>
      </c>
      <c r="CI25" s="4">
        <f>'a9'!AK25</f>
        <v>141186.84806012534</v>
      </c>
      <c r="CJ25" s="4">
        <f t="shared" si="41"/>
        <v>221714.82194285866</v>
      </c>
      <c r="CK25" s="6">
        <f t="shared" si="24"/>
        <v>0.27527868316366166</v>
      </c>
      <c r="CL25" s="6">
        <f t="shared" si="25"/>
        <v>12.309147249223772</v>
      </c>
      <c r="CM25" s="225">
        <f t="shared" si="26"/>
        <v>0.39740234309835876</v>
      </c>
      <c r="CN25" s="4">
        <f>'a7'!AE25</f>
        <v>170403.88150181845</v>
      </c>
      <c r="CO25" s="4">
        <f>'a8'!U24</f>
        <v>1539.5123756822952</v>
      </c>
      <c r="CP25" s="4">
        <f>'a13'!AQ25</f>
        <v>89612.750236405787</v>
      </c>
      <c r="CQ25" s="4">
        <f>'a16'!AN26</f>
        <v>-14756.692832067201</v>
      </c>
      <c r="CR25" s="4">
        <f>'a15'!FE25</f>
        <v>163293.80511539185</v>
      </c>
      <c r="CS25" s="4">
        <f>'a9'!AO25</f>
        <v>155445.16018841989</v>
      </c>
      <c r="CT25" s="4">
        <f t="shared" si="43"/>
        <v>253108.583833129</v>
      </c>
      <c r="CU25" s="6">
        <f t="shared" si="27"/>
        <v>0.34270408364814203</v>
      </c>
      <c r="CV25" s="6">
        <f t="shared" si="28"/>
        <v>12.441573860747253</v>
      </c>
      <c r="CW25" s="225">
        <f t="shared" si="29"/>
        <v>0.47800680653364741</v>
      </c>
      <c r="CX25" s="4">
        <f>'a7'!AH25</f>
        <v>82856.385994360317</v>
      </c>
      <c r="CY25" s="4">
        <f>'a8'!W24</f>
        <v>1038.0691369394663</v>
      </c>
      <c r="CZ25" s="4">
        <f>'a13'!AU25</f>
        <v>53898.066345336076</v>
      </c>
      <c r="DA25" s="4">
        <f>'a16'!AR26</f>
        <v>-9659.5371017904545</v>
      </c>
      <c r="DB25" s="4">
        <f>'a15'!FU25</f>
        <v>168403.69431409464</v>
      </c>
      <c r="DC25" s="4">
        <f>'a9'!AS25</f>
        <v>32666.763304943051</v>
      </c>
      <c r="DD25" s="4">
        <f t="shared" si="42"/>
        <v>262831.84624705755</v>
      </c>
      <c r="DE25" s="6">
        <f t="shared" si="30"/>
        <v>0.36358704965158911</v>
      </c>
      <c r="DF25" s="6">
        <f t="shared" si="31"/>
        <v>12.479269738795182</v>
      </c>
      <c r="DG25" s="225">
        <f t="shared" si="32"/>
        <v>0.50095125847438604</v>
      </c>
    </row>
    <row r="26" spans="1:111" x14ac:dyDescent="0.2">
      <c r="A26" s="1">
        <v>2001</v>
      </c>
      <c r="B26" s="4">
        <f>'a7'!D26</f>
        <v>99449.064186012925</v>
      </c>
      <c r="C26" s="4">
        <f>'a8'!C25</f>
        <v>2072.7023803824877</v>
      </c>
      <c r="D26" s="4">
        <f>'a13'!G26</f>
        <v>28474.999271600078</v>
      </c>
      <c r="E26" s="4">
        <f>'a16'!D27</f>
        <v>-9651.5714992381745</v>
      </c>
      <c r="F26" s="4">
        <f>'a15'!Q26</f>
        <v>160963.26897179199</v>
      </c>
      <c r="G26" s="4">
        <f>'a9'!E26</f>
        <v>53032.780708861414</v>
      </c>
      <c r="H26" s="4">
        <f t="shared" si="33"/>
        <v>226202.98022130539</v>
      </c>
      <c r="I26" s="6">
        <f t="shared" si="0"/>
        <v>0.28491804624540162</v>
      </c>
      <c r="J26" s="6">
        <f t="shared" si="1"/>
        <v>12.329188017737867</v>
      </c>
      <c r="K26" s="225">
        <f t="shared" si="2"/>
        <v>0.40960061181735424</v>
      </c>
      <c r="L26" s="4">
        <f>'a7'!G26</f>
        <v>106491.22773411385</v>
      </c>
      <c r="M26" s="4">
        <f>'a8'!E25</f>
        <v>973.09991705664095</v>
      </c>
      <c r="N26" s="4">
        <f>'a13'!K26</f>
        <v>43565.665176919247</v>
      </c>
      <c r="O26" s="4">
        <f>'a16'!H27</f>
        <v>-7584.8304486732941</v>
      </c>
      <c r="P26" s="4">
        <f>'a15'!AG26</f>
        <v>145408.64162480252</v>
      </c>
      <c r="Q26" s="4">
        <f>'a9'!I26</f>
        <v>44913.218577487896</v>
      </c>
      <c r="R26" s="4">
        <f t="shared" si="34"/>
        <v>242967.48550967444</v>
      </c>
      <c r="S26" s="6">
        <f t="shared" si="3"/>
        <v>0.32092371791174612</v>
      </c>
      <c r="T26" s="6">
        <f t="shared" si="4"/>
        <v>12.40068290888313</v>
      </c>
      <c r="U26" s="225">
        <f t="shared" si="5"/>
        <v>0.45311760038053672</v>
      </c>
      <c r="V26" s="4">
        <f>'a7'!J26</f>
        <v>57804.737061616921</v>
      </c>
      <c r="W26" s="4">
        <f>'a8'!G25</f>
        <v>826.82725164084968</v>
      </c>
      <c r="X26" s="4">
        <f>'a13'!O26</f>
        <v>179.92187255125654</v>
      </c>
      <c r="Y26" s="4">
        <f>'a16'!L27</f>
        <v>-6974.3835055516747</v>
      </c>
      <c r="Z26" s="4">
        <f>'a15'!AW26</f>
        <v>144770.18495324368</v>
      </c>
      <c r="AA26" s="4">
        <f>'a9'!M26</f>
        <v>33586.543394418921</v>
      </c>
      <c r="AB26" s="4">
        <f t="shared" si="35"/>
        <v>162193.91698744125</v>
      </c>
      <c r="AC26" s="6">
        <f t="shared" si="6"/>
        <v>0.14744370537906232</v>
      </c>
      <c r="AD26" s="6">
        <f t="shared" si="7"/>
        <v>11.996547916800147</v>
      </c>
      <c r="AE26" s="225">
        <f t="shared" si="8"/>
        <v>0.20713166282977913</v>
      </c>
      <c r="AF26" s="4">
        <f>'a7'!M26</f>
        <v>79172.488935455127</v>
      </c>
      <c r="AG26" s="4">
        <f>'a8'!I25</f>
        <v>1368.3895577720989</v>
      </c>
      <c r="AH26" s="4">
        <f>'a13'!S26</f>
        <v>15711.677860725304</v>
      </c>
      <c r="AI26" s="4">
        <f>'a16'!P27</f>
        <v>-7722.0415873035909</v>
      </c>
      <c r="AJ26" s="4">
        <f>'a15'!BM26</f>
        <v>137767.31883608902</v>
      </c>
      <c r="AK26" s="4">
        <f>'a9'!Q26</f>
        <v>53972.507817431375</v>
      </c>
      <c r="AL26" s="4">
        <f t="shared" si="36"/>
        <v>170956.93622753446</v>
      </c>
      <c r="AM26" s="6">
        <f t="shared" si="9"/>
        <v>0.16626432597820148</v>
      </c>
      <c r="AN26" s="6">
        <f t="shared" si="10"/>
        <v>12.049166968842357</v>
      </c>
      <c r="AO26" s="225">
        <f t="shared" si="11"/>
        <v>0.23915944340607101</v>
      </c>
      <c r="AP26" s="4">
        <f>'a7'!P26</f>
        <v>68366.801231757359</v>
      </c>
      <c r="AQ26" s="4">
        <f>'a8'!K25</f>
        <v>842.86558294424151</v>
      </c>
      <c r="AR26" s="4">
        <f>'a13'!W26</f>
        <v>33524.41601144665</v>
      </c>
      <c r="AS26" s="4">
        <f>'a16'!T27</f>
        <v>-7756.2229015482008</v>
      </c>
      <c r="AT26" s="4">
        <f>'a15'!CC26</f>
        <v>152293.1219164365</v>
      </c>
      <c r="AU26" s="4">
        <f>'a9'!U26</f>
        <v>58763.593123894185</v>
      </c>
      <c r="AV26" s="4">
        <f t="shared" si="37"/>
        <v>187664.52313419813</v>
      </c>
      <c r="AW26" s="6">
        <f t="shared" si="12"/>
        <v>0.20214775219034306</v>
      </c>
      <c r="AX26" s="6">
        <f t="shared" si="13"/>
        <v>12.142411196368228</v>
      </c>
      <c r="AY26" s="225">
        <f t="shared" si="14"/>
        <v>0.29591465930788446</v>
      </c>
      <c r="AZ26" s="4">
        <f>'a7'!S26</f>
        <v>82318.529954107711</v>
      </c>
      <c r="BA26" s="4">
        <f>'a8'!M25</f>
        <v>2672.7910466367425</v>
      </c>
      <c r="BB26" s="4">
        <f>'a13'!AA26</f>
        <v>15304.676485498567</v>
      </c>
      <c r="BC26" s="4">
        <f>'a16'!X27</f>
        <v>-8357.8223880900241</v>
      </c>
      <c r="BD26" s="4">
        <f>'a15'!CS26</f>
        <v>155811.12866690062</v>
      </c>
      <c r="BE26" s="4">
        <f>'a9'!Y26</f>
        <v>28698.227312428869</v>
      </c>
      <c r="BF26" s="4">
        <f t="shared" si="38"/>
        <v>216378.28540598799</v>
      </c>
      <c r="BG26" s="6">
        <f t="shared" si="15"/>
        <v>0.26381723058412604</v>
      </c>
      <c r="BH26" s="6">
        <f t="shared" si="16"/>
        <v>12.28478347621529</v>
      </c>
      <c r="BI26" s="225">
        <f t="shared" si="17"/>
        <v>0.38257277955357544</v>
      </c>
      <c r="BJ26" s="4">
        <f>'a7'!V26</f>
        <v>97716.380612925117</v>
      </c>
      <c r="BK26" s="4">
        <f>'a8'!O25</f>
        <v>2461.8673225818625</v>
      </c>
      <c r="BL26" s="4">
        <f>'a13'!AE26</f>
        <v>6855.1667147921826</v>
      </c>
      <c r="BM26" s="4">
        <f>'a16'!AB27</f>
        <v>-10223.392505122858</v>
      </c>
      <c r="BN26" s="4">
        <f>'a15'!DI26</f>
        <v>162958.01247138673</v>
      </c>
      <c r="BO26" s="4">
        <f>'a9'!AC26</f>
        <v>39298.590881128439</v>
      </c>
      <c r="BP26" s="4">
        <f t="shared" si="39"/>
        <v>218007.57641285274</v>
      </c>
      <c r="BQ26" s="6">
        <f t="shared" si="18"/>
        <v>0.26731651171607806</v>
      </c>
      <c r="BR26" s="6">
        <f t="shared" si="19"/>
        <v>12.29228509535471</v>
      </c>
      <c r="BS26" s="225">
        <f t="shared" si="20"/>
        <v>0.3871388103435548</v>
      </c>
      <c r="BT26" s="4">
        <f>'a7'!Y26</f>
        <v>83312.272949521954</v>
      </c>
      <c r="BU26" s="4">
        <f>'a8'!Q25</f>
        <v>1260.1491509408563</v>
      </c>
      <c r="BV26" s="4">
        <f>'a13'!AI26</f>
        <v>5613.1278287369933</v>
      </c>
      <c r="BW26" s="4">
        <f>'a16'!AF27</f>
        <v>-8464.393881050155</v>
      </c>
      <c r="BX26" s="4">
        <f>'a15'!DY26</f>
        <v>177862.75945953937</v>
      </c>
      <c r="BY26" s="4">
        <f>'a9'!AG26</f>
        <v>41948.078209637999</v>
      </c>
      <c r="BZ26" s="4">
        <f t="shared" si="40"/>
        <v>216375.68814711017</v>
      </c>
      <c r="CA26" s="6">
        <f t="shared" si="21"/>
        <v>0.26381165236700727</v>
      </c>
      <c r="CB26" s="6">
        <f t="shared" si="22"/>
        <v>12.284771472818273</v>
      </c>
      <c r="CC26" s="225">
        <f t="shared" si="23"/>
        <v>0.38256547341348107</v>
      </c>
      <c r="CD26" s="4">
        <f>'a7'!AB26</f>
        <v>120644.96199666703</v>
      </c>
      <c r="CE26" s="4">
        <f>'a8'!S25</f>
        <v>1376.5773907410426</v>
      </c>
      <c r="CF26" s="4">
        <f>'a13'!AM26</f>
        <v>54933.823919991984</v>
      </c>
      <c r="CG26" s="4">
        <f>'a16'!AJ27</f>
        <v>-9387.5254092208816</v>
      </c>
      <c r="CH26" s="4">
        <f>'a15'!EO26</f>
        <v>182862.20114786006</v>
      </c>
      <c r="CI26" s="4">
        <f>'a9'!AK26</f>
        <v>151752.2207789211</v>
      </c>
      <c r="CJ26" s="4">
        <f t="shared" si="41"/>
        <v>197301.24087637709</v>
      </c>
      <c r="CK26" s="6">
        <f t="shared" si="24"/>
        <v>0.22284484339570415</v>
      </c>
      <c r="CL26" s="6">
        <f t="shared" si="25"/>
        <v>12.192486981278194</v>
      </c>
      <c r="CM26" s="225">
        <f t="shared" si="26"/>
        <v>0.32639442260721968</v>
      </c>
      <c r="CN26" s="4">
        <f>'a7'!AE26</f>
        <v>176611.88914761681</v>
      </c>
      <c r="CO26" s="4">
        <f>'a8'!U25</f>
        <v>1717.478259334313</v>
      </c>
      <c r="CP26" s="4">
        <f>'a13'!AQ26</f>
        <v>78441.922465009164</v>
      </c>
      <c r="CQ26" s="4">
        <f>'a16'!AN27</f>
        <v>-13524.105052623692</v>
      </c>
      <c r="CR26" s="4">
        <f>'a15'!FE26</f>
        <v>168227.71374034113</v>
      </c>
      <c r="CS26" s="4">
        <f>'a9'!AO26</f>
        <v>162328.70032218844</v>
      </c>
      <c r="CT26" s="4">
        <f t="shared" si="43"/>
        <v>247428.71997815499</v>
      </c>
      <c r="CU26" s="6">
        <f t="shared" si="27"/>
        <v>0.33050525585370566</v>
      </c>
      <c r="CV26" s="6">
        <f t="shared" si="28"/>
        <v>12.418877819422629</v>
      </c>
      <c r="CW26" s="225">
        <f t="shared" si="29"/>
        <v>0.46419234573886947</v>
      </c>
      <c r="CX26" s="4">
        <f>'a7'!AH26</f>
        <v>84040.407211761107</v>
      </c>
      <c r="CY26" s="4">
        <f>'a8'!W25</f>
        <v>1129.2905190615606</v>
      </c>
      <c r="CZ26" s="4">
        <f>'a13'!AU26</f>
        <v>46202.321165506233</v>
      </c>
      <c r="DA26" s="4">
        <f>'a16'!AR27</f>
        <v>-8702.1410839115288</v>
      </c>
      <c r="DB26" s="4">
        <f>'a15'!FU26</f>
        <v>169191.18123386111</v>
      </c>
      <c r="DC26" s="4">
        <f>'a9'!AS26</f>
        <v>34371.188556618836</v>
      </c>
      <c r="DD26" s="4">
        <f t="shared" si="42"/>
        <v>256360.57997059808</v>
      </c>
      <c r="DE26" s="6">
        <f t="shared" si="30"/>
        <v>0.34968850121202727</v>
      </c>
      <c r="DF26" s="6">
        <f t="shared" si="31"/>
        <v>12.454340247944353</v>
      </c>
      <c r="DG26" s="225">
        <f t="shared" si="32"/>
        <v>0.48577735792200588</v>
      </c>
    </row>
    <row r="27" spans="1:111" x14ac:dyDescent="0.2">
      <c r="A27" s="1">
        <v>2002</v>
      </c>
      <c r="B27" s="4">
        <f>'a7'!D27</f>
        <v>100781.87902694836</v>
      </c>
      <c r="C27" s="4">
        <f>'a8'!C26</f>
        <v>2179.2010695171134</v>
      </c>
      <c r="D27" s="4">
        <f>'a13'!G27</f>
        <v>23714.66174677695</v>
      </c>
      <c r="E27" s="4">
        <f>'a16'!D28</f>
        <v>-9609.4555089307923</v>
      </c>
      <c r="F27" s="4">
        <f>'a15'!Q27</f>
        <v>162562.45405773743</v>
      </c>
      <c r="G27" s="4">
        <f>'a9'!E27</f>
        <v>55433.164192630917</v>
      </c>
      <c r="H27" s="4">
        <f t="shared" si="33"/>
        <v>222016.37512990105</v>
      </c>
      <c r="I27" s="6">
        <f t="shared" si="0"/>
        <v>0.2759263387225836</v>
      </c>
      <c r="J27" s="6">
        <f t="shared" si="1"/>
        <v>12.310506419980547</v>
      </c>
      <c r="K27" s="225">
        <f t="shared" si="2"/>
        <v>0.39822963323518556</v>
      </c>
      <c r="L27" s="4">
        <f>'a7'!G27</f>
        <v>108534.47462606683</v>
      </c>
      <c r="M27" s="4">
        <f>'a8'!E26</f>
        <v>997.28346145922978</v>
      </c>
      <c r="N27" s="4">
        <f>'a13'!K27</f>
        <v>62191.046802420839</v>
      </c>
      <c r="O27" s="4">
        <f>'a16'!H28</f>
        <v>-8557.711976494018</v>
      </c>
      <c r="P27" s="4">
        <f>'a15'!AG27</f>
        <v>147928.24773014325</v>
      </c>
      <c r="Q27" s="4">
        <f>'a9'!I27</f>
        <v>47995.874906090765</v>
      </c>
      <c r="R27" s="4">
        <f t="shared" si="34"/>
        <v>262100.18227604617</v>
      </c>
      <c r="S27" s="6">
        <f t="shared" si="3"/>
        <v>0.36201563121381347</v>
      </c>
      <c r="T27" s="6">
        <f t="shared" si="4"/>
        <v>12.476482084755919</v>
      </c>
      <c r="U27" s="225">
        <f t="shared" si="5"/>
        <v>0.49925448955843299</v>
      </c>
      <c r="V27" s="4">
        <f>'a7'!J27</f>
        <v>59021.639075992462</v>
      </c>
      <c r="W27" s="4">
        <f>'a8'!G26</f>
        <v>818.22299498838413</v>
      </c>
      <c r="X27" s="4">
        <f>'a13'!O27</f>
        <v>227.66082052826448</v>
      </c>
      <c r="Y27" s="4">
        <f>'a16'!L28</f>
        <v>-7181.6521649989945</v>
      </c>
      <c r="Z27" s="4">
        <f>'a15'!AW27</f>
        <v>147190.26437147634</v>
      </c>
      <c r="AA27" s="4">
        <f>'a9'!M27</f>
        <v>35252.698992271078</v>
      </c>
      <c r="AB27" s="4">
        <f t="shared" si="35"/>
        <v>164005.21311072697</v>
      </c>
      <c r="AC27" s="6">
        <f t="shared" si="6"/>
        <v>0.15133388480182136</v>
      </c>
      <c r="AD27" s="6">
        <f t="shared" si="7"/>
        <v>12.007653493561662</v>
      </c>
      <c r="AE27" s="225">
        <f t="shared" si="8"/>
        <v>0.21389132424301893</v>
      </c>
      <c r="AF27" s="4">
        <f>'a7'!M27</f>
        <v>80769.099160368365</v>
      </c>
      <c r="AG27" s="4">
        <f>'a8'!I26</f>
        <v>1397.6038632465472</v>
      </c>
      <c r="AH27" s="4">
        <f>'a13'!S27</f>
        <v>11283.712183048217</v>
      </c>
      <c r="AI27" s="4">
        <f>'a16'!P28</f>
        <v>-7771.4020589915199</v>
      </c>
      <c r="AJ27" s="4">
        <f>'a15'!BM27</f>
        <v>138342.40548506816</v>
      </c>
      <c r="AK27" s="4">
        <f>'a9'!Q27</f>
        <v>56542.9410628439</v>
      </c>
      <c r="AL27" s="4">
        <f t="shared" si="36"/>
        <v>166080.87370664935</v>
      </c>
      <c r="AM27" s="6">
        <f t="shared" si="9"/>
        <v>0.15579184837557505</v>
      </c>
      <c r="AN27" s="6">
        <f t="shared" si="10"/>
        <v>12.020230139703587</v>
      </c>
      <c r="AO27" s="225">
        <f t="shared" si="11"/>
        <v>0.22154638543066854</v>
      </c>
      <c r="AP27" s="4">
        <f>'a7'!P27</f>
        <v>69340.450375312765</v>
      </c>
      <c r="AQ27" s="4">
        <f>'a8'!K26</f>
        <v>892.74395329441199</v>
      </c>
      <c r="AR27" s="4">
        <f>'a13'!W27</f>
        <v>27419.665085152454</v>
      </c>
      <c r="AS27" s="4">
        <f>'a16'!T28</f>
        <v>-7698.9485707112917</v>
      </c>
      <c r="AT27" s="4">
        <f>'a15'!CC27</f>
        <v>153423.09196865087</v>
      </c>
      <c r="AU27" s="4">
        <f>'a9'!U27</f>
        <v>62306.756603086185</v>
      </c>
      <c r="AV27" s="4">
        <f t="shared" si="37"/>
        <v>180177.50225531863</v>
      </c>
      <c r="AW27" s="6">
        <f t="shared" si="12"/>
        <v>0.18606763465111401</v>
      </c>
      <c r="AX27" s="6">
        <f t="shared" si="13"/>
        <v>12.101697767612501</v>
      </c>
      <c r="AY27" s="225">
        <f t="shared" si="14"/>
        <v>0.27113350662480556</v>
      </c>
      <c r="AZ27" s="4">
        <f>'a7'!S27</f>
        <v>83467.483190112485</v>
      </c>
      <c r="BA27" s="4">
        <f>'a8'!M26</f>
        <v>2857.8320603711313</v>
      </c>
      <c r="BB27" s="4">
        <f>'a13'!AA27</f>
        <v>12746.905417470442</v>
      </c>
      <c r="BC27" s="4">
        <f>'a16'!X28</f>
        <v>-8393.1581541268642</v>
      </c>
      <c r="BD27" s="4">
        <f>'a15'!CS27</f>
        <v>157013.29723885295</v>
      </c>
      <c r="BE27" s="4">
        <f>'a9'!Y27</f>
        <v>29933.253927289137</v>
      </c>
      <c r="BF27" s="4">
        <f t="shared" si="38"/>
        <v>214901.27376501987</v>
      </c>
      <c r="BG27" s="6">
        <f t="shared" si="15"/>
        <v>0.26064500478459929</v>
      </c>
      <c r="BH27" s="6">
        <f t="shared" si="16"/>
        <v>12.277934009858358</v>
      </c>
      <c r="BI27" s="225">
        <f t="shared" si="17"/>
        <v>0.37840369635974386</v>
      </c>
      <c r="BJ27" s="4">
        <f>'a7'!V27</f>
        <v>98371.906952314195</v>
      </c>
      <c r="BK27" s="4">
        <f>'a8'!O26</f>
        <v>2543.1201715446396</v>
      </c>
      <c r="BL27" s="4">
        <f>'a13'!AE27</f>
        <v>5811.4053321204037</v>
      </c>
      <c r="BM27" s="4">
        <f>'a16'!AB28</f>
        <v>-10267.695694940425</v>
      </c>
      <c r="BN27" s="4">
        <f>'a15'!DI27</f>
        <v>164793.25755560517</v>
      </c>
      <c r="BO27" s="4">
        <f>'a9'!AC27</f>
        <v>40782.917451978967</v>
      </c>
      <c r="BP27" s="4">
        <f t="shared" si="39"/>
        <v>217925.95669312036</v>
      </c>
      <c r="BQ27" s="6">
        <f t="shared" si="18"/>
        <v>0.26714121439715138</v>
      </c>
      <c r="BR27" s="6">
        <f t="shared" si="19"/>
        <v>12.291910635881017</v>
      </c>
      <c r="BS27" s="225">
        <f t="shared" si="20"/>
        <v>0.38691088708396143</v>
      </c>
      <c r="BT27" s="4">
        <f>'a7'!Y27</f>
        <v>83764.382846318709</v>
      </c>
      <c r="BU27" s="4">
        <f>'a8'!Q26</f>
        <v>1289.9064817800709</v>
      </c>
      <c r="BV27" s="4">
        <f>'a13'!AI27</f>
        <v>5155.313875742313</v>
      </c>
      <c r="BW27" s="4">
        <f>'a16'!AF28</f>
        <v>-8476.1563010201644</v>
      </c>
      <c r="BX27" s="4">
        <f>'a15'!DY27</f>
        <v>178894.17801178223</v>
      </c>
      <c r="BY27" s="4">
        <f>'a9'!AG27</f>
        <v>43974.545255068522</v>
      </c>
      <c r="BZ27" s="4">
        <f t="shared" si="40"/>
        <v>215363.17317775456</v>
      </c>
      <c r="CA27" s="6">
        <f t="shared" si="21"/>
        <v>0.26163704113233099</v>
      </c>
      <c r="CB27" s="6">
        <f t="shared" si="22"/>
        <v>12.280081059624875</v>
      </c>
      <c r="CC27" s="225">
        <f t="shared" si="23"/>
        <v>0.37971054694217593</v>
      </c>
      <c r="CD27" s="4">
        <f>'a7'!AB27</f>
        <v>121902.50528161596</v>
      </c>
      <c r="CE27" s="4">
        <f>'a8'!S26</f>
        <v>1412.4435474001207</v>
      </c>
      <c r="CF27" s="4">
        <f>'a13'!AM27</f>
        <v>55072.37744155329</v>
      </c>
      <c r="CG27" s="4">
        <f>'a16'!AJ28</f>
        <v>-9429.5251164988604</v>
      </c>
      <c r="CH27" s="4">
        <f>'a15'!EO27</f>
        <v>185494.75846987774</v>
      </c>
      <c r="CI27" s="4">
        <f>'a9'!AK27</f>
        <v>162015.92515498781</v>
      </c>
      <c r="CJ27" s="4">
        <f t="shared" si="41"/>
        <v>191024.19092156031</v>
      </c>
      <c r="CK27" s="6">
        <f t="shared" si="24"/>
        <v>0.20936341964840291</v>
      </c>
      <c r="CL27" s="6">
        <f t="shared" si="25"/>
        <v>12.160155353048404</v>
      </c>
      <c r="CM27" s="225">
        <f t="shared" si="26"/>
        <v>0.30671504309678577</v>
      </c>
      <c r="CN27" s="4">
        <f>'a7'!AE27</f>
        <v>180031.23924293258</v>
      </c>
      <c r="CO27" s="4">
        <f>'a8'!U26</f>
        <v>1873.5874981662046</v>
      </c>
      <c r="CP27" s="4">
        <f>'a13'!AQ27</f>
        <v>48354.20406073187</v>
      </c>
      <c r="CQ27" s="4">
        <f>'a16'!AN28</f>
        <v>-12666.461053627552</v>
      </c>
      <c r="CR27" s="4">
        <f>'a15'!FE27</f>
        <v>169595.59392410755</v>
      </c>
      <c r="CS27" s="4">
        <f>'a9'!AO27</f>
        <v>168189.78007407754</v>
      </c>
      <c r="CT27" s="4">
        <f t="shared" si="43"/>
        <v>217124.79610006692</v>
      </c>
      <c r="CU27" s="6">
        <f t="shared" si="27"/>
        <v>0.26542053581050029</v>
      </c>
      <c r="CV27" s="6">
        <f t="shared" si="28"/>
        <v>12.288227564452887</v>
      </c>
      <c r="CW27" s="225">
        <f t="shared" si="29"/>
        <v>0.38466910204662702</v>
      </c>
      <c r="CX27" s="4">
        <f>'a7'!AH27</f>
        <v>85327.559734120485</v>
      </c>
      <c r="CY27" s="4">
        <f>'a8'!W26</f>
        <v>1201.315740699192</v>
      </c>
      <c r="CZ27" s="4">
        <f>'a13'!AU27</f>
        <v>35495.22392632853</v>
      </c>
      <c r="DA27" s="4">
        <f>'a16'!AR28</f>
        <v>-8644.1259754563798</v>
      </c>
      <c r="DB27" s="4">
        <f>'a15'!FU27</f>
        <v>170902.30672724001</v>
      </c>
      <c r="DC27" s="4">
        <f>'a9'!AS27</f>
        <v>36082.422427944242</v>
      </c>
      <c r="DD27" s="4">
        <f t="shared" si="42"/>
        <v>246998.54198428837</v>
      </c>
      <c r="DE27" s="6">
        <f t="shared" si="30"/>
        <v>0.32958134862597527</v>
      </c>
      <c r="DF27" s="6">
        <f t="shared" si="31"/>
        <v>12.417137712695075</v>
      </c>
      <c r="DG27" s="225">
        <f t="shared" si="32"/>
        <v>0.46313319027546923</v>
      </c>
    </row>
    <row r="28" spans="1:111" x14ac:dyDescent="0.2">
      <c r="A28" s="1">
        <v>2003</v>
      </c>
      <c r="B28" s="4">
        <f>'a7'!D28</f>
        <v>102536.65162137673</v>
      </c>
      <c r="C28" s="4">
        <f>'a8'!C27</f>
        <v>2264.8048772186207</v>
      </c>
      <c r="D28" s="4">
        <f>'a13'!G28</f>
        <v>25762.589694733073</v>
      </c>
      <c r="E28" s="4">
        <f>'a16'!D29</f>
        <v>-10095.07576865235</v>
      </c>
      <c r="F28" s="4">
        <f>'a15'!Q28</f>
        <v>165039.949226811</v>
      </c>
      <c r="G28" s="4">
        <f>'a9'!E28</f>
        <v>57953.722852147534</v>
      </c>
      <c r="H28" s="4">
        <f t="shared" si="33"/>
        <v>225290.39192212094</v>
      </c>
      <c r="I28" s="6">
        <f t="shared" si="0"/>
        <v>0.28295805076078806</v>
      </c>
      <c r="J28" s="6">
        <f t="shared" ref="J28:J33" si="44">LN(H28)</f>
        <v>12.325145479803574</v>
      </c>
      <c r="K28" s="225">
        <f t="shared" si="2"/>
        <v>0.40714002933048232</v>
      </c>
      <c r="L28" s="4">
        <f>'a7'!G28</f>
        <v>110561.75960523853</v>
      </c>
      <c r="M28" s="4">
        <f>'a8'!E27</f>
        <v>1041.6887704021497</v>
      </c>
      <c r="N28" s="4">
        <f>'a13'!K28</f>
        <v>64039.588514318777</v>
      </c>
      <c r="O28" s="4">
        <f>'a16'!H29</f>
        <v>-9507.007273377063</v>
      </c>
      <c r="P28" s="4">
        <f>'a15'!AG28</f>
        <v>149985.8887279956</v>
      </c>
      <c r="Q28" s="4">
        <f>'a9'!I28</f>
        <v>50900.850658670439</v>
      </c>
      <c r="R28" s="4">
        <f t="shared" si="34"/>
        <v>264179.37891550543</v>
      </c>
      <c r="S28" s="6">
        <f t="shared" si="3"/>
        <v>0.36648118926294221</v>
      </c>
      <c r="T28" s="6">
        <f t="shared" ref="T28:T33" si="45">LN(R28)</f>
        <v>12.484383616985257</v>
      </c>
      <c r="U28" s="225">
        <f t="shared" si="5"/>
        <v>0.50406393652936543</v>
      </c>
      <c r="V28" s="4">
        <f>'a7'!J28</f>
        <v>60503.822022720815</v>
      </c>
      <c r="W28" s="4">
        <f>'a8'!G27</f>
        <v>889.01195793953264</v>
      </c>
      <c r="X28" s="4">
        <f>'a13'!O28</f>
        <v>149.8084659654867</v>
      </c>
      <c r="Y28" s="4">
        <f>'a16'!L29</f>
        <v>-7391.79372124784</v>
      </c>
      <c r="Z28" s="4">
        <f>'a15'!AW28</f>
        <v>150328.50192887665</v>
      </c>
      <c r="AA28" s="4">
        <f>'a9'!M28</f>
        <v>36947.396823312876</v>
      </c>
      <c r="AB28" s="4">
        <f t="shared" si="35"/>
        <v>166642.94187300222</v>
      </c>
      <c r="AC28" s="6">
        <f t="shared" si="6"/>
        <v>0.1569990204038392</v>
      </c>
      <c r="AD28" s="6">
        <f t="shared" ref="AD28:AD33" si="46">LN(AB28)</f>
        <v>12.023608729841685</v>
      </c>
      <c r="AE28" s="225">
        <f t="shared" si="8"/>
        <v>0.22360284101853098</v>
      </c>
      <c r="AF28" s="4">
        <f>'a7'!M28</f>
        <v>82168.669302246708</v>
      </c>
      <c r="AG28" s="4">
        <f>'a8'!I27</f>
        <v>1415.1934399865199</v>
      </c>
      <c r="AH28" s="4">
        <f>'a13'!S28</f>
        <v>10638.395201334562</v>
      </c>
      <c r="AI28" s="4">
        <f>'a16'!P29</f>
        <v>-8287.088126030545</v>
      </c>
      <c r="AJ28" s="4">
        <f>'a15'!BM28</f>
        <v>140648.76058791607</v>
      </c>
      <c r="AK28" s="4">
        <f>'a9'!Q28</f>
        <v>59309.712333802068</v>
      </c>
      <c r="AL28" s="4">
        <f t="shared" si="36"/>
        <v>165859.02463166471</v>
      </c>
      <c r="AM28" s="6">
        <f t="shared" si="9"/>
        <v>0.15531537592285549</v>
      </c>
      <c r="AN28" s="6">
        <f t="shared" ref="AN28:AN33" si="47">LN(AL28)</f>
        <v>12.018893457315437</v>
      </c>
      <c r="AO28" s="225">
        <f t="shared" si="11"/>
        <v>0.22073278334993338</v>
      </c>
      <c r="AP28" s="4">
        <f>'a7'!P28</f>
        <v>70743.110892875251</v>
      </c>
      <c r="AQ28" s="4">
        <f>'a8'!K27</f>
        <v>920.68253265087185</v>
      </c>
      <c r="AR28" s="4">
        <f>'a13'!W28</f>
        <v>20490.588848399198</v>
      </c>
      <c r="AS28" s="4">
        <f>'a16'!T29</f>
        <v>-8117.5366044444008</v>
      </c>
      <c r="AT28" s="4">
        <f>'a15'!CC28</f>
        <v>155094.69431970446</v>
      </c>
      <c r="AU28" s="4">
        <f>'a9'!U28</f>
        <v>65758.67405294819</v>
      </c>
      <c r="AV28" s="4">
        <f t="shared" si="37"/>
        <v>172452.18340358633</v>
      </c>
      <c r="AW28" s="6">
        <f t="shared" si="12"/>
        <v>0.16947571682779033</v>
      </c>
      <c r="AX28" s="6">
        <f t="shared" ref="AX28:AX33" si="48">LN(AV28)</f>
        <v>12.05787527936681</v>
      </c>
      <c r="AY28" s="225">
        <f t="shared" si="14"/>
        <v>0.24445995430169962</v>
      </c>
      <c r="AZ28" s="4">
        <f>'a7'!S28</f>
        <v>84852.049726083322</v>
      </c>
      <c r="BA28" s="4">
        <f>'a8'!M27</f>
        <v>2953.9824257282894</v>
      </c>
      <c r="BB28" s="4">
        <f>'a13'!AA28</f>
        <v>9657.1611673822481</v>
      </c>
      <c r="BC28" s="4">
        <f>'a16'!X29</f>
        <v>-8735.1834039139521</v>
      </c>
      <c r="BD28" s="4">
        <f>'a15'!CS28</f>
        <v>159983.22530040416</v>
      </c>
      <c r="BE28" s="4">
        <f>'a9'!Y28</f>
        <v>31234.590832509024</v>
      </c>
      <c r="BF28" s="4">
        <f t="shared" si="38"/>
        <v>214522.66195744675</v>
      </c>
      <c r="BG28" s="6">
        <f t="shared" si="15"/>
        <v>0.25983184792741859</v>
      </c>
      <c r="BH28" s="6">
        <f t="shared" ref="BH28:BH33" si="49">LN(BF28)</f>
        <v>12.276170661920892</v>
      </c>
      <c r="BI28" s="225">
        <f t="shared" si="17"/>
        <v>0.37733039460631224</v>
      </c>
      <c r="BJ28" s="4">
        <f>'a7'!V28</f>
        <v>99604.847936982143</v>
      </c>
      <c r="BK28" s="4">
        <f>'a8'!O27</f>
        <v>2646.8433695499566</v>
      </c>
      <c r="BL28" s="4">
        <f>'a13'!AE28</f>
        <v>4847.6248855997519</v>
      </c>
      <c r="BM28" s="4">
        <f>'a16'!AB29</f>
        <v>-10544.065748191846</v>
      </c>
      <c r="BN28" s="4">
        <f>'a15'!DI28</f>
        <v>167261.09075198535</v>
      </c>
      <c r="BO28" s="4">
        <f>'a9'!AC28</f>
        <v>42396.458870671871</v>
      </c>
      <c r="BP28" s="4">
        <f t="shared" si="39"/>
        <v>218773.03895570355</v>
      </c>
      <c r="BQ28" s="6">
        <f t="shared" si="18"/>
        <v>0.2689605204426519</v>
      </c>
      <c r="BR28" s="6">
        <f t="shared" ref="BR28:BR33" si="50">LN(BP28)</f>
        <v>12.29579011961436</v>
      </c>
      <c r="BS28" s="225">
        <f t="shared" si="20"/>
        <v>0.38927222292979002</v>
      </c>
      <c r="BT28" s="4">
        <f>'a7'!Y28</f>
        <v>84141.682816468077</v>
      </c>
      <c r="BU28" s="4">
        <f>'a8'!Q27</f>
        <v>1301.1511836264647</v>
      </c>
      <c r="BV28" s="4">
        <f>'a13'!AI28</f>
        <v>5520.917865591563</v>
      </c>
      <c r="BW28" s="4">
        <f>'a16'!AF29</f>
        <v>-8736.0932008108484</v>
      </c>
      <c r="BX28" s="4">
        <f>'a15'!DY28</f>
        <v>180629.35072690979</v>
      </c>
      <c r="BY28" s="4">
        <f>'a9'!AG28</f>
        <v>45946.408083694681</v>
      </c>
      <c r="BZ28" s="4">
        <f t="shared" si="40"/>
        <v>215609.45012446388</v>
      </c>
      <c r="CA28" s="6">
        <f t="shared" si="21"/>
        <v>0.26216597811732856</v>
      </c>
      <c r="CB28" s="6">
        <f t="shared" ref="CB28:CB33" si="51">LN(BZ28)</f>
        <v>12.281223948802518</v>
      </c>
      <c r="CC28" s="225">
        <f t="shared" si="23"/>
        <v>0.38040619238586831</v>
      </c>
      <c r="CD28" s="4">
        <f>'a7'!AB28</f>
        <v>123460.74253679666</v>
      </c>
      <c r="CE28" s="4">
        <f>'a8'!S27</f>
        <v>1384.955370314987</v>
      </c>
      <c r="CF28" s="4">
        <f>'a13'!AM28</f>
        <v>65414.567804868624</v>
      </c>
      <c r="CG28" s="4">
        <f>'a16'!AJ29</f>
        <v>-10155.333989221215</v>
      </c>
      <c r="CH28" s="4">
        <f>'a15'!EO28</f>
        <v>189085.45368380702</v>
      </c>
      <c r="CI28" s="4">
        <f>'a9'!AK28</f>
        <v>172088.32347835577</v>
      </c>
      <c r="CJ28" s="4">
        <f t="shared" si="41"/>
        <v>195717.10655789531</v>
      </c>
      <c r="CK28" s="6">
        <f t="shared" si="24"/>
        <v>0.21944254674778485</v>
      </c>
      <c r="CL28" s="6">
        <f t="shared" ref="CL28:CL33" si="52">LN(CJ28)</f>
        <v>12.184425561714665</v>
      </c>
      <c r="CM28" s="225">
        <f t="shared" si="26"/>
        <v>0.3214876565805912</v>
      </c>
      <c r="CN28" s="4">
        <f>'a7'!AE28</f>
        <v>184729.89117237474</v>
      </c>
      <c r="CO28" s="4">
        <f>'a8'!U27</f>
        <v>1975.3142266918105</v>
      </c>
      <c r="CP28" s="4">
        <f>'a13'!AQ28</f>
        <v>76429.388524257971</v>
      </c>
      <c r="CQ28" s="4">
        <f>'a16'!AN29</f>
        <v>-14138.406306356603</v>
      </c>
      <c r="CR28" s="4">
        <f>'a15'!FE28</f>
        <v>170354.15495378381</v>
      </c>
      <c r="CS28" s="4">
        <f>'a9'!AO28</f>
        <v>174969.55506823934</v>
      </c>
      <c r="CT28" s="4">
        <f t="shared" si="43"/>
        <v>242405.47327582061</v>
      </c>
      <c r="CU28" s="6">
        <f t="shared" si="27"/>
        <v>0.31971666601152399</v>
      </c>
      <c r="CV28" s="6">
        <f t="shared" ref="CV28:CV33" si="53">LN(CT28)</f>
        <v>12.398367112443095</v>
      </c>
      <c r="CW28" s="225">
        <f t="shared" si="29"/>
        <v>0.45170803830440309</v>
      </c>
      <c r="CX28" s="4">
        <f>'a7'!AH28</f>
        <v>87058.45898856259</v>
      </c>
      <c r="CY28" s="4">
        <f>'a8'!W27</f>
        <v>1275.322485656865</v>
      </c>
      <c r="CZ28" s="4">
        <f>'a13'!AU28</f>
        <v>32471.197645007727</v>
      </c>
      <c r="DA28" s="4">
        <f>'a16'!AR29</f>
        <v>-9195.4012049517078</v>
      </c>
      <c r="DB28" s="4">
        <f>'a15'!FU28</f>
        <v>174262.35737158667</v>
      </c>
      <c r="DC28" s="4">
        <f>'a9'!AS28</f>
        <v>37770.979552949786</v>
      </c>
      <c r="DD28" s="4">
        <f t="shared" si="42"/>
        <v>246825.63324725552</v>
      </c>
      <c r="DE28" s="6">
        <f t="shared" si="30"/>
        <v>0.32920998692416792</v>
      </c>
      <c r="DF28" s="6">
        <f t="shared" ref="DF28:DF33" si="54">LN(DD28)</f>
        <v>12.416437428048143</v>
      </c>
      <c r="DG28" s="225">
        <f t="shared" si="32"/>
        <v>0.46270694612734414</v>
      </c>
    </row>
    <row r="29" spans="1:111" x14ac:dyDescent="0.2">
      <c r="A29" s="1">
        <v>2004</v>
      </c>
      <c r="B29" s="4">
        <f>'a7'!D29</f>
        <v>104822.23083661203</v>
      </c>
      <c r="C29" s="4">
        <f>'a8'!C28</f>
        <v>2349.3050319631539</v>
      </c>
      <c r="D29" s="4">
        <f>'a13'!G29</f>
        <v>32063.855133605251</v>
      </c>
      <c r="E29" s="4">
        <f>'a16'!D30</f>
        <v>-7806.7236019067732</v>
      </c>
      <c r="F29" s="4">
        <f>'a15'!Q29</f>
        <v>166017.95038027264</v>
      </c>
      <c r="G29" s="4">
        <f>'a9'!E29</f>
        <v>60404.346743959068</v>
      </c>
      <c r="H29" s="4">
        <f t="shared" si="33"/>
        <v>234692.96600462409</v>
      </c>
      <c r="I29" s="6">
        <f t="shared" si="0"/>
        <v>0.30315226403518553</v>
      </c>
      <c r="J29" s="6">
        <f t="shared" si="44"/>
        <v>12.366033411235012</v>
      </c>
      <c r="K29" s="225">
        <f t="shared" si="2"/>
        <v>0.43202739702867016</v>
      </c>
      <c r="L29" s="4">
        <f>'a7'!G29</f>
        <v>113639.04324716116</v>
      </c>
      <c r="M29" s="4">
        <f>'a8'!E28</f>
        <v>1057.2602077796569</v>
      </c>
      <c r="N29" s="4">
        <f>'a13'!K29</f>
        <v>85117.286310594398</v>
      </c>
      <c r="O29" s="4">
        <f>'a16'!H30</f>
        <v>-7453.2534440760955</v>
      </c>
      <c r="P29" s="4">
        <f>'a15'!AG29</f>
        <v>149462.86856882594</v>
      </c>
      <c r="Q29" s="4">
        <f>'a9'!I29</f>
        <v>53635.690943894682</v>
      </c>
      <c r="R29" s="4">
        <f t="shared" si="34"/>
        <v>287130.25373861071</v>
      </c>
      <c r="S29" s="6">
        <f t="shared" si="3"/>
        <v>0.41577352739769274</v>
      </c>
      <c r="T29" s="6">
        <f t="shared" si="45"/>
        <v>12.567691237564043</v>
      </c>
      <c r="U29" s="225">
        <f t="shared" si="5"/>
        <v>0.55477101103329163</v>
      </c>
      <c r="V29" s="4">
        <f>'a7'!J29</f>
        <v>61663.834052381571</v>
      </c>
      <c r="W29" s="4">
        <f>'a8'!G28</f>
        <v>900.62608038814074</v>
      </c>
      <c r="X29" s="4">
        <f>'a13'!O29</f>
        <v>7.3618309471843473</v>
      </c>
      <c r="Y29" s="4">
        <f>'a16'!L30</f>
        <v>-5700.679194799467</v>
      </c>
      <c r="Z29" s="4">
        <f>'a15'!AW29</f>
        <v>152632.48316263693</v>
      </c>
      <c r="AA29" s="4">
        <f>'a9'!M29</f>
        <v>38607.507199271138</v>
      </c>
      <c r="AB29" s="4">
        <f t="shared" si="35"/>
        <v>169995.49265189507</v>
      </c>
      <c r="AC29" s="6">
        <f t="shared" si="6"/>
        <v>0.16419940243201098</v>
      </c>
      <c r="AD29" s="6">
        <f t="shared" si="46"/>
        <v>12.043527201868519</v>
      </c>
      <c r="AE29" s="225">
        <f t="shared" si="8"/>
        <v>0.23572667120419644</v>
      </c>
      <c r="AF29" s="4">
        <f>'a7'!M29</f>
        <v>83580.151656245842</v>
      </c>
      <c r="AG29" s="4">
        <f>'a8'!I28</f>
        <v>1453.771451376879</v>
      </c>
      <c r="AH29" s="4">
        <f>'a13'!S29</f>
        <v>11695.18113436169</v>
      </c>
      <c r="AI29" s="4">
        <f>'a16'!P30</f>
        <v>-6241.8133171776408</v>
      </c>
      <c r="AJ29" s="4">
        <f>'a15'!BM29</f>
        <v>141678.04596426952</v>
      </c>
      <c r="AK29" s="4">
        <f>'a9'!Q29</f>
        <v>62254.775082742439</v>
      </c>
      <c r="AL29" s="4">
        <f t="shared" si="36"/>
        <v>168456.79035495696</v>
      </c>
      <c r="AM29" s="6">
        <f t="shared" si="9"/>
        <v>0.1608946816100825</v>
      </c>
      <c r="AN29" s="6">
        <f t="shared" si="47"/>
        <v>12.034434558826378</v>
      </c>
      <c r="AO29" s="225">
        <f t="shared" si="11"/>
        <v>0.23019222759661045</v>
      </c>
      <c r="AP29" s="4">
        <f>'a7'!P29</f>
        <v>72432.961848032617</v>
      </c>
      <c r="AQ29" s="4">
        <f>'a8'!K28</f>
        <v>947.39426546254185</v>
      </c>
      <c r="AR29" s="4">
        <f>'a13'!W29</f>
        <v>30748.730189772046</v>
      </c>
      <c r="AS29" s="4">
        <f>'a16'!T30</f>
        <v>-6272.9433355664632</v>
      </c>
      <c r="AT29" s="4">
        <f>'a15'!CC29</f>
        <v>156578.73460037509</v>
      </c>
      <c r="AU29" s="4">
        <f>'a9'!U29</f>
        <v>69328.569832548339</v>
      </c>
      <c r="AV29" s="4">
        <f t="shared" si="37"/>
        <v>184158.91347006493</v>
      </c>
      <c r="AW29" s="6">
        <f t="shared" si="12"/>
        <v>0.19461864063077233</v>
      </c>
      <c r="AX29" s="6">
        <f t="shared" si="48"/>
        <v>12.123554324014679</v>
      </c>
      <c r="AY29" s="225">
        <f t="shared" si="14"/>
        <v>0.28443699586366022</v>
      </c>
      <c r="AZ29" s="4">
        <f>'a7'!S29</f>
        <v>86808.901300686368</v>
      </c>
      <c r="BA29" s="4">
        <f>'a8'!M28</f>
        <v>2959.9960613009148</v>
      </c>
      <c r="BB29" s="4">
        <f>'a13'!AA29</f>
        <v>14099.890616994777</v>
      </c>
      <c r="BC29" s="4">
        <f>'a16'!X30</f>
        <v>-6684.203356354169</v>
      </c>
      <c r="BD29" s="4">
        <f>'a15'!CS29</f>
        <v>161209.87680330547</v>
      </c>
      <c r="BE29" s="4">
        <f>'a9'!Y29</f>
        <v>32490.24630858517</v>
      </c>
      <c r="BF29" s="4">
        <f t="shared" si="38"/>
        <v>222944.21905604727</v>
      </c>
      <c r="BG29" s="6">
        <f t="shared" si="15"/>
        <v>0.27791909921194979</v>
      </c>
      <c r="BH29" s="6">
        <f t="shared" si="49"/>
        <v>12.314676880390218</v>
      </c>
      <c r="BI29" s="225">
        <f t="shared" si="17"/>
        <v>0.40076807864077596</v>
      </c>
      <c r="BJ29" s="4">
        <f>'a7'!V29</f>
        <v>101117.61914651119</v>
      </c>
      <c r="BK29" s="4">
        <f>'a8'!O28</f>
        <v>2799.2740064058353</v>
      </c>
      <c r="BL29" s="4">
        <f>'a13'!AE29</f>
        <v>7238.5299264077712</v>
      </c>
      <c r="BM29" s="4">
        <f>'a16'!AB30</f>
        <v>-7997.8719675235288</v>
      </c>
      <c r="BN29" s="4">
        <f>'a15'!DI29</f>
        <v>168195.59820963236</v>
      </c>
      <c r="BO29" s="4">
        <f>'a9'!AC29</f>
        <v>43945.527685892746</v>
      </c>
      <c r="BP29" s="4">
        <f t="shared" si="39"/>
        <v>224608.34762913504</v>
      </c>
      <c r="BQ29" s="6">
        <f t="shared" si="18"/>
        <v>0.28149320211463136</v>
      </c>
      <c r="BR29" s="6">
        <f t="shared" si="50"/>
        <v>12.322113487243792</v>
      </c>
      <c r="BS29" s="225">
        <f t="shared" si="20"/>
        <v>0.40529453822707462</v>
      </c>
      <c r="BT29" s="4">
        <f>'a7'!Y29</f>
        <v>84823.239813574168</v>
      </c>
      <c r="BU29" s="4">
        <f>'a8'!Q28</f>
        <v>1331.3695206728785</v>
      </c>
      <c r="BV29" s="4">
        <f>'a13'!AI29</f>
        <v>8814.7766442759912</v>
      </c>
      <c r="BW29" s="4">
        <f>'a16'!AF30</f>
        <v>-6726.2713801704949</v>
      </c>
      <c r="BX29" s="4">
        <f>'a15'!DY29</f>
        <v>182014.22825432412</v>
      </c>
      <c r="BY29" s="4">
        <f>'a9'!AG29</f>
        <v>47806.939073279769</v>
      </c>
      <c r="BZ29" s="4">
        <f t="shared" si="40"/>
        <v>221119.03425872404</v>
      </c>
      <c r="CA29" s="6">
        <f t="shared" si="21"/>
        <v>0.27399909063356265</v>
      </c>
      <c r="CB29" s="6">
        <f t="shared" si="51"/>
        <v>12.30645645205337</v>
      </c>
      <c r="CC29" s="225">
        <f t="shared" si="23"/>
        <v>0.39576452831447007</v>
      </c>
      <c r="CD29" s="4">
        <f>'a7'!AB29</f>
        <v>124874.5368768832</v>
      </c>
      <c r="CE29" s="4">
        <f>'a8'!S28</f>
        <v>1373.7021272328927</v>
      </c>
      <c r="CF29" s="4">
        <f>'a13'!AM29</f>
        <v>77275.797867974499</v>
      </c>
      <c r="CG29" s="4">
        <f>'a16'!AJ30</f>
        <v>-8193.3117364559948</v>
      </c>
      <c r="CH29" s="4">
        <f>'a15'!EO29</f>
        <v>190166.83695887579</v>
      </c>
      <c r="CI29" s="4">
        <f>'a9'!AK29</f>
        <v>182188.2930404442</v>
      </c>
      <c r="CJ29" s="4">
        <f t="shared" si="41"/>
        <v>201935.5669268333</v>
      </c>
      <c r="CK29" s="6">
        <f t="shared" si="24"/>
        <v>0.2327981357414842</v>
      </c>
      <c r="CL29" s="6">
        <f t="shared" si="52"/>
        <v>12.215703949890065</v>
      </c>
      <c r="CM29" s="225">
        <f t="shared" si="26"/>
        <v>0.3405259576214037</v>
      </c>
      <c r="CN29" s="4">
        <f>'a7'!AE29</f>
        <v>190657.26776165495</v>
      </c>
      <c r="CO29" s="4">
        <f>'a8'!U28</f>
        <v>2018.0207773393804</v>
      </c>
      <c r="CP29" s="4">
        <f>'a13'!AQ29</f>
        <v>75437.679088420686</v>
      </c>
      <c r="CQ29" s="4">
        <f>'a16'!AN30</f>
        <v>-11402.12754898998</v>
      </c>
      <c r="CR29" s="4">
        <f>'a15'!FE29</f>
        <v>170927.82712912763</v>
      </c>
      <c r="CS29" s="4">
        <f>'a9'!AO29</f>
        <v>181416.62314441681</v>
      </c>
      <c r="CT29" s="4">
        <f t="shared" si="43"/>
        <v>244204.02328579643</v>
      </c>
      <c r="CU29" s="6">
        <f t="shared" si="27"/>
        <v>0.32357947019338185</v>
      </c>
      <c r="CV29" s="6">
        <f t="shared" si="53"/>
        <v>12.405759315894835</v>
      </c>
      <c r="CW29" s="225">
        <f t="shared" si="29"/>
        <v>0.45620747075213552</v>
      </c>
      <c r="CX29" s="4">
        <f>'a7'!AH29</f>
        <v>89651.38859811869</v>
      </c>
      <c r="CY29" s="4">
        <f>'a8'!W28</f>
        <v>1397.6220212097805</v>
      </c>
      <c r="CZ29" s="4">
        <f>'a13'!AU29</f>
        <v>43865.135159706762</v>
      </c>
      <c r="DA29" s="4">
        <f>'a16'!AR30</f>
        <v>-7250.8202440380373</v>
      </c>
      <c r="DB29" s="4">
        <f>'a15'!FU29</f>
        <v>175249.30257094547</v>
      </c>
      <c r="DC29" s="4">
        <f>'a9'!AS29</f>
        <v>39435.417082181302</v>
      </c>
      <c r="DD29" s="4">
        <f t="shared" si="42"/>
        <v>262079.58900255157</v>
      </c>
      <c r="DE29" s="6">
        <f t="shared" si="30"/>
        <v>0.36197140237250697</v>
      </c>
      <c r="DF29" s="6">
        <f t="shared" si="54"/>
        <v>12.476403511431904</v>
      </c>
      <c r="DG29" s="225">
        <f t="shared" si="32"/>
        <v>0.49920666412101039</v>
      </c>
    </row>
    <row r="30" spans="1:111" x14ac:dyDescent="0.2">
      <c r="A30" s="1">
        <v>2005</v>
      </c>
      <c r="B30" s="4">
        <f>'a7'!D30</f>
        <v>107747.60029640168</v>
      </c>
      <c r="C30" s="4">
        <f>'a8'!C29</f>
        <v>2420.5455046427205</v>
      </c>
      <c r="D30" s="4">
        <f>'a13'!G30</f>
        <v>36345.865106507539</v>
      </c>
      <c r="E30" s="4">
        <f>'a16'!D31</f>
        <v>-7727.0478784570914</v>
      </c>
      <c r="F30" s="4">
        <f>'a15'!Q30</f>
        <v>168398.1929883218</v>
      </c>
      <c r="G30" s="4">
        <f>'a9'!E30</f>
        <v>62776.395545634507</v>
      </c>
      <c r="H30" s="4">
        <f t="shared" si="33"/>
        <v>241988.21496713941</v>
      </c>
      <c r="I30" s="6">
        <f t="shared" si="0"/>
        <v>0.31882050681064061</v>
      </c>
      <c r="J30" s="6">
        <f t="shared" si="44"/>
        <v>12.396644305470119</v>
      </c>
      <c r="K30" s="225">
        <f t="shared" si="2"/>
        <v>0.45065941272936361</v>
      </c>
      <c r="L30" s="4">
        <f>'a7'!G30</f>
        <v>117771.38301802415</v>
      </c>
      <c r="M30" s="4">
        <f>'a8'!E29</f>
        <v>1129.6688767474868</v>
      </c>
      <c r="N30" s="4">
        <f>'a13'!K30</f>
        <v>183053.34331697831</v>
      </c>
      <c r="O30" s="4">
        <f>'a16'!H31</f>
        <v>-7931.0222955074296</v>
      </c>
      <c r="P30" s="4">
        <f>'a15'!AG30</f>
        <v>151811.69697197402</v>
      </c>
      <c r="Q30" s="4">
        <f>'a9'!I30</f>
        <v>56452.12398815406</v>
      </c>
      <c r="R30" s="4">
        <f t="shared" si="34"/>
        <v>388253.27702331502</v>
      </c>
      <c r="S30" s="6">
        <f t="shared" si="3"/>
        <v>0.63295872383908369</v>
      </c>
      <c r="T30" s="6">
        <f t="shared" si="45"/>
        <v>12.869413181473227</v>
      </c>
      <c r="U30" s="225">
        <f t="shared" si="5"/>
        <v>0.73842092184551311</v>
      </c>
      <c r="V30" s="4">
        <f>'a7'!J30</f>
        <v>63309.84232293017</v>
      </c>
      <c r="W30" s="4">
        <f>'a8'!G29</f>
        <v>1071.9433318606184</v>
      </c>
      <c r="X30" s="4">
        <f>'a13'!O30</f>
        <v>11.351641461382384</v>
      </c>
      <c r="Y30" s="4">
        <f>'a16'!L31</f>
        <v>-5595.6178746619444</v>
      </c>
      <c r="Z30" s="4">
        <f>'a15'!AW30</f>
        <v>152992.66933169932</v>
      </c>
      <c r="AA30" s="4">
        <f>'a9'!M30</f>
        <v>40216.348970681262</v>
      </c>
      <c r="AB30" s="4">
        <f t="shared" si="35"/>
        <v>170501.89645074768</v>
      </c>
      <c r="AC30" s="6">
        <f t="shared" si="6"/>
        <v>0.1652870222930472</v>
      </c>
      <c r="AD30" s="6">
        <f t="shared" si="46"/>
        <v>12.046501698522135</v>
      </c>
      <c r="AE30" s="225">
        <f t="shared" si="8"/>
        <v>0.23753716611905173</v>
      </c>
      <c r="AF30" s="4">
        <f>'a7'!M30</f>
        <v>85337.834019773305</v>
      </c>
      <c r="AG30" s="4">
        <f>'a8'!I29</f>
        <v>1500.1103492687628</v>
      </c>
      <c r="AH30" s="4">
        <f>'a13'!S30</f>
        <v>11893.182568436567</v>
      </c>
      <c r="AI30" s="4">
        <f>'a16'!P31</f>
        <v>-6077.7486107370887</v>
      </c>
      <c r="AJ30" s="4">
        <f>'a15'!BM30</f>
        <v>142334.46242612097</v>
      </c>
      <c r="AK30" s="4">
        <f>'a9'!Q30</f>
        <v>65297.511778181826</v>
      </c>
      <c r="AL30" s="4">
        <f t="shared" si="36"/>
        <v>168190.21862541192</v>
      </c>
      <c r="AM30" s="6">
        <f t="shared" si="9"/>
        <v>0.16032215686184625</v>
      </c>
      <c r="AN30" s="6">
        <f t="shared" si="47"/>
        <v>12.032850871592279</v>
      </c>
      <c r="AO30" s="225">
        <f t="shared" si="11"/>
        <v>0.22922828040891671</v>
      </c>
      <c r="AP30" s="4">
        <f>'a7'!P30</f>
        <v>74675.728316273671</v>
      </c>
      <c r="AQ30" s="4">
        <f>'a8'!K29</f>
        <v>1018.6335071605123</v>
      </c>
      <c r="AR30" s="4">
        <f>'a13'!W30</f>
        <v>25628.277369398071</v>
      </c>
      <c r="AS30" s="4">
        <f>'a16'!T31</f>
        <v>-6140.9642919825355</v>
      </c>
      <c r="AT30" s="4">
        <f>'a15'!CC30</f>
        <v>158319.67144287165</v>
      </c>
      <c r="AU30" s="4">
        <f>'a9'!U30</f>
        <v>72770.29901563871</v>
      </c>
      <c r="AV30" s="4">
        <f t="shared" si="37"/>
        <v>179712.41382092214</v>
      </c>
      <c r="AW30" s="6">
        <f t="shared" si="12"/>
        <v>0.18506874913814203</v>
      </c>
      <c r="AX30" s="6">
        <f t="shared" si="48"/>
        <v>12.099113151192148</v>
      </c>
      <c r="AY30" s="225">
        <f t="shared" si="14"/>
        <v>0.26956032116493522</v>
      </c>
      <c r="AZ30" s="4">
        <f>'a7'!S30</f>
        <v>88711.327240493163</v>
      </c>
      <c r="BA30" s="4">
        <f>'a8'!M29</f>
        <v>2952.0671922729466</v>
      </c>
      <c r="BB30" s="4">
        <f>'a13'!AA30</f>
        <v>12028.249031507808</v>
      </c>
      <c r="BC30" s="4">
        <f>'a16'!X31</f>
        <v>-6428.5630015469196</v>
      </c>
      <c r="BD30" s="4">
        <f>'a15'!CS30</f>
        <v>164016.75005348149</v>
      </c>
      <c r="BE30" s="4">
        <f>'a9'!Y30</f>
        <v>33686.435276201337</v>
      </c>
      <c r="BF30" s="4">
        <f t="shared" si="38"/>
        <v>224641.32804773419</v>
      </c>
      <c r="BG30" s="6">
        <f t="shared" si="15"/>
        <v>0.28156403522918344</v>
      </c>
      <c r="BH30" s="6">
        <f t="shared" si="49"/>
        <v>12.322260311695512</v>
      </c>
      <c r="BI30" s="225">
        <f t="shared" si="17"/>
        <v>0.40538390626280352</v>
      </c>
      <c r="BJ30" s="4">
        <f>'a7'!V30</f>
        <v>102912.04662735767</v>
      </c>
      <c r="BK30" s="4">
        <f>'a8'!O29</f>
        <v>2917.7221045307947</v>
      </c>
      <c r="BL30" s="4">
        <f>'a13'!AE30</f>
        <v>6632.9750462916882</v>
      </c>
      <c r="BM30" s="4">
        <f>'a16'!AB31</f>
        <v>-7741.1341423382701</v>
      </c>
      <c r="BN30" s="4">
        <f>'a15'!DI30</f>
        <v>169893.3979135025</v>
      </c>
      <c r="BO30" s="4">
        <f>'a9'!AC30</f>
        <v>45481.412001748125</v>
      </c>
      <c r="BP30" s="4">
        <f t="shared" si="39"/>
        <v>226215.87344306547</v>
      </c>
      <c r="BQ30" s="6">
        <f t="shared" si="18"/>
        <v>0.28494573743589185</v>
      </c>
      <c r="BR30" s="6">
        <f t="shared" si="50"/>
        <v>12.329245014574578</v>
      </c>
      <c r="BS30" s="225">
        <f t="shared" si="20"/>
        <v>0.40963530423595346</v>
      </c>
      <c r="BT30" s="4">
        <f>'a7'!Y30</f>
        <v>85903.644520488655</v>
      </c>
      <c r="BU30" s="4">
        <f>'a8'!Q29</f>
        <v>1402.0650755095216</v>
      </c>
      <c r="BV30" s="4">
        <f>'a13'!AI30</f>
        <v>9063.1781772332433</v>
      </c>
      <c r="BW30" s="4">
        <f>'a16'!AF31</f>
        <v>-6551.0037407528798</v>
      </c>
      <c r="BX30" s="4">
        <f>'a15'!DY30</f>
        <v>183739.06021001918</v>
      </c>
      <c r="BY30" s="4">
        <f>'a9'!AG30</f>
        <v>49797.88863178638</v>
      </c>
      <c r="BZ30" s="4">
        <f t="shared" si="40"/>
        <v>222356.9905352018</v>
      </c>
      <c r="CA30" s="6">
        <f t="shared" si="21"/>
        <v>0.27665788947441317</v>
      </c>
      <c r="CB30" s="6">
        <f t="shared" si="51"/>
        <v>12.31203943477543</v>
      </c>
      <c r="CC30" s="225">
        <f t="shared" si="23"/>
        <v>0.39916273749239189</v>
      </c>
      <c r="CD30" s="4">
        <f>'a7'!AB30</f>
        <v>128506.00396573763</v>
      </c>
      <c r="CE30" s="4">
        <f>'a8'!S29</f>
        <v>1388.0081730430493</v>
      </c>
      <c r="CF30" s="4">
        <f>'a13'!AM30</f>
        <v>102156.56536644658</v>
      </c>
      <c r="CG30" s="4">
        <f>'a16'!AJ31</f>
        <v>-8337.4754225280285</v>
      </c>
      <c r="CH30" s="4">
        <f>'a15'!EO30</f>
        <v>193134.0055573133</v>
      </c>
      <c r="CI30" s="4">
        <f>'a9'!AK30</f>
        <v>193006.82060769413</v>
      </c>
      <c r="CJ30" s="4">
        <f t="shared" si="41"/>
        <v>222452.27885927536</v>
      </c>
      <c r="CK30" s="6">
        <f t="shared" si="24"/>
        <v>0.27686254329814453</v>
      </c>
      <c r="CL30" s="6">
        <f t="shared" si="52"/>
        <v>12.312467880547979</v>
      </c>
      <c r="CM30" s="225">
        <f t="shared" si="26"/>
        <v>0.39942352073837339</v>
      </c>
      <c r="CN30" s="4">
        <f>'a7'!AE30</f>
        <v>198931.37506062153</v>
      </c>
      <c r="CO30" s="4">
        <f>'a8'!U29</f>
        <v>2044.3495304859748</v>
      </c>
      <c r="CP30" s="4">
        <f>'a13'!AQ30</f>
        <v>103408.35928248674</v>
      </c>
      <c r="CQ30" s="4">
        <f>'a16'!AN31</f>
        <v>-12094.244223657</v>
      </c>
      <c r="CR30" s="4">
        <f>'a15'!FE30</f>
        <v>176477.12258621064</v>
      </c>
      <c r="CS30" s="4">
        <f>'a9'!AO30</f>
        <v>186309.41689534942</v>
      </c>
      <c r="CT30" s="4">
        <f t="shared" si="43"/>
        <v>280413.19581031252</v>
      </c>
      <c r="CU30" s="6">
        <f t="shared" si="27"/>
        <v>0.40134708425666465</v>
      </c>
      <c r="CV30" s="6">
        <f t="shared" si="53"/>
        <v>12.544019493699706</v>
      </c>
      <c r="CW30" s="225">
        <f t="shared" si="29"/>
        <v>0.54036266673744615</v>
      </c>
      <c r="CX30" s="4">
        <f>'a7'!AH30</f>
        <v>92845.077162568079</v>
      </c>
      <c r="CY30" s="4">
        <f>'a8'!W29</f>
        <v>1516.1784486267645</v>
      </c>
      <c r="CZ30" s="4">
        <f>'a13'!AU30</f>
        <v>48072.35933711056</v>
      </c>
      <c r="DA30" s="4">
        <f>'a16'!AR31</f>
        <v>-7303.9760528013903</v>
      </c>
      <c r="DB30" s="4">
        <f>'a15'!FU30</f>
        <v>177672.78007449614</v>
      </c>
      <c r="DC30" s="4">
        <f>'a9'!AS30</f>
        <v>40939.788083670341</v>
      </c>
      <c r="DD30" s="4">
        <f t="shared" si="42"/>
        <v>270346.45243770303</v>
      </c>
      <c r="DE30" s="6">
        <f t="shared" si="30"/>
        <v>0.37972641305946592</v>
      </c>
      <c r="DF30" s="6">
        <f t="shared" si="54"/>
        <v>12.507459572614579</v>
      </c>
      <c r="DG30" s="225">
        <f t="shared" si="32"/>
        <v>0.51810964079046251</v>
      </c>
    </row>
    <row r="31" spans="1:111" x14ac:dyDescent="0.2">
      <c r="A31" s="1">
        <v>2006</v>
      </c>
      <c r="B31" s="4">
        <f>'a7'!D31</f>
        <v>110836.77530632667</v>
      </c>
      <c r="C31" s="4">
        <f>'a8'!C30</f>
        <v>2447.1317338606541</v>
      </c>
      <c r="D31" s="4">
        <f>'a13'!G31</f>
        <v>35875.404973237943</v>
      </c>
      <c r="E31" s="4">
        <f>'a16'!D32</f>
        <v>-4922.7199801751713</v>
      </c>
      <c r="F31" s="4">
        <f>'a15'!Q31</f>
        <v>170402.12139175841</v>
      </c>
      <c r="G31" s="4">
        <f>'a9'!E31</f>
        <v>65040.262704420646</v>
      </c>
      <c r="H31" s="4">
        <f t="shared" si="33"/>
        <v>247151.31898672722</v>
      </c>
      <c r="I31" s="6">
        <f t="shared" si="0"/>
        <v>0.32990947274854021</v>
      </c>
      <c r="J31" s="6">
        <f t="shared" si="44"/>
        <v>12.417756055507137</v>
      </c>
      <c r="K31" s="225">
        <f t="shared" si="2"/>
        <v>0.46350955866556831</v>
      </c>
      <c r="L31" s="4">
        <f>'a7'!G31</f>
        <v>120845.76169277682</v>
      </c>
      <c r="M31" s="4">
        <f>'a8'!E30</f>
        <v>1190.7722980926101</v>
      </c>
      <c r="N31" s="4">
        <f>'a13'!K31</f>
        <v>208522.10429942253</v>
      </c>
      <c r="O31" s="4">
        <f>'a16'!H32</f>
        <v>-5365.5453731029856</v>
      </c>
      <c r="P31" s="4">
        <f>'a15'!AG31</f>
        <v>153134.58067682231</v>
      </c>
      <c r="Q31" s="4">
        <f>'a9'!I31</f>
        <v>59288.701041431261</v>
      </c>
      <c r="R31" s="4">
        <f t="shared" si="34"/>
        <v>417848.20025448734</v>
      </c>
      <c r="S31" s="6">
        <f t="shared" si="3"/>
        <v>0.69652070020062595</v>
      </c>
      <c r="T31" s="6">
        <f t="shared" si="45"/>
        <v>12.942873488263402</v>
      </c>
      <c r="U31" s="225">
        <f t="shared" si="5"/>
        <v>0.78313420525957811</v>
      </c>
      <c r="V31" s="4">
        <f>'a7'!J31</f>
        <v>65729.061645475056</v>
      </c>
      <c r="W31" s="4">
        <f>'a8'!G30</f>
        <v>1189.5349933632651</v>
      </c>
      <c r="X31" s="4">
        <f>'a13'!O31</f>
        <v>11.147964856649315</v>
      </c>
      <c r="Y31" s="4">
        <f>'a16'!L32</f>
        <v>-3552.3467682362457</v>
      </c>
      <c r="Z31" s="4">
        <f>'a15'!AW31</f>
        <v>155316.5207062276</v>
      </c>
      <c r="AA31" s="4">
        <f>'a9'!M31</f>
        <v>41952.856497545137</v>
      </c>
      <c r="AB31" s="4">
        <f t="shared" si="35"/>
        <v>175551.52705077792</v>
      </c>
      <c r="AC31" s="6">
        <f t="shared" si="6"/>
        <v>0.17613227768791742</v>
      </c>
      <c r="AD31" s="6">
        <f t="shared" si="46"/>
        <v>12.075687880224526</v>
      </c>
      <c r="AE31" s="225">
        <f t="shared" si="8"/>
        <v>0.25530199819307131</v>
      </c>
      <c r="AF31" s="4">
        <f>'a7'!M31</f>
        <v>86816.010577046109</v>
      </c>
      <c r="AG31" s="4">
        <f>'a8'!I30</f>
        <v>1532.1789567961787</v>
      </c>
      <c r="AH31" s="4">
        <f>'a13'!S31</f>
        <v>8700.6616488291038</v>
      </c>
      <c r="AI31" s="4">
        <f>'a16'!P32</f>
        <v>-3765.6571466944524</v>
      </c>
      <c r="AJ31" s="4">
        <f>'a15'!BM31</f>
        <v>143910.5358344171</v>
      </c>
      <c r="AK31" s="4">
        <f>'a9'!Q31</f>
        <v>68108.140437339389</v>
      </c>
      <c r="AL31" s="4">
        <f t="shared" si="36"/>
        <v>167553.41047625849</v>
      </c>
      <c r="AM31" s="6">
        <f t="shared" si="9"/>
        <v>0.15895446334876787</v>
      </c>
      <c r="AN31" s="6">
        <f t="shared" si="47"/>
        <v>12.029057447934473</v>
      </c>
      <c r="AO31" s="225">
        <f t="shared" si="11"/>
        <v>0.22691932698178821</v>
      </c>
      <c r="AP31" s="4">
        <f>'a7'!P31</f>
        <v>78144.258275987391</v>
      </c>
      <c r="AQ31" s="4">
        <f>'a8'!K30</f>
        <v>1070.2488261462593</v>
      </c>
      <c r="AR31" s="4">
        <f>'a13'!W31</f>
        <v>30422.851958470459</v>
      </c>
      <c r="AS31" s="4">
        <f>'a16'!T32</f>
        <v>-3928.7630552494638</v>
      </c>
      <c r="AT31" s="4">
        <f>'a15'!CC31</f>
        <v>160297.7326192433</v>
      </c>
      <c r="AU31" s="4">
        <f>'a9'!U31</f>
        <v>76185.830846955359</v>
      </c>
      <c r="AV31" s="4">
        <f t="shared" si="37"/>
        <v>188750.24895149632</v>
      </c>
      <c r="AW31" s="6">
        <f t="shared" si="12"/>
        <v>0.20447960073731056</v>
      </c>
      <c r="AX31" s="6">
        <f t="shared" si="48"/>
        <v>12.148179986058727</v>
      </c>
      <c r="AY31" s="225">
        <f t="shared" si="14"/>
        <v>0.29942596411531192</v>
      </c>
      <c r="AZ31" s="4">
        <f>'a7'!S31</f>
        <v>90383.37892485765</v>
      </c>
      <c r="BA31" s="4">
        <f>'a8'!M30</f>
        <v>2962.3025770381455</v>
      </c>
      <c r="BB31" s="4">
        <f>'a13'!AA31</f>
        <v>11643.994144016524</v>
      </c>
      <c r="BC31" s="4">
        <f>'a16'!X32</f>
        <v>-4058.5274925983831</v>
      </c>
      <c r="BD31" s="4">
        <f>'a15'!CS31</f>
        <v>165513.88463156871</v>
      </c>
      <c r="BE31" s="4">
        <f>'a9'!Y31</f>
        <v>34832.75825337047</v>
      </c>
      <c r="BF31" s="4">
        <f t="shared" si="38"/>
        <v>228649.97195447405</v>
      </c>
      <c r="BG31" s="6">
        <f t="shared" si="15"/>
        <v>0.29017352974456911</v>
      </c>
      <c r="BH31" s="6">
        <f t="shared" si="49"/>
        <v>12.339947606429181</v>
      </c>
      <c r="BI31" s="225">
        <f t="shared" si="17"/>
        <v>0.41614967973709049</v>
      </c>
      <c r="BJ31" s="4">
        <f>'a7'!V31</f>
        <v>104780.83436259793</v>
      </c>
      <c r="BK31" s="4">
        <f>'a8'!O30</f>
        <v>2949.0711267053352</v>
      </c>
      <c r="BL31" s="4">
        <f>'a13'!AE31</f>
        <v>7887.3975848870605</v>
      </c>
      <c r="BM31" s="4">
        <f>'a16'!AB32</f>
        <v>-4881.311749414358</v>
      </c>
      <c r="BN31" s="4">
        <f>'a15'!DI31</f>
        <v>172297.5932900598</v>
      </c>
      <c r="BO31" s="4">
        <f>'a9'!AC31</f>
        <v>46916.633173316295</v>
      </c>
      <c r="BP31" s="4">
        <f t="shared" si="39"/>
        <v>233167.8803148141</v>
      </c>
      <c r="BQ31" s="6">
        <f t="shared" si="18"/>
        <v>0.299876788041961</v>
      </c>
      <c r="BR31" s="6">
        <f t="shared" si="50"/>
        <v>12.359513989473125</v>
      </c>
      <c r="BS31" s="225">
        <f t="shared" si="20"/>
        <v>0.42805920297024219</v>
      </c>
      <c r="BT31" s="4">
        <f>'a7'!Y31</f>
        <v>87671.938896211432</v>
      </c>
      <c r="BU31" s="4">
        <f>'a8'!Q30</f>
        <v>1407.6176957653181</v>
      </c>
      <c r="BV31" s="4">
        <f>'a13'!AI31</f>
        <v>17496.688851153969</v>
      </c>
      <c r="BW31" s="4">
        <f>'a16'!AF32</f>
        <v>-4307.3730340720613</v>
      </c>
      <c r="BX31" s="4">
        <f>'a15'!DY31</f>
        <v>185378.57870794093</v>
      </c>
      <c r="BY31" s="4">
        <f>'a9'!AG31</f>
        <v>51802.601736554025</v>
      </c>
      <c r="BZ31" s="4">
        <f t="shared" si="40"/>
        <v>234437.23168468024</v>
      </c>
      <c r="CA31" s="6">
        <f t="shared" si="21"/>
        <v>0.3026030151429977</v>
      </c>
      <c r="CB31" s="6">
        <f t="shared" si="51"/>
        <v>12.364943162316759</v>
      </c>
      <c r="CC31" s="225">
        <f t="shared" si="23"/>
        <v>0.43136379227388805</v>
      </c>
      <c r="CD31" s="4">
        <f>'a7'!AB31</f>
        <v>132787.73935240193</v>
      </c>
      <c r="CE31" s="4">
        <f>'a8'!S30</f>
        <v>1387.6669961997877</v>
      </c>
      <c r="CF31" s="4">
        <f>'a13'!AM31</f>
        <v>103296.04958444207</v>
      </c>
      <c r="CG31" s="4">
        <f>'a16'!AJ32</f>
        <v>-5237.8441383543841</v>
      </c>
      <c r="CH31" s="4">
        <f>'a15'!EO31</f>
        <v>195649.02181323944</v>
      </c>
      <c r="CI31" s="4">
        <f>'a9'!AK31</f>
        <v>203306.38138188273</v>
      </c>
      <c r="CJ31" s="4">
        <f t="shared" si="41"/>
        <v>223188.58522984627</v>
      </c>
      <c r="CK31" s="6">
        <f t="shared" si="24"/>
        <v>0.27844393236800313</v>
      </c>
      <c r="CL31" s="6">
        <f t="shared" si="52"/>
        <v>12.315772366738184</v>
      </c>
      <c r="CM31" s="225">
        <f t="shared" si="26"/>
        <v>0.40143487127605237</v>
      </c>
      <c r="CN31" s="4">
        <f>'a7'!AE31</f>
        <v>206983.91172125147</v>
      </c>
      <c r="CO31" s="4">
        <f>'a8'!U30</f>
        <v>2007.0525963521154</v>
      </c>
      <c r="CP31" s="4">
        <f>'a13'!AQ31</f>
        <v>70885.933135131578</v>
      </c>
      <c r="CQ31" s="4">
        <f>'a16'!AN32</f>
        <v>-7770.526406617123</v>
      </c>
      <c r="CR31" s="4">
        <f>'a15'!FE31</f>
        <v>177471.66756958212</v>
      </c>
      <c r="CS31" s="4">
        <f>'a9'!AO31</f>
        <v>190366.21086919104</v>
      </c>
      <c r="CT31" s="4">
        <f t="shared" si="43"/>
        <v>257204.77515015699</v>
      </c>
      <c r="CU31" s="6">
        <f t="shared" si="27"/>
        <v>0.35150160657569091</v>
      </c>
      <c r="CV31" s="6">
        <f t="shared" si="53"/>
        <v>12.45762783707589</v>
      </c>
      <c r="CW31" s="225">
        <f t="shared" si="29"/>
        <v>0.4877784236813319</v>
      </c>
      <c r="CX31" s="4">
        <f>'a7'!AH31</f>
        <v>96749.417050761316</v>
      </c>
      <c r="CY31" s="4">
        <f>'a8'!W30</f>
        <v>1604.0386694966021</v>
      </c>
      <c r="CZ31" s="4">
        <f>'a13'!AU31</f>
        <v>41926.995019374888</v>
      </c>
      <c r="DA31" s="4">
        <f>'a16'!AR32</f>
        <v>-4732.4353183051007</v>
      </c>
      <c r="DB31" s="4">
        <f>'a15'!FU31</f>
        <v>179769.89371618343</v>
      </c>
      <c r="DC31" s="4">
        <f>'a9'!AS31</f>
        <v>42321.920706756573</v>
      </c>
      <c r="DD31" s="4">
        <f t="shared" si="42"/>
        <v>271391.94976125791</v>
      </c>
      <c r="DE31" s="6">
        <f t="shared" si="30"/>
        <v>0.38197186156584539</v>
      </c>
      <c r="DF31" s="6">
        <f t="shared" si="54"/>
        <v>12.511319364046365</v>
      </c>
      <c r="DG31" s="225">
        <f t="shared" si="32"/>
        <v>0.52045899046989674</v>
      </c>
    </row>
    <row r="32" spans="1:111" x14ac:dyDescent="0.2">
      <c r="A32" s="1">
        <v>2007</v>
      </c>
      <c r="B32" s="4">
        <f>'a7'!D32</f>
        <v>113970.90190284949</v>
      </c>
      <c r="C32" s="4">
        <f>'a8'!C31</f>
        <v>2421.5475100007948</v>
      </c>
      <c r="D32" s="4">
        <f>'a13'!G32</f>
        <v>33476.870476676711</v>
      </c>
      <c r="E32" s="4">
        <f>'a16'!D33</f>
        <v>-6263.266577807356</v>
      </c>
      <c r="F32" s="4">
        <f>'a15'!Q32</f>
        <v>172361.69976068597</v>
      </c>
      <c r="G32" s="4">
        <f>'a9'!E32</f>
        <v>67355.02304726548</v>
      </c>
      <c r="H32" s="4">
        <f t="shared" si="33"/>
        <v>246191.18251513934</v>
      </c>
      <c r="I32" s="6">
        <f t="shared" si="0"/>
        <v>0.32784735651210944</v>
      </c>
      <c r="J32" s="6">
        <f t="shared" si="44"/>
        <v>12.41386367777408</v>
      </c>
      <c r="K32" s="225">
        <f t="shared" si="2"/>
        <v>0.46114037459409524</v>
      </c>
      <c r="L32" s="4">
        <f>'a7'!G32</f>
        <v>122534.85434547301</v>
      </c>
      <c r="M32" s="4">
        <f>'a8'!E31</f>
        <v>1237.606743581634</v>
      </c>
      <c r="N32" s="4">
        <f>'a13'!K32</f>
        <v>277971.88786703494</v>
      </c>
      <c r="O32" s="4">
        <f>'a16'!H33</f>
        <v>-7758.3677318918135</v>
      </c>
      <c r="P32" s="4">
        <f>'a15'!AG32</f>
        <v>155406.87753942594</v>
      </c>
      <c r="Q32" s="4">
        <f>'a9'!I32</f>
        <v>62135.056924208395</v>
      </c>
      <c r="R32" s="4">
        <f t="shared" si="34"/>
        <v>486020.19509583362</v>
      </c>
      <c r="S32" s="6">
        <f t="shared" si="3"/>
        <v>0.84293590428065279</v>
      </c>
      <c r="T32" s="6">
        <f t="shared" si="45"/>
        <v>13.094005455714431</v>
      </c>
      <c r="U32" s="225">
        <f t="shared" si="5"/>
        <v>0.87512410822669917</v>
      </c>
      <c r="V32" s="4">
        <f>'a7'!J32</f>
        <v>68187.264448946691</v>
      </c>
      <c r="W32" s="4">
        <f>'a8'!G31</f>
        <v>1219.9638367862667</v>
      </c>
      <c r="X32" s="4">
        <f>'a13'!O32</f>
        <v>81.822644482295829</v>
      </c>
      <c r="Y32" s="4">
        <f>'a16'!L33</f>
        <v>-4507.5575507698859</v>
      </c>
      <c r="Z32" s="4">
        <f>'a15'!AW32</f>
        <v>155395.83114672819</v>
      </c>
      <c r="AA32" s="4">
        <f>'a9'!M32</f>
        <v>43743.940999390376</v>
      </c>
      <c r="AB32" s="4">
        <f t="shared" si="35"/>
        <v>175413.4196899969</v>
      </c>
      <c r="AC32" s="6">
        <f t="shared" si="6"/>
        <v>0.17583566003046489</v>
      </c>
      <c r="AD32" s="6">
        <f t="shared" si="46"/>
        <v>12.074900865058527</v>
      </c>
      <c r="AE32" s="225">
        <f t="shared" si="8"/>
        <v>0.25482296354557121</v>
      </c>
      <c r="AF32" s="4">
        <f>'a7'!M32</f>
        <v>88586.600852898526</v>
      </c>
      <c r="AG32" s="4">
        <f>'a8'!I31</f>
        <v>1562.2928170887674</v>
      </c>
      <c r="AH32" s="4">
        <f>'a13'!S32</f>
        <v>6879.8430931675948</v>
      </c>
      <c r="AI32" s="4">
        <f>'a16'!P33</f>
        <v>-4771.6577587405791</v>
      </c>
      <c r="AJ32" s="4">
        <f>'a15'!BM32</f>
        <v>144972.03107649981</v>
      </c>
      <c r="AK32" s="4">
        <f>'a9'!Q32</f>
        <v>71322.943539445332</v>
      </c>
      <c r="AL32" s="4">
        <f t="shared" si="36"/>
        <v>164343.87372438004</v>
      </c>
      <c r="AM32" s="6">
        <f t="shared" si="9"/>
        <v>0.15206123718423703</v>
      </c>
      <c r="AN32" s="6">
        <f t="shared" si="47"/>
        <v>12.009716302610444</v>
      </c>
      <c r="AO32" s="225">
        <f t="shared" si="11"/>
        <v>0.21514689980017998</v>
      </c>
      <c r="AP32" s="4">
        <f>'a7'!P32</f>
        <v>82064.043572166396</v>
      </c>
      <c r="AQ32" s="4">
        <f>'a8'!K31</f>
        <v>1129.549387601787</v>
      </c>
      <c r="AR32" s="4">
        <f>'a13'!W32</f>
        <v>26703.289031480748</v>
      </c>
      <c r="AS32" s="4">
        <f>'a16'!T33</f>
        <v>-5024.4985924003749</v>
      </c>
      <c r="AT32" s="4">
        <f>'a15'!CC32</f>
        <v>161525.97360508764</v>
      </c>
      <c r="AU32" s="4">
        <f>'a9'!U32</f>
        <v>79395.885860426482</v>
      </c>
      <c r="AV32" s="4">
        <f t="shared" si="37"/>
        <v>185872.92175590794</v>
      </c>
      <c r="AW32" s="6">
        <f t="shared" si="12"/>
        <v>0.19829987181009459</v>
      </c>
      <c r="AX32" s="6">
        <f t="shared" si="48"/>
        <v>12.132818502830592</v>
      </c>
      <c r="AY32" s="225">
        <f t="shared" si="14"/>
        <v>0.2900758486141351</v>
      </c>
      <c r="AZ32" s="4">
        <f>'a7'!S32</f>
        <v>92358.561697259633</v>
      </c>
      <c r="BA32" s="4">
        <f>'a8'!M31</f>
        <v>2904.9451406583121</v>
      </c>
      <c r="BB32" s="4">
        <f>'a13'!AA32</f>
        <v>10583.378225640616</v>
      </c>
      <c r="BC32" s="4">
        <f>'a16'!X33</f>
        <v>-5173.8883001916975</v>
      </c>
      <c r="BD32" s="4">
        <f>'a15'!CS32</f>
        <v>167950.24477385203</v>
      </c>
      <c r="BE32" s="4">
        <f>'a9'!Y32</f>
        <v>35953.719338295763</v>
      </c>
      <c r="BF32" s="4">
        <f t="shared" si="38"/>
        <v>229764.57705826481</v>
      </c>
      <c r="BG32" s="6">
        <f t="shared" si="15"/>
        <v>0.29256740327166719</v>
      </c>
      <c r="BH32" s="6">
        <f t="shared" si="49"/>
        <v>12.344810485684073</v>
      </c>
      <c r="BI32" s="225">
        <f t="shared" si="17"/>
        <v>0.41910958159202599</v>
      </c>
      <c r="BJ32" s="4">
        <f>'a7'!V32</f>
        <v>106787.68486000107</v>
      </c>
      <c r="BK32" s="4">
        <f>'a8'!O31</f>
        <v>2888.7282255500199</v>
      </c>
      <c r="BL32" s="4">
        <f>'a13'!AE32</f>
        <v>8641.9676331476439</v>
      </c>
      <c r="BM32" s="4">
        <f>'a16'!AB33</f>
        <v>-6154.5708779998422</v>
      </c>
      <c r="BN32" s="4">
        <f>'a15'!DI32</f>
        <v>174317.65568819497</v>
      </c>
      <c r="BO32" s="4">
        <f>'a9'!AC32</f>
        <v>48477.137660553308</v>
      </c>
      <c r="BP32" s="4">
        <f t="shared" si="39"/>
        <v>235115.59964279053</v>
      </c>
      <c r="BQ32" s="6">
        <f t="shared" si="18"/>
        <v>0.30405996800552165</v>
      </c>
      <c r="BR32" s="6">
        <f t="shared" si="50"/>
        <v>12.367832585550152</v>
      </c>
      <c r="BS32" s="225">
        <f t="shared" si="20"/>
        <v>0.43312250532019897</v>
      </c>
      <c r="BT32" s="4">
        <f>'a7'!Y32</f>
        <v>89856.11789017744</v>
      </c>
      <c r="BU32" s="4">
        <f>'a8'!Q31</f>
        <v>1424.1924391691593</v>
      </c>
      <c r="BV32" s="4">
        <f>'a13'!AI32</f>
        <v>21302.142512562779</v>
      </c>
      <c r="BW32" s="4">
        <f>'a16'!AF33</f>
        <v>-5548.2094645954776</v>
      </c>
      <c r="BX32" s="4">
        <f>'a15'!DY32</f>
        <v>186171.6035725261</v>
      </c>
      <c r="BY32" s="4">
        <f>'a9'!AG32</f>
        <v>53787.620562485288</v>
      </c>
      <c r="BZ32" s="4">
        <f t="shared" si="40"/>
        <v>237994.0339481855</v>
      </c>
      <c r="CA32" s="6">
        <f t="shared" si="21"/>
        <v>0.31024207470837184</v>
      </c>
      <c r="CB32" s="6">
        <f t="shared" si="51"/>
        <v>12.38000088489482</v>
      </c>
      <c r="CC32" s="225">
        <f t="shared" si="23"/>
        <v>0.44052901695946234</v>
      </c>
      <c r="CD32" s="4">
        <f>'a7'!AB32</f>
        <v>136242.43319355656</v>
      </c>
      <c r="CE32" s="4">
        <f>'a8'!S31</f>
        <v>1366.1665705327152</v>
      </c>
      <c r="CF32" s="4">
        <f>'a13'!AM32</f>
        <v>115035.35330638627</v>
      </c>
      <c r="CG32" s="4">
        <f>'a16'!AJ33</f>
        <v>-7094.0365595834855</v>
      </c>
      <c r="CH32" s="4">
        <f>'a15'!EO32</f>
        <v>196131.15134006922</v>
      </c>
      <c r="CI32" s="4">
        <f>'a9'!AK32</f>
        <v>211445.72874428454</v>
      </c>
      <c r="CJ32" s="4">
        <f t="shared" si="41"/>
        <v>228869.17253614403</v>
      </c>
      <c r="CK32" s="6">
        <f t="shared" si="24"/>
        <v>0.29064431394230844</v>
      </c>
      <c r="CL32" s="6">
        <f t="shared" si="52"/>
        <v>12.340905820314136</v>
      </c>
      <c r="CM32" s="225">
        <f t="shared" si="26"/>
        <v>0.41673291837141391</v>
      </c>
      <c r="CN32" s="4">
        <f>'a7'!AE32</f>
        <v>214470.86365952971</v>
      </c>
      <c r="CO32" s="4">
        <f>'a8'!U31</f>
        <v>2007.3127193452985</v>
      </c>
      <c r="CP32" s="4">
        <f>'a13'!AQ32</f>
        <v>54039.210965194019</v>
      </c>
      <c r="CQ32" s="4">
        <f>'a16'!AN33</f>
        <v>-9701.9585501992242</v>
      </c>
      <c r="CR32" s="4">
        <f>'a15'!FE32</f>
        <v>178764.87936510282</v>
      </c>
      <c r="CS32" s="4">
        <f>'a9'!AO32</f>
        <v>194869.38213105543</v>
      </c>
      <c r="CT32" s="4">
        <f t="shared" si="43"/>
        <v>242703.61330857189</v>
      </c>
      <c r="CU32" s="6">
        <f t="shared" si="27"/>
        <v>0.32035699102828924</v>
      </c>
      <c r="CV32" s="6">
        <f t="shared" si="53"/>
        <v>12.399596279566669</v>
      </c>
      <c r="CW32" s="225">
        <f t="shared" si="29"/>
        <v>0.45245619877855686</v>
      </c>
      <c r="CX32" s="4">
        <f>'a7'!AH32</f>
        <v>100494.827879926</v>
      </c>
      <c r="CY32" s="4">
        <f>'a8'!W31</f>
        <v>1662.5545591259074</v>
      </c>
      <c r="CZ32" s="4">
        <f>'a13'!AU32</f>
        <v>32298.221014757917</v>
      </c>
      <c r="DA32" s="4">
        <f>'a16'!AR33</f>
        <v>-6022.0431314847419</v>
      </c>
      <c r="DB32" s="4">
        <f>'a15'!FU32</f>
        <v>182307.99042382429</v>
      </c>
      <c r="DC32" s="4">
        <f>'a9'!AS32</f>
        <v>43664.184422016449</v>
      </c>
      <c r="DD32" s="4">
        <f t="shared" si="42"/>
        <v>265414.81176500703</v>
      </c>
      <c r="DE32" s="6">
        <f t="shared" si="30"/>
        <v>0.36913456845784348</v>
      </c>
      <c r="DF32" s="6">
        <f t="shared" si="54"/>
        <v>12.489049208535503</v>
      </c>
      <c r="DG32" s="225">
        <f t="shared" si="32"/>
        <v>0.50690375474406868</v>
      </c>
    </row>
    <row r="33" spans="1:111" x14ac:dyDescent="0.2">
      <c r="A33" s="1">
        <v>2008</v>
      </c>
      <c r="B33" s="4">
        <f>'a7'!D33</f>
        <v>116781.7306537211</v>
      </c>
      <c r="C33" s="4">
        <f>'a8'!C32</f>
        <v>2423.4751347312495</v>
      </c>
      <c r="D33" s="4">
        <f>'a13'!G33</f>
        <v>54441.829701863237</v>
      </c>
      <c r="E33" s="4">
        <f>'a16'!D34</f>
        <v>-3579.7178264018967</v>
      </c>
      <c r="F33" s="4">
        <f>'a15'!Q33</f>
        <v>173942.125179783</v>
      </c>
      <c r="G33" s="4">
        <f>'a9'!E33</f>
        <v>69477.911822455077</v>
      </c>
      <c r="H33" s="4">
        <f t="shared" si="33"/>
        <v>272108.05588651035</v>
      </c>
      <c r="I33" s="6">
        <f t="shared" si="0"/>
        <v>0.38350986591375691</v>
      </c>
      <c r="J33" s="6">
        <f t="shared" si="44"/>
        <v>12.513954530678211</v>
      </c>
      <c r="K33" s="225">
        <f t="shared" si="2"/>
        <v>0.52206294446357604</v>
      </c>
      <c r="L33" s="4">
        <f>'a7'!G33</f>
        <v>124587.2990740252</v>
      </c>
      <c r="M33" s="4">
        <f>'a8'!E32</f>
        <v>1245.1888210583518</v>
      </c>
      <c r="N33" s="4">
        <f>'a13'!K33</f>
        <v>308102.29025676131</v>
      </c>
      <c r="O33" s="4">
        <f>'a16'!H34</f>
        <v>-4609.1818561398832</v>
      </c>
      <c r="P33" s="4">
        <f>'a15'!AG33</f>
        <v>156660.96880330375</v>
      </c>
      <c r="Q33" s="4">
        <f>'a9'!I33</f>
        <v>64391.596460296671</v>
      </c>
      <c r="R33" s="4">
        <f t="shared" si="34"/>
        <v>520349.7798176537</v>
      </c>
      <c r="S33" s="6">
        <f t="shared" si="3"/>
        <v>0.91666666666666663</v>
      </c>
      <c r="T33" s="6">
        <f t="shared" si="45"/>
        <v>13.162256517923135</v>
      </c>
      <c r="U33" s="225">
        <f t="shared" si="5"/>
        <v>0.91666666666666663</v>
      </c>
      <c r="V33" s="4">
        <f>'a7'!J33</f>
        <v>69801.637642717105</v>
      </c>
      <c r="W33" s="4">
        <f>'a8'!G32</f>
        <v>1246.9726675123977</v>
      </c>
      <c r="X33" s="4">
        <f>'a13'!O33</f>
        <v>351.95360689011693</v>
      </c>
      <c r="Y33" s="4">
        <f>'a16'!L34</f>
        <v>-2501.8387640374963</v>
      </c>
      <c r="Z33" s="4">
        <f>'a15'!AW33</f>
        <v>156520.66930588472</v>
      </c>
      <c r="AA33" s="4">
        <f>'a9'!M33</f>
        <v>45070.675154322234</v>
      </c>
      <c r="AB33" s="4">
        <f t="shared" si="35"/>
        <v>179101.74663713219</v>
      </c>
      <c r="AC33" s="6">
        <f t="shared" si="6"/>
        <v>0.18375719942410385</v>
      </c>
      <c r="AD33" s="6">
        <f t="shared" si="46"/>
        <v>12.095709340302379</v>
      </c>
      <c r="AE33" s="225">
        <f t="shared" si="8"/>
        <v>0.26748851439401056</v>
      </c>
      <c r="AF33" s="4">
        <f>'a7'!M33</f>
        <v>89345.221242247309</v>
      </c>
      <c r="AG33" s="4">
        <f>'a8'!I32</f>
        <v>1568.4347171101483</v>
      </c>
      <c r="AH33" s="4">
        <f>'a13'!S33</f>
        <v>9496.2216690963869</v>
      </c>
      <c r="AI33" s="4">
        <f>'a16'!P34</f>
        <v>-2720.3446364232386</v>
      </c>
      <c r="AJ33" s="4">
        <f>'a15'!BM33</f>
        <v>145762.21655779882</v>
      </c>
      <c r="AK33" s="4">
        <f>'a9'!Q33</f>
        <v>74016.681285755199</v>
      </c>
      <c r="AL33" s="4">
        <f t="shared" si="36"/>
        <v>167866.63354696409</v>
      </c>
      <c r="AM33" s="6">
        <f t="shared" si="9"/>
        <v>0.15962718269527756</v>
      </c>
      <c r="AN33" s="6">
        <f t="shared" si="47"/>
        <v>12.030925095186527</v>
      </c>
      <c r="AO33" s="225">
        <f t="shared" si="11"/>
        <v>0.22805611288083297</v>
      </c>
      <c r="AP33" s="4">
        <f>'a7'!P33</f>
        <v>85352.970711297065</v>
      </c>
      <c r="AQ33" s="4">
        <f>'a8'!K32</f>
        <v>1171.5481171548117</v>
      </c>
      <c r="AR33" s="4">
        <f>'a13'!W33</f>
        <v>25121.135872281044</v>
      </c>
      <c r="AS33" s="4">
        <f>'a16'!T34</f>
        <v>-2799.1399292297438</v>
      </c>
      <c r="AT33" s="4">
        <f>'a15'!CC33</f>
        <v>163242.39161176412</v>
      </c>
      <c r="AU33" s="4">
        <f>'a9'!U33</f>
        <v>82242.587641088146</v>
      </c>
      <c r="AV33" s="4">
        <f t="shared" si="37"/>
        <v>188674.77062502436</v>
      </c>
      <c r="AW33" s="6">
        <f t="shared" si="12"/>
        <v>0.20431749348784942</v>
      </c>
      <c r="AX33" s="6">
        <f t="shared" si="48"/>
        <v>12.147780021437606</v>
      </c>
      <c r="AY33" s="225">
        <f t="shared" si="14"/>
        <v>0.29918251656872263</v>
      </c>
      <c r="AZ33" s="4">
        <f>'a7'!S33</f>
        <v>94178.99421434768</v>
      </c>
      <c r="BA33" s="4">
        <f>'a8'!M32</f>
        <v>2893.5991921267923</v>
      </c>
      <c r="BB33" s="4">
        <f>'a13'!AA33</f>
        <v>10760.281713547343</v>
      </c>
      <c r="BC33" s="4">
        <f>'a16'!X34</f>
        <v>-2915.1600212082144</v>
      </c>
      <c r="BD33" s="4">
        <f>'a15'!CS33</f>
        <v>168444.21836539663</v>
      </c>
      <c r="BE33" s="4">
        <f>'a9'!Y33</f>
        <v>36962.447228167533</v>
      </c>
      <c r="BF33" s="4">
        <f t="shared" si="38"/>
        <v>233505.88704391595</v>
      </c>
      <c r="BG33" s="6">
        <f t="shared" si="15"/>
        <v>0.30060273605532106</v>
      </c>
      <c r="BH33" s="6">
        <f t="shared" si="49"/>
        <v>12.360962567952779</v>
      </c>
      <c r="BI33" s="225">
        <f t="shared" si="17"/>
        <v>0.42894091314732141</v>
      </c>
      <c r="BJ33" s="4">
        <f>'a7'!V33</f>
        <v>108273.52189846741</v>
      </c>
      <c r="BK33" s="4">
        <f>'a8'!O32</f>
        <v>2859.7099743057652</v>
      </c>
      <c r="BL33" s="4">
        <f>'a13'!AE33</f>
        <v>8192.6190634185568</v>
      </c>
      <c r="BM33" s="4">
        <f>'a16'!AB34</f>
        <v>-3399.6105841096723</v>
      </c>
      <c r="BN33" s="4">
        <f>'a15'!DI33</f>
        <v>176265.91017550373</v>
      </c>
      <c r="BO33" s="4">
        <f>'a9'!AC33</f>
        <v>49873.379332779761</v>
      </c>
      <c r="BP33" s="4">
        <f t="shared" si="39"/>
        <v>239459.0612205003</v>
      </c>
      <c r="BQ33" s="6">
        <f t="shared" si="18"/>
        <v>0.31338856129069909</v>
      </c>
      <c r="BR33" s="6">
        <f t="shared" si="50"/>
        <v>12.386137746860996</v>
      </c>
      <c r="BS33" s="225">
        <f t="shared" si="20"/>
        <v>0.44426435731340896</v>
      </c>
      <c r="BT33" s="4">
        <f>'a7'!Y33</f>
        <v>92467.900685191693</v>
      </c>
      <c r="BU33" s="4">
        <f>'a8'!Q32</f>
        <v>1419.3077618601949</v>
      </c>
      <c r="BV33" s="4">
        <f>'a13'!AI33</f>
        <v>16036.619999857712</v>
      </c>
      <c r="BW33" s="4">
        <f>'a16'!AF34</f>
        <v>-3181.3325129742238</v>
      </c>
      <c r="BX33" s="4">
        <f>'a15'!DY33</f>
        <v>188547.77710645564</v>
      </c>
      <c r="BY33" s="4">
        <f>'a9'!AG33</f>
        <v>55629.421071724195</v>
      </c>
      <c r="BZ33" s="4">
        <f t="shared" si="40"/>
        <v>238241.54420680663</v>
      </c>
      <c r="CA33" s="6">
        <f t="shared" si="21"/>
        <v>0.31077366051735766</v>
      </c>
      <c r="CB33" s="6">
        <f t="shared" si="51"/>
        <v>12.381040329624527</v>
      </c>
      <c r="CC33" s="225">
        <f t="shared" si="23"/>
        <v>0.44116169859153653</v>
      </c>
      <c r="CD33" s="4">
        <f>'a7'!AB33</f>
        <v>140887.07331073907</v>
      </c>
      <c r="CE33" s="4">
        <f>'a8'!S32</f>
        <v>1404.6048234267246</v>
      </c>
      <c r="CF33" s="4">
        <f>'a13'!AM33</f>
        <v>216567.52304609536</v>
      </c>
      <c r="CG33" s="4">
        <f>'a16'!AJ34</f>
        <v>-4927.9364242608735</v>
      </c>
      <c r="CH33" s="4">
        <f>'a15'!EO33</f>
        <v>198665.01943065226</v>
      </c>
      <c r="CI33" s="4">
        <f>'a9'!AK33</f>
        <v>218175.50400833346</v>
      </c>
      <c r="CJ33" s="4">
        <f t="shared" si="41"/>
        <v>333016.17535489239</v>
      </c>
      <c r="CK33" s="6">
        <f t="shared" si="24"/>
        <v>0.51432420929402611</v>
      </c>
      <c r="CL33" s="6">
        <f t="shared" si="52"/>
        <v>12.715946342422187</v>
      </c>
      <c r="CM33" s="225">
        <f t="shared" si="26"/>
        <v>0.64500984627309721</v>
      </c>
      <c r="CN33" s="4">
        <f>'a7'!AE33</f>
        <v>221554.4199951333</v>
      </c>
      <c r="CO33" s="4">
        <f>'a8'!U32</f>
        <v>2086.5575138179165</v>
      </c>
      <c r="CP33" s="4">
        <f>'a13'!AQ33</f>
        <v>93604.437403686345</v>
      </c>
      <c r="CQ33" s="4">
        <f>'a16'!AN34</f>
        <v>-5850.277039011793</v>
      </c>
      <c r="CR33" s="4">
        <f>'a15'!FE33</f>
        <v>181258.67485332876</v>
      </c>
      <c r="CS33" s="4">
        <f>'a9'!AO33</f>
        <v>199701.35665108784</v>
      </c>
      <c r="CT33" s="4">
        <f t="shared" si="43"/>
        <v>290865.89856204879</v>
      </c>
      <c r="CU33" s="6">
        <f t="shared" si="27"/>
        <v>0.42379669292874528</v>
      </c>
      <c r="CV33" s="6">
        <f t="shared" si="53"/>
        <v>12.580617610255317</v>
      </c>
      <c r="CW33" s="225">
        <f t="shared" si="29"/>
        <v>0.56263894122464841</v>
      </c>
      <c r="CX33" s="4">
        <f>'a7'!AH33</f>
        <v>104178.38300909242</v>
      </c>
      <c r="CY33" s="4">
        <f>'a8'!W32</f>
        <v>1703.4776326880092</v>
      </c>
      <c r="CZ33" s="4">
        <f>'a13'!AU33</f>
        <v>43150.304824491039</v>
      </c>
      <c r="DA33" s="4">
        <f>'a16'!AR34</f>
        <v>-3374.3189743797921</v>
      </c>
      <c r="DB33" s="4">
        <f>'a15'!FU33</f>
        <v>183597.12825584662</v>
      </c>
      <c r="DC33" s="4">
        <f>'a9'!AS33</f>
        <v>44897.270652849948</v>
      </c>
      <c r="DD33" s="4">
        <f t="shared" si="42"/>
        <v>282654.22646220034</v>
      </c>
      <c r="DE33" s="6">
        <f t="shared" si="30"/>
        <v>0.40616021846242423</v>
      </c>
      <c r="DF33" s="6">
        <f t="shared" si="54"/>
        <v>12.551979614980144</v>
      </c>
      <c r="DG33" s="225">
        <f t="shared" si="32"/>
        <v>0.54520777526441178</v>
      </c>
    </row>
    <row r="34" spans="1:111" x14ac:dyDescent="0.2">
      <c r="A34" s="1">
        <v>2009</v>
      </c>
      <c r="B34" s="4">
        <f>'a7'!D34</f>
        <v>117729.52354037692</v>
      </c>
      <c r="C34" s="4">
        <f>'a8'!C33</f>
        <v>2384.8300757277661</v>
      </c>
      <c r="D34" s="4">
        <f>'a13'!G34</f>
        <v>17455.393912362033</v>
      </c>
      <c r="E34" s="4">
        <f>'a16'!D35</f>
        <v>-6553.927663604336</v>
      </c>
      <c r="F34" s="4">
        <f>'a15'!Q34</f>
        <v>175003.52147523055</v>
      </c>
      <c r="G34" s="4">
        <f>'a9'!E34</f>
        <v>71341.810056690258</v>
      </c>
      <c r="H34" s="4">
        <f t="shared" si="33"/>
        <v>232292.70120767492</v>
      </c>
      <c r="I34" s="6">
        <f t="shared" si="0"/>
        <v>0.2979971374922511</v>
      </c>
      <c r="J34" s="6">
        <f t="shared" ref="J34:J39" si="55">LN(H34)</f>
        <v>12.355753498582047</v>
      </c>
      <c r="K34" s="225">
        <f t="shared" si="2"/>
        <v>0.42577029481921747</v>
      </c>
      <c r="L34" s="4">
        <f>'a7'!G34</f>
        <v>125519.36076293539</v>
      </c>
      <c r="M34" s="4">
        <f>'a8'!E33</f>
        <v>1269.4947759128847</v>
      </c>
      <c r="N34" s="4">
        <f>'a13'!K34</f>
        <v>132065.5083260643</v>
      </c>
      <c r="O34" s="4">
        <f>'a16'!H35</f>
        <v>-6973.4228049355934</v>
      </c>
      <c r="P34" s="4">
        <f>'a15'!AG34</f>
        <v>157491.99524883577</v>
      </c>
      <c r="Q34" s="4">
        <f>'a9'!I34</f>
        <v>66142.658249679254</v>
      </c>
      <c r="R34" s="4">
        <f t="shared" si="34"/>
        <v>341960.7832832206</v>
      </c>
      <c r="S34" s="6">
        <f t="shared" si="3"/>
        <v>0.53353483380765288</v>
      </c>
      <c r="T34" s="6">
        <f t="shared" ref="T34:T39" si="56">LN(R34)</f>
        <v>12.742451340707264</v>
      </c>
      <c r="U34" s="225">
        <f t="shared" si="5"/>
        <v>0.66114271519229506</v>
      </c>
      <c r="V34" s="4">
        <f>'a7'!J34</f>
        <v>71200.303132126995</v>
      </c>
      <c r="W34" s="4">
        <f>'a8'!G33</f>
        <v>1265.4336433764915</v>
      </c>
      <c r="X34" s="4">
        <f>'a13'!O34</f>
        <v>140.57264561268525</v>
      </c>
      <c r="Y34" s="4">
        <f>'a16'!L35</f>
        <v>-5036.3296623734477</v>
      </c>
      <c r="Z34" s="4">
        <f>'a15'!AW34</f>
        <v>159670.17379698</v>
      </c>
      <c r="AA34" s="4">
        <f>'a9'!M34</f>
        <v>46321.500493912688</v>
      </c>
      <c r="AB34" s="4">
        <f t="shared" si="35"/>
        <v>179653.21941843352</v>
      </c>
      <c r="AC34" s="6">
        <f t="shared" si="6"/>
        <v>0.18494161540029358</v>
      </c>
      <c r="AD34" s="6">
        <f t="shared" ref="AD34:AD39" si="57">LN(AB34)</f>
        <v>12.098783712884481</v>
      </c>
      <c r="AE34" s="225">
        <f t="shared" si="8"/>
        <v>0.26935980106010893</v>
      </c>
      <c r="AF34" s="4">
        <f>'a7'!M34</f>
        <v>91017.89897534388</v>
      </c>
      <c r="AG34" s="4">
        <f>'a8'!I33</f>
        <v>1543.2723769165673</v>
      </c>
      <c r="AH34" s="4">
        <f>'a13'!S34</f>
        <v>2689.3069437095742</v>
      </c>
      <c r="AI34" s="4">
        <f>'a16'!P35</f>
        <v>-5227.2653439650512</v>
      </c>
      <c r="AJ34" s="4">
        <f>'a15'!BM34</f>
        <v>147392.62139038293</v>
      </c>
      <c r="AK34" s="4">
        <f>'a9'!Q34</f>
        <v>76504.540420437144</v>
      </c>
      <c r="AL34" s="4">
        <f t="shared" si="36"/>
        <v>159368.02154503419</v>
      </c>
      <c r="AM34" s="6">
        <f t="shared" si="9"/>
        <v>0.14137443809604153</v>
      </c>
      <c r="AN34" s="6">
        <f t="shared" ref="AN34:AN39" si="58">LN(AL34)</f>
        <v>11.978971407552077</v>
      </c>
      <c r="AO34" s="225">
        <f t="shared" si="11"/>
        <v>0.19643332145633985</v>
      </c>
      <c r="AP34" s="4">
        <f>'a7'!P34</f>
        <v>86994.437006971071</v>
      </c>
      <c r="AQ34" s="4">
        <f>'a8'!K33</f>
        <v>1198.7369925702308</v>
      </c>
      <c r="AR34" s="4">
        <f>'a13'!W34</f>
        <v>11480.826206683827</v>
      </c>
      <c r="AS34" s="4">
        <f>'a16'!T35</f>
        <v>-5444.872100022455</v>
      </c>
      <c r="AT34" s="4">
        <f>'a15'!CC34</f>
        <v>164525.80236107521</v>
      </c>
      <c r="AU34" s="4">
        <f>'a9'!U34</f>
        <v>84835.44156515543</v>
      </c>
      <c r="AV34" s="4">
        <f t="shared" si="37"/>
        <v>172720.75190955223</v>
      </c>
      <c r="AW34" s="6">
        <f t="shared" si="12"/>
        <v>0.17005253011749938</v>
      </c>
      <c r="AX34" s="6">
        <f t="shared" ref="AX34:AX39" si="59">LN(AV34)</f>
        <v>12.059431418523078</v>
      </c>
      <c r="AY34" s="225">
        <f t="shared" si="14"/>
        <v>0.24540713372642847</v>
      </c>
      <c r="AZ34" s="4">
        <f>'a7'!S34</f>
        <v>95220.562690952152</v>
      </c>
      <c r="BA34" s="4">
        <f>'a8'!M33</f>
        <v>2834.4264311890174</v>
      </c>
      <c r="BB34" s="4">
        <f>'a13'!AA34</f>
        <v>5712.4417596596795</v>
      </c>
      <c r="BC34" s="4">
        <f>'a16'!X35</f>
        <v>-5649.0242936557961</v>
      </c>
      <c r="BD34" s="4">
        <f>'a15'!CS34</f>
        <v>170190.05094925739</v>
      </c>
      <c r="BE34" s="4">
        <f>'a9'!Y34</f>
        <v>37856.987672502357</v>
      </c>
      <c r="BF34" s="4">
        <f t="shared" si="38"/>
        <v>227617.04343371111</v>
      </c>
      <c r="BG34" s="6">
        <f t="shared" si="15"/>
        <v>0.28795507566354139</v>
      </c>
      <c r="BH34" s="6">
        <f t="shared" ref="BH34:BH39" si="60">LN(BF34)</f>
        <v>12.335419861707111</v>
      </c>
      <c r="BI34" s="225">
        <f t="shared" si="17"/>
        <v>0.41339376512373716</v>
      </c>
      <c r="BJ34" s="4">
        <f>'a7'!V34</f>
        <v>108854.25205022471</v>
      </c>
      <c r="BK34" s="4">
        <f>'a8'!O33</f>
        <v>2796.2277850172563</v>
      </c>
      <c r="BL34" s="4">
        <f>'a13'!AE34</f>
        <v>3339.200708723381</v>
      </c>
      <c r="BM34" s="4">
        <f>'a16'!AB35</f>
        <v>-6465.8156840519196</v>
      </c>
      <c r="BN34" s="4">
        <f>'a15'!DI34</f>
        <v>176787.02176396636</v>
      </c>
      <c r="BO34" s="4">
        <f>'a9'!AC34</f>
        <v>51016.311316919724</v>
      </c>
      <c r="BP34" s="4">
        <f t="shared" si="39"/>
        <v>231498.34752194284</v>
      </c>
      <c r="BQ34" s="6">
        <f t="shared" si="18"/>
        <v>0.29629107832119617</v>
      </c>
      <c r="BR34" s="6">
        <f t="shared" ref="BR34:BR39" si="61">LN(BP34)</f>
        <v>12.352328014348792</v>
      </c>
      <c r="BS34" s="225">
        <f t="shared" si="20"/>
        <v>0.42368529607575456</v>
      </c>
      <c r="BT34" s="4">
        <f>'a7'!Y34</f>
        <v>94124.801932886796</v>
      </c>
      <c r="BU34" s="4">
        <f>'a8'!Q33</f>
        <v>1460.4217433215699</v>
      </c>
      <c r="BV34" s="4">
        <f>'a13'!AI34</f>
        <v>6981.4028134490163</v>
      </c>
      <c r="BW34" s="4">
        <f>'a16'!AF35</f>
        <v>-5949.2169729493844</v>
      </c>
      <c r="BX34" s="4">
        <f>'a15'!DY34</f>
        <v>189507.99690563488</v>
      </c>
      <c r="BY34" s="4">
        <f>'a9'!AG34</f>
        <v>57171.655448089557</v>
      </c>
      <c r="BZ34" s="4">
        <f t="shared" si="40"/>
        <v>227493.32923093173</v>
      </c>
      <c r="CA34" s="6">
        <f t="shared" si="21"/>
        <v>0.28768937065828676</v>
      </c>
      <c r="CB34" s="6">
        <f t="shared" ref="CB34:CB39" si="62">LN(BZ34)</f>
        <v>12.334876194881403</v>
      </c>
      <c r="CC34" s="225">
        <f t="shared" si="23"/>
        <v>0.41306284996801723</v>
      </c>
      <c r="CD34" s="4">
        <f>'a7'!AB34</f>
        <v>144760.63282343972</v>
      </c>
      <c r="CE34" s="4">
        <f>'a8'!S33</f>
        <v>1444.7361834418737</v>
      </c>
      <c r="CF34" s="4">
        <f>'a13'!AM34</f>
        <v>99230.654274023793</v>
      </c>
      <c r="CG34" s="4">
        <f>'a16'!AJ35</f>
        <v>-8327.8123409506716</v>
      </c>
      <c r="CH34" s="4">
        <f>'a15'!EO34</f>
        <v>199476.38494288488</v>
      </c>
      <c r="CI34" s="4">
        <f>'a9'!AK34</f>
        <v>223903.12843434105</v>
      </c>
      <c r="CJ34" s="4">
        <f t="shared" si="41"/>
        <v>211236.73126505665</v>
      </c>
      <c r="CK34" s="6">
        <f t="shared" si="24"/>
        <v>0.25277454801946098</v>
      </c>
      <c r="CL34" s="6">
        <f t="shared" ref="CL34:CL39" si="63">LN(CJ34)</f>
        <v>12.260734732667141</v>
      </c>
      <c r="CM34" s="225">
        <f t="shared" si="26"/>
        <v>0.36793496584158025</v>
      </c>
      <c r="CN34" s="4">
        <f>'a7'!AE34</f>
        <v>219695.24410099455</v>
      </c>
      <c r="CO34" s="4">
        <f>'a8'!U33</f>
        <v>2092.4107300605324</v>
      </c>
      <c r="CP34" s="4">
        <f>'a13'!AQ34</f>
        <v>3665.4048736941909</v>
      </c>
      <c r="CQ34" s="4">
        <f>'a16'!AN35</f>
        <v>-9278.8365578494668</v>
      </c>
      <c r="CR34" s="4">
        <f>'a15'!FE34</f>
        <v>181669.00693051459</v>
      </c>
      <c r="CS34" s="4">
        <f>'a9'!AO34</f>
        <v>204005.10410687403</v>
      </c>
      <c r="CT34" s="4">
        <f t="shared" si="43"/>
        <v>191745.71524047985</v>
      </c>
      <c r="CU34" s="6">
        <f t="shared" si="27"/>
        <v>0.21091306082656064</v>
      </c>
      <c r="CV34" s="6">
        <f t="shared" ref="CV34:CV39" si="64">LN(CT34)</f>
        <v>12.163925373428233</v>
      </c>
      <c r="CW34" s="225">
        <f t="shared" si="29"/>
        <v>0.30900975158747551</v>
      </c>
      <c r="CX34" s="4">
        <f>'a7'!AH34</f>
        <v>106079.49687485333</v>
      </c>
      <c r="CY34" s="4">
        <f>'a8'!W33</f>
        <v>1681.2103263271188</v>
      </c>
      <c r="CZ34" s="4">
        <f>'a13'!AU34</f>
        <v>13365.920823784558</v>
      </c>
      <c r="DA34" s="4">
        <f>'a16'!AR35</f>
        <v>-6204.5887274965453</v>
      </c>
      <c r="DB34" s="4">
        <f>'a15'!FU34</f>
        <v>186049.32053834817</v>
      </c>
      <c r="DC34" s="4">
        <f>'a9'!AS34</f>
        <v>45974.107501321298</v>
      </c>
      <c r="DD34" s="4">
        <f t="shared" si="42"/>
        <v>253316.04200816824</v>
      </c>
      <c r="DE34" s="6">
        <f t="shared" si="30"/>
        <v>0.34314964829836431</v>
      </c>
      <c r="DF34" s="6">
        <f t="shared" ref="DF34:DF39" si="65">LN(DD34)</f>
        <v>12.442393166033995</v>
      </c>
      <c r="DG34" s="225">
        <f t="shared" si="32"/>
        <v>0.47850549529618353</v>
      </c>
    </row>
    <row r="35" spans="1:111" x14ac:dyDescent="0.2">
      <c r="A35" s="1">
        <v>2010</v>
      </c>
      <c r="B35" s="4">
        <f>'a7'!D35</f>
        <v>119879.51385615356</v>
      </c>
      <c r="C35" s="4">
        <f>'a8'!C34</f>
        <v>2359.2375229452819</v>
      </c>
      <c r="D35" s="4">
        <f>'a13'!G35</f>
        <v>31832.066956696079</v>
      </c>
      <c r="E35" s="4">
        <f>'a16'!D36</f>
        <v>-7971.0407423775996</v>
      </c>
      <c r="F35" s="4">
        <f>'a15'!Q35</f>
        <v>177114.24532294262</v>
      </c>
      <c r="G35" s="4">
        <f>'a9'!E35</f>
        <v>73229.444745470566</v>
      </c>
      <c r="H35" s="4">
        <f t="shared" si="33"/>
        <v>247625.3406479441</v>
      </c>
      <c r="I35" s="6">
        <f t="shared" si="0"/>
        <v>0.33092754444245126</v>
      </c>
      <c r="J35" s="6">
        <f t="shared" si="55"/>
        <v>12.419672159660458</v>
      </c>
      <c r="K35" s="225">
        <f t="shared" si="2"/>
        <v>0.4646758389576312</v>
      </c>
      <c r="L35" s="4">
        <f>'a7'!G35</f>
        <v>128208.32104091556</v>
      </c>
      <c r="M35" s="4">
        <f>'a8'!E34</f>
        <v>1289.267090930686</v>
      </c>
      <c r="N35" s="4">
        <f>'a13'!K35</f>
        <v>159611.62864013005</v>
      </c>
      <c r="O35" s="4">
        <f>'a16'!H36</f>
        <v>-9236.8444870699477</v>
      </c>
      <c r="P35" s="4">
        <f>'a15'!AG35</f>
        <v>158221.99267932723</v>
      </c>
      <c r="Q35" s="4">
        <f>'a9'!I35</f>
        <v>67830.893167023314</v>
      </c>
      <c r="R35" s="4">
        <f t="shared" si="34"/>
        <v>368974.20470627956</v>
      </c>
      <c r="S35" s="6">
        <f t="shared" si="3"/>
        <v>0.59155243502002253</v>
      </c>
      <c r="T35" s="6">
        <f t="shared" si="56"/>
        <v>12.818482014634087</v>
      </c>
      <c r="U35" s="225">
        <f t="shared" si="5"/>
        <v>0.70742051091621794</v>
      </c>
      <c r="V35" s="4">
        <f>'a7'!J35</f>
        <v>71630.284374911746</v>
      </c>
      <c r="W35" s="4">
        <f>'a8'!G34</f>
        <v>1270.7915619440287</v>
      </c>
      <c r="X35" s="4">
        <f>'a13'!O35</f>
        <v>132.47922911026481</v>
      </c>
      <c r="Y35" s="4">
        <f>'a16'!L36</f>
        <v>-6048.9931772627415</v>
      </c>
      <c r="Z35" s="4">
        <f>'a15'!AW35</f>
        <v>165283.09811539773</v>
      </c>
      <c r="AA35" s="4">
        <f>'a9'!M35</f>
        <v>47367.29678337981</v>
      </c>
      <c r="AB35" s="4">
        <f t="shared" si="35"/>
        <v>183629.57175877719</v>
      </c>
      <c r="AC35" s="6">
        <f t="shared" si="6"/>
        <v>0.1934817562713424</v>
      </c>
      <c r="AD35" s="6">
        <f t="shared" si="57"/>
        <v>12.120675810423032</v>
      </c>
      <c r="AE35" s="225">
        <f t="shared" si="8"/>
        <v>0.28268492321846755</v>
      </c>
      <c r="AF35" s="4">
        <f>'a7'!M35</f>
        <v>93571.683309557775</v>
      </c>
      <c r="AG35" s="4">
        <f>'a8'!I34</f>
        <v>1534.7972284491543</v>
      </c>
      <c r="AH35" s="4">
        <f>'a13'!S35</f>
        <v>3870.8990096720818</v>
      </c>
      <c r="AI35" s="4">
        <f>'a16'!P36</f>
        <v>-6326.4779612531738</v>
      </c>
      <c r="AJ35" s="4">
        <f>'a15'!BM35</f>
        <v>150850.39751983897</v>
      </c>
      <c r="AK35" s="4">
        <f>'a9'!Q35</f>
        <v>78845.878385758289</v>
      </c>
      <c r="AL35" s="4">
        <f t="shared" si="36"/>
        <v>163120.62349205735</v>
      </c>
      <c r="AM35" s="6">
        <f t="shared" si="9"/>
        <v>0.14943402299132269</v>
      </c>
      <c r="AN35" s="6">
        <f t="shared" si="58"/>
        <v>12.002245227531722</v>
      </c>
      <c r="AO35" s="225">
        <f t="shared" si="11"/>
        <v>0.21059946034615146</v>
      </c>
      <c r="AP35" s="4">
        <f>'a7'!P35</f>
        <v>88775.540015457475</v>
      </c>
      <c r="AQ35" s="4">
        <f>'a8'!K34</f>
        <v>1169.9338940871196</v>
      </c>
      <c r="AR35" s="4">
        <f>'a13'!W35</f>
        <v>19797.499116133626</v>
      </c>
      <c r="AS35" s="4">
        <f>'a16'!T36</f>
        <v>-6591.2493681416081</v>
      </c>
      <c r="AT35" s="4">
        <f>'a15'!CC35</f>
        <v>165319.69145898087</v>
      </c>
      <c r="AU35" s="4">
        <f>'a9'!U35</f>
        <v>87401.291222491578</v>
      </c>
      <c r="AV35" s="4">
        <f t="shared" si="37"/>
        <v>179900.18999993877</v>
      </c>
      <c r="AW35" s="6">
        <f t="shared" si="12"/>
        <v>0.18547204212723631</v>
      </c>
      <c r="AX35" s="6">
        <f t="shared" si="59"/>
        <v>12.100157476080028</v>
      </c>
      <c r="AY35" s="225">
        <f t="shared" si="14"/>
        <v>0.27019597321606992</v>
      </c>
      <c r="AZ35" s="4">
        <f>'a7'!S35</f>
        <v>96539.760052331301</v>
      </c>
      <c r="BA35" s="4">
        <f>'a8'!M34</f>
        <v>2781.8977766382886</v>
      </c>
      <c r="BB35" s="4">
        <f>'a13'!AA35</f>
        <v>10884.562353984393</v>
      </c>
      <c r="BC35" s="4">
        <f>'a16'!X36</f>
        <v>-6775.7635068852851</v>
      </c>
      <c r="BD35" s="4">
        <f>'a15'!CS35</f>
        <v>172280.60136905266</v>
      </c>
      <c r="BE35" s="4">
        <f>'a9'!Y35</f>
        <v>38677.471781457054</v>
      </c>
      <c r="BF35" s="4">
        <f t="shared" si="38"/>
        <v>234251.68848702605</v>
      </c>
      <c r="BG35" s="6">
        <f t="shared" si="15"/>
        <v>0.30220451800038917</v>
      </c>
      <c r="BH35" s="6">
        <f t="shared" si="60"/>
        <v>12.364151408130299</v>
      </c>
      <c r="BI35" s="225">
        <f t="shared" si="17"/>
        <v>0.4308818731139995</v>
      </c>
      <c r="BJ35" s="4">
        <f>'a7'!V35</f>
        <v>110114.42105385757</v>
      </c>
      <c r="BK35" s="4">
        <f>'a8'!O34</f>
        <v>2750.6605460016272</v>
      </c>
      <c r="BL35" s="4">
        <f>'a13'!AE35</f>
        <v>5853.8222931263117</v>
      </c>
      <c r="BM35" s="4">
        <f>'a16'!AB36</f>
        <v>-7814.2222155002992</v>
      </c>
      <c r="BN35" s="4">
        <f>'a15'!DI35</f>
        <v>179013.26330585332</v>
      </c>
      <c r="BO35" s="4">
        <f>'a9'!AC35</f>
        <v>52127.998217998545</v>
      </c>
      <c r="BP35" s="4">
        <f t="shared" si="39"/>
        <v>235039.28621933836</v>
      </c>
      <c r="BQ35" s="6">
        <f t="shared" si="18"/>
        <v>0.30389606719119466</v>
      </c>
      <c r="BR35" s="6">
        <f t="shared" si="61"/>
        <v>12.367507954555485</v>
      </c>
      <c r="BS35" s="225">
        <f t="shared" si="20"/>
        <v>0.4329249112955646</v>
      </c>
      <c r="BT35" s="4">
        <f>'a7'!Y35</f>
        <v>97159.853274376583</v>
      </c>
      <c r="BU35" s="4">
        <f>'a8'!Q34</f>
        <v>1503.1348758418785</v>
      </c>
      <c r="BV35" s="4">
        <f>'a13'!AI35</f>
        <v>12652.648934719255</v>
      </c>
      <c r="BW35" s="4">
        <f>'a16'!AF36</f>
        <v>-7143.1927172464138</v>
      </c>
      <c r="BX35" s="4">
        <f>'a15'!DY35</f>
        <v>191760.62440809366</v>
      </c>
      <c r="BY35" s="4">
        <f>'a9'!AG35</f>
        <v>58577.719817146615</v>
      </c>
      <c r="BZ35" s="4">
        <f t="shared" si="40"/>
        <v>235852.21408279648</v>
      </c>
      <c r="CA35" s="6">
        <f t="shared" si="21"/>
        <v>0.30564201872609637</v>
      </c>
      <c r="CB35" s="6">
        <f t="shared" si="62"/>
        <v>12.37096067634185</v>
      </c>
      <c r="CC35" s="225">
        <f t="shared" si="23"/>
        <v>0.43502648879407174</v>
      </c>
      <c r="CD35" s="4">
        <f>'a7'!AB35</f>
        <v>150709.6077137145</v>
      </c>
      <c r="CE35" s="4">
        <f>'a8'!S34</f>
        <v>1443.7535309189616</v>
      </c>
      <c r="CF35" s="4">
        <f>'a13'!AM35</f>
        <v>125159.82595065629</v>
      </c>
      <c r="CG35" s="4">
        <f>'a16'!AJ36</f>
        <v>-9932.6420567495152</v>
      </c>
      <c r="CH35" s="4">
        <f>'a15'!EO35</f>
        <v>202712.49225293164</v>
      </c>
      <c r="CI35" s="4">
        <f>'a9'!AK35</f>
        <v>229534.50948350166</v>
      </c>
      <c r="CJ35" s="4">
        <f t="shared" si="41"/>
        <v>239114.77437705128</v>
      </c>
      <c r="CK35" s="6">
        <f t="shared" si="24"/>
        <v>0.31264912527209682</v>
      </c>
      <c r="CL35" s="6">
        <f t="shared" si="63"/>
        <v>12.384698943160359</v>
      </c>
      <c r="CM35" s="225">
        <f t="shared" si="26"/>
        <v>0.44338859677748388</v>
      </c>
      <c r="CN35" s="4">
        <f>'a7'!AE35</f>
        <v>224460.78673048769</v>
      </c>
      <c r="CO35" s="4">
        <f>'a8'!U34</f>
        <v>2100.4237824026341</v>
      </c>
      <c r="CP35" s="4">
        <f>'a13'!AQ35</f>
        <v>9631.0971377995338</v>
      </c>
      <c r="CQ35" s="4">
        <f>'a16'!AN36</f>
        <v>-11713.971226895816</v>
      </c>
      <c r="CR35" s="4">
        <f>'a15'!FE35</f>
        <v>182850.27094537226</v>
      </c>
      <c r="CS35" s="4">
        <f>'a9'!AO35</f>
        <v>210087.20873942168</v>
      </c>
      <c r="CT35" s="4">
        <f t="shared" si="43"/>
        <v>195140.974847342</v>
      </c>
      <c r="CU35" s="6">
        <f t="shared" si="27"/>
        <v>0.21820516998957273</v>
      </c>
      <c r="CV35" s="6">
        <f t="shared" si="64"/>
        <v>12.181477524279995</v>
      </c>
      <c r="CW35" s="225">
        <f t="shared" si="29"/>
        <v>0.31969326667002085</v>
      </c>
      <c r="CX35" s="4">
        <f>'a7'!AH35</f>
        <v>108575.03330491582</v>
      </c>
      <c r="CY35" s="4">
        <f>'a8'!W34</f>
        <v>1702.5871576602874</v>
      </c>
      <c r="CZ35" s="4">
        <f>'a13'!AU35</f>
        <v>22029.890804663828</v>
      </c>
      <c r="DA35" s="4">
        <f>'a16'!AR36</f>
        <v>-7441.9047206622454</v>
      </c>
      <c r="DB35" s="4">
        <f>'a15'!FU35</f>
        <v>188448.58077558482</v>
      </c>
      <c r="DC35" s="4">
        <f>'a9'!AS35</f>
        <v>47097.990190355893</v>
      </c>
      <c r="DD35" s="4">
        <f t="shared" si="42"/>
        <v>264513.60997414635</v>
      </c>
      <c r="DE35" s="6">
        <f t="shared" si="30"/>
        <v>0.36719902814641159</v>
      </c>
      <c r="DF35" s="6">
        <f t="shared" si="65"/>
        <v>12.485647984435518</v>
      </c>
      <c r="DG35" s="225">
        <f t="shared" si="32"/>
        <v>0.50483352248147051</v>
      </c>
    </row>
    <row r="36" spans="1:111" x14ac:dyDescent="0.2">
      <c r="A36" s="1">
        <v>2011</v>
      </c>
      <c r="B36" s="4">
        <f>'a7'!D36</f>
        <v>122503.18666227169</v>
      </c>
      <c r="C36" s="4">
        <f>'a8'!C35</f>
        <v>2348.713734653445</v>
      </c>
      <c r="D36" s="4">
        <f>'a13'!G36</f>
        <v>39427.428301679982</v>
      </c>
      <c r="E36" s="4">
        <f>'a16'!D37</f>
        <v>-7545.5612593009573</v>
      </c>
      <c r="F36" s="4">
        <f>'a15'!Q36</f>
        <v>178648.47981244681</v>
      </c>
      <c r="G36" s="4">
        <f>'a9'!E36</f>
        <v>75204.090269444001</v>
      </c>
      <c r="H36" s="4">
        <f t="shared" si="33"/>
        <v>257829.44324765354</v>
      </c>
      <c r="I36" s="6">
        <f t="shared" si="0"/>
        <v>0.35284322650613437</v>
      </c>
      <c r="J36" s="6">
        <f t="shared" si="55"/>
        <v>12.460053572615347</v>
      </c>
      <c r="K36" s="225">
        <f t="shared" si="2"/>
        <v>0.4892549026861519</v>
      </c>
      <c r="L36" s="4">
        <f>'a7'!G36</f>
        <v>134201.97921726623</v>
      </c>
      <c r="M36" s="4">
        <f>'a8'!E35</f>
        <v>1365.8313569734548</v>
      </c>
      <c r="N36" s="4">
        <f>'a13'!K36</f>
        <v>198015.62318175961</v>
      </c>
      <c r="O36" s="4">
        <f>'a16'!H37</f>
        <v>-9461.0793538834314</v>
      </c>
      <c r="P36" s="4">
        <f>'a15'!AG36</f>
        <v>161014.90372036854</v>
      </c>
      <c r="Q36" s="4">
        <f>'a9'!I36</f>
        <v>69856.12697749809</v>
      </c>
      <c r="R36" s="4">
        <f t="shared" si="34"/>
        <v>413915.29978801287</v>
      </c>
      <c r="S36" s="6">
        <f t="shared" si="3"/>
        <v>0.688073882328193</v>
      </c>
      <c r="T36" s="6">
        <f t="shared" si="56"/>
        <v>12.933416641992059</v>
      </c>
      <c r="U36" s="225">
        <f t="shared" si="5"/>
        <v>0.77737808108844464</v>
      </c>
      <c r="V36" s="4">
        <f>'a7'!J36</f>
        <v>72506.566239108375</v>
      </c>
      <c r="W36" s="4">
        <f>'a8'!G35</f>
        <v>1257.6606122931114</v>
      </c>
      <c r="X36" s="4">
        <f>'a13'!O36</f>
        <v>130.31976133033407</v>
      </c>
      <c r="Y36" s="4">
        <f>'a16'!L37</f>
        <v>-5554.8795436206301</v>
      </c>
      <c r="Z36" s="4">
        <f>'a15'!AW36</f>
        <v>167173.20108550356</v>
      </c>
      <c r="AA36" s="4">
        <f>'a9'!M36</f>
        <v>48363.18079798948</v>
      </c>
      <c r="AB36" s="4">
        <f t="shared" si="35"/>
        <v>185892.02674433216</v>
      </c>
      <c r="AC36" s="6">
        <f t="shared" si="6"/>
        <v>0.19834090421329167</v>
      </c>
      <c r="AD36" s="6">
        <f t="shared" si="57"/>
        <v>12.132921282764622</v>
      </c>
      <c r="AE36" s="225">
        <f t="shared" si="8"/>
        <v>0.29013840795427914</v>
      </c>
      <c r="AF36" s="4">
        <f>'a7'!M36</f>
        <v>95669.397677140543</v>
      </c>
      <c r="AG36" s="4">
        <f>'a8'!I35</f>
        <v>1507.2635698737945</v>
      </c>
      <c r="AH36" s="4">
        <f>'a13'!S36</f>
        <v>3511.982917008921</v>
      </c>
      <c r="AI36" s="4">
        <f>'a16'!P37</f>
        <v>-5793.0017679793673</v>
      </c>
      <c r="AJ36" s="4">
        <f>'a15'!BM36</f>
        <v>151363.63668024144</v>
      </c>
      <c r="AK36" s="4">
        <f>'a9'!Q36</f>
        <v>81416.683848947258</v>
      </c>
      <c r="AL36" s="4">
        <f t="shared" si="36"/>
        <v>163335.3316574643</v>
      </c>
      <c r="AM36" s="6">
        <f t="shared" si="9"/>
        <v>0.14989515868096867</v>
      </c>
      <c r="AN36" s="6">
        <f t="shared" si="58"/>
        <v>12.003560615981394</v>
      </c>
      <c r="AO36" s="225">
        <f t="shared" si="11"/>
        <v>0.21140010138782017</v>
      </c>
      <c r="AP36" s="4">
        <f>'a7'!P36</f>
        <v>90988.499053719614</v>
      </c>
      <c r="AQ36" s="4">
        <f>'a8'!K35</f>
        <v>1147.4476898847258</v>
      </c>
      <c r="AR36" s="4">
        <f>'a13'!W36</f>
        <v>21273.153846778485</v>
      </c>
      <c r="AS36" s="4">
        <f>'a16'!T37</f>
        <v>-6100.6695771506847</v>
      </c>
      <c r="AT36" s="4">
        <f>'a15'!CC36</f>
        <v>165451.67256549519</v>
      </c>
      <c r="AU36" s="4">
        <f>'a9'!U36</f>
        <v>90024.073691668367</v>
      </c>
      <c r="AV36" s="4">
        <f t="shared" si="37"/>
        <v>181588.58219717423</v>
      </c>
      <c r="AW36" s="6">
        <f t="shared" si="12"/>
        <v>0.1890982568023484</v>
      </c>
      <c r="AX36" s="6">
        <f t="shared" si="59"/>
        <v>12.109498869809139</v>
      </c>
      <c r="AY36" s="225">
        <f t="shared" si="14"/>
        <v>0.27588182457638527</v>
      </c>
      <c r="AZ36" s="4">
        <f>'a7'!S36</f>
        <v>98279.693421494478</v>
      </c>
      <c r="BA36" s="4">
        <f>'a8'!M35</f>
        <v>2761.6151238466828</v>
      </c>
      <c r="BB36" s="4">
        <f>'a13'!AA36</f>
        <v>11797.360431605235</v>
      </c>
      <c r="BC36" s="4">
        <f>'a16'!X37</f>
        <v>-6336.3157078662498</v>
      </c>
      <c r="BD36" s="4">
        <f>'a15'!CS36</f>
        <v>174403.03389826586</v>
      </c>
      <c r="BE36" s="4">
        <f>'a9'!Y36</f>
        <v>39563.297275563651</v>
      </c>
      <c r="BF36" s="4">
        <f t="shared" si="38"/>
        <v>238580.4747679357</v>
      </c>
      <c r="BG36" s="6">
        <f t="shared" si="15"/>
        <v>0.31150159267472166</v>
      </c>
      <c r="BH36" s="6">
        <f t="shared" si="60"/>
        <v>12.3824619528077</v>
      </c>
      <c r="BI36" s="225">
        <f t="shared" si="17"/>
        <v>0.44202700181547744</v>
      </c>
      <c r="BJ36" s="4">
        <f>'a7'!V36</f>
        <v>111478.02292882593</v>
      </c>
      <c r="BK36" s="4">
        <f>'a8'!O35</f>
        <v>2721.6906210779466</v>
      </c>
      <c r="BL36" s="4">
        <f>'a13'!AE36</f>
        <v>7264.7469219806335</v>
      </c>
      <c r="BM36" s="4">
        <f>'a16'!AB37</f>
        <v>-7249.5240216315378</v>
      </c>
      <c r="BN36" s="4">
        <f>'a15'!DI36</f>
        <v>180656.48725049675</v>
      </c>
      <c r="BO36" s="4">
        <f>'a9'!AC36</f>
        <v>53245.485765999285</v>
      </c>
      <c r="BP36" s="4">
        <f t="shared" si="39"/>
        <v>238904.24731367244</v>
      </c>
      <c r="BQ36" s="6">
        <f t="shared" si="18"/>
        <v>0.31219696947086617</v>
      </c>
      <c r="BR36" s="6">
        <f t="shared" si="61"/>
        <v>12.383818111781533</v>
      </c>
      <c r="BS36" s="225">
        <f t="shared" si="20"/>
        <v>0.44285245876224344</v>
      </c>
      <c r="BT36" s="4">
        <f>'a7'!Y36</f>
        <v>99632.465320147603</v>
      </c>
      <c r="BU36" s="4">
        <f>'a8'!Q35</f>
        <v>1505.651666635586</v>
      </c>
      <c r="BV36" s="4">
        <f>'a13'!AI36</f>
        <v>13649.814729217751</v>
      </c>
      <c r="BW36" s="4">
        <f>'a16'!AF37</f>
        <v>-6719.802552033243</v>
      </c>
      <c r="BX36" s="4">
        <f>'a15'!DY36</f>
        <v>192383.44973987978</v>
      </c>
      <c r="BY36" s="4">
        <f>'a9'!AG36</f>
        <v>59938.985516568144</v>
      </c>
      <c r="BZ36" s="4">
        <f t="shared" si="40"/>
        <v>239006.94172064375</v>
      </c>
      <c r="CA36" s="6">
        <f t="shared" si="21"/>
        <v>0.31241752957900992</v>
      </c>
      <c r="CB36" s="6">
        <f t="shared" si="62"/>
        <v>12.384247875348104</v>
      </c>
      <c r="CC36" s="225">
        <f t="shared" si="23"/>
        <v>0.44311404411347249</v>
      </c>
      <c r="CD36" s="4">
        <f>'a7'!AB36</f>
        <v>157884.16766682838</v>
      </c>
      <c r="CE36" s="4">
        <f>'a8'!S35</f>
        <v>1422.5912368004458</v>
      </c>
      <c r="CF36" s="4">
        <f>'a13'!AM36</f>
        <v>171892.24001272241</v>
      </c>
      <c r="CG36" s="4">
        <f>'a16'!AJ37</f>
        <v>-10326.713437497803</v>
      </c>
      <c r="CH36" s="4">
        <f>'a15'!EO36</f>
        <v>204343.67203727318</v>
      </c>
      <c r="CI36" s="4">
        <f>'a9'!AK36</f>
        <v>235560.3256494797</v>
      </c>
      <c r="CJ36" s="4">
        <f t="shared" si="41"/>
        <v>288233.04062984651</v>
      </c>
      <c r="CK36" s="6">
        <f t="shared" si="24"/>
        <v>0.41814201856643202</v>
      </c>
      <c r="CL36" s="6">
        <f t="shared" si="63"/>
        <v>12.571524600771095</v>
      </c>
      <c r="CM36" s="225">
        <f t="shared" si="26"/>
        <v>0.55710427457377143</v>
      </c>
      <c r="CN36" s="4">
        <f>'a7'!AE36</f>
        <v>231195.93526951017</v>
      </c>
      <c r="CO36" s="4">
        <f>'a8'!U35</f>
        <v>2162.523216565176</v>
      </c>
      <c r="CP36" s="4">
        <f>'a13'!AQ36</f>
        <v>19234.156775143911</v>
      </c>
      <c r="CQ36" s="4">
        <f>'a16'!AN37</f>
        <v>-11543.454681264222</v>
      </c>
      <c r="CR36" s="4">
        <f>'a15'!FE36</f>
        <v>183653.97399351487</v>
      </c>
      <c r="CS36" s="4">
        <f>'a9'!AO36</f>
        <v>216151.88276878232</v>
      </c>
      <c r="CT36" s="4">
        <f t="shared" si="43"/>
        <v>206388.72858812241</v>
      </c>
      <c r="CU36" s="6">
        <f t="shared" si="27"/>
        <v>0.2423623354536445</v>
      </c>
      <c r="CV36" s="6">
        <f t="shared" si="64"/>
        <v>12.237516701544719</v>
      </c>
      <c r="CW36" s="225">
        <f t="shared" si="29"/>
        <v>0.35380278410622862</v>
      </c>
      <c r="CX36" s="4">
        <f>'a7'!AH36</f>
        <v>111252.25058999928</v>
      </c>
      <c r="CY36" s="4">
        <f>'a8'!W35</f>
        <v>1697.6703548699447</v>
      </c>
      <c r="CZ36" s="4">
        <f>'a13'!AU36</f>
        <v>29185.838150195275</v>
      </c>
      <c r="DA36" s="4">
        <f>'a16'!AR37</f>
        <v>-7063.7875533266433</v>
      </c>
      <c r="DB36" s="4">
        <f>'a15'!FU36</f>
        <v>190165.7406267387</v>
      </c>
      <c r="DC36" s="4">
        <f>'a9'!AS36</f>
        <v>48346.98029976894</v>
      </c>
      <c r="DD36" s="4">
        <f t="shared" si="42"/>
        <v>275193.06151383766</v>
      </c>
      <c r="DE36" s="6">
        <f t="shared" si="30"/>
        <v>0.3901356325436518</v>
      </c>
      <c r="DF36" s="6">
        <f t="shared" si="65"/>
        <v>12.525228172201093</v>
      </c>
      <c r="DG36" s="225">
        <f t="shared" si="32"/>
        <v>0.52892490230920564</v>
      </c>
    </row>
    <row r="37" spans="1:111" x14ac:dyDescent="0.2">
      <c r="A37" s="1">
        <v>2012</v>
      </c>
      <c r="B37" s="4">
        <f>'a7'!D37</f>
        <v>125288.20646900138</v>
      </c>
      <c r="C37" s="4">
        <f>'a8'!C36</f>
        <v>2316.9442228281041</v>
      </c>
      <c r="D37" s="4">
        <f>'a13'!G37</f>
        <v>27928.669269849255</v>
      </c>
      <c r="E37" s="4">
        <f>'a16'!D38</f>
        <v>-10530.1419665798</v>
      </c>
      <c r="F37" s="4">
        <f>'a15'!Q37</f>
        <v>180106.52067004904</v>
      </c>
      <c r="G37" s="4">
        <f>'a9'!E37</f>
        <v>77062.334324873358</v>
      </c>
      <c r="H37" s="4">
        <f t="shared" si="33"/>
        <v>245730.92011744651</v>
      </c>
      <c r="I37" s="6">
        <f t="shared" si="0"/>
        <v>0.32685883603467014</v>
      </c>
      <c r="J37" s="6">
        <f t="shared" si="55"/>
        <v>12.411992395595304</v>
      </c>
      <c r="K37" s="225">
        <f t="shared" si="2"/>
        <v>0.46000137621438136</v>
      </c>
      <c r="L37" s="4">
        <f>'a7'!G37</f>
        <v>143285.79436943569</v>
      </c>
      <c r="M37" s="4">
        <f>'a8'!E36</f>
        <v>1497.4298554828167</v>
      </c>
      <c r="N37" s="4">
        <f>'a13'!K37</f>
        <v>148900.11205335587</v>
      </c>
      <c r="O37" s="4">
        <f>'a16'!H38</f>
        <v>-12307.76201464143</v>
      </c>
      <c r="P37" s="4">
        <f>'a15'!AG37</f>
        <v>164186.62373677146</v>
      </c>
      <c r="Q37" s="4">
        <f>'a9'!I37</f>
        <v>71985.766713488279</v>
      </c>
      <c r="R37" s="4">
        <f t="shared" si="34"/>
        <v>372079.00143143331</v>
      </c>
      <c r="S37" s="6">
        <f t="shared" si="3"/>
        <v>0.59822070763252744</v>
      </c>
      <c r="T37" s="6">
        <f t="shared" si="56"/>
        <v>12.826861480147423</v>
      </c>
      <c r="U37" s="225">
        <f t="shared" si="5"/>
        <v>0.71252086283043414</v>
      </c>
      <c r="V37" s="4">
        <f>'a7'!J37</f>
        <v>73150.296021881382</v>
      </c>
      <c r="W37" s="4">
        <f>'a8'!G36</f>
        <v>1204.8609908942976</v>
      </c>
      <c r="X37" s="4">
        <f>'a13'!O37</f>
        <v>133.61923410168322</v>
      </c>
      <c r="Y37" s="4">
        <f>'a16'!L38</f>
        <v>-7746.3898607882666</v>
      </c>
      <c r="Z37" s="4">
        <f>'a15'!AW37</f>
        <v>168649.54288893836</v>
      </c>
      <c r="AA37" s="4">
        <f>'a9'!M37</f>
        <v>49863.785787210814</v>
      </c>
      <c r="AB37" s="4">
        <f t="shared" si="35"/>
        <v>184323.28249692236</v>
      </c>
      <c r="AC37" s="6">
        <f t="shared" si="6"/>
        <v>0.19497166132010046</v>
      </c>
      <c r="AD37" s="6">
        <f t="shared" si="57"/>
        <v>12.12444646501665</v>
      </c>
      <c r="AE37" s="225">
        <f t="shared" si="8"/>
        <v>0.28498001773777781</v>
      </c>
      <c r="AF37" s="4">
        <f>'a7'!M37</f>
        <v>96666.217822370047</v>
      </c>
      <c r="AG37" s="4">
        <f>'a8'!I36</f>
        <v>1492.8490621451435</v>
      </c>
      <c r="AH37" s="4">
        <f>'a13'!S37</f>
        <v>2986.802763650001</v>
      </c>
      <c r="AI37" s="4">
        <f>'a16'!P38</f>
        <v>-7977.5116739074829</v>
      </c>
      <c r="AJ37" s="4">
        <f>'a15'!BM37</f>
        <v>153548.02957393121</v>
      </c>
      <c r="AK37" s="4">
        <f>'a9'!Q37</f>
        <v>84006.786742717726</v>
      </c>
      <c r="AL37" s="4">
        <f t="shared" si="36"/>
        <v>161216.75174332605</v>
      </c>
      <c r="AM37" s="6">
        <f t="shared" si="9"/>
        <v>0.14534501589564613</v>
      </c>
      <c r="AN37" s="6">
        <f t="shared" si="58"/>
        <v>11.990505022658724</v>
      </c>
      <c r="AO37" s="225">
        <f t="shared" si="11"/>
        <v>0.20345351812561382</v>
      </c>
      <c r="AP37" s="4">
        <f>'a7'!P37</f>
        <v>91677.977526014976</v>
      </c>
      <c r="AQ37" s="4">
        <f>'a8'!K36</f>
        <v>1104.045396447269</v>
      </c>
      <c r="AR37" s="4">
        <f>'a13'!W37</f>
        <v>16867.08847648916</v>
      </c>
      <c r="AS37" s="4">
        <f>'a16'!T38</f>
        <v>-8345.8661962619335</v>
      </c>
      <c r="AT37" s="4">
        <f>'a15'!CC37</f>
        <v>165753.27584904068</v>
      </c>
      <c r="AU37" s="4">
        <f>'a9'!U37</f>
        <v>92353.085095502829</v>
      </c>
      <c r="AV37" s="4">
        <f t="shared" si="37"/>
        <v>173599.39055978006</v>
      </c>
      <c r="AW37" s="6">
        <f t="shared" si="12"/>
        <v>0.17193961084009082</v>
      </c>
      <c r="AX37" s="6">
        <f t="shared" si="59"/>
        <v>12.064505570601879</v>
      </c>
      <c r="AY37" s="225">
        <f t="shared" si="14"/>
        <v>0.24849563158192434</v>
      </c>
      <c r="AZ37" s="4">
        <f>'a7'!S37</f>
        <v>100409.16891735626</v>
      </c>
      <c r="BA37" s="4">
        <f>'a8'!M36</f>
        <v>2741.8957804160723</v>
      </c>
      <c r="BB37" s="4">
        <f>'a13'!AA37</f>
        <v>9119.227746293469</v>
      </c>
      <c r="BC37" s="4">
        <f>'a16'!X38</f>
        <v>-8817.8167187414147</v>
      </c>
      <c r="BD37" s="4">
        <f>'a15'!CS37</f>
        <v>177072.42810759984</v>
      </c>
      <c r="BE37" s="4">
        <f>'a9'!Y37</f>
        <v>40511.218089949456</v>
      </c>
      <c r="BF37" s="4">
        <f t="shared" si="38"/>
        <v>237271.78996255872</v>
      </c>
      <c r="BG37" s="6">
        <f t="shared" si="15"/>
        <v>0.30869088787868881</v>
      </c>
      <c r="BH37" s="6">
        <f t="shared" si="60"/>
        <v>12.376961556143334</v>
      </c>
      <c r="BI37" s="225">
        <f t="shared" si="17"/>
        <v>0.4386790605164288</v>
      </c>
      <c r="BJ37" s="4">
        <f>'a7'!V37</f>
        <v>112837.28548596798</v>
      </c>
      <c r="BK37" s="4">
        <f>'a8'!O36</f>
        <v>2673.1650961697278</v>
      </c>
      <c r="BL37" s="4">
        <f>'a13'!AE37</f>
        <v>5285.0022195118781</v>
      </c>
      <c r="BM37" s="4">
        <f>'a16'!AB38</f>
        <v>-10158.65755695119</v>
      </c>
      <c r="BN37" s="4">
        <f>'a15'!DI37</f>
        <v>181788.4816756013</v>
      </c>
      <c r="BO37" s="4">
        <f>'a9'!AC37</f>
        <v>54287.08892218519</v>
      </c>
      <c r="BP37" s="4">
        <f t="shared" si="39"/>
        <v>235465.02290194476</v>
      </c>
      <c r="BQ37" s="6">
        <f t="shared" si="18"/>
        <v>0.30481043567070354</v>
      </c>
      <c r="BR37" s="6">
        <f t="shared" si="61"/>
        <v>12.369317658698655</v>
      </c>
      <c r="BS37" s="225">
        <f t="shared" si="20"/>
        <v>0.43402642880597064</v>
      </c>
      <c r="BT37" s="4">
        <f>'a7'!Y37</f>
        <v>102119.61629789272</v>
      </c>
      <c r="BU37" s="4">
        <f>'a8'!Q36</f>
        <v>1483.4752228415155</v>
      </c>
      <c r="BV37" s="4">
        <f>'a13'!AI37</f>
        <v>8928.2872513372513</v>
      </c>
      <c r="BW37" s="4">
        <f>'a16'!AF38</f>
        <v>-9678.5251794903852</v>
      </c>
      <c r="BX37" s="4">
        <f>'a15'!DY37</f>
        <v>193595.14653653765</v>
      </c>
      <c r="BY37" s="4">
        <f>'a9'!AG37</f>
        <v>61255.675326529359</v>
      </c>
      <c r="BZ37" s="4">
        <f t="shared" si="40"/>
        <v>233708.84957974788</v>
      </c>
      <c r="CA37" s="6">
        <f t="shared" si="21"/>
        <v>0.30103864527542812</v>
      </c>
      <c r="CB37" s="6">
        <f t="shared" si="62"/>
        <v>12.361831387074648</v>
      </c>
      <c r="CC37" s="225">
        <f t="shared" si="23"/>
        <v>0.42946973962966478</v>
      </c>
      <c r="CD37" s="4">
        <f>'a7'!AB37</f>
        <v>165095.26733486919</v>
      </c>
      <c r="CE37" s="4">
        <f>'a8'!S36</f>
        <v>1420.1227141148934</v>
      </c>
      <c r="CF37" s="4">
        <f>'a13'!AM37</f>
        <v>146367.56277284079</v>
      </c>
      <c r="CG37" s="4">
        <f>'a16'!AJ38</f>
        <v>-14502.55258401836</v>
      </c>
      <c r="CH37" s="4">
        <f>'a15'!EO37</f>
        <v>207061.65116690323</v>
      </c>
      <c r="CI37" s="4">
        <f>'a9'!AK37</f>
        <v>241195.224924585</v>
      </c>
      <c r="CJ37" s="4">
        <f t="shared" si="41"/>
        <v>262826.70376600989</v>
      </c>
      <c r="CK37" s="6">
        <f t="shared" si="24"/>
        <v>0.3635760049782768</v>
      </c>
      <c r="CL37" s="6">
        <f t="shared" si="63"/>
        <v>12.479250172934234</v>
      </c>
      <c r="CM37" s="225">
        <f t="shared" si="26"/>
        <v>0.50093934926893879</v>
      </c>
      <c r="CN37" s="4">
        <f>'a7'!AE37</f>
        <v>238286.06125032186</v>
      </c>
      <c r="CO37" s="4">
        <f>'a8'!U36</f>
        <v>2126.0621594252193</v>
      </c>
      <c r="CP37" s="4">
        <f>'a13'!AQ37</f>
        <v>3834.5608119024073</v>
      </c>
      <c r="CQ37" s="4">
        <f>'a16'!AN38</f>
        <v>-16122.159902234484</v>
      </c>
      <c r="CR37" s="4">
        <f>'a15'!FE37</f>
        <v>183617.43581245866</v>
      </c>
      <c r="CS37" s="4">
        <f>'a9'!AO37</f>
        <v>220631.99182742703</v>
      </c>
      <c r="CT37" s="4">
        <f t="shared" si="43"/>
        <v>188983.90614502141</v>
      </c>
      <c r="CU37" s="6">
        <f t="shared" si="27"/>
        <v>0.20498143386914658</v>
      </c>
      <c r="CV37" s="6">
        <f t="shared" si="64"/>
        <v>12.149417137744241</v>
      </c>
      <c r="CW37" s="225">
        <f t="shared" si="29"/>
        <v>0.30017898457435471</v>
      </c>
      <c r="CX37" s="4">
        <f>'a7'!AH37</f>
        <v>113549.81747441295</v>
      </c>
      <c r="CY37" s="4">
        <f>'a8'!W36</f>
        <v>1674.0810165951048</v>
      </c>
      <c r="CZ37" s="4">
        <f>'a13'!AU37</f>
        <v>18214.182268770091</v>
      </c>
      <c r="DA37" s="4">
        <f>'a16'!AR38</f>
        <v>-9753.4825676154869</v>
      </c>
      <c r="DB37" s="4">
        <f>'a15'!FU37</f>
        <v>191880.24049426126</v>
      </c>
      <c r="DC37" s="4">
        <f>'a9'!AS37</f>
        <v>49267.293933846471</v>
      </c>
      <c r="DD37" s="4">
        <f t="shared" si="42"/>
        <v>264623.46373598237</v>
      </c>
      <c r="DE37" s="6">
        <f t="shared" si="30"/>
        <v>0.36743496463316999</v>
      </c>
      <c r="DF37" s="6">
        <f t="shared" si="65"/>
        <v>12.486063202982365</v>
      </c>
      <c r="DG37" s="225">
        <f t="shared" si="32"/>
        <v>0.50508625467624557</v>
      </c>
    </row>
    <row r="38" spans="1:111" x14ac:dyDescent="0.2">
      <c r="A38" s="1">
        <v>2013</v>
      </c>
      <c r="B38" s="4">
        <f>'a7'!D38</f>
        <v>127913.8571680071</v>
      </c>
      <c r="C38" s="4">
        <f>'a8'!C37</f>
        <v>2316.5821536631574</v>
      </c>
      <c r="D38" s="4">
        <f>'a13'!G38</f>
        <v>26561.875655295633</v>
      </c>
      <c r="E38" s="4">
        <f>'a16'!D39</f>
        <v>-9979.1632850183105</v>
      </c>
      <c r="F38" s="4">
        <f>'a15'!Q38</f>
        <v>181357.21181896544</v>
      </c>
      <c r="G38" s="4">
        <f>'a9'!E38</f>
        <v>78927.378859936085</v>
      </c>
      <c r="H38" s="4">
        <f t="shared" si="33"/>
        <v>246926.40249731374</v>
      </c>
      <c r="I38" s="6">
        <f t="shared" si="0"/>
        <v>0.32942641231037822</v>
      </c>
      <c r="J38" s="6">
        <f t="shared" si="55"/>
        <v>12.416845605611625</v>
      </c>
      <c r="K38" s="225">
        <f t="shared" si="2"/>
        <v>0.46295539266775104</v>
      </c>
      <c r="L38" s="4">
        <f>'a7'!G38</f>
        <v>154933.96083194172</v>
      </c>
      <c r="M38" s="4">
        <f>'a8'!E37</f>
        <v>1535.2208896310915</v>
      </c>
      <c r="N38" s="4">
        <f>'a13'!K38</f>
        <v>137569.95281350747</v>
      </c>
      <c r="O38" s="4">
        <f>'a16'!H39</f>
        <v>-12147.864099942726</v>
      </c>
      <c r="P38" s="4">
        <f>'a15'!AG38</f>
        <v>166244.80273355218</v>
      </c>
      <c r="Q38" s="4">
        <f>'a9'!I38</f>
        <v>74211.147609586129</v>
      </c>
      <c r="R38" s="4">
        <f t="shared" si="34"/>
        <v>372389.70466947253</v>
      </c>
      <c r="S38" s="6">
        <f t="shared" si="3"/>
        <v>0.59888801505270373</v>
      </c>
      <c r="T38" s="6">
        <f t="shared" si="56"/>
        <v>12.827696178109964</v>
      </c>
      <c r="U38" s="225">
        <f t="shared" si="5"/>
        <v>0.71302892069453783</v>
      </c>
      <c r="V38" s="4">
        <f>'a7'!J38</f>
        <v>74946.853593808613</v>
      </c>
      <c r="W38" s="4">
        <f>'a8'!G37</f>
        <v>1264.3981603701491</v>
      </c>
      <c r="X38" s="4">
        <f>'a13'!O38</f>
        <v>113.50565608130223</v>
      </c>
      <c r="Y38" s="4">
        <f>'a16'!L39</f>
        <v>-7333.4177547304607</v>
      </c>
      <c r="Z38" s="4">
        <f>'a15'!AW38</f>
        <v>169061.64573917229</v>
      </c>
      <c r="AA38" s="4">
        <f>'a9'!M38</f>
        <v>51458.420074301102</v>
      </c>
      <c r="AB38" s="4">
        <f t="shared" si="35"/>
        <v>185330.16716003066</v>
      </c>
      <c r="AC38" s="6">
        <f t="shared" si="6"/>
        <v>0.19713418016346337</v>
      </c>
      <c r="AD38" s="6">
        <f t="shared" si="57"/>
        <v>12.129894200749783</v>
      </c>
      <c r="AE38" s="225">
        <f t="shared" si="8"/>
        <v>0.28829590576552966</v>
      </c>
      <c r="AF38" s="4">
        <f>'a7'!M38</f>
        <v>98298.801457318943</v>
      </c>
      <c r="AG38" s="4">
        <f>'a8'!I37</f>
        <v>1514.1390581906091</v>
      </c>
      <c r="AH38" s="4">
        <f>'a13'!S38</f>
        <v>3543.0656785116807</v>
      </c>
      <c r="AI38" s="4">
        <f>'a16'!P39</f>
        <v>-7488.5875011145745</v>
      </c>
      <c r="AJ38" s="4">
        <f>'a15'!BM38</f>
        <v>154425.33324918686</v>
      </c>
      <c r="AK38" s="4">
        <f>'a9'!Q38</f>
        <v>86706.277397481055</v>
      </c>
      <c r="AL38" s="4">
        <f t="shared" si="36"/>
        <v>162072.33548642186</v>
      </c>
      <c r="AM38" s="6">
        <f t="shared" si="9"/>
        <v>0.14718258084653929</v>
      </c>
      <c r="AN38" s="6">
        <f t="shared" si="58"/>
        <v>11.99579802990449</v>
      </c>
      <c r="AO38" s="225">
        <f t="shared" si="11"/>
        <v>0.20667522714690417</v>
      </c>
      <c r="AP38" s="4">
        <f>'a7'!P38</f>
        <v>92015.809859665736</v>
      </c>
      <c r="AQ38" s="4">
        <f>'a8'!K37</f>
        <v>1089.3346749997693</v>
      </c>
      <c r="AR38" s="4">
        <f>'a13'!W38</f>
        <v>14995.876913380129</v>
      </c>
      <c r="AS38" s="4">
        <f>'a16'!T39</f>
        <v>-7723.8736670695862</v>
      </c>
      <c r="AT38" s="4">
        <f>'a15'!CC38</f>
        <v>168132.96940094267</v>
      </c>
      <c r="AU38" s="4">
        <f>'a9'!U38</f>
        <v>94650.850976032933</v>
      </c>
      <c r="AV38" s="4">
        <f t="shared" si="37"/>
        <v>172769.93153088601</v>
      </c>
      <c r="AW38" s="6">
        <f t="shared" si="12"/>
        <v>0.17015815478509083</v>
      </c>
      <c r="AX38" s="6">
        <f t="shared" si="59"/>
        <v>12.059716112866647</v>
      </c>
      <c r="AY38" s="225">
        <f t="shared" si="14"/>
        <v>0.24558041940173586</v>
      </c>
      <c r="AZ38" s="4">
        <f>'a7'!S38</f>
        <v>102099.74934716189</v>
      </c>
      <c r="BA38" s="4">
        <f>'a8'!M37</f>
        <v>2783.1405906527766</v>
      </c>
      <c r="BB38" s="4">
        <f>'a13'!AA38</f>
        <v>9649.0318604249314</v>
      </c>
      <c r="BC38" s="4">
        <f>'a16'!X39</f>
        <v>-8284.6447679165212</v>
      </c>
      <c r="BD38" s="4">
        <f>'a15'!CS38</f>
        <v>176654.75701840053</v>
      </c>
      <c r="BE38" s="4">
        <f>'a9'!Y38</f>
        <v>41481.003052280241</v>
      </c>
      <c r="BF38" s="4">
        <f t="shared" si="38"/>
        <v>238637.89040579059</v>
      </c>
      <c r="BG38" s="6">
        <f t="shared" si="15"/>
        <v>0.31162490610208249</v>
      </c>
      <c r="BH38" s="6">
        <f t="shared" si="60"/>
        <v>12.382702579079956</v>
      </c>
      <c r="BI38" s="225">
        <f t="shared" si="17"/>
        <v>0.44217346445875155</v>
      </c>
      <c r="BJ38" s="4">
        <f>'a7'!V38</f>
        <v>113634.55714820905</v>
      </c>
      <c r="BK38" s="4">
        <f>'a8'!O37</f>
        <v>2645.3714658380441</v>
      </c>
      <c r="BL38" s="4">
        <f>'a13'!AE38</f>
        <v>5355.5981527540789</v>
      </c>
      <c r="BM38" s="4">
        <f>'a16'!AB39</f>
        <v>-9492.2467960304057</v>
      </c>
      <c r="BN38" s="4">
        <f>'a15'!DI38</f>
        <v>183544.40719712267</v>
      </c>
      <c r="BO38" s="4">
        <f>'a9'!AC38</f>
        <v>55361.562735303422</v>
      </c>
      <c r="BP38" s="4">
        <f t="shared" si="39"/>
        <v>237680.75296675193</v>
      </c>
      <c r="BQ38" s="6">
        <f t="shared" si="18"/>
        <v>0.30956923098511369</v>
      </c>
      <c r="BR38" s="6">
        <f t="shared" si="61"/>
        <v>12.378683678116795</v>
      </c>
      <c r="BS38" s="225">
        <f t="shared" si="20"/>
        <v>0.43972726915096277</v>
      </c>
      <c r="BT38" s="4">
        <f>'a7'!Y38</f>
        <v>104398.23554507583</v>
      </c>
      <c r="BU38" s="4">
        <f>'a8'!Q37</f>
        <v>1518.1341039565677</v>
      </c>
      <c r="BV38" s="4">
        <f>'a13'!AI38</f>
        <v>7313.9644910865709</v>
      </c>
      <c r="BW38" s="4">
        <f>'a16'!AF39</f>
        <v>-9106.7419213143621</v>
      </c>
      <c r="BX38" s="4">
        <f>'a15'!DY38</f>
        <v>193977.74866760391</v>
      </c>
      <c r="BY38" s="4">
        <f>'a9'!AG38</f>
        <v>62664.107076195505</v>
      </c>
      <c r="BZ38" s="4">
        <f t="shared" si="40"/>
        <v>233919.09970625644</v>
      </c>
      <c r="CA38" s="6">
        <f t="shared" si="21"/>
        <v>0.30149020629036166</v>
      </c>
      <c r="CB38" s="6">
        <f t="shared" si="62"/>
        <v>12.36273060681118</v>
      </c>
      <c r="CC38" s="225">
        <f t="shared" si="23"/>
        <v>0.43001707013627299</v>
      </c>
      <c r="CD38" s="4">
        <f>'a7'!AB38</f>
        <v>172886.09732925156</v>
      </c>
      <c r="CE38" s="4">
        <f>'a8'!S37</f>
        <v>1494.2650072620188</v>
      </c>
      <c r="CF38" s="4">
        <f>'a13'!AM38</f>
        <v>128548.32733575418</v>
      </c>
      <c r="CG38" s="4">
        <f>'a16'!AJ39</f>
        <v>-13994.466011276858</v>
      </c>
      <c r="CH38" s="4">
        <f>'a15'!EO38</f>
        <v>209577.18152441634</v>
      </c>
      <c r="CI38" s="4">
        <f>'a9'!AK38</f>
        <v>247176.99208135117</v>
      </c>
      <c r="CJ38" s="4">
        <f t="shared" si="41"/>
        <v>249840.14809679409</v>
      </c>
      <c r="CK38" s="6">
        <f t="shared" si="24"/>
        <v>0.33568435822465054</v>
      </c>
      <c r="CL38" s="6">
        <f t="shared" si="63"/>
        <v>12.428576584723331</v>
      </c>
      <c r="CM38" s="225">
        <f t="shared" si="26"/>
        <v>0.47009571941923584</v>
      </c>
      <c r="CN38" s="4">
        <f>'a7'!AE38</f>
        <v>245862.04157714453</v>
      </c>
      <c r="CO38" s="4">
        <f>'a8'!U37</f>
        <v>2131.9421334301196</v>
      </c>
      <c r="CP38" s="4">
        <f>'a13'!AQ38</f>
        <v>3792.4399920283458</v>
      </c>
      <c r="CQ38" s="4">
        <f>'a16'!AN39</f>
        <v>-15833.064673511444</v>
      </c>
      <c r="CR38" s="4">
        <f>'a15'!FE38</f>
        <v>185479.75850872183</v>
      </c>
      <c r="CS38" s="4">
        <f>'a9'!AO38</f>
        <v>223879.04930077997</v>
      </c>
      <c r="CT38" s="4">
        <f t="shared" si="43"/>
        <v>195422.12610360325</v>
      </c>
      <c r="CU38" s="6">
        <f t="shared" si="27"/>
        <v>0.21880900766013889</v>
      </c>
      <c r="CV38" s="6">
        <f t="shared" si="64"/>
        <v>12.182917247101434</v>
      </c>
      <c r="CW38" s="225">
        <f t="shared" si="29"/>
        <v>0.32056958664968821</v>
      </c>
      <c r="CX38" s="4">
        <f>'a7'!AH38</f>
        <v>115320.72778457038</v>
      </c>
      <c r="CY38" s="4">
        <f>'a8'!W37</f>
        <v>1645.9749343195806</v>
      </c>
      <c r="CZ38" s="4">
        <f>'a13'!AU38</f>
        <v>18496.669332578123</v>
      </c>
      <c r="DA38" s="4">
        <f>'a16'!AR39</f>
        <v>-9200.3547329368685</v>
      </c>
      <c r="DB38" s="4">
        <f>'a15'!FU38</f>
        <v>193534.04883216301</v>
      </c>
      <c r="DC38" s="4">
        <f>'a9'!AS38</f>
        <v>50227.479306482317</v>
      </c>
      <c r="DD38" s="4">
        <f t="shared" si="42"/>
        <v>267923.61190989235</v>
      </c>
      <c r="DE38" s="6">
        <f t="shared" si="30"/>
        <v>0.37452279988724857</v>
      </c>
      <c r="DF38" s="6">
        <f t="shared" si="65"/>
        <v>12.4984571886772</v>
      </c>
      <c r="DG38" s="225">
        <f t="shared" si="32"/>
        <v>0.51263013543604075</v>
      </c>
    </row>
    <row r="39" spans="1:111" x14ac:dyDescent="0.2">
      <c r="A39" s="1">
        <v>2014</v>
      </c>
      <c r="B39" s="4">
        <f>'a7'!D39</f>
        <v>130583.40524623959</v>
      </c>
      <c r="C39" s="4">
        <f>'a8'!C38</f>
        <v>2338.935644585637</v>
      </c>
      <c r="D39" s="4">
        <f>'a13'!G39</f>
        <v>31585.380351562922</v>
      </c>
      <c r="E39" s="4">
        <f>'a16'!D40</f>
        <v>-10755.655731608093</v>
      </c>
      <c r="F39" s="4">
        <f>'a15'!Q39</f>
        <v>182275.16541955213</v>
      </c>
      <c r="G39" s="4">
        <f>'a9'!E39</f>
        <v>80777.84977679071</v>
      </c>
      <c r="H39" s="4">
        <f t="shared" si="33"/>
        <v>252910.44550895586</v>
      </c>
      <c r="I39" s="6">
        <f t="shared" si="0"/>
        <v>0.34227853554385962</v>
      </c>
      <c r="J39" s="6">
        <f t="shared" si="55"/>
        <v>12.440790734727043</v>
      </c>
      <c r="K39" s="225">
        <f t="shared" si="2"/>
        <v>0.47753013910302289</v>
      </c>
      <c r="L39" s="4">
        <f>'a7'!G39</f>
        <v>165787.82885391216</v>
      </c>
      <c r="M39" s="4">
        <f>'a8'!E38</f>
        <v>1609.9399587097753</v>
      </c>
      <c r="N39" s="4">
        <f>'a13'!K39</f>
        <v>90938.987143053513</v>
      </c>
      <c r="O39" s="4">
        <f>'a16'!H40</f>
        <v>-12515.122719733341</v>
      </c>
      <c r="P39" s="4">
        <f>'a15'!AG39</f>
        <v>166713.03815581583</v>
      </c>
      <c r="Q39" s="4">
        <f>'a9'!I39</f>
        <v>76623.799452331587</v>
      </c>
      <c r="R39" s="4">
        <f t="shared" si="34"/>
        <v>334300.93198071653</v>
      </c>
      <c r="S39" s="6">
        <f t="shared" si="3"/>
        <v>0.51708352276286307</v>
      </c>
      <c r="T39" s="6">
        <f t="shared" si="56"/>
        <v>12.719796860261667</v>
      </c>
      <c r="U39" s="225">
        <f t="shared" si="5"/>
        <v>0.64735355137004613</v>
      </c>
      <c r="V39" s="4">
        <f>'a7'!J39</f>
        <v>75582.08126583157</v>
      </c>
      <c r="W39" s="4">
        <f>'a8'!G38</f>
        <v>1269.9954890870606</v>
      </c>
      <c r="X39" s="4">
        <f>'a13'!O39</f>
        <v>72.321685654395068</v>
      </c>
      <c r="Y39" s="4">
        <f>'a16'!L40</f>
        <v>-7766.7199119786146</v>
      </c>
      <c r="Z39" s="4">
        <f>'a15'!AW39</f>
        <v>171674.98872945967</v>
      </c>
      <c r="AA39" s="4">
        <f>'a9'!M39</f>
        <v>52780.885982928274</v>
      </c>
      <c r="AB39" s="4">
        <f t="shared" si="35"/>
        <v>186781.78578603876</v>
      </c>
      <c r="AC39" s="6">
        <f t="shared" si="6"/>
        <v>0.20025186856128679</v>
      </c>
      <c r="AD39" s="6">
        <f t="shared" si="57"/>
        <v>12.13769629352409</v>
      </c>
      <c r="AE39" s="225">
        <f t="shared" si="8"/>
        <v>0.293044826654696</v>
      </c>
      <c r="AF39" s="4">
        <f>'a7'!M39</f>
        <v>99391.320667798427</v>
      </c>
      <c r="AG39" s="4">
        <f>'a8'!I38</f>
        <v>1539.8264816031258</v>
      </c>
      <c r="AH39" s="4">
        <f>'a13'!S39</f>
        <v>3691.8981634547117</v>
      </c>
      <c r="AI39" s="4">
        <f>'a16'!P40</f>
        <v>-8049.4928561762481</v>
      </c>
      <c r="AJ39" s="4">
        <f>'a15'!BM39</f>
        <v>156056.45139396194</v>
      </c>
      <c r="AK39" s="4">
        <f>'a9'!Q39</f>
        <v>89044.348577816549</v>
      </c>
      <c r="AL39" s="4">
        <f t="shared" si="36"/>
        <v>162045.82879122224</v>
      </c>
      <c r="AM39" s="6">
        <f t="shared" si="9"/>
        <v>0.14712565155766971</v>
      </c>
      <c r="AN39" s="6">
        <f t="shared" si="58"/>
        <v>11.995634467980599</v>
      </c>
      <c r="AO39" s="225">
        <f t="shared" si="11"/>
        <v>0.20657567146876657</v>
      </c>
      <c r="AP39" s="4">
        <f>'a7'!P39</f>
        <v>92224.813057811363</v>
      </c>
      <c r="AQ39" s="4">
        <f>'a8'!K38</f>
        <v>1083.4935946020403</v>
      </c>
      <c r="AR39" s="4">
        <f>'a13'!W39</f>
        <v>14880.133042625375</v>
      </c>
      <c r="AS39" s="4">
        <f>'a16'!T40</f>
        <v>-8174.6090499951251</v>
      </c>
      <c r="AT39" s="4">
        <f>'a15'!CC39</f>
        <v>169635.36296309414</v>
      </c>
      <c r="AU39" s="4">
        <f>'a9'!U39</f>
        <v>96863.773166843122</v>
      </c>
      <c r="AV39" s="4">
        <f t="shared" si="37"/>
        <v>171701.92684669263</v>
      </c>
      <c r="AW39" s="6">
        <f t="shared" si="12"/>
        <v>0.1678643664903737</v>
      </c>
      <c r="AX39" s="6">
        <f t="shared" si="59"/>
        <v>12.053515268993202</v>
      </c>
      <c r="AY39" s="225">
        <f t="shared" si="14"/>
        <v>0.24180613500742099</v>
      </c>
      <c r="AZ39" s="4">
        <f>'a7'!S39</f>
        <v>103210.23475198327</v>
      </c>
      <c r="BA39" s="4">
        <f>'a8'!M38</f>
        <v>2837.1771339429656</v>
      </c>
      <c r="BB39" s="4">
        <f>'a13'!AA39</f>
        <v>8563.5836022729036</v>
      </c>
      <c r="BC39" s="4">
        <f>'a16'!X40</f>
        <v>-8837.1400851053641</v>
      </c>
      <c r="BD39" s="4">
        <f>'a15'!CS39</f>
        <v>178208.23999193378</v>
      </c>
      <c r="BE39" s="4">
        <f>'a9'!Y39</f>
        <v>42459.650772031819</v>
      </c>
      <c r="BF39" s="4">
        <f t="shared" si="38"/>
        <v>238685.26748905279</v>
      </c>
      <c r="BG39" s="6">
        <f t="shared" si="15"/>
        <v>0.31172665940020283</v>
      </c>
      <c r="BH39" s="6">
        <f t="shared" si="60"/>
        <v>12.382901090644435</v>
      </c>
      <c r="BI39" s="225">
        <f t="shared" si="17"/>
        <v>0.4422942930290551</v>
      </c>
      <c r="BJ39" s="4">
        <f>'a7'!V39</f>
        <v>114929.6694324905</v>
      </c>
      <c r="BK39" s="4">
        <f>'a8'!O38</f>
        <v>2654.6210269630924</v>
      </c>
      <c r="BL39" s="4">
        <f>'a13'!AE39</f>
        <v>4735.2270818076913</v>
      </c>
      <c r="BM39" s="4">
        <f>'a16'!AB40</f>
        <v>-10210.319587019094</v>
      </c>
      <c r="BN39" s="4">
        <f>'a15'!DI39</f>
        <v>183996.15846588413</v>
      </c>
      <c r="BO39" s="4">
        <f>'a9'!AC39</f>
        <v>56440.161149909261</v>
      </c>
      <c r="BP39" s="4">
        <f t="shared" si="39"/>
        <v>237010.57424325397</v>
      </c>
      <c r="BQ39" s="6">
        <f t="shared" si="18"/>
        <v>0.30812986640733647</v>
      </c>
      <c r="BR39" s="6">
        <f t="shared" si="61"/>
        <v>12.3758600361821</v>
      </c>
      <c r="BS39" s="225">
        <f t="shared" si="20"/>
        <v>0.43800859538546277</v>
      </c>
      <c r="BT39" s="4">
        <f>'a7'!Y39</f>
        <v>106892.3811574065</v>
      </c>
      <c r="BU39" s="4">
        <f>'a8'!Q38</f>
        <v>1564.8668219269232</v>
      </c>
      <c r="BV39" s="4">
        <f>'a13'!AI39</f>
        <v>5389.8483348674217</v>
      </c>
      <c r="BW39" s="4">
        <f>'a16'!AF40</f>
        <v>-9637.0435566211909</v>
      </c>
      <c r="BX39" s="4">
        <f>'a15'!DY39</f>
        <v>195090.33568861437</v>
      </c>
      <c r="BY39" s="4">
        <f>'a9'!AG39</f>
        <v>64049.737296761734</v>
      </c>
      <c r="BZ39" s="4">
        <f t="shared" si="40"/>
        <v>233685.78432750536</v>
      </c>
      <c r="CA39" s="6">
        <f t="shared" si="21"/>
        <v>0.30098910728520051</v>
      </c>
      <c r="CB39" s="6">
        <f t="shared" si="62"/>
        <v>12.36173268995411</v>
      </c>
      <c r="CC39" s="225">
        <f t="shared" si="23"/>
        <v>0.42940966538663994</v>
      </c>
      <c r="CD39" s="4">
        <f>'a7'!AB39</f>
        <v>180548.54859175766</v>
      </c>
      <c r="CE39" s="4">
        <f>'a8'!S38</f>
        <v>1491.92123303378</v>
      </c>
      <c r="CF39" s="4">
        <f>'a13'!AM39</f>
        <v>127299.7944591491</v>
      </c>
      <c r="CG39" s="4">
        <f>'a16'!AJ40</f>
        <v>-14272.982165029218</v>
      </c>
      <c r="CH39" s="4">
        <f>'a15'!EO39</f>
        <v>212245.01103906485</v>
      </c>
      <c r="CI39" s="4">
        <f>'a9'!AK39</f>
        <v>253957.84663288051</v>
      </c>
      <c r="CJ39" s="4">
        <f t="shared" si="41"/>
        <v>251862.52529206191</v>
      </c>
      <c r="CK39" s="6">
        <f t="shared" si="24"/>
        <v>0.34002788331088346</v>
      </c>
      <c r="CL39" s="6">
        <f t="shared" si="63"/>
        <v>12.436638683080135</v>
      </c>
      <c r="CM39" s="225">
        <f t="shared" si="26"/>
        <v>0.47500289860880152</v>
      </c>
      <c r="CN39" s="4">
        <f>'a7'!AE39</f>
        <v>253507.05699278484</v>
      </c>
      <c r="CO39" s="4">
        <f>'a8'!U38</f>
        <v>2209.3607604101762</v>
      </c>
      <c r="CP39" s="4">
        <f>'a13'!AQ39</f>
        <v>14070.019015867309</v>
      </c>
      <c r="CQ39" s="4">
        <f>'a16'!AN40</f>
        <v>-17511.956748194491</v>
      </c>
      <c r="CR39" s="4">
        <f>'a15'!FE39</f>
        <v>187750.77941001693</v>
      </c>
      <c r="CS39" s="4">
        <f>'a9'!AO39</f>
        <v>227236.69581062632</v>
      </c>
      <c r="CT39" s="4">
        <f t="shared" si="43"/>
        <v>210579.20285984827</v>
      </c>
      <c r="CU39" s="6">
        <f t="shared" si="27"/>
        <v>0.25136235294051323</v>
      </c>
      <c r="CV39" s="6">
        <f t="shared" si="64"/>
        <v>12.257617121953155</v>
      </c>
      <c r="CW39" s="225">
        <f t="shared" si="29"/>
        <v>0.36603736130492442</v>
      </c>
      <c r="CX39" s="4">
        <f>'a7'!AH39</f>
        <v>117231.3228259608</v>
      </c>
      <c r="CY39" s="4">
        <f>'a8'!W38</f>
        <v>1609.0594524444739</v>
      </c>
      <c r="CZ39" s="4">
        <f>'a13'!AU39</f>
        <v>20245.916889371478</v>
      </c>
      <c r="DA39" s="4">
        <f>'a16'!AR40</f>
        <v>-9927.1966792484927</v>
      </c>
      <c r="DB39" s="4">
        <f>'a15'!FU39</f>
        <v>193585.59786666915</v>
      </c>
      <c r="DC39" s="4">
        <f>'a9'!AS39</f>
        <v>51001.089731530265</v>
      </c>
      <c r="DD39" s="4">
        <f t="shared" si="42"/>
        <v>270134.55117122264</v>
      </c>
      <c r="DE39" s="6">
        <f t="shared" si="30"/>
        <v>0.37927130583766983</v>
      </c>
      <c r="DF39" s="6">
        <f t="shared" si="65"/>
        <v>12.506675451522726</v>
      </c>
      <c r="DG39" s="225">
        <f t="shared" si="32"/>
        <v>0.51763236768689258</v>
      </c>
    </row>
    <row r="40" spans="1:111" x14ac:dyDescent="0.2">
      <c r="A40" s="1">
        <v>2015</v>
      </c>
      <c r="B40" s="4">
        <f>'a7'!D40</f>
        <v>132441.3243395832</v>
      </c>
      <c r="C40" s="4">
        <f>'a8'!C39</f>
        <v>2327.4098406312842</v>
      </c>
      <c r="D40" s="4">
        <f>'a13'!G40</f>
        <v>10810.782759880041</v>
      </c>
      <c r="E40" s="4">
        <f>'a16'!D41</f>
        <v>-6263.1164446403527</v>
      </c>
      <c r="F40" s="4">
        <f>'a15'!Q40</f>
        <v>184020.54319306038</v>
      </c>
      <c r="G40" s="4">
        <f>'a9'!E40</f>
        <v>82763.890968412074</v>
      </c>
      <c r="H40" s="4">
        <f t="shared" si="33"/>
        <v>238245.64287947115</v>
      </c>
      <c r="I40" s="6">
        <f t="shared" si="0"/>
        <v>0.31078246336955567</v>
      </c>
      <c r="J40" s="6">
        <f t="shared" ref="J40:J45" si="66">LN(H40)</f>
        <v>12.381057533330212</v>
      </c>
      <c r="K40" s="225">
        <f t="shared" si="2"/>
        <v>0.44117217001755793</v>
      </c>
      <c r="L40" s="4">
        <f>'a7'!G40</f>
        <v>175620.99222482153</v>
      </c>
      <c r="M40" s="4">
        <f>'a8'!E39</f>
        <v>1678.8177489079167</v>
      </c>
      <c r="N40" s="4">
        <f>'a13'!K40</f>
        <v>45672.603022763848</v>
      </c>
      <c r="O40" s="4">
        <f>'a16'!H41</f>
        <v>-6694.370868875696</v>
      </c>
      <c r="P40" s="4">
        <f>'a15'!AG40</f>
        <v>164870.60316945027</v>
      </c>
      <c r="Q40" s="4">
        <f>'a9'!I40</f>
        <v>79163.587049818496</v>
      </c>
      <c r="R40" s="4">
        <f t="shared" si="34"/>
        <v>300306.2404983415</v>
      </c>
      <c r="S40" s="6">
        <f t="shared" si="3"/>
        <v>0.44407202144750568</v>
      </c>
      <c r="T40" s="6">
        <f t="shared" ref="T40:T45" si="67">LN(R40)</f>
        <v>12.612558034635761</v>
      </c>
      <c r="U40" s="225">
        <f t="shared" si="5"/>
        <v>0.58208020563112017</v>
      </c>
      <c r="V40" s="4">
        <f>'a7'!J40</f>
        <v>75499.875549655684</v>
      </c>
      <c r="W40" s="4">
        <f>'a8'!G39</f>
        <v>1258.3312591609281</v>
      </c>
      <c r="X40" s="4">
        <f>'a13'!O40</f>
        <v>48.003691156334369</v>
      </c>
      <c r="Y40" s="4">
        <f>'a16'!L41</f>
        <v>-4753.1750612624146</v>
      </c>
      <c r="Z40" s="4">
        <f>'a15'!AW40</f>
        <v>172613.63219592973</v>
      </c>
      <c r="AA40" s="4">
        <f>'a9'!M40</f>
        <v>53921.455381682637</v>
      </c>
      <c r="AB40" s="4">
        <f t="shared" si="35"/>
        <v>189486.88099379672</v>
      </c>
      <c r="AC40" s="6">
        <f t="shared" si="6"/>
        <v>0.20606168926290386</v>
      </c>
      <c r="AD40" s="6">
        <f t="shared" ref="AD40:AD45" si="68">LN(AB40)</f>
        <v>12.152075071523953</v>
      </c>
      <c r="AE40" s="225">
        <f t="shared" si="8"/>
        <v>0.30179679630943979</v>
      </c>
      <c r="AF40" s="4">
        <f>'a7'!M40</f>
        <v>100288.13156123356</v>
      </c>
      <c r="AG40" s="4">
        <f>'a8'!I39</f>
        <v>1559.6014162290289</v>
      </c>
      <c r="AH40" s="4">
        <f>'a13'!S40</f>
        <v>3630.2958271570924</v>
      </c>
      <c r="AI40" s="4">
        <f>'a16'!P41</f>
        <v>-4877.9285725923401</v>
      </c>
      <c r="AJ40" s="4">
        <f>'a15'!BM40</f>
        <v>156048.78290613243</v>
      </c>
      <c r="AK40" s="4">
        <f>'a9'!Q40</f>
        <v>91252.351417425816</v>
      </c>
      <c r="AL40" s="4">
        <f t="shared" si="36"/>
        <v>163836.93030450493</v>
      </c>
      <c r="AM40" s="6">
        <f t="shared" si="9"/>
        <v>0.15097245836163137</v>
      </c>
      <c r="AN40" s="6">
        <f t="shared" ref="AN40:AN45" si="69">LN(AL40)</f>
        <v>12.006626884723342</v>
      </c>
      <c r="AO40" s="225">
        <f t="shared" si="11"/>
        <v>0.21326645546763676</v>
      </c>
      <c r="AP40" s="4">
        <f>'a7'!P40</f>
        <v>92309.799717080285</v>
      </c>
      <c r="AQ40" s="4">
        <f>'a8'!K39</f>
        <v>1070.8273952683392</v>
      </c>
      <c r="AR40" s="4">
        <f>'a13'!W40</f>
        <v>14675.038354086564</v>
      </c>
      <c r="AS40" s="4">
        <f>'a16'!T41</f>
        <v>-4980.7555293531723</v>
      </c>
      <c r="AT40" s="4">
        <f>'a15'!CC40</f>
        <v>169655.49019871591</v>
      </c>
      <c r="AU40" s="4">
        <f>'a9'!U40</f>
        <v>99062.455789761822</v>
      </c>
      <c r="AV40" s="4">
        <f t="shared" si="37"/>
        <v>172597.11695076773</v>
      </c>
      <c r="AW40" s="6">
        <f t="shared" si="12"/>
        <v>0.16978699530714234</v>
      </c>
      <c r="AX40" s="6">
        <f t="shared" ref="AX40:AX45" si="70">LN(AV40)</f>
        <v>12.058715353846347</v>
      </c>
      <c r="AY40" s="225">
        <f t="shared" si="14"/>
        <v>0.24497128470493043</v>
      </c>
      <c r="AZ40" s="4">
        <f>'a7'!S40</f>
        <v>104147.10932082871</v>
      </c>
      <c r="BA40" s="4">
        <f>'a8'!M39</f>
        <v>2796.932339972037</v>
      </c>
      <c r="BB40" s="4">
        <f>'a13'!AA40</f>
        <v>7823.1211788067394</v>
      </c>
      <c r="BC40" s="4">
        <f>'a16'!X41</f>
        <v>-5321.729295987343</v>
      </c>
      <c r="BD40" s="4">
        <f>'a15'!CS40</f>
        <v>179083.96573571413</v>
      </c>
      <c r="BE40" s="4">
        <f>'a9'!Y40</f>
        <v>43489.006212543165</v>
      </c>
      <c r="BF40" s="4">
        <f t="shared" si="38"/>
        <v>242243.46072681906</v>
      </c>
      <c r="BG40" s="6">
        <f t="shared" si="15"/>
        <v>0.31936870640610548</v>
      </c>
      <c r="BH40" s="6">
        <f t="shared" ref="BH40:BH45" si="71">LN(BF40)</f>
        <v>12.397698535484931</v>
      </c>
      <c r="BI40" s="225">
        <f t="shared" si="17"/>
        <v>0.45130109376087035</v>
      </c>
      <c r="BJ40" s="4">
        <f>'a7'!V40</f>
        <v>116730.81901451811</v>
      </c>
      <c r="BK40" s="4">
        <f>'a8'!O39</f>
        <v>2663.3758575296333</v>
      </c>
      <c r="BL40" s="4">
        <f>'a13'!AE40</f>
        <v>4266.9729226419759</v>
      </c>
      <c r="BM40" s="4">
        <f>'a16'!AB41</f>
        <v>-6238.1315903974537</v>
      </c>
      <c r="BN40" s="4">
        <f>'a15'!DI40</f>
        <v>186084.49812511727</v>
      </c>
      <c r="BO40" s="4">
        <f>'a9'!AC40</f>
        <v>57551.969063705314</v>
      </c>
      <c r="BP40" s="4">
        <f t="shared" si="39"/>
        <v>243292.1894081746</v>
      </c>
      <c r="BQ40" s="6">
        <f t="shared" si="18"/>
        <v>0.3216210950044236</v>
      </c>
      <c r="BR40" s="6">
        <f t="shared" ref="BR40:BR45" si="72">LN(BP40)</f>
        <v>12.402018425536108</v>
      </c>
      <c r="BS40" s="225">
        <f t="shared" si="20"/>
        <v>0.45393049291009485</v>
      </c>
      <c r="BT40" s="4">
        <f>'a7'!Y40</f>
        <v>108986.71766653938</v>
      </c>
      <c r="BU40" s="4">
        <f>'a8'!Q39</f>
        <v>1586.2733244794751</v>
      </c>
      <c r="BV40" s="4">
        <f>'a13'!AI40</f>
        <v>4097.5670606034118</v>
      </c>
      <c r="BW40" s="4">
        <f>'a16'!AF41</f>
        <v>-5738.7947867337562</v>
      </c>
      <c r="BX40" s="4">
        <f>'a15'!DY40</f>
        <v>198222.79566261885</v>
      </c>
      <c r="BY40" s="4">
        <f>'a9'!AG40</f>
        <v>65266.494007462803</v>
      </c>
      <c r="BZ40" s="4">
        <f t="shared" si="40"/>
        <v>240301.7915955651</v>
      </c>
      <c r="CA40" s="6">
        <f t="shared" si="21"/>
        <v>0.31519852064624831</v>
      </c>
      <c r="CB40" s="6">
        <f t="shared" ref="CB40:CB45" si="73">LN(BZ40)</f>
        <v>12.389650877358712</v>
      </c>
      <c r="CC40" s="225">
        <f t="shared" si="23"/>
        <v>0.44640270394547021</v>
      </c>
      <c r="CD40" s="4">
        <f>'a7'!AB40</f>
        <v>183888.93344382959</v>
      </c>
      <c r="CE40" s="4">
        <f>'a8'!S39</f>
        <v>1536.2543552454531</v>
      </c>
      <c r="CF40" s="4">
        <f>'a13'!AM40</f>
        <v>53814.494066362327</v>
      </c>
      <c r="CG40" s="4">
        <f>'a16'!AJ41</f>
        <v>-7952.6497841239907</v>
      </c>
      <c r="CH40" s="4">
        <f>'a15'!EO40</f>
        <v>210367.49763722811</v>
      </c>
      <c r="CI40" s="4">
        <f>'a9'!AK40</f>
        <v>261378.85935849813</v>
      </c>
      <c r="CJ40" s="4">
        <f t="shared" si="41"/>
        <v>178739.41600479791</v>
      </c>
      <c r="CK40" s="6">
        <f t="shared" si="24"/>
        <v>0.18297901017496815</v>
      </c>
      <c r="CL40" s="6">
        <f t="shared" ref="CL40:CL45" si="74">LN(CJ40)</f>
        <v>12.093684247641235</v>
      </c>
      <c r="CM40" s="225">
        <f t="shared" si="26"/>
        <v>0.26625589577241776</v>
      </c>
      <c r="CN40" s="4">
        <f>'a7'!AE40</f>
        <v>255237.9469932029</v>
      </c>
      <c r="CO40" s="4">
        <f>'a8'!U39</f>
        <v>2177.7541855746313</v>
      </c>
      <c r="CP40" s="4">
        <f>'a13'!AQ40</f>
        <v>3160.8675598554428</v>
      </c>
      <c r="CQ40" s="4">
        <f>'a16'!AN41</f>
        <v>-8701.3601895480206</v>
      </c>
      <c r="CR40" s="4">
        <f>'a15'!FE40</f>
        <v>190495.65455650113</v>
      </c>
      <c r="CS40" s="4">
        <f>'a9'!AO40</f>
        <v>232155.46902561057</v>
      </c>
      <c r="CT40" s="4">
        <f t="shared" si="43"/>
        <v>208037.63989440087</v>
      </c>
      <c r="CU40" s="6">
        <f t="shared" si="27"/>
        <v>0.24590375573891682</v>
      </c>
      <c r="CV40" s="6">
        <f t="shared" ref="CV40:CV45" si="75">LN(CT40)</f>
        <v>12.245474303342757</v>
      </c>
      <c r="CW40" s="225">
        <f t="shared" si="29"/>
        <v>0.35864635909303427</v>
      </c>
      <c r="CX40" s="4">
        <f>'a7'!AH40</f>
        <v>118984.43637901975</v>
      </c>
      <c r="CY40" s="4">
        <f>'a8'!W39</f>
        <v>1573.191490790419</v>
      </c>
      <c r="CZ40" s="4">
        <f>'a13'!AU40</f>
        <v>16054.827070778072</v>
      </c>
      <c r="DA40" s="4">
        <f>'a16'!AR41</f>
        <v>-5936.5519093623698</v>
      </c>
      <c r="DB40" s="4">
        <f>'a15'!FU40</f>
        <v>196478.85181354935</v>
      </c>
      <c r="DC40" s="4">
        <f>'a9'!AS40</f>
        <v>52002.815099527405</v>
      </c>
      <c r="DD40" s="4">
        <f t="shared" si="42"/>
        <v>273578.74825445737</v>
      </c>
      <c r="DE40" s="6">
        <f t="shared" si="30"/>
        <v>0.38666851960568766</v>
      </c>
      <c r="DF40" s="6">
        <f t="shared" ref="DF40:DF45" si="76">LN(DD40)</f>
        <v>12.519344787205149</v>
      </c>
      <c r="DG40" s="225">
        <f t="shared" si="32"/>
        <v>0.52534384646759213</v>
      </c>
    </row>
    <row r="41" spans="1:111" x14ac:dyDescent="0.2">
      <c r="A41" s="1">
        <v>2016</v>
      </c>
      <c r="B41" s="4">
        <f>'a7'!D41</f>
        <v>132954.0636357491</v>
      </c>
      <c r="C41" s="4">
        <f>'a8'!C40</f>
        <v>2267.216267663724</v>
      </c>
      <c r="D41" s="4">
        <f>'a13'!G41</f>
        <v>9575.5799889327609</v>
      </c>
      <c r="E41" s="4">
        <f>'a16'!D42</f>
        <v>-7187.2802589978828</v>
      </c>
      <c r="F41" s="4">
        <f>'a15'!Q41</f>
        <v>185572.79043987792</v>
      </c>
      <c r="G41" s="4">
        <f>'a9'!E41</f>
        <v>84341.985870997873</v>
      </c>
      <c r="H41" s="4">
        <f t="shared" si="33"/>
        <v>236573.167934564</v>
      </c>
      <c r="I41" s="6">
        <f t="shared" si="0"/>
        <v>0.30719043469345192</v>
      </c>
      <c r="J41" s="6">
        <f t="shared" si="66"/>
        <v>12.374012817225404</v>
      </c>
      <c r="K41" s="225">
        <f t="shared" si="2"/>
        <v>0.4368842436321479</v>
      </c>
      <c r="L41" s="4">
        <f>'a7'!G41</f>
        <v>187723.99572496253</v>
      </c>
      <c r="M41" s="4">
        <f>'a8'!E40</f>
        <v>1648.4574743290041</v>
      </c>
      <c r="N41" s="4">
        <f>'a13'!K41</f>
        <v>45080.21766322363</v>
      </c>
      <c r="O41" s="4">
        <f>'a16'!H42</f>
        <v>-7649.2459044260331</v>
      </c>
      <c r="P41" s="4">
        <f>'a15'!AG41</f>
        <v>165181.80210209967</v>
      </c>
      <c r="Q41" s="4">
        <f>'a9'!I41</f>
        <v>81579.724474584858</v>
      </c>
      <c r="R41" s="4">
        <f t="shared" si="34"/>
        <v>308757.04511127493</v>
      </c>
      <c r="S41" s="6">
        <f t="shared" si="3"/>
        <v>0.46222208856704139</v>
      </c>
      <c r="T41" s="6">
        <f t="shared" si="67"/>
        <v>12.640309984838163</v>
      </c>
      <c r="U41" s="225">
        <f t="shared" si="5"/>
        <v>0.59897206014293669</v>
      </c>
      <c r="V41" s="4">
        <f>'a7'!J41</f>
        <v>75219.039968411947</v>
      </c>
      <c r="W41" s="4">
        <f>'a8'!G40</f>
        <v>1245.8217317602848</v>
      </c>
      <c r="X41" s="4">
        <f>'a13'!O41</f>
        <v>94.209380484370499</v>
      </c>
      <c r="Y41" s="4">
        <f>'a16'!L42</f>
        <v>-5601.4831281241686</v>
      </c>
      <c r="Z41" s="4">
        <f>'a15'!AW41</f>
        <v>175896.68296815557</v>
      </c>
      <c r="AA41" s="4">
        <f>'a9'!M41</f>
        <v>54450.214681022328</v>
      </c>
      <c r="AB41" s="4">
        <f t="shared" si="35"/>
        <v>191158.23450790538</v>
      </c>
      <c r="AC41" s="6">
        <f t="shared" si="6"/>
        <v>0.20965130940571464</v>
      </c>
      <c r="AD41" s="6">
        <f t="shared" si="68"/>
        <v>12.16085681697203</v>
      </c>
      <c r="AE41" s="225">
        <f t="shared" si="8"/>
        <v>0.30714200503844252</v>
      </c>
      <c r="AF41" s="4">
        <f>'a7'!M41</f>
        <v>101060.03919472653</v>
      </c>
      <c r="AG41" s="4">
        <f>'a8'!I40</f>
        <v>1534.4905109736751</v>
      </c>
      <c r="AH41" s="4">
        <f>'a13'!S41</f>
        <v>3541.5870449907634</v>
      </c>
      <c r="AI41" s="4">
        <f>'a16'!P42</f>
        <v>-5658.2265567257709</v>
      </c>
      <c r="AJ41" s="4">
        <f>'a15'!BM41</f>
        <v>157617.26202627804</v>
      </c>
      <c r="AK41" s="4">
        <f>'a9'!Q41</f>
        <v>92779.013528725714</v>
      </c>
      <c r="AL41" s="4">
        <f t="shared" si="36"/>
        <v>163781.64818054385</v>
      </c>
      <c r="AM41" s="6">
        <f t="shared" si="9"/>
        <v>0.15085372715124834</v>
      </c>
      <c r="AN41" s="6">
        <f t="shared" si="69"/>
        <v>12.006289406154567</v>
      </c>
      <c r="AO41" s="225">
        <f t="shared" si="11"/>
        <v>0.21306104147535732</v>
      </c>
      <c r="AP41" s="4">
        <f>'a7'!P41</f>
        <v>91844.5950725906</v>
      </c>
      <c r="AQ41" s="4">
        <f>'a8'!K40</f>
        <v>1078.1819468061972</v>
      </c>
      <c r="AR41" s="4">
        <f>'a13'!W41</f>
        <v>13968.825550697446</v>
      </c>
      <c r="AS41" s="4">
        <f>'a16'!T42</f>
        <v>-5792.0382958316877</v>
      </c>
      <c r="AT41" s="4">
        <f>'a15'!CC41</f>
        <v>172124.62273153837</v>
      </c>
      <c r="AU41" s="4">
        <f>'a9'!U41</f>
        <v>100926.43421706397</v>
      </c>
      <c r="AV41" s="4">
        <f t="shared" si="37"/>
        <v>171219.57084193078</v>
      </c>
      <c r="AW41" s="6">
        <f t="shared" si="12"/>
        <v>0.16682839485655551</v>
      </c>
      <c r="AX41" s="6">
        <f t="shared" si="70"/>
        <v>12.050702051821725</v>
      </c>
      <c r="AY41" s="225">
        <f t="shared" si="14"/>
        <v>0.24009380651071521</v>
      </c>
      <c r="AZ41" s="4">
        <f>'a7'!S41</f>
        <v>104556.38127298166</v>
      </c>
      <c r="BA41" s="4">
        <f>'a8'!M40</f>
        <v>2712.8148740017673</v>
      </c>
      <c r="BB41" s="4">
        <f>'a13'!AA41</f>
        <v>7379.1008951925969</v>
      </c>
      <c r="BC41" s="4">
        <f>'a16'!X42</f>
        <v>-6225.6068028320524</v>
      </c>
      <c r="BD41" s="4">
        <f>'a15'!CS41</f>
        <v>179778.14189094599</v>
      </c>
      <c r="BE41" s="4">
        <f>'a9'!Y41</f>
        <v>44397.237409253437</v>
      </c>
      <c r="BF41" s="4">
        <f t="shared" si="38"/>
        <v>241090.77984703478</v>
      </c>
      <c r="BG41" s="6">
        <f t="shared" si="15"/>
        <v>0.31689305630014142</v>
      </c>
      <c r="BH41" s="6">
        <f t="shared" si="71"/>
        <v>12.392928821409958</v>
      </c>
      <c r="BI41" s="225">
        <f t="shared" si="17"/>
        <v>0.44839789900771632</v>
      </c>
      <c r="BJ41" s="4">
        <f>'a7'!V41</f>
        <v>117509.53050120707</v>
      </c>
      <c r="BK41" s="4">
        <f>'a8'!O40</f>
        <v>2594.8906424530683</v>
      </c>
      <c r="BL41" s="4">
        <f>'a13'!AE41</f>
        <v>3437.4724784756613</v>
      </c>
      <c r="BM41" s="4">
        <f>'a16'!AB42</f>
        <v>-7301.6445173467837</v>
      </c>
      <c r="BN41" s="4">
        <f>'a15'!DI41</f>
        <v>188354.91265495817</v>
      </c>
      <c r="BO41" s="4">
        <f>'a9'!AC41</f>
        <v>58327.803901111365</v>
      </c>
      <c r="BP41" s="4">
        <f t="shared" si="39"/>
        <v>243672.46721618273</v>
      </c>
      <c r="BQ41" s="6">
        <f t="shared" si="18"/>
        <v>0.3224378299847655</v>
      </c>
      <c r="BR41" s="6">
        <f t="shared" si="72"/>
        <v>12.403580255045236</v>
      </c>
      <c r="BS41" s="225">
        <f t="shared" si="20"/>
        <v>0.45488113589727414</v>
      </c>
      <c r="BT41" s="4">
        <f>'a7'!Y41</f>
        <v>109966.97459935775</v>
      </c>
      <c r="BU41" s="4">
        <f>'a8'!Q40</f>
        <v>1569.8479614044165</v>
      </c>
      <c r="BV41" s="4">
        <f>'a13'!AI41</f>
        <v>2922.2027639001176</v>
      </c>
      <c r="BW41" s="4">
        <f>'a16'!AF42</f>
        <v>-6568.4407858500017</v>
      </c>
      <c r="BX41" s="4">
        <f>'a15'!DY41</f>
        <v>198063.18875788781</v>
      </c>
      <c r="BY41" s="4">
        <f>'a9'!AG41</f>
        <v>66261.329760387671</v>
      </c>
      <c r="BZ41" s="4">
        <f t="shared" si="40"/>
        <v>238122.59557490802</v>
      </c>
      <c r="CA41" s="6">
        <f t="shared" si="21"/>
        <v>0.310518190683227</v>
      </c>
      <c r="CB41" s="6">
        <f t="shared" si="73"/>
        <v>12.380540927488903</v>
      </c>
      <c r="CC41" s="225">
        <f t="shared" si="23"/>
        <v>0.44085772614432739</v>
      </c>
      <c r="CD41" s="4">
        <f>'a7'!AB41</f>
        <v>183661.58929665977</v>
      </c>
      <c r="CE41" s="4">
        <f>'a8'!S40</f>
        <v>1526.2052882616936</v>
      </c>
      <c r="CF41" s="4">
        <f>'a13'!AM41</f>
        <v>23122.203146211679</v>
      </c>
      <c r="CG41" s="4">
        <f>'a16'!AJ42</f>
        <v>-8532.9357230468213</v>
      </c>
      <c r="CH41" s="4">
        <f>'a15'!EO41</f>
        <v>213004.79328831178</v>
      </c>
      <c r="CI41" s="4">
        <f>'a9'!AK41</f>
        <v>267374.54041951732</v>
      </c>
      <c r="CJ41" s="4">
        <f t="shared" si="41"/>
        <v>143881.10958861909</v>
      </c>
      <c r="CK41" s="6">
        <f t="shared" si="24"/>
        <v>0.10811269505998947</v>
      </c>
      <c r="CL41" s="6">
        <f t="shared" si="74"/>
        <v>11.876742609682932</v>
      </c>
      <c r="CM41" s="225">
        <f t="shared" si="26"/>
        <v>0.13420944284855771</v>
      </c>
      <c r="CN41" s="4">
        <f>'a7'!AE41</f>
        <v>253275.05400522999</v>
      </c>
      <c r="CO41" s="4">
        <f>'a8'!U40</f>
        <v>2073.9247757141288</v>
      </c>
      <c r="CP41" s="4">
        <f>'a13'!AQ41</f>
        <v>2874.0305691645581</v>
      </c>
      <c r="CQ41" s="4">
        <f>'a16'!AN42</f>
        <v>-9256.02388774051</v>
      </c>
      <c r="CR41" s="4">
        <f>'a15'!FE41</f>
        <v>192629.52385958761</v>
      </c>
      <c r="CS41" s="4">
        <f>'a9'!AO41</f>
        <v>237826.99918809946</v>
      </c>
      <c r="CT41" s="4">
        <f t="shared" si="43"/>
        <v>201695.58535814221</v>
      </c>
      <c r="CU41" s="6">
        <f t="shared" si="27"/>
        <v>0.23228271954401011</v>
      </c>
      <c r="CV41" s="6">
        <f t="shared" si="75"/>
        <v>12.214514836534418</v>
      </c>
      <c r="CW41" s="225">
        <f t="shared" si="29"/>
        <v>0.33980217678239427</v>
      </c>
      <c r="CX41" s="4">
        <f>'a7'!AH41</f>
        <v>119948.51550078797</v>
      </c>
      <c r="CY41" s="4">
        <f>'a8'!W40</f>
        <v>1577.3659100123857</v>
      </c>
      <c r="CZ41" s="4">
        <f>'a13'!AU41</f>
        <v>15636.486586866813</v>
      </c>
      <c r="DA41" s="4">
        <f>'a16'!AR42</f>
        <v>-6977.3767290345386</v>
      </c>
      <c r="DB41" s="4">
        <f>'a15'!FU41</f>
        <v>196954.91067067557</v>
      </c>
      <c r="DC41" s="4">
        <f>'a9'!AS41</f>
        <v>52562.198386465563</v>
      </c>
      <c r="DD41" s="4">
        <f t="shared" si="42"/>
        <v>273000.33764283027</v>
      </c>
      <c r="DE41" s="6">
        <f t="shared" si="30"/>
        <v>0.38542624837773654</v>
      </c>
      <c r="DF41" s="6">
        <f t="shared" si="76"/>
        <v>12.517228310953255</v>
      </c>
      <c r="DG41" s="225">
        <f t="shared" si="32"/>
        <v>0.52405560514891136</v>
      </c>
    </row>
    <row r="42" spans="1:111" x14ac:dyDescent="0.2">
      <c r="A42" s="1">
        <v>2017</v>
      </c>
      <c r="B42" s="4">
        <f>'a7'!D42</f>
        <v>133785.46904062995</v>
      </c>
      <c r="C42" s="4">
        <f>'a8'!C41</f>
        <v>2250.6179013177562</v>
      </c>
      <c r="D42" s="4">
        <f>'a13'!G42</f>
        <v>20795.765229651326</v>
      </c>
      <c r="E42" s="4">
        <f>'a16'!D43</f>
        <v>-7846.0640729291154</v>
      </c>
      <c r="F42" s="4">
        <f>'a15'!Q42</f>
        <v>186828.05967254424</v>
      </c>
      <c r="G42" s="4">
        <f>'a9'!E42</f>
        <v>85862.668641845376</v>
      </c>
      <c r="H42" s="4">
        <f t="shared" si="33"/>
        <v>247700.56122805105</v>
      </c>
      <c r="I42" s="6">
        <f t="shared" si="0"/>
        <v>0.3310890981216858</v>
      </c>
      <c r="J42" s="6">
        <f t="shared" si="66"/>
        <v>12.419975881232054</v>
      </c>
      <c r="K42" s="225">
        <f t="shared" si="2"/>
        <v>0.46486070598723023</v>
      </c>
      <c r="L42" s="4">
        <f>'a7'!G42</f>
        <v>192882.57302611461</v>
      </c>
      <c r="M42" s="4">
        <f>'a8'!E41</f>
        <v>1717.8173525980571</v>
      </c>
      <c r="N42" s="4">
        <f>'a13'!K42</f>
        <v>90926.413064148379</v>
      </c>
      <c r="O42" s="4">
        <f>'a16'!H43</f>
        <v>-8518.7029149340069</v>
      </c>
      <c r="P42" s="4">
        <f>'a15'!AG42</f>
        <v>165284.68058935198</v>
      </c>
      <c r="Q42" s="4">
        <f>'a9'!I42</f>
        <v>84133.760591188722</v>
      </c>
      <c r="R42" s="4">
        <f t="shared" si="34"/>
        <v>356441.20317349222</v>
      </c>
      <c r="S42" s="6">
        <f t="shared" si="3"/>
        <v>0.56463490119357496</v>
      </c>
      <c r="T42" s="6">
        <f t="shared" si="67"/>
        <v>12.783924577249778</v>
      </c>
      <c r="U42" s="225">
        <f t="shared" si="5"/>
        <v>0.68638634213385852</v>
      </c>
      <c r="V42" s="4">
        <f>'a7'!J42</f>
        <v>76145.31855215707</v>
      </c>
      <c r="W42" s="4">
        <f>'a8'!G41</f>
        <v>1215.4400961666888</v>
      </c>
      <c r="X42" s="4">
        <f>'a13'!O42</f>
        <v>128.83762801546359</v>
      </c>
      <c r="Y42" s="4">
        <f>'a16'!L43</f>
        <v>-6073.9164558495977</v>
      </c>
      <c r="Z42" s="4">
        <f>'a15'!AW42</f>
        <v>178475.11119439523</v>
      </c>
      <c r="AA42" s="4">
        <f>'a9'!M42</f>
        <v>54763.452022405843</v>
      </c>
      <c r="AB42" s="4">
        <f t="shared" si="35"/>
        <v>193911.89889631231</v>
      </c>
      <c r="AC42" s="6">
        <f t="shared" si="6"/>
        <v>0.21556544371166833</v>
      </c>
      <c r="AD42" s="6">
        <f t="shared" si="68"/>
        <v>12.175159205497028</v>
      </c>
      <c r="AE42" s="225">
        <f t="shared" si="8"/>
        <v>0.31584747850512607</v>
      </c>
      <c r="AF42" s="4">
        <f>'a7'!M42</f>
        <v>101420.03593937567</v>
      </c>
      <c r="AG42" s="4">
        <f>'a8'!I41</f>
        <v>1542.809551766039</v>
      </c>
      <c r="AH42" s="4">
        <f>'a13'!S42</f>
        <v>4797.719123827088</v>
      </c>
      <c r="AI42" s="4">
        <f>'a16'!P43</f>
        <v>-6093.343818434294</v>
      </c>
      <c r="AJ42" s="4">
        <f>'a15'!BM42</f>
        <v>158808.46917444048</v>
      </c>
      <c r="AK42" s="4">
        <f>'a9'!Q42</f>
        <v>93970.5578384197</v>
      </c>
      <c r="AL42" s="4">
        <f t="shared" si="36"/>
        <v>164962.32258078927</v>
      </c>
      <c r="AM42" s="6">
        <f t="shared" si="9"/>
        <v>0.15338949984891262</v>
      </c>
      <c r="AN42" s="6">
        <f t="shared" si="69"/>
        <v>12.013472378812128</v>
      </c>
      <c r="AO42" s="225">
        <f t="shared" si="11"/>
        <v>0.2174331208502831</v>
      </c>
      <c r="AP42" s="4">
        <f>'a7'!P42</f>
        <v>92380.692763895</v>
      </c>
      <c r="AQ42" s="4">
        <f>'a8'!K41</f>
        <v>1076.0443825918192</v>
      </c>
      <c r="AR42" s="4">
        <f>'a13'!W42</f>
        <v>18395.692367123032</v>
      </c>
      <c r="AS42" s="4">
        <f>'a16'!T43</f>
        <v>-6259.442729497604</v>
      </c>
      <c r="AT42" s="4">
        <f>'a15'!CC42</f>
        <v>173163.10026765318</v>
      </c>
      <c r="AU42" s="4">
        <f>'a9'!U42</f>
        <v>102691.41443026085</v>
      </c>
      <c r="AV42" s="4">
        <f t="shared" si="37"/>
        <v>174988.62823891279</v>
      </c>
      <c r="AW42" s="6">
        <f t="shared" si="12"/>
        <v>0.17492332165534946</v>
      </c>
      <c r="AX42" s="6">
        <f t="shared" si="70"/>
        <v>12.072476269302335</v>
      </c>
      <c r="AY42" s="225">
        <f t="shared" si="14"/>
        <v>0.25334717829571068</v>
      </c>
      <c r="AZ42" s="4">
        <f>'a7'!S42</f>
        <v>105505.69455645551</v>
      </c>
      <c r="BA42" s="4">
        <f>'a8'!M41</f>
        <v>2729.3450536559767</v>
      </c>
      <c r="BB42" s="4">
        <f>'a13'!AA42</f>
        <v>10320.329624373695</v>
      </c>
      <c r="BC42" s="4">
        <f>'a16'!X43</f>
        <v>-6762.5422734246467</v>
      </c>
      <c r="BD42" s="4">
        <f>'a15'!CS42</f>
        <v>182914.51200801178</v>
      </c>
      <c r="BE42" s="4">
        <f>'a9'!Y42</f>
        <v>45228.965400831257</v>
      </c>
      <c r="BF42" s="4">
        <f t="shared" si="38"/>
        <v>246749.02851458505</v>
      </c>
      <c r="BG42" s="6">
        <f t="shared" si="15"/>
        <v>0.32904546045558586</v>
      </c>
      <c r="BH42" s="6">
        <f t="shared" si="71"/>
        <v>12.416127020163701</v>
      </c>
      <c r="BI42" s="225">
        <f t="shared" si="17"/>
        <v>0.46251800932163978</v>
      </c>
      <c r="BJ42" s="4">
        <f>'a7'!V42</f>
        <v>118355.08884860524</v>
      </c>
      <c r="BK42" s="4">
        <f>'a8'!O41</f>
        <v>2548.4250842366077</v>
      </c>
      <c r="BL42" s="4">
        <f>'a13'!AE42</f>
        <v>4671.3383424307922</v>
      </c>
      <c r="BM42" s="4">
        <f>'a16'!AB43</f>
        <v>-7849.1640833190595</v>
      </c>
      <c r="BN42" s="4">
        <f>'a15'!DI42</f>
        <v>188756.42734104945</v>
      </c>
      <c r="BO42" s="4">
        <f>'a9'!AC42</f>
        <v>58893.127280207344</v>
      </c>
      <c r="BP42" s="4">
        <f t="shared" si="39"/>
        <v>245040.56316855911</v>
      </c>
      <c r="BQ42" s="6">
        <f t="shared" si="18"/>
        <v>0.32537613402786147</v>
      </c>
      <c r="BR42" s="6">
        <f t="shared" si="72"/>
        <v>12.409179039775967</v>
      </c>
      <c r="BS42" s="225">
        <f t="shared" si="20"/>
        <v>0.45828896332650837</v>
      </c>
      <c r="BT42" s="4">
        <f>'a7'!Y42</f>
        <v>111332.29542365744</v>
      </c>
      <c r="BU42" s="4">
        <f>'a8'!Q41</f>
        <v>1551.6200231656644</v>
      </c>
      <c r="BV42" s="4">
        <f>'a13'!AI42</f>
        <v>4855.9379802640588</v>
      </c>
      <c r="BW42" s="4">
        <f>'a16'!AF43</f>
        <v>-7153.8577305139006</v>
      </c>
      <c r="BX42" s="4">
        <f>'a15'!DY42</f>
        <v>199521.07864187303</v>
      </c>
      <c r="BY42" s="4">
        <f>'a9'!AG42</f>
        <v>67266.503589903208</v>
      </c>
      <c r="BZ42" s="4">
        <f t="shared" si="40"/>
        <v>241288.95072537745</v>
      </c>
      <c r="CA42" s="6">
        <f t="shared" si="21"/>
        <v>0.31731867432206939</v>
      </c>
      <c r="CB42" s="6">
        <f t="shared" si="73"/>
        <v>12.393750459952921</v>
      </c>
      <c r="CC42" s="225">
        <f t="shared" si="23"/>
        <v>0.44889800795962076</v>
      </c>
      <c r="CD42" s="4">
        <f>'a7'!AB42</f>
        <v>184495.97538600996</v>
      </c>
      <c r="CE42" s="4">
        <f>'a8'!S41</f>
        <v>1496.5375681482417</v>
      </c>
      <c r="CF42" s="4">
        <f>'a13'!AM42</f>
        <v>37215.104949486253</v>
      </c>
      <c r="CG42" s="4">
        <f>'a16'!AJ43</f>
        <v>-9369.9466647019435</v>
      </c>
      <c r="CH42" s="4">
        <f>'a15'!EO42</f>
        <v>214303.7978006562</v>
      </c>
      <c r="CI42" s="4">
        <f>'a9'!AK42</f>
        <v>274115.3520039834</v>
      </c>
      <c r="CJ42" s="4">
        <f t="shared" si="41"/>
        <v>152529.57946746709</v>
      </c>
      <c r="CK42" s="6">
        <f t="shared" si="24"/>
        <v>0.12668729428124484</v>
      </c>
      <c r="CL42" s="6">
        <f t="shared" si="74"/>
        <v>11.935113819942169</v>
      </c>
      <c r="CM42" s="225">
        <f t="shared" si="26"/>
        <v>0.16973840510838217</v>
      </c>
      <c r="CN42" s="4">
        <f>'a7'!AE42</f>
        <v>252035.84349504756</v>
      </c>
      <c r="CO42" s="4">
        <f>'a8'!U41</f>
        <v>2012.3616162140604</v>
      </c>
      <c r="CP42" s="4">
        <f>'a13'!AQ42</f>
        <v>3790.5543822589057</v>
      </c>
      <c r="CQ42" s="4">
        <f>'a16'!AN43</f>
        <v>-10503.147462402463</v>
      </c>
      <c r="CR42" s="4">
        <f>'a15'!FE42</f>
        <v>193156.69516345469</v>
      </c>
      <c r="CS42" s="4">
        <f>'a9'!AO42</f>
        <v>243865.28917762227</v>
      </c>
      <c r="CT42" s="4">
        <f t="shared" si="43"/>
        <v>194614.65640073645</v>
      </c>
      <c r="CU42" s="6">
        <f t="shared" si="27"/>
        <v>0.2170747787937426</v>
      </c>
      <c r="CV42" s="6">
        <f t="shared" si="75"/>
        <v>12.178776761420767</v>
      </c>
      <c r="CW42" s="225">
        <f t="shared" si="29"/>
        <v>0.31804938604338884</v>
      </c>
      <c r="CX42" s="4">
        <f>'a7'!AH42</f>
        <v>122143.15506337195</v>
      </c>
      <c r="CY42" s="4">
        <f>'a8'!W41</f>
        <v>1617.0801276477939</v>
      </c>
      <c r="CZ42" s="4">
        <f>'a13'!AU42</f>
        <v>22557.207475432355</v>
      </c>
      <c r="DA42" s="4">
        <f>'a16'!AR43</f>
        <v>-7663.103087522315</v>
      </c>
      <c r="DB42" s="4">
        <f>'a15'!FU42</f>
        <v>198806.35066017447</v>
      </c>
      <c r="DC42" s="4">
        <f>'a9'!AS42</f>
        <v>53369.936105772533</v>
      </c>
      <c r="DD42" s="4">
        <f t="shared" si="42"/>
        <v>282473.67400568398</v>
      </c>
      <c r="DE42" s="6">
        <f t="shared" si="30"/>
        <v>0.4057724400964029</v>
      </c>
      <c r="DF42" s="6">
        <f t="shared" si="76"/>
        <v>12.551340635865824</v>
      </c>
      <c r="DG42" s="225">
        <f t="shared" si="32"/>
        <v>0.54481884612046072</v>
      </c>
    </row>
    <row r="43" spans="1:111" x14ac:dyDescent="0.2">
      <c r="A43" s="1">
        <v>2018</v>
      </c>
      <c r="B43" s="4">
        <f>'a7'!D43</f>
        <v>134494.05518142501</v>
      </c>
      <c r="C43" s="4">
        <f>'a8'!C42</f>
        <v>2240.2517005811837</v>
      </c>
      <c r="D43" s="4">
        <f>'a13'!G43</f>
        <v>23759.257668718394</v>
      </c>
      <c r="E43" s="4">
        <f>'a16'!D44</f>
        <v>-5252.3459793503998</v>
      </c>
      <c r="F43" s="4">
        <f>'a15'!Q43</f>
        <v>188332.40776261658</v>
      </c>
      <c r="G43" s="4">
        <f>'a9'!E43</f>
        <v>87159.716969124027</v>
      </c>
      <c r="H43" s="4">
        <f t="shared" si="33"/>
        <v>254173.65766428557</v>
      </c>
      <c r="I43" s="6">
        <f t="shared" si="0"/>
        <v>0.34499157725474694</v>
      </c>
      <c r="J43" s="6">
        <f t="shared" si="66"/>
        <v>12.445773003981726</v>
      </c>
      <c r="K43" s="225">
        <f t="shared" si="2"/>
        <v>0.48056271039170695</v>
      </c>
      <c r="L43" s="4">
        <f>'a7'!G43</f>
        <v>195443.99907646072</v>
      </c>
      <c r="M43" s="4">
        <f>'a8'!E42</f>
        <v>1765.7011139246256</v>
      </c>
      <c r="N43" s="4">
        <f>'a13'!K43</f>
        <v>151869.11401799234</v>
      </c>
      <c r="O43" s="4">
        <f>'a16'!H44</f>
        <v>-5735.1709124581721</v>
      </c>
      <c r="P43" s="4">
        <f>'a15'!AG43</f>
        <v>167565.73970579443</v>
      </c>
      <c r="Q43" s="4">
        <f>'a9'!I43</f>
        <v>86874.195772058956</v>
      </c>
      <c r="R43" s="4">
        <f t="shared" si="34"/>
        <v>422269.48611573037</v>
      </c>
      <c r="S43" s="6">
        <f t="shared" si="3"/>
        <v>0.70601643922332247</v>
      </c>
      <c r="T43" s="6">
        <f t="shared" si="67"/>
        <v>12.953398981895905</v>
      </c>
      <c r="U43" s="225">
        <f t="shared" si="5"/>
        <v>0.78954078590737353</v>
      </c>
      <c r="V43" s="4">
        <f>'a7'!J43</f>
        <v>77210.542562344432</v>
      </c>
      <c r="W43" s="4">
        <f>'a8'!G42</f>
        <v>1201.8993951096486</v>
      </c>
      <c r="X43" s="4">
        <f>'a13'!O43</f>
        <v>120.19251322636435</v>
      </c>
      <c r="Y43" s="4">
        <f>'a16'!L44</f>
        <v>-3998.3894355283919</v>
      </c>
      <c r="Z43" s="4">
        <f>'a15'!AW43</f>
        <v>179354.69567774687</v>
      </c>
      <c r="AA43" s="4">
        <f>'a9'!M43</f>
        <v>55163.05297525959</v>
      </c>
      <c r="AB43" s="4">
        <f t="shared" si="35"/>
        <v>197523.98834252969</v>
      </c>
      <c r="AC43" s="6">
        <f t="shared" si="6"/>
        <v>0.22332324535226916</v>
      </c>
      <c r="AD43" s="6">
        <f t="shared" si="68"/>
        <v>12.193615315909826</v>
      </c>
      <c r="AE43" s="225">
        <f t="shared" si="8"/>
        <v>0.32708120909606708</v>
      </c>
      <c r="AF43" s="4">
        <f>'a7'!M43</f>
        <v>102050.57417740044</v>
      </c>
      <c r="AG43" s="4">
        <f>'a8'!I42</f>
        <v>1534.1887093689454</v>
      </c>
      <c r="AH43" s="4">
        <f>'a13'!S43</f>
        <v>6476.5770082002873</v>
      </c>
      <c r="AI43" s="4">
        <f>'a16'!P44</f>
        <v>-4050.5414968583582</v>
      </c>
      <c r="AJ43" s="4">
        <f>'a15'!BM43</f>
        <v>159747.2763012705</v>
      </c>
      <c r="AK43" s="4">
        <f>'a9'!Q43</f>
        <v>95151.744862517429</v>
      </c>
      <c r="AL43" s="4">
        <f t="shared" si="36"/>
        <v>169072.14112749542</v>
      </c>
      <c r="AM43" s="6">
        <f t="shared" si="9"/>
        <v>0.16221629041956062</v>
      </c>
      <c r="AN43" s="6">
        <f t="shared" si="69"/>
        <v>12.038080773398782</v>
      </c>
      <c r="AO43" s="225">
        <f t="shared" si="11"/>
        <v>0.23241157887198799</v>
      </c>
      <c r="AP43" s="4">
        <f>'a7'!P43</f>
        <v>93364.41284002403</v>
      </c>
      <c r="AQ43" s="4">
        <f>'a8'!K42</f>
        <v>1083.7160949361257</v>
      </c>
      <c r="AR43" s="4">
        <f>'a13'!W43</f>
        <v>22484.285216141416</v>
      </c>
      <c r="AS43" s="4">
        <f>'a16'!T44</f>
        <v>-4204.4326567093922</v>
      </c>
      <c r="AT43" s="4">
        <f>'a15'!CC43</f>
        <v>174076.92192891598</v>
      </c>
      <c r="AU43" s="4">
        <f>'a9'!U43</f>
        <v>104359.57380033626</v>
      </c>
      <c r="AV43" s="4">
        <f t="shared" si="37"/>
        <v>181361.61352803576</v>
      </c>
      <c r="AW43" s="6">
        <f t="shared" si="12"/>
        <v>0.18861078883124061</v>
      </c>
      <c r="AX43" s="6">
        <f t="shared" si="70"/>
        <v>12.108248181966028</v>
      </c>
      <c r="AY43" s="225">
        <f t="shared" si="14"/>
        <v>0.27512056502772475</v>
      </c>
      <c r="AZ43" s="4">
        <f>'a7'!S43</f>
        <v>106423.41895165478</v>
      </c>
      <c r="BA43" s="4">
        <f>'a8'!M42</f>
        <v>2729.8359081864196</v>
      </c>
      <c r="BB43" s="4">
        <f>'a13'!AA43</f>
        <v>13187.917690415075</v>
      </c>
      <c r="BC43" s="4">
        <f>'a16'!X44</f>
        <v>-4575.0102993366818</v>
      </c>
      <c r="BD43" s="4">
        <f>'a15'!CS43</f>
        <v>183933.13268241694</v>
      </c>
      <c r="BE43" s="4">
        <f>'a9'!Y43</f>
        <v>45912.926928141853</v>
      </c>
      <c r="BF43" s="4">
        <f t="shared" si="38"/>
        <v>253056.53209700825</v>
      </c>
      <c r="BG43" s="6">
        <f t="shared" si="15"/>
        <v>0.34259229044648237</v>
      </c>
      <c r="BH43" s="6">
        <f t="shared" si="71"/>
        <v>12.441368189772838</v>
      </c>
      <c r="BI43" s="225">
        <f t="shared" si="17"/>
        <v>0.47788162022595432</v>
      </c>
      <c r="BJ43" s="4">
        <f>'a7'!V43</f>
        <v>119185.61269949227</v>
      </c>
      <c r="BK43" s="4">
        <f>'a8'!O42</f>
        <v>2512.0847399681688</v>
      </c>
      <c r="BL43" s="4">
        <f>'a13'!AE43</f>
        <v>5917.9750625301422</v>
      </c>
      <c r="BM43" s="4">
        <f>'a16'!AB44</f>
        <v>-5223.6452524760452</v>
      </c>
      <c r="BN43" s="4">
        <f>'a15'!DI43</f>
        <v>190817.61007632091</v>
      </c>
      <c r="BO43" s="4">
        <f>'a9'!AC43</f>
        <v>59300.319349995589</v>
      </c>
      <c r="BP43" s="4">
        <f t="shared" si="39"/>
        <v>251397.23323587171</v>
      </c>
      <c r="BQ43" s="6">
        <f t="shared" si="18"/>
        <v>0.33902856047278185</v>
      </c>
      <c r="BR43" s="6">
        <f t="shared" si="72"/>
        <v>12.434789569651597</v>
      </c>
      <c r="BS43" s="225">
        <f t="shared" si="20"/>
        <v>0.47387739374219218</v>
      </c>
      <c r="BT43" s="4">
        <f>'a7'!Y43</f>
        <v>112635.07374581111</v>
      </c>
      <c r="BU43" s="4">
        <f>'a8'!Q42</f>
        <v>1528.0696864832737</v>
      </c>
      <c r="BV43" s="4">
        <f>'a13'!AI43</f>
        <v>8626.9222069908628</v>
      </c>
      <c r="BW43" s="4">
        <f>'a16'!AF44</f>
        <v>-4714.9388611274826</v>
      </c>
      <c r="BX43" s="4">
        <f>'a15'!DY43</f>
        <v>200908.09938133479</v>
      </c>
      <c r="BY43" s="4">
        <f>'a9'!AG43</f>
        <v>68448.104252917241</v>
      </c>
      <c r="BZ43" s="4">
        <f t="shared" si="40"/>
        <v>249007.05222009204</v>
      </c>
      <c r="CA43" s="6">
        <f t="shared" si="21"/>
        <v>0.3338950911936735</v>
      </c>
      <c r="CB43" s="6">
        <f t="shared" si="73"/>
        <v>12.425236497214824</v>
      </c>
      <c r="CC43" s="225">
        <f t="shared" si="23"/>
        <v>0.46806269933095573</v>
      </c>
      <c r="CD43" s="4">
        <f>'a7'!AB43</f>
        <v>185282.95032909248</v>
      </c>
      <c r="CE43" s="4">
        <f>'a8'!S42</f>
        <v>1501.4573477136507</v>
      </c>
      <c r="CF43" s="4">
        <f>'a13'!AM43</f>
        <v>62642.962179824164</v>
      </c>
      <c r="CG43" s="4">
        <f>'a16'!AJ44</f>
        <v>-6309.1296363259153</v>
      </c>
      <c r="CH43" s="4">
        <f>'a15'!EO43</f>
        <v>216245.64876954738</v>
      </c>
      <c r="CI43" s="4">
        <f>'a9'!AK43</f>
        <v>281586.25176931539</v>
      </c>
      <c r="CJ43" s="4">
        <f t="shared" si="41"/>
        <v>176276.17987282271</v>
      </c>
      <c r="CK43" s="6">
        <f t="shared" si="24"/>
        <v>0.17768863805369195</v>
      </c>
      <c r="CL43" s="6">
        <f t="shared" si="74"/>
        <v>12.079807247929315</v>
      </c>
      <c r="CM43" s="225">
        <f t="shared" si="26"/>
        <v>0.25780934486393486</v>
      </c>
      <c r="CN43" s="4">
        <f>'a7'!AE43</f>
        <v>249867.91086709176</v>
      </c>
      <c r="CO43" s="4">
        <f>'a8'!U42</f>
        <v>1991.1213738388037</v>
      </c>
      <c r="CP43" s="4">
        <f>'a13'!AQ43</f>
        <v>4731.5233954969726</v>
      </c>
      <c r="CQ43" s="4">
        <f>'a16'!AN44</f>
        <v>-7044.4059862231015</v>
      </c>
      <c r="CR43" s="4">
        <f>'a15'!FE43</f>
        <v>194611.41439406198</v>
      </c>
      <c r="CS43" s="4">
        <f>'a9'!AO43</f>
        <v>248964.38437791623</v>
      </c>
      <c r="CT43" s="4">
        <f t="shared" si="43"/>
        <v>193202.05829251138</v>
      </c>
      <c r="CU43" s="6">
        <f t="shared" si="27"/>
        <v>0.21404089602736368</v>
      </c>
      <c r="CV43" s="6">
        <f t="shared" si="75"/>
        <v>12.171491854391752</v>
      </c>
      <c r="CW43" s="225">
        <f t="shared" si="29"/>
        <v>0.31361526199917694</v>
      </c>
      <c r="CX43" s="4">
        <f>'a7'!AH43</f>
        <v>124396.05901558242</v>
      </c>
      <c r="CY43" s="4">
        <f>'a8'!W42</f>
        <v>1660.8314832625272</v>
      </c>
      <c r="CZ43" s="4">
        <f>'a13'!AU43</f>
        <v>27585.022278106811</v>
      </c>
      <c r="DA43" s="4">
        <f>'a16'!AR44</f>
        <v>-5148.5377461678117</v>
      </c>
      <c r="DB43" s="4">
        <f>'a15'!FU43</f>
        <v>199284.03582572829</v>
      </c>
      <c r="DC43" s="4">
        <f>'a9'!AS43</f>
        <v>54053.390011534611</v>
      </c>
      <c r="DD43" s="4">
        <f t="shared" si="42"/>
        <v>292063.18936171511</v>
      </c>
      <c r="DE43" s="6">
        <f t="shared" si="30"/>
        <v>0.42636815320630139</v>
      </c>
      <c r="DF43" s="6">
        <f t="shared" si="76"/>
        <v>12.584725459762582</v>
      </c>
      <c r="DG43" s="225">
        <f t="shared" si="32"/>
        <v>0.56513927708310507</v>
      </c>
    </row>
    <row r="44" spans="1:111" x14ac:dyDescent="0.2">
      <c r="A44" s="1">
        <v>2019</v>
      </c>
      <c r="B44" s="4">
        <f>'a7'!D44</f>
        <v>135004.12496565853</v>
      </c>
      <c r="C44" s="4">
        <f>'a8'!C43</f>
        <v>2236.39994103964</v>
      </c>
      <c r="D44" s="4">
        <f>'a13'!G44</f>
        <v>21864.196340044942</v>
      </c>
      <c r="E44" s="4">
        <f>'a16'!D45</f>
        <v>-6629.249293821008</v>
      </c>
      <c r="F44" s="4">
        <f>'a15'!Q44</f>
        <v>190661.20440983915</v>
      </c>
      <c r="G44" s="4">
        <f>'a9'!E44</f>
        <v>88378.138132357155</v>
      </c>
      <c r="H44" s="4">
        <f t="shared" si="33"/>
        <v>252522.1382893644</v>
      </c>
      <c r="I44" s="6">
        <f t="shared" si="0"/>
        <v>0.34144455553587327</v>
      </c>
      <c r="J44" s="6">
        <f t="shared" si="66"/>
        <v>12.439254200247724</v>
      </c>
      <c r="K44" s="225">
        <f t="shared" si="2"/>
        <v>0.47659489250998155</v>
      </c>
      <c r="L44" s="4">
        <f>'a7'!G44</f>
        <v>198393.61083156604</v>
      </c>
      <c r="M44" s="4">
        <f>'a8'!E43</f>
        <v>1931.2300172654616</v>
      </c>
      <c r="N44" s="4">
        <f>'a13'!K44</f>
        <v>169310.02022701708</v>
      </c>
      <c r="O44" s="4">
        <f>'a16'!H45</f>
        <v>-7461.8856583213328</v>
      </c>
      <c r="P44" s="4">
        <f>'a15'!AG44</f>
        <v>169354.78690969618</v>
      </c>
      <c r="Q44" s="4">
        <f>'a9'!I44</f>
        <v>89568.363544285618</v>
      </c>
      <c r="R44" s="4">
        <f t="shared" si="34"/>
        <v>440028.16876567237</v>
      </c>
      <c r="S44" s="6">
        <f t="shared" si="3"/>
        <v>0.7441573378494355</v>
      </c>
      <c r="T44" s="6">
        <f t="shared" si="67"/>
        <v>12.994594023767238</v>
      </c>
      <c r="U44" s="225">
        <f t="shared" si="5"/>
        <v>0.81461508334678423</v>
      </c>
      <c r="V44" s="4">
        <f>'a7'!J44</f>
        <v>78457.173667454044</v>
      </c>
      <c r="W44" s="4">
        <f>'a8'!G43</f>
        <v>1181.0619287254801</v>
      </c>
      <c r="X44" s="4">
        <f>'a13'!O44</f>
        <v>129.54744224456076</v>
      </c>
      <c r="Y44" s="4">
        <f>'a16'!L45</f>
        <v>-5167.6984963620189</v>
      </c>
      <c r="Z44" s="4">
        <f>'a15'!AW44</f>
        <v>179390.05570727561</v>
      </c>
      <c r="AA44" s="4">
        <f>'a9'!M44</f>
        <v>55222.189942102617</v>
      </c>
      <c r="AB44" s="4">
        <f t="shared" si="35"/>
        <v>197586.88837850958</v>
      </c>
      <c r="AC44" s="6">
        <f t="shared" si="6"/>
        <v>0.22345833779933735</v>
      </c>
      <c r="AD44" s="6">
        <f t="shared" si="68"/>
        <v>12.193933707734587</v>
      </c>
      <c r="AE44" s="225">
        <f t="shared" si="8"/>
        <v>0.32727500550829725</v>
      </c>
      <c r="AF44" s="4">
        <f>'a7'!M44</f>
        <v>102753.74334263511</v>
      </c>
      <c r="AG44" s="4">
        <f>'a8'!I43</f>
        <v>1515.6809957788439</v>
      </c>
      <c r="AH44" s="4">
        <f>'a13'!S44</f>
        <v>4819.7023117249018</v>
      </c>
      <c r="AI44" s="4">
        <f>'a16'!P45</f>
        <v>-5193.6211569166262</v>
      </c>
      <c r="AJ44" s="4">
        <f>'a15'!BM44</f>
        <v>156701.54653202329</v>
      </c>
      <c r="AK44" s="4">
        <f>'a9'!Q44</f>
        <v>95835.003948940168</v>
      </c>
      <c r="AL44" s="4">
        <f t="shared" si="36"/>
        <v>163246.36708052651</v>
      </c>
      <c r="AM44" s="6">
        <f t="shared" si="9"/>
        <v>0.14970408657403456</v>
      </c>
      <c r="AN44" s="6">
        <f t="shared" si="69"/>
        <v>12.003015793172999</v>
      </c>
      <c r="AO44" s="225">
        <f t="shared" si="11"/>
        <v>0.21106848261699462</v>
      </c>
      <c r="AP44" s="4">
        <f>'a7'!P44</f>
        <v>93018.020625505698</v>
      </c>
      <c r="AQ44" s="4">
        <f>'a8'!K43</f>
        <v>1083.1156168034711</v>
      </c>
      <c r="AR44" s="4">
        <f>'a13'!W44</f>
        <v>14032.807627862539</v>
      </c>
      <c r="AS44" s="4">
        <f>'a16'!T45</f>
        <v>-5302.6006531412067</v>
      </c>
      <c r="AT44" s="4">
        <f>'a15'!CC44</f>
        <v>174385.53714423467</v>
      </c>
      <c r="AU44" s="4">
        <f>'a9'!U44</f>
        <v>105541.8852539825</v>
      </c>
      <c r="AV44" s="4">
        <f t="shared" si="37"/>
        <v>170591.87949047919</v>
      </c>
      <c r="AW44" s="6">
        <f t="shared" si="12"/>
        <v>0.1654802817855513</v>
      </c>
      <c r="AX44" s="6">
        <f t="shared" si="70"/>
        <v>12.047029313202707</v>
      </c>
      <c r="AY44" s="225">
        <f t="shared" si="14"/>
        <v>0.23785831077222055</v>
      </c>
      <c r="AZ44" s="4">
        <f>'a7'!S44</f>
        <v>107383.82961307226</v>
      </c>
      <c r="BA44" s="4">
        <f>'a8'!M43</f>
        <v>2712.3064376992324</v>
      </c>
      <c r="BB44" s="4">
        <f>'a13'!AA44</f>
        <v>10451.109821044647</v>
      </c>
      <c r="BC44" s="4">
        <f>'a16'!X45</f>
        <v>-5865.3573141104825</v>
      </c>
      <c r="BD44" s="4">
        <f>'a15'!CS44</f>
        <v>185319.60169977162</v>
      </c>
      <c r="BE44" s="4">
        <f>'a9'!Y44</f>
        <v>46598.534120807475</v>
      </c>
      <c r="BF44" s="4">
        <f t="shared" si="38"/>
        <v>250690.64969897055</v>
      </c>
      <c r="BG44" s="6">
        <f t="shared" si="15"/>
        <v>0.33751100809668172</v>
      </c>
      <c r="BH44" s="6">
        <f t="shared" si="71"/>
        <v>12.431974986677689</v>
      </c>
      <c r="BI44" s="225">
        <f t="shared" si="17"/>
        <v>0.47216423391883044</v>
      </c>
      <c r="BJ44" s="4">
        <f>'a7'!V44</f>
        <v>119868.81727291846</v>
      </c>
      <c r="BK44" s="4">
        <f>'a8'!O43</f>
        <v>2493.55596931842</v>
      </c>
      <c r="BL44" s="4">
        <f>'a13'!AE44</f>
        <v>5142.4540786101343</v>
      </c>
      <c r="BM44" s="4">
        <f>'a16'!AB45</f>
        <v>-6593.8488958947974</v>
      </c>
      <c r="BN44" s="4">
        <f>'a15'!DI44</f>
        <v>193429.77470826436</v>
      </c>
      <c r="BO44" s="4">
        <f>'a9'!AC44</f>
        <v>59710.752875756327</v>
      </c>
      <c r="BP44" s="4">
        <f t="shared" si="39"/>
        <v>252136.44428814182</v>
      </c>
      <c r="BQ44" s="6">
        <f t="shared" si="18"/>
        <v>0.34061618802172217</v>
      </c>
      <c r="BR44" s="6">
        <f t="shared" si="72"/>
        <v>12.437725665552652</v>
      </c>
      <c r="BS44" s="225">
        <f t="shared" si="20"/>
        <v>0.4756645151672319</v>
      </c>
      <c r="BT44" s="4">
        <f>'a7'!Y44</f>
        <v>113568.79724794951</v>
      </c>
      <c r="BU44" s="4">
        <f>'a8'!Q43</f>
        <v>1504.3433260366721</v>
      </c>
      <c r="BV44" s="4">
        <f>'a13'!AI44</f>
        <v>7101.9074775346298</v>
      </c>
      <c r="BW44" s="4">
        <f>'a16'!AF45</f>
        <v>-5871.4257518801141</v>
      </c>
      <c r="BX44" s="4">
        <f>'a15'!DY44</f>
        <v>201295.03982157388</v>
      </c>
      <c r="BY44" s="4">
        <f>'a9'!AG44</f>
        <v>69608.633149760528</v>
      </c>
      <c r="BZ44" s="4">
        <f t="shared" si="40"/>
        <v>246485.68564541737</v>
      </c>
      <c r="CA44" s="6">
        <f t="shared" si="21"/>
        <v>0.32847987043549126</v>
      </c>
      <c r="CB44" s="6">
        <f t="shared" si="73"/>
        <v>12.415059200374744</v>
      </c>
      <c r="CC44" s="225">
        <f t="shared" si="23"/>
        <v>0.46186805656558633</v>
      </c>
      <c r="CD44" s="4">
        <f>'a7'!AB44</f>
        <v>184487.85155421254</v>
      </c>
      <c r="CE44" s="4">
        <f>'a8'!S43</f>
        <v>1504.007393772499</v>
      </c>
      <c r="CF44" s="4">
        <f>'a13'!AM44</f>
        <v>70186.260353956328</v>
      </c>
      <c r="CG44" s="4">
        <f>'a16'!AJ45</f>
        <v>-7854.0752530002292</v>
      </c>
      <c r="CH44" s="4">
        <f>'a15'!EO44</f>
        <v>219027.76134741295</v>
      </c>
      <c r="CI44" s="4">
        <f>'a9'!AK44</f>
        <v>288900.30975762388</v>
      </c>
      <c r="CJ44" s="4">
        <f t="shared" si="41"/>
        <v>176947.4882449577</v>
      </c>
      <c r="CK44" s="6">
        <f t="shared" si="24"/>
        <v>0.17913042881448044</v>
      </c>
      <c r="CL44" s="6">
        <f t="shared" si="74"/>
        <v>12.083608290956603</v>
      </c>
      <c r="CM44" s="225">
        <f t="shared" si="26"/>
        <v>0.26012293599327252</v>
      </c>
      <c r="CN44" s="4">
        <f>'a7'!AE44</f>
        <v>245946.10294355691</v>
      </c>
      <c r="CO44" s="4">
        <f>'a8'!U43</f>
        <v>1965.6162945251353</v>
      </c>
      <c r="CP44" s="4">
        <f>'a13'!AQ44</f>
        <v>3492.2153331008894</v>
      </c>
      <c r="CQ44" s="4">
        <f>'a16'!AN45</f>
        <v>-8756.8010699729421</v>
      </c>
      <c r="CR44" s="4">
        <f>'a15'!FE44</f>
        <v>196832.43665416999</v>
      </c>
      <c r="CS44" s="4">
        <f>'a9'!AO44</f>
        <v>253541.4404476881</v>
      </c>
      <c r="CT44" s="4">
        <f t="shared" si="43"/>
        <v>183972.51341316674</v>
      </c>
      <c r="CU44" s="6">
        <f t="shared" si="27"/>
        <v>0.19421830318377828</v>
      </c>
      <c r="CV44" s="6">
        <f t="shared" si="75"/>
        <v>12.122541641808183</v>
      </c>
      <c r="CW44" s="225">
        <f t="shared" si="29"/>
        <v>0.28382060384889873</v>
      </c>
      <c r="CX44" s="4">
        <f>'a7'!AH44</f>
        <v>127664.29101655207</v>
      </c>
      <c r="CY44" s="4">
        <f>'a8'!W43</f>
        <v>1728.8127501701226</v>
      </c>
      <c r="CZ44" s="4">
        <f>'a13'!AU44</f>
        <v>18456.607513222214</v>
      </c>
      <c r="DA44" s="4">
        <f>'a16'!AR45</f>
        <v>-6460.3780187858829</v>
      </c>
      <c r="DB44" s="4">
        <f>'a15'!FU44</f>
        <v>203720.81610094389</v>
      </c>
      <c r="DC44" s="4">
        <f>'a9'!AS44</f>
        <v>54648.964322932879</v>
      </c>
      <c r="DD44" s="4">
        <f t="shared" si="42"/>
        <v>288732.37228899938</v>
      </c>
      <c r="DE44" s="6">
        <f t="shared" si="30"/>
        <v>0.41921444936369168</v>
      </c>
      <c r="DF44" s="6">
        <f t="shared" si="76"/>
        <v>12.573255490604828</v>
      </c>
      <c r="DG44" s="225">
        <f t="shared" si="32"/>
        <v>0.55815781996550595</v>
      </c>
    </row>
    <row r="45" spans="1:111" x14ac:dyDescent="0.2">
      <c r="A45" s="1">
        <v>2020</v>
      </c>
      <c r="B45" s="4">
        <f>'a7'!D45</f>
        <v>135242.39285140845</v>
      </c>
      <c r="C45" s="4">
        <f>'a8'!C44</f>
        <v>2228.5573309251831</v>
      </c>
      <c r="D45" s="4">
        <f>'a13'!G45</f>
        <v>15381.062480934948</v>
      </c>
      <c r="E45" s="4">
        <f>'a16'!D46</f>
        <v>-6632.8709331911286</v>
      </c>
      <c r="F45" s="4">
        <f>'a15'!Q45</f>
        <v>192961.74445735253</v>
      </c>
      <c r="G45" s="4">
        <f>'a9'!E45</f>
        <v>89667.632337473857</v>
      </c>
      <c r="H45" s="4">
        <f t="shared" si="33"/>
        <v>247284.69651903096</v>
      </c>
      <c r="I45" s="6">
        <f t="shared" si="0"/>
        <v>0.33019593199998781</v>
      </c>
      <c r="J45" s="6">
        <f t="shared" si="66"/>
        <v>12.418295569342522</v>
      </c>
      <c r="K45" s="225">
        <f t="shared" si="2"/>
        <v>0.46383794600944739</v>
      </c>
      <c r="L45" s="4">
        <f>'a7'!G45</f>
        <v>199167.17911342916</v>
      </c>
      <c r="M45" s="4">
        <f>'a8'!E44</f>
        <v>2034.603442123883</v>
      </c>
      <c r="N45" s="4">
        <f>'a13'!K45</f>
        <v>91530.034504759664</v>
      </c>
      <c r="O45" s="4">
        <f>'a16'!H46</f>
        <v>-7064.8661195474087</v>
      </c>
      <c r="P45" s="4">
        <f>'a15'!AG45</f>
        <v>171640.60436777803</v>
      </c>
      <c r="Q45" s="4">
        <f>'a9'!I45</f>
        <v>91738.516509511581</v>
      </c>
      <c r="R45" s="4">
        <f t="shared" si="34"/>
        <v>363534.43535690784</v>
      </c>
      <c r="S45" s="6">
        <f t="shared" si="3"/>
        <v>0.57986926598132671</v>
      </c>
      <c r="T45" s="6">
        <f t="shared" si="67"/>
        <v>12.803629304225128</v>
      </c>
      <c r="U45" s="225">
        <f t="shared" si="5"/>
        <v>0.69838007154152604</v>
      </c>
      <c r="V45" s="4">
        <f>'a7'!J45</f>
        <v>79727.123680061311</v>
      </c>
      <c r="W45" s="4">
        <f>'a8'!G44</f>
        <v>1162.1113993705753</v>
      </c>
      <c r="X45" s="4">
        <f>'a13'!O45</f>
        <v>180.80985833599661</v>
      </c>
      <c r="Y45" s="4">
        <f>'a16'!L46</f>
        <v>-5328.9683819223428</v>
      </c>
      <c r="Z45" s="4">
        <f>'a15'!AW45</f>
        <v>183698.2275355139</v>
      </c>
      <c r="AA45" s="4">
        <f>'a9'!M45</f>
        <v>55287.077179650187</v>
      </c>
      <c r="AB45" s="4">
        <f t="shared" si="35"/>
        <v>202990.11551233867</v>
      </c>
      <c r="AC45" s="6">
        <f t="shared" si="6"/>
        <v>0.23506302393667938</v>
      </c>
      <c r="AD45" s="6">
        <f t="shared" si="68"/>
        <v>12.220912564780983</v>
      </c>
      <c r="AE45" s="225">
        <f t="shared" si="8"/>
        <v>0.34369629932005147</v>
      </c>
      <c r="AF45" s="4">
        <f>'a7'!M45</f>
        <v>102870.29099202562</v>
      </c>
      <c r="AG45" s="4">
        <f>'a8'!I44</f>
        <v>1491.1521601992786</v>
      </c>
      <c r="AH45" s="4">
        <f>'a13'!S45</f>
        <v>6184.1799853253597</v>
      </c>
      <c r="AI45" s="4">
        <f>'a16'!P46</f>
        <v>-5311.6207367754296</v>
      </c>
      <c r="AJ45" s="4">
        <f>'a15'!BM45</f>
        <v>158681.87275613213</v>
      </c>
      <c r="AK45" s="4">
        <f>'a9'!Q45</f>
        <v>96358.548752205752</v>
      </c>
      <c r="AL45" s="4">
        <f t="shared" si="36"/>
        <v>166066.17424450192</v>
      </c>
      <c r="AM45" s="6">
        <f t="shared" si="9"/>
        <v>0.15576027786403007</v>
      </c>
      <c r="AN45" s="6">
        <f t="shared" si="69"/>
        <v>12.020141627929975</v>
      </c>
      <c r="AO45" s="225">
        <f t="shared" si="11"/>
        <v>0.22149251073027709</v>
      </c>
      <c r="AP45" s="4">
        <f>'a7'!P45</f>
        <v>92790.440012662235</v>
      </c>
      <c r="AQ45" s="4">
        <f>'a8'!K44</f>
        <v>1061.9938935351122</v>
      </c>
      <c r="AR45" s="4">
        <f>'a13'!W45</f>
        <v>16379.256298085402</v>
      </c>
      <c r="AS45" s="4">
        <f>'a16'!T46</f>
        <v>-5462.9929115760242</v>
      </c>
      <c r="AT45" s="4">
        <f>'a15'!CC45</f>
        <v>175365.79282905633</v>
      </c>
      <c r="AU45" s="4">
        <f>'a9'!U45</f>
        <v>106500.44579579044</v>
      </c>
      <c r="AV45" s="4">
        <f t="shared" si="37"/>
        <v>172572.05043243754</v>
      </c>
      <c r="AW45" s="6">
        <f t="shared" si="12"/>
        <v>0.1697331591328389</v>
      </c>
      <c r="AX45" s="6">
        <f t="shared" si="70"/>
        <v>12.058570111914316</v>
      </c>
      <c r="AY45" s="225">
        <f t="shared" si="14"/>
        <v>0.24488287990573615</v>
      </c>
      <c r="AZ45" s="4">
        <f>'a7'!S45</f>
        <v>108287.76899332776</v>
      </c>
      <c r="BA45" s="4">
        <f>'a8'!M44</f>
        <v>2661.2965941788743</v>
      </c>
      <c r="BB45" s="4">
        <f>'a13'!AA45</f>
        <v>14160.626605459989</v>
      </c>
      <c r="BC45" s="4">
        <f>'a16'!X46</f>
        <v>-6001.447520144603</v>
      </c>
      <c r="BD45" s="4">
        <f>'a15'!CS45</f>
        <v>187693.17892431866</v>
      </c>
      <c r="BE45" s="4">
        <f>'a9'!Y45</f>
        <v>47317.870433600176</v>
      </c>
      <c r="BF45" s="4">
        <f t="shared" si="38"/>
        <v>256822.25656936163</v>
      </c>
      <c r="BG45" s="6">
        <f t="shared" si="15"/>
        <v>0.35068005901496752</v>
      </c>
      <c r="BH45" s="6">
        <f t="shared" si="71"/>
        <v>12.456139515926219</v>
      </c>
      <c r="BI45" s="225">
        <f t="shared" si="17"/>
        <v>0.48687252322591384</v>
      </c>
      <c r="BJ45" s="4">
        <f>'a7'!V45</f>
        <v>120774.61227487602</v>
      </c>
      <c r="BK45" s="4">
        <f>'a8'!O44</f>
        <v>2497.7287678320768</v>
      </c>
      <c r="BL45" s="4">
        <f>'a13'!AE45</f>
        <v>6358.2756759976191</v>
      </c>
      <c r="BM45" s="4">
        <f>'a16'!AB46</f>
        <v>-6728.277889881665</v>
      </c>
      <c r="BN45" s="4">
        <f>'a15'!DI45</f>
        <v>195601.17374504081</v>
      </c>
      <c r="BO45" s="4">
        <f>'a9'!AC45</f>
        <v>60208.907127572071</v>
      </c>
      <c r="BP45" s="4">
        <f t="shared" si="39"/>
        <v>255796.87667846071</v>
      </c>
      <c r="BQ45" s="6">
        <f t="shared" si="18"/>
        <v>0.34847781737109002</v>
      </c>
      <c r="BR45" s="6">
        <f t="shared" si="72"/>
        <v>12.4521389580385</v>
      </c>
      <c r="BS45" s="225">
        <f t="shared" si="20"/>
        <v>0.48443749284741422</v>
      </c>
      <c r="BT45" s="4">
        <f>'a7'!Y45</f>
        <v>114073.87119492918</v>
      </c>
      <c r="BU45" s="4">
        <f>'a8'!Q44</f>
        <v>1452.0350227369556</v>
      </c>
      <c r="BV45" s="4">
        <f>'a13'!AI45</f>
        <v>5131.844692180649</v>
      </c>
      <c r="BW45" s="4">
        <f>'a16'!AF46</f>
        <v>-5976.8885265630497</v>
      </c>
      <c r="BX45" s="4">
        <f>'a15'!DY45</f>
        <v>203121.92627170289</v>
      </c>
      <c r="BY45" s="4">
        <f>'a9'!AG45</f>
        <v>71015.034946886139</v>
      </c>
      <c r="BZ45" s="4">
        <f t="shared" si="40"/>
        <v>245335.71868536354</v>
      </c>
      <c r="CA45" s="6">
        <f t="shared" si="21"/>
        <v>0.32601004910294235</v>
      </c>
      <c r="CB45" s="6">
        <f t="shared" si="73"/>
        <v>12.410382831897934</v>
      </c>
      <c r="CC45" s="225">
        <f t="shared" si="23"/>
        <v>0.45902167872987376</v>
      </c>
      <c r="CD45" s="4">
        <f>'a7'!AB45</f>
        <v>182070.0265379232</v>
      </c>
      <c r="CE45" s="4">
        <f>'a8'!S44</f>
        <v>1504.2154009042424</v>
      </c>
      <c r="CF45" s="4">
        <f>'a13'!AM45</f>
        <v>39173.07469867351</v>
      </c>
      <c r="CG45" s="4">
        <f>'a16'!AJ46</f>
        <v>-7619.0976739692887</v>
      </c>
      <c r="CH45" s="4">
        <f>'a15'!EO45</f>
        <v>221934.09244633623</v>
      </c>
      <c r="CI45" s="4">
        <f>'a9'!AK45</f>
        <v>296104.37899884884</v>
      </c>
      <c r="CJ45" s="4">
        <f t="shared" si="41"/>
        <v>139453.71701011481</v>
      </c>
      <c r="CK45" s="6">
        <f t="shared" si="24"/>
        <v>9.8603840442595389E-2</v>
      </c>
      <c r="CL45" s="6">
        <f t="shared" si="74"/>
        <v>11.845488047487887</v>
      </c>
      <c r="CM45" s="225">
        <f t="shared" si="26"/>
        <v>0.11518564403158246</v>
      </c>
      <c r="CN45" s="4">
        <f>'a7'!AE45</f>
        <v>240177.01665004724</v>
      </c>
      <c r="CO45" s="4">
        <f>'a8'!U44</f>
        <v>1915.6005849127453</v>
      </c>
      <c r="CP45" s="4">
        <f>'a13'!AQ45</f>
        <v>3858.9456138965465</v>
      </c>
      <c r="CQ45" s="4">
        <f>'a16'!AN46</f>
        <v>-7810.153516485545</v>
      </c>
      <c r="CR45" s="4">
        <f>'a15'!FE45</f>
        <v>199772.0946877453</v>
      </c>
      <c r="CS45" s="4">
        <f>'a9'!AO45</f>
        <v>258088.56263256806</v>
      </c>
      <c r="CT45" s="4">
        <f t="shared" si="43"/>
        <v>177909.34080263542</v>
      </c>
      <c r="CU45" s="6">
        <f t="shared" si="27"/>
        <v>0.18119623074465757</v>
      </c>
      <c r="CV45" s="6">
        <f t="shared" si="75"/>
        <v>12.089029378192546</v>
      </c>
      <c r="CW45" s="225">
        <f t="shared" si="29"/>
        <v>0.26342260380823884</v>
      </c>
      <c r="CX45" s="4">
        <f>'a7'!AH45</f>
        <v>130880.75367926553</v>
      </c>
      <c r="CY45" s="4">
        <f>'a8'!W44</f>
        <v>1797.8783644291329</v>
      </c>
      <c r="CZ45" s="4">
        <f>'a13'!AU45</f>
        <v>20330.135295110111</v>
      </c>
      <c r="DA45" s="4">
        <f>'a16'!AR46</f>
        <v>-6670.2039994565584</v>
      </c>
      <c r="DB45" s="4">
        <f>'a15'!FU45</f>
        <v>206212.64356231838</v>
      </c>
      <c r="DC45" s="4">
        <f>'a9'!AS45</f>
        <v>55388.749804239727</v>
      </c>
      <c r="DD45" s="4">
        <f t="shared" si="42"/>
        <v>295364.57873299776</v>
      </c>
      <c r="DE45" s="6">
        <f t="shared" si="30"/>
        <v>0.43345865422022822</v>
      </c>
      <c r="DF45" s="6">
        <f t="shared" si="76"/>
        <v>12.59596573238732</v>
      </c>
      <c r="DG45" s="225">
        <f t="shared" si="32"/>
        <v>0.57198092419134283</v>
      </c>
    </row>
    <row r="46" spans="1:111" x14ac:dyDescent="0.2">
      <c r="A46" s="1">
        <v>2021</v>
      </c>
      <c r="B46" s="4">
        <f>'a7'!D46</f>
        <v>136923.8656288108</v>
      </c>
      <c r="C46" s="4">
        <f>'a8'!C45</f>
        <v>2249.3542341050165</v>
      </c>
      <c r="D46" s="4">
        <f>'a13'!G46</f>
        <v>37517.950823448366</v>
      </c>
      <c r="E46" s="4">
        <f>'a16'!D47</f>
        <v>-7272.3284400456496</v>
      </c>
      <c r="F46" s="4">
        <f>'a15'!Q46</f>
        <v>195147.25990278227</v>
      </c>
      <c r="G46" s="4">
        <f>'a9'!E46</f>
        <v>91439.515185746655</v>
      </c>
      <c r="H46" s="4">
        <f t="shared" si="33"/>
        <v>270877.23272924911</v>
      </c>
      <c r="I46" s="6">
        <f t="shared" si="0"/>
        <v>0.3808663871043686</v>
      </c>
      <c r="J46" s="6">
        <f t="shared" ref="J46:J47" si="77">LN(H46)</f>
        <v>12.50942098145997</v>
      </c>
      <c r="K46" s="225">
        <f t="shared" si="2"/>
        <v>0.5193034968118555</v>
      </c>
      <c r="L46" s="4">
        <f>'a7'!G46</f>
        <v>197388.89226192283</v>
      </c>
      <c r="M46" s="4">
        <f>'a8'!E45</f>
        <v>2119.3193892110135</v>
      </c>
      <c r="N46" s="4">
        <f>'a13'!K46</f>
        <v>148799.23136918474</v>
      </c>
      <c r="O46" s="4">
        <f>'a16'!H47</f>
        <v>-8200.110539466983</v>
      </c>
      <c r="P46" s="4">
        <f>'a15'!AG46</f>
        <v>172203.32898867599</v>
      </c>
      <c r="Q46" s="4">
        <f>'a9'!I46</f>
        <v>93601.451668982976</v>
      </c>
      <c r="R46" s="4">
        <f t="shared" si="34"/>
        <v>416589.89041133365</v>
      </c>
      <c r="S46" s="6">
        <f t="shared" si="3"/>
        <v>0.69381818734457679</v>
      </c>
      <c r="T46" s="6">
        <f t="shared" ref="T46:T47" si="78">LN(R46)</f>
        <v>12.939857540619061</v>
      </c>
      <c r="U46" s="225">
        <f t="shared" si="5"/>
        <v>0.78129848025820292</v>
      </c>
      <c r="V46" s="4">
        <f>'a7'!J46</f>
        <v>82321.304114523256</v>
      </c>
      <c r="W46" s="4">
        <f>'a8'!G45</f>
        <v>1153.3740817723722</v>
      </c>
      <c r="X46" s="4">
        <f>'a13'!O46</f>
        <v>195.58762261506644</v>
      </c>
      <c r="Y46" s="4">
        <f>'a16'!L47</f>
        <v>-5673.5137251985379</v>
      </c>
      <c r="Z46" s="4">
        <f>'a15'!AW46</f>
        <v>183671.07069071895</v>
      </c>
      <c r="AA46" s="4">
        <f>'a9'!M46</f>
        <v>55539.430658533747</v>
      </c>
      <c r="AB46" s="4">
        <f t="shared" si="35"/>
        <v>204975.018044125</v>
      </c>
      <c r="AC46" s="6">
        <f t="shared" si="6"/>
        <v>0.23932606347288196</v>
      </c>
      <c r="AD46" s="6">
        <f t="shared" ref="AD46:AD47" si="79">LN(AB46)</f>
        <v>12.230643387495231</v>
      </c>
      <c r="AE46" s="225">
        <f t="shared" si="8"/>
        <v>0.3496191854729363</v>
      </c>
      <c r="AF46" s="4">
        <f>'a7'!M46</f>
        <v>103921.5607835921</v>
      </c>
      <c r="AG46" s="4">
        <f>'a8'!I45</f>
        <v>1481.1362645363374</v>
      </c>
      <c r="AH46" s="4">
        <f>'a13'!S46</f>
        <v>8693.6290588696756</v>
      </c>
      <c r="AI46" s="4">
        <f>'a16'!P47</f>
        <v>-5594.1489582357744</v>
      </c>
      <c r="AJ46" s="4">
        <f>'a15'!BM46</f>
        <v>158624.11437171671</v>
      </c>
      <c r="AK46" s="4">
        <f>'a9'!Q46</f>
        <v>97104.31289140787</v>
      </c>
      <c r="AL46" s="4">
        <f t="shared" si="36"/>
        <v>168540.84236453485</v>
      </c>
      <c r="AM46" s="6">
        <f t="shared" si="9"/>
        <v>0.16107520283678745</v>
      </c>
      <c r="AN46" s="6">
        <f t="shared" ref="AN46:AN47" si="80">LN(AL46)</f>
        <v>12.034933387323436</v>
      </c>
      <c r="AO46" s="225">
        <f t="shared" si="11"/>
        <v>0.23049585088568372</v>
      </c>
      <c r="AP46" s="4">
        <f>'a7'!P46</f>
        <v>92942.354723432669</v>
      </c>
      <c r="AQ46" s="4">
        <f>'a8'!K45</f>
        <v>1049.5674011952424</v>
      </c>
      <c r="AR46" s="4">
        <f>'a13'!W46</f>
        <v>30462.629780443785</v>
      </c>
      <c r="AS46" s="4">
        <f>'a16'!T47</f>
        <v>-5741.9616725099868</v>
      </c>
      <c r="AT46" s="4">
        <f>'a15'!CC46</f>
        <v>177831.65611028447</v>
      </c>
      <c r="AU46" s="4">
        <f>'a9'!U46</f>
        <v>107375.40511649905</v>
      </c>
      <c r="AV46" s="4">
        <f t="shared" si="37"/>
        <v>188119.27382515185</v>
      </c>
      <c r="AW46" s="6">
        <f t="shared" si="12"/>
        <v>0.20312443499647886</v>
      </c>
      <c r="AX46" s="6">
        <f t="shared" ref="AX46:AX47" si="81">LN(AV46)</f>
        <v>12.144831475883301</v>
      </c>
      <c r="AY46" s="225">
        <f t="shared" si="14"/>
        <v>0.29738781737960102</v>
      </c>
      <c r="AZ46" s="4">
        <f>'a7'!S46</f>
        <v>110578.02011661195</v>
      </c>
      <c r="BA46" s="4">
        <f>'a8'!M45</f>
        <v>2658.2999106394991</v>
      </c>
      <c r="BB46" s="4">
        <f>'a13'!AA46</f>
        <v>22080.148352460237</v>
      </c>
      <c r="BC46" s="4">
        <f>'a16'!X47</f>
        <v>-6468.2055925573895</v>
      </c>
      <c r="BD46" s="4">
        <f>'a15'!CS46</f>
        <v>190341.24775846823</v>
      </c>
      <c r="BE46" s="4">
        <f>'a9'!Y46</f>
        <v>48332.926749518345</v>
      </c>
      <c r="BF46" s="4">
        <f t="shared" si="38"/>
        <v>268198.28388546465</v>
      </c>
      <c r="BG46" s="6">
        <f t="shared" si="15"/>
        <v>0.37511272179656158</v>
      </c>
      <c r="BH46" s="6">
        <f t="shared" ref="BH46:BH47" si="82">LN(BF46)</f>
        <v>12.4994818511719</v>
      </c>
      <c r="BI46" s="225">
        <f t="shared" si="17"/>
        <v>0.51325381952519311</v>
      </c>
      <c r="BJ46" s="4">
        <f>'a7'!V46</f>
        <v>123198.34787806465</v>
      </c>
      <c r="BK46" s="4">
        <f>'a8'!O45</f>
        <v>2536.1650957710053</v>
      </c>
      <c r="BL46" s="4">
        <f>'a13'!AE46</f>
        <v>8189.7473875394617</v>
      </c>
      <c r="BM46" s="4">
        <f>'a16'!AB47</f>
        <v>-7161.418879003415</v>
      </c>
      <c r="BN46" s="4">
        <f>'a15'!DI46</f>
        <v>197508.99116325303</v>
      </c>
      <c r="BO46" s="4">
        <f>'a9'!AC46</f>
        <v>61158.211246913037</v>
      </c>
      <c r="BP46" s="4">
        <f t="shared" si="39"/>
        <v>260577.4563029407</v>
      </c>
      <c r="BQ46" s="6">
        <f t="shared" si="18"/>
        <v>0.35874522326067881</v>
      </c>
      <c r="BR46" s="6">
        <f t="shared" ref="BR46:BR47" si="83">LN(BP46)</f>
        <v>12.470655433035091</v>
      </c>
      <c r="BS46" s="225">
        <f t="shared" si="20"/>
        <v>0.49570796571267017</v>
      </c>
      <c r="BT46" s="4">
        <f>'a7'!Y46</f>
        <v>114258.39341803144</v>
      </c>
      <c r="BU46" s="4">
        <f>'a8'!Q45</f>
        <v>1418.8993077208238</v>
      </c>
      <c r="BV46" s="4">
        <f>'a13'!AI46</f>
        <v>10037.34016126142</v>
      </c>
      <c r="BW46" s="4">
        <f>'a16'!AF47</f>
        <v>-6171.8383841293144</v>
      </c>
      <c r="BX46" s="4">
        <f>'a15'!DY46</f>
        <v>204587.44526951588</v>
      </c>
      <c r="BY46" s="4">
        <f>'a9'!AG46</f>
        <v>72270.542986769302</v>
      </c>
      <c r="BZ46" s="4">
        <f t="shared" si="40"/>
        <v>250440.79747791012</v>
      </c>
      <c r="CA46" s="6">
        <f t="shared" si="21"/>
        <v>0.33697439237901722</v>
      </c>
      <c r="CB46" s="6">
        <f t="shared" ref="CB46:CB47" si="84">LN(BZ46)</f>
        <v>12.430977834161437</v>
      </c>
      <c r="CC46" s="225">
        <f t="shared" si="23"/>
        <v>0.47155729440258837</v>
      </c>
      <c r="CD46" s="4">
        <f>'a7'!AB46</f>
        <v>180483.86972461507</v>
      </c>
      <c r="CE46" s="4">
        <f>'a8'!S45</f>
        <v>1518.3551409552535</v>
      </c>
      <c r="CF46" s="4">
        <f>'a13'!AM46</f>
        <v>90240.111174302612</v>
      </c>
      <c r="CG46" s="4">
        <f>'a16'!AJ47</f>
        <v>-8344.0901876482385</v>
      </c>
      <c r="CH46" s="4">
        <f>'a15'!EO46</f>
        <v>225110.08735665321</v>
      </c>
      <c r="CI46" s="4">
        <f>'a9'!AK46</f>
        <v>304201.39833781659</v>
      </c>
      <c r="CJ46" s="4">
        <f t="shared" si="41"/>
        <v>183288.57973010605</v>
      </c>
      <c r="CK46" s="6">
        <f t="shared" si="24"/>
        <v>0.19274939663328663</v>
      </c>
      <c r="CL46" s="6">
        <f t="shared" ref="CL46:CL47" si="85">LN(CJ46)</f>
        <v>12.118817128177653</v>
      </c>
      <c r="CM46" s="225">
        <f t="shared" si="26"/>
        <v>0.28155359407425784</v>
      </c>
      <c r="CN46" s="4">
        <f>'a7'!AE46</f>
        <v>237686.02769562032</v>
      </c>
      <c r="CO46" s="4">
        <f>'a8'!U45</f>
        <v>1901.6001467664335</v>
      </c>
      <c r="CP46" s="4">
        <f>'a13'!AQ46</f>
        <v>13629.383154673204</v>
      </c>
      <c r="CQ46" s="4">
        <f>'a16'!AN47</f>
        <v>-9528.9391930809088</v>
      </c>
      <c r="CR46" s="4">
        <f>'a15'!FE46</f>
        <v>201085.8327250602</v>
      </c>
      <c r="CS46" s="4">
        <f>'a9'!AO46</f>
        <v>264261.97882802365</v>
      </c>
      <c r="CT46" s="4">
        <f t="shared" si="43"/>
        <v>178610.32555424917</v>
      </c>
      <c r="CU46" s="6">
        <f t="shared" si="27"/>
        <v>0.18270175842803213</v>
      </c>
      <c r="CV46" s="6">
        <f t="shared" ref="CV46:CV47" si="86">LN(CT46)</f>
        <v>12.092961759606958</v>
      </c>
      <c r="CW46" s="225">
        <f t="shared" si="29"/>
        <v>0.26581613702852641</v>
      </c>
      <c r="CX46" s="4">
        <f>'a7'!AH46</f>
        <v>135065.85939600109</v>
      </c>
      <c r="CY46" s="4">
        <f>'a8'!W45</f>
        <v>1864.6689619480107</v>
      </c>
      <c r="CZ46" s="4">
        <f>'a13'!AU46</f>
        <v>56166.546993377036</v>
      </c>
      <c r="DA46" s="4">
        <f>'a16'!AR47</f>
        <v>-7456.0046461651509</v>
      </c>
      <c r="DB46" s="4">
        <f>'a15'!FU46</f>
        <v>210318.04128839722</v>
      </c>
      <c r="DC46" s="4">
        <f>'a9'!AS46</f>
        <v>56301.918531075753</v>
      </c>
      <c r="DD46" s="4">
        <f t="shared" si="42"/>
        <v>337792.52450053446</v>
      </c>
      <c r="DE46" s="6">
        <f t="shared" si="30"/>
        <v>0.52458252924702398</v>
      </c>
      <c r="DF46" s="6">
        <f t="shared" ref="DF46:DF47" si="87">LN(DD46)</f>
        <v>12.730187153153992</v>
      </c>
      <c r="DG46" s="225">
        <f t="shared" si="32"/>
        <v>0.65367783901802257</v>
      </c>
    </row>
    <row r="47" spans="1:111" x14ac:dyDescent="0.2">
      <c r="A47" s="1">
        <v>2022</v>
      </c>
      <c r="B47" s="4">
        <f>'a7'!D47</f>
        <v>136893.85234729439</v>
      </c>
      <c r="C47" s="4">
        <f>'a8'!C46</f>
        <v>2231.3834824149844</v>
      </c>
      <c r="D47" s="4">
        <f>'a13'!G47</f>
        <v>57950.608730415712</v>
      </c>
      <c r="E47" s="4">
        <f>'a16'!D48</f>
        <v>-4155.4445953410122</v>
      </c>
      <c r="F47" s="4">
        <f>'a15'!Q47</f>
        <v>195380.02564857996</v>
      </c>
      <c r="G47" s="4">
        <f>'a9'!E47</f>
        <v>92051.779227034524</v>
      </c>
      <c r="H47" s="4">
        <f t="shared" si="33"/>
        <v>294017.2629039145</v>
      </c>
      <c r="I47" s="6">
        <f t="shared" si="0"/>
        <v>0.43056498032181045</v>
      </c>
      <c r="J47" s="6">
        <f t="shared" si="77"/>
        <v>12.591393761957276</v>
      </c>
      <c r="K47" s="225">
        <f t="shared" si="2"/>
        <v>0.56919809059682491</v>
      </c>
      <c r="L47" s="4">
        <f>'a7'!G47</f>
        <v>194527.4680599577</v>
      </c>
      <c r="M47" s="4">
        <f>'a8'!E46</f>
        <v>2162.5874257492828</v>
      </c>
      <c r="N47" s="4">
        <f>'a13'!K47</f>
        <v>206608.87233108195</v>
      </c>
      <c r="O47" s="4">
        <f>'a16'!H48</f>
        <v>-4513.2913354369211</v>
      </c>
      <c r="P47" s="4">
        <f>'a15'!AG47</f>
        <v>174360.6601162992</v>
      </c>
      <c r="Q47" s="4">
        <f>'a9'!I47</f>
        <v>94748.269652390882</v>
      </c>
      <c r="R47" s="4">
        <f t="shared" si="34"/>
        <v>476235.43951951107</v>
      </c>
      <c r="S47" s="6">
        <f t="shared" si="3"/>
        <v>0.82192086741816173</v>
      </c>
      <c r="T47" s="6">
        <f t="shared" si="78"/>
        <v>13.0736676317683</v>
      </c>
      <c r="U47" s="225">
        <f t="shared" si="5"/>
        <v>0.86274502997528191</v>
      </c>
      <c r="V47" s="4">
        <f>'a7'!J47</f>
        <v>83271.037538947334</v>
      </c>
      <c r="W47" s="4">
        <f>'a8'!G46</f>
        <v>1130.2948933396326</v>
      </c>
      <c r="X47" s="4">
        <f>'a13'!O47</f>
        <v>264.35474601950341</v>
      </c>
      <c r="Y47" s="4">
        <f>'a16'!L48</f>
        <v>-3106.84820180222</v>
      </c>
      <c r="Z47" s="4">
        <f>'a15'!AW47</f>
        <v>189971.99140398172</v>
      </c>
      <c r="AA47" s="4">
        <f>'a9'!M47</f>
        <v>55052.904761950638</v>
      </c>
      <c r="AB47" s="4">
        <f t="shared" si="35"/>
        <v>215347.63072519572</v>
      </c>
      <c r="AC47" s="6">
        <f t="shared" si="6"/>
        <v>0.261603660102942</v>
      </c>
      <c r="AD47" s="6">
        <f t="shared" si="79"/>
        <v>12.280008888449112</v>
      </c>
      <c r="AE47" s="225">
        <f t="shared" si="8"/>
        <v>0.37966661831762738</v>
      </c>
      <c r="AF47" s="4">
        <f>'a7'!M47</f>
        <v>103735.3342508215</v>
      </c>
      <c r="AG47" s="4">
        <f>'a8'!I46</f>
        <v>1447.4334877977651</v>
      </c>
      <c r="AH47" s="4">
        <f>'a13'!S47</f>
        <v>7866.6917998422041</v>
      </c>
      <c r="AI47" s="4">
        <f>'a16'!P48</f>
        <v>-3024.6506169930849</v>
      </c>
      <c r="AJ47" s="4">
        <f>'a15'!BM47</f>
        <v>159702.7892358652</v>
      </c>
      <c r="AK47" s="4">
        <f>'a9'!Q47</f>
        <v>96445.3255526844</v>
      </c>
      <c r="AL47" s="4">
        <f t="shared" si="36"/>
        <v>171834.83911685142</v>
      </c>
      <c r="AM47" s="6">
        <f t="shared" si="9"/>
        <v>0.16814982648322455</v>
      </c>
      <c r="AN47" s="6">
        <f t="shared" si="80"/>
        <v>12.054289056779309</v>
      </c>
      <c r="AO47" s="225">
        <f t="shared" si="11"/>
        <v>0.24227711850986366</v>
      </c>
      <c r="AP47" s="4">
        <f>'a7'!P47</f>
        <v>92505.041618062838</v>
      </c>
      <c r="AQ47" s="4">
        <f>'a8'!K46</f>
        <v>1025.6232823899247</v>
      </c>
      <c r="AR47" s="4">
        <f>'a13'!W47</f>
        <v>24891.244612676353</v>
      </c>
      <c r="AS47" s="4">
        <f>'a16'!T48</f>
        <v>-3173.3839349229556</v>
      </c>
      <c r="AT47" s="4">
        <f>'a15'!CC47</f>
        <v>178729.49957010179</v>
      </c>
      <c r="AU47" s="4">
        <f>'a9'!U47</f>
        <v>106844.06304300905</v>
      </c>
      <c r="AV47" s="4">
        <f t="shared" si="37"/>
        <v>186108.33882290896</v>
      </c>
      <c r="AW47" s="6">
        <f t="shared" si="12"/>
        <v>0.19880548467926606</v>
      </c>
      <c r="AX47" s="6">
        <f t="shared" si="81"/>
        <v>12.134084249917233</v>
      </c>
      <c r="AY47" s="225">
        <f t="shared" si="14"/>
        <v>0.29084627431324334</v>
      </c>
      <c r="AZ47" s="4">
        <f>'a7'!S47</f>
        <v>111483.85644764367</v>
      </c>
      <c r="BA47" s="4">
        <f>'a8'!M46</f>
        <v>2628.6770809889426</v>
      </c>
      <c r="BB47" s="4">
        <f>'a13'!AA47</f>
        <v>23207.607586053004</v>
      </c>
      <c r="BC47" s="4">
        <f>'a16'!X48</f>
        <v>-3581.4037905392693</v>
      </c>
      <c r="BD47" s="4">
        <f>'a15'!CS47</f>
        <v>190575.24290241493</v>
      </c>
      <c r="BE47" s="4">
        <f>'a9'!Y47</f>
        <v>48911.857881477699</v>
      </c>
      <c r="BF47" s="4">
        <f t="shared" si="38"/>
        <v>272773.44526409463</v>
      </c>
      <c r="BG47" s="6">
        <f t="shared" si="15"/>
        <v>0.38493894425800096</v>
      </c>
      <c r="BH47" s="6">
        <f t="shared" si="82"/>
        <v>12.516396858806184</v>
      </c>
      <c r="BI47" s="225">
        <f t="shared" si="17"/>
        <v>0.52354952292407886</v>
      </c>
      <c r="BJ47" s="4">
        <f>'a7'!V47</f>
        <v>123212.39933678765</v>
      </c>
      <c r="BK47" s="4">
        <f>'a8'!O46</f>
        <v>2521.8184117708633</v>
      </c>
      <c r="BL47" s="4">
        <f>'a13'!AE47</f>
        <v>8870.209097979463</v>
      </c>
      <c r="BM47" s="4">
        <f>'a16'!AB48</f>
        <v>-3986.4585682078186</v>
      </c>
      <c r="BN47" s="4">
        <f>'a15'!DI47</f>
        <v>197787.97195421188</v>
      </c>
      <c r="BO47" s="4">
        <f>'a9'!AC47</f>
        <v>61251.36177690795</v>
      </c>
      <c r="BP47" s="4">
        <f t="shared" si="39"/>
        <v>264632.76004386327</v>
      </c>
      <c r="BQ47" s="6">
        <f t="shared" si="18"/>
        <v>0.36745493061507706</v>
      </c>
      <c r="BR47" s="6">
        <f t="shared" si="83"/>
        <v>12.486098332688787</v>
      </c>
      <c r="BS47" s="225">
        <f t="shared" si="20"/>
        <v>0.50510763716956941</v>
      </c>
      <c r="BT47" s="4">
        <f>'a7'!Y47</f>
        <v>113395.60290194879</v>
      </c>
      <c r="BU47" s="4">
        <f>'a8'!Q46</f>
        <v>1381.8803767323059</v>
      </c>
      <c r="BV47" s="4">
        <f>'a13'!AI47</f>
        <v>14063.94340572309</v>
      </c>
      <c r="BW47" s="4">
        <f>'a16'!AF48</f>
        <v>-3499.8491180371939</v>
      </c>
      <c r="BX47" s="4">
        <f>'a15'!DY47</f>
        <v>204979.32138731013</v>
      </c>
      <c r="BY47" s="4">
        <f>'a9'!AG47</f>
        <v>73137.821957113483</v>
      </c>
      <c r="BZ47" s="4">
        <f t="shared" si="40"/>
        <v>255801.19661983135</v>
      </c>
      <c r="CA47" s="6">
        <f t="shared" si="21"/>
        <v>0.34848709544926371</v>
      </c>
      <c r="CB47" s="6">
        <f t="shared" si="84"/>
        <v>12.452155846066804</v>
      </c>
      <c r="CC47" s="225">
        <f t="shared" si="23"/>
        <v>0.48444777212923112</v>
      </c>
      <c r="CD47" s="4">
        <f>'a7'!AB47</f>
        <v>178137.47661132584</v>
      </c>
      <c r="CE47" s="4">
        <f>'a8'!S46</f>
        <v>1510.4522446762924</v>
      </c>
      <c r="CF47" s="4">
        <f>'a13'!AM47</f>
        <v>133296.25837988188</v>
      </c>
      <c r="CG47" s="4">
        <f>'a16'!AJ48</f>
        <v>-5606.9274789255542</v>
      </c>
      <c r="CH47" s="4">
        <f>'a15'!EO47</f>
        <v>227063.51277623864</v>
      </c>
      <c r="CI47" s="4">
        <f>'a9'!AK47</f>
        <v>309407.82763296022</v>
      </c>
      <c r="CJ47" s="4">
        <f t="shared" si="41"/>
        <v>223482.49265556055</v>
      </c>
      <c r="CK47" s="6">
        <f t="shared" si="24"/>
        <v>0.27907516687737521</v>
      </c>
      <c r="CL47" s="6">
        <f t="shared" si="85"/>
        <v>12.317088357330286</v>
      </c>
      <c r="CM47" s="225">
        <f t="shared" si="26"/>
        <v>0.40223587882538092</v>
      </c>
      <c r="CN47" s="4">
        <f>'a7'!AE47</f>
        <v>234338.79133544842</v>
      </c>
      <c r="CO47" s="4">
        <f>'a8'!U46</f>
        <v>1863.5494298394478</v>
      </c>
      <c r="CP47" s="4">
        <f>'a13'!AQ47</f>
        <v>38588.742155290267</v>
      </c>
      <c r="CQ47" s="4">
        <f>'a16'!AN48</f>
        <v>-6071.4706500279408</v>
      </c>
      <c r="CR47" s="4">
        <f>'a15'!FE47</f>
        <v>200596.372191606</v>
      </c>
      <c r="CS47" s="4">
        <f>'a9'!AO47</f>
        <v>266977.6321965587</v>
      </c>
      <c r="CT47" s="4">
        <f t="shared" si="43"/>
        <v>200474.80283575814</v>
      </c>
      <c r="CU47" s="6">
        <f t="shared" si="27"/>
        <v>0.22966080533175665</v>
      </c>
      <c r="CV47" s="6">
        <f t="shared" si="86"/>
        <v>12.208443846189315</v>
      </c>
      <c r="CW47" s="225">
        <f t="shared" si="29"/>
        <v>0.33610693068602276</v>
      </c>
      <c r="CX47" s="4">
        <f>'a7'!AH47</f>
        <v>137436.2900808327</v>
      </c>
      <c r="CY47" s="4">
        <f>'a8'!W46</f>
        <v>1877.5597360403742</v>
      </c>
      <c r="CZ47" s="4">
        <f>'a13'!AU47</f>
        <v>74492.441700285839</v>
      </c>
      <c r="DA47" s="4">
        <f>'a16'!AR48</f>
        <v>-4172.4845496154949</v>
      </c>
      <c r="DB47" s="4">
        <f>'a15'!FU47</f>
        <v>209201.75143539725</v>
      </c>
      <c r="DC47" s="4">
        <f>'a9'!AS47</f>
        <v>56362.882312333626</v>
      </c>
      <c r="DD47" s="4">
        <f t="shared" si="42"/>
        <v>360595.11635456671</v>
      </c>
      <c r="DE47" s="6">
        <f t="shared" si="30"/>
        <v>0.5735563952404068</v>
      </c>
      <c r="DF47" s="6">
        <f t="shared" si="87"/>
        <v>12.795511046549736</v>
      </c>
      <c r="DG47" s="225">
        <f t="shared" si="32"/>
        <v>0.69343870970778065</v>
      </c>
    </row>
    <row r="48" spans="1:111" x14ac:dyDescent="0.2">
      <c r="A48" s="1">
        <v>2023</v>
      </c>
      <c r="B48" s="4">
        <f>'a7'!D48</f>
        <v>135165.94515586519</v>
      </c>
      <c r="C48" s="4">
        <f>'a8'!C47</f>
        <v>2191.3824799562717</v>
      </c>
      <c r="D48" s="4">
        <f>'a13'!G48</f>
        <v>36352.291398380534</v>
      </c>
      <c r="E48" s="4">
        <f>'a16'!D49</f>
        <v>-6575.6286459980829</v>
      </c>
      <c r="F48" s="4">
        <f>'a15'!Q48</f>
        <v>195129.43922677208</v>
      </c>
      <c r="G48" s="4">
        <f>'a9'!E48</f>
        <v>91580.388346579042</v>
      </c>
      <c r="H48" s="4">
        <f t="shared" si="33"/>
        <v>268491.65878844069</v>
      </c>
      <c r="I48" s="6">
        <f t="shared" si="0"/>
        <v>0.37574281258957948</v>
      </c>
      <c r="J48" s="6">
        <f t="shared" ref="J48" si="88">LN(H48)</f>
        <v>12.50057512648366</v>
      </c>
      <c r="K48" s="225">
        <f t="shared" si="2"/>
        <v>0.51391926636308827</v>
      </c>
      <c r="L48" s="4">
        <f>'a7'!G48</f>
        <v>191519.13038798902</v>
      </c>
      <c r="M48" s="4">
        <f>'a8'!E47</f>
        <v>2233.8907569241251</v>
      </c>
      <c r="N48" s="4">
        <f>'a13'!K48</f>
        <v>76491.368535730755</v>
      </c>
      <c r="O48" s="4">
        <f>'a16'!H49</f>
        <v>-6659.2810335169888</v>
      </c>
      <c r="P48" s="4">
        <f>'a15'!AG48</f>
        <v>175704.61533835571</v>
      </c>
      <c r="Q48" s="4">
        <f>'a9'!I48</f>
        <v>95249.67370663675</v>
      </c>
      <c r="R48" s="4">
        <f t="shared" si="34"/>
        <v>341806.15952192171</v>
      </c>
      <c r="S48" s="6">
        <f t="shared" si="3"/>
        <v>0.53320274334119533</v>
      </c>
      <c r="T48" s="6">
        <f t="shared" ref="T48" si="89">LN(R48)</f>
        <v>12.741999070337771</v>
      </c>
      <c r="U48" s="225">
        <f t="shared" si="5"/>
        <v>0.66086743056452069</v>
      </c>
      <c r="V48" s="4">
        <f>'a7'!J48</f>
        <v>82498.143489548849</v>
      </c>
      <c r="W48" s="4">
        <f>'a8'!G47</f>
        <v>1096.2448518295173</v>
      </c>
      <c r="X48" s="4">
        <f>'a13'!O48</f>
        <v>177.19818215071982</v>
      </c>
      <c r="Y48" s="4">
        <f>'a16'!L49</f>
        <v>-5004.5703894298485</v>
      </c>
      <c r="Z48" s="4">
        <f>'a15'!AW48</f>
        <v>191008.02926055071</v>
      </c>
      <c r="AA48" s="4">
        <f>'a9'!M48</f>
        <v>54138.620751383336</v>
      </c>
      <c r="AB48" s="4">
        <f t="shared" si="35"/>
        <v>214540.17979143708</v>
      </c>
      <c r="AC48" s="6">
        <f t="shared" si="6"/>
        <v>0.25986947154756795</v>
      </c>
      <c r="AD48" s="6">
        <f t="shared" ref="AD48" si="90">LN(AB48)</f>
        <v>12.27625231818331</v>
      </c>
      <c r="AE48" s="225">
        <f t="shared" si="8"/>
        <v>0.37738009654418292</v>
      </c>
      <c r="AF48" s="4">
        <f>'a7'!M48</f>
        <v>102726.39675300951</v>
      </c>
      <c r="AG48" s="4">
        <f>'a8'!I47</f>
        <v>1407.5135212692392</v>
      </c>
      <c r="AH48" s="4">
        <f>'a13'!S48</f>
        <v>5181.5581380653794</v>
      </c>
      <c r="AI48" s="4">
        <f>'a16'!P49</f>
        <v>-4968.6421375896061</v>
      </c>
      <c r="AJ48" s="4">
        <f>'a15'!BM48</f>
        <v>160748.11373455121</v>
      </c>
      <c r="AK48" s="4">
        <f>'a9'!Q48</f>
        <v>95196.894691100373</v>
      </c>
      <c r="AL48" s="4">
        <f t="shared" si="36"/>
        <v>168490.53179693615</v>
      </c>
      <c r="AM48" s="6">
        <f t="shared" si="9"/>
        <v>0.16096714919922719</v>
      </c>
      <c r="AN48" s="6">
        <f t="shared" ref="AN48" si="91">LN(AL48)</f>
        <v>12.034634836079668</v>
      </c>
      <c r="AO48" s="225">
        <f t="shared" si="11"/>
        <v>0.23031413089349334</v>
      </c>
      <c r="AP48" s="4">
        <f>'a7'!P48</f>
        <v>91231.569713647128</v>
      </c>
      <c r="AQ48" s="4">
        <f>'a8'!K47</f>
        <v>998.57440068092501</v>
      </c>
      <c r="AR48" s="4">
        <f>'a13'!W48</f>
        <v>16511.609144256385</v>
      </c>
      <c r="AS48" s="4">
        <f>'a16'!T49</f>
        <v>-5030.5927328020325</v>
      </c>
      <c r="AT48" s="4">
        <f>'a15'!CC48</f>
        <v>180023.65348591298</v>
      </c>
      <c r="AU48" s="4">
        <f>'a9'!U48</f>
        <v>105622.94029841466</v>
      </c>
      <c r="AV48" s="4">
        <f t="shared" si="37"/>
        <v>177113.29931259982</v>
      </c>
      <c r="AW48" s="6">
        <f t="shared" si="12"/>
        <v>0.17948654662156599</v>
      </c>
      <c r="AX48" s="6">
        <f t="shared" ref="AX48" si="92">LN(AV48)</f>
        <v>12.084544915884248</v>
      </c>
      <c r="AY48" s="225">
        <f t="shared" si="14"/>
        <v>0.2606930340186196</v>
      </c>
      <c r="AZ48" s="4">
        <f>'a7'!S48</f>
        <v>111006.41725493387</v>
      </c>
      <c r="BA48" s="4">
        <f>'a8'!M47</f>
        <v>2580.4806115599999</v>
      </c>
      <c r="BB48" s="4">
        <f>'a13'!AA48</f>
        <v>15617.847934626614</v>
      </c>
      <c r="BC48" s="4">
        <f>'a16'!X49</f>
        <v>-5829.0511995843408</v>
      </c>
      <c r="BD48" s="4">
        <f>'a15'!CS48</f>
        <v>189677.03606692966</v>
      </c>
      <c r="BE48" s="4">
        <f>'a9'!Y48</f>
        <v>49060.457553261207</v>
      </c>
      <c r="BF48" s="4">
        <f t="shared" si="38"/>
        <v>261411.7925036446</v>
      </c>
      <c r="BG48" s="6">
        <f t="shared" si="15"/>
        <v>0.36053715417573728</v>
      </c>
      <c r="BH48" s="6">
        <f t="shared" ref="BH48" si="93">LN(BF48)</f>
        <v>12.473852192022511</v>
      </c>
      <c r="BI48" s="225">
        <f t="shared" si="17"/>
        <v>0.49765374564276527</v>
      </c>
      <c r="BJ48" s="4">
        <f>'a7'!V48</f>
        <v>121540.66703462356</v>
      </c>
      <c r="BK48" s="4">
        <f>'a8'!O47</f>
        <v>2474.6960978919724</v>
      </c>
      <c r="BL48" s="4">
        <f>'a13'!AE48</f>
        <v>5918.7049069765553</v>
      </c>
      <c r="BM48" s="4">
        <f>'a16'!AB49</f>
        <v>-6454.3621019644715</v>
      </c>
      <c r="BN48" s="4">
        <f>'a15'!DI48</f>
        <v>197197.90646077326</v>
      </c>
      <c r="BO48" s="4">
        <f>'a9'!AC48</f>
        <v>60632.606077373988</v>
      </c>
      <c r="BP48" s="4">
        <f t="shared" si="39"/>
        <v>257570.3102230349</v>
      </c>
      <c r="BQ48" s="6">
        <f t="shared" si="18"/>
        <v>0.35228667810569941</v>
      </c>
      <c r="BR48" s="6">
        <f t="shared" ref="BR48" si="94">LN(BP48)</f>
        <v>12.459048011224567</v>
      </c>
      <c r="BS48" s="225">
        <f t="shared" si="20"/>
        <v>0.48864284491753107</v>
      </c>
      <c r="BT48" s="4">
        <f>'a7'!Y48</f>
        <v>110650.4722827331</v>
      </c>
      <c r="BU48" s="4">
        <f>'a8'!Q47</f>
        <v>1326.0303983985229</v>
      </c>
      <c r="BV48" s="4">
        <f>'a13'!AI48</f>
        <v>5599.8755207180047</v>
      </c>
      <c r="BW48" s="4">
        <f>'a16'!AF49</f>
        <v>-5654.4511717267696</v>
      </c>
      <c r="BX48" s="4">
        <f>'a15'!DY48</f>
        <v>203694.55106341525</v>
      </c>
      <c r="BY48" s="4">
        <f>'a9'!AG48</f>
        <v>72845.844803904096</v>
      </c>
      <c r="BZ48" s="4">
        <f t="shared" si="40"/>
        <v>241444.60289123547</v>
      </c>
      <c r="CA48" s="6">
        <f t="shared" si="21"/>
        <v>0.3176529735263488</v>
      </c>
      <c r="CB48" s="6">
        <f t="shared" ref="CB48" si="95">LN(BZ48)</f>
        <v>12.39439533814747</v>
      </c>
      <c r="CC48" s="225">
        <f t="shared" si="23"/>
        <v>0.44929052771267319</v>
      </c>
      <c r="CD48" s="4">
        <f>'a7'!AB48</f>
        <v>174059.19257889022</v>
      </c>
      <c r="CE48" s="4">
        <f>'a8'!S47</f>
        <v>1482.5637498001163</v>
      </c>
      <c r="CF48" s="4">
        <f>'a13'!AM48</f>
        <v>51833.67096693116</v>
      </c>
      <c r="CG48" s="4">
        <f>'a16'!AJ49</f>
        <v>-8283.9000118229469</v>
      </c>
      <c r="CH48" s="4">
        <f>'a15'!EO48</f>
        <v>229044.84063194442</v>
      </c>
      <c r="CI48" s="4">
        <f>'a9'!AK48</f>
        <v>309154.20891113684</v>
      </c>
      <c r="CJ48" s="4">
        <f t="shared" si="41"/>
        <v>137499.59525480599</v>
      </c>
      <c r="CK48" s="6">
        <f t="shared" si="24"/>
        <v>9.4406909778227716E-2</v>
      </c>
      <c r="CL48" s="6">
        <f t="shared" ref="CL48" si="96">LN(CJ48)</f>
        <v>11.83137625248302</v>
      </c>
      <c r="CM48" s="225">
        <f t="shared" si="26"/>
        <v>0.10659617963775553</v>
      </c>
      <c r="CN48" s="4">
        <f>'a7'!AE48</f>
        <v>226130.82168182227</v>
      </c>
      <c r="CO48" s="4">
        <f>'a8'!U47</f>
        <v>1789.3012651211666</v>
      </c>
      <c r="CP48" s="4">
        <f>'a13'!AQ48</f>
        <v>15407.77047738842</v>
      </c>
      <c r="CQ48" s="4">
        <f>'a16'!AN49</f>
        <v>-8911.6942555246223</v>
      </c>
      <c r="CR48" s="4">
        <f>'a15'!FE48</f>
        <v>201787.82684102413</v>
      </c>
      <c r="CS48" s="4">
        <f>'a9'!AO48</f>
        <v>264102.22209502</v>
      </c>
      <c r="CT48" s="4">
        <f t="shared" si="43"/>
        <v>170312.5026496902</v>
      </c>
      <c r="CU48" s="6">
        <f t="shared" si="27"/>
        <v>0.16488025508463766</v>
      </c>
      <c r="CV48" s="6">
        <f t="shared" ref="CV48" si="97">LN(CT48)</f>
        <v>12.045390279397514</v>
      </c>
      <c r="CW48" s="225">
        <f t="shared" si="29"/>
        <v>0.23686067563756028</v>
      </c>
      <c r="CX48" s="4">
        <f>'a7'!AH48</f>
        <v>138902.58305398139</v>
      </c>
      <c r="CY48" s="4">
        <f>'a8'!W47</f>
        <v>1904.7106006759518</v>
      </c>
      <c r="CZ48" s="4">
        <f>'a13'!AU48</f>
        <v>26137.075710779452</v>
      </c>
      <c r="DA48" s="4">
        <f>'a16'!AR49</f>
        <v>-6595.2492428421947</v>
      </c>
      <c r="DB48" s="4">
        <f>'a15'!FU48</f>
        <v>208652.65816753524</v>
      </c>
      <c r="DC48" s="4">
        <f>'a9'!AS48</f>
        <v>55954.556743237394</v>
      </c>
      <c r="DD48" s="4">
        <f t="shared" si="42"/>
        <v>311142.51094621653</v>
      </c>
      <c r="DE48" s="6">
        <f t="shared" si="30"/>
        <v>0.4673454308993546</v>
      </c>
      <c r="DF48" s="6">
        <f t="shared" ref="DF48" si="98">LN(DD48)</f>
        <v>12.648006320757732</v>
      </c>
      <c r="DG48" s="225">
        <f t="shared" si="32"/>
        <v>0.6036566097215883</v>
      </c>
    </row>
    <row r="49" spans="1:111" x14ac:dyDescent="0.2">
      <c r="B49" s="4"/>
      <c r="C49" s="4"/>
      <c r="D49" s="4"/>
      <c r="E49" s="4"/>
      <c r="F49" s="4"/>
      <c r="G49" s="4"/>
      <c r="H49" s="82"/>
      <c r="L49" s="4"/>
      <c r="M49" s="4"/>
      <c r="N49" s="4"/>
      <c r="O49" s="4"/>
      <c r="P49" s="4"/>
      <c r="Q49" s="4"/>
      <c r="R49" s="4"/>
      <c r="V49" s="4"/>
      <c r="W49" s="4"/>
      <c r="X49" s="4"/>
      <c r="Y49" s="4"/>
      <c r="Z49" s="4"/>
      <c r="AA49" s="4"/>
      <c r="AB49" s="4"/>
      <c r="AF49" s="4"/>
      <c r="AG49" s="4"/>
      <c r="AH49" s="4"/>
      <c r="AI49" s="4"/>
      <c r="AJ49" s="4"/>
      <c r="AK49" s="4"/>
      <c r="AL49" s="4"/>
      <c r="AP49" s="4"/>
      <c r="AQ49" s="4"/>
      <c r="AR49" s="4"/>
      <c r="AS49" s="4"/>
      <c r="AT49" s="4"/>
      <c r="AU49" s="4"/>
      <c r="AV49" s="4"/>
      <c r="AZ49" s="4"/>
      <c r="BA49" s="4"/>
      <c r="BB49" s="4"/>
      <c r="BC49" s="4"/>
      <c r="BD49" s="4"/>
      <c r="BE49" s="4"/>
      <c r="BF49" s="4"/>
      <c r="BJ49" s="4"/>
      <c r="BK49" s="4"/>
      <c r="BL49" s="4"/>
      <c r="BM49" s="4"/>
      <c r="BN49" s="4"/>
      <c r="BO49" s="4"/>
      <c r="BP49" s="4"/>
      <c r="BT49" s="4"/>
      <c r="BU49" s="4"/>
      <c r="BV49" s="4"/>
      <c r="BW49" s="4"/>
      <c r="BX49" s="4"/>
      <c r="BY49" s="4"/>
      <c r="BZ49" s="4"/>
      <c r="CD49" s="4"/>
      <c r="CE49" s="4"/>
      <c r="CF49" s="4"/>
      <c r="CG49" s="4"/>
      <c r="CH49" s="4"/>
      <c r="CI49" s="4"/>
      <c r="CJ49" s="4"/>
      <c r="CN49" s="4"/>
      <c r="CO49" s="4"/>
      <c r="CP49" s="4"/>
      <c r="CQ49" s="4"/>
      <c r="CR49" s="4"/>
      <c r="CS49" s="4"/>
      <c r="CT49" s="4"/>
      <c r="CX49" s="4"/>
      <c r="CY49" s="4"/>
      <c r="CZ49" s="4"/>
      <c r="DA49" s="4"/>
      <c r="DB49" s="4"/>
      <c r="DC49" s="4"/>
      <c r="DD49" s="4"/>
    </row>
    <row r="50" spans="1:111" x14ac:dyDescent="0.2">
      <c r="B50" s="1" t="s">
        <v>156</v>
      </c>
      <c r="C50" s="4"/>
      <c r="D50" s="4"/>
      <c r="E50" s="4"/>
      <c r="F50" s="4"/>
      <c r="G50" s="4"/>
      <c r="H50" s="82"/>
      <c r="L50" s="4"/>
      <c r="M50" s="4"/>
      <c r="N50" s="4"/>
      <c r="O50" s="4"/>
      <c r="P50" s="4"/>
      <c r="Q50" s="4"/>
      <c r="R50" s="4"/>
      <c r="V50" s="4"/>
      <c r="W50" s="4"/>
      <c r="X50" s="4"/>
      <c r="Y50" s="4"/>
      <c r="Z50" s="4"/>
      <c r="AA50" s="4"/>
      <c r="AB50" s="4"/>
      <c r="AF50" s="4"/>
      <c r="AG50" s="4"/>
      <c r="AH50" s="4"/>
      <c r="AI50" s="4"/>
      <c r="AJ50" s="4"/>
      <c r="AK50" s="4"/>
      <c r="AL50" s="4"/>
      <c r="AP50" s="4"/>
      <c r="AQ50" s="4"/>
      <c r="AR50" s="4"/>
      <c r="AS50" s="4"/>
      <c r="AT50" s="4"/>
      <c r="AU50" s="4"/>
      <c r="AV50" s="4"/>
      <c r="AZ50" s="4"/>
      <c r="BA50" s="4"/>
      <c r="BB50" s="4"/>
      <c r="BC50" s="4"/>
      <c r="BD50" s="4"/>
      <c r="BE50" s="4"/>
      <c r="BF50" s="4"/>
      <c r="BJ50" s="4"/>
      <c r="BK50" s="4"/>
      <c r="BL50" s="4"/>
      <c r="BM50" s="4"/>
      <c r="BN50" s="4"/>
      <c r="BO50" s="4"/>
      <c r="BP50" s="4"/>
      <c r="BT50" s="4"/>
      <c r="BU50" s="4"/>
      <c r="BV50" s="4"/>
      <c r="BW50" s="4"/>
      <c r="BX50" s="4"/>
      <c r="BY50" s="4"/>
      <c r="BZ50" s="4"/>
      <c r="CD50" s="4"/>
      <c r="CE50" s="4"/>
      <c r="CF50" s="4"/>
      <c r="CG50" s="4"/>
      <c r="CH50" s="4"/>
      <c r="CI50" s="4"/>
      <c r="CJ50" s="4"/>
      <c r="CN50" s="4"/>
      <c r="CO50" s="4"/>
      <c r="CP50" s="4"/>
      <c r="CQ50" s="4"/>
      <c r="CR50" s="4"/>
      <c r="CS50" s="4"/>
      <c r="CT50" s="4"/>
      <c r="CX50" s="4"/>
      <c r="CY50" s="4"/>
      <c r="CZ50" s="4"/>
      <c r="DA50" s="4"/>
      <c r="DB50" s="4"/>
      <c r="DC50" s="4"/>
      <c r="DD50" s="4"/>
    </row>
    <row r="51" spans="1:111" x14ac:dyDescent="0.2">
      <c r="A51" s="1" t="s">
        <v>157</v>
      </c>
      <c r="B51" s="5">
        <f>(POWER(B25/B6, 1/19)-1)*100</f>
        <v>1.1666381970671713</v>
      </c>
      <c r="C51" s="5">
        <f t="shared" ref="C51:BN51" si="99">(POWER(C25/C6, 1/19)-1)*100</f>
        <v>1.0390376844493066</v>
      </c>
      <c r="D51" s="5">
        <f t="shared" si="99"/>
        <v>0.40603245625960849</v>
      </c>
      <c r="E51" s="5">
        <f t="shared" si="99"/>
        <v>-1.5228326685970073</v>
      </c>
      <c r="F51" s="5">
        <f t="shared" si="99"/>
        <v>0.78581399870716329</v>
      </c>
      <c r="G51" s="5">
        <f t="shared" si="99"/>
        <v>16.416061952962636</v>
      </c>
      <c r="H51" s="5">
        <f t="shared" si="99"/>
        <v>-5.742123722740633E-3</v>
      </c>
      <c r="I51" s="5">
        <f t="shared" si="99"/>
        <v>-9.6475081286850894E-3</v>
      </c>
      <c r="J51" s="5">
        <f t="shared" si="99"/>
        <v>-4.649430424663592E-4</v>
      </c>
      <c r="K51" s="5">
        <f t="shared" si="99"/>
        <v>-8.270937066179318E-3</v>
      </c>
      <c r="L51" s="5">
        <f t="shared" si="99"/>
        <v>2.8756830443474879</v>
      </c>
      <c r="M51" s="5">
        <f t="shared" si="99"/>
        <v>1.9324023624969877</v>
      </c>
      <c r="N51" s="5">
        <f t="shared" si="99"/>
        <v>5.4350106788641606</v>
      </c>
      <c r="O51" s="5">
        <f t="shared" si="99"/>
        <v>-0.12987767686518659</v>
      </c>
      <c r="P51" s="5">
        <f t="shared" si="99"/>
        <v>1.0854528674398622</v>
      </c>
      <c r="Q51" s="5">
        <f t="shared" si="99"/>
        <v>17.707915060792988</v>
      </c>
      <c r="R51" s="5">
        <f t="shared" si="99"/>
        <v>1.5763956306543703</v>
      </c>
      <c r="S51" s="5">
        <f t="shared" si="99"/>
        <v>2.8091540410268623</v>
      </c>
      <c r="T51" s="5">
        <f t="shared" si="99"/>
        <v>0.12738509491554417</v>
      </c>
      <c r="U51" s="5">
        <f t="shared" si="99"/>
        <v>2.5596960807003466</v>
      </c>
      <c r="V51" s="5">
        <f t="shared" si="99"/>
        <v>1.9570785985100425</v>
      </c>
      <c r="W51" s="5">
        <f t="shared" si="99"/>
        <v>1.0969171500835539</v>
      </c>
      <c r="X51" s="5">
        <f t="shared" si="99"/>
        <v>-2.1386741360911898</v>
      </c>
      <c r="Y51" s="5">
        <f t="shared" si="99"/>
        <v>-0.52907278747279518</v>
      </c>
      <c r="Z51" s="5">
        <f t="shared" si="99"/>
        <v>1.3285489055522515</v>
      </c>
      <c r="AA51" s="5">
        <f t="shared" si="99"/>
        <v>16.801063162786313</v>
      </c>
      <c r="AB51" s="5">
        <f t="shared" si="99"/>
        <v>0.66928071352625462</v>
      </c>
      <c r="AC51" s="5">
        <f t="shared" si="99"/>
        <v>1.8728681695582505</v>
      </c>
      <c r="AD51" s="5">
        <f t="shared" si="99"/>
        <v>5.6095854017446101E-2</v>
      </c>
      <c r="AE51" s="5">
        <f t="shared" si="99"/>
        <v>2.9074483948368535</v>
      </c>
      <c r="AF51" s="5">
        <f t="shared" si="99"/>
        <v>1.8238523694460884</v>
      </c>
      <c r="AG51" s="5">
        <f t="shared" si="99"/>
        <v>0.87248296530304525</v>
      </c>
      <c r="AH51" s="5">
        <f t="shared" si="99"/>
        <v>1.7828218682969244</v>
      </c>
      <c r="AI51" s="5">
        <f t="shared" si="99"/>
        <v>-0.77252244559469219</v>
      </c>
      <c r="AJ51" s="5">
        <f t="shared" si="99"/>
        <v>0.70159032766641261</v>
      </c>
      <c r="AK51" s="5">
        <f t="shared" si="99"/>
        <v>16.868722529973912</v>
      </c>
      <c r="AL51" s="5">
        <f t="shared" si="99"/>
        <v>-8.9293832384407246E-2</v>
      </c>
      <c r="AM51" s="5">
        <f t="shared" si="99"/>
        <v>-0.19602795619410029</v>
      </c>
      <c r="AN51" s="5">
        <f t="shared" si="99"/>
        <v>-7.4110457133347296E-3</v>
      </c>
      <c r="AO51" s="5">
        <f t="shared" si="99"/>
        <v>-0.22455456147129071</v>
      </c>
      <c r="AP51" s="5">
        <f t="shared" si="99"/>
        <v>1.2111659651708573</v>
      </c>
      <c r="AQ51" s="5">
        <f t="shared" si="99"/>
        <v>1.0210286963978632</v>
      </c>
      <c r="AR51" s="5">
        <f t="shared" si="99"/>
        <v>4.2143565890051748</v>
      </c>
      <c r="AS51" s="5">
        <f t="shared" si="99"/>
        <v>-0.46562235073180913</v>
      </c>
      <c r="AT51" s="5">
        <f t="shared" si="99"/>
        <v>0.77588579887704068</v>
      </c>
      <c r="AU51" s="5">
        <f t="shared" si="99"/>
        <v>17.347042542998548</v>
      </c>
      <c r="AV51" s="5">
        <f t="shared" si="99"/>
        <v>0.13041128726642981</v>
      </c>
      <c r="AW51" s="5">
        <f t="shared" si="99"/>
        <v>0.25416646837694845</v>
      </c>
      <c r="AX51" s="5">
        <f t="shared" si="99"/>
        <v>1.0712400761514473E-2</v>
      </c>
      <c r="AY51" s="5">
        <f t="shared" si="99"/>
        <v>0.25574856904981846</v>
      </c>
      <c r="AZ51" s="5">
        <f t="shared" si="99"/>
        <v>1.257597832902646</v>
      </c>
      <c r="BA51" s="5">
        <f t="shared" si="99"/>
        <v>2.3276312620105655</v>
      </c>
      <c r="BB51" s="5">
        <f t="shared" si="99"/>
        <v>2.2878019329234167</v>
      </c>
      <c r="BC51" s="5">
        <f t="shared" si="99"/>
        <v>-1.2466027360273468</v>
      </c>
      <c r="BD51" s="5">
        <f t="shared" si="99"/>
        <v>0.97258575912693157</v>
      </c>
      <c r="BE51" s="5">
        <f t="shared" si="99"/>
        <v>16.595286928159435</v>
      </c>
      <c r="BF51" s="5">
        <f t="shared" si="99"/>
        <v>0.67529462652717864</v>
      </c>
      <c r="BG51" s="5">
        <f t="shared" si="99"/>
        <v>1.2536288157126041</v>
      </c>
      <c r="BH51" s="5">
        <f t="shared" si="99"/>
        <v>5.5068703626437454E-2</v>
      </c>
      <c r="BI51" s="5">
        <f t="shared" si="99"/>
        <v>1.195397934003517</v>
      </c>
      <c r="BJ51" s="5">
        <f t="shared" si="99"/>
        <v>1.0280503735062174</v>
      </c>
      <c r="BK51" s="5">
        <f t="shared" si="99"/>
        <v>0.68156747045038379</v>
      </c>
      <c r="BL51" s="5">
        <f t="shared" si="99"/>
        <v>-0.40688387924466829</v>
      </c>
      <c r="BM51" s="5">
        <f t="shared" si="99"/>
        <v>-1.350874285651904</v>
      </c>
      <c r="BN51" s="5">
        <f t="shared" si="99"/>
        <v>0.49424345464812447</v>
      </c>
      <c r="BO51" s="5">
        <f t="shared" ref="BO51:DG51" si="100">(POWER(BO25/BO6, 1/19)-1)*100</f>
        <v>15.800660624245989</v>
      </c>
      <c r="BP51" s="5">
        <f t="shared" si="100"/>
        <v>-3.1638207524709028E-2</v>
      </c>
      <c r="BQ51" s="5">
        <f t="shared" si="100"/>
        <v>-5.5188964403618535E-2</v>
      </c>
      <c r="BR51" s="5">
        <f t="shared" si="100"/>
        <v>-2.5730822347136417E-3</v>
      </c>
      <c r="BS51" s="5">
        <f t="shared" si="100"/>
        <v>-4.9324317482302149E-2</v>
      </c>
      <c r="BT51" s="5">
        <f t="shared" si="100"/>
        <v>0.65766540466716261</v>
      </c>
      <c r="BU51" s="5">
        <f t="shared" si="100"/>
        <v>1.5972587476214217</v>
      </c>
      <c r="BV51" s="5">
        <f t="shared" si="100"/>
        <v>-0.64259253155765084</v>
      </c>
      <c r="BW51" s="5">
        <f t="shared" si="100"/>
        <v>-1.8851844271939533</v>
      </c>
      <c r="BX51" s="5">
        <f t="shared" si="100"/>
        <v>0.28951084390174131</v>
      </c>
      <c r="BY51" s="5">
        <f t="shared" si="100"/>
        <v>16.950679257610645</v>
      </c>
      <c r="BZ51" s="5">
        <f t="shared" si="100"/>
        <v>-0.36488104895138207</v>
      </c>
      <c r="CA51" s="5">
        <f t="shared" si="100"/>
        <v>-0.61760171117508644</v>
      </c>
      <c r="CB51" s="5">
        <f t="shared" si="100"/>
        <v>-2.9622606276669128E-2</v>
      </c>
      <c r="CC51" s="5">
        <f t="shared" si="100"/>
        <v>-0.53491274801521493</v>
      </c>
      <c r="CD51" s="5">
        <f t="shared" si="100"/>
        <v>1.6299792359700804</v>
      </c>
      <c r="CE51" s="5">
        <f t="shared" si="100"/>
        <v>0.70689287091980635</v>
      </c>
      <c r="CF51" s="5">
        <f t="shared" si="100"/>
        <v>1.7161618174974524</v>
      </c>
      <c r="CG51" s="5">
        <f t="shared" si="100"/>
        <v>-2.004561180984743</v>
      </c>
      <c r="CH51" s="5">
        <f t="shared" si="100"/>
        <v>0.75608711002068674</v>
      </c>
      <c r="CI51" s="5">
        <f t="shared" si="100"/>
        <v>18.36669302069447</v>
      </c>
      <c r="CJ51" s="5">
        <f t="shared" si="100"/>
        <v>-1.1528145848119342</v>
      </c>
      <c r="CK51" s="5">
        <f t="shared" si="100"/>
        <v>-1.8516219320042104</v>
      </c>
      <c r="CL51" s="5">
        <f t="shared" si="100"/>
        <v>-9.332250602526182E-2</v>
      </c>
      <c r="CM51" s="5">
        <f t="shared" si="100"/>
        <v>-1.5186079492403914</v>
      </c>
      <c r="CN51" s="5">
        <f t="shared" si="100"/>
        <v>1.2750369376689941</v>
      </c>
      <c r="CO51" s="5">
        <f t="shared" si="100"/>
        <v>-1.1201767977571997</v>
      </c>
      <c r="CP51" s="5">
        <f t="shared" si="100"/>
        <v>-4.2325977852812784</v>
      </c>
      <c r="CQ51" s="5">
        <f t="shared" si="100"/>
        <v>-2.2261261168845969</v>
      </c>
      <c r="CR51" s="5">
        <f t="shared" si="100"/>
        <v>0.82002645168792743</v>
      </c>
      <c r="CS51" s="5">
        <f t="shared" si="100"/>
        <v>16.251931404369135</v>
      </c>
      <c r="CT51" s="5">
        <f t="shared" si="100"/>
        <v>-2.9382496080980314</v>
      </c>
      <c r="CU51" s="5">
        <f t="shared" si="100"/>
        <v>-4.0859781702155544</v>
      </c>
      <c r="CV51" s="5">
        <f t="shared" si="100"/>
        <v>-0.23413015493313205</v>
      </c>
      <c r="CW51" s="5">
        <f t="shared" si="100"/>
        <v>-2.818522444096816</v>
      </c>
      <c r="CX51" s="5">
        <f t="shared" si="100"/>
        <v>0.65702301733407964</v>
      </c>
      <c r="CY51" s="5">
        <f t="shared" si="100"/>
        <v>0.57966601849352983</v>
      </c>
      <c r="CZ51" s="5">
        <f t="shared" si="100"/>
        <v>1.3242163002772589</v>
      </c>
      <c r="DA51" s="5">
        <f t="shared" si="100"/>
        <v>-2.404933453574809</v>
      </c>
      <c r="DB51" s="5">
        <f t="shared" si="100"/>
        <v>1.2930103819770666</v>
      </c>
      <c r="DC51" s="5">
        <f t="shared" si="100"/>
        <v>15.574839844865206</v>
      </c>
      <c r="DD51" s="5">
        <f t="shared" si="100"/>
        <v>0.7130210464636022</v>
      </c>
      <c r="DE51" s="5">
        <f t="shared" si="100"/>
        <v>1.1551717604836753</v>
      </c>
      <c r="DF51" s="5">
        <f t="shared" si="100"/>
        <v>5.7260269467396263E-2</v>
      </c>
      <c r="DG51" s="5">
        <f t="shared" si="100"/>
        <v>0.94736617567083847</v>
      </c>
    </row>
    <row r="52" spans="1:111" x14ac:dyDescent="0.2">
      <c r="A52" s="5" t="s">
        <v>158</v>
      </c>
      <c r="B52" s="5">
        <f>(POWER(B33/B25, 1/8)-1)*100</f>
        <v>2.2187031995142048</v>
      </c>
      <c r="C52" s="5">
        <f t="shared" ref="C52:BN52" si="101">(POWER(C33/C25, 1/8)-1)*100</f>
        <v>2.8106158970766737</v>
      </c>
      <c r="D52" s="5">
        <f t="shared" si="101"/>
        <v>5.6553164545822154</v>
      </c>
      <c r="E52" s="5">
        <f t="shared" si="101"/>
        <v>-12.645476406272538</v>
      </c>
      <c r="F52" s="5">
        <f t="shared" si="101"/>
        <v>1.1235062693853104</v>
      </c>
      <c r="G52" s="5">
        <f t="shared" si="101"/>
        <v>4.0421481173021467</v>
      </c>
      <c r="H52" s="5">
        <f t="shared" si="101"/>
        <v>2.0712617864410587</v>
      </c>
      <c r="I52" s="5">
        <f t="shared" si="101"/>
        <v>3.3295142623207319</v>
      </c>
      <c r="J52" s="5">
        <f t="shared" si="101"/>
        <v>0.16504440955105171</v>
      </c>
      <c r="K52" s="5">
        <f t="shared" si="101"/>
        <v>2.688308667373529</v>
      </c>
      <c r="L52" s="5">
        <f t="shared" si="101"/>
        <v>2.3285135206881469</v>
      </c>
      <c r="M52" s="5">
        <f t="shared" si="101"/>
        <v>3.4032402296355846</v>
      </c>
      <c r="N52" s="5">
        <f t="shared" si="101"/>
        <v>23.99726629452892</v>
      </c>
      <c r="O52" s="5">
        <f t="shared" si="101"/>
        <v>-6.9526972565471912</v>
      </c>
      <c r="P52" s="5">
        <f t="shared" si="101"/>
        <v>1.1372910545774495</v>
      </c>
      <c r="Q52" s="5">
        <f t="shared" si="101"/>
        <v>5.4582717596643571</v>
      </c>
      <c r="R52" s="5">
        <f t="shared" si="101"/>
        <v>9.5095968893117</v>
      </c>
      <c r="S52" s="5">
        <f t="shared" si="101"/>
        <v>13.222753921949471</v>
      </c>
      <c r="T52" s="5">
        <f t="shared" si="101"/>
        <v>0.71248172285498512</v>
      </c>
      <c r="U52" s="5">
        <f t="shared" si="101"/>
        <v>8.5843505152161335</v>
      </c>
      <c r="V52" s="5">
        <f t="shared" si="101"/>
        <v>2.6439582313742438</v>
      </c>
      <c r="W52" s="5">
        <f t="shared" si="101"/>
        <v>6.0958832267427265</v>
      </c>
      <c r="X52" s="5">
        <f t="shared" si="101"/>
        <v>-0.13709402064415732</v>
      </c>
      <c r="Y52" s="5">
        <f t="shared" si="101"/>
        <v>-13.026839591704976</v>
      </c>
      <c r="Z52" s="5">
        <f t="shared" si="101"/>
        <v>1.5289240598387766</v>
      </c>
      <c r="AA52" s="5">
        <f t="shared" si="101"/>
        <v>4.4073969996717643</v>
      </c>
      <c r="AB52" s="5">
        <f t="shared" si="101"/>
        <v>1.7351509560480594</v>
      </c>
      <c r="AC52" s="5">
        <f t="shared" si="101"/>
        <v>3.997004846088581</v>
      </c>
      <c r="AD52" s="5">
        <f t="shared" si="101"/>
        <v>0.14313904636751307</v>
      </c>
      <c r="AE52" s="5">
        <f t="shared" si="101"/>
        <v>4.8076499324974042</v>
      </c>
      <c r="AF52" s="5">
        <f t="shared" si="101"/>
        <v>1.8179063424835329</v>
      </c>
      <c r="AG52" s="5">
        <f t="shared" si="101"/>
        <v>2.082444414456619</v>
      </c>
      <c r="AH52" s="5">
        <f t="shared" si="101"/>
        <v>-7.2174526335174738</v>
      </c>
      <c r="AI52" s="5">
        <f t="shared" si="101"/>
        <v>-12.930676949727149</v>
      </c>
      <c r="AJ52" s="5">
        <f t="shared" si="101"/>
        <v>0.96949520959626057</v>
      </c>
      <c r="AK52" s="5">
        <f t="shared" si="101"/>
        <v>4.7497599090145393</v>
      </c>
      <c r="AL52" s="5">
        <f t="shared" si="101"/>
        <v>-0.17828451198215189</v>
      </c>
      <c r="AM52" s="5">
        <f t="shared" si="101"/>
        <v>-0.39867333097624025</v>
      </c>
      <c r="AN52" s="5">
        <f t="shared" si="101"/>
        <v>-1.48221874475718E-2</v>
      </c>
      <c r="AO52" s="5">
        <f t="shared" si="101"/>
        <v>-0.4663194518919056</v>
      </c>
      <c r="AP52" s="5">
        <f t="shared" si="101"/>
        <v>2.9516389290957123</v>
      </c>
      <c r="AQ52" s="5">
        <f t="shared" si="101"/>
        <v>3.9893135631098087</v>
      </c>
      <c r="AR52" s="5">
        <f t="shared" si="101"/>
        <v>-5.8038288173290375</v>
      </c>
      <c r="AS52" s="5">
        <f t="shared" si="101"/>
        <v>-12.835481577702691</v>
      </c>
      <c r="AT52" s="5">
        <f t="shared" si="101"/>
        <v>1.0742849182260095</v>
      </c>
      <c r="AU52" s="5">
        <f t="shared" si="101"/>
        <v>5.1633782276642837</v>
      </c>
      <c r="AV52" s="5">
        <f t="shared" si="101"/>
        <v>-0.38908519693007237</v>
      </c>
      <c r="AW52" s="5">
        <f t="shared" si="101"/>
        <v>-0.75878290888571343</v>
      </c>
      <c r="AX52" s="5">
        <f t="shared" si="101"/>
        <v>-3.2045537349489894E-2</v>
      </c>
      <c r="AY52" s="5">
        <f t="shared" si="101"/>
        <v>-0.76602495900850442</v>
      </c>
      <c r="AZ52" s="5">
        <f t="shared" si="101"/>
        <v>1.8134523385628931</v>
      </c>
      <c r="BA52" s="5">
        <f t="shared" si="101"/>
        <v>2.1129516533942461</v>
      </c>
      <c r="BB52" s="5">
        <f t="shared" si="101"/>
        <v>-6.8401803274154123</v>
      </c>
      <c r="BC52" s="5">
        <f t="shared" si="101"/>
        <v>-13.206437669210036</v>
      </c>
      <c r="BD52" s="5">
        <f t="shared" si="101"/>
        <v>1.1885702646914353</v>
      </c>
      <c r="BE52" s="5">
        <f t="shared" si="101"/>
        <v>3.789898823244342</v>
      </c>
      <c r="BF52" s="5">
        <f t="shared" si="101"/>
        <v>0.90409211268713818</v>
      </c>
      <c r="BG52" s="5">
        <f t="shared" si="101"/>
        <v>1.5517573660241091</v>
      </c>
      <c r="BH52" s="5">
        <f t="shared" si="101"/>
        <v>7.305182580106262E-2</v>
      </c>
      <c r="BI52" s="5">
        <f t="shared" si="101"/>
        <v>1.3563295466723524</v>
      </c>
      <c r="BJ52" s="5">
        <f t="shared" si="101"/>
        <v>1.355068198153786</v>
      </c>
      <c r="BK52" s="5">
        <f t="shared" si="101"/>
        <v>2.441659393275164</v>
      </c>
      <c r="BL52" s="5">
        <f t="shared" si="101"/>
        <v>-0.90428081474250854</v>
      </c>
      <c r="BM52" s="5">
        <f t="shared" si="101"/>
        <v>-13.878901874989435</v>
      </c>
      <c r="BN52" s="5">
        <f t="shared" si="101"/>
        <v>1.0921438501495739</v>
      </c>
      <c r="BO52" s="5">
        <f t="shared" ref="BO52:DG52" si="102">(POWER(BO33/BO25, 1/8)-1)*100</f>
        <v>3.5000600964057105</v>
      </c>
      <c r="BP52" s="5">
        <f t="shared" si="102"/>
        <v>1.1505219056604066</v>
      </c>
      <c r="BQ52" s="5">
        <f t="shared" si="102"/>
        <v>1.9553941058872093</v>
      </c>
      <c r="BR52" s="5">
        <f t="shared" si="102"/>
        <v>9.2743449146626133E-2</v>
      </c>
      <c r="BS52" s="5">
        <f t="shared" si="102"/>
        <v>1.6887243016623144</v>
      </c>
      <c r="BT52" s="5">
        <f t="shared" si="102"/>
        <v>1.4118266583241335</v>
      </c>
      <c r="BU52" s="5">
        <f t="shared" si="102"/>
        <v>2.6398195055198581</v>
      </c>
      <c r="BV52" s="5">
        <f t="shared" si="102"/>
        <v>7.5969170238805006</v>
      </c>
      <c r="BW52" s="5">
        <f t="shared" si="102"/>
        <v>-12.469015120525107</v>
      </c>
      <c r="BX52" s="5">
        <f t="shared" si="102"/>
        <v>0.71475850214135495</v>
      </c>
      <c r="BY52" s="5">
        <f t="shared" si="102"/>
        <v>4.2234647107838308</v>
      </c>
      <c r="BZ52" s="5">
        <f t="shared" si="102"/>
        <v>0.97194688840804844</v>
      </c>
      <c r="CA52" s="5">
        <f t="shared" si="102"/>
        <v>1.6483367482291955</v>
      </c>
      <c r="CB52" s="5">
        <f t="shared" si="102"/>
        <v>7.8399667604722723E-2</v>
      </c>
      <c r="CC52" s="5">
        <f t="shared" si="102"/>
        <v>1.4212824942824387</v>
      </c>
      <c r="CD52" s="5">
        <f t="shared" si="102"/>
        <v>2.2253704417540376</v>
      </c>
      <c r="CE52" s="5">
        <f t="shared" si="102"/>
        <v>0.55439804396588688</v>
      </c>
      <c r="CF52" s="5">
        <f t="shared" si="102"/>
        <v>14.478796457253317</v>
      </c>
      <c r="CG52" s="5">
        <f t="shared" si="102"/>
        <v>-9.2100892065473232</v>
      </c>
      <c r="CH52" s="5">
        <f t="shared" si="102"/>
        <v>1.0998702603133292</v>
      </c>
      <c r="CI52" s="5">
        <f t="shared" si="102"/>
        <v>5.5908942962275221</v>
      </c>
      <c r="CJ52" s="5">
        <f t="shared" si="102"/>
        <v>5.2164937424141522</v>
      </c>
      <c r="CK52" s="5">
        <f t="shared" si="102"/>
        <v>8.1267247700788303</v>
      </c>
      <c r="CL52" s="5">
        <f t="shared" si="102"/>
        <v>0.40725401656802607</v>
      </c>
      <c r="CM52" s="5">
        <f t="shared" si="102"/>
        <v>6.2409609202853877</v>
      </c>
      <c r="CN52" s="5">
        <f t="shared" si="102"/>
        <v>3.3356360427111653</v>
      </c>
      <c r="CO52" s="5">
        <f t="shared" si="102"/>
        <v>3.8737706568575891</v>
      </c>
      <c r="CP52" s="5">
        <f t="shared" si="102"/>
        <v>0.54623870942189789</v>
      </c>
      <c r="CQ52" s="5">
        <f t="shared" si="102"/>
        <v>-10.921391476506415</v>
      </c>
      <c r="CR52" s="5">
        <f t="shared" si="102"/>
        <v>1.3132241607430206</v>
      </c>
      <c r="CS52" s="5">
        <f t="shared" si="102"/>
        <v>3.1811766894620952</v>
      </c>
      <c r="CT52" s="5">
        <f t="shared" si="102"/>
        <v>1.7532387900544677</v>
      </c>
      <c r="CU52" s="5">
        <f t="shared" si="102"/>
        <v>2.6903858036933181</v>
      </c>
      <c r="CV52" s="5">
        <f t="shared" si="102"/>
        <v>0.13901840657768449</v>
      </c>
      <c r="CW52" s="5">
        <f t="shared" si="102"/>
        <v>2.0585663351936567</v>
      </c>
      <c r="CX52" s="5">
        <f t="shared" si="102"/>
        <v>2.9038096389847778</v>
      </c>
      <c r="CY52" s="5">
        <f t="shared" si="102"/>
        <v>6.3870507380111352</v>
      </c>
      <c r="CZ52" s="5">
        <f t="shared" si="102"/>
        <v>-2.7417758603757392</v>
      </c>
      <c r="DA52" s="5">
        <f t="shared" si="102"/>
        <v>-12.319356723519137</v>
      </c>
      <c r="DB52" s="5">
        <f t="shared" si="102"/>
        <v>1.0855977784113957</v>
      </c>
      <c r="DC52" s="5">
        <f t="shared" si="102"/>
        <v>4.055305677723875</v>
      </c>
      <c r="DD52" s="5">
        <f t="shared" si="102"/>
        <v>0.91301624848674212</v>
      </c>
      <c r="DE52" s="5">
        <f t="shared" si="102"/>
        <v>1.3937352263585501</v>
      </c>
      <c r="DF52" s="5">
        <f t="shared" si="102"/>
        <v>7.264568263152249E-2</v>
      </c>
      <c r="DG52" s="5">
        <f t="shared" si="102"/>
        <v>1.0638459385660104</v>
      </c>
    </row>
    <row r="53" spans="1:111" x14ac:dyDescent="0.2">
      <c r="A53" s="5" t="s">
        <v>159</v>
      </c>
      <c r="B53" s="5">
        <f>(POWER(B44/B33, 1/11)-1)*100</f>
        <v>1.3268960752488734</v>
      </c>
      <c r="C53" s="5">
        <f t="shared" ref="C53:BN53" si="103">(POWER(C44/C33, 1/11)-1)*100</f>
        <v>-0.72765885303823774</v>
      </c>
      <c r="D53" s="5">
        <f t="shared" si="103"/>
        <v>-7.9588806952125672</v>
      </c>
      <c r="E53" s="5">
        <f t="shared" si="103"/>
        <v>5.7617642835065208</v>
      </c>
      <c r="F53" s="5">
        <f t="shared" si="103"/>
        <v>0.83781220345973129</v>
      </c>
      <c r="G53" s="5">
        <f t="shared" si="103"/>
        <v>2.2115152134248861</v>
      </c>
      <c r="H53" s="5">
        <f t="shared" si="103"/>
        <v>-0.67679328105403336</v>
      </c>
      <c r="I53" s="5">
        <f t="shared" si="103"/>
        <v>-1.0506241293967489</v>
      </c>
      <c r="J53" s="5">
        <f t="shared" si="103"/>
        <v>-5.4414738245178729E-2</v>
      </c>
      <c r="K53" s="5">
        <f t="shared" si="103"/>
        <v>-0.82495402171609555</v>
      </c>
      <c r="L53" s="5">
        <f t="shared" si="103"/>
        <v>4.3202303502617001</v>
      </c>
      <c r="M53" s="5">
        <f t="shared" si="103"/>
        <v>4.0703853659378009</v>
      </c>
      <c r="N53" s="5">
        <f t="shared" si="103"/>
        <v>-5.2972650391083231</v>
      </c>
      <c r="O53" s="5">
        <f t="shared" si="103"/>
        <v>4.4769369462426711</v>
      </c>
      <c r="P53" s="5">
        <f t="shared" si="103"/>
        <v>0.71080347498579943</v>
      </c>
      <c r="Q53" s="5">
        <f t="shared" si="103"/>
        <v>3.0456317328948268</v>
      </c>
      <c r="R53" s="5">
        <f t="shared" si="103"/>
        <v>-1.5126472886333953</v>
      </c>
      <c r="S53" s="5">
        <f t="shared" si="103"/>
        <v>-1.8775271783693537</v>
      </c>
      <c r="T53" s="5">
        <f t="shared" si="103"/>
        <v>-0.11647713518071479</v>
      </c>
      <c r="U53" s="5">
        <f t="shared" si="103"/>
        <v>-1.0672476167406519</v>
      </c>
      <c r="V53" s="5">
        <f t="shared" si="103"/>
        <v>1.0683524349225149</v>
      </c>
      <c r="W53" s="5">
        <f t="shared" si="103"/>
        <v>-0.49246317237965354</v>
      </c>
      <c r="X53" s="5">
        <f t="shared" si="103"/>
        <v>-8.6853810574506483</v>
      </c>
      <c r="Y53" s="5">
        <f t="shared" si="103"/>
        <v>6.8168593341922712</v>
      </c>
      <c r="Z53" s="5">
        <f t="shared" si="103"/>
        <v>1.2474846476957069</v>
      </c>
      <c r="AA53" s="5">
        <f t="shared" si="103"/>
        <v>1.8638203526227581</v>
      </c>
      <c r="AB53" s="5">
        <f t="shared" si="103"/>
        <v>0.89694747578517031</v>
      </c>
      <c r="AC53" s="5">
        <f t="shared" si="103"/>
        <v>1.7941750905512199</v>
      </c>
      <c r="AD53" s="5">
        <f t="shared" si="103"/>
        <v>7.3552502620999327E-2</v>
      </c>
      <c r="AE53" s="5">
        <f t="shared" si="103"/>
        <v>1.8507746258574098</v>
      </c>
      <c r="AF53" s="5">
        <f t="shared" si="103"/>
        <v>1.2792729152320215</v>
      </c>
      <c r="AG53" s="5">
        <f t="shared" si="103"/>
        <v>-0.31054667979533157</v>
      </c>
      <c r="AH53" s="5">
        <f t="shared" si="103"/>
        <v>-5.9790817708735622</v>
      </c>
      <c r="AI53" s="5">
        <f t="shared" si="103"/>
        <v>6.0550823258859188</v>
      </c>
      <c r="AJ53" s="5">
        <f t="shared" si="103"/>
        <v>0.66004492581854812</v>
      </c>
      <c r="AK53" s="5">
        <f t="shared" si="103"/>
        <v>2.376317810293882</v>
      </c>
      <c r="AL53" s="5">
        <f t="shared" si="103"/>
        <v>-0.25339932789663067</v>
      </c>
      <c r="AM53" s="5">
        <f t="shared" si="103"/>
        <v>-0.58175935816136004</v>
      </c>
      <c r="AN53" s="5">
        <f t="shared" si="103"/>
        <v>-2.1111332488688017E-2</v>
      </c>
      <c r="AO53" s="5">
        <f t="shared" si="103"/>
        <v>-0.70124846858633516</v>
      </c>
      <c r="AP53" s="5">
        <f t="shared" si="103"/>
        <v>0.78486394140351301</v>
      </c>
      <c r="AQ53" s="5">
        <f t="shared" si="103"/>
        <v>-0.71095461006446259</v>
      </c>
      <c r="AR53" s="5">
        <f t="shared" si="103"/>
        <v>-5.1560631581956118</v>
      </c>
      <c r="AS53" s="5">
        <f t="shared" si="103"/>
        <v>5.9800276104574168</v>
      </c>
      <c r="AT53" s="5">
        <f t="shared" si="103"/>
        <v>0.60210008387648895</v>
      </c>
      <c r="AU53" s="5">
        <f t="shared" si="103"/>
        <v>2.2934927027924656</v>
      </c>
      <c r="AV53" s="5">
        <f t="shared" si="103"/>
        <v>-0.91173379989842873</v>
      </c>
      <c r="AW53" s="5">
        <f t="shared" si="103"/>
        <v>-1.8983239615782743</v>
      </c>
      <c r="AX53" s="5">
        <f t="shared" si="103"/>
        <v>-7.5683520917591007E-2</v>
      </c>
      <c r="AY53" s="5">
        <f t="shared" si="103"/>
        <v>-2.0636692098383813</v>
      </c>
      <c r="AZ53" s="5">
        <f t="shared" si="103"/>
        <v>1.1999831051056953</v>
      </c>
      <c r="BA53" s="5">
        <f t="shared" si="103"/>
        <v>-0.58647137139499206</v>
      </c>
      <c r="BB53" s="5">
        <f t="shared" si="103"/>
        <v>-0.26468146479378118</v>
      </c>
      <c r="BC53" s="5">
        <f t="shared" si="103"/>
        <v>6.5621356818948096</v>
      </c>
      <c r="BD53" s="5">
        <f t="shared" si="103"/>
        <v>0.87175295900765448</v>
      </c>
      <c r="BE53" s="5">
        <f t="shared" si="103"/>
        <v>2.1283942032841452</v>
      </c>
      <c r="BF53" s="5">
        <f t="shared" si="103"/>
        <v>0.64765572089970913</v>
      </c>
      <c r="BG53" s="5">
        <f t="shared" si="103"/>
        <v>1.0583664653348812</v>
      </c>
      <c r="BH53" s="5">
        <f t="shared" si="103"/>
        <v>5.2090425523698691E-2</v>
      </c>
      <c r="BI53" s="5">
        <f t="shared" si="103"/>
        <v>0.87661725755039388</v>
      </c>
      <c r="BJ53" s="5">
        <f t="shared" si="103"/>
        <v>0.92917500054496838</v>
      </c>
      <c r="BK53" s="5">
        <f t="shared" si="103"/>
        <v>-1.2378244157240537</v>
      </c>
      <c r="BL53" s="5">
        <f t="shared" si="103"/>
        <v>-4.1452974881816429</v>
      </c>
      <c r="BM53" s="5">
        <f t="shared" si="103"/>
        <v>6.2075615836659104</v>
      </c>
      <c r="BN53" s="5">
        <f t="shared" si="103"/>
        <v>0.84831265189990734</v>
      </c>
      <c r="BO53" s="5">
        <f t="shared" ref="BO53:DG53" si="104">(POWER(BO44/BO33, 1/11)-1)*100</f>
        <v>1.6500540066727076</v>
      </c>
      <c r="BP53" s="5">
        <f t="shared" si="104"/>
        <v>0.47008251644866661</v>
      </c>
      <c r="BQ53" s="5">
        <f t="shared" si="104"/>
        <v>0.7602614642304939</v>
      </c>
      <c r="BR53" s="5">
        <f t="shared" si="104"/>
        <v>3.7791890755700663E-2</v>
      </c>
      <c r="BS53" s="5">
        <f t="shared" si="104"/>
        <v>0.6227768872551831</v>
      </c>
      <c r="BT53" s="5">
        <f t="shared" si="104"/>
        <v>1.8861789909408344</v>
      </c>
      <c r="BU53" s="5">
        <f t="shared" si="104"/>
        <v>0.5303762108584964</v>
      </c>
      <c r="BV53" s="5">
        <f t="shared" si="104"/>
        <v>-7.1371484189356682</v>
      </c>
      <c r="BW53" s="5">
        <f t="shared" si="104"/>
        <v>5.7289809373681555</v>
      </c>
      <c r="BX53" s="5">
        <f t="shared" si="104"/>
        <v>0.5965016403929102</v>
      </c>
      <c r="BY53" s="5">
        <f t="shared" si="104"/>
        <v>2.0588754512376184</v>
      </c>
      <c r="BZ53" s="5">
        <f t="shared" si="104"/>
        <v>0.30974117107827048</v>
      </c>
      <c r="CA53" s="5">
        <f t="shared" si="104"/>
        <v>0.50500442781176158</v>
      </c>
      <c r="CB53" s="5">
        <f t="shared" si="104"/>
        <v>2.4947571305156124E-2</v>
      </c>
      <c r="CC53" s="5">
        <f t="shared" si="104"/>
        <v>0.41785045005999777</v>
      </c>
      <c r="CD53" s="5">
        <f t="shared" si="104"/>
        <v>2.4814231542215071</v>
      </c>
      <c r="CE53" s="5">
        <f t="shared" si="104"/>
        <v>0.62354639613164675</v>
      </c>
      <c r="CF53" s="5">
        <f t="shared" si="104"/>
        <v>-9.7360293395901021</v>
      </c>
      <c r="CG53" s="5">
        <f t="shared" si="104"/>
        <v>4.3284424686817813</v>
      </c>
      <c r="CH53" s="5">
        <f t="shared" si="104"/>
        <v>0.89102253693835731</v>
      </c>
      <c r="CI53" s="5">
        <f t="shared" si="104"/>
        <v>2.5854193588280561</v>
      </c>
      <c r="CJ53" s="5">
        <f t="shared" si="104"/>
        <v>-5.5864209587941582</v>
      </c>
      <c r="CK53" s="5">
        <f t="shared" si="104"/>
        <v>-9.1431887060623005</v>
      </c>
      <c r="CL53" s="5">
        <f t="shared" si="104"/>
        <v>-0.4626263529357022</v>
      </c>
      <c r="CM53" s="5">
        <f t="shared" si="104"/>
        <v>-7.9239727049789543</v>
      </c>
      <c r="CN53" s="5">
        <f t="shared" si="104"/>
        <v>0.95401443870299918</v>
      </c>
      <c r="CO53" s="5">
        <f t="shared" si="104"/>
        <v>-0.54134535602048395</v>
      </c>
      <c r="CP53" s="5">
        <f t="shared" si="104"/>
        <v>-25.840967968541072</v>
      </c>
      <c r="CQ53" s="5">
        <f t="shared" si="104"/>
        <v>3.7347964763692287</v>
      </c>
      <c r="CR53" s="5">
        <f t="shared" si="104"/>
        <v>0.75215675414570526</v>
      </c>
      <c r="CS53" s="5">
        <f t="shared" si="104"/>
        <v>2.1937552077353484</v>
      </c>
      <c r="CT53" s="5">
        <f t="shared" si="104"/>
        <v>-4.0788100656917852</v>
      </c>
      <c r="CU53" s="5">
        <f t="shared" si="104"/>
        <v>-6.8476378852311726</v>
      </c>
      <c r="CV53" s="5">
        <f t="shared" si="104"/>
        <v>-0.33662015610639306</v>
      </c>
      <c r="CW53" s="5">
        <f t="shared" si="104"/>
        <v>-6.0313250419254283</v>
      </c>
      <c r="CX53" s="5">
        <f t="shared" si="104"/>
        <v>1.8653612263383135</v>
      </c>
      <c r="CY53" s="5">
        <f t="shared" si="104"/>
        <v>0.13429986084190215</v>
      </c>
      <c r="CZ53" s="5">
        <f t="shared" si="104"/>
        <v>-7.4300947969633828</v>
      </c>
      <c r="DA53" s="5">
        <f t="shared" si="104"/>
        <v>6.0822910574923172</v>
      </c>
      <c r="DB53" s="5">
        <f t="shared" si="104"/>
        <v>0.94999930956880529</v>
      </c>
      <c r="DC53" s="5">
        <f t="shared" si="104"/>
        <v>1.8029074336222806</v>
      </c>
      <c r="DD53" s="5">
        <f t="shared" si="104"/>
        <v>0.19360422256620158</v>
      </c>
      <c r="DE53" s="5">
        <f t="shared" si="104"/>
        <v>0.28800387114249482</v>
      </c>
      <c r="DF53" s="5">
        <f t="shared" si="104"/>
        <v>1.5397427072594283E-2</v>
      </c>
      <c r="DG53" s="5">
        <f t="shared" si="104"/>
        <v>0.21363508292648881</v>
      </c>
    </row>
    <row r="54" spans="1:111" x14ac:dyDescent="0.2">
      <c r="A54" s="5" t="s">
        <v>160</v>
      </c>
      <c r="B54" s="5">
        <f>(POWER(B48/B44, 1/4)-1)*100</f>
        <v>2.9952326461235579E-2</v>
      </c>
      <c r="C54" s="5">
        <f t="shared" ref="C54:BN54" si="105">(POWER(C48/C44, 1/4)-1)*100</f>
        <v>-0.50707973190980971</v>
      </c>
      <c r="D54" s="5">
        <f t="shared" si="105"/>
        <v>13.553249852819359</v>
      </c>
      <c r="E54" s="5">
        <f t="shared" si="105"/>
        <v>-0.20282862543595792</v>
      </c>
      <c r="F54" s="5">
        <f t="shared" si="105"/>
        <v>0.58080706053855735</v>
      </c>
      <c r="G54" s="5">
        <f t="shared" si="105"/>
        <v>0.8937834748250717</v>
      </c>
      <c r="H54" s="5">
        <f t="shared" si="105"/>
        <v>1.5448342342188504</v>
      </c>
      <c r="I54" s="5">
        <f t="shared" si="105"/>
        <v>2.4218515127994111</v>
      </c>
      <c r="J54" s="5">
        <f t="shared" si="105"/>
        <v>0.12301358980497668</v>
      </c>
      <c r="K54" s="5">
        <f t="shared" si="105"/>
        <v>1.9028613598002231</v>
      </c>
      <c r="L54" s="5">
        <f t="shared" si="105"/>
        <v>-0.877757260103329</v>
      </c>
      <c r="M54" s="5">
        <f t="shared" si="105"/>
        <v>3.706739881260579</v>
      </c>
      <c r="N54" s="5">
        <f t="shared" si="105"/>
        <v>-18.01536974319443</v>
      </c>
      <c r="O54" s="5">
        <f t="shared" si="105"/>
        <v>-2.8048289607355059</v>
      </c>
      <c r="P54" s="5">
        <f t="shared" si="105"/>
        <v>0.92445740088780148</v>
      </c>
      <c r="Q54" s="5">
        <f t="shared" si="105"/>
        <v>1.5493655177680532</v>
      </c>
      <c r="R54" s="5">
        <f t="shared" si="105"/>
        <v>-6.1196172835148772</v>
      </c>
      <c r="S54" s="5">
        <f t="shared" si="105"/>
        <v>-7.9959592478243575</v>
      </c>
      <c r="T54" s="5">
        <f t="shared" si="105"/>
        <v>-0.48954470266570072</v>
      </c>
      <c r="U54" s="5">
        <f t="shared" si="105"/>
        <v>-5.0946980020081583</v>
      </c>
      <c r="V54" s="5">
        <f t="shared" si="105"/>
        <v>1.2634872057227131</v>
      </c>
      <c r="W54" s="5">
        <f t="shared" si="105"/>
        <v>-1.8458369722539336</v>
      </c>
      <c r="X54" s="5">
        <f t="shared" si="105"/>
        <v>8.1452888264182057</v>
      </c>
      <c r="Y54" s="5">
        <f t="shared" si="105"/>
        <v>-0.79868967582819028</v>
      </c>
      <c r="Z54" s="5">
        <f t="shared" si="105"/>
        <v>1.5811943437293641</v>
      </c>
      <c r="AA54" s="5">
        <f t="shared" si="105"/>
        <v>-0.49420118615395303</v>
      </c>
      <c r="AB54" s="5">
        <f t="shared" si="105"/>
        <v>2.0792873823945346</v>
      </c>
      <c r="AC54" s="5">
        <f t="shared" si="105"/>
        <v>3.8459765781542421</v>
      </c>
      <c r="AD54" s="5">
        <f t="shared" si="105"/>
        <v>0.16834402271579396</v>
      </c>
      <c r="AE54" s="5">
        <f t="shared" si="105"/>
        <v>3.6254759098018452</v>
      </c>
      <c r="AF54" s="5">
        <f t="shared" si="105"/>
        <v>-6.6540931718317431E-3</v>
      </c>
      <c r="AG54" s="5">
        <f t="shared" si="105"/>
        <v>-1.8339779500044506</v>
      </c>
      <c r="AH54" s="5">
        <f t="shared" si="105"/>
        <v>1.8263179958686315</v>
      </c>
      <c r="AI54" s="5">
        <f t="shared" si="105"/>
        <v>-1.1010085651118162</v>
      </c>
      <c r="AJ54" s="5">
        <f t="shared" si="105"/>
        <v>0.63942590939032318</v>
      </c>
      <c r="AK54" s="5">
        <f t="shared" si="105"/>
        <v>-0.16687764050554721</v>
      </c>
      <c r="AL54" s="5">
        <f t="shared" si="105"/>
        <v>0.79360858324959427</v>
      </c>
      <c r="AM54" s="5">
        <f t="shared" si="105"/>
        <v>1.8300364466316221</v>
      </c>
      <c r="AN54" s="5">
        <f t="shared" si="105"/>
        <v>6.5791498965483974E-2</v>
      </c>
      <c r="AO54" s="5">
        <f t="shared" si="105"/>
        <v>2.2055075395424506</v>
      </c>
      <c r="AP54" s="5">
        <f t="shared" si="105"/>
        <v>-0.48363291721561508</v>
      </c>
      <c r="AQ54" s="5">
        <f t="shared" si="105"/>
        <v>-2.0112082450951085</v>
      </c>
      <c r="AR54" s="5">
        <f t="shared" si="105"/>
        <v>4.1504634948482666</v>
      </c>
      <c r="AS54" s="5">
        <f t="shared" si="105"/>
        <v>-1.3078615020135964</v>
      </c>
      <c r="AT54" s="5">
        <f t="shared" si="105"/>
        <v>0.79866423492129801</v>
      </c>
      <c r="AU54" s="5">
        <f t="shared" si="105"/>
        <v>1.9194206916095524E-2</v>
      </c>
      <c r="AV54" s="5">
        <f t="shared" si="105"/>
        <v>0.94230203828735704</v>
      </c>
      <c r="AW54" s="5">
        <f t="shared" si="105"/>
        <v>2.0519746466951982</v>
      </c>
      <c r="AX54" s="5">
        <f t="shared" si="105"/>
        <v>7.7761643408202907E-2</v>
      </c>
      <c r="AY54" s="5">
        <f t="shared" si="105"/>
        <v>2.3181723676577448</v>
      </c>
      <c r="AZ54" s="5">
        <f t="shared" si="105"/>
        <v>0.83290965808575645</v>
      </c>
      <c r="BA54" s="5">
        <f t="shared" si="105"/>
        <v>-1.2378669033534795</v>
      </c>
      <c r="BB54" s="5">
        <f t="shared" si="105"/>
        <v>10.564242455984862</v>
      </c>
      <c r="BC54" s="5">
        <f t="shared" si="105"/>
        <v>-0.15510860083201017</v>
      </c>
      <c r="BD54" s="5">
        <f t="shared" si="105"/>
        <v>0.58271381972383463</v>
      </c>
      <c r="BE54" s="5">
        <f t="shared" si="105"/>
        <v>1.2954259048225891</v>
      </c>
      <c r="BF54" s="5">
        <f t="shared" si="105"/>
        <v>1.0524296223232144</v>
      </c>
      <c r="BG54" s="5">
        <f t="shared" si="105"/>
        <v>1.6636085830609604</v>
      </c>
      <c r="BH54" s="5">
        <f t="shared" si="105"/>
        <v>8.4106528142680048E-2</v>
      </c>
      <c r="BI54" s="5">
        <f t="shared" si="105"/>
        <v>1.3231184359739245</v>
      </c>
      <c r="BJ54" s="5">
        <f t="shared" si="105"/>
        <v>0.34687420746912778</v>
      </c>
      <c r="BK54" s="5">
        <f t="shared" si="105"/>
        <v>-0.18962478680446537</v>
      </c>
      <c r="BL54" s="5">
        <f t="shared" si="105"/>
        <v>3.5771760979394829</v>
      </c>
      <c r="BM54" s="5">
        <f t="shared" si="105"/>
        <v>-0.53309975015082278</v>
      </c>
      <c r="BN54" s="5">
        <f t="shared" si="105"/>
        <v>0.48349761058046337</v>
      </c>
      <c r="BO54" s="5">
        <f t="shared" ref="BO54:DG54" si="106">(POWER(BO48/BO44, 1/4)-1)*100</f>
        <v>0.38375152546106239</v>
      </c>
      <c r="BP54" s="5">
        <f t="shared" si="106"/>
        <v>0.53448192723404286</v>
      </c>
      <c r="BQ54" s="5">
        <f t="shared" si="106"/>
        <v>0.84578107554726945</v>
      </c>
      <c r="BR54" s="5">
        <f t="shared" si="106"/>
        <v>4.2830683787320467E-2</v>
      </c>
      <c r="BS54" s="5">
        <f t="shared" si="106"/>
        <v>0.67524553290356781</v>
      </c>
      <c r="BT54" s="5">
        <f t="shared" si="106"/>
        <v>-0.64869835093472883</v>
      </c>
      <c r="BU54" s="5">
        <f t="shared" si="106"/>
        <v>-3.1049415321094509</v>
      </c>
      <c r="BV54" s="5">
        <f t="shared" si="106"/>
        <v>-5.7674723086369113</v>
      </c>
      <c r="BW54" s="5">
        <f t="shared" si="106"/>
        <v>-0.93694404899996586</v>
      </c>
      <c r="BX54" s="5">
        <f t="shared" si="106"/>
        <v>0.2966862813957416</v>
      </c>
      <c r="BY54" s="5">
        <f t="shared" si="106"/>
        <v>1.142904163218228</v>
      </c>
      <c r="BZ54" s="5">
        <f t="shared" si="106"/>
        <v>-0.51526449046329637</v>
      </c>
      <c r="CA54" s="5">
        <f t="shared" si="106"/>
        <v>-0.83440064524464841</v>
      </c>
      <c r="CB54" s="5">
        <f t="shared" si="106"/>
        <v>-4.1636475364714709E-2</v>
      </c>
      <c r="CC54" s="5">
        <f t="shared" si="106"/>
        <v>-0.68786145083202799</v>
      </c>
      <c r="CD54" s="5">
        <f t="shared" si="106"/>
        <v>-1.4441749789008362</v>
      </c>
      <c r="CE54" s="5">
        <f t="shared" si="106"/>
        <v>-0.35836356632324984</v>
      </c>
      <c r="CF54" s="5">
        <f t="shared" si="106"/>
        <v>-7.2978159621712617</v>
      </c>
      <c r="CG54" s="5">
        <f t="shared" si="106"/>
        <v>1.3409444827850336</v>
      </c>
      <c r="CH54" s="5">
        <f t="shared" si="106"/>
        <v>1.124255508289429</v>
      </c>
      <c r="CI54" s="5">
        <f t="shared" si="106"/>
        <v>1.7083921837901306</v>
      </c>
      <c r="CJ54" s="5">
        <f t="shared" si="106"/>
        <v>-6.1110992483674469</v>
      </c>
      <c r="CK54" s="5">
        <f t="shared" si="106"/>
        <v>-14.796270654954647</v>
      </c>
      <c r="CL54" s="5">
        <f t="shared" si="106"/>
        <v>-0.5259828520562726</v>
      </c>
      <c r="CM54" s="5">
        <f t="shared" si="106"/>
        <v>-19.990648892687581</v>
      </c>
      <c r="CN54" s="5">
        <f t="shared" si="106"/>
        <v>-2.0780724382574833</v>
      </c>
      <c r="CO54" s="5">
        <f t="shared" si="106"/>
        <v>-2.322129848455079</v>
      </c>
      <c r="CP54" s="5">
        <f t="shared" si="106"/>
        <v>44.930468590788841</v>
      </c>
      <c r="CQ54" s="5">
        <f t="shared" si="106"/>
        <v>0.43930492599022486</v>
      </c>
      <c r="CR54" s="5">
        <f t="shared" si="106"/>
        <v>0.62353573514033478</v>
      </c>
      <c r="CS54" s="5">
        <f t="shared" si="106"/>
        <v>1.0254457829907748</v>
      </c>
      <c r="CT54" s="5">
        <f t="shared" si="106"/>
        <v>-1.9103020373605895</v>
      </c>
      <c r="CU54" s="5">
        <f t="shared" si="106"/>
        <v>-4.0114074535163695</v>
      </c>
      <c r="CV54" s="5">
        <f t="shared" si="106"/>
        <v>-0.15948837583252828</v>
      </c>
      <c r="CW54" s="5">
        <f t="shared" si="106"/>
        <v>-4.4210487186306384</v>
      </c>
      <c r="CX54" s="5">
        <f t="shared" si="106"/>
        <v>2.1316200899765381</v>
      </c>
      <c r="CY54" s="5">
        <f t="shared" si="106"/>
        <v>2.4519574605636141</v>
      </c>
      <c r="CZ54" s="5">
        <f t="shared" si="106"/>
        <v>9.0878242215660663</v>
      </c>
      <c r="DA54" s="5">
        <f t="shared" si="106"/>
        <v>0.51788001739316858</v>
      </c>
      <c r="DB54" s="5">
        <f t="shared" si="106"/>
        <v>0.59980262511147853</v>
      </c>
      <c r="DC54" s="5">
        <f t="shared" si="106"/>
        <v>0.59198563069042809</v>
      </c>
      <c r="DD54" s="5">
        <f t="shared" si="106"/>
        <v>1.8863415564844166</v>
      </c>
      <c r="DE54" s="5">
        <f t="shared" si="106"/>
        <v>2.7544027802401949</v>
      </c>
      <c r="DF54" s="5">
        <f t="shared" si="106"/>
        <v>0.14830039818960472</v>
      </c>
      <c r="DG54" s="5">
        <f t="shared" si="106"/>
        <v>1.9784100647510794</v>
      </c>
    </row>
    <row r="55" spans="1:111" x14ac:dyDescent="0.2">
      <c r="A55" s="1" t="s">
        <v>161</v>
      </c>
      <c r="B55" s="5">
        <f>(POWER(B48/B6, 1/42)-1)*100</f>
        <v>1.2991539667506213</v>
      </c>
      <c r="C55" s="5">
        <f t="shared" ref="C55:BN55" si="107">(POWER(C48/C6, 1/42)-1)*100</f>
        <v>0.75875962961182708</v>
      </c>
      <c r="D55" s="5">
        <f t="shared" si="107"/>
        <v>0.26990990751287747</v>
      </c>
      <c r="E55" s="5">
        <f t="shared" si="107"/>
        <v>-1.8050357458398003</v>
      </c>
      <c r="F55" s="5">
        <f t="shared" si="107"/>
        <v>0.84411638496382224</v>
      </c>
      <c r="G55" s="5">
        <f t="shared" si="107"/>
        <v>8.641820139784917</v>
      </c>
      <c r="H55" s="5">
        <f t="shared" si="107"/>
        <v>0.35667693500311959</v>
      </c>
      <c r="I55" s="5">
        <f t="shared" si="107"/>
        <v>0.5724162335426275</v>
      </c>
      <c r="J55" s="5">
        <f t="shared" si="107"/>
        <v>2.8657912183027712E-2</v>
      </c>
      <c r="K55" s="5">
        <f t="shared" si="107"/>
        <v>0.46520051189833378</v>
      </c>
      <c r="L55" s="5">
        <f t="shared" si="107"/>
        <v>2.7827715225596128</v>
      </c>
      <c r="M55" s="5">
        <f t="shared" si="107"/>
        <v>2.9371667343336183</v>
      </c>
      <c r="N55" s="5">
        <f t="shared" si="107"/>
        <v>3.2247794354885784</v>
      </c>
      <c r="O55" s="5">
        <f t="shared" si="107"/>
        <v>-0.55376855378969081</v>
      </c>
      <c r="P55" s="5">
        <f t="shared" si="107"/>
        <v>0.98172766133439726</v>
      </c>
      <c r="Q55" s="5">
        <f t="shared" si="107"/>
        <v>9.7680338436101124</v>
      </c>
      <c r="R55" s="5">
        <f t="shared" si="107"/>
        <v>1.4476582632318769</v>
      </c>
      <c r="S55" s="5">
        <f t="shared" si="107"/>
        <v>2.3559760865034862</v>
      </c>
      <c r="T55" s="5">
        <f t="shared" si="107"/>
        <v>0.11562484690421648</v>
      </c>
      <c r="U55" s="5">
        <f t="shared" si="107"/>
        <v>1.9518720159551028</v>
      </c>
      <c r="V55" s="5">
        <f t="shared" si="107"/>
        <v>1.7875511361177931</v>
      </c>
      <c r="W55" s="5">
        <f t="shared" si="107"/>
        <v>1.3225642101160728</v>
      </c>
      <c r="X55" s="5">
        <f t="shared" si="107"/>
        <v>-2.6035131830886127</v>
      </c>
      <c r="Y55" s="5">
        <f t="shared" si="107"/>
        <v>-1.2399391265627169</v>
      </c>
      <c r="Z55" s="5">
        <f t="shared" si="107"/>
        <v>1.3694780894996095</v>
      </c>
      <c r="AA55" s="5">
        <f t="shared" si="107"/>
        <v>8.6363228244262338</v>
      </c>
      <c r="AB55" s="5">
        <f t="shared" si="107"/>
        <v>1.0649260951825612</v>
      </c>
      <c r="AC55" s="5">
        <f t="shared" si="107"/>
        <v>2.4403805517162036</v>
      </c>
      <c r="AD55" s="5">
        <f t="shared" si="107"/>
        <v>8.7929255511021154E-2</v>
      </c>
      <c r="AE55" s="5">
        <f t="shared" si="107"/>
        <v>3.0561653704917369</v>
      </c>
      <c r="AF55" s="5">
        <f t="shared" si="107"/>
        <v>1.504291535574076</v>
      </c>
      <c r="AG55" s="5">
        <f t="shared" si="107"/>
        <v>0.52921440251236795</v>
      </c>
      <c r="AH55" s="5">
        <f t="shared" si="107"/>
        <v>-2.0485574484687352</v>
      </c>
      <c r="AI55" s="5">
        <f t="shared" si="107"/>
        <v>-1.5420010449925581</v>
      </c>
      <c r="AJ55" s="5">
        <f t="shared" si="107"/>
        <v>0.73575243075654218</v>
      </c>
      <c r="AK55" s="5">
        <f t="shared" si="107"/>
        <v>8.9096373686641037</v>
      </c>
      <c r="AL55" s="5">
        <f t="shared" si="107"/>
        <v>-6.5547928734932537E-2</v>
      </c>
      <c r="AM55" s="5">
        <f t="shared" si="107"/>
        <v>-0.14484776427173829</v>
      </c>
      <c r="AN55" s="5">
        <f t="shared" si="107"/>
        <v>-5.4420206117011816E-3</v>
      </c>
      <c r="AO55" s="5">
        <f t="shared" si="107"/>
        <v>-0.16713088360179595</v>
      </c>
      <c r="AP55" s="5">
        <f t="shared" si="107"/>
        <v>1.2652184046728632</v>
      </c>
      <c r="AQ55" s="5">
        <f t="shared" si="107"/>
        <v>0.8276988552092357</v>
      </c>
      <c r="AR55" s="5">
        <f t="shared" si="107"/>
        <v>-0.27024489382904138</v>
      </c>
      <c r="AS55" s="5">
        <f t="shared" si="107"/>
        <v>-1.4217767081084909</v>
      </c>
      <c r="AT55" s="5">
        <f t="shared" si="107"/>
        <v>0.78925516300449861</v>
      </c>
      <c r="AU55" s="5">
        <f t="shared" si="107"/>
        <v>9.1892108490962521</v>
      </c>
      <c r="AV55" s="5">
        <f t="shared" si="107"/>
        <v>-0.1657211779199308</v>
      </c>
      <c r="AW55" s="5">
        <f t="shared" si="107"/>
        <v>-0.33818545910260234</v>
      </c>
      <c r="AX55" s="5">
        <f t="shared" si="107"/>
        <v>-1.3684513604417248E-2</v>
      </c>
      <c r="AY55" s="5">
        <f t="shared" si="107"/>
        <v>-0.35816166855119347</v>
      </c>
      <c r="AZ55" s="5">
        <f t="shared" si="107"/>
        <v>1.3075722464002126</v>
      </c>
      <c r="BA55" s="5">
        <f t="shared" si="107"/>
        <v>1.1733327406176164</v>
      </c>
      <c r="BB55" s="5">
        <f t="shared" si="107"/>
        <v>0.56230790926854457</v>
      </c>
      <c r="BC55" s="5">
        <f t="shared" si="107"/>
        <v>-1.6025338211037798</v>
      </c>
      <c r="BD55" s="5">
        <f t="shared" si="107"/>
        <v>0.95005992553329754</v>
      </c>
      <c r="BE55" s="5">
        <f t="shared" si="107"/>
        <v>8.6851602384554472</v>
      </c>
      <c r="BF55" s="5">
        <f t="shared" si="107"/>
        <v>0.74746226440112196</v>
      </c>
      <c r="BG55" s="5">
        <f t="shared" si="107"/>
        <v>1.2981188839393365</v>
      </c>
      <c r="BH55" s="5">
        <f t="shared" si="107"/>
        <v>6.0478967760424496E-2</v>
      </c>
      <c r="BI55" s="5">
        <f t="shared" si="107"/>
        <v>1.1545696948741746</v>
      </c>
      <c r="BJ55" s="5">
        <f t="shared" si="107"/>
        <v>0.99924077219584184</v>
      </c>
      <c r="BK55" s="5">
        <f t="shared" si="107"/>
        <v>0.42337486623786891</v>
      </c>
      <c r="BL55" s="5">
        <f t="shared" si="107"/>
        <v>-1.1251771307227543</v>
      </c>
      <c r="BM55" s="5">
        <f t="shared" si="107"/>
        <v>-1.9162736345020637</v>
      </c>
      <c r="BN55" s="5">
        <f t="shared" si="107"/>
        <v>0.69954718315945463</v>
      </c>
      <c r="BO55" s="5">
        <f t="shared" ref="BO55:DG55" si="108">(POWER(BO48/BO6, 1/42)-1)*100</f>
        <v>8.0655896648556649</v>
      </c>
      <c r="BP55" s="5">
        <f t="shared" si="108"/>
        <v>0.37788923737955837</v>
      </c>
      <c r="BQ55" s="5">
        <f t="shared" si="108"/>
        <v>0.62440416852127534</v>
      </c>
      <c r="BR55" s="5">
        <f t="shared" si="108"/>
        <v>3.0472091377364841E-2</v>
      </c>
      <c r="BS55" s="5">
        <f t="shared" si="108"/>
        <v>0.52472435100825443</v>
      </c>
      <c r="BT55" s="5">
        <f t="shared" si="108"/>
        <v>0.99592269517450038</v>
      </c>
      <c r="BU55" s="5">
        <f t="shared" si="108"/>
        <v>1.0568497927345044</v>
      </c>
      <c r="BV55" s="5">
        <f t="shared" si="108"/>
        <v>-1.3922237675537019</v>
      </c>
      <c r="BW55" s="5">
        <f t="shared" si="108"/>
        <v>-2.0078546740025183</v>
      </c>
      <c r="BX55" s="5">
        <f t="shared" si="108"/>
        <v>0.45143262384135241</v>
      </c>
      <c r="BY55" s="5">
        <f t="shared" si="108"/>
        <v>8.8863024723168529</v>
      </c>
      <c r="BZ55" s="5">
        <f t="shared" si="108"/>
        <v>5.0682193788542662E-2</v>
      </c>
      <c r="CA55" s="5">
        <f t="shared" si="108"/>
        <v>8.3316565586799562E-2</v>
      </c>
      <c r="CB55" s="5">
        <f t="shared" si="108"/>
        <v>4.0916833953907883E-3</v>
      </c>
      <c r="CC55" s="5">
        <f t="shared" si="108"/>
        <v>6.9677117494348906E-2</v>
      </c>
      <c r="CD55" s="5">
        <f t="shared" si="108"/>
        <v>1.667835521010641</v>
      </c>
      <c r="CE55" s="5">
        <f t="shared" si="108"/>
        <v>0.55410897686005711</v>
      </c>
      <c r="CF55" s="5">
        <f t="shared" si="108"/>
        <v>-5.9036229934239515E-2</v>
      </c>
      <c r="CG55" s="5">
        <f t="shared" si="108"/>
        <v>-1.5083149329658707</v>
      </c>
      <c r="CH55" s="5">
        <f t="shared" si="108"/>
        <v>0.8918658975804572</v>
      </c>
      <c r="CI55" s="5">
        <f t="shared" si="108"/>
        <v>9.9592945763756759</v>
      </c>
      <c r="CJ55" s="5">
        <f t="shared" si="108"/>
        <v>-1.6483541682971947</v>
      </c>
      <c r="CK55" s="5">
        <f t="shared" si="108"/>
        <v>-3.3365798022776505</v>
      </c>
      <c r="CL55" s="5">
        <f t="shared" si="108"/>
        <v>-0.13640025373643505</v>
      </c>
      <c r="CM55" s="5">
        <f t="shared" si="108"/>
        <v>-3.7531152939905277</v>
      </c>
      <c r="CN55" s="5">
        <f t="shared" si="108"/>
        <v>1.2546336065671015</v>
      </c>
      <c r="CO55" s="5">
        <f t="shared" si="108"/>
        <v>-0.1514926660765803</v>
      </c>
      <c r="CP55" s="5">
        <f t="shared" si="108"/>
        <v>-5.9632151482271967</v>
      </c>
      <c r="CQ55" s="5">
        <f t="shared" si="108"/>
        <v>-2.1947830549798431</v>
      </c>
      <c r="CR55" s="5">
        <f t="shared" si="108"/>
        <v>0.87724302831286849</v>
      </c>
      <c r="CS55" s="5">
        <f t="shared" si="108"/>
        <v>8.4093209512893665</v>
      </c>
      <c r="CT55" s="5">
        <f t="shared" si="108"/>
        <v>-2.2663449356622234</v>
      </c>
      <c r="CU55" s="5">
        <f t="shared" si="108"/>
        <v>-3.5641934925139784</v>
      </c>
      <c r="CV55" s="5">
        <f t="shared" si="108"/>
        <v>-0.18292402558721665</v>
      </c>
      <c r="CW55" s="5">
        <f t="shared" si="108"/>
        <v>-2.9216227435497677</v>
      </c>
      <c r="CX55" s="5">
        <f t="shared" si="108"/>
        <v>1.5381140410493765</v>
      </c>
      <c r="CY55" s="5">
        <f t="shared" si="108"/>
        <v>1.7212801321446758</v>
      </c>
      <c r="CZ55" s="5">
        <f t="shared" si="108"/>
        <v>-1.1217325211214546</v>
      </c>
      <c r="DA55" s="5">
        <f t="shared" si="108"/>
        <v>-1.9897422034142132</v>
      </c>
      <c r="DB55" s="5">
        <f t="shared" si="108"/>
        <v>1.0974163890433708</v>
      </c>
      <c r="DC55" s="5">
        <f t="shared" si="108"/>
        <v>8.1441780869859102</v>
      </c>
      <c r="DD55" s="5">
        <f t="shared" si="108"/>
        <v>0.72578755649981286</v>
      </c>
      <c r="DE55" s="5">
        <f t="shared" si="108"/>
        <v>1.1235856530996458</v>
      </c>
      <c r="DF55" s="5">
        <f t="shared" si="108"/>
        <v>5.7890775309044074E-2</v>
      </c>
      <c r="DG55" s="5">
        <f t="shared" si="108"/>
        <v>0.87439352455340735</v>
      </c>
    </row>
    <row r="56" spans="1:111" x14ac:dyDescent="0.2">
      <c r="B56" s="4"/>
      <c r="C56" s="4"/>
      <c r="D56" s="4"/>
      <c r="E56" s="4"/>
      <c r="F56" s="4"/>
      <c r="G56" s="4"/>
      <c r="H56" s="82"/>
      <c r="L56" s="4"/>
      <c r="M56" s="4"/>
      <c r="N56" s="4"/>
      <c r="O56" s="4"/>
      <c r="P56" s="4"/>
      <c r="Q56" s="4"/>
      <c r="R56" s="4"/>
      <c r="V56" s="4"/>
      <c r="W56" s="4"/>
      <c r="X56" s="4"/>
      <c r="Y56" s="4"/>
      <c r="Z56" s="4"/>
      <c r="AA56" s="4"/>
      <c r="AB56" s="4"/>
      <c r="AF56" s="4"/>
      <c r="AG56" s="4"/>
      <c r="AH56" s="4"/>
      <c r="AI56" s="4"/>
      <c r="AJ56" s="4"/>
      <c r="AK56" s="4"/>
      <c r="AL56" s="4"/>
      <c r="AP56" s="4"/>
      <c r="AQ56" s="4"/>
      <c r="AR56" s="4"/>
      <c r="AS56" s="4"/>
      <c r="AT56" s="4"/>
      <c r="AU56" s="4"/>
      <c r="AV56" s="4"/>
      <c r="AZ56" s="4"/>
      <c r="BA56" s="4"/>
      <c r="BB56" s="4"/>
      <c r="BC56" s="4"/>
      <c r="BD56" s="4"/>
      <c r="BE56" s="4"/>
      <c r="BF56" s="4"/>
      <c r="BJ56" s="4"/>
      <c r="BK56" s="4"/>
      <c r="BL56" s="4"/>
      <c r="BM56" s="4"/>
      <c r="BN56" s="4"/>
      <c r="BO56" s="4"/>
      <c r="BP56" s="4"/>
      <c r="BT56" s="4"/>
      <c r="BU56" s="4"/>
      <c r="BV56" s="4"/>
      <c r="BW56" s="4"/>
      <c r="BX56" s="4"/>
      <c r="BY56" s="4"/>
      <c r="BZ56" s="4"/>
      <c r="CD56" s="4"/>
      <c r="CE56" s="4"/>
      <c r="CF56" s="4"/>
      <c r="CG56" s="4"/>
      <c r="CH56" s="4"/>
      <c r="CI56" s="4"/>
      <c r="CJ56" s="4"/>
      <c r="CN56" s="4"/>
      <c r="CO56" s="4"/>
      <c r="CP56" s="4"/>
      <c r="CQ56" s="4"/>
      <c r="CR56" s="4"/>
      <c r="CS56" s="4"/>
      <c r="CT56" s="4"/>
      <c r="CX56" s="4"/>
      <c r="CY56" s="4"/>
      <c r="CZ56" s="4"/>
      <c r="DA56" s="4"/>
      <c r="DB56" s="4"/>
      <c r="DC56" s="4"/>
      <c r="DD56" s="4"/>
    </row>
    <row r="57" spans="1:111" x14ac:dyDescent="0.2">
      <c r="B57" s="4"/>
      <c r="C57" s="4"/>
      <c r="D57" s="4"/>
      <c r="E57" s="4"/>
      <c r="F57" s="4"/>
      <c r="G57" s="4"/>
      <c r="H57" s="4"/>
      <c r="L57" s="4"/>
      <c r="M57" s="4"/>
      <c r="N57" s="4"/>
      <c r="O57" s="4"/>
      <c r="P57" s="4"/>
      <c r="Q57" s="4"/>
      <c r="R57" s="4"/>
      <c r="V57" s="4"/>
      <c r="W57" s="4"/>
      <c r="X57" s="4"/>
      <c r="Y57" s="4"/>
      <c r="Z57" s="4"/>
      <c r="AA57" s="4"/>
      <c r="AB57" s="4"/>
      <c r="AF57" s="4"/>
      <c r="AG57" s="4"/>
      <c r="AH57" s="4"/>
      <c r="AI57" s="4"/>
      <c r="AJ57" s="4"/>
      <c r="AK57" s="4"/>
      <c r="AL57" s="4"/>
      <c r="AP57" s="4"/>
      <c r="AQ57" s="4"/>
      <c r="AR57" s="4"/>
      <c r="AS57" s="4"/>
      <c r="AT57" s="4"/>
      <c r="AU57" s="4"/>
      <c r="AV57" s="4"/>
      <c r="AZ57" s="4"/>
      <c r="BA57" s="4"/>
      <c r="BB57" s="4"/>
      <c r="BC57" s="4"/>
      <c r="BD57" s="4"/>
      <c r="BE57" s="4"/>
      <c r="BF57" s="4"/>
      <c r="BJ57" s="4"/>
      <c r="BK57" s="4"/>
      <c r="BL57" s="4"/>
      <c r="BM57" s="4"/>
      <c r="BN57" s="4"/>
      <c r="BO57" s="4"/>
      <c r="BP57" s="4"/>
      <c r="BT57" s="4"/>
      <c r="BU57" s="4"/>
      <c r="BV57" s="4"/>
      <c r="BW57" s="4"/>
      <c r="BX57" s="4"/>
      <c r="BY57" s="4"/>
      <c r="BZ57" s="4"/>
      <c r="CD57" s="4"/>
      <c r="CE57" s="4"/>
      <c r="CF57" s="4"/>
      <c r="CG57" s="4"/>
      <c r="CH57" s="4"/>
      <c r="CI57" s="4"/>
      <c r="CJ57" s="4"/>
      <c r="CN57" s="4"/>
      <c r="CO57" s="4"/>
      <c r="CP57" s="4"/>
      <c r="CQ57" s="4"/>
      <c r="CR57" s="4"/>
      <c r="CS57" s="4"/>
      <c r="CT57" s="4"/>
      <c r="CX57" s="4"/>
      <c r="CY57" s="4"/>
      <c r="CZ57" s="4"/>
      <c r="DA57" s="4"/>
      <c r="DB57" s="4"/>
      <c r="DC57" s="4"/>
      <c r="DD57" s="4"/>
    </row>
    <row r="58" spans="1:111" x14ac:dyDescent="0.2">
      <c r="B58" s="1" t="s">
        <v>199</v>
      </c>
    </row>
    <row r="59" spans="1:111" x14ac:dyDescent="0.2">
      <c r="B59" s="1" t="s">
        <v>200</v>
      </c>
    </row>
    <row r="60" spans="1:111" x14ac:dyDescent="0.2">
      <c r="B60" s="6" t="s">
        <v>164</v>
      </c>
    </row>
    <row r="61" spans="1:111" x14ac:dyDescent="0.2">
      <c r="I61" s="1"/>
    </row>
    <row r="62" spans="1:111" x14ac:dyDescent="0.2">
      <c r="I62" s="1"/>
      <c r="P62" s="6"/>
      <c r="Q62" s="6"/>
    </row>
    <row r="63" spans="1:111" x14ac:dyDescent="0.2">
      <c r="I63" s="1"/>
      <c r="P63" s="6"/>
      <c r="Q63" s="6"/>
    </row>
    <row r="64" spans="1:111" x14ac:dyDescent="0.2">
      <c r="D64" s="1" t="s">
        <v>166</v>
      </c>
      <c r="E64" s="15">
        <f>MAX(H6:H48,R6:R48,AB6:AB48,AL6:AL48,AV6:AV48,BF6:BF48,BP6:BP48,BZ6:BZ48,CJ6:CJ48,CT6:CT48,DD6:DD48)</f>
        <v>520349.7798176537</v>
      </c>
      <c r="G64" s="1" t="s">
        <v>166</v>
      </c>
      <c r="I64" s="5">
        <f>MAX(J6:J48,T6:T48,AD6:AD48,AN6:AN48,AX6:AX48,BH6:BH48,BR6:BR48,CB6:CB48,CL6:CL48,CV6:CV48,DF6:DF48)</f>
        <v>13.162256517923135</v>
      </c>
      <c r="P64" s="6"/>
      <c r="Q64" s="6"/>
    </row>
    <row r="65" spans="4:17" x14ac:dyDescent="0.2">
      <c r="D65" s="1" t="s">
        <v>167</v>
      </c>
      <c r="E65" s="15">
        <f>MIN(H6:H48,R6:R48,AB6:AB48,AL6:AL48,AV6:AV48,BF6:BF48,BP6:BP48,BZ6:BZ48,CJ6:CJ48,CT6:CT48,DD6:DD48)</f>
        <v>132343.65669623949</v>
      </c>
      <c r="G65" s="1" t="s">
        <v>167</v>
      </c>
      <c r="I65" s="5">
        <f>MIN(J6:J48,T6:T48,AD6:AD48,AN6:AN48,AX6:AX48,BH6:BH48,BR6:BR48,CB6:CB48,CL6:CL48,CV6:CV48,DF6:DF48)</f>
        <v>11.793157278257612</v>
      </c>
      <c r="P65" s="6"/>
      <c r="Q65" s="6"/>
    </row>
    <row r="66" spans="4:17" x14ac:dyDescent="0.2">
      <c r="D66" s="1" t="s">
        <v>168</v>
      </c>
      <c r="E66" s="15">
        <f>E64-E65</f>
        <v>388006.12312141422</v>
      </c>
      <c r="G66" s="1" t="s">
        <v>168</v>
      </c>
      <c r="I66" s="5">
        <f>I64-I65</f>
        <v>1.3690992396655233</v>
      </c>
      <c r="P66" s="6"/>
      <c r="Q66" s="6"/>
    </row>
    <row r="67" spans="4:17" x14ac:dyDescent="0.2">
      <c r="D67" s="1" t="s">
        <v>169</v>
      </c>
      <c r="E67" s="15">
        <f>E66/10</f>
        <v>38800.61231214142</v>
      </c>
      <c r="G67" s="1" t="s">
        <v>169</v>
      </c>
      <c r="I67" s="5">
        <f>I66/10</f>
        <v>0.13690992396655233</v>
      </c>
      <c r="P67" s="6"/>
      <c r="Q67" s="6"/>
    </row>
    <row r="68" spans="4:17" x14ac:dyDescent="0.2">
      <c r="D68" s="1" t="s">
        <v>170</v>
      </c>
      <c r="E68" s="15">
        <f>E64+E67</f>
        <v>559150.39212979516</v>
      </c>
      <c r="G68" s="1" t="s">
        <v>170</v>
      </c>
      <c r="I68" s="5">
        <f>I64+I67</f>
        <v>13.299166441889687</v>
      </c>
      <c r="P68" s="6"/>
      <c r="Q68" s="6"/>
    </row>
    <row r="69" spans="4:17" x14ac:dyDescent="0.2">
      <c r="D69" s="1" t="s">
        <v>171</v>
      </c>
      <c r="E69" s="15">
        <f>E65-E67</f>
        <v>93543.044384098059</v>
      </c>
      <c r="G69" s="1" t="s">
        <v>171</v>
      </c>
      <c r="I69" s="5">
        <f>I65-I67</f>
        <v>11.656247354291059</v>
      </c>
    </row>
    <row r="70" spans="4:17" x14ac:dyDescent="0.2">
      <c r="D70" s="1" t="s">
        <v>172</v>
      </c>
      <c r="E70" s="15">
        <f>E68-E69</f>
        <v>465607.34774569713</v>
      </c>
      <c r="G70" s="1" t="s">
        <v>172</v>
      </c>
      <c r="I70" s="5">
        <f>I68-I69</f>
        <v>1.6429190875986279</v>
      </c>
    </row>
    <row r="71" spans="4:17" x14ac:dyDescent="0.2">
      <c r="D71" s="4"/>
      <c r="I71" s="1"/>
    </row>
    <row r="72" spans="4:17" x14ac:dyDescent="0.2">
      <c r="D72" s="4"/>
    </row>
  </sheetData>
  <phoneticPr fontId="19" type="noConversion"/>
  <pageMargins left="0.15748031496062992" right="0.15748031496062992" top="0.39370078740157483" bottom="0.39370078740157483" header="0.51181102362204722" footer="0.51181102362204722"/>
  <pageSetup scale="82" orientation="landscape" r:id="rId1"/>
  <headerFooter alignWithMargins="0"/>
  <colBreaks count="10" manualBreakCount="10">
    <brk id="11" max="51" man="1"/>
    <brk id="21" max="1048575" man="1"/>
    <brk id="31" max="51" man="1"/>
    <brk id="41" max="1048575" man="1"/>
    <brk id="51" max="51" man="1"/>
    <brk id="61" max="1048575" man="1"/>
    <brk id="71" max="51" man="1"/>
    <brk id="81" max="1048575" man="1"/>
    <brk id="91" max="51" man="1"/>
    <brk id="101" max="1048575" man="1"/>
  </col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92D050"/>
  </sheetPr>
  <dimension ref="A1:M58"/>
  <sheetViews>
    <sheetView workbookViewId="0">
      <selection activeCell="M59" sqref="M59"/>
    </sheetView>
  </sheetViews>
  <sheetFormatPr defaultColWidth="9" defaultRowHeight="12.75" x14ac:dyDescent="0.2"/>
  <cols>
    <col min="1" max="1" width="11.375" style="1" customWidth="1"/>
    <col min="2" max="2" width="11.875" style="1" customWidth="1"/>
    <col min="3" max="3" width="14.875" style="1" bestFit="1" customWidth="1"/>
    <col min="4" max="4" width="7.875" style="1" bestFit="1" customWidth="1"/>
    <col min="5" max="5" width="12.875" style="1" bestFit="1" customWidth="1"/>
    <col min="6" max="6" width="15.375" style="1" bestFit="1" customWidth="1"/>
    <col min="7" max="8" width="9.375" style="1" bestFit="1" customWidth="1"/>
    <col min="9" max="9" width="10.25" style="1" bestFit="1" customWidth="1"/>
    <col min="10" max="10" width="15.25" style="1" bestFit="1" customWidth="1"/>
    <col min="11" max="11" width="9.375" style="1" bestFit="1" customWidth="1"/>
    <col min="12" max="12" width="16.625" style="1" bestFit="1" customWidth="1"/>
    <col min="13" max="16384" width="9" style="1"/>
  </cols>
  <sheetData>
    <row r="1" spans="1:12" x14ac:dyDescent="0.2">
      <c r="A1" s="1" t="s">
        <v>47</v>
      </c>
    </row>
    <row r="3" spans="1:12" x14ac:dyDescent="0.2">
      <c r="B3" s="1" t="s">
        <v>101</v>
      </c>
      <c r="C3" s="1" t="s">
        <v>102</v>
      </c>
      <c r="D3" s="1" t="s">
        <v>318</v>
      </c>
      <c r="E3" s="1" t="s">
        <v>104</v>
      </c>
      <c r="F3" s="1" t="s">
        <v>105</v>
      </c>
      <c r="G3" s="1" t="s">
        <v>106</v>
      </c>
      <c r="H3" s="1" t="s">
        <v>107</v>
      </c>
      <c r="I3" s="1" t="s">
        <v>108</v>
      </c>
      <c r="J3" s="1" t="s">
        <v>109</v>
      </c>
      <c r="K3" s="1" t="s">
        <v>110</v>
      </c>
      <c r="L3" s="1" t="s">
        <v>111</v>
      </c>
    </row>
    <row r="4" spans="1:12" x14ac:dyDescent="0.2">
      <c r="A4" s="1">
        <v>1981</v>
      </c>
      <c r="B4" s="68">
        <v>925154</v>
      </c>
      <c r="C4" s="68">
        <v>15331</v>
      </c>
      <c r="D4" s="68">
        <v>2912</v>
      </c>
      <c r="E4" s="68">
        <v>22460</v>
      </c>
      <c r="F4" s="68">
        <v>18338</v>
      </c>
      <c r="G4" s="68">
        <v>212900</v>
      </c>
      <c r="H4" s="68">
        <v>333886</v>
      </c>
      <c r="I4" s="68">
        <v>33934</v>
      </c>
      <c r="J4" s="68">
        <v>39106</v>
      </c>
      <c r="K4" s="68">
        <v>121088</v>
      </c>
      <c r="L4" s="68">
        <v>114605</v>
      </c>
    </row>
    <row r="5" spans="1:12" x14ac:dyDescent="0.2">
      <c r="A5" s="1">
        <v>1982</v>
      </c>
      <c r="B5" s="68">
        <v>895862</v>
      </c>
      <c r="C5" s="68">
        <v>15423</v>
      </c>
      <c r="D5" s="68">
        <v>2913</v>
      </c>
      <c r="E5" s="68">
        <v>23480</v>
      </c>
      <c r="F5" s="68">
        <v>18432</v>
      </c>
      <c r="G5" s="68">
        <v>204969</v>
      </c>
      <c r="H5" s="68">
        <v>323290</v>
      </c>
      <c r="I5" s="68">
        <v>33138</v>
      </c>
      <c r="J5" s="68">
        <v>38137</v>
      </c>
      <c r="K5" s="68">
        <v>118052</v>
      </c>
      <c r="L5" s="68">
        <v>107268</v>
      </c>
    </row>
    <row r="6" spans="1:12" x14ac:dyDescent="0.2">
      <c r="A6" s="1">
        <v>1983</v>
      </c>
      <c r="B6" s="68">
        <v>918816</v>
      </c>
      <c r="C6" s="68">
        <v>15945</v>
      </c>
      <c r="D6" s="68">
        <v>3202</v>
      </c>
      <c r="E6" s="68">
        <v>23926</v>
      </c>
      <c r="F6" s="68">
        <v>19796</v>
      </c>
      <c r="G6" s="68">
        <v>208728</v>
      </c>
      <c r="H6" s="68">
        <v>339776</v>
      </c>
      <c r="I6" s="68">
        <v>33414</v>
      </c>
      <c r="J6" s="68">
        <v>39008</v>
      </c>
      <c r="K6" s="68">
        <v>117421</v>
      </c>
      <c r="L6" s="68">
        <v>108055</v>
      </c>
    </row>
    <row r="7" spans="1:12" x14ac:dyDescent="0.2">
      <c r="A7" s="1">
        <v>1984</v>
      </c>
      <c r="B7" s="68">
        <v>973013</v>
      </c>
      <c r="C7" s="68">
        <v>16434</v>
      </c>
      <c r="D7" s="68">
        <v>3264</v>
      </c>
      <c r="E7" s="68">
        <v>25764</v>
      </c>
      <c r="F7" s="68">
        <v>20239</v>
      </c>
      <c r="G7" s="68">
        <v>218418</v>
      </c>
      <c r="H7" s="68">
        <v>369769</v>
      </c>
      <c r="I7" s="68">
        <v>35929</v>
      </c>
      <c r="J7" s="68">
        <v>40232</v>
      </c>
      <c r="K7" s="68">
        <v>123180</v>
      </c>
      <c r="L7" s="68">
        <v>109036</v>
      </c>
    </row>
    <row r="8" spans="1:12" x14ac:dyDescent="0.2">
      <c r="A8" s="1">
        <v>1985</v>
      </c>
      <c r="B8" s="68">
        <v>1019111</v>
      </c>
      <c r="C8" s="68">
        <v>16791</v>
      </c>
      <c r="D8" s="68">
        <v>3264</v>
      </c>
      <c r="E8" s="68">
        <v>27159</v>
      </c>
      <c r="F8" s="68">
        <v>20983</v>
      </c>
      <c r="G8" s="68">
        <v>225645</v>
      </c>
      <c r="H8" s="68">
        <v>388621</v>
      </c>
      <c r="I8" s="68">
        <v>38237</v>
      </c>
      <c r="J8" s="68">
        <v>41334</v>
      </c>
      <c r="K8" s="68">
        <v>132159</v>
      </c>
      <c r="L8" s="68">
        <v>116722</v>
      </c>
    </row>
    <row r="9" spans="1:12" x14ac:dyDescent="0.2">
      <c r="A9" s="1">
        <v>1986</v>
      </c>
      <c r="B9" s="68">
        <v>1040732</v>
      </c>
      <c r="C9" s="68">
        <v>16830</v>
      </c>
      <c r="D9" s="68">
        <v>3418</v>
      </c>
      <c r="E9" s="68">
        <v>27727</v>
      </c>
      <c r="F9" s="68">
        <v>22406</v>
      </c>
      <c r="G9" s="68">
        <v>228900</v>
      </c>
      <c r="H9" s="68">
        <v>402773</v>
      </c>
      <c r="I9" s="68">
        <v>38421</v>
      </c>
      <c r="J9" s="68">
        <v>43528</v>
      </c>
      <c r="K9" s="68">
        <v>128432</v>
      </c>
      <c r="L9" s="68">
        <v>117808</v>
      </c>
    </row>
    <row r="10" spans="1:12" x14ac:dyDescent="0.2">
      <c r="A10" s="1">
        <v>1987</v>
      </c>
      <c r="B10" s="68">
        <v>1083110</v>
      </c>
      <c r="C10" s="68">
        <v>17465</v>
      </c>
      <c r="D10" s="68">
        <v>3505</v>
      </c>
      <c r="E10" s="68">
        <v>28588</v>
      </c>
      <c r="F10" s="68">
        <v>23562</v>
      </c>
      <c r="G10" s="68">
        <v>238553</v>
      </c>
      <c r="H10" s="68">
        <v>422206</v>
      </c>
      <c r="I10" s="68">
        <v>39016</v>
      </c>
      <c r="J10" s="68">
        <v>43951</v>
      </c>
      <c r="K10" s="68">
        <v>130777</v>
      </c>
      <c r="L10" s="68">
        <v>125019</v>
      </c>
    </row>
    <row r="11" spans="1:12" x14ac:dyDescent="0.2">
      <c r="A11" s="1">
        <v>1988</v>
      </c>
      <c r="B11" s="68">
        <v>1130885</v>
      </c>
      <c r="C11" s="68">
        <v>18355</v>
      </c>
      <c r="D11" s="68">
        <v>3583</v>
      </c>
      <c r="E11" s="68">
        <v>28936</v>
      </c>
      <c r="F11" s="68">
        <v>23640</v>
      </c>
      <c r="G11" s="68">
        <v>248110</v>
      </c>
      <c r="H11" s="68">
        <v>441390</v>
      </c>
      <c r="I11" s="68">
        <v>38799</v>
      </c>
      <c r="J11" s="68">
        <v>42277</v>
      </c>
      <c r="K11" s="68">
        <v>140853</v>
      </c>
      <c r="L11" s="68">
        <v>131926</v>
      </c>
    </row>
    <row r="12" spans="1:12" x14ac:dyDescent="0.2">
      <c r="A12" s="1">
        <v>1989</v>
      </c>
      <c r="B12" s="68">
        <v>1157317</v>
      </c>
      <c r="C12" s="68">
        <v>19044</v>
      </c>
      <c r="D12" s="68">
        <v>3686</v>
      </c>
      <c r="E12" s="68">
        <v>29614</v>
      </c>
      <c r="F12" s="68">
        <v>23691</v>
      </c>
      <c r="G12" s="68">
        <v>248840</v>
      </c>
      <c r="H12" s="68">
        <v>456049</v>
      </c>
      <c r="I12" s="68">
        <v>39785</v>
      </c>
      <c r="J12" s="68">
        <v>42992</v>
      </c>
      <c r="K12" s="68">
        <v>142912</v>
      </c>
      <c r="L12" s="68">
        <v>136097</v>
      </c>
    </row>
    <row r="13" spans="1:12" x14ac:dyDescent="0.2">
      <c r="A13" s="1">
        <v>1990</v>
      </c>
      <c r="B13" s="68">
        <v>1159666</v>
      </c>
      <c r="C13" s="68">
        <v>19132</v>
      </c>
      <c r="D13" s="68">
        <v>3693</v>
      </c>
      <c r="E13" s="68">
        <v>29333</v>
      </c>
      <c r="F13" s="68">
        <v>23452</v>
      </c>
      <c r="G13" s="68">
        <v>250213</v>
      </c>
      <c r="H13" s="68">
        <v>448863</v>
      </c>
      <c r="I13" s="68">
        <v>40932</v>
      </c>
      <c r="J13" s="68">
        <v>46215</v>
      </c>
      <c r="K13" s="68">
        <v>146131</v>
      </c>
      <c r="L13" s="68">
        <v>138149</v>
      </c>
    </row>
    <row r="14" spans="1:12" x14ac:dyDescent="0.2">
      <c r="A14" s="1">
        <v>1991</v>
      </c>
      <c r="B14" s="68">
        <v>1135417</v>
      </c>
      <c r="C14" s="68">
        <v>19224</v>
      </c>
      <c r="D14" s="68">
        <v>3683</v>
      </c>
      <c r="E14" s="68">
        <v>28969</v>
      </c>
      <c r="F14" s="68">
        <v>23383</v>
      </c>
      <c r="G14" s="68">
        <v>243839</v>
      </c>
      <c r="H14" s="68">
        <v>433824</v>
      </c>
      <c r="I14" s="68">
        <v>39563</v>
      </c>
      <c r="J14" s="68">
        <v>46569</v>
      </c>
      <c r="K14" s="68">
        <v>146777</v>
      </c>
      <c r="L14" s="68">
        <v>138594</v>
      </c>
    </row>
    <row r="15" spans="1:12" x14ac:dyDescent="0.2">
      <c r="A15" s="1">
        <v>1992</v>
      </c>
      <c r="B15" s="68">
        <v>1145527</v>
      </c>
      <c r="C15" s="68">
        <v>18840</v>
      </c>
      <c r="D15" s="68">
        <v>3793</v>
      </c>
      <c r="E15" s="68">
        <v>29335</v>
      </c>
      <c r="F15" s="68">
        <v>23704</v>
      </c>
      <c r="G15" s="68">
        <v>244696</v>
      </c>
      <c r="H15" s="68">
        <v>439646</v>
      </c>
      <c r="I15" s="68">
        <v>39849</v>
      </c>
      <c r="J15" s="68">
        <v>44510</v>
      </c>
      <c r="K15" s="68">
        <v>147756</v>
      </c>
      <c r="L15" s="68">
        <v>142442</v>
      </c>
    </row>
    <row r="16" spans="1:12" x14ac:dyDescent="0.2">
      <c r="A16" s="1">
        <v>1993</v>
      </c>
      <c r="B16" s="68">
        <v>1175972</v>
      </c>
      <c r="C16" s="68">
        <v>19108</v>
      </c>
      <c r="D16" s="68">
        <v>3843</v>
      </c>
      <c r="E16" s="68">
        <v>29494</v>
      </c>
      <c r="F16" s="68">
        <v>24443</v>
      </c>
      <c r="G16" s="68">
        <v>250260</v>
      </c>
      <c r="H16" s="68">
        <v>445934</v>
      </c>
      <c r="I16" s="68">
        <v>39883</v>
      </c>
      <c r="J16" s="68">
        <v>47352</v>
      </c>
      <c r="K16" s="68">
        <v>159234</v>
      </c>
      <c r="L16" s="68">
        <v>149130</v>
      </c>
    </row>
    <row r="17" spans="1:12" x14ac:dyDescent="0.2">
      <c r="A17" s="1">
        <v>1994</v>
      </c>
      <c r="B17" s="68">
        <v>1228821</v>
      </c>
      <c r="C17" s="68">
        <v>19857</v>
      </c>
      <c r="D17" s="68">
        <v>4055</v>
      </c>
      <c r="E17" s="68">
        <v>29458</v>
      </c>
      <c r="F17" s="68">
        <v>24942</v>
      </c>
      <c r="G17" s="68">
        <v>261742</v>
      </c>
      <c r="H17" s="68">
        <v>470175</v>
      </c>
      <c r="I17" s="68">
        <v>41455</v>
      </c>
      <c r="J17" s="68">
        <v>49205</v>
      </c>
      <c r="K17" s="68">
        <v>168049</v>
      </c>
      <c r="L17" s="68">
        <v>153049</v>
      </c>
    </row>
    <row r="18" spans="1:12" x14ac:dyDescent="0.2">
      <c r="A18" s="1">
        <v>1995</v>
      </c>
      <c r="B18" s="68">
        <v>1261782</v>
      </c>
      <c r="C18" s="68">
        <v>20496</v>
      </c>
      <c r="D18" s="68">
        <v>4313</v>
      </c>
      <c r="E18" s="68">
        <v>29812</v>
      </c>
      <c r="F18" s="68">
        <v>25787</v>
      </c>
      <c r="G18" s="68">
        <v>267364</v>
      </c>
      <c r="H18" s="68">
        <v>485360</v>
      </c>
      <c r="I18" s="68">
        <v>41478</v>
      </c>
      <c r="J18" s="68">
        <v>49751</v>
      </c>
      <c r="K18" s="68">
        <v>173206</v>
      </c>
      <c r="L18" s="68">
        <v>157068</v>
      </c>
    </row>
    <row r="19" spans="1:12" x14ac:dyDescent="0.2">
      <c r="A19" s="1">
        <v>1996</v>
      </c>
      <c r="B19" s="68">
        <v>1283093</v>
      </c>
      <c r="C19" s="68">
        <v>19530</v>
      </c>
      <c r="D19" s="68">
        <v>4453</v>
      </c>
      <c r="E19" s="68">
        <v>29838</v>
      </c>
      <c r="F19" s="68">
        <v>26056</v>
      </c>
      <c r="G19" s="68">
        <v>270716</v>
      </c>
      <c r="H19" s="68">
        <v>493273</v>
      </c>
      <c r="I19" s="68">
        <v>42552</v>
      </c>
      <c r="J19" s="68">
        <v>51249</v>
      </c>
      <c r="K19" s="68">
        <v>177367</v>
      </c>
      <c r="L19" s="68">
        <v>161066</v>
      </c>
    </row>
    <row r="20" spans="1:12" x14ac:dyDescent="0.2">
      <c r="A20" s="1">
        <v>1997</v>
      </c>
      <c r="B20" s="68">
        <v>1338011</v>
      </c>
      <c r="C20" s="68">
        <v>19754</v>
      </c>
      <c r="D20" s="68">
        <v>4510</v>
      </c>
      <c r="E20" s="68">
        <v>31045</v>
      </c>
      <c r="F20" s="68">
        <v>26296</v>
      </c>
      <c r="G20" s="68">
        <v>278353</v>
      </c>
      <c r="H20" s="68">
        <v>517141</v>
      </c>
      <c r="I20" s="68">
        <v>44396</v>
      </c>
      <c r="J20" s="68">
        <v>53452</v>
      </c>
      <c r="K20" s="68">
        <v>189477</v>
      </c>
      <c r="L20" s="68">
        <v>166449</v>
      </c>
    </row>
    <row r="21" spans="1:12" x14ac:dyDescent="0.2">
      <c r="A21" s="1">
        <v>1998</v>
      </c>
      <c r="B21" s="68">
        <v>1390098</v>
      </c>
      <c r="C21" s="68">
        <v>20733</v>
      </c>
      <c r="D21" s="68">
        <v>4682</v>
      </c>
      <c r="E21" s="68">
        <v>32202</v>
      </c>
      <c r="F21" s="68">
        <v>27196</v>
      </c>
      <c r="G21" s="68">
        <v>287354</v>
      </c>
      <c r="H21" s="68">
        <v>540651</v>
      </c>
      <c r="I21" s="68">
        <v>46381</v>
      </c>
      <c r="J21" s="68">
        <v>55761</v>
      </c>
      <c r="K21" s="68">
        <v>198807</v>
      </c>
      <c r="L21" s="68">
        <v>168469</v>
      </c>
    </row>
    <row r="22" spans="1:12" x14ac:dyDescent="0.2">
      <c r="A22" s="1">
        <v>1999</v>
      </c>
      <c r="B22" s="68">
        <v>1461563</v>
      </c>
      <c r="C22" s="68">
        <v>21972</v>
      </c>
      <c r="D22" s="68">
        <v>4885</v>
      </c>
      <c r="E22" s="68">
        <v>33899</v>
      </c>
      <c r="F22" s="68">
        <v>28899</v>
      </c>
      <c r="G22" s="68">
        <v>304510</v>
      </c>
      <c r="H22" s="68">
        <v>578064</v>
      </c>
      <c r="I22" s="68">
        <v>47033</v>
      </c>
      <c r="J22" s="68">
        <v>55821</v>
      </c>
      <c r="K22" s="68">
        <v>201271</v>
      </c>
      <c r="L22" s="68">
        <v>174330</v>
      </c>
    </row>
    <row r="23" spans="1:12" x14ac:dyDescent="0.2">
      <c r="A23" s="1">
        <v>2000</v>
      </c>
      <c r="B23" s="68">
        <v>1536666</v>
      </c>
      <c r="C23" s="68">
        <v>23153</v>
      </c>
      <c r="D23" s="68">
        <v>5014</v>
      </c>
      <c r="E23" s="68">
        <v>34907</v>
      </c>
      <c r="F23" s="68">
        <v>29501</v>
      </c>
      <c r="G23" s="68">
        <v>317989</v>
      </c>
      <c r="H23" s="68">
        <v>614668</v>
      </c>
      <c r="I23" s="68">
        <v>49028</v>
      </c>
      <c r="J23" s="68">
        <v>57274</v>
      </c>
      <c r="K23" s="68">
        <v>213656</v>
      </c>
      <c r="L23" s="68">
        <v>182264</v>
      </c>
    </row>
    <row r="24" spans="1:12" x14ac:dyDescent="0.2">
      <c r="A24" s="1">
        <v>2001</v>
      </c>
      <c r="B24" s="68">
        <v>1565480</v>
      </c>
      <c r="C24" s="68">
        <v>23708</v>
      </c>
      <c r="D24" s="68">
        <v>4943</v>
      </c>
      <c r="E24" s="68">
        <v>35961</v>
      </c>
      <c r="F24" s="68">
        <v>30042</v>
      </c>
      <c r="G24" s="68">
        <v>323537</v>
      </c>
      <c r="H24" s="68">
        <v>625918</v>
      </c>
      <c r="I24" s="68">
        <v>49552</v>
      </c>
      <c r="J24" s="68">
        <v>56799</v>
      </c>
      <c r="K24" s="68">
        <v>217167</v>
      </c>
      <c r="L24" s="68">
        <v>183508</v>
      </c>
    </row>
    <row r="25" spans="1:12" x14ac:dyDescent="0.2">
      <c r="A25" s="1">
        <v>2002</v>
      </c>
      <c r="B25" s="68">
        <v>1612433</v>
      </c>
      <c r="C25" s="68">
        <v>27530</v>
      </c>
      <c r="D25" s="68">
        <v>5178</v>
      </c>
      <c r="E25" s="68">
        <v>37512</v>
      </c>
      <c r="F25" s="68">
        <v>31470</v>
      </c>
      <c r="G25" s="68">
        <v>332523</v>
      </c>
      <c r="H25" s="68">
        <v>647284</v>
      </c>
      <c r="I25" s="68">
        <v>50404</v>
      </c>
      <c r="J25" s="68">
        <v>56609</v>
      </c>
      <c r="K25" s="68">
        <v>222143</v>
      </c>
      <c r="L25" s="68">
        <v>190817</v>
      </c>
    </row>
    <row r="26" spans="1:12" x14ac:dyDescent="0.2">
      <c r="A26" s="1">
        <v>2003</v>
      </c>
      <c r="B26" s="68">
        <v>1641560</v>
      </c>
      <c r="C26" s="68">
        <v>29332</v>
      </c>
      <c r="D26" s="68">
        <v>5278</v>
      </c>
      <c r="E26" s="68">
        <v>37917</v>
      </c>
      <c r="F26" s="68">
        <v>32255</v>
      </c>
      <c r="G26" s="68">
        <v>336517</v>
      </c>
      <c r="H26" s="68">
        <v>654453</v>
      </c>
      <c r="I26" s="68">
        <v>51072</v>
      </c>
      <c r="J26" s="68">
        <v>59193</v>
      </c>
      <c r="K26" s="68">
        <v>229834</v>
      </c>
      <c r="L26" s="68">
        <v>195226</v>
      </c>
    </row>
    <row r="27" spans="1:12" x14ac:dyDescent="0.2">
      <c r="A27" s="1">
        <v>2004</v>
      </c>
      <c r="B27" s="68">
        <v>1692323</v>
      </c>
      <c r="C27" s="68">
        <v>29126</v>
      </c>
      <c r="D27" s="68">
        <v>5452</v>
      </c>
      <c r="E27" s="68">
        <v>38209</v>
      </c>
      <c r="F27" s="68">
        <v>33073</v>
      </c>
      <c r="G27" s="68">
        <v>344933</v>
      </c>
      <c r="H27" s="68">
        <v>672827</v>
      </c>
      <c r="I27" s="68">
        <v>52336</v>
      </c>
      <c r="J27" s="68">
        <v>62025</v>
      </c>
      <c r="K27" s="68">
        <v>242622</v>
      </c>
      <c r="L27" s="68">
        <v>202904</v>
      </c>
    </row>
    <row r="28" spans="1:12" x14ac:dyDescent="0.2">
      <c r="A28" s="1">
        <v>2005</v>
      </c>
      <c r="B28" s="68">
        <v>1746654</v>
      </c>
      <c r="C28" s="68">
        <v>29953</v>
      </c>
      <c r="D28" s="68">
        <v>5637</v>
      </c>
      <c r="E28" s="68">
        <v>38643</v>
      </c>
      <c r="F28" s="68">
        <v>33335</v>
      </c>
      <c r="G28" s="68">
        <v>350040</v>
      </c>
      <c r="H28" s="68">
        <v>694446</v>
      </c>
      <c r="I28" s="68">
        <v>53805</v>
      </c>
      <c r="J28" s="68">
        <v>63659</v>
      </c>
      <c r="K28" s="68">
        <v>253330</v>
      </c>
      <c r="L28" s="68">
        <v>212991</v>
      </c>
    </row>
    <row r="29" spans="1:12" x14ac:dyDescent="0.2">
      <c r="A29" s="1">
        <v>2006</v>
      </c>
      <c r="B29" s="68">
        <v>1792730</v>
      </c>
      <c r="C29" s="68">
        <v>31148</v>
      </c>
      <c r="D29" s="68">
        <v>5788</v>
      </c>
      <c r="E29" s="68">
        <v>38940</v>
      </c>
      <c r="F29" s="68">
        <v>34021</v>
      </c>
      <c r="G29" s="68">
        <v>354268</v>
      </c>
      <c r="H29" s="68">
        <v>707467</v>
      </c>
      <c r="I29" s="68">
        <v>55777</v>
      </c>
      <c r="J29" s="68">
        <v>62716</v>
      </c>
      <c r="K29" s="68">
        <v>269426</v>
      </c>
      <c r="L29" s="68">
        <v>222403</v>
      </c>
    </row>
    <row r="30" spans="1:12" x14ac:dyDescent="0.2">
      <c r="A30" s="1">
        <v>2007</v>
      </c>
      <c r="B30" s="68">
        <v>1829479</v>
      </c>
      <c r="C30" s="68">
        <v>34658</v>
      </c>
      <c r="D30" s="68">
        <v>5748</v>
      </c>
      <c r="E30" s="68">
        <v>39439</v>
      </c>
      <c r="F30" s="68">
        <v>34342</v>
      </c>
      <c r="G30" s="68">
        <v>362927</v>
      </c>
      <c r="H30" s="68">
        <v>713004</v>
      </c>
      <c r="I30" s="68">
        <v>57204</v>
      </c>
      <c r="J30" s="68">
        <v>65052</v>
      </c>
      <c r="K30" s="68">
        <v>274159</v>
      </c>
      <c r="L30" s="68">
        <v>229376</v>
      </c>
    </row>
    <row r="31" spans="1:12" x14ac:dyDescent="0.2">
      <c r="A31" s="1">
        <v>2008</v>
      </c>
      <c r="B31" s="68">
        <v>1847690</v>
      </c>
      <c r="C31" s="68">
        <v>34137</v>
      </c>
      <c r="D31" s="68">
        <v>5807</v>
      </c>
      <c r="E31" s="68">
        <v>40219</v>
      </c>
      <c r="F31" s="68">
        <v>34606</v>
      </c>
      <c r="G31" s="68">
        <v>370086</v>
      </c>
      <c r="H31" s="68">
        <v>712990</v>
      </c>
      <c r="I31" s="68">
        <v>59292</v>
      </c>
      <c r="J31" s="68">
        <v>68463</v>
      </c>
      <c r="K31" s="68">
        <v>278580</v>
      </c>
      <c r="L31" s="68">
        <v>231000</v>
      </c>
    </row>
    <row r="32" spans="1:12" x14ac:dyDescent="0.2">
      <c r="A32" s="1">
        <v>2009</v>
      </c>
      <c r="B32" s="68">
        <v>1793828</v>
      </c>
      <c r="C32" s="68">
        <v>30714</v>
      </c>
      <c r="D32" s="68">
        <v>5842</v>
      </c>
      <c r="E32" s="68">
        <v>40363</v>
      </c>
      <c r="F32" s="68">
        <v>34105</v>
      </c>
      <c r="G32" s="68">
        <v>367169</v>
      </c>
      <c r="H32" s="68">
        <v>690852</v>
      </c>
      <c r="I32" s="68">
        <v>59202</v>
      </c>
      <c r="J32" s="68">
        <v>64812</v>
      </c>
      <c r="K32" s="68">
        <v>263141</v>
      </c>
      <c r="L32" s="68">
        <v>225497</v>
      </c>
    </row>
    <row r="33" spans="1:13" x14ac:dyDescent="0.2">
      <c r="A33" s="1">
        <v>2010</v>
      </c>
      <c r="B33" s="68">
        <v>1849272</v>
      </c>
      <c r="C33" s="68">
        <v>32386</v>
      </c>
      <c r="D33" s="68">
        <v>5957</v>
      </c>
      <c r="E33" s="68">
        <v>41458</v>
      </c>
      <c r="F33" s="68">
        <v>34783</v>
      </c>
      <c r="G33" s="68">
        <v>374502</v>
      </c>
      <c r="H33" s="68">
        <v>711237</v>
      </c>
      <c r="I33" s="68">
        <v>60653</v>
      </c>
      <c r="J33" s="68">
        <v>67843</v>
      </c>
      <c r="K33" s="68">
        <v>276213</v>
      </c>
      <c r="L33" s="68">
        <v>231927</v>
      </c>
    </row>
    <row r="34" spans="1:13" x14ac:dyDescent="0.2">
      <c r="A34" s="1">
        <v>2011</v>
      </c>
      <c r="B34" s="68">
        <v>1907287</v>
      </c>
      <c r="C34" s="68">
        <v>33271</v>
      </c>
      <c r="D34" s="68">
        <v>6085</v>
      </c>
      <c r="E34" s="68">
        <v>41732</v>
      </c>
      <c r="F34" s="68">
        <v>34876</v>
      </c>
      <c r="G34" s="68">
        <v>381523</v>
      </c>
      <c r="H34" s="68">
        <v>728407</v>
      </c>
      <c r="I34" s="68">
        <v>62107</v>
      </c>
      <c r="J34" s="68">
        <v>71425</v>
      </c>
      <c r="K34" s="68">
        <v>294040</v>
      </c>
      <c r="L34" s="68">
        <v>238996</v>
      </c>
    </row>
    <row r="35" spans="1:13" x14ac:dyDescent="0.2">
      <c r="A35" s="1">
        <v>2012</v>
      </c>
      <c r="B35" s="68">
        <v>1940773</v>
      </c>
      <c r="C35" s="68">
        <v>31815</v>
      </c>
      <c r="D35" s="68">
        <v>6148</v>
      </c>
      <c r="E35" s="68">
        <v>41327</v>
      </c>
      <c r="F35" s="68">
        <v>34507</v>
      </c>
      <c r="G35" s="68">
        <v>385706</v>
      </c>
      <c r="H35" s="68">
        <v>738001</v>
      </c>
      <c r="I35" s="68">
        <v>63988</v>
      </c>
      <c r="J35" s="68">
        <v>72645</v>
      </c>
      <c r="K35" s="68">
        <v>305530</v>
      </c>
      <c r="L35" s="68">
        <v>244610</v>
      </c>
    </row>
    <row r="36" spans="1:13" x14ac:dyDescent="0.2">
      <c r="A36" s="1">
        <v>2013</v>
      </c>
      <c r="B36" s="68">
        <v>1985911</v>
      </c>
      <c r="C36" s="68">
        <v>33486</v>
      </c>
      <c r="D36" s="68">
        <v>6256</v>
      </c>
      <c r="E36" s="68">
        <v>41189</v>
      </c>
      <c r="F36" s="68">
        <v>34414</v>
      </c>
      <c r="G36" s="68">
        <v>390851</v>
      </c>
      <c r="H36" s="68">
        <v>748281</v>
      </c>
      <c r="I36" s="68">
        <v>65845</v>
      </c>
      <c r="J36" s="68">
        <v>77398</v>
      </c>
      <c r="K36" s="68">
        <v>322960</v>
      </c>
      <c r="L36" s="68">
        <v>250066</v>
      </c>
    </row>
    <row r="37" spans="1:13" x14ac:dyDescent="0.2">
      <c r="A37" s="1">
        <v>2014</v>
      </c>
      <c r="B37" s="68">
        <v>2042976</v>
      </c>
      <c r="C37" s="68">
        <v>33096</v>
      </c>
      <c r="D37" s="68">
        <v>6263</v>
      </c>
      <c r="E37" s="68">
        <v>41589</v>
      </c>
      <c r="F37" s="68">
        <v>34454</v>
      </c>
      <c r="G37" s="68">
        <v>397068</v>
      </c>
      <c r="H37" s="68">
        <v>767050</v>
      </c>
      <c r="I37" s="68">
        <v>67203</v>
      </c>
      <c r="J37" s="68">
        <v>78958</v>
      </c>
      <c r="K37" s="68">
        <v>341998</v>
      </c>
      <c r="L37" s="68">
        <v>259251</v>
      </c>
    </row>
    <row r="38" spans="1:13" x14ac:dyDescent="0.2">
      <c r="A38" s="1">
        <v>2015</v>
      </c>
      <c r="B38" s="68">
        <v>2056255</v>
      </c>
      <c r="C38" s="68">
        <v>32709</v>
      </c>
      <c r="D38" s="68">
        <v>6351</v>
      </c>
      <c r="E38" s="68">
        <v>41868</v>
      </c>
      <c r="F38" s="68">
        <v>34679</v>
      </c>
      <c r="G38" s="68">
        <v>400611</v>
      </c>
      <c r="H38" s="68">
        <v>785866</v>
      </c>
      <c r="I38" s="68">
        <v>68032</v>
      </c>
      <c r="J38" s="68">
        <v>78293</v>
      </c>
      <c r="K38" s="68">
        <v>329332</v>
      </c>
      <c r="L38" s="68">
        <v>264523</v>
      </c>
    </row>
    <row r="39" spans="1:13" x14ac:dyDescent="0.2">
      <c r="A39" s="1">
        <v>2016</v>
      </c>
      <c r="B39" s="68">
        <v>2077610</v>
      </c>
      <c r="C39" s="68">
        <v>33201</v>
      </c>
      <c r="D39" s="68">
        <v>6487</v>
      </c>
      <c r="E39" s="68">
        <v>42531</v>
      </c>
      <c r="F39" s="68">
        <v>34959</v>
      </c>
      <c r="G39" s="68">
        <v>407036</v>
      </c>
      <c r="H39" s="68">
        <v>802365</v>
      </c>
      <c r="I39" s="68">
        <v>69017</v>
      </c>
      <c r="J39" s="68">
        <v>78232</v>
      </c>
      <c r="K39" s="68">
        <v>317951</v>
      </c>
      <c r="L39" s="68">
        <v>271919</v>
      </c>
    </row>
    <row r="40" spans="1:13" x14ac:dyDescent="0.2">
      <c r="A40" s="1">
        <v>2017</v>
      </c>
      <c r="B40" s="68">
        <v>2140641</v>
      </c>
      <c r="C40" s="68">
        <v>33689</v>
      </c>
      <c r="D40" s="68">
        <v>6791</v>
      </c>
      <c r="E40" s="68">
        <v>43314</v>
      </c>
      <c r="F40" s="68">
        <v>35828</v>
      </c>
      <c r="G40" s="68">
        <v>418675</v>
      </c>
      <c r="H40" s="68">
        <v>824979</v>
      </c>
      <c r="I40" s="68">
        <v>71285</v>
      </c>
      <c r="J40" s="68">
        <v>80257</v>
      </c>
      <c r="K40" s="68">
        <v>332256</v>
      </c>
      <c r="L40" s="68">
        <v>282283</v>
      </c>
    </row>
    <row r="41" spans="1:13" x14ac:dyDescent="0.2">
      <c r="A41" s="1">
        <v>2018</v>
      </c>
      <c r="B41" s="68">
        <v>2199358</v>
      </c>
      <c r="C41" s="68">
        <v>32836</v>
      </c>
      <c r="D41" s="68">
        <v>6906</v>
      </c>
      <c r="E41" s="68">
        <v>44077</v>
      </c>
      <c r="F41" s="68">
        <v>36218</v>
      </c>
      <c r="G41" s="68">
        <v>430244</v>
      </c>
      <c r="H41" s="68">
        <v>852029</v>
      </c>
      <c r="I41" s="68">
        <v>72648</v>
      </c>
      <c r="J41" s="68">
        <v>81590</v>
      </c>
      <c r="K41" s="68">
        <v>338965</v>
      </c>
      <c r="L41" s="68">
        <v>292182</v>
      </c>
    </row>
    <row r="42" spans="1:13" x14ac:dyDescent="0.2">
      <c r="A42" s="1">
        <v>2019</v>
      </c>
      <c r="B42" s="4">
        <v>2241331</v>
      </c>
      <c r="C42" s="4">
        <v>34157</v>
      </c>
      <c r="D42" s="4">
        <v>7222</v>
      </c>
      <c r="E42" s="4">
        <v>45586</v>
      </c>
      <c r="F42" s="4">
        <v>36704</v>
      </c>
      <c r="G42" s="4">
        <v>442435</v>
      </c>
      <c r="H42" s="4">
        <v>869792</v>
      </c>
      <c r="I42" s="4">
        <v>73505</v>
      </c>
      <c r="J42" s="4">
        <v>81221</v>
      </c>
      <c r="K42" s="4">
        <v>339281</v>
      </c>
      <c r="L42" s="4">
        <v>299857</v>
      </c>
    </row>
    <row r="43" spans="1:13" x14ac:dyDescent="0.2">
      <c r="A43" s="1">
        <v>2020</v>
      </c>
      <c r="B43" s="108">
        <v>2128408</v>
      </c>
      <c r="C43" s="108">
        <v>32512</v>
      </c>
      <c r="D43" s="108">
        <v>7003</v>
      </c>
      <c r="E43" s="108">
        <v>43513</v>
      </c>
      <c r="F43" s="108">
        <v>35393</v>
      </c>
      <c r="G43" s="4">
        <v>421445</v>
      </c>
      <c r="H43" s="4">
        <v>830265</v>
      </c>
      <c r="I43" s="4">
        <v>70493</v>
      </c>
      <c r="J43" s="4">
        <v>77761</v>
      </c>
      <c r="K43" s="4">
        <v>312726</v>
      </c>
      <c r="L43" s="108">
        <v>290575</v>
      </c>
    </row>
    <row r="44" spans="1:13" x14ac:dyDescent="0.2">
      <c r="A44" s="1">
        <v>2021</v>
      </c>
      <c r="B44" s="108">
        <v>2255059</v>
      </c>
      <c r="C44" s="108">
        <v>32836</v>
      </c>
      <c r="D44" s="108">
        <v>7552</v>
      </c>
      <c r="E44" s="108">
        <v>46290</v>
      </c>
      <c r="F44" s="108">
        <v>37271</v>
      </c>
      <c r="G44" s="108">
        <v>452009</v>
      </c>
      <c r="H44" s="108">
        <v>880652</v>
      </c>
      <c r="I44" s="108">
        <v>71498</v>
      </c>
      <c r="J44" s="108">
        <v>75722</v>
      </c>
      <c r="K44" s="108">
        <v>329067</v>
      </c>
      <c r="L44" s="108">
        <v>312961</v>
      </c>
    </row>
    <row r="45" spans="1:13" x14ac:dyDescent="0.2">
      <c r="A45" s="1">
        <v>2022</v>
      </c>
      <c r="B45" s="88">
        <v>2349525</v>
      </c>
      <c r="C45" s="88">
        <v>32199</v>
      </c>
      <c r="D45" s="88">
        <v>7886</v>
      </c>
      <c r="E45" s="88">
        <v>47888</v>
      </c>
      <c r="F45" s="88">
        <v>38027</v>
      </c>
      <c r="G45" s="88">
        <v>467245</v>
      </c>
      <c r="H45" s="88">
        <v>916916</v>
      </c>
      <c r="I45" s="88">
        <v>74505</v>
      </c>
      <c r="J45" s="88">
        <v>81201</v>
      </c>
      <c r="K45" s="88">
        <v>348686</v>
      </c>
      <c r="L45" s="88">
        <v>325364</v>
      </c>
    </row>
    <row r="46" spans="1:13" x14ac:dyDescent="0.2">
      <c r="A46" s="1">
        <v>2023</v>
      </c>
      <c r="B46" s="88">
        <v>2385443</v>
      </c>
      <c r="C46" s="88">
        <v>31358</v>
      </c>
      <c r="D46" s="88">
        <v>8062</v>
      </c>
      <c r="E46" s="88">
        <v>48849</v>
      </c>
      <c r="F46" s="88">
        <v>38636</v>
      </c>
      <c r="G46" s="88">
        <v>470252</v>
      </c>
      <c r="H46" s="88">
        <v>932757</v>
      </c>
      <c r="I46" s="88">
        <v>75764</v>
      </c>
      <c r="J46" s="88">
        <v>83105</v>
      </c>
      <c r="K46" s="88">
        <v>356761</v>
      </c>
      <c r="L46" s="88">
        <v>333100</v>
      </c>
    </row>
    <row r="47" spans="1:13" x14ac:dyDescent="0.2">
      <c r="B47" s="126"/>
      <c r="C47" s="126"/>
      <c r="D47" s="126"/>
      <c r="E47" s="126"/>
      <c r="F47" s="126"/>
      <c r="G47" s="126"/>
      <c r="H47" s="126"/>
      <c r="I47" s="126"/>
      <c r="J47" s="126"/>
      <c r="K47" s="126"/>
      <c r="L47" s="126"/>
      <c r="M47" s="2"/>
    </row>
    <row r="48" spans="1:13" x14ac:dyDescent="0.2">
      <c r="B48" s="1" t="s">
        <v>465</v>
      </c>
      <c r="C48" s="126"/>
      <c r="D48" s="126"/>
      <c r="E48" s="126"/>
      <c r="F48" s="126"/>
      <c r="G48" s="126"/>
      <c r="H48" s="126"/>
      <c r="I48" s="126"/>
      <c r="J48" s="126"/>
      <c r="K48" s="126"/>
      <c r="L48" s="126"/>
      <c r="M48" s="2"/>
    </row>
    <row r="49" spans="1:12" x14ac:dyDescent="0.2">
      <c r="A49" s="1" t="s">
        <v>157</v>
      </c>
      <c r="B49" s="5">
        <f>(POWER(B23/B4, 1/19)-1)*100</f>
        <v>2.706559579339296</v>
      </c>
      <c r="C49" s="5">
        <f t="shared" ref="C49:L49" si="0">(POWER(C23/C4, 1/19)-1)*100</f>
        <v>2.1934330304403504</v>
      </c>
      <c r="D49" s="5">
        <f t="shared" si="0"/>
        <v>2.9012574955918469</v>
      </c>
      <c r="E49" s="5">
        <f t="shared" si="0"/>
        <v>2.3479370573522562</v>
      </c>
      <c r="F49" s="5">
        <f t="shared" si="0"/>
        <v>2.5339337212809898</v>
      </c>
      <c r="G49" s="5">
        <f t="shared" si="0"/>
        <v>2.1339994496055503</v>
      </c>
      <c r="H49" s="5">
        <f t="shared" si="0"/>
        <v>3.2641559806416254</v>
      </c>
      <c r="I49" s="5">
        <f t="shared" si="0"/>
        <v>1.9555816053751451</v>
      </c>
      <c r="J49" s="5">
        <f t="shared" si="0"/>
        <v>2.0285690574087356</v>
      </c>
      <c r="K49" s="5">
        <f t="shared" si="0"/>
        <v>3.0337919729464868</v>
      </c>
      <c r="L49" s="5">
        <f t="shared" si="0"/>
        <v>2.4719787822377493</v>
      </c>
    </row>
    <row r="50" spans="1:12" x14ac:dyDescent="0.2">
      <c r="A50" s="5" t="s">
        <v>158</v>
      </c>
      <c r="B50" s="5">
        <f>(POWER(B31/B23, 1/8)-1)*100</f>
        <v>2.3307608627680221</v>
      </c>
      <c r="C50" s="5">
        <f t="shared" ref="C50:L50" si="1">(POWER(C31/C23, 1/8)-1)*100</f>
        <v>4.9729156583059542</v>
      </c>
      <c r="D50" s="5">
        <f t="shared" si="1"/>
        <v>1.8523226288549299</v>
      </c>
      <c r="E50" s="5">
        <f t="shared" si="1"/>
        <v>1.7864207042540103</v>
      </c>
      <c r="F50" s="5">
        <f t="shared" si="1"/>
        <v>2.0150703125517033</v>
      </c>
      <c r="G50" s="5">
        <f t="shared" si="1"/>
        <v>1.914580209090655</v>
      </c>
      <c r="H50" s="5">
        <f t="shared" si="1"/>
        <v>1.8721224009929927</v>
      </c>
      <c r="I50" s="5">
        <f t="shared" si="1"/>
        <v>2.4044879477424841</v>
      </c>
      <c r="J50" s="5">
        <f t="shared" si="1"/>
        <v>2.2556470823056562</v>
      </c>
      <c r="K50" s="5">
        <f t="shared" si="1"/>
        <v>3.3723418417278106</v>
      </c>
      <c r="L50" s="5">
        <f t="shared" si="1"/>
        <v>3.006323197901839</v>
      </c>
    </row>
    <row r="51" spans="1:12" x14ac:dyDescent="0.2">
      <c r="A51" s="5" t="s">
        <v>159</v>
      </c>
      <c r="B51" s="5">
        <f>(POWER(B42/B31, 1/11)-1)*100</f>
        <v>1.7712647705134588</v>
      </c>
      <c r="C51" s="5">
        <f t="shared" ref="C51:L51" si="2">(POWER(C42/C31, 1/11)-1)*100</f>
        <v>5.3247145465951107E-3</v>
      </c>
      <c r="D51" s="5">
        <f t="shared" si="2"/>
        <v>2.0022156143497005</v>
      </c>
      <c r="E51" s="5">
        <f t="shared" si="2"/>
        <v>1.1452458518085296</v>
      </c>
      <c r="F51" s="5">
        <f t="shared" si="2"/>
        <v>0.53651286231677364</v>
      </c>
      <c r="G51" s="5">
        <f t="shared" si="2"/>
        <v>1.6365022844054611</v>
      </c>
      <c r="H51" s="5">
        <f t="shared" si="2"/>
        <v>1.8235796856002962</v>
      </c>
      <c r="I51" s="5">
        <f t="shared" si="2"/>
        <v>1.9726504312302273</v>
      </c>
      <c r="J51" s="5">
        <f t="shared" si="2"/>
        <v>1.5655868929747685</v>
      </c>
      <c r="K51" s="5">
        <f t="shared" si="2"/>
        <v>1.8081841411695887</v>
      </c>
      <c r="L51" s="5">
        <f t="shared" si="2"/>
        <v>2.4000576329293866</v>
      </c>
    </row>
    <row r="52" spans="1:12" x14ac:dyDescent="0.2">
      <c r="A52" s="5" t="s">
        <v>160</v>
      </c>
      <c r="B52" s="5">
        <f>(POWER(B46/B42, 1/4)-1)*100</f>
        <v>1.5700722580101356</v>
      </c>
      <c r="C52" s="5">
        <f t="shared" ref="C52:L52" si="3">(POWER(C46/C42, 1/4)-1)*100</f>
        <v>-2.1147714889905633</v>
      </c>
      <c r="D52" s="5">
        <f t="shared" si="3"/>
        <v>2.7889257908225273</v>
      </c>
      <c r="E52" s="5">
        <f t="shared" si="3"/>
        <v>1.7433534562083075</v>
      </c>
      <c r="F52" s="5">
        <f t="shared" si="3"/>
        <v>1.2907274807533842</v>
      </c>
      <c r="G52" s="5">
        <f t="shared" si="3"/>
        <v>1.5360569255491896</v>
      </c>
      <c r="H52" s="5">
        <f t="shared" si="3"/>
        <v>1.7626193296000903</v>
      </c>
      <c r="I52" s="5">
        <f t="shared" si="3"/>
        <v>0.75961592107607334</v>
      </c>
      <c r="J52" s="5">
        <f t="shared" si="3"/>
        <v>0.57492222315256303</v>
      </c>
      <c r="K52" s="5">
        <f t="shared" si="3"/>
        <v>1.2638554214249975</v>
      </c>
      <c r="L52" s="5">
        <f t="shared" si="3"/>
        <v>2.6632740406677513</v>
      </c>
    </row>
    <row r="53" spans="1:12" x14ac:dyDescent="0.2">
      <c r="A53" s="1" t="s">
        <v>161</v>
      </c>
      <c r="B53" s="5">
        <f>(POWER(B46/B4, 1/42)-1)*100</f>
        <v>2.2808119454578613</v>
      </c>
      <c r="C53" s="5">
        <f t="shared" ref="C53:L53" si="4">(POWER(C46/C4, 1/42)-1)*100</f>
        <v>1.7183889710228328</v>
      </c>
      <c r="D53" s="5">
        <f t="shared" si="4"/>
        <v>2.4542069006977529</v>
      </c>
      <c r="E53" s="5">
        <f t="shared" si="4"/>
        <v>1.8672135646097932</v>
      </c>
      <c r="F53" s="5">
        <f t="shared" si="4"/>
        <v>1.7901416643697932</v>
      </c>
      <c r="G53" s="5">
        <f t="shared" si="4"/>
        <v>1.9046886511457251</v>
      </c>
      <c r="H53" s="5">
        <f t="shared" si="4"/>
        <v>2.4762212226325353</v>
      </c>
      <c r="I53" s="5">
        <f t="shared" si="4"/>
        <v>1.9307981201213575</v>
      </c>
      <c r="J53" s="5">
        <f t="shared" si="4"/>
        <v>1.8110347466274712</v>
      </c>
      <c r="K53" s="5">
        <f t="shared" si="4"/>
        <v>2.6061150747274775</v>
      </c>
      <c r="L53" s="5">
        <f t="shared" si="4"/>
        <v>2.572902395831056</v>
      </c>
    </row>
    <row r="54" spans="1:12" ht="18.75" customHeight="1" x14ac:dyDescent="0.2">
      <c r="A54" s="117"/>
      <c r="B54" s="116"/>
      <c r="C54" s="116"/>
      <c r="D54" s="116"/>
      <c r="E54" s="116"/>
      <c r="F54" s="116"/>
      <c r="G54" s="116"/>
      <c r="H54" s="116"/>
      <c r="I54" s="116"/>
      <c r="J54" s="116"/>
      <c r="K54" s="116"/>
      <c r="L54" s="116"/>
    </row>
    <row r="55" spans="1:12" x14ac:dyDescent="0.2">
      <c r="A55" s="117"/>
      <c r="B55" s="117" t="s">
        <v>559</v>
      </c>
      <c r="C55" s="117"/>
      <c r="D55" s="117"/>
      <c r="E55" s="117"/>
      <c r="F55" s="117"/>
      <c r="G55" s="117"/>
      <c r="H55" s="117"/>
      <c r="I55" s="117"/>
      <c r="J55" s="117"/>
      <c r="K55" s="117"/>
      <c r="L55" s="117"/>
    </row>
    <row r="56" spans="1:12" x14ac:dyDescent="0.2">
      <c r="A56" s="117"/>
      <c r="B56" s="117" t="s">
        <v>1077</v>
      </c>
      <c r="C56" s="117"/>
      <c r="D56" s="117"/>
      <c r="E56" s="117"/>
      <c r="F56" s="117"/>
      <c r="G56" s="117"/>
      <c r="H56" s="117"/>
      <c r="I56" s="117"/>
      <c r="J56" s="117"/>
      <c r="K56" s="117"/>
      <c r="L56" s="117"/>
    </row>
    <row r="57" spans="1:12" x14ac:dyDescent="0.2">
      <c r="A57" s="117"/>
    </row>
    <row r="58" spans="1:12" x14ac:dyDescent="0.2">
      <c r="A58" s="117"/>
      <c r="B58" s="1" t="s">
        <v>1078</v>
      </c>
    </row>
  </sheetData>
  <pageMargins left="0.70866141732283472" right="0.70866141732283472" top="0.74803149606299213" bottom="0.74803149606299213" header="0.31496062992125984" footer="0.31496062992125984"/>
  <pageSetup scale="68"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92D050"/>
  </sheetPr>
  <dimension ref="A1:M56"/>
  <sheetViews>
    <sheetView topLeftCell="A31" workbookViewId="0">
      <selection activeCell="F10" sqref="F10"/>
    </sheetView>
  </sheetViews>
  <sheetFormatPr defaultColWidth="9" defaultRowHeight="12.75" x14ac:dyDescent="0.2"/>
  <cols>
    <col min="1" max="1" width="11.25" style="1" customWidth="1"/>
    <col min="2" max="2" width="17.875" style="1" customWidth="1"/>
    <col min="3" max="3" width="17.25" style="1" bestFit="1" customWidth="1"/>
    <col min="4" max="4" width="19.375" style="1" bestFit="1" customWidth="1"/>
    <col min="5" max="5" width="12.875" style="1" bestFit="1" customWidth="1"/>
    <col min="6" max="6" width="14.875" style="1" bestFit="1" customWidth="1"/>
    <col min="7" max="9" width="12.875" style="1" bestFit="1" customWidth="1"/>
    <col min="10" max="11" width="14.25" style="1" bestFit="1" customWidth="1"/>
    <col min="12" max="12" width="16" style="1" bestFit="1" customWidth="1"/>
    <col min="13" max="37" width="11.25" style="1" customWidth="1"/>
    <col min="38" max="16384" width="9" style="1"/>
  </cols>
  <sheetData>
    <row r="1" spans="1:12" x14ac:dyDescent="0.2">
      <c r="B1" s="1" t="s">
        <v>48</v>
      </c>
    </row>
    <row r="3" spans="1:12" x14ac:dyDescent="0.2">
      <c r="B3" s="1" t="s">
        <v>101</v>
      </c>
      <c r="C3" s="1" t="s">
        <v>102</v>
      </c>
      <c r="D3" s="1" t="s">
        <v>103</v>
      </c>
      <c r="E3" s="1" t="s">
        <v>104</v>
      </c>
      <c r="F3" s="1" t="s">
        <v>105</v>
      </c>
      <c r="G3" s="1" t="s">
        <v>106</v>
      </c>
      <c r="H3" s="1" t="s">
        <v>107</v>
      </c>
      <c r="I3" s="1" t="s">
        <v>108</v>
      </c>
      <c r="J3" s="1" t="s">
        <v>109</v>
      </c>
      <c r="K3" s="1" t="s">
        <v>110</v>
      </c>
      <c r="L3" s="1" t="s">
        <v>111</v>
      </c>
    </row>
    <row r="4" spans="1:12" x14ac:dyDescent="0.2">
      <c r="A4" s="1">
        <v>1981</v>
      </c>
      <c r="B4" s="231">
        <v>38.700000000000003</v>
      </c>
      <c r="C4" s="231">
        <v>40</v>
      </c>
      <c r="D4" s="231">
        <v>37.9</v>
      </c>
      <c r="E4" s="231">
        <v>36.6</v>
      </c>
      <c r="F4" s="231">
        <v>37.799999999999997</v>
      </c>
      <c r="G4" s="231">
        <v>40.5</v>
      </c>
      <c r="H4" s="231">
        <v>38.1</v>
      </c>
      <c r="I4" s="231">
        <v>37.200000000000003</v>
      </c>
      <c r="J4" s="231">
        <v>36.4</v>
      </c>
      <c r="K4" s="231">
        <v>38.799999999999997</v>
      </c>
      <c r="L4" s="231">
        <v>39.6</v>
      </c>
    </row>
    <row r="5" spans="1:12" x14ac:dyDescent="0.2">
      <c r="A5" s="1">
        <v>1982</v>
      </c>
      <c r="B5" s="231">
        <v>42.8</v>
      </c>
      <c r="C5" s="231">
        <v>44.1</v>
      </c>
      <c r="D5" s="231">
        <v>41.6</v>
      </c>
      <c r="E5" s="231">
        <v>40.299999999999997</v>
      </c>
      <c r="F5" s="231">
        <v>41.5</v>
      </c>
      <c r="G5" s="231">
        <v>45</v>
      </c>
      <c r="H5" s="231">
        <v>41.9</v>
      </c>
      <c r="I5" s="231">
        <v>40.6</v>
      </c>
      <c r="J5" s="231">
        <v>40</v>
      </c>
      <c r="K5" s="231">
        <v>43.1</v>
      </c>
      <c r="L5" s="231">
        <v>43.9</v>
      </c>
    </row>
    <row r="6" spans="1:12" x14ac:dyDescent="0.2">
      <c r="A6" s="1">
        <v>1983</v>
      </c>
      <c r="B6" s="231">
        <v>45.7</v>
      </c>
      <c r="C6" s="231">
        <v>47</v>
      </c>
      <c r="D6" s="231">
        <v>44.3</v>
      </c>
      <c r="E6" s="231">
        <v>43.7</v>
      </c>
      <c r="F6" s="231">
        <v>44.8</v>
      </c>
      <c r="G6" s="231">
        <v>47.7</v>
      </c>
      <c r="H6" s="231">
        <v>44.9</v>
      </c>
      <c r="I6" s="231">
        <v>43.9</v>
      </c>
      <c r="J6" s="231">
        <v>43.2</v>
      </c>
      <c r="K6" s="231">
        <v>45.8</v>
      </c>
      <c r="L6" s="231">
        <v>46.5</v>
      </c>
    </row>
    <row r="7" spans="1:12" x14ac:dyDescent="0.2">
      <c r="A7" s="1">
        <v>1984</v>
      </c>
      <c r="B7" s="231">
        <v>47.8</v>
      </c>
      <c r="C7" s="231">
        <v>49.2</v>
      </c>
      <c r="D7" s="231">
        <v>46.5</v>
      </c>
      <c r="E7" s="231">
        <v>46</v>
      </c>
      <c r="F7" s="231">
        <v>47.2</v>
      </c>
      <c r="G7" s="231">
        <v>49.9</v>
      </c>
      <c r="H7" s="231">
        <v>47.2</v>
      </c>
      <c r="I7" s="231">
        <v>45.7</v>
      </c>
      <c r="J7" s="231">
        <v>45.1</v>
      </c>
      <c r="K7" s="231">
        <v>46.9</v>
      </c>
      <c r="L7" s="231">
        <v>48.4</v>
      </c>
    </row>
    <row r="8" spans="1:12" x14ac:dyDescent="0.2">
      <c r="A8" s="1">
        <v>1985</v>
      </c>
      <c r="B8" s="231">
        <v>49.7</v>
      </c>
      <c r="C8" s="231">
        <v>50.9</v>
      </c>
      <c r="D8" s="231">
        <v>48.3</v>
      </c>
      <c r="E8" s="231">
        <v>47.8</v>
      </c>
      <c r="F8" s="231">
        <v>49.2</v>
      </c>
      <c r="G8" s="231">
        <v>52.1</v>
      </c>
      <c r="H8" s="231">
        <v>49.5</v>
      </c>
      <c r="I8" s="231">
        <v>47.6</v>
      </c>
      <c r="J8" s="231">
        <v>46.7</v>
      </c>
      <c r="K8" s="231">
        <v>48.2</v>
      </c>
      <c r="L8" s="231">
        <v>49.7</v>
      </c>
    </row>
    <row r="9" spans="1:12" x14ac:dyDescent="0.2">
      <c r="A9" s="1">
        <v>1986</v>
      </c>
      <c r="B9" s="231">
        <v>51.8</v>
      </c>
      <c r="C9" s="231">
        <v>52.5</v>
      </c>
      <c r="D9" s="231">
        <v>50.2</v>
      </c>
      <c r="E9" s="231">
        <v>49.6</v>
      </c>
      <c r="F9" s="231">
        <v>51</v>
      </c>
      <c r="G9" s="231">
        <v>54.2</v>
      </c>
      <c r="H9" s="231">
        <v>51.8</v>
      </c>
      <c r="I9" s="231">
        <v>49.6</v>
      </c>
      <c r="J9" s="231">
        <v>48</v>
      </c>
      <c r="K9" s="231">
        <v>49.9</v>
      </c>
      <c r="L9" s="231">
        <v>51.5</v>
      </c>
    </row>
    <row r="10" spans="1:12" x14ac:dyDescent="0.2">
      <c r="A10" s="1">
        <v>1987</v>
      </c>
      <c r="B10" s="231">
        <v>54</v>
      </c>
      <c r="C10" s="231">
        <v>54.3</v>
      </c>
      <c r="D10" s="231">
        <v>52.5</v>
      </c>
      <c r="E10" s="231">
        <v>51.6</v>
      </c>
      <c r="F10" s="231">
        <v>52.9</v>
      </c>
      <c r="G10" s="231">
        <v>56.7</v>
      </c>
      <c r="H10" s="231">
        <v>54.1</v>
      </c>
      <c r="I10" s="231">
        <v>51.8</v>
      </c>
      <c r="J10" s="231">
        <v>49.9</v>
      </c>
      <c r="K10" s="231">
        <v>51.8</v>
      </c>
      <c r="L10" s="231">
        <v>53.4</v>
      </c>
    </row>
    <row r="11" spans="1:12" x14ac:dyDescent="0.2">
      <c r="A11" s="1">
        <v>1988</v>
      </c>
      <c r="B11" s="231">
        <v>56.1</v>
      </c>
      <c r="C11" s="231">
        <v>55.8</v>
      </c>
      <c r="D11" s="231">
        <v>54.4</v>
      </c>
      <c r="E11" s="231">
        <v>53.3</v>
      </c>
      <c r="F11" s="231">
        <v>54.6</v>
      </c>
      <c r="G11" s="231">
        <v>58.7</v>
      </c>
      <c r="H11" s="231">
        <v>56.6</v>
      </c>
      <c r="I11" s="231">
        <v>54</v>
      </c>
      <c r="J11" s="231">
        <v>51.8</v>
      </c>
      <c r="K11" s="231">
        <v>53.5</v>
      </c>
      <c r="L11" s="231">
        <v>55.2</v>
      </c>
    </row>
    <row r="12" spans="1:12" x14ac:dyDescent="0.2">
      <c r="A12" s="1">
        <v>1989</v>
      </c>
      <c r="B12" s="231">
        <v>58.7</v>
      </c>
      <c r="C12" s="231">
        <v>58.2</v>
      </c>
      <c r="D12" s="231">
        <v>56.9</v>
      </c>
      <c r="E12" s="231">
        <v>56.2</v>
      </c>
      <c r="F12" s="231">
        <v>57.6</v>
      </c>
      <c r="G12" s="231">
        <v>61.2</v>
      </c>
      <c r="H12" s="231">
        <v>59.6</v>
      </c>
      <c r="I12" s="231">
        <v>56.8</v>
      </c>
      <c r="J12" s="231">
        <v>54.2</v>
      </c>
      <c r="K12" s="231">
        <v>55.7</v>
      </c>
      <c r="L12" s="231">
        <v>57.8</v>
      </c>
    </row>
    <row r="13" spans="1:12" x14ac:dyDescent="0.2">
      <c r="A13" s="1">
        <v>1990</v>
      </c>
      <c r="B13" s="231">
        <v>61.4</v>
      </c>
      <c r="C13" s="231">
        <v>60.5</v>
      </c>
      <c r="D13" s="231">
        <v>59.7</v>
      </c>
      <c r="E13" s="231">
        <v>59.2</v>
      </c>
      <c r="F13" s="231">
        <v>60</v>
      </c>
      <c r="G13" s="231">
        <v>64</v>
      </c>
      <c r="H13" s="231">
        <v>62.2</v>
      </c>
      <c r="I13" s="231">
        <v>59.1</v>
      </c>
      <c r="J13" s="231">
        <v>56.6</v>
      </c>
      <c r="K13" s="231">
        <v>58.4</v>
      </c>
      <c r="L13" s="231">
        <v>60.9</v>
      </c>
    </row>
    <row r="14" spans="1:12" x14ac:dyDescent="0.2">
      <c r="A14" s="1">
        <v>1991</v>
      </c>
      <c r="B14" s="231">
        <v>64.3</v>
      </c>
      <c r="C14" s="231">
        <v>62.7</v>
      </c>
      <c r="D14" s="231">
        <v>62.5</v>
      </c>
      <c r="E14" s="231">
        <v>61.8</v>
      </c>
      <c r="F14" s="231">
        <v>62.6</v>
      </c>
      <c r="G14" s="231">
        <v>67</v>
      </c>
      <c r="H14" s="231">
        <v>65</v>
      </c>
      <c r="I14" s="231">
        <v>61.4</v>
      </c>
      <c r="J14" s="231">
        <v>58.7</v>
      </c>
      <c r="K14" s="231">
        <v>61.3</v>
      </c>
      <c r="L14" s="231">
        <v>64.099999999999994</v>
      </c>
    </row>
    <row r="15" spans="1:12" x14ac:dyDescent="0.2">
      <c r="A15" s="1">
        <v>1992</v>
      </c>
      <c r="B15" s="231">
        <v>65.599999999999994</v>
      </c>
      <c r="C15" s="231">
        <v>63.5</v>
      </c>
      <c r="D15" s="231">
        <v>63.2</v>
      </c>
      <c r="E15" s="231">
        <v>62.8</v>
      </c>
      <c r="F15" s="231">
        <v>63.6</v>
      </c>
      <c r="G15" s="231">
        <v>68.2</v>
      </c>
      <c r="H15" s="231">
        <v>66.400000000000006</v>
      </c>
      <c r="I15" s="231">
        <v>62.7</v>
      </c>
      <c r="J15" s="231">
        <v>59.5</v>
      </c>
      <c r="K15" s="231">
        <v>62.6</v>
      </c>
      <c r="L15" s="231">
        <v>66</v>
      </c>
    </row>
    <row r="16" spans="1:12" x14ac:dyDescent="0.2">
      <c r="A16" s="1">
        <v>1993</v>
      </c>
      <c r="B16" s="231">
        <v>66.900000000000006</v>
      </c>
      <c r="C16" s="231">
        <v>64.400000000000006</v>
      </c>
      <c r="D16" s="231">
        <v>64.2</v>
      </c>
      <c r="E16" s="231">
        <v>63.6</v>
      </c>
      <c r="F16" s="231">
        <v>64.599999999999994</v>
      </c>
      <c r="G16" s="231">
        <v>69.2</v>
      </c>
      <c r="H16" s="231">
        <v>67.8</v>
      </c>
      <c r="I16" s="231">
        <v>63.8</v>
      </c>
      <c r="J16" s="231">
        <v>60.8</v>
      </c>
      <c r="K16" s="231">
        <v>63.8</v>
      </c>
      <c r="L16" s="231">
        <v>67.7</v>
      </c>
    </row>
    <row r="17" spans="1:13" x14ac:dyDescent="0.2">
      <c r="A17" s="1">
        <v>1994</v>
      </c>
      <c r="B17" s="231">
        <v>67.8</v>
      </c>
      <c r="C17" s="231">
        <v>65.599999999999994</v>
      </c>
      <c r="D17" s="231">
        <v>64.7</v>
      </c>
      <c r="E17" s="231">
        <v>64.8</v>
      </c>
      <c r="F17" s="231">
        <v>65.900000000000006</v>
      </c>
      <c r="G17" s="231">
        <v>69.599999999999994</v>
      </c>
      <c r="H17" s="231">
        <v>68.400000000000006</v>
      </c>
      <c r="I17" s="231">
        <v>65.099999999999994</v>
      </c>
      <c r="J17" s="231">
        <v>62.4</v>
      </c>
      <c r="K17" s="231">
        <v>65.099999999999994</v>
      </c>
      <c r="L17" s="231">
        <v>69.400000000000006</v>
      </c>
    </row>
    <row r="18" spans="1:13" x14ac:dyDescent="0.2">
      <c r="A18" s="1">
        <v>1995</v>
      </c>
      <c r="B18" s="231">
        <v>68.7</v>
      </c>
      <c r="C18" s="231">
        <v>66.099999999999994</v>
      </c>
      <c r="D18" s="231">
        <v>65.099999999999994</v>
      </c>
      <c r="E18" s="231">
        <v>65.400000000000006</v>
      </c>
      <c r="F18" s="231">
        <v>66.599999999999994</v>
      </c>
      <c r="G18" s="231">
        <v>70.2</v>
      </c>
      <c r="H18" s="231">
        <v>69.3</v>
      </c>
      <c r="I18" s="231">
        <v>66.2</v>
      </c>
      <c r="J18" s="231">
        <v>63.4</v>
      </c>
      <c r="K18" s="231">
        <v>65.7</v>
      </c>
      <c r="L18" s="231">
        <v>71.099999999999994</v>
      </c>
    </row>
    <row r="19" spans="1:13" x14ac:dyDescent="0.2">
      <c r="A19" s="1">
        <v>1996</v>
      </c>
      <c r="B19" s="231">
        <v>69.599999999999994</v>
      </c>
      <c r="C19" s="231">
        <v>66.900000000000006</v>
      </c>
      <c r="D19" s="231">
        <v>65.8</v>
      </c>
      <c r="E19" s="231">
        <v>66.400000000000006</v>
      </c>
      <c r="F19" s="231">
        <v>67.900000000000006</v>
      </c>
      <c r="G19" s="231">
        <v>70.900000000000006</v>
      </c>
      <c r="H19" s="231">
        <v>70.2</v>
      </c>
      <c r="I19" s="231">
        <v>67.3</v>
      </c>
      <c r="J19" s="231">
        <v>64.5</v>
      </c>
      <c r="K19" s="231">
        <v>66.900000000000006</v>
      </c>
      <c r="L19" s="231">
        <v>72.099999999999994</v>
      </c>
    </row>
    <row r="20" spans="1:13" x14ac:dyDescent="0.2">
      <c r="A20" s="1">
        <v>1997</v>
      </c>
      <c r="B20" s="231">
        <v>70.599999999999994</v>
      </c>
      <c r="C20" s="231">
        <v>67.7</v>
      </c>
      <c r="D20" s="231">
        <v>66.7</v>
      </c>
      <c r="E20" s="231">
        <v>67.8</v>
      </c>
      <c r="F20" s="231">
        <v>68.2</v>
      </c>
      <c r="G20" s="231">
        <v>71.7</v>
      </c>
      <c r="H20" s="231">
        <v>71.2</v>
      </c>
      <c r="I20" s="231">
        <v>68.099999999999994</v>
      </c>
      <c r="J20" s="231">
        <v>65.8</v>
      </c>
      <c r="K20" s="231">
        <v>68.2</v>
      </c>
      <c r="L20" s="231">
        <v>73</v>
      </c>
    </row>
    <row r="21" spans="1:13" x14ac:dyDescent="0.2">
      <c r="A21" s="1">
        <v>1998</v>
      </c>
      <c r="B21" s="231">
        <v>71.599999999999994</v>
      </c>
      <c r="C21" s="231">
        <v>68</v>
      </c>
      <c r="D21" s="231">
        <v>67.099999999999994</v>
      </c>
      <c r="E21" s="231">
        <v>68.7</v>
      </c>
      <c r="F21" s="231">
        <v>68.900000000000006</v>
      </c>
      <c r="G21" s="231">
        <v>72.599999999999994</v>
      </c>
      <c r="H21" s="231">
        <v>72.400000000000006</v>
      </c>
      <c r="I21" s="231">
        <v>69</v>
      </c>
      <c r="J21" s="231">
        <v>66.8</v>
      </c>
      <c r="K21" s="231">
        <v>69</v>
      </c>
      <c r="L21" s="231">
        <v>74</v>
      </c>
    </row>
    <row r="22" spans="1:13" x14ac:dyDescent="0.2">
      <c r="A22" s="1">
        <v>1999</v>
      </c>
      <c r="B22" s="231">
        <v>72.8</v>
      </c>
      <c r="C22" s="231">
        <v>69</v>
      </c>
      <c r="D22" s="231">
        <v>68.3</v>
      </c>
      <c r="E22" s="231">
        <v>70.2</v>
      </c>
      <c r="F22" s="231">
        <v>70.099999999999994</v>
      </c>
      <c r="G22" s="231">
        <v>73.900000000000006</v>
      </c>
      <c r="H22" s="231">
        <v>73.599999999999994</v>
      </c>
      <c r="I22" s="231">
        <v>70.2</v>
      </c>
      <c r="J22" s="231">
        <v>68</v>
      </c>
      <c r="K22" s="231">
        <v>70.5</v>
      </c>
      <c r="L22" s="231">
        <v>74.900000000000006</v>
      </c>
    </row>
    <row r="23" spans="1:13" x14ac:dyDescent="0.2">
      <c r="A23" s="1">
        <v>2000</v>
      </c>
      <c r="B23" s="231">
        <v>74.900000000000006</v>
      </c>
      <c r="C23" s="231">
        <v>71.8</v>
      </c>
      <c r="D23" s="231">
        <v>71.400000000000006</v>
      </c>
      <c r="E23" s="231">
        <v>72.900000000000006</v>
      </c>
      <c r="F23" s="231">
        <v>72.7</v>
      </c>
      <c r="G23" s="231">
        <v>76.099999999999994</v>
      </c>
      <c r="H23" s="231">
        <v>75.7</v>
      </c>
      <c r="I23" s="231">
        <v>72.400000000000006</v>
      </c>
      <c r="J23" s="231">
        <v>70</v>
      </c>
      <c r="K23" s="231">
        <v>72.8</v>
      </c>
      <c r="L23" s="231">
        <v>76.7</v>
      </c>
    </row>
    <row r="24" spans="1:13" x14ac:dyDescent="0.2">
      <c r="A24" s="1">
        <v>2001</v>
      </c>
      <c r="B24" s="231">
        <v>76.5</v>
      </c>
      <c r="C24" s="231">
        <v>73.099999999999994</v>
      </c>
      <c r="D24" s="231">
        <v>72.599999999999994</v>
      </c>
      <c r="E24" s="231">
        <v>74.5</v>
      </c>
      <c r="F24" s="231">
        <v>74</v>
      </c>
      <c r="G24" s="231">
        <v>77.5</v>
      </c>
      <c r="H24" s="231">
        <v>77.3</v>
      </c>
      <c r="I24" s="231">
        <v>74.2</v>
      </c>
      <c r="J24" s="231">
        <v>71.900000000000006</v>
      </c>
      <c r="K24" s="231">
        <v>74.7</v>
      </c>
      <c r="L24" s="231">
        <v>78.3</v>
      </c>
      <c r="M24" s="5"/>
    </row>
    <row r="25" spans="1:13" x14ac:dyDescent="0.2">
      <c r="A25" s="1">
        <v>2002</v>
      </c>
      <c r="B25" s="231">
        <v>78.3</v>
      </c>
      <c r="C25" s="231">
        <v>74.5</v>
      </c>
      <c r="D25" s="231">
        <v>74.7</v>
      </c>
      <c r="E25" s="231">
        <v>76.400000000000006</v>
      </c>
      <c r="F25" s="231">
        <v>75.7</v>
      </c>
      <c r="G25" s="231">
        <v>79.3</v>
      </c>
      <c r="H25" s="231">
        <v>78.900000000000006</v>
      </c>
      <c r="I25" s="231">
        <v>75.900000000000006</v>
      </c>
      <c r="J25" s="231">
        <v>73.8</v>
      </c>
      <c r="K25" s="231">
        <v>76.8</v>
      </c>
      <c r="L25" s="231">
        <v>80.3</v>
      </c>
    </row>
    <row r="26" spans="1:13" x14ac:dyDescent="0.2">
      <c r="A26" s="1">
        <v>2003</v>
      </c>
      <c r="B26" s="231">
        <v>79.900000000000006</v>
      </c>
      <c r="C26" s="231">
        <v>76.099999999999994</v>
      </c>
      <c r="D26" s="231">
        <v>76.400000000000006</v>
      </c>
      <c r="E26" s="231">
        <v>78.2</v>
      </c>
      <c r="F26" s="231">
        <v>77.5</v>
      </c>
      <c r="G26" s="231">
        <v>80.900000000000006</v>
      </c>
      <c r="H26" s="231">
        <v>80.400000000000006</v>
      </c>
      <c r="I26" s="231">
        <v>77.2</v>
      </c>
      <c r="J26" s="231">
        <v>75.5</v>
      </c>
      <c r="K26" s="231">
        <v>78.7</v>
      </c>
      <c r="L26" s="231">
        <v>81.5</v>
      </c>
    </row>
    <row r="27" spans="1:13" x14ac:dyDescent="0.2">
      <c r="A27" s="1">
        <v>2004</v>
      </c>
      <c r="B27" s="231">
        <v>81.2</v>
      </c>
      <c r="C27" s="231">
        <v>77.400000000000006</v>
      </c>
      <c r="D27" s="231">
        <v>78</v>
      </c>
      <c r="E27" s="231">
        <v>80</v>
      </c>
      <c r="F27" s="231">
        <v>79</v>
      </c>
      <c r="G27" s="231">
        <v>82.1</v>
      </c>
      <c r="H27" s="231">
        <v>81.7</v>
      </c>
      <c r="I27" s="231">
        <v>78.900000000000006</v>
      </c>
      <c r="J27" s="231">
        <v>77.099999999999994</v>
      </c>
      <c r="K27" s="231">
        <v>79.900000000000006</v>
      </c>
      <c r="L27" s="231">
        <v>82.8</v>
      </c>
    </row>
    <row r="28" spans="1:13" x14ac:dyDescent="0.2">
      <c r="A28" s="1">
        <v>2005</v>
      </c>
      <c r="B28" s="231">
        <v>82.9</v>
      </c>
      <c r="C28" s="231">
        <v>79.400000000000006</v>
      </c>
      <c r="D28" s="231">
        <v>80.3</v>
      </c>
      <c r="E28" s="231">
        <v>82.1</v>
      </c>
      <c r="F28" s="231">
        <v>81.099999999999994</v>
      </c>
      <c r="G28" s="231">
        <v>83.8</v>
      </c>
      <c r="H28" s="231">
        <v>83.5</v>
      </c>
      <c r="I28" s="231">
        <v>81.2</v>
      </c>
      <c r="J28" s="231">
        <v>78.8</v>
      </c>
      <c r="K28" s="231">
        <v>81.599999999999994</v>
      </c>
      <c r="L28" s="231">
        <v>84</v>
      </c>
    </row>
    <row r="29" spans="1:13" x14ac:dyDescent="0.2">
      <c r="A29" s="1">
        <v>2006</v>
      </c>
      <c r="B29" s="231">
        <v>84.4</v>
      </c>
      <c r="C29" s="231">
        <v>81.2</v>
      </c>
      <c r="D29" s="231">
        <v>81.900000000000006</v>
      </c>
      <c r="E29" s="231">
        <v>84</v>
      </c>
      <c r="F29" s="231">
        <v>82.7</v>
      </c>
      <c r="G29" s="231">
        <v>85.1</v>
      </c>
      <c r="H29" s="231">
        <v>84.7</v>
      </c>
      <c r="I29" s="231">
        <v>82.8</v>
      </c>
      <c r="J29" s="231">
        <v>80.400000000000006</v>
      </c>
      <c r="K29" s="231">
        <v>83.7</v>
      </c>
      <c r="L29" s="231">
        <v>85.8</v>
      </c>
    </row>
    <row r="30" spans="1:13" x14ac:dyDescent="0.2">
      <c r="A30" s="1">
        <v>2007</v>
      </c>
      <c r="B30" s="231">
        <v>86</v>
      </c>
      <c r="C30" s="231">
        <v>82.7</v>
      </c>
      <c r="D30" s="231">
        <v>83.9</v>
      </c>
      <c r="E30" s="231">
        <v>85.6</v>
      </c>
      <c r="F30" s="231">
        <v>85</v>
      </c>
      <c r="G30" s="231">
        <v>86.6</v>
      </c>
      <c r="H30" s="231">
        <v>86.1</v>
      </c>
      <c r="I30" s="231">
        <v>84.7</v>
      </c>
      <c r="J30" s="231">
        <v>82.8</v>
      </c>
      <c r="K30" s="231">
        <v>86</v>
      </c>
      <c r="L30" s="231">
        <v>87.1</v>
      </c>
    </row>
    <row r="31" spans="1:13" x14ac:dyDescent="0.2">
      <c r="A31" s="1">
        <v>2008</v>
      </c>
      <c r="B31" s="231">
        <v>87.8</v>
      </c>
      <c r="C31" s="231">
        <v>84.5</v>
      </c>
      <c r="D31" s="231">
        <v>86.5</v>
      </c>
      <c r="E31" s="231">
        <v>87.9</v>
      </c>
      <c r="F31" s="231">
        <v>87</v>
      </c>
      <c r="G31" s="231">
        <v>87.9</v>
      </c>
      <c r="H31" s="231">
        <v>87.7</v>
      </c>
      <c r="I31" s="231">
        <v>86.4</v>
      </c>
      <c r="J31" s="231">
        <v>85.1</v>
      </c>
      <c r="K31" s="231">
        <v>88.8</v>
      </c>
      <c r="L31" s="231">
        <v>88.7</v>
      </c>
    </row>
    <row r="32" spans="1:13" x14ac:dyDescent="0.2">
      <c r="A32" s="1">
        <v>2009</v>
      </c>
      <c r="B32" s="231">
        <v>88.5</v>
      </c>
      <c r="C32" s="231">
        <v>86.2</v>
      </c>
      <c r="D32" s="231">
        <v>87</v>
      </c>
      <c r="E32" s="231">
        <v>88.6</v>
      </c>
      <c r="F32" s="231">
        <v>87.9</v>
      </c>
      <c r="G32" s="231">
        <v>88.4</v>
      </c>
      <c r="H32" s="231">
        <v>88.4</v>
      </c>
      <c r="I32" s="231">
        <v>87.8</v>
      </c>
      <c r="J32" s="231">
        <v>86.6</v>
      </c>
      <c r="K32" s="231">
        <v>89.4</v>
      </c>
      <c r="L32" s="231">
        <v>89.9</v>
      </c>
    </row>
    <row r="33" spans="1:12" x14ac:dyDescent="0.2">
      <c r="A33" s="1">
        <v>2010</v>
      </c>
      <c r="B33" s="231">
        <v>89.7</v>
      </c>
      <c r="C33" s="231">
        <v>88.1</v>
      </c>
      <c r="D33" s="231">
        <v>89.1</v>
      </c>
      <c r="E33" s="231">
        <v>90.4</v>
      </c>
      <c r="F33" s="231">
        <v>89</v>
      </c>
      <c r="G33" s="231">
        <v>89.4</v>
      </c>
      <c r="H33" s="231">
        <v>89.8</v>
      </c>
      <c r="I33" s="231">
        <v>89.3</v>
      </c>
      <c r="J33" s="231">
        <v>88.6</v>
      </c>
      <c r="K33" s="231">
        <v>90.2</v>
      </c>
      <c r="L33" s="231">
        <v>90.9</v>
      </c>
    </row>
    <row r="34" spans="1:12" x14ac:dyDescent="0.2">
      <c r="A34" s="1">
        <v>2011</v>
      </c>
      <c r="B34" s="231">
        <v>92</v>
      </c>
      <c r="C34" s="231">
        <v>90.8</v>
      </c>
      <c r="D34" s="231">
        <v>91.3</v>
      </c>
      <c r="E34" s="231">
        <v>92.7</v>
      </c>
      <c r="F34" s="231">
        <v>92</v>
      </c>
      <c r="G34" s="231">
        <v>91.6</v>
      </c>
      <c r="H34" s="231">
        <v>92.3</v>
      </c>
      <c r="I34" s="231">
        <v>91.2</v>
      </c>
      <c r="J34" s="231">
        <v>91.4</v>
      </c>
      <c r="K34" s="231">
        <v>92.1</v>
      </c>
      <c r="L34" s="231">
        <v>92.4</v>
      </c>
    </row>
    <row r="35" spans="1:12" x14ac:dyDescent="0.2">
      <c r="A35" s="1">
        <v>2012</v>
      </c>
      <c r="B35" s="231">
        <v>93.3</v>
      </c>
      <c r="C35" s="231">
        <v>92.4</v>
      </c>
      <c r="D35" s="231">
        <v>93.2</v>
      </c>
      <c r="E35" s="231">
        <v>94.1</v>
      </c>
      <c r="F35" s="231">
        <v>93.8</v>
      </c>
      <c r="G35" s="231">
        <v>93.3</v>
      </c>
      <c r="H35" s="231">
        <v>93.4</v>
      </c>
      <c r="I35" s="231">
        <v>92.4</v>
      </c>
      <c r="J35" s="231">
        <v>92.7</v>
      </c>
      <c r="K35" s="231">
        <v>93.5</v>
      </c>
      <c r="L35" s="231">
        <v>93.5</v>
      </c>
    </row>
    <row r="36" spans="1:12" x14ac:dyDescent="0.2">
      <c r="A36" s="1">
        <v>2013</v>
      </c>
      <c r="B36" s="231">
        <v>95</v>
      </c>
      <c r="C36" s="231">
        <v>94.2</v>
      </c>
      <c r="D36" s="231">
        <v>95.5</v>
      </c>
      <c r="E36" s="231">
        <v>96.2</v>
      </c>
      <c r="F36" s="231">
        <v>95.2</v>
      </c>
      <c r="G36" s="231">
        <v>95.2</v>
      </c>
      <c r="H36" s="231">
        <v>94.9</v>
      </c>
      <c r="I36" s="231">
        <v>94.8</v>
      </c>
      <c r="J36" s="231">
        <v>94.6</v>
      </c>
      <c r="K36" s="231">
        <v>95.1</v>
      </c>
      <c r="L36" s="231">
        <v>94.7</v>
      </c>
    </row>
    <row r="37" spans="1:12" x14ac:dyDescent="0.2">
      <c r="A37" s="1">
        <v>2014</v>
      </c>
      <c r="B37" s="231">
        <v>96.9</v>
      </c>
      <c r="C37" s="231">
        <v>96.1</v>
      </c>
      <c r="D37" s="231">
        <v>96.9</v>
      </c>
      <c r="E37" s="231">
        <v>97.7</v>
      </c>
      <c r="F37" s="231">
        <v>96.9</v>
      </c>
      <c r="G37" s="231">
        <v>96.9</v>
      </c>
      <c r="H37" s="231">
        <v>96.8</v>
      </c>
      <c r="I37" s="231">
        <v>96.7</v>
      </c>
      <c r="J37" s="231">
        <v>96.7</v>
      </c>
      <c r="K37" s="231">
        <v>97.6</v>
      </c>
      <c r="L37" s="231">
        <v>96.5</v>
      </c>
    </row>
    <row r="38" spans="1:12" x14ac:dyDescent="0.2">
      <c r="A38" s="1">
        <v>2015</v>
      </c>
      <c r="B38" s="231">
        <v>98</v>
      </c>
      <c r="C38" s="231">
        <v>97</v>
      </c>
      <c r="D38" s="231">
        <v>97.5</v>
      </c>
      <c r="E38" s="231">
        <v>98</v>
      </c>
      <c r="F38" s="231">
        <v>97.4</v>
      </c>
      <c r="G38" s="231">
        <v>98.1</v>
      </c>
      <c r="H38" s="231">
        <v>97.9</v>
      </c>
      <c r="I38" s="231">
        <v>97.8</v>
      </c>
      <c r="J38" s="231">
        <v>98.3</v>
      </c>
      <c r="K38" s="231">
        <v>98.8</v>
      </c>
      <c r="L38" s="231">
        <v>97.6</v>
      </c>
    </row>
    <row r="39" spans="1:12" x14ac:dyDescent="0.2">
      <c r="A39" s="1">
        <v>2016</v>
      </c>
      <c r="B39" s="231">
        <v>98.8</v>
      </c>
      <c r="C39" s="231">
        <v>98.5</v>
      </c>
      <c r="D39" s="231">
        <v>98.1</v>
      </c>
      <c r="E39" s="231">
        <v>98.7</v>
      </c>
      <c r="F39" s="231">
        <v>98.3</v>
      </c>
      <c r="G39" s="231">
        <v>98.7</v>
      </c>
      <c r="H39" s="231">
        <v>98.8</v>
      </c>
      <c r="I39" s="231">
        <v>98.7</v>
      </c>
      <c r="J39" s="231">
        <v>98.9</v>
      </c>
      <c r="K39" s="231">
        <v>99.2</v>
      </c>
      <c r="L39" s="231">
        <v>98.5</v>
      </c>
    </row>
    <row r="40" spans="1:12" x14ac:dyDescent="0.2">
      <c r="A40" s="1">
        <v>2017</v>
      </c>
      <c r="B40" s="231">
        <v>100</v>
      </c>
      <c r="C40" s="231">
        <v>100</v>
      </c>
      <c r="D40" s="231">
        <v>100</v>
      </c>
      <c r="E40" s="231">
        <v>100</v>
      </c>
      <c r="F40" s="231">
        <v>100</v>
      </c>
      <c r="G40" s="231">
        <v>100</v>
      </c>
      <c r="H40" s="231">
        <v>100</v>
      </c>
      <c r="I40" s="231">
        <v>100</v>
      </c>
      <c r="J40" s="231">
        <v>100</v>
      </c>
      <c r="K40" s="231">
        <v>100</v>
      </c>
      <c r="L40" s="231">
        <v>100</v>
      </c>
    </row>
    <row r="41" spans="1:12" x14ac:dyDescent="0.2">
      <c r="A41" s="1">
        <v>2018</v>
      </c>
      <c r="B41" s="231">
        <v>101.5</v>
      </c>
      <c r="C41" s="231">
        <v>100.9</v>
      </c>
      <c r="D41" s="231">
        <v>101.4</v>
      </c>
      <c r="E41" s="231">
        <v>101.8</v>
      </c>
      <c r="F41" s="231">
        <v>101.4</v>
      </c>
      <c r="G41" s="231">
        <v>101.3</v>
      </c>
      <c r="H41" s="231">
        <v>101.6</v>
      </c>
      <c r="I41" s="231">
        <v>101.7</v>
      </c>
      <c r="J41" s="231">
        <v>101.4</v>
      </c>
      <c r="K41" s="231">
        <v>101.2</v>
      </c>
      <c r="L41" s="231">
        <v>101.7</v>
      </c>
    </row>
    <row r="42" spans="1:12" x14ac:dyDescent="0.2">
      <c r="A42" s="1">
        <v>2019</v>
      </c>
      <c r="B42" s="231">
        <v>103.3</v>
      </c>
      <c r="C42" s="231">
        <v>101.3</v>
      </c>
      <c r="D42" s="231">
        <v>102.9</v>
      </c>
      <c r="E42" s="231">
        <v>102.9</v>
      </c>
      <c r="F42" s="231">
        <v>102.8</v>
      </c>
      <c r="G42" s="231">
        <v>102.9</v>
      </c>
      <c r="H42" s="231">
        <v>103.5</v>
      </c>
      <c r="I42" s="231">
        <v>103.3</v>
      </c>
      <c r="J42" s="231">
        <v>102.9</v>
      </c>
      <c r="K42" s="231">
        <v>102.8</v>
      </c>
      <c r="L42" s="231">
        <v>104.2</v>
      </c>
    </row>
    <row r="43" spans="1:12" x14ac:dyDescent="0.2">
      <c r="A43" s="1">
        <v>2020</v>
      </c>
      <c r="B43" s="232">
        <v>105</v>
      </c>
      <c r="C43" s="231">
        <v>103.1</v>
      </c>
      <c r="D43" s="231">
        <v>104.9</v>
      </c>
      <c r="E43" s="231">
        <v>104.8</v>
      </c>
      <c r="F43" s="231">
        <v>104.1</v>
      </c>
      <c r="G43" s="231">
        <v>104.9</v>
      </c>
      <c r="H43" s="231">
        <v>105</v>
      </c>
      <c r="I43" s="231">
        <v>105.5</v>
      </c>
      <c r="J43" s="231">
        <v>104.3</v>
      </c>
      <c r="K43" s="231">
        <v>104.4</v>
      </c>
      <c r="L43" s="231">
        <v>106.2</v>
      </c>
    </row>
    <row r="44" spans="1:12" x14ac:dyDescent="0.2">
      <c r="A44" s="1">
        <v>2021</v>
      </c>
      <c r="B44" s="232">
        <v>107.7</v>
      </c>
      <c r="C44" s="232">
        <v>105.7</v>
      </c>
      <c r="D44" s="232">
        <v>110</v>
      </c>
      <c r="E44" s="232">
        <v>108.5</v>
      </c>
      <c r="F44" s="232">
        <v>107.4</v>
      </c>
      <c r="G44" s="232">
        <v>108.1</v>
      </c>
      <c r="H44" s="232">
        <v>107.8</v>
      </c>
      <c r="I44" s="232">
        <v>109</v>
      </c>
      <c r="J44" s="232">
        <v>107.1</v>
      </c>
      <c r="K44" s="232">
        <v>106.3</v>
      </c>
      <c r="L44" s="232">
        <v>108.2</v>
      </c>
    </row>
    <row r="45" spans="1:12" s="22" customFormat="1" x14ac:dyDescent="0.2">
      <c r="A45" s="112">
        <v>2022</v>
      </c>
      <c r="B45" s="112">
        <v>113.3</v>
      </c>
      <c r="C45" s="112">
        <v>110.5</v>
      </c>
      <c r="D45" s="112">
        <v>117.1</v>
      </c>
      <c r="E45" s="112">
        <v>114.4</v>
      </c>
      <c r="F45" s="112">
        <v>114.1</v>
      </c>
      <c r="G45" s="112">
        <v>114.2</v>
      </c>
      <c r="H45" s="112">
        <v>113.1</v>
      </c>
      <c r="I45" s="112">
        <v>114.3</v>
      </c>
      <c r="J45" s="112">
        <v>112.1</v>
      </c>
      <c r="K45" s="112">
        <v>111</v>
      </c>
      <c r="L45" s="112">
        <v>113.8</v>
      </c>
    </row>
    <row r="46" spans="1:12" s="22" customFormat="1" x14ac:dyDescent="0.2">
      <c r="A46" s="112">
        <v>2023</v>
      </c>
      <c r="B46" s="112">
        <v>117.4</v>
      </c>
      <c r="C46" s="112">
        <v>114.5</v>
      </c>
      <c r="D46" s="112">
        <v>120.4</v>
      </c>
      <c r="E46" s="112">
        <v>119.7</v>
      </c>
      <c r="F46" s="112">
        <v>118.5</v>
      </c>
      <c r="G46" s="112">
        <v>118.5</v>
      </c>
      <c r="H46" s="112">
        <v>117.1</v>
      </c>
      <c r="I46" s="112">
        <v>117.8</v>
      </c>
      <c r="J46" s="112">
        <v>115.5</v>
      </c>
      <c r="K46" s="112">
        <v>114.3</v>
      </c>
      <c r="L46" s="112">
        <v>118.5</v>
      </c>
    </row>
    <row r="47" spans="1:12" s="22" customFormat="1" x14ac:dyDescent="0.2">
      <c r="A47" s="112"/>
    </row>
    <row r="48" spans="1:12" ht="13.5" customHeight="1" x14ac:dyDescent="0.2">
      <c r="B48" s="1" t="s">
        <v>465</v>
      </c>
    </row>
    <row r="49" spans="1:12" x14ac:dyDescent="0.2">
      <c r="A49" s="1" t="s">
        <v>157</v>
      </c>
      <c r="B49" s="5">
        <f>(POWER(B23/B4, 1/19)-1)*100</f>
        <v>3.5364339599445183</v>
      </c>
      <c r="C49" s="5">
        <f t="shared" ref="C49:L49" si="0">(POWER(C23/C4, 1/19)-1)*100</f>
        <v>3.1268644477706165</v>
      </c>
      <c r="D49" s="5">
        <f t="shared" si="0"/>
        <v>3.3895843983792417</v>
      </c>
      <c r="E49" s="5">
        <f t="shared" si="0"/>
        <v>3.6930891323662784</v>
      </c>
      <c r="F49" s="5">
        <f t="shared" si="0"/>
        <v>3.5022071571367386</v>
      </c>
      <c r="G49" s="5">
        <f t="shared" si="0"/>
        <v>3.375434779818165</v>
      </c>
      <c r="H49" s="5">
        <f t="shared" si="0"/>
        <v>3.6795743268589698</v>
      </c>
      <c r="I49" s="5">
        <f t="shared" si="0"/>
        <v>3.5668631437179465</v>
      </c>
      <c r="J49" s="5">
        <f t="shared" si="0"/>
        <v>3.5016307358443743</v>
      </c>
      <c r="K49" s="5">
        <f t="shared" si="0"/>
        <v>3.3675427356277154</v>
      </c>
      <c r="L49" s="5">
        <f t="shared" si="0"/>
        <v>3.5405662339351052</v>
      </c>
    </row>
    <row r="50" spans="1:12" x14ac:dyDescent="0.2">
      <c r="A50" s="5" t="s">
        <v>158</v>
      </c>
      <c r="B50" s="5">
        <f>(POWER(B31/B23, 1/8)-1)*100</f>
        <v>2.006204233473996</v>
      </c>
      <c r="C50" s="5">
        <f t="shared" ref="C50:L50" si="1">(POWER(C31/C23, 1/8)-1)*100</f>
        <v>2.0567027641914759</v>
      </c>
      <c r="D50" s="5">
        <f t="shared" si="1"/>
        <v>2.4270670218019763</v>
      </c>
      <c r="E50" s="5">
        <f t="shared" si="1"/>
        <v>2.3664560903571275</v>
      </c>
      <c r="F50" s="5">
        <f t="shared" si="1"/>
        <v>2.2699645056234674</v>
      </c>
      <c r="G50" s="5">
        <f t="shared" si="1"/>
        <v>1.8182263102178187</v>
      </c>
      <c r="H50" s="5">
        <f t="shared" si="1"/>
        <v>1.8563159838009602</v>
      </c>
      <c r="I50" s="5">
        <f t="shared" si="1"/>
        <v>2.2343633994985179</v>
      </c>
      <c r="J50" s="5">
        <f t="shared" si="1"/>
        <v>2.471699721666254</v>
      </c>
      <c r="K50" s="5">
        <f t="shared" si="1"/>
        <v>2.514476508747121</v>
      </c>
      <c r="L50" s="5">
        <f t="shared" si="1"/>
        <v>1.8335847257587412</v>
      </c>
    </row>
    <row r="51" spans="1:12" x14ac:dyDescent="0.2">
      <c r="A51" s="5" t="s">
        <v>159</v>
      </c>
      <c r="B51" s="5">
        <f>(POWER(B42/B31, 1/11)-1)*100</f>
        <v>1.4889383766551356</v>
      </c>
      <c r="C51" s="5">
        <f t="shared" ref="C51:L51" si="2">(POWER(C42/C31, 1/11)-1)*100</f>
        <v>1.6621615969570014</v>
      </c>
      <c r="D51" s="5">
        <f t="shared" si="2"/>
        <v>1.5908230544199986</v>
      </c>
      <c r="E51" s="5">
        <f t="shared" si="2"/>
        <v>1.4426511823219634</v>
      </c>
      <c r="F51" s="5">
        <f t="shared" si="2"/>
        <v>1.5286316228726005</v>
      </c>
      <c r="G51" s="5">
        <f t="shared" si="2"/>
        <v>1.4426511823219634</v>
      </c>
      <c r="H51" s="5">
        <f t="shared" si="2"/>
        <v>1.5173023885242554</v>
      </c>
      <c r="I51" s="5">
        <f t="shared" si="2"/>
        <v>1.6373481842819393</v>
      </c>
      <c r="J51" s="5">
        <f t="shared" si="2"/>
        <v>1.7416345105222497</v>
      </c>
      <c r="K51" s="5">
        <f t="shared" si="2"/>
        <v>1.339793159435243</v>
      </c>
      <c r="L51" s="5">
        <f t="shared" si="2"/>
        <v>1.4748818822292842</v>
      </c>
    </row>
    <row r="52" spans="1:12" x14ac:dyDescent="0.2">
      <c r="A52" s="5" t="s">
        <v>160</v>
      </c>
      <c r="B52" s="5">
        <f>(POWER(B46/B42, 1/4)-1)*100</f>
        <v>3.2504477925092035</v>
      </c>
      <c r="C52" s="5">
        <f t="shared" ref="C52:L52" si="3">(POWER(C46/C42, 1/4)-1)*100</f>
        <v>3.1095782183907072</v>
      </c>
      <c r="D52" s="5">
        <f t="shared" si="3"/>
        <v>4.0046550771397182</v>
      </c>
      <c r="E52" s="5">
        <f t="shared" si="3"/>
        <v>3.8531548132867188</v>
      </c>
      <c r="F52" s="5">
        <f t="shared" si="3"/>
        <v>3.6170703403077376</v>
      </c>
      <c r="G52" s="5">
        <f t="shared" si="3"/>
        <v>3.5918869454864888</v>
      </c>
      <c r="H52" s="5">
        <f t="shared" si="3"/>
        <v>3.1345401026808828</v>
      </c>
      <c r="I52" s="5">
        <f t="shared" si="3"/>
        <v>3.3382832167159648</v>
      </c>
      <c r="J52" s="5">
        <f t="shared" si="3"/>
        <v>2.9299240613706035</v>
      </c>
      <c r="K52" s="5">
        <f t="shared" si="3"/>
        <v>2.686482847923588</v>
      </c>
      <c r="L52" s="5">
        <f t="shared" si="3"/>
        <v>3.2672609151099374</v>
      </c>
    </row>
    <row r="53" spans="1:12" x14ac:dyDescent="0.2">
      <c r="A53" s="1" t="s">
        <v>161</v>
      </c>
      <c r="B53" s="5">
        <f>(POWER(B46/B4, 1/42)-1)*100</f>
        <v>2.6774725549236988</v>
      </c>
      <c r="C53" s="5">
        <f t="shared" ref="C53:L53" si="4">(POWER(C46/C4, 1/42)-1)*100</f>
        <v>2.5356509153765971</v>
      </c>
      <c r="D53" s="5">
        <f t="shared" si="4"/>
        <v>2.7902868511749723</v>
      </c>
      <c r="E53" s="5">
        <f t="shared" si="4"/>
        <v>2.8614618201972419</v>
      </c>
      <c r="F53" s="5">
        <f t="shared" si="4"/>
        <v>2.757828447976296</v>
      </c>
      <c r="G53" s="5">
        <f t="shared" si="4"/>
        <v>2.5891680223585567</v>
      </c>
      <c r="H53" s="5">
        <f t="shared" si="4"/>
        <v>2.709421662421696</v>
      </c>
      <c r="I53" s="5">
        <f t="shared" si="4"/>
        <v>2.782482646003781</v>
      </c>
      <c r="J53" s="5">
        <f t="shared" si="4"/>
        <v>2.787431608020996</v>
      </c>
      <c r="K53" s="5">
        <f t="shared" si="4"/>
        <v>2.6057676518943973</v>
      </c>
      <c r="L53" s="5">
        <f t="shared" si="4"/>
        <v>2.644074891096726</v>
      </c>
    </row>
    <row r="55" spans="1:12" x14ac:dyDescent="0.2">
      <c r="B55" s="1" t="s">
        <v>1079</v>
      </c>
    </row>
    <row r="56" spans="1:12" x14ac:dyDescent="0.2">
      <c r="B56" s="1" t="s">
        <v>1080</v>
      </c>
    </row>
  </sheetData>
  <phoneticPr fontId="69" type="noConversion"/>
  <pageMargins left="0.70866141732283472" right="0.70866141732283472" top="0.74803149606299213" bottom="0.74803149606299213" header="0.31496062992125984" footer="0.31496062992125984"/>
  <pageSetup scale="68"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92D050"/>
  </sheetPr>
  <dimension ref="A1:CK71"/>
  <sheetViews>
    <sheetView topLeftCell="A20" workbookViewId="0">
      <selection activeCell="BW4" sqref="BW4"/>
    </sheetView>
  </sheetViews>
  <sheetFormatPr defaultColWidth="8.875" defaultRowHeight="12.75" x14ac:dyDescent="0.2"/>
  <cols>
    <col min="1" max="1" width="8.875" style="1"/>
    <col min="2" max="89" width="9.875" style="1" customWidth="1"/>
    <col min="90" max="16384" width="8.875" style="1"/>
  </cols>
  <sheetData>
    <row r="1" spans="1:89" x14ac:dyDescent="0.2">
      <c r="B1" s="1" t="s">
        <v>49</v>
      </c>
      <c r="R1" s="1" t="s">
        <v>49</v>
      </c>
      <c r="AH1" s="1" t="s">
        <v>49</v>
      </c>
      <c r="AX1" s="1" t="s">
        <v>49</v>
      </c>
      <c r="BN1" s="1" t="s">
        <v>49</v>
      </c>
      <c r="CD1" s="1" t="s">
        <v>49</v>
      </c>
    </row>
    <row r="3" spans="1:89" x14ac:dyDescent="0.2">
      <c r="B3" s="1" t="s">
        <v>101</v>
      </c>
      <c r="I3" s="37"/>
      <c r="J3" s="1" t="s">
        <v>102</v>
      </c>
      <c r="Q3" s="37"/>
      <c r="R3" s="1" t="s">
        <v>103</v>
      </c>
      <c r="Y3" s="37"/>
      <c r="Z3" s="1" t="s">
        <v>104</v>
      </c>
      <c r="AG3" s="37"/>
      <c r="AH3" s="1" t="s">
        <v>105</v>
      </c>
      <c r="AO3" s="37"/>
      <c r="AP3" s="1" t="s">
        <v>106</v>
      </c>
      <c r="AW3" s="37"/>
      <c r="AX3" s="1" t="s">
        <v>107</v>
      </c>
      <c r="BE3" s="37"/>
      <c r="BF3" s="1" t="s">
        <v>108</v>
      </c>
      <c r="BM3" s="37"/>
      <c r="BN3" s="1" t="s">
        <v>109</v>
      </c>
      <c r="BU3" s="37"/>
      <c r="BV3" s="1" t="s">
        <v>110</v>
      </c>
      <c r="CC3" s="37"/>
      <c r="CD3" s="1" t="s">
        <v>111</v>
      </c>
      <c r="CK3" s="37"/>
    </row>
    <row r="4" spans="1:89" s="3" customFormat="1" ht="78.75" customHeight="1" x14ac:dyDescent="0.2">
      <c r="B4" s="3" t="s">
        <v>287</v>
      </c>
      <c r="C4" s="3" t="s">
        <v>288</v>
      </c>
      <c r="D4" s="3" t="s">
        <v>289</v>
      </c>
      <c r="E4" s="3" t="s">
        <v>290</v>
      </c>
      <c r="F4" s="3" t="s">
        <v>207</v>
      </c>
      <c r="G4" s="3" t="s">
        <v>291</v>
      </c>
      <c r="H4" s="3" t="s">
        <v>292</v>
      </c>
      <c r="I4" s="38" t="s">
        <v>293</v>
      </c>
      <c r="J4" s="3" t="s">
        <v>287</v>
      </c>
      <c r="K4" s="3" t="s">
        <v>288</v>
      </c>
      <c r="L4" s="3" t="s">
        <v>289</v>
      </c>
      <c r="M4" s="3" t="s">
        <v>290</v>
      </c>
      <c r="N4" s="3" t="s">
        <v>207</v>
      </c>
      <c r="O4" s="3" t="s">
        <v>291</v>
      </c>
      <c r="P4" s="3" t="s">
        <v>292</v>
      </c>
      <c r="Q4" s="38" t="s">
        <v>293</v>
      </c>
      <c r="R4" s="3" t="s">
        <v>287</v>
      </c>
      <c r="S4" s="3" t="s">
        <v>288</v>
      </c>
      <c r="T4" s="3" t="s">
        <v>289</v>
      </c>
      <c r="U4" s="3" t="s">
        <v>290</v>
      </c>
      <c r="V4" s="3" t="s">
        <v>207</v>
      </c>
      <c r="W4" s="3" t="s">
        <v>291</v>
      </c>
      <c r="X4" s="3" t="s">
        <v>292</v>
      </c>
      <c r="Y4" s="38" t="s">
        <v>293</v>
      </c>
      <c r="Z4" s="3" t="s">
        <v>287</v>
      </c>
      <c r="AA4" s="3" t="s">
        <v>288</v>
      </c>
      <c r="AB4" s="3" t="s">
        <v>289</v>
      </c>
      <c r="AC4" s="3" t="s">
        <v>290</v>
      </c>
      <c r="AD4" s="3" t="s">
        <v>207</v>
      </c>
      <c r="AE4" s="3" t="s">
        <v>291</v>
      </c>
      <c r="AF4" s="3" t="s">
        <v>292</v>
      </c>
      <c r="AG4" s="38" t="s">
        <v>293</v>
      </c>
      <c r="AH4" s="3" t="s">
        <v>287</v>
      </c>
      <c r="AI4" s="3" t="s">
        <v>288</v>
      </c>
      <c r="AJ4" s="3" t="s">
        <v>289</v>
      </c>
      <c r="AK4" s="3" t="s">
        <v>290</v>
      </c>
      <c r="AL4" s="3" t="s">
        <v>207</v>
      </c>
      <c r="AM4" s="3" t="s">
        <v>291</v>
      </c>
      <c r="AN4" s="3" t="s">
        <v>292</v>
      </c>
      <c r="AO4" s="38" t="s">
        <v>293</v>
      </c>
      <c r="AP4" s="3" t="s">
        <v>287</v>
      </c>
      <c r="AQ4" s="3" t="s">
        <v>288</v>
      </c>
      <c r="AR4" s="3" t="s">
        <v>289</v>
      </c>
      <c r="AS4" s="3" t="s">
        <v>290</v>
      </c>
      <c r="AT4" s="3" t="s">
        <v>207</v>
      </c>
      <c r="AU4" s="3" t="s">
        <v>291</v>
      </c>
      <c r="AV4" s="3" t="s">
        <v>292</v>
      </c>
      <c r="AW4" s="38" t="s">
        <v>293</v>
      </c>
      <c r="AX4" s="3" t="s">
        <v>287</v>
      </c>
      <c r="AY4" s="3" t="s">
        <v>288</v>
      </c>
      <c r="AZ4" s="3" t="s">
        <v>289</v>
      </c>
      <c r="BA4" s="3" t="s">
        <v>290</v>
      </c>
      <c r="BB4" s="3" t="s">
        <v>207</v>
      </c>
      <c r="BC4" s="3" t="s">
        <v>291</v>
      </c>
      <c r="BD4" s="3" t="s">
        <v>292</v>
      </c>
      <c r="BE4" s="38" t="s">
        <v>293</v>
      </c>
      <c r="BF4" s="3" t="s">
        <v>287</v>
      </c>
      <c r="BG4" s="3" t="s">
        <v>288</v>
      </c>
      <c r="BH4" s="3" t="s">
        <v>289</v>
      </c>
      <c r="BI4" s="3" t="s">
        <v>290</v>
      </c>
      <c r="BJ4" s="3" t="s">
        <v>207</v>
      </c>
      <c r="BK4" s="3" t="s">
        <v>291</v>
      </c>
      <c r="BL4" s="3" t="s">
        <v>292</v>
      </c>
      <c r="BM4" s="38" t="s">
        <v>293</v>
      </c>
      <c r="BN4" s="3" t="s">
        <v>287</v>
      </c>
      <c r="BO4" s="3" t="s">
        <v>288</v>
      </c>
      <c r="BP4" s="3" t="s">
        <v>289</v>
      </c>
      <c r="BQ4" s="3" t="s">
        <v>290</v>
      </c>
      <c r="BR4" s="3" t="s">
        <v>207</v>
      </c>
      <c r="BS4" s="3" t="s">
        <v>291</v>
      </c>
      <c r="BT4" s="3" t="s">
        <v>292</v>
      </c>
      <c r="BU4" s="38" t="s">
        <v>293</v>
      </c>
      <c r="BV4" s="3" t="s">
        <v>287</v>
      </c>
      <c r="BW4" s="3" t="s">
        <v>288</v>
      </c>
      <c r="BX4" s="3" t="s">
        <v>289</v>
      </c>
      <c r="BY4" s="3" t="s">
        <v>290</v>
      </c>
      <c r="BZ4" s="3" t="s">
        <v>207</v>
      </c>
      <c r="CA4" s="3" t="s">
        <v>291</v>
      </c>
      <c r="CB4" s="3" t="s">
        <v>292</v>
      </c>
      <c r="CC4" s="38" t="s">
        <v>293</v>
      </c>
      <c r="CD4" s="3" t="s">
        <v>287</v>
      </c>
      <c r="CE4" s="3" t="s">
        <v>288</v>
      </c>
      <c r="CF4" s="3" t="s">
        <v>289</v>
      </c>
      <c r="CG4" s="3" t="s">
        <v>290</v>
      </c>
      <c r="CH4" s="3" t="s">
        <v>207</v>
      </c>
      <c r="CI4" s="3" t="s">
        <v>291</v>
      </c>
      <c r="CJ4" s="3" t="s">
        <v>292</v>
      </c>
      <c r="CK4" s="38" t="s">
        <v>293</v>
      </c>
    </row>
    <row r="5" spans="1:89" hidden="1" x14ac:dyDescent="0.2">
      <c r="I5" s="37"/>
      <c r="Q5" s="37"/>
      <c r="Y5" s="37"/>
      <c r="AG5" s="37"/>
      <c r="AO5" s="37"/>
      <c r="AW5" s="37"/>
      <c r="BE5" s="37"/>
      <c r="BM5" s="37"/>
      <c r="BU5" s="37"/>
      <c r="CC5" s="37"/>
      <c r="CK5" s="37"/>
    </row>
    <row r="6" spans="1:89" x14ac:dyDescent="0.2">
      <c r="B6" s="1" t="s">
        <v>145</v>
      </c>
      <c r="C6" s="1" t="s">
        <v>228</v>
      </c>
      <c r="D6" s="1" t="s">
        <v>146</v>
      </c>
      <c r="E6" s="1" t="s">
        <v>294</v>
      </c>
      <c r="F6" s="1" t="s">
        <v>147</v>
      </c>
      <c r="G6" s="1" t="s">
        <v>148</v>
      </c>
      <c r="H6" s="1" t="s">
        <v>1081</v>
      </c>
      <c r="I6" s="37" t="s">
        <v>1082</v>
      </c>
      <c r="J6" s="1" t="s">
        <v>145</v>
      </c>
      <c r="K6" s="1" t="s">
        <v>228</v>
      </c>
      <c r="L6" s="1" t="s">
        <v>146</v>
      </c>
      <c r="M6" s="1" t="s">
        <v>294</v>
      </c>
      <c r="N6" s="1" t="s">
        <v>147</v>
      </c>
      <c r="O6" s="1" t="s">
        <v>148</v>
      </c>
      <c r="P6" s="1" t="s">
        <v>1081</v>
      </c>
      <c r="Q6" s="37" t="s">
        <v>1082</v>
      </c>
      <c r="R6" s="1" t="s">
        <v>145</v>
      </c>
      <c r="S6" s="1" t="s">
        <v>228</v>
      </c>
      <c r="T6" s="1" t="s">
        <v>146</v>
      </c>
      <c r="U6" s="1" t="s">
        <v>294</v>
      </c>
      <c r="V6" s="1" t="s">
        <v>147</v>
      </c>
      <c r="W6" s="1" t="s">
        <v>148</v>
      </c>
      <c r="X6" s="1" t="s">
        <v>1081</v>
      </c>
      <c r="Y6" s="37" t="s">
        <v>1082</v>
      </c>
      <c r="Z6" s="1" t="s">
        <v>145</v>
      </c>
      <c r="AA6" s="1" t="s">
        <v>228</v>
      </c>
      <c r="AB6" s="1" t="s">
        <v>146</v>
      </c>
      <c r="AC6" s="1" t="s">
        <v>294</v>
      </c>
      <c r="AD6" s="1" t="s">
        <v>147</v>
      </c>
      <c r="AE6" s="1" t="s">
        <v>148</v>
      </c>
      <c r="AF6" s="1" t="s">
        <v>1081</v>
      </c>
      <c r="AG6" s="37" t="s">
        <v>1082</v>
      </c>
      <c r="AH6" s="1" t="s">
        <v>145</v>
      </c>
      <c r="AI6" s="1" t="s">
        <v>228</v>
      </c>
      <c r="AJ6" s="1" t="s">
        <v>146</v>
      </c>
      <c r="AK6" s="1" t="s">
        <v>294</v>
      </c>
      <c r="AL6" s="1" t="s">
        <v>147</v>
      </c>
      <c r="AM6" s="1" t="s">
        <v>148</v>
      </c>
      <c r="AN6" s="1" t="s">
        <v>1081</v>
      </c>
      <c r="AO6" s="37" t="s">
        <v>1082</v>
      </c>
      <c r="AP6" s="1" t="s">
        <v>145</v>
      </c>
      <c r="AQ6" s="1" t="s">
        <v>228</v>
      </c>
      <c r="AR6" s="1" t="s">
        <v>146</v>
      </c>
      <c r="AS6" s="1" t="s">
        <v>294</v>
      </c>
      <c r="AT6" s="1" t="s">
        <v>147</v>
      </c>
      <c r="AU6" s="1" t="s">
        <v>148</v>
      </c>
      <c r="AV6" s="1" t="s">
        <v>1081</v>
      </c>
      <c r="AW6" s="37" t="s">
        <v>1082</v>
      </c>
      <c r="AX6" s="1" t="s">
        <v>145</v>
      </c>
      <c r="AY6" s="1" t="s">
        <v>228</v>
      </c>
      <c r="AZ6" s="1" t="s">
        <v>146</v>
      </c>
      <c r="BA6" s="1" t="s">
        <v>294</v>
      </c>
      <c r="BB6" s="1" t="s">
        <v>147</v>
      </c>
      <c r="BC6" s="1" t="s">
        <v>148</v>
      </c>
      <c r="BD6" s="1" t="s">
        <v>1081</v>
      </c>
      <c r="BE6" s="37" t="s">
        <v>1082</v>
      </c>
      <c r="BF6" s="1" t="s">
        <v>145</v>
      </c>
      <c r="BG6" s="1" t="s">
        <v>228</v>
      </c>
      <c r="BH6" s="1" t="s">
        <v>146</v>
      </c>
      <c r="BI6" s="1" t="s">
        <v>294</v>
      </c>
      <c r="BJ6" s="1" t="s">
        <v>147</v>
      </c>
      <c r="BK6" s="1" t="s">
        <v>148</v>
      </c>
      <c r="BL6" s="1" t="s">
        <v>1081</v>
      </c>
      <c r="BM6" s="37" t="s">
        <v>1082</v>
      </c>
      <c r="BN6" s="1" t="s">
        <v>145</v>
      </c>
      <c r="BO6" s="1" t="s">
        <v>228</v>
      </c>
      <c r="BP6" s="1" t="s">
        <v>146</v>
      </c>
      <c r="BQ6" s="1" t="s">
        <v>294</v>
      </c>
      <c r="BR6" s="1" t="s">
        <v>147</v>
      </c>
      <c r="BS6" s="1" t="s">
        <v>148</v>
      </c>
      <c r="BT6" s="1" t="s">
        <v>1081</v>
      </c>
      <c r="BU6" s="37" t="s">
        <v>1082</v>
      </c>
      <c r="BV6" s="1" t="s">
        <v>145</v>
      </c>
      <c r="BW6" s="1" t="s">
        <v>228</v>
      </c>
      <c r="BX6" s="1" t="s">
        <v>146</v>
      </c>
      <c r="BY6" s="1" t="s">
        <v>294</v>
      </c>
      <c r="BZ6" s="1" t="s">
        <v>147</v>
      </c>
      <c r="CA6" s="1" t="s">
        <v>148</v>
      </c>
      <c r="CB6" s="1" t="s">
        <v>1081</v>
      </c>
      <c r="CC6" s="37" t="s">
        <v>1082</v>
      </c>
      <c r="CD6" s="1" t="s">
        <v>145</v>
      </c>
      <c r="CE6" s="1" t="s">
        <v>228</v>
      </c>
      <c r="CF6" s="1" t="s">
        <v>146</v>
      </c>
      <c r="CG6" s="1" t="s">
        <v>294</v>
      </c>
      <c r="CH6" s="1" t="s">
        <v>147</v>
      </c>
      <c r="CI6" s="1" t="s">
        <v>148</v>
      </c>
      <c r="CJ6" s="1" t="s">
        <v>1081</v>
      </c>
      <c r="CK6" s="37" t="s">
        <v>1082</v>
      </c>
    </row>
    <row r="7" spans="1:89" hidden="1" x14ac:dyDescent="0.2">
      <c r="I7" s="37"/>
      <c r="Q7" s="37"/>
      <c r="Y7" s="37"/>
      <c r="AG7" s="37"/>
      <c r="AO7" s="37"/>
      <c r="AW7" s="37"/>
      <c r="BE7" s="37"/>
      <c r="BM7" s="37"/>
      <c r="BU7" s="37"/>
      <c r="CC7" s="37"/>
      <c r="CK7" s="37"/>
    </row>
    <row r="8" spans="1:89" hidden="1" x14ac:dyDescent="0.2">
      <c r="A8" s="1">
        <v>1971</v>
      </c>
      <c r="B8" s="1" t="e">
        <f>'1'!#REF!</f>
        <v>#REF!</v>
      </c>
      <c r="C8" s="1" t="e">
        <f>'1'!#REF!</f>
        <v>#REF!</v>
      </c>
      <c r="D8" s="1" t="e">
        <f>'2'!#REF!</f>
        <v>#REF!</v>
      </c>
      <c r="E8" s="1" t="e">
        <f>'2'!#REF!</f>
        <v>#REF!</v>
      </c>
      <c r="F8" s="1" t="e">
        <f>'3'!#REF!</f>
        <v>#REF!</v>
      </c>
      <c r="G8" s="1" t="e">
        <f>'8'!#REF!</f>
        <v>#REF!</v>
      </c>
      <c r="H8" s="1" t="e">
        <f>SUM(B8,D8,F8,G8)/4</f>
        <v>#REF!</v>
      </c>
      <c r="I8" s="37" t="e">
        <f>SUM(C8,E8,F8,G8)/4</f>
        <v>#REF!</v>
      </c>
      <c r="J8" s="1" t="e">
        <f>'1'!#REF!</f>
        <v>#REF!</v>
      </c>
      <c r="K8" s="1" t="e">
        <f>'1'!#REF!</f>
        <v>#REF!</v>
      </c>
      <c r="L8" s="1" t="e">
        <f>'2'!#REF!</f>
        <v>#REF!</v>
      </c>
      <c r="M8" s="1" t="e">
        <f>'2'!#REF!</f>
        <v>#REF!</v>
      </c>
      <c r="N8" s="1" t="e">
        <f>'3'!#REF!</f>
        <v>#REF!</v>
      </c>
      <c r="O8" s="1" t="e">
        <f>'8'!#REF!</f>
        <v>#REF!</v>
      </c>
      <c r="P8" s="1" t="e">
        <f>SUM(J8,L8,N8,O8)/4</f>
        <v>#REF!</v>
      </c>
      <c r="Q8" s="37" t="e">
        <f>SUM(K8,M8,N8,O8)/4</f>
        <v>#REF!</v>
      </c>
      <c r="R8" s="1" t="e">
        <f>'1'!#REF!</f>
        <v>#REF!</v>
      </c>
      <c r="S8" s="1" t="e">
        <f>'1'!#REF!</f>
        <v>#REF!</v>
      </c>
      <c r="T8" s="1" t="e">
        <f>'2'!#REF!</f>
        <v>#REF!</v>
      </c>
      <c r="U8" s="1" t="e">
        <f>'2'!#REF!</f>
        <v>#REF!</v>
      </c>
      <c r="V8" s="1" t="e">
        <f>'3'!#REF!</f>
        <v>#REF!</v>
      </c>
      <c r="W8" s="1" t="e">
        <f>'8'!#REF!</f>
        <v>#REF!</v>
      </c>
      <c r="X8" s="1" t="e">
        <f>SUM(R8,T8,V8,W8)/4</f>
        <v>#REF!</v>
      </c>
      <c r="Y8" s="37" t="e">
        <f>SUM(S8,U8,V8,W8)/4</f>
        <v>#REF!</v>
      </c>
      <c r="Z8" s="1" t="e">
        <f>'1'!#REF!</f>
        <v>#REF!</v>
      </c>
      <c r="AA8" s="1" t="e">
        <f>'1'!#REF!</f>
        <v>#REF!</v>
      </c>
      <c r="AB8" s="1" t="e">
        <f>'2'!#REF!</f>
        <v>#REF!</v>
      </c>
      <c r="AC8" s="1" t="e">
        <f>'2'!#REF!</f>
        <v>#REF!</v>
      </c>
      <c r="AD8" s="1" t="e">
        <f>'3'!#REF!</f>
        <v>#REF!</v>
      </c>
      <c r="AE8" s="1" t="e">
        <f>'8'!#REF!</f>
        <v>#REF!</v>
      </c>
      <c r="AF8" s="1" t="e">
        <f>SUM(Z8,AB8,AD8,AE8)/4</f>
        <v>#REF!</v>
      </c>
      <c r="AG8" s="37" t="e">
        <f>SUM(AA8,AC8,AD8,AE8)/4</f>
        <v>#REF!</v>
      </c>
      <c r="AH8" s="1" t="e">
        <f>'1'!#REF!</f>
        <v>#REF!</v>
      </c>
      <c r="AI8" s="1" t="e">
        <f>'1'!#REF!</f>
        <v>#REF!</v>
      </c>
      <c r="AJ8" s="1" t="e">
        <f>'2'!#REF!</f>
        <v>#REF!</v>
      </c>
      <c r="AK8" s="1" t="e">
        <f>'2'!#REF!</f>
        <v>#REF!</v>
      </c>
      <c r="AL8" s="1" t="e">
        <f>'3'!#REF!</f>
        <v>#REF!</v>
      </c>
      <c r="AM8" s="1" t="e">
        <f>'8'!#REF!</f>
        <v>#REF!</v>
      </c>
      <c r="AN8" s="1" t="e">
        <f>SUM(AH8,AJ8,AL8,AM8)/4</f>
        <v>#REF!</v>
      </c>
      <c r="AO8" s="37" t="e">
        <f>SUM(AI8,AK8,AL8,AM8)/4</f>
        <v>#REF!</v>
      </c>
      <c r="AP8" s="1" t="e">
        <f>'1'!#REF!</f>
        <v>#REF!</v>
      </c>
      <c r="AQ8" s="1" t="e">
        <f>'1'!#REF!</f>
        <v>#REF!</v>
      </c>
      <c r="AR8" s="1" t="e">
        <f>'2'!#REF!</f>
        <v>#REF!</v>
      </c>
      <c r="AS8" s="1" t="e">
        <f>'2'!#REF!</f>
        <v>#REF!</v>
      </c>
      <c r="AT8" s="1" t="e">
        <f>'3'!#REF!</f>
        <v>#REF!</v>
      </c>
      <c r="AU8" s="1" t="e">
        <f>'8'!#REF!</f>
        <v>#REF!</v>
      </c>
      <c r="AV8" s="1" t="e">
        <f>SUM(AP8,AR8,AT8,AU8)/4</f>
        <v>#REF!</v>
      </c>
      <c r="AW8" s="37" t="e">
        <f>SUM(AQ8,AS8,AT8,AU8)/4</f>
        <v>#REF!</v>
      </c>
      <c r="AX8" s="1" t="e">
        <f>'1'!#REF!</f>
        <v>#REF!</v>
      </c>
      <c r="AY8" s="1" t="e">
        <f>'1'!#REF!</f>
        <v>#REF!</v>
      </c>
      <c r="AZ8" s="1" t="e">
        <f>'2'!#REF!</f>
        <v>#REF!</v>
      </c>
      <c r="BA8" s="1" t="e">
        <f>'2'!#REF!</f>
        <v>#REF!</v>
      </c>
      <c r="BB8" s="1" t="e">
        <f>'3'!#REF!</f>
        <v>#REF!</v>
      </c>
      <c r="BC8" s="1" t="e">
        <f>'8'!#REF!</f>
        <v>#REF!</v>
      </c>
      <c r="BD8" s="1" t="e">
        <f>SUM(AX8,AZ8,BB8,BC8)/4</f>
        <v>#REF!</v>
      </c>
      <c r="BE8" s="37" t="e">
        <f>SUM(AY8,BA8,BB8,BC8)/4</f>
        <v>#REF!</v>
      </c>
      <c r="BF8" s="1" t="e">
        <f>'1'!#REF!</f>
        <v>#REF!</v>
      </c>
      <c r="BG8" s="1" t="e">
        <f>'1'!#REF!</f>
        <v>#REF!</v>
      </c>
      <c r="BH8" s="1" t="e">
        <f>'2'!#REF!</f>
        <v>#REF!</v>
      </c>
      <c r="BI8" s="1" t="e">
        <f>'2'!#REF!</f>
        <v>#REF!</v>
      </c>
      <c r="BJ8" s="1" t="e">
        <f>'3'!#REF!</f>
        <v>#REF!</v>
      </c>
      <c r="BK8" s="1" t="e">
        <f>'8'!#REF!</f>
        <v>#REF!</v>
      </c>
      <c r="BL8" s="1" t="e">
        <f>SUM(BF8,BH8,BJ8,BK8)/4</f>
        <v>#REF!</v>
      </c>
      <c r="BM8" s="37" t="e">
        <f>SUM(BG8,BI8,BJ8,BK8)/4</f>
        <v>#REF!</v>
      </c>
      <c r="BN8" s="1" t="e">
        <f>'1'!#REF!</f>
        <v>#REF!</v>
      </c>
      <c r="BO8" s="1" t="e">
        <f>'1'!#REF!</f>
        <v>#REF!</v>
      </c>
      <c r="BP8" s="1" t="e">
        <f>'2'!#REF!</f>
        <v>#REF!</v>
      </c>
      <c r="BQ8" s="1" t="e">
        <f>'2'!#REF!</f>
        <v>#REF!</v>
      </c>
      <c r="BR8" s="1" t="e">
        <f>'3'!#REF!</f>
        <v>#REF!</v>
      </c>
      <c r="BS8" s="1" t="e">
        <f>'8'!#REF!</f>
        <v>#REF!</v>
      </c>
      <c r="BT8" s="1" t="e">
        <f>SUM(BN8,BP8,BR8,BS8)/4</f>
        <v>#REF!</v>
      </c>
      <c r="BU8" s="37" t="e">
        <f>SUM(BO8,BQ8,BR8,BS8)/4</f>
        <v>#REF!</v>
      </c>
      <c r="BV8" s="1" t="e">
        <f>'1'!#REF!</f>
        <v>#REF!</v>
      </c>
      <c r="BW8" s="1" t="e">
        <f>'1'!#REF!</f>
        <v>#REF!</v>
      </c>
      <c r="BX8" s="1" t="e">
        <f>'2'!#REF!</f>
        <v>#REF!</v>
      </c>
      <c r="BY8" s="1" t="e">
        <f>'2'!#REF!</f>
        <v>#REF!</v>
      </c>
      <c r="BZ8" s="1" t="e">
        <f>'3'!#REF!</f>
        <v>#REF!</v>
      </c>
      <c r="CA8" s="1" t="e">
        <f>'8'!#REF!</f>
        <v>#REF!</v>
      </c>
      <c r="CB8" s="1" t="e">
        <f>SUM(BV8,BX8,BZ8,CA8)/4</f>
        <v>#REF!</v>
      </c>
      <c r="CC8" s="37" t="e">
        <f>SUM(BW8,BY8,BZ8,CA8)/4</f>
        <v>#REF!</v>
      </c>
      <c r="CD8" s="1" t="e">
        <f>'1'!#REF!</f>
        <v>#REF!</v>
      </c>
      <c r="CE8" s="1" t="e">
        <f>'1'!#REF!</f>
        <v>#REF!</v>
      </c>
      <c r="CF8" s="1" t="e">
        <f>'2'!#REF!</f>
        <v>#REF!</v>
      </c>
      <c r="CG8" s="1" t="e">
        <f>'2'!#REF!</f>
        <v>#REF!</v>
      </c>
      <c r="CH8" s="1" t="e">
        <f>'3'!#REF!</f>
        <v>#REF!</v>
      </c>
      <c r="CI8" s="1" t="e">
        <f>'8'!#REF!</f>
        <v>#REF!</v>
      </c>
      <c r="CJ8" s="1" t="e">
        <f>SUM(CD8,CF8,CH8,CI8)/4</f>
        <v>#REF!</v>
      </c>
      <c r="CK8" s="37" t="e">
        <f>SUM(CE8,CG8,CH8,CI8)/4</f>
        <v>#REF!</v>
      </c>
    </row>
    <row r="9" spans="1:89" hidden="1" x14ac:dyDescent="0.2">
      <c r="A9" s="1">
        <v>1972</v>
      </c>
      <c r="B9" s="1" t="e">
        <f>'1'!#REF!</f>
        <v>#REF!</v>
      </c>
      <c r="C9" s="1" t="e">
        <f>'1'!#REF!</f>
        <v>#REF!</v>
      </c>
      <c r="D9" s="1" t="e">
        <f>'2'!#REF!</f>
        <v>#REF!</v>
      </c>
      <c r="E9" s="1" t="e">
        <f>'2'!#REF!</f>
        <v>#REF!</v>
      </c>
      <c r="F9" s="1" t="e">
        <f>'3'!#REF!</f>
        <v>#REF!</v>
      </c>
      <c r="G9" s="1" t="e">
        <f>'8'!#REF!</f>
        <v>#REF!</v>
      </c>
      <c r="H9" s="1" t="e">
        <f t="shared" ref="H9:H17" si="0">SUM(B9,D9,F9,G9)/4</f>
        <v>#REF!</v>
      </c>
      <c r="I9" s="37" t="e">
        <f t="shared" ref="I9:I17" si="1">SUM(C9,E9,F9,G9)/4</f>
        <v>#REF!</v>
      </c>
      <c r="J9" s="1" t="e">
        <f>'1'!#REF!</f>
        <v>#REF!</v>
      </c>
      <c r="K9" s="1" t="e">
        <f>'1'!#REF!</f>
        <v>#REF!</v>
      </c>
      <c r="L9" s="1" t="e">
        <f>'2'!#REF!</f>
        <v>#REF!</v>
      </c>
      <c r="M9" s="1" t="e">
        <f>'2'!#REF!</f>
        <v>#REF!</v>
      </c>
      <c r="N9" s="1" t="e">
        <f>'3'!#REF!</f>
        <v>#REF!</v>
      </c>
      <c r="O9" s="1" t="e">
        <f>'8'!#REF!</f>
        <v>#REF!</v>
      </c>
      <c r="P9" s="1" t="e">
        <f t="shared" ref="P9:P17" si="2">SUM(J9,L9,N9,O9)/4</f>
        <v>#REF!</v>
      </c>
      <c r="Q9" s="37" t="e">
        <f t="shared" ref="Q9:Q17" si="3">SUM(K9,M9,N9,O9)/4</f>
        <v>#REF!</v>
      </c>
      <c r="R9" s="1" t="e">
        <f>'1'!#REF!</f>
        <v>#REF!</v>
      </c>
      <c r="S9" s="1" t="e">
        <f>'1'!#REF!</f>
        <v>#REF!</v>
      </c>
      <c r="T9" s="1" t="e">
        <f>'2'!#REF!</f>
        <v>#REF!</v>
      </c>
      <c r="U9" s="1" t="e">
        <f>'2'!#REF!</f>
        <v>#REF!</v>
      </c>
      <c r="V9" s="1" t="e">
        <f>'3'!#REF!</f>
        <v>#REF!</v>
      </c>
      <c r="W9" s="1" t="e">
        <f>'8'!#REF!</f>
        <v>#REF!</v>
      </c>
      <c r="X9" s="1" t="e">
        <f t="shared" ref="X9:X17" si="4">SUM(R9,T9,V9,W9)/4</f>
        <v>#REF!</v>
      </c>
      <c r="Y9" s="37" t="e">
        <f t="shared" ref="Y9:Y17" si="5">SUM(S9,U9,V9,W9)/4</f>
        <v>#REF!</v>
      </c>
      <c r="Z9" s="1" t="e">
        <f>'1'!#REF!</f>
        <v>#REF!</v>
      </c>
      <c r="AA9" s="1" t="e">
        <f>'1'!#REF!</f>
        <v>#REF!</v>
      </c>
      <c r="AB9" s="1" t="e">
        <f>'2'!#REF!</f>
        <v>#REF!</v>
      </c>
      <c r="AC9" s="1" t="e">
        <f>'2'!#REF!</f>
        <v>#REF!</v>
      </c>
      <c r="AD9" s="1" t="e">
        <f>'3'!#REF!</f>
        <v>#REF!</v>
      </c>
      <c r="AE9" s="1" t="e">
        <f>'8'!#REF!</f>
        <v>#REF!</v>
      </c>
      <c r="AF9" s="1" t="e">
        <f t="shared" ref="AF9:AF17" si="6">SUM(Z9,AB9,AD9,AE9)/4</f>
        <v>#REF!</v>
      </c>
      <c r="AG9" s="37" t="e">
        <f t="shared" ref="AG9:AG17" si="7">SUM(AA9,AC9,AD9,AE9)/4</f>
        <v>#REF!</v>
      </c>
      <c r="AH9" s="1" t="e">
        <f>'1'!#REF!</f>
        <v>#REF!</v>
      </c>
      <c r="AI9" s="1" t="e">
        <f>'1'!#REF!</f>
        <v>#REF!</v>
      </c>
      <c r="AJ9" s="1" t="e">
        <f>'2'!#REF!</f>
        <v>#REF!</v>
      </c>
      <c r="AK9" s="1" t="e">
        <f>'2'!#REF!</f>
        <v>#REF!</v>
      </c>
      <c r="AL9" s="1" t="e">
        <f>'3'!#REF!</f>
        <v>#REF!</v>
      </c>
      <c r="AM9" s="1" t="e">
        <f>'8'!#REF!</f>
        <v>#REF!</v>
      </c>
      <c r="AN9" s="1" t="e">
        <f t="shared" ref="AN9:AN17" si="8">SUM(AH9,AJ9,AL9,AM9)/4</f>
        <v>#REF!</v>
      </c>
      <c r="AO9" s="37" t="e">
        <f t="shared" ref="AO9:AO17" si="9">SUM(AI9,AK9,AL9,AM9)/4</f>
        <v>#REF!</v>
      </c>
      <c r="AP9" s="1" t="e">
        <f>'1'!#REF!</f>
        <v>#REF!</v>
      </c>
      <c r="AQ9" s="1" t="e">
        <f>'1'!#REF!</f>
        <v>#REF!</v>
      </c>
      <c r="AR9" s="1" t="e">
        <f>'2'!#REF!</f>
        <v>#REF!</v>
      </c>
      <c r="AS9" s="1" t="e">
        <f>'2'!#REF!</f>
        <v>#REF!</v>
      </c>
      <c r="AT9" s="1" t="e">
        <f>'3'!#REF!</f>
        <v>#REF!</v>
      </c>
      <c r="AU9" s="1" t="e">
        <f>'8'!#REF!</f>
        <v>#REF!</v>
      </c>
      <c r="AV9" s="1" t="e">
        <f t="shared" ref="AV9:AV17" si="10">SUM(AP9,AR9,AT9,AU9)/4</f>
        <v>#REF!</v>
      </c>
      <c r="AW9" s="37" t="e">
        <f t="shared" ref="AW9:AW17" si="11">SUM(AQ9,AS9,AT9,AU9)/4</f>
        <v>#REF!</v>
      </c>
      <c r="AX9" s="1" t="e">
        <f>'1'!#REF!</f>
        <v>#REF!</v>
      </c>
      <c r="AY9" s="1" t="e">
        <f>'1'!#REF!</f>
        <v>#REF!</v>
      </c>
      <c r="AZ9" s="1" t="e">
        <f>'2'!#REF!</f>
        <v>#REF!</v>
      </c>
      <c r="BA9" s="1" t="e">
        <f>'2'!#REF!</f>
        <v>#REF!</v>
      </c>
      <c r="BB9" s="1" t="e">
        <f>'3'!#REF!</f>
        <v>#REF!</v>
      </c>
      <c r="BC9" s="1" t="e">
        <f>'8'!#REF!</f>
        <v>#REF!</v>
      </c>
      <c r="BD9" s="1" t="e">
        <f t="shared" ref="BD9:BD17" si="12">SUM(AX9,AZ9,BB9,BC9)/4</f>
        <v>#REF!</v>
      </c>
      <c r="BE9" s="37" t="e">
        <f t="shared" ref="BE9:BE17" si="13">SUM(AY9,BA9,BB9,BC9)/4</f>
        <v>#REF!</v>
      </c>
      <c r="BF9" s="1" t="e">
        <f>'1'!#REF!</f>
        <v>#REF!</v>
      </c>
      <c r="BG9" s="1" t="e">
        <f>'1'!#REF!</f>
        <v>#REF!</v>
      </c>
      <c r="BH9" s="1" t="e">
        <f>'2'!#REF!</f>
        <v>#REF!</v>
      </c>
      <c r="BI9" s="1" t="e">
        <f>'2'!#REF!</f>
        <v>#REF!</v>
      </c>
      <c r="BJ9" s="1" t="e">
        <f>'3'!#REF!</f>
        <v>#REF!</v>
      </c>
      <c r="BK9" s="1" t="e">
        <f>'8'!#REF!</f>
        <v>#REF!</v>
      </c>
      <c r="BL9" s="1" t="e">
        <f t="shared" ref="BL9:BL17" si="14">SUM(BF9,BH9,BJ9,BK9)/4</f>
        <v>#REF!</v>
      </c>
      <c r="BM9" s="37" t="e">
        <f t="shared" ref="BM9:BM17" si="15">SUM(BG9,BI9,BJ9,BK9)/4</f>
        <v>#REF!</v>
      </c>
      <c r="BN9" s="1" t="e">
        <f>'1'!#REF!</f>
        <v>#REF!</v>
      </c>
      <c r="BO9" s="1" t="e">
        <f>'1'!#REF!</f>
        <v>#REF!</v>
      </c>
      <c r="BP9" s="1" t="e">
        <f>'2'!#REF!</f>
        <v>#REF!</v>
      </c>
      <c r="BQ9" s="1" t="e">
        <f>'2'!#REF!</f>
        <v>#REF!</v>
      </c>
      <c r="BR9" s="1" t="e">
        <f>'3'!#REF!</f>
        <v>#REF!</v>
      </c>
      <c r="BS9" s="1" t="e">
        <f>'8'!#REF!</f>
        <v>#REF!</v>
      </c>
      <c r="BT9" s="1" t="e">
        <f t="shared" ref="BT9:BT17" si="16">SUM(BN9,BP9,BR9,BS9)/4</f>
        <v>#REF!</v>
      </c>
      <c r="BU9" s="37" t="e">
        <f t="shared" ref="BU9:BU17" si="17">SUM(BO9,BQ9,BR9,BS9)/4</f>
        <v>#REF!</v>
      </c>
      <c r="BV9" s="1" t="e">
        <f>'1'!#REF!</f>
        <v>#REF!</v>
      </c>
      <c r="BW9" s="1" t="e">
        <f>'1'!#REF!</f>
        <v>#REF!</v>
      </c>
      <c r="BX9" s="1" t="e">
        <f>'2'!#REF!</f>
        <v>#REF!</v>
      </c>
      <c r="BY9" s="1" t="e">
        <f>'2'!#REF!</f>
        <v>#REF!</v>
      </c>
      <c r="BZ9" s="1" t="e">
        <f>'3'!#REF!</f>
        <v>#REF!</v>
      </c>
      <c r="CA9" s="1" t="e">
        <f>'8'!#REF!</f>
        <v>#REF!</v>
      </c>
      <c r="CB9" s="1" t="e">
        <f t="shared" ref="CB9:CB17" si="18">SUM(BV9,BX9,BZ9,CA9)/4</f>
        <v>#REF!</v>
      </c>
      <c r="CC9" s="37" t="e">
        <f t="shared" ref="CC9:CC17" si="19">SUM(BW9,BY9,BZ9,CA9)/4</f>
        <v>#REF!</v>
      </c>
      <c r="CD9" s="1" t="e">
        <f>'1'!#REF!</f>
        <v>#REF!</v>
      </c>
      <c r="CE9" s="1" t="e">
        <f>'1'!#REF!</f>
        <v>#REF!</v>
      </c>
      <c r="CF9" s="1" t="e">
        <f>'2'!#REF!</f>
        <v>#REF!</v>
      </c>
      <c r="CG9" s="1" t="e">
        <f>'2'!#REF!</f>
        <v>#REF!</v>
      </c>
      <c r="CH9" s="1" t="e">
        <f>'3'!#REF!</f>
        <v>#REF!</v>
      </c>
      <c r="CI9" s="1" t="e">
        <f>'8'!#REF!</f>
        <v>#REF!</v>
      </c>
      <c r="CJ9" s="1" t="e">
        <f t="shared" ref="CJ9:CJ17" si="20">SUM(CD9,CF9,CH9,CI9)/4</f>
        <v>#REF!</v>
      </c>
      <c r="CK9" s="37" t="e">
        <f t="shared" ref="CK9:CK17" si="21">SUM(CE9,CG9,CH9,CI9)/4</f>
        <v>#REF!</v>
      </c>
    </row>
    <row r="10" spans="1:89" hidden="1" x14ac:dyDescent="0.2">
      <c r="A10" s="1">
        <v>1973</v>
      </c>
      <c r="B10" s="1" t="e">
        <f>'1'!#REF!</f>
        <v>#REF!</v>
      </c>
      <c r="C10" s="1" t="e">
        <f>'1'!#REF!</f>
        <v>#REF!</v>
      </c>
      <c r="D10" s="1" t="e">
        <f>'2'!#REF!</f>
        <v>#REF!</v>
      </c>
      <c r="E10" s="1" t="e">
        <f>'2'!#REF!</f>
        <v>#REF!</v>
      </c>
      <c r="F10" s="1" t="e">
        <f>'3'!#REF!</f>
        <v>#REF!</v>
      </c>
      <c r="G10" s="1" t="e">
        <f>'8'!#REF!</f>
        <v>#REF!</v>
      </c>
      <c r="H10" s="1" t="e">
        <f>SUM(B10,D10,F10,G10)/4</f>
        <v>#REF!</v>
      </c>
      <c r="I10" s="37" t="e">
        <f>SUM(C10,E10,F10,G10)/4</f>
        <v>#REF!</v>
      </c>
      <c r="J10" s="1" t="e">
        <f>'1'!#REF!</f>
        <v>#REF!</v>
      </c>
      <c r="K10" s="1" t="e">
        <f>'1'!#REF!</f>
        <v>#REF!</v>
      </c>
      <c r="L10" s="1" t="e">
        <f>'2'!#REF!</f>
        <v>#REF!</v>
      </c>
      <c r="M10" s="1" t="e">
        <f>'2'!#REF!</f>
        <v>#REF!</v>
      </c>
      <c r="N10" s="1" t="e">
        <f>'3'!#REF!</f>
        <v>#REF!</v>
      </c>
      <c r="O10" s="1" t="e">
        <f>'8'!#REF!</f>
        <v>#REF!</v>
      </c>
      <c r="P10" s="1" t="e">
        <f t="shared" si="2"/>
        <v>#REF!</v>
      </c>
      <c r="Q10" s="37" t="e">
        <f t="shared" si="3"/>
        <v>#REF!</v>
      </c>
      <c r="R10" s="1" t="e">
        <f>'1'!#REF!</f>
        <v>#REF!</v>
      </c>
      <c r="S10" s="1" t="e">
        <f>'1'!#REF!</f>
        <v>#REF!</v>
      </c>
      <c r="T10" s="1" t="e">
        <f>'2'!#REF!</f>
        <v>#REF!</v>
      </c>
      <c r="U10" s="1" t="e">
        <f>'2'!#REF!</f>
        <v>#REF!</v>
      </c>
      <c r="V10" s="1" t="e">
        <f>'3'!#REF!</f>
        <v>#REF!</v>
      </c>
      <c r="W10" s="1" t="e">
        <f>'8'!#REF!</f>
        <v>#REF!</v>
      </c>
      <c r="X10" s="1" t="e">
        <f t="shared" si="4"/>
        <v>#REF!</v>
      </c>
      <c r="Y10" s="37" t="e">
        <f t="shared" si="5"/>
        <v>#REF!</v>
      </c>
      <c r="Z10" s="1" t="e">
        <f>'1'!#REF!</f>
        <v>#REF!</v>
      </c>
      <c r="AA10" s="1" t="e">
        <f>'1'!#REF!</f>
        <v>#REF!</v>
      </c>
      <c r="AB10" s="1" t="e">
        <f>'2'!#REF!</f>
        <v>#REF!</v>
      </c>
      <c r="AC10" s="1" t="e">
        <f>'2'!#REF!</f>
        <v>#REF!</v>
      </c>
      <c r="AD10" s="1" t="e">
        <f>'3'!#REF!</f>
        <v>#REF!</v>
      </c>
      <c r="AE10" s="1" t="e">
        <f>'8'!#REF!</f>
        <v>#REF!</v>
      </c>
      <c r="AF10" s="1" t="e">
        <f t="shared" si="6"/>
        <v>#REF!</v>
      </c>
      <c r="AG10" s="37" t="e">
        <f t="shared" si="7"/>
        <v>#REF!</v>
      </c>
      <c r="AH10" s="1" t="e">
        <f>'1'!#REF!</f>
        <v>#REF!</v>
      </c>
      <c r="AI10" s="1" t="e">
        <f>'1'!#REF!</f>
        <v>#REF!</v>
      </c>
      <c r="AJ10" s="1" t="e">
        <f>'2'!#REF!</f>
        <v>#REF!</v>
      </c>
      <c r="AK10" s="1" t="e">
        <f>'2'!#REF!</f>
        <v>#REF!</v>
      </c>
      <c r="AL10" s="1" t="e">
        <f>'3'!#REF!</f>
        <v>#REF!</v>
      </c>
      <c r="AM10" s="1" t="e">
        <f>'8'!#REF!</f>
        <v>#REF!</v>
      </c>
      <c r="AN10" s="1" t="e">
        <f t="shared" si="8"/>
        <v>#REF!</v>
      </c>
      <c r="AO10" s="37" t="e">
        <f t="shared" si="9"/>
        <v>#REF!</v>
      </c>
      <c r="AP10" s="1" t="e">
        <f>'1'!#REF!</f>
        <v>#REF!</v>
      </c>
      <c r="AQ10" s="1" t="e">
        <f>'1'!#REF!</f>
        <v>#REF!</v>
      </c>
      <c r="AR10" s="1" t="e">
        <f>'2'!#REF!</f>
        <v>#REF!</v>
      </c>
      <c r="AS10" s="1" t="e">
        <f>'2'!#REF!</f>
        <v>#REF!</v>
      </c>
      <c r="AT10" s="1" t="e">
        <f>'3'!#REF!</f>
        <v>#REF!</v>
      </c>
      <c r="AU10" s="1" t="e">
        <f>'8'!#REF!</f>
        <v>#REF!</v>
      </c>
      <c r="AV10" s="1" t="e">
        <f t="shared" si="10"/>
        <v>#REF!</v>
      </c>
      <c r="AW10" s="37" t="e">
        <f t="shared" si="11"/>
        <v>#REF!</v>
      </c>
      <c r="AX10" s="1" t="e">
        <f>'1'!#REF!</f>
        <v>#REF!</v>
      </c>
      <c r="AY10" s="1" t="e">
        <f>'1'!#REF!</f>
        <v>#REF!</v>
      </c>
      <c r="AZ10" s="1" t="e">
        <f>'2'!#REF!</f>
        <v>#REF!</v>
      </c>
      <c r="BA10" s="1" t="e">
        <f>'2'!#REF!</f>
        <v>#REF!</v>
      </c>
      <c r="BB10" s="1" t="e">
        <f>'3'!#REF!</f>
        <v>#REF!</v>
      </c>
      <c r="BC10" s="1" t="e">
        <f>'8'!#REF!</f>
        <v>#REF!</v>
      </c>
      <c r="BD10" s="1" t="e">
        <f t="shared" si="12"/>
        <v>#REF!</v>
      </c>
      <c r="BE10" s="37" t="e">
        <f t="shared" si="13"/>
        <v>#REF!</v>
      </c>
      <c r="BF10" s="1" t="e">
        <f>'1'!#REF!</f>
        <v>#REF!</v>
      </c>
      <c r="BG10" s="1" t="e">
        <f>'1'!#REF!</f>
        <v>#REF!</v>
      </c>
      <c r="BH10" s="1" t="e">
        <f>'2'!#REF!</f>
        <v>#REF!</v>
      </c>
      <c r="BI10" s="1" t="e">
        <f>'2'!#REF!</f>
        <v>#REF!</v>
      </c>
      <c r="BJ10" s="1" t="e">
        <f>'3'!#REF!</f>
        <v>#REF!</v>
      </c>
      <c r="BK10" s="1" t="e">
        <f>'8'!#REF!</f>
        <v>#REF!</v>
      </c>
      <c r="BL10" s="1" t="e">
        <f t="shared" si="14"/>
        <v>#REF!</v>
      </c>
      <c r="BM10" s="37" t="e">
        <f t="shared" si="15"/>
        <v>#REF!</v>
      </c>
      <c r="BN10" s="1" t="e">
        <f>'1'!#REF!</f>
        <v>#REF!</v>
      </c>
      <c r="BO10" s="1" t="e">
        <f>'1'!#REF!</f>
        <v>#REF!</v>
      </c>
      <c r="BP10" s="1" t="e">
        <f>'2'!#REF!</f>
        <v>#REF!</v>
      </c>
      <c r="BQ10" s="1" t="e">
        <f>'2'!#REF!</f>
        <v>#REF!</v>
      </c>
      <c r="BR10" s="1" t="e">
        <f>'3'!#REF!</f>
        <v>#REF!</v>
      </c>
      <c r="BS10" s="1" t="e">
        <f>'8'!#REF!</f>
        <v>#REF!</v>
      </c>
      <c r="BT10" s="1" t="e">
        <f t="shared" si="16"/>
        <v>#REF!</v>
      </c>
      <c r="BU10" s="37" t="e">
        <f t="shared" si="17"/>
        <v>#REF!</v>
      </c>
      <c r="BV10" s="1" t="e">
        <f>'1'!#REF!</f>
        <v>#REF!</v>
      </c>
      <c r="BW10" s="1" t="e">
        <f>'1'!#REF!</f>
        <v>#REF!</v>
      </c>
      <c r="BX10" s="1" t="e">
        <f>'2'!#REF!</f>
        <v>#REF!</v>
      </c>
      <c r="BY10" s="1" t="e">
        <f>'2'!#REF!</f>
        <v>#REF!</v>
      </c>
      <c r="BZ10" s="1" t="e">
        <f>'3'!#REF!</f>
        <v>#REF!</v>
      </c>
      <c r="CA10" s="1" t="e">
        <f>'8'!#REF!</f>
        <v>#REF!</v>
      </c>
      <c r="CB10" s="1" t="e">
        <f t="shared" si="18"/>
        <v>#REF!</v>
      </c>
      <c r="CC10" s="37" t="e">
        <f t="shared" si="19"/>
        <v>#REF!</v>
      </c>
      <c r="CD10" s="1" t="e">
        <f>'1'!#REF!</f>
        <v>#REF!</v>
      </c>
      <c r="CE10" s="1" t="e">
        <f>'1'!#REF!</f>
        <v>#REF!</v>
      </c>
      <c r="CF10" s="1" t="e">
        <f>'2'!#REF!</f>
        <v>#REF!</v>
      </c>
      <c r="CG10" s="1" t="e">
        <f>'2'!#REF!</f>
        <v>#REF!</v>
      </c>
      <c r="CH10" s="1" t="e">
        <f>'3'!#REF!</f>
        <v>#REF!</v>
      </c>
      <c r="CI10" s="1" t="e">
        <f>'8'!#REF!</f>
        <v>#REF!</v>
      </c>
      <c r="CJ10" s="1" t="e">
        <f t="shared" si="20"/>
        <v>#REF!</v>
      </c>
      <c r="CK10" s="37" t="e">
        <f t="shared" si="21"/>
        <v>#REF!</v>
      </c>
    </row>
    <row r="11" spans="1:89" hidden="1" x14ac:dyDescent="0.2">
      <c r="A11" s="1">
        <v>1974</v>
      </c>
      <c r="B11" s="1" t="e">
        <f>'1'!#REF!</f>
        <v>#REF!</v>
      </c>
      <c r="C11" s="1" t="e">
        <f>'1'!#REF!</f>
        <v>#REF!</v>
      </c>
      <c r="D11" s="1" t="e">
        <f>'2'!#REF!</f>
        <v>#REF!</v>
      </c>
      <c r="E11" s="1" t="e">
        <f>'2'!#REF!</f>
        <v>#REF!</v>
      </c>
      <c r="F11" s="1" t="e">
        <f>'3'!#REF!</f>
        <v>#REF!</v>
      </c>
      <c r="G11" s="1" t="e">
        <f>'8'!#REF!</f>
        <v>#REF!</v>
      </c>
      <c r="H11" s="1" t="e">
        <f t="shared" si="0"/>
        <v>#REF!</v>
      </c>
      <c r="I11" s="37" t="e">
        <f t="shared" si="1"/>
        <v>#REF!</v>
      </c>
      <c r="J11" s="1" t="e">
        <f>'1'!#REF!</f>
        <v>#REF!</v>
      </c>
      <c r="K11" s="1" t="e">
        <f>'1'!#REF!</f>
        <v>#REF!</v>
      </c>
      <c r="L11" s="1" t="e">
        <f>'2'!#REF!</f>
        <v>#REF!</v>
      </c>
      <c r="M11" s="1" t="e">
        <f>'2'!#REF!</f>
        <v>#REF!</v>
      </c>
      <c r="N11" s="1" t="e">
        <f>'3'!#REF!</f>
        <v>#REF!</v>
      </c>
      <c r="O11" s="1" t="e">
        <f>'8'!#REF!</f>
        <v>#REF!</v>
      </c>
      <c r="P11" s="1" t="e">
        <f t="shared" si="2"/>
        <v>#REF!</v>
      </c>
      <c r="Q11" s="37" t="e">
        <f t="shared" si="3"/>
        <v>#REF!</v>
      </c>
      <c r="R11" s="1" t="e">
        <f>'1'!#REF!</f>
        <v>#REF!</v>
      </c>
      <c r="S11" s="1" t="e">
        <f>'1'!#REF!</f>
        <v>#REF!</v>
      </c>
      <c r="T11" s="1" t="e">
        <f>'2'!#REF!</f>
        <v>#REF!</v>
      </c>
      <c r="U11" s="1" t="e">
        <f>'2'!#REF!</f>
        <v>#REF!</v>
      </c>
      <c r="V11" s="1" t="e">
        <f>'3'!#REF!</f>
        <v>#REF!</v>
      </c>
      <c r="W11" s="1" t="e">
        <f>'8'!#REF!</f>
        <v>#REF!</v>
      </c>
      <c r="X11" s="1" t="e">
        <f t="shared" si="4"/>
        <v>#REF!</v>
      </c>
      <c r="Y11" s="37" t="e">
        <f t="shared" si="5"/>
        <v>#REF!</v>
      </c>
      <c r="Z11" s="1" t="e">
        <f>'1'!#REF!</f>
        <v>#REF!</v>
      </c>
      <c r="AA11" s="1" t="e">
        <f>'1'!#REF!</f>
        <v>#REF!</v>
      </c>
      <c r="AB11" s="1" t="e">
        <f>'2'!#REF!</f>
        <v>#REF!</v>
      </c>
      <c r="AC11" s="1" t="e">
        <f>'2'!#REF!</f>
        <v>#REF!</v>
      </c>
      <c r="AD11" s="1" t="e">
        <f>'3'!#REF!</f>
        <v>#REF!</v>
      </c>
      <c r="AE11" s="1" t="e">
        <f>'8'!#REF!</f>
        <v>#REF!</v>
      </c>
      <c r="AF11" s="1" t="e">
        <f t="shared" si="6"/>
        <v>#REF!</v>
      </c>
      <c r="AG11" s="37" t="e">
        <f t="shared" si="7"/>
        <v>#REF!</v>
      </c>
      <c r="AH11" s="1" t="e">
        <f>'1'!#REF!</f>
        <v>#REF!</v>
      </c>
      <c r="AI11" s="1" t="e">
        <f>'1'!#REF!</f>
        <v>#REF!</v>
      </c>
      <c r="AJ11" s="1" t="e">
        <f>'2'!#REF!</f>
        <v>#REF!</v>
      </c>
      <c r="AK11" s="1" t="e">
        <f>'2'!#REF!</f>
        <v>#REF!</v>
      </c>
      <c r="AL11" s="1" t="e">
        <f>'3'!#REF!</f>
        <v>#REF!</v>
      </c>
      <c r="AM11" s="1" t="e">
        <f>'8'!#REF!</f>
        <v>#REF!</v>
      </c>
      <c r="AN11" s="1" t="e">
        <f t="shared" si="8"/>
        <v>#REF!</v>
      </c>
      <c r="AO11" s="37" t="e">
        <f t="shared" si="9"/>
        <v>#REF!</v>
      </c>
      <c r="AP11" s="1" t="e">
        <f>'1'!#REF!</f>
        <v>#REF!</v>
      </c>
      <c r="AQ11" s="1" t="e">
        <f>'1'!#REF!</f>
        <v>#REF!</v>
      </c>
      <c r="AR11" s="1" t="e">
        <f>'2'!#REF!</f>
        <v>#REF!</v>
      </c>
      <c r="AS11" s="1" t="e">
        <f>'2'!#REF!</f>
        <v>#REF!</v>
      </c>
      <c r="AT11" s="1" t="e">
        <f>'3'!#REF!</f>
        <v>#REF!</v>
      </c>
      <c r="AU11" s="1" t="e">
        <f>'8'!#REF!</f>
        <v>#REF!</v>
      </c>
      <c r="AV11" s="1" t="e">
        <f t="shared" si="10"/>
        <v>#REF!</v>
      </c>
      <c r="AW11" s="37" t="e">
        <f t="shared" si="11"/>
        <v>#REF!</v>
      </c>
      <c r="AX11" s="1" t="e">
        <f>'1'!#REF!</f>
        <v>#REF!</v>
      </c>
      <c r="AY11" s="1" t="e">
        <f>'1'!#REF!</f>
        <v>#REF!</v>
      </c>
      <c r="AZ11" s="1" t="e">
        <f>'2'!#REF!</f>
        <v>#REF!</v>
      </c>
      <c r="BA11" s="1" t="e">
        <f>'2'!#REF!</f>
        <v>#REF!</v>
      </c>
      <c r="BB11" s="1" t="e">
        <f>'3'!#REF!</f>
        <v>#REF!</v>
      </c>
      <c r="BC11" s="1" t="e">
        <f>'8'!#REF!</f>
        <v>#REF!</v>
      </c>
      <c r="BD11" s="1" t="e">
        <f t="shared" si="12"/>
        <v>#REF!</v>
      </c>
      <c r="BE11" s="37" t="e">
        <f t="shared" si="13"/>
        <v>#REF!</v>
      </c>
      <c r="BF11" s="1" t="e">
        <f>'1'!#REF!</f>
        <v>#REF!</v>
      </c>
      <c r="BG11" s="1" t="e">
        <f>'1'!#REF!</f>
        <v>#REF!</v>
      </c>
      <c r="BH11" s="1" t="e">
        <f>'2'!#REF!</f>
        <v>#REF!</v>
      </c>
      <c r="BI11" s="1" t="e">
        <f>'2'!#REF!</f>
        <v>#REF!</v>
      </c>
      <c r="BJ11" s="1" t="e">
        <f>'3'!#REF!</f>
        <v>#REF!</v>
      </c>
      <c r="BK11" s="1" t="e">
        <f>'8'!#REF!</f>
        <v>#REF!</v>
      </c>
      <c r="BL11" s="1" t="e">
        <f t="shared" si="14"/>
        <v>#REF!</v>
      </c>
      <c r="BM11" s="37" t="e">
        <f t="shared" si="15"/>
        <v>#REF!</v>
      </c>
      <c r="BN11" s="1" t="e">
        <f>'1'!#REF!</f>
        <v>#REF!</v>
      </c>
      <c r="BO11" s="1" t="e">
        <f>'1'!#REF!</f>
        <v>#REF!</v>
      </c>
      <c r="BP11" s="1" t="e">
        <f>'2'!#REF!</f>
        <v>#REF!</v>
      </c>
      <c r="BQ11" s="1" t="e">
        <f>'2'!#REF!</f>
        <v>#REF!</v>
      </c>
      <c r="BR11" s="1" t="e">
        <f>'3'!#REF!</f>
        <v>#REF!</v>
      </c>
      <c r="BS11" s="1" t="e">
        <f>'8'!#REF!</f>
        <v>#REF!</v>
      </c>
      <c r="BT11" s="1" t="e">
        <f t="shared" si="16"/>
        <v>#REF!</v>
      </c>
      <c r="BU11" s="37" t="e">
        <f t="shared" si="17"/>
        <v>#REF!</v>
      </c>
      <c r="BV11" s="1" t="e">
        <f>'1'!#REF!</f>
        <v>#REF!</v>
      </c>
      <c r="BW11" s="1" t="e">
        <f>'1'!#REF!</f>
        <v>#REF!</v>
      </c>
      <c r="BX11" s="1" t="e">
        <f>'2'!#REF!</f>
        <v>#REF!</v>
      </c>
      <c r="BY11" s="1" t="e">
        <f>'2'!#REF!</f>
        <v>#REF!</v>
      </c>
      <c r="BZ11" s="1" t="e">
        <f>'3'!#REF!</f>
        <v>#REF!</v>
      </c>
      <c r="CA11" s="1" t="e">
        <f>'8'!#REF!</f>
        <v>#REF!</v>
      </c>
      <c r="CB11" s="1" t="e">
        <f t="shared" si="18"/>
        <v>#REF!</v>
      </c>
      <c r="CC11" s="37" t="e">
        <f t="shared" si="19"/>
        <v>#REF!</v>
      </c>
      <c r="CD11" s="1" t="e">
        <f>'1'!#REF!</f>
        <v>#REF!</v>
      </c>
      <c r="CE11" s="1" t="e">
        <f>'1'!#REF!</f>
        <v>#REF!</v>
      </c>
      <c r="CF11" s="1" t="e">
        <f>'2'!#REF!</f>
        <v>#REF!</v>
      </c>
      <c r="CG11" s="1" t="e">
        <f>'2'!#REF!</f>
        <v>#REF!</v>
      </c>
      <c r="CH11" s="1" t="e">
        <f>'3'!#REF!</f>
        <v>#REF!</v>
      </c>
      <c r="CI11" s="1" t="e">
        <f>'8'!#REF!</f>
        <v>#REF!</v>
      </c>
      <c r="CJ11" s="1" t="e">
        <f t="shared" si="20"/>
        <v>#REF!</v>
      </c>
      <c r="CK11" s="37" t="e">
        <f t="shared" si="21"/>
        <v>#REF!</v>
      </c>
    </row>
    <row r="12" spans="1:89" hidden="1" x14ac:dyDescent="0.2">
      <c r="A12" s="1">
        <v>1975</v>
      </c>
      <c r="B12" s="1" t="e">
        <f>'1'!#REF!</f>
        <v>#REF!</v>
      </c>
      <c r="C12" s="1" t="e">
        <f>'1'!#REF!</f>
        <v>#REF!</v>
      </c>
      <c r="D12" s="1" t="e">
        <f>'2'!#REF!</f>
        <v>#REF!</v>
      </c>
      <c r="E12" s="1" t="e">
        <f>'2'!#REF!</f>
        <v>#REF!</v>
      </c>
      <c r="F12" s="1" t="e">
        <f>'3'!#REF!</f>
        <v>#REF!</v>
      </c>
      <c r="G12" s="1" t="e">
        <f>'8'!#REF!</f>
        <v>#REF!</v>
      </c>
      <c r="H12" s="1" t="e">
        <f t="shared" si="0"/>
        <v>#REF!</v>
      </c>
      <c r="I12" s="37" t="e">
        <f t="shared" si="1"/>
        <v>#REF!</v>
      </c>
      <c r="J12" s="1" t="e">
        <f>'1'!#REF!</f>
        <v>#REF!</v>
      </c>
      <c r="K12" s="1" t="e">
        <f>'1'!#REF!</f>
        <v>#REF!</v>
      </c>
      <c r="L12" s="1" t="e">
        <f>'2'!#REF!</f>
        <v>#REF!</v>
      </c>
      <c r="M12" s="1" t="e">
        <f>'2'!#REF!</f>
        <v>#REF!</v>
      </c>
      <c r="N12" s="1" t="e">
        <f>'3'!#REF!</f>
        <v>#REF!</v>
      </c>
      <c r="O12" s="1" t="e">
        <f>'8'!#REF!</f>
        <v>#REF!</v>
      </c>
      <c r="P12" s="1" t="e">
        <f t="shared" si="2"/>
        <v>#REF!</v>
      </c>
      <c r="Q12" s="37" t="e">
        <f t="shared" si="3"/>
        <v>#REF!</v>
      </c>
      <c r="R12" s="1" t="e">
        <f>'1'!#REF!</f>
        <v>#REF!</v>
      </c>
      <c r="S12" s="1" t="e">
        <f>'1'!#REF!</f>
        <v>#REF!</v>
      </c>
      <c r="T12" s="1" t="e">
        <f>'2'!#REF!</f>
        <v>#REF!</v>
      </c>
      <c r="U12" s="1" t="e">
        <f>'2'!#REF!</f>
        <v>#REF!</v>
      </c>
      <c r="V12" s="1" t="e">
        <f>'3'!#REF!</f>
        <v>#REF!</v>
      </c>
      <c r="W12" s="1" t="e">
        <f>'8'!#REF!</f>
        <v>#REF!</v>
      </c>
      <c r="X12" s="1" t="e">
        <f t="shared" si="4"/>
        <v>#REF!</v>
      </c>
      <c r="Y12" s="37" t="e">
        <f t="shared" si="5"/>
        <v>#REF!</v>
      </c>
      <c r="Z12" s="1" t="e">
        <f>'1'!#REF!</f>
        <v>#REF!</v>
      </c>
      <c r="AA12" s="1" t="e">
        <f>'1'!#REF!</f>
        <v>#REF!</v>
      </c>
      <c r="AB12" s="1" t="e">
        <f>'2'!#REF!</f>
        <v>#REF!</v>
      </c>
      <c r="AC12" s="1" t="e">
        <f>'2'!#REF!</f>
        <v>#REF!</v>
      </c>
      <c r="AD12" s="1" t="e">
        <f>'3'!#REF!</f>
        <v>#REF!</v>
      </c>
      <c r="AE12" s="1" t="e">
        <f>'8'!#REF!</f>
        <v>#REF!</v>
      </c>
      <c r="AF12" s="1" t="e">
        <f t="shared" si="6"/>
        <v>#REF!</v>
      </c>
      <c r="AG12" s="37" t="e">
        <f t="shared" si="7"/>
        <v>#REF!</v>
      </c>
      <c r="AH12" s="1" t="e">
        <f>'1'!#REF!</f>
        <v>#REF!</v>
      </c>
      <c r="AI12" s="1" t="e">
        <f>'1'!#REF!</f>
        <v>#REF!</v>
      </c>
      <c r="AJ12" s="1" t="e">
        <f>'2'!#REF!</f>
        <v>#REF!</v>
      </c>
      <c r="AK12" s="1" t="e">
        <f>'2'!#REF!</f>
        <v>#REF!</v>
      </c>
      <c r="AL12" s="1" t="e">
        <f>'3'!#REF!</f>
        <v>#REF!</v>
      </c>
      <c r="AM12" s="1" t="e">
        <f>'8'!#REF!</f>
        <v>#REF!</v>
      </c>
      <c r="AN12" s="1" t="e">
        <f t="shared" si="8"/>
        <v>#REF!</v>
      </c>
      <c r="AO12" s="37" t="e">
        <f t="shared" si="9"/>
        <v>#REF!</v>
      </c>
      <c r="AP12" s="1" t="e">
        <f>'1'!#REF!</f>
        <v>#REF!</v>
      </c>
      <c r="AQ12" s="1" t="e">
        <f>'1'!#REF!</f>
        <v>#REF!</v>
      </c>
      <c r="AR12" s="1" t="e">
        <f>'2'!#REF!</f>
        <v>#REF!</v>
      </c>
      <c r="AS12" s="1" t="e">
        <f>'2'!#REF!</f>
        <v>#REF!</v>
      </c>
      <c r="AT12" s="1" t="e">
        <f>'3'!#REF!</f>
        <v>#REF!</v>
      </c>
      <c r="AU12" s="1" t="e">
        <f>'8'!#REF!</f>
        <v>#REF!</v>
      </c>
      <c r="AV12" s="1" t="e">
        <f t="shared" si="10"/>
        <v>#REF!</v>
      </c>
      <c r="AW12" s="37" t="e">
        <f t="shared" si="11"/>
        <v>#REF!</v>
      </c>
      <c r="AX12" s="1" t="e">
        <f>'1'!#REF!</f>
        <v>#REF!</v>
      </c>
      <c r="AY12" s="1" t="e">
        <f>'1'!#REF!</f>
        <v>#REF!</v>
      </c>
      <c r="AZ12" s="1" t="e">
        <f>'2'!#REF!</f>
        <v>#REF!</v>
      </c>
      <c r="BA12" s="1" t="e">
        <f>'2'!#REF!</f>
        <v>#REF!</v>
      </c>
      <c r="BB12" s="1" t="e">
        <f>'3'!#REF!</f>
        <v>#REF!</v>
      </c>
      <c r="BC12" s="1" t="e">
        <f>'8'!#REF!</f>
        <v>#REF!</v>
      </c>
      <c r="BD12" s="1" t="e">
        <f t="shared" si="12"/>
        <v>#REF!</v>
      </c>
      <c r="BE12" s="37" t="e">
        <f t="shared" si="13"/>
        <v>#REF!</v>
      </c>
      <c r="BF12" s="1" t="e">
        <f>'1'!#REF!</f>
        <v>#REF!</v>
      </c>
      <c r="BG12" s="1" t="e">
        <f>'1'!#REF!</f>
        <v>#REF!</v>
      </c>
      <c r="BH12" s="1" t="e">
        <f>'2'!#REF!</f>
        <v>#REF!</v>
      </c>
      <c r="BI12" s="1" t="e">
        <f>'2'!#REF!</f>
        <v>#REF!</v>
      </c>
      <c r="BJ12" s="1" t="e">
        <f>'3'!#REF!</f>
        <v>#REF!</v>
      </c>
      <c r="BK12" s="1" t="e">
        <f>'8'!#REF!</f>
        <v>#REF!</v>
      </c>
      <c r="BL12" s="1" t="e">
        <f t="shared" si="14"/>
        <v>#REF!</v>
      </c>
      <c r="BM12" s="37" t="e">
        <f t="shared" si="15"/>
        <v>#REF!</v>
      </c>
      <c r="BN12" s="1" t="e">
        <f>'1'!#REF!</f>
        <v>#REF!</v>
      </c>
      <c r="BO12" s="1" t="e">
        <f>'1'!#REF!</f>
        <v>#REF!</v>
      </c>
      <c r="BP12" s="1" t="e">
        <f>'2'!#REF!</f>
        <v>#REF!</v>
      </c>
      <c r="BQ12" s="1" t="e">
        <f>'2'!#REF!</f>
        <v>#REF!</v>
      </c>
      <c r="BR12" s="1" t="e">
        <f>'3'!#REF!</f>
        <v>#REF!</v>
      </c>
      <c r="BS12" s="1" t="e">
        <f>'8'!#REF!</f>
        <v>#REF!</v>
      </c>
      <c r="BT12" s="1" t="e">
        <f t="shared" si="16"/>
        <v>#REF!</v>
      </c>
      <c r="BU12" s="37" t="e">
        <f t="shared" si="17"/>
        <v>#REF!</v>
      </c>
      <c r="BV12" s="1" t="e">
        <f>'1'!#REF!</f>
        <v>#REF!</v>
      </c>
      <c r="BW12" s="1" t="e">
        <f>'1'!#REF!</f>
        <v>#REF!</v>
      </c>
      <c r="BX12" s="1" t="e">
        <f>'2'!#REF!</f>
        <v>#REF!</v>
      </c>
      <c r="BY12" s="1" t="e">
        <f>'2'!#REF!</f>
        <v>#REF!</v>
      </c>
      <c r="BZ12" s="1" t="e">
        <f>'3'!#REF!</f>
        <v>#REF!</v>
      </c>
      <c r="CA12" s="1" t="e">
        <f>'8'!#REF!</f>
        <v>#REF!</v>
      </c>
      <c r="CB12" s="1" t="e">
        <f t="shared" si="18"/>
        <v>#REF!</v>
      </c>
      <c r="CC12" s="37" t="e">
        <f t="shared" si="19"/>
        <v>#REF!</v>
      </c>
      <c r="CD12" s="1" t="e">
        <f>'1'!#REF!</f>
        <v>#REF!</v>
      </c>
      <c r="CE12" s="1" t="e">
        <f>'1'!#REF!</f>
        <v>#REF!</v>
      </c>
      <c r="CF12" s="1" t="e">
        <f>'2'!#REF!</f>
        <v>#REF!</v>
      </c>
      <c r="CG12" s="1" t="e">
        <f>'2'!#REF!</f>
        <v>#REF!</v>
      </c>
      <c r="CH12" s="1" t="e">
        <f>'3'!#REF!</f>
        <v>#REF!</v>
      </c>
      <c r="CI12" s="1" t="e">
        <f>'8'!#REF!</f>
        <v>#REF!</v>
      </c>
      <c r="CJ12" s="1" t="e">
        <f t="shared" si="20"/>
        <v>#REF!</v>
      </c>
      <c r="CK12" s="37" t="e">
        <f t="shared" si="21"/>
        <v>#REF!</v>
      </c>
    </row>
    <row r="13" spans="1:89" hidden="1" x14ac:dyDescent="0.2">
      <c r="A13" s="1">
        <v>1976</v>
      </c>
      <c r="B13" s="1" t="e">
        <f>'1'!#REF!</f>
        <v>#REF!</v>
      </c>
      <c r="C13" s="1" t="e">
        <f>'1'!#REF!</f>
        <v>#REF!</v>
      </c>
      <c r="D13" s="1" t="e">
        <f>'2'!#REF!</f>
        <v>#REF!</v>
      </c>
      <c r="E13" s="1" t="e">
        <f>'2'!#REF!</f>
        <v>#REF!</v>
      </c>
      <c r="F13" s="1" t="e">
        <f>'3'!#REF!</f>
        <v>#REF!</v>
      </c>
      <c r="G13" s="1" t="e">
        <f>'8'!#REF!</f>
        <v>#REF!</v>
      </c>
      <c r="H13" s="1" t="e">
        <f t="shared" si="0"/>
        <v>#REF!</v>
      </c>
      <c r="I13" s="37" t="e">
        <f t="shared" si="1"/>
        <v>#REF!</v>
      </c>
      <c r="J13" s="1" t="e">
        <f>'1'!#REF!</f>
        <v>#REF!</v>
      </c>
      <c r="K13" s="1" t="e">
        <f>'1'!#REF!</f>
        <v>#REF!</v>
      </c>
      <c r="L13" s="1" t="e">
        <f>'2'!#REF!</f>
        <v>#REF!</v>
      </c>
      <c r="M13" s="1" t="e">
        <f>'2'!#REF!</f>
        <v>#REF!</v>
      </c>
      <c r="N13" s="1" t="e">
        <f>'3'!#REF!</f>
        <v>#REF!</v>
      </c>
      <c r="O13" s="1" t="e">
        <f>'8'!#REF!</f>
        <v>#REF!</v>
      </c>
      <c r="P13" s="1" t="e">
        <f t="shared" si="2"/>
        <v>#REF!</v>
      </c>
      <c r="Q13" s="37" t="e">
        <f t="shared" si="3"/>
        <v>#REF!</v>
      </c>
      <c r="R13" s="1" t="e">
        <f>'1'!#REF!</f>
        <v>#REF!</v>
      </c>
      <c r="S13" s="1" t="e">
        <f>'1'!#REF!</f>
        <v>#REF!</v>
      </c>
      <c r="T13" s="1" t="e">
        <f>'2'!#REF!</f>
        <v>#REF!</v>
      </c>
      <c r="U13" s="1" t="e">
        <f>'2'!#REF!</f>
        <v>#REF!</v>
      </c>
      <c r="V13" s="1" t="e">
        <f>'3'!#REF!</f>
        <v>#REF!</v>
      </c>
      <c r="W13" s="1" t="e">
        <f>'8'!#REF!</f>
        <v>#REF!</v>
      </c>
      <c r="X13" s="1" t="e">
        <f t="shared" si="4"/>
        <v>#REF!</v>
      </c>
      <c r="Y13" s="37" t="e">
        <f t="shared" si="5"/>
        <v>#REF!</v>
      </c>
      <c r="Z13" s="1" t="e">
        <f>'1'!#REF!</f>
        <v>#REF!</v>
      </c>
      <c r="AA13" s="1" t="e">
        <f>'1'!#REF!</f>
        <v>#REF!</v>
      </c>
      <c r="AB13" s="1" t="e">
        <f>'2'!#REF!</f>
        <v>#REF!</v>
      </c>
      <c r="AC13" s="1" t="e">
        <f>'2'!#REF!</f>
        <v>#REF!</v>
      </c>
      <c r="AD13" s="1" t="e">
        <f>'3'!#REF!</f>
        <v>#REF!</v>
      </c>
      <c r="AE13" s="1" t="e">
        <f>'8'!#REF!</f>
        <v>#REF!</v>
      </c>
      <c r="AF13" s="1" t="e">
        <f t="shared" si="6"/>
        <v>#REF!</v>
      </c>
      <c r="AG13" s="37" t="e">
        <f t="shared" si="7"/>
        <v>#REF!</v>
      </c>
      <c r="AH13" s="1" t="e">
        <f>'1'!#REF!</f>
        <v>#REF!</v>
      </c>
      <c r="AI13" s="1" t="e">
        <f>'1'!#REF!</f>
        <v>#REF!</v>
      </c>
      <c r="AJ13" s="1" t="e">
        <f>'2'!#REF!</f>
        <v>#REF!</v>
      </c>
      <c r="AK13" s="1" t="e">
        <f>'2'!#REF!</f>
        <v>#REF!</v>
      </c>
      <c r="AL13" s="1" t="e">
        <f>'3'!#REF!</f>
        <v>#REF!</v>
      </c>
      <c r="AM13" s="1" t="e">
        <f>'8'!#REF!</f>
        <v>#REF!</v>
      </c>
      <c r="AN13" s="1" t="e">
        <f t="shared" si="8"/>
        <v>#REF!</v>
      </c>
      <c r="AO13" s="37" t="e">
        <f t="shared" si="9"/>
        <v>#REF!</v>
      </c>
      <c r="AP13" s="1" t="e">
        <f>'1'!#REF!</f>
        <v>#REF!</v>
      </c>
      <c r="AQ13" s="1" t="e">
        <f>'1'!#REF!</f>
        <v>#REF!</v>
      </c>
      <c r="AR13" s="1" t="e">
        <f>'2'!#REF!</f>
        <v>#REF!</v>
      </c>
      <c r="AS13" s="1" t="e">
        <f>'2'!#REF!</f>
        <v>#REF!</v>
      </c>
      <c r="AT13" s="1" t="e">
        <f>'3'!#REF!</f>
        <v>#REF!</v>
      </c>
      <c r="AU13" s="1" t="e">
        <f>'8'!#REF!</f>
        <v>#REF!</v>
      </c>
      <c r="AV13" s="1" t="e">
        <f t="shared" si="10"/>
        <v>#REF!</v>
      </c>
      <c r="AW13" s="37" t="e">
        <f t="shared" si="11"/>
        <v>#REF!</v>
      </c>
      <c r="AX13" s="1" t="e">
        <f>'1'!#REF!</f>
        <v>#REF!</v>
      </c>
      <c r="AY13" s="1" t="e">
        <f>'1'!#REF!</f>
        <v>#REF!</v>
      </c>
      <c r="AZ13" s="1" t="e">
        <f>'2'!#REF!</f>
        <v>#REF!</v>
      </c>
      <c r="BA13" s="1" t="e">
        <f>'2'!#REF!</f>
        <v>#REF!</v>
      </c>
      <c r="BB13" s="1" t="e">
        <f>'3'!#REF!</f>
        <v>#REF!</v>
      </c>
      <c r="BC13" s="1" t="e">
        <f>'8'!#REF!</f>
        <v>#REF!</v>
      </c>
      <c r="BD13" s="1" t="e">
        <f t="shared" si="12"/>
        <v>#REF!</v>
      </c>
      <c r="BE13" s="37" t="e">
        <f t="shared" si="13"/>
        <v>#REF!</v>
      </c>
      <c r="BF13" s="1" t="e">
        <f>'1'!#REF!</f>
        <v>#REF!</v>
      </c>
      <c r="BG13" s="1" t="e">
        <f>'1'!#REF!</f>
        <v>#REF!</v>
      </c>
      <c r="BH13" s="1" t="e">
        <f>'2'!#REF!</f>
        <v>#REF!</v>
      </c>
      <c r="BI13" s="1" t="e">
        <f>'2'!#REF!</f>
        <v>#REF!</v>
      </c>
      <c r="BJ13" s="1" t="e">
        <f>'3'!#REF!</f>
        <v>#REF!</v>
      </c>
      <c r="BK13" s="1" t="e">
        <f>'8'!#REF!</f>
        <v>#REF!</v>
      </c>
      <c r="BL13" s="1" t="e">
        <f t="shared" si="14"/>
        <v>#REF!</v>
      </c>
      <c r="BM13" s="37" t="e">
        <f t="shared" si="15"/>
        <v>#REF!</v>
      </c>
      <c r="BN13" s="1" t="e">
        <f>'1'!#REF!</f>
        <v>#REF!</v>
      </c>
      <c r="BO13" s="1" t="e">
        <f>'1'!#REF!</f>
        <v>#REF!</v>
      </c>
      <c r="BP13" s="1" t="e">
        <f>'2'!#REF!</f>
        <v>#REF!</v>
      </c>
      <c r="BQ13" s="1" t="e">
        <f>'2'!#REF!</f>
        <v>#REF!</v>
      </c>
      <c r="BR13" s="1" t="e">
        <f>'3'!#REF!</f>
        <v>#REF!</v>
      </c>
      <c r="BS13" s="1" t="e">
        <f>'8'!#REF!</f>
        <v>#REF!</v>
      </c>
      <c r="BT13" s="1" t="e">
        <f t="shared" si="16"/>
        <v>#REF!</v>
      </c>
      <c r="BU13" s="37" t="e">
        <f t="shared" si="17"/>
        <v>#REF!</v>
      </c>
      <c r="BV13" s="1" t="e">
        <f>'1'!#REF!</f>
        <v>#REF!</v>
      </c>
      <c r="BW13" s="1" t="e">
        <f>'1'!#REF!</f>
        <v>#REF!</v>
      </c>
      <c r="BX13" s="1" t="e">
        <f>'2'!#REF!</f>
        <v>#REF!</v>
      </c>
      <c r="BY13" s="1" t="e">
        <f>'2'!#REF!</f>
        <v>#REF!</v>
      </c>
      <c r="BZ13" s="1" t="e">
        <f>'3'!#REF!</f>
        <v>#REF!</v>
      </c>
      <c r="CA13" s="1" t="e">
        <f>'8'!#REF!</f>
        <v>#REF!</v>
      </c>
      <c r="CB13" s="1" t="e">
        <f t="shared" si="18"/>
        <v>#REF!</v>
      </c>
      <c r="CC13" s="37" t="e">
        <f t="shared" si="19"/>
        <v>#REF!</v>
      </c>
      <c r="CD13" s="1" t="e">
        <f>'1'!#REF!</f>
        <v>#REF!</v>
      </c>
      <c r="CE13" s="1" t="e">
        <f>'1'!#REF!</f>
        <v>#REF!</v>
      </c>
      <c r="CF13" s="1" t="e">
        <f>'2'!#REF!</f>
        <v>#REF!</v>
      </c>
      <c r="CG13" s="1" t="e">
        <f>'2'!#REF!</f>
        <v>#REF!</v>
      </c>
      <c r="CH13" s="1" t="e">
        <f>'3'!#REF!</f>
        <v>#REF!</v>
      </c>
      <c r="CI13" s="1" t="e">
        <f>'8'!#REF!</f>
        <v>#REF!</v>
      </c>
      <c r="CJ13" s="1" t="e">
        <f t="shared" si="20"/>
        <v>#REF!</v>
      </c>
      <c r="CK13" s="37" t="e">
        <f t="shared" si="21"/>
        <v>#REF!</v>
      </c>
    </row>
    <row r="14" spans="1:89" hidden="1" x14ac:dyDescent="0.2">
      <c r="A14" s="1">
        <v>1977</v>
      </c>
      <c r="B14" s="1" t="e">
        <f>'1'!#REF!</f>
        <v>#REF!</v>
      </c>
      <c r="C14" s="1" t="e">
        <f>'1'!#REF!</f>
        <v>#REF!</v>
      </c>
      <c r="D14" s="1" t="e">
        <f>'2'!#REF!</f>
        <v>#REF!</v>
      </c>
      <c r="E14" s="1" t="e">
        <f>'2'!#REF!</f>
        <v>#REF!</v>
      </c>
      <c r="F14" s="1" t="e">
        <f>'3'!#REF!</f>
        <v>#REF!</v>
      </c>
      <c r="G14" s="1" t="e">
        <f>'8'!#REF!</f>
        <v>#REF!</v>
      </c>
      <c r="H14" s="1" t="e">
        <f t="shared" si="0"/>
        <v>#REF!</v>
      </c>
      <c r="I14" s="37" t="e">
        <f t="shared" si="1"/>
        <v>#REF!</v>
      </c>
      <c r="J14" s="1" t="e">
        <f>'1'!#REF!</f>
        <v>#REF!</v>
      </c>
      <c r="K14" s="1" t="e">
        <f>'1'!#REF!</f>
        <v>#REF!</v>
      </c>
      <c r="L14" s="1" t="e">
        <f>'2'!#REF!</f>
        <v>#REF!</v>
      </c>
      <c r="M14" s="1" t="e">
        <f>'2'!#REF!</f>
        <v>#REF!</v>
      </c>
      <c r="N14" s="1" t="e">
        <f>'3'!#REF!</f>
        <v>#REF!</v>
      </c>
      <c r="O14" s="1" t="e">
        <f>'8'!#REF!</f>
        <v>#REF!</v>
      </c>
      <c r="P14" s="1" t="e">
        <f t="shared" si="2"/>
        <v>#REF!</v>
      </c>
      <c r="Q14" s="37" t="e">
        <f t="shared" si="3"/>
        <v>#REF!</v>
      </c>
      <c r="R14" s="1" t="e">
        <f>'1'!#REF!</f>
        <v>#REF!</v>
      </c>
      <c r="S14" s="1" t="e">
        <f>'1'!#REF!</f>
        <v>#REF!</v>
      </c>
      <c r="T14" s="1" t="e">
        <f>'2'!#REF!</f>
        <v>#REF!</v>
      </c>
      <c r="U14" s="1" t="e">
        <f>'2'!#REF!</f>
        <v>#REF!</v>
      </c>
      <c r="V14" s="1" t="e">
        <f>'3'!#REF!</f>
        <v>#REF!</v>
      </c>
      <c r="W14" s="1" t="e">
        <f>'8'!#REF!</f>
        <v>#REF!</v>
      </c>
      <c r="X14" s="1" t="e">
        <f t="shared" si="4"/>
        <v>#REF!</v>
      </c>
      <c r="Y14" s="37" t="e">
        <f t="shared" si="5"/>
        <v>#REF!</v>
      </c>
      <c r="Z14" s="1" t="e">
        <f>'1'!#REF!</f>
        <v>#REF!</v>
      </c>
      <c r="AA14" s="1" t="e">
        <f>'1'!#REF!</f>
        <v>#REF!</v>
      </c>
      <c r="AB14" s="1" t="e">
        <f>'2'!#REF!</f>
        <v>#REF!</v>
      </c>
      <c r="AC14" s="1" t="e">
        <f>'2'!#REF!</f>
        <v>#REF!</v>
      </c>
      <c r="AD14" s="1" t="e">
        <f>'3'!#REF!</f>
        <v>#REF!</v>
      </c>
      <c r="AE14" s="1" t="e">
        <f>'8'!#REF!</f>
        <v>#REF!</v>
      </c>
      <c r="AF14" s="1" t="e">
        <f t="shared" si="6"/>
        <v>#REF!</v>
      </c>
      <c r="AG14" s="37" t="e">
        <f t="shared" si="7"/>
        <v>#REF!</v>
      </c>
      <c r="AH14" s="1" t="e">
        <f>'1'!#REF!</f>
        <v>#REF!</v>
      </c>
      <c r="AI14" s="1" t="e">
        <f>'1'!#REF!</f>
        <v>#REF!</v>
      </c>
      <c r="AJ14" s="1" t="e">
        <f>'2'!#REF!</f>
        <v>#REF!</v>
      </c>
      <c r="AK14" s="1" t="e">
        <f>'2'!#REF!</f>
        <v>#REF!</v>
      </c>
      <c r="AL14" s="1" t="e">
        <f>'3'!#REF!</f>
        <v>#REF!</v>
      </c>
      <c r="AM14" s="1" t="e">
        <f>'8'!#REF!</f>
        <v>#REF!</v>
      </c>
      <c r="AN14" s="1" t="e">
        <f t="shared" si="8"/>
        <v>#REF!</v>
      </c>
      <c r="AO14" s="37" t="e">
        <f t="shared" si="9"/>
        <v>#REF!</v>
      </c>
      <c r="AP14" s="1" t="e">
        <f>'1'!#REF!</f>
        <v>#REF!</v>
      </c>
      <c r="AQ14" s="1" t="e">
        <f>'1'!#REF!</f>
        <v>#REF!</v>
      </c>
      <c r="AR14" s="1" t="e">
        <f>'2'!#REF!</f>
        <v>#REF!</v>
      </c>
      <c r="AS14" s="1" t="e">
        <f>'2'!#REF!</f>
        <v>#REF!</v>
      </c>
      <c r="AT14" s="1" t="e">
        <f>'3'!#REF!</f>
        <v>#REF!</v>
      </c>
      <c r="AU14" s="1" t="e">
        <f>'8'!#REF!</f>
        <v>#REF!</v>
      </c>
      <c r="AV14" s="1" t="e">
        <f t="shared" si="10"/>
        <v>#REF!</v>
      </c>
      <c r="AW14" s="37" t="e">
        <f t="shared" si="11"/>
        <v>#REF!</v>
      </c>
      <c r="AX14" s="1" t="e">
        <f>'1'!#REF!</f>
        <v>#REF!</v>
      </c>
      <c r="AY14" s="1" t="e">
        <f>'1'!#REF!</f>
        <v>#REF!</v>
      </c>
      <c r="AZ14" s="1" t="e">
        <f>'2'!#REF!</f>
        <v>#REF!</v>
      </c>
      <c r="BA14" s="1" t="e">
        <f>'2'!#REF!</f>
        <v>#REF!</v>
      </c>
      <c r="BB14" s="1" t="e">
        <f>'3'!#REF!</f>
        <v>#REF!</v>
      </c>
      <c r="BC14" s="1" t="e">
        <f>'8'!#REF!</f>
        <v>#REF!</v>
      </c>
      <c r="BD14" s="1" t="e">
        <f t="shared" si="12"/>
        <v>#REF!</v>
      </c>
      <c r="BE14" s="37" t="e">
        <f t="shared" si="13"/>
        <v>#REF!</v>
      </c>
      <c r="BF14" s="1" t="e">
        <f>'1'!#REF!</f>
        <v>#REF!</v>
      </c>
      <c r="BG14" s="1" t="e">
        <f>'1'!#REF!</f>
        <v>#REF!</v>
      </c>
      <c r="BH14" s="1" t="e">
        <f>'2'!#REF!</f>
        <v>#REF!</v>
      </c>
      <c r="BI14" s="1" t="e">
        <f>'2'!#REF!</f>
        <v>#REF!</v>
      </c>
      <c r="BJ14" s="1" t="e">
        <f>'3'!#REF!</f>
        <v>#REF!</v>
      </c>
      <c r="BK14" s="1" t="e">
        <f>'8'!#REF!</f>
        <v>#REF!</v>
      </c>
      <c r="BL14" s="1" t="e">
        <f t="shared" si="14"/>
        <v>#REF!</v>
      </c>
      <c r="BM14" s="37" t="e">
        <f t="shared" si="15"/>
        <v>#REF!</v>
      </c>
      <c r="BN14" s="1" t="e">
        <f>'1'!#REF!</f>
        <v>#REF!</v>
      </c>
      <c r="BO14" s="1" t="e">
        <f>'1'!#REF!</f>
        <v>#REF!</v>
      </c>
      <c r="BP14" s="1" t="e">
        <f>'2'!#REF!</f>
        <v>#REF!</v>
      </c>
      <c r="BQ14" s="1" t="e">
        <f>'2'!#REF!</f>
        <v>#REF!</v>
      </c>
      <c r="BR14" s="1" t="e">
        <f>'3'!#REF!</f>
        <v>#REF!</v>
      </c>
      <c r="BS14" s="1" t="e">
        <f>'8'!#REF!</f>
        <v>#REF!</v>
      </c>
      <c r="BT14" s="1" t="e">
        <f t="shared" si="16"/>
        <v>#REF!</v>
      </c>
      <c r="BU14" s="37" t="e">
        <f t="shared" si="17"/>
        <v>#REF!</v>
      </c>
      <c r="BV14" s="1" t="e">
        <f>'1'!#REF!</f>
        <v>#REF!</v>
      </c>
      <c r="BW14" s="1" t="e">
        <f>'1'!#REF!</f>
        <v>#REF!</v>
      </c>
      <c r="BX14" s="1" t="e">
        <f>'2'!#REF!</f>
        <v>#REF!</v>
      </c>
      <c r="BY14" s="1" t="e">
        <f>'2'!#REF!</f>
        <v>#REF!</v>
      </c>
      <c r="BZ14" s="1" t="e">
        <f>'3'!#REF!</f>
        <v>#REF!</v>
      </c>
      <c r="CA14" s="1" t="e">
        <f>'8'!#REF!</f>
        <v>#REF!</v>
      </c>
      <c r="CB14" s="1" t="e">
        <f t="shared" si="18"/>
        <v>#REF!</v>
      </c>
      <c r="CC14" s="37" t="e">
        <f t="shared" si="19"/>
        <v>#REF!</v>
      </c>
      <c r="CD14" s="1" t="e">
        <f>'1'!#REF!</f>
        <v>#REF!</v>
      </c>
      <c r="CE14" s="1" t="e">
        <f>'1'!#REF!</f>
        <v>#REF!</v>
      </c>
      <c r="CF14" s="1" t="e">
        <f>'2'!#REF!</f>
        <v>#REF!</v>
      </c>
      <c r="CG14" s="1" t="e">
        <f>'2'!#REF!</f>
        <v>#REF!</v>
      </c>
      <c r="CH14" s="1" t="e">
        <f>'3'!#REF!</f>
        <v>#REF!</v>
      </c>
      <c r="CI14" s="1" t="e">
        <f>'8'!#REF!</f>
        <v>#REF!</v>
      </c>
      <c r="CJ14" s="1" t="e">
        <f t="shared" si="20"/>
        <v>#REF!</v>
      </c>
      <c r="CK14" s="37" t="e">
        <f t="shared" si="21"/>
        <v>#REF!</v>
      </c>
    </row>
    <row r="15" spans="1:89" hidden="1" x14ac:dyDescent="0.2">
      <c r="A15" s="1">
        <v>1978</v>
      </c>
      <c r="B15" s="1" t="e">
        <f>'1'!#REF!</f>
        <v>#REF!</v>
      </c>
      <c r="C15" s="1" t="e">
        <f>'1'!#REF!</f>
        <v>#REF!</v>
      </c>
      <c r="D15" s="1" t="e">
        <f>'2'!#REF!</f>
        <v>#REF!</v>
      </c>
      <c r="E15" s="1" t="e">
        <f>'2'!#REF!</f>
        <v>#REF!</v>
      </c>
      <c r="F15" s="1" t="e">
        <f>'3'!#REF!</f>
        <v>#REF!</v>
      </c>
      <c r="G15" s="1" t="e">
        <f>'8'!#REF!</f>
        <v>#REF!</v>
      </c>
      <c r="H15" s="1" t="e">
        <f t="shared" si="0"/>
        <v>#REF!</v>
      </c>
      <c r="I15" s="37" t="e">
        <f t="shared" si="1"/>
        <v>#REF!</v>
      </c>
      <c r="J15" s="1" t="e">
        <f>'1'!#REF!</f>
        <v>#REF!</v>
      </c>
      <c r="K15" s="1" t="e">
        <f>'1'!#REF!</f>
        <v>#REF!</v>
      </c>
      <c r="L15" s="1" t="e">
        <f>'2'!#REF!</f>
        <v>#REF!</v>
      </c>
      <c r="M15" s="1" t="e">
        <f>'2'!#REF!</f>
        <v>#REF!</v>
      </c>
      <c r="N15" s="1" t="e">
        <f>'3'!#REF!</f>
        <v>#REF!</v>
      </c>
      <c r="O15" s="1" t="e">
        <f>'8'!#REF!</f>
        <v>#REF!</v>
      </c>
      <c r="P15" s="1" t="e">
        <f t="shared" si="2"/>
        <v>#REF!</v>
      </c>
      <c r="Q15" s="37" t="e">
        <f t="shared" si="3"/>
        <v>#REF!</v>
      </c>
      <c r="R15" s="1" t="e">
        <f>'1'!#REF!</f>
        <v>#REF!</v>
      </c>
      <c r="S15" s="1" t="e">
        <f>'1'!#REF!</f>
        <v>#REF!</v>
      </c>
      <c r="T15" s="1" t="e">
        <f>'2'!#REF!</f>
        <v>#REF!</v>
      </c>
      <c r="U15" s="1" t="e">
        <f>'2'!#REF!</f>
        <v>#REF!</v>
      </c>
      <c r="V15" s="1" t="e">
        <f>'3'!#REF!</f>
        <v>#REF!</v>
      </c>
      <c r="W15" s="1" t="e">
        <f>'8'!#REF!</f>
        <v>#REF!</v>
      </c>
      <c r="X15" s="1" t="e">
        <f t="shared" si="4"/>
        <v>#REF!</v>
      </c>
      <c r="Y15" s="37" t="e">
        <f t="shared" si="5"/>
        <v>#REF!</v>
      </c>
      <c r="Z15" s="1" t="e">
        <f>'1'!#REF!</f>
        <v>#REF!</v>
      </c>
      <c r="AA15" s="1" t="e">
        <f>'1'!#REF!</f>
        <v>#REF!</v>
      </c>
      <c r="AB15" s="1" t="e">
        <f>'2'!#REF!</f>
        <v>#REF!</v>
      </c>
      <c r="AC15" s="1" t="e">
        <f>'2'!#REF!</f>
        <v>#REF!</v>
      </c>
      <c r="AD15" s="1" t="e">
        <f>'3'!#REF!</f>
        <v>#REF!</v>
      </c>
      <c r="AE15" s="1" t="e">
        <f>'8'!#REF!</f>
        <v>#REF!</v>
      </c>
      <c r="AF15" s="1" t="e">
        <f t="shared" si="6"/>
        <v>#REF!</v>
      </c>
      <c r="AG15" s="37" t="e">
        <f t="shared" si="7"/>
        <v>#REF!</v>
      </c>
      <c r="AH15" s="1" t="e">
        <f>'1'!#REF!</f>
        <v>#REF!</v>
      </c>
      <c r="AI15" s="1" t="e">
        <f>'1'!#REF!</f>
        <v>#REF!</v>
      </c>
      <c r="AJ15" s="1" t="e">
        <f>'2'!#REF!</f>
        <v>#REF!</v>
      </c>
      <c r="AK15" s="1" t="e">
        <f>'2'!#REF!</f>
        <v>#REF!</v>
      </c>
      <c r="AL15" s="1" t="e">
        <f>'3'!#REF!</f>
        <v>#REF!</v>
      </c>
      <c r="AM15" s="1" t="e">
        <f>'8'!#REF!</f>
        <v>#REF!</v>
      </c>
      <c r="AN15" s="1" t="e">
        <f t="shared" si="8"/>
        <v>#REF!</v>
      </c>
      <c r="AO15" s="37" t="e">
        <f t="shared" si="9"/>
        <v>#REF!</v>
      </c>
      <c r="AP15" s="1" t="e">
        <f>'1'!#REF!</f>
        <v>#REF!</v>
      </c>
      <c r="AQ15" s="1" t="e">
        <f>'1'!#REF!</f>
        <v>#REF!</v>
      </c>
      <c r="AR15" s="1" t="e">
        <f>'2'!#REF!</f>
        <v>#REF!</v>
      </c>
      <c r="AS15" s="1" t="e">
        <f>'2'!#REF!</f>
        <v>#REF!</v>
      </c>
      <c r="AT15" s="1" t="e">
        <f>'3'!#REF!</f>
        <v>#REF!</v>
      </c>
      <c r="AU15" s="1" t="e">
        <f>'8'!#REF!</f>
        <v>#REF!</v>
      </c>
      <c r="AV15" s="1" t="e">
        <f t="shared" si="10"/>
        <v>#REF!</v>
      </c>
      <c r="AW15" s="37" t="e">
        <f t="shared" si="11"/>
        <v>#REF!</v>
      </c>
      <c r="AX15" s="1" t="e">
        <f>'1'!#REF!</f>
        <v>#REF!</v>
      </c>
      <c r="AY15" s="1" t="e">
        <f>'1'!#REF!</f>
        <v>#REF!</v>
      </c>
      <c r="AZ15" s="1" t="e">
        <f>'2'!#REF!</f>
        <v>#REF!</v>
      </c>
      <c r="BA15" s="1" t="e">
        <f>'2'!#REF!</f>
        <v>#REF!</v>
      </c>
      <c r="BB15" s="1" t="e">
        <f>'3'!#REF!</f>
        <v>#REF!</v>
      </c>
      <c r="BC15" s="1" t="e">
        <f>'8'!#REF!</f>
        <v>#REF!</v>
      </c>
      <c r="BD15" s="1" t="e">
        <f t="shared" si="12"/>
        <v>#REF!</v>
      </c>
      <c r="BE15" s="37" t="e">
        <f t="shared" si="13"/>
        <v>#REF!</v>
      </c>
      <c r="BF15" s="1" t="e">
        <f>'1'!#REF!</f>
        <v>#REF!</v>
      </c>
      <c r="BG15" s="1" t="e">
        <f>'1'!#REF!</f>
        <v>#REF!</v>
      </c>
      <c r="BH15" s="1" t="e">
        <f>'2'!#REF!</f>
        <v>#REF!</v>
      </c>
      <c r="BI15" s="1" t="e">
        <f>'2'!#REF!</f>
        <v>#REF!</v>
      </c>
      <c r="BJ15" s="1" t="e">
        <f>'3'!#REF!</f>
        <v>#REF!</v>
      </c>
      <c r="BK15" s="1" t="e">
        <f>'8'!#REF!</f>
        <v>#REF!</v>
      </c>
      <c r="BL15" s="1" t="e">
        <f t="shared" si="14"/>
        <v>#REF!</v>
      </c>
      <c r="BM15" s="37" t="e">
        <f t="shared" si="15"/>
        <v>#REF!</v>
      </c>
      <c r="BN15" s="1" t="e">
        <f>'1'!#REF!</f>
        <v>#REF!</v>
      </c>
      <c r="BO15" s="1" t="e">
        <f>'1'!#REF!</f>
        <v>#REF!</v>
      </c>
      <c r="BP15" s="1" t="e">
        <f>'2'!#REF!</f>
        <v>#REF!</v>
      </c>
      <c r="BQ15" s="1" t="e">
        <f>'2'!#REF!</f>
        <v>#REF!</v>
      </c>
      <c r="BR15" s="1" t="e">
        <f>'3'!#REF!</f>
        <v>#REF!</v>
      </c>
      <c r="BS15" s="1" t="e">
        <f>'8'!#REF!</f>
        <v>#REF!</v>
      </c>
      <c r="BT15" s="1" t="e">
        <f t="shared" si="16"/>
        <v>#REF!</v>
      </c>
      <c r="BU15" s="37" t="e">
        <f t="shared" si="17"/>
        <v>#REF!</v>
      </c>
      <c r="BV15" s="1" t="e">
        <f>'1'!#REF!</f>
        <v>#REF!</v>
      </c>
      <c r="BW15" s="1" t="e">
        <f>'1'!#REF!</f>
        <v>#REF!</v>
      </c>
      <c r="BX15" s="1" t="e">
        <f>'2'!#REF!</f>
        <v>#REF!</v>
      </c>
      <c r="BY15" s="1" t="e">
        <f>'2'!#REF!</f>
        <v>#REF!</v>
      </c>
      <c r="BZ15" s="1" t="e">
        <f>'3'!#REF!</f>
        <v>#REF!</v>
      </c>
      <c r="CA15" s="1" t="e">
        <f>'8'!#REF!</f>
        <v>#REF!</v>
      </c>
      <c r="CB15" s="1" t="e">
        <f t="shared" si="18"/>
        <v>#REF!</v>
      </c>
      <c r="CC15" s="37" t="e">
        <f t="shared" si="19"/>
        <v>#REF!</v>
      </c>
      <c r="CD15" s="1" t="e">
        <f>'1'!#REF!</f>
        <v>#REF!</v>
      </c>
      <c r="CE15" s="1" t="e">
        <f>'1'!#REF!</f>
        <v>#REF!</v>
      </c>
      <c r="CF15" s="1" t="e">
        <f>'2'!#REF!</f>
        <v>#REF!</v>
      </c>
      <c r="CG15" s="1" t="e">
        <f>'2'!#REF!</f>
        <v>#REF!</v>
      </c>
      <c r="CH15" s="1" t="e">
        <f>'3'!#REF!</f>
        <v>#REF!</v>
      </c>
      <c r="CI15" s="1" t="e">
        <f>'8'!#REF!</f>
        <v>#REF!</v>
      </c>
      <c r="CJ15" s="1" t="e">
        <f t="shared" si="20"/>
        <v>#REF!</v>
      </c>
      <c r="CK15" s="37" t="e">
        <f t="shared" si="21"/>
        <v>#REF!</v>
      </c>
    </row>
    <row r="16" spans="1:89" hidden="1" x14ac:dyDescent="0.2">
      <c r="A16" s="1">
        <v>1979</v>
      </c>
      <c r="B16" s="1" t="e">
        <f>'1'!#REF!</f>
        <v>#REF!</v>
      </c>
      <c r="C16" s="1" t="e">
        <f>'1'!#REF!</f>
        <v>#REF!</v>
      </c>
      <c r="D16" s="1" t="e">
        <f>'2'!#REF!</f>
        <v>#REF!</v>
      </c>
      <c r="E16" s="1" t="e">
        <f>'2'!#REF!</f>
        <v>#REF!</v>
      </c>
      <c r="F16" s="1" t="e">
        <f>'3'!#REF!</f>
        <v>#REF!</v>
      </c>
      <c r="G16" s="1" t="e">
        <f>'8'!#REF!</f>
        <v>#REF!</v>
      </c>
      <c r="H16" s="1" t="e">
        <f t="shared" si="0"/>
        <v>#REF!</v>
      </c>
      <c r="I16" s="37" t="e">
        <f t="shared" si="1"/>
        <v>#REF!</v>
      </c>
      <c r="J16" s="1" t="e">
        <f>'1'!#REF!</f>
        <v>#REF!</v>
      </c>
      <c r="K16" s="1" t="e">
        <f>'1'!#REF!</f>
        <v>#REF!</v>
      </c>
      <c r="L16" s="1" t="e">
        <f>'2'!#REF!</f>
        <v>#REF!</v>
      </c>
      <c r="M16" s="1" t="e">
        <f>'2'!#REF!</f>
        <v>#REF!</v>
      </c>
      <c r="N16" s="1" t="e">
        <f>'3'!#REF!</f>
        <v>#REF!</v>
      </c>
      <c r="O16" s="1" t="e">
        <f>'8'!#REF!</f>
        <v>#REF!</v>
      </c>
      <c r="P16" s="1" t="e">
        <f t="shared" si="2"/>
        <v>#REF!</v>
      </c>
      <c r="Q16" s="37" t="e">
        <f t="shared" si="3"/>
        <v>#REF!</v>
      </c>
      <c r="R16" s="1" t="e">
        <f>'1'!#REF!</f>
        <v>#REF!</v>
      </c>
      <c r="S16" s="1" t="e">
        <f>'1'!#REF!</f>
        <v>#REF!</v>
      </c>
      <c r="T16" s="1" t="e">
        <f>'2'!#REF!</f>
        <v>#REF!</v>
      </c>
      <c r="U16" s="1" t="e">
        <f>'2'!#REF!</f>
        <v>#REF!</v>
      </c>
      <c r="V16" s="1" t="e">
        <f>'3'!#REF!</f>
        <v>#REF!</v>
      </c>
      <c r="W16" s="1" t="e">
        <f>'8'!#REF!</f>
        <v>#REF!</v>
      </c>
      <c r="X16" s="1" t="e">
        <f t="shared" si="4"/>
        <v>#REF!</v>
      </c>
      <c r="Y16" s="37" t="e">
        <f t="shared" si="5"/>
        <v>#REF!</v>
      </c>
      <c r="Z16" s="1" t="e">
        <f>'1'!#REF!</f>
        <v>#REF!</v>
      </c>
      <c r="AA16" s="1" t="e">
        <f>'1'!#REF!</f>
        <v>#REF!</v>
      </c>
      <c r="AB16" s="1" t="e">
        <f>'2'!#REF!</f>
        <v>#REF!</v>
      </c>
      <c r="AC16" s="1" t="e">
        <f>'2'!#REF!</f>
        <v>#REF!</v>
      </c>
      <c r="AD16" s="1" t="e">
        <f>'3'!#REF!</f>
        <v>#REF!</v>
      </c>
      <c r="AE16" s="1" t="e">
        <f>'8'!#REF!</f>
        <v>#REF!</v>
      </c>
      <c r="AF16" s="1" t="e">
        <f t="shared" si="6"/>
        <v>#REF!</v>
      </c>
      <c r="AG16" s="37" t="e">
        <f t="shared" si="7"/>
        <v>#REF!</v>
      </c>
      <c r="AH16" s="1" t="e">
        <f>'1'!#REF!</f>
        <v>#REF!</v>
      </c>
      <c r="AI16" s="1" t="e">
        <f>'1'!#REF!</f>
        <v>#REF!</v>
      </c>
      <c r="AJ16" s="1" t="e">
        <f>'2'!#REF!</f>
        <v>#REF!</v>
      </c>
      <c r="AK16" s="1" t="e">
        <f>'2'!#REF!</f>
        <v>#REF!</v>
      </c>
      <c r="AL16" s="1" t="e">
        <f>'3'!#REF!</f>
        <v>#REF!</v>
      </c>
      <c r="AM16" s="1" t="e">
        <f>'8'!#REF!</f>
        <v>#REF!</v>
      </c>
      <c r="AN16" s="1" t="e">
        <f t="shared" si="8"/>
        <v>#REF!</v>
      </c>
      <c r="AO16" s="37" t="e">
        <f t="shared" si="9"/>
        <v>#REF!</v>
      </c>
      <c r="AP16" s="1" t="e">
        <f>'1'!#REF!</f>
        <v>#REF!</v>
      </c>
      <c r="AQ16" s="1" t="e">
        <f>'1'!#REF!</f>
        <v>#REF!</v>
      </c>
      <c r="AR16" s="1" t="e">
        <f>'2'!#REF!</f>
        <v>#REF!</v>
      </c>
      <c r="AS16" s="1" t="e">
        <f>'2'!#REF!</f>
        <v>#REF!</v>
      </c>
      <c r="AT16" s="1" t="e">
        <f>'3'!#REF!</f>
        <v>#REF!</v>
      </c>
      <c r="AU16" s="1" t="e">
        <f>'8'!#REF!</f>
        <v>#REF!</v>
      </c>
      <c r="AV16" s="1" t="e">
        <f t="shared" si="10"/>
        <v>#REF!</v>
      </c>
      <c r="AW16" s="37" t="e">
        <f t="shared" si="11"/>
        <v>#REF!</v>
      </c>
      <c r="AX16" s="1" t="e">
        <f>'1'!#REF!</f>
        <v>#REF!</v>
      </c>
      <c r="AY16" s="1" t="e">
        <f>'1'!#REF!</f>
        <v>#REF!</v>
      </c>
      <c r="AZ16" s="1" t="e">
        <f>'2'!#REF!</f>
        <v>#REF!</v>
      </c>
      <c r="BA16" s="1" t="e">
        <f>'2'!#REF!</f>
        <v>#REF!</v>
      </c>
      <c r="BB16" s="1" t="e">
        <f>'3'!#REF!</f>
        <v>#REF!</v>
      </c>
      <c r="BC16" s="1" t="e">
        <f>'8'!#REF!</f>
        <v>#REF!</v>
      </c>
      <c r="BD16" s="1" t="e">
        <f t="shared" si="12"/>
        <v>#REF!</v>
      </c>
      <c r="BE16" s="37" t="e">
        <f t="shared" si="13"/>
        <v>#REF!</v>
      </c>
      <c r="BF16" s="1" t="e">
        <f>'1'!#REF!</f>
        <v>#REF!</v>
      </c>
      <c r="BG16" s="1" t="e">
        <f>'1'!#REF!</f>
        <v>#REF!</v>
      </c>
      <c r="BH16" s="1" t="e">
        <f>'2'!#REF!</f>
        <v>#REF!</v>
      </c>
      <c r="BI16" s="1" t="e">
        <f>'2'!#REF!</f>
        <v>#REF!</v>
      </c>
      <c r="BJ16" s="1" t="e">
        <f>'3'!#REF!</f>
        <v>#REF!</v>
      </c>
      <c r="BK16" s="1" t="e">
        <f>'8'!#REF!</f>
        <v>#REF!</v>
      </c>
      <c r="BL16" s="1" t="e">
        <f t="shared" si="14"/>
        <v>#REF!</v>
      </c>
      <c r="BM16" s="37" t="e">
        <f t="shared" si="15"/>
        <v>#REF!</v>
      </c>
      <c r="BN16" s="1" t="e">
        <f>'1'!#REF!</f>
        <v>#REF!</v>
      </c>
      <c r="BO16" s="1" t="e">
        <f>'1'!#REF!</f>
        <v>#REF!</v>
      </c>
      <c r="BP16" s="1" t="e">
        <f>'2'!#REF!</f>
        <v>#REF!</v>
      </c>
      <c r="BQ16" s="1" t="e">
        <f>'2'!#REF!</f>
        <v>#REF!</v>
      </c>
      <c r="BR16" s="1" t="e">
        <f>'3'!#REF!</f>
        <v>#REF!</v>
      </c>
      <c r="BS16" s="1" t="e">
        <f>'8'!#REF!</f>
        <v>#REF!</v>
      </c>
      <c r="BT16" s="1" t="e">
        <f t="shared" si="16"/>
        <v>#REF!</v>
      </c>
      <c r="BU16" s="37" t="e">
        <f t="shared" si="17"/>
        <v>#REF!</v>
      </c>
      <c r="BV16" s="1" t="e">
        <f>'1'!#REF!</f>
        <v>#REF!</v>
      </c>
      <c r="BW16" s="1" t="e">
        <f>'1'!#REF!</f>
        <v>#REF!</v>
      </c>
      <c r="BX16" s="1" t="e">
        <f>'2'!#REF!</f>
        <v>#REF!</v>
      </c>
      <c r="BY16" s="1" t="e">
        <f>'2'!#REF!</f>
        <v>#REF!</v>
      </c>
      <c r="BZ16" s="1" t="e">
        <f>'3'!#REF!</f>
        <v>#REF!</v>
      </c>
      <c r="CA16" s="1" t="e">
        <f>'8'!#REF!</f>
        <v>#REF!</v>
      </c>
      <c r="CB16" s="1" t="e">
        <f t="shared" si="18"/>
        <v>#REF!</v>
      </c>
      <c r="CC16" s="37" t="e">
        <f t="shared" si="19"/>
        <v>#REF!</v>
      </c>
      <c r="CD16" s="1" t="e">
        <f>'1'!#REF!</f>
        <v>#REF!</v>
      </c>
      <c r="CE16" s="1" t="e">
        <f>'1'!#REF!</f>
        <v>#REF!</v>
      </c>
      <c r="CF16" s="1" t="e">
        <f>'2'!#REF!</f>
        <v>#REF!</v>
      </c>
      <c r="CG16" s="1" t="e">
        <f>'2'!#REF!</f>
        <v>#REF!</v>
      </c>
      <c r="CH16" s="1" t="e">
        <f>'3'!#REF!</f>
        <v>#REF!</v>
      </c>
      <c r="CI16" s="1" t="e">
        <f>'8'!#REF!</f>
        <v>#REF!</v>
      </c>
      <c r="CJ16" s="1" t="e">
        <f t="shared" si="20"/>
        <v>#REF!</v>
      </c>
      <c r="CK16" s="37" t="e">
        <f t="shared" si="21"/>
        <v>#REF!</v>
      </c>
    </row>
    <row r="17" spans="1:89" hidden="1" x14ac:dyDescent="0.2">
      <c r="A17" s="1">
        <v>1980</v>
      </c>
      <c r="B17" s="1" t="e">
        <f>'1'!#REF!</f>
        <v>#REF!</v>
      </c>
      <c r="C17" s="1" t="e">
        <f>'1'!#REF!</f>
        <v>#REF!</v>
      </c>
      <c r="D17" s="1" t="e">
        <f>'2'!#REF!</f>
        <v>#REF!</v>
      </c>
      <c r="E17" s="1" t="e">
        <f>'2'!#REF!</f>
        <v>#REF!</v>
      </c>
      <c r="F17" s="1" t="e">
        <f>'3'!#REF!</f>
        <v>#REF!</v>
      </c>
      <c r="G17" s="1" t="e">
        <f>'8'!#REF!</f>
        <v>#REF!</v>
      </c>
      <c r="H17" s="1" t="e">
        <f t="shared" si="0"/>
        <v>#REF!</v>
      </c>
      <c r="I17" s="37" t="e">
        <f t="shared" si="1"/>
        <v>#REF!</v>
      </c>
      <c r="J17" s="1" t="e">
        <f>'1'!#REF!</f>
        <v>#REF!</v>
      </c>
      <c r="K17" s="1" t="e">
        <f>'1'!#REF!</f>
        <v>#REF!</v>
      </c>
      <c r="L17" s="1" t="e">
        <f>'2'!#REF!</f>
        <v>#REF!</v>
      </c>
      <c r="M17" s="1" t="e">
        <f>'2'!#REF!</f>
        <v>#REF!</v>
      </c>
      <c r="N17" s="1" t="e">
        <f>'3'!#REF!</f>
        <v>#REF!</v>
      </c>
      <c r="O17" s="1" t="e">
        <f>'8'!#REF!</f>
        <v>#REF!</v>
      </c>
      <c r="P17" s="1" t="e">
        <f t="shared" si="2"/>
        <v>#REF!</v>
      </c>
      <c r="Q17" s="37" t="e">
        <f t="shared" si="3"/>
        <v>#REF!</v>
      </c>
      <c r="R17" s="1" t="e">
        <f>'1'!#REF!</f>
        <v>#REF!</v>
      </c>
      <c r="S17" s="1" t="e">
        <f>'1'!#REF!</f>
        <v>#REF!</v>
      </c>
      <c r="T17" s="1" t="e">
        <f>'2'!#REF!</f>
        <v>#REF!</v>
      </c>
      <c r="U17" s="1" t="e">
        <f>'2'!#REF!</f>
        <v>#REF!</v>
      </c>
      <c r="V17" s="1" t="e">
        <f>'3'!#REF!</f>
        <v>#REF!</v>
      </c>
      <c r="W17" s="1" t="e">
        <f>'8'!#REF!</f>
        <v>#REF!</v>
      </c>
      <c r="X17" s="1" t="e">
        <f t="shared" si="4"/>
        <v>#REF!</v>
      </c>
      <c r="Y17" s="37" t="e">
        <f t="shared" si="5"/>
        <v>#REF!</v>
      </c>
      <c r="Z17" s="1" t="e">
        <f>'1'!#REF!</f>
        <v>#REF!</v>
      </c>
      <c r="AA17" s="1" t="e">
        <f>'1'!#REF!</f>
        <v>#REF!</v>
      </c>
      <c r="AB17" s="1" t="e">
        <f>'2'!#REF!</f>
        <v>#REF!</v>
      </c>
      <c r="AC17" s="1" t="e">
        <f>'2'!#REF!</f>
        <v>#REF!</v>
      </c>
      <c r="AD17" s="1" t="e">
        <f>'3'!#REF!</f>
        <v>#REF!</v>
      </c>
      <c r="AE17" s="1" t="e">
        <f>'8'!#REF!</f>
        <v>#REF!</v>
      </c>
      <c r="AF17" s="1" t="e">
        <f t="shared" si="6"/>
        <v>#REF!</v>
      </c>
      <c r="AG17" s="37" t="e">
        <f t="shared" si="7"/>
        <v>#REF!</v>
      </c>
      <c r="AH17" s="1" t="e">
        <f>'1'!#REF!</f>
        <v>#REF!</v>
      </c>
      <c r="AI17" s="1" t="e">
        <f>'1'!#REF!</f>
        <v>#REF!</v>
      </c>
      <c r="AJ17" s="1" t="e">
        <f>'2'!#REF!</f>
        <v>#REF!</v>
      </c>
      <c r="AK17" s="1" t="e">
        <f>'2'!#REF!</f>
        <v>#REF!</v>
      </c>
      <c r="AL17" s="1" t="e">
        <f>'3'!#REF!</f>
        <v>#REF!</v>
      </c>
      <c r="AM17" s="1" t="e">
        <f>'8'!#REF!</f>
        <v>#REF!</v>
      </c>
      <c r="AN17" s="1" t="e">
        <f t="shared" si="8"/>
        <v>#REF!</v>
      </c>
      <c r="AO17" s="37" t="e">
        <f t="shared" si="9"/>
        <v>#REF!</v>
      </c>
      <c r="AP17" s="1" t="e">
        <f>'1'!#REF!</f>
        <v>#REF!</v>
      </c>
      <c r="AQ17" s="1" t="e">
        <f>'1'!#REF!</f>
        <v>#REF!</v>
      </c>
      <c r="AR17" s="1" t="e">
        <f>'2'!#REF!</f>
        <v>#REF!</v>
      </c>
      <c r="AS17" s="1" t="e">
        <f>'2'!#REF!</f>
        <v>#REF!</v>
      </c>
      <c r="AT17" s="1" t="e">
        <f>'3'!#REF!</f>
        <v>#REF!</v>
      </c>
      <c r="AU17" s="1" t="e">
        <f>'8'!#REF!</f>
        <v>#REF!</v>
      </c>
      <c r="AV17" s="1" t="e">
        <f t="shared" si="10"/>
        <v>#REF!</v>
      </c>
      <c r="AW17" s="37" t="e">
        <f t="shared" si="11"/>
        <v>#REF!</v>
      </c>
      <c r="AX17" s="1" t="e">
        <f>'1'!#REF!</f>
        <v>#REF!</v>
      </c>
      <c r="AY17" s="1" t="e">
        <f>'1'!#REF!</f>
        <v>#REF!</v>
      </c>
      <c r="AZ17" s="1" t="e">
        <f>'2'!#REF!</f>
        <v>#REF!</v>
      </c>
      <c r="BA17" s="1" t="e">
        <f>'2'!#REF!</f>
        <v>#REF!</v>
      </c>
      <c r="BB17" s="1" t="e">
        <f>'3'!#REF!</f>
        <v>#REF!</v>
      </c>
      <c r="BC17" s="1" t="e">
        <f>'8'!#REF!</f>
        <v>#REF!</v>
      </c>
      <c r="BD17" s="1" t="e">
        <f t="shared" si="12"/>
        <v>#REF!</v>
      </c>
      <c r="BE17" s="37" t="e">
        <f t="shared" si="13"/>
        <v>#REF!</v>
      </c>
      <c r="BF17" s="1" t="e">
        <f>'1'!#REF!</f>
        <v>#REF!</v>
      </c>
      <c r="BG17" s="1" t="e">
        <f>'1'!#REF!</f>
        <v>#REF!</v>
      </c>
      <c r="BH17" s="1" t="e">
        <f>'2'!#REF!</f>
        <v>#REF!</v>
      </c>
      <c r="BI17" s="1" t="e">
        <f>'2'!#REF!</f>
        <v>#REF!</v>
      </c>
      <c r="BJ17" s="1" t="e">
        <f>'3'!#REF!</f>
        <v>#REF!</v>
      </c>
      <c r="BK17" s="1" t="e">
        <f>'8'!#REF!</f>
        <v>#REF!</v>
      </c>
      <c r="BL17" s="1" t="e">
        <f t="shared" si="14"/>
        <v>#REF!</v>
      </c>
      <c r="BM17" s="37" t="e">
        <f t="shared" si="15"/>
        <v>#REF!</v>
      </c>
      <c r="BN17" s="1" t="e">
        <f>'1'!#REF!</f>
        <v>#REF!</v>
      </c>
      <c r="BO17" s="1" t="e">
        <f>'1'!#REF!</f>
        <v>#REF!</v>
      </c>
      <c r="BP17" s="1" t="e">
        <f>'2'!#REF!</f>
        <v>#REF!</v>
      </c>
      <c r="BQ17" s="1" t="e">
        <f>'2'!#REF!</f>
        <v>#REF!</v>
      </c>
      <c r="BR17" s="1" t="e">
        <f>'3'!#REF!</f>
        <v>#REF!</v>
      </c>
      <c r="BS17" s="1" t="e">
        <f>'8'!#REF!</f>
        <v>#REF!</v>
      </c>
      <c r="BT17" s="1" t="e">
        <f t="shared" si="16"/>
        <v>#REF!</v>
      </c>
      <c r="BU17" s="37" t="e">
        <f t="shared" si="17"/>
        <v>#REF!</v>
      </c>
      <c r="BV17" s="1" t="e">
        <f>'1'!#REF!</f>
        <v>#REF!</v>
      </c>
      <c r="BW17" s="1" t="e">
        <f>'1'!#REF!</f>
        <v>#REF!</v>
      </c>
      <c r="BX17" s="1" t="e">
        <f>'2'!#REF!</f>
        <v>#REF!</v>
      </c>
      <c r="BY17" s="1" t="e">
        <f>'2'!#REF!</f>
        <v>#REF!</v>
      </c>
      <c r="BZ17" s="1" t="e">
        <f>'3'!#REF!</f>
        <v>#REF!</v>
      </c>
      <c r="CA17" s="1" t="e">
        <f>'8'!#REF!</f>
        <v>#REF!</v>
      </c>
      <c r="CB17" s="1" t="e">
        <f t="shared" si="18"/>
        <v>#REF!</v>
      </c>
      <c r="CC17" s="37" t="e">
        <f t="shared" si="19"/>
        <v>#REF!</v>
      </c>
      <c r="CD17" s="1" t="e">
        <f>'1'!#REF!</f>
        <v>#REF!</v>
      </c>
      <c r="CE17" s="1" t="e">
        <f>'1'!#REF!</f>
        <v>#REF!</v>
      </c>
      <c r="CF17" s="1" t="e">
        <f>'2'!#REF!</f>
        <v>#REF!</v>
      </c>
      <c r="CG17" s="1" t="e">
        <f>'2'!#REF!</f>
        <v>#REF!</v>
      </c>
      <c r="CH17" s="1" t="e">
        <f>'3'!#REF!</f>
        <v>#REF!</v>
      </c>
      <c r="CI17" s="1" t="e">
        <f>'8'!#REF!</f>
        <v>#REF!</v>
      </c>
      <c r="CJ17" s="1" t="e">
        <f t="shared" si="20"/>
        <v>#REF!</v>
      </c>
      <c r="CK17" s="37" t="e">
        <f t="shared" si="21"/>
        <v>#REF!</v>
      </c>
    </row>
    <row r="18" spans="1:89" hidden="1" x14ac:dyDescent="0.2">
      <c r="I18" s="37"/>
      <c r="Q18" s="37"/>
      <c r="Y18" s="37"/>
      <c r="AG18" s="37"/>
      <c r="AO18" s="37"/>
      <c r="AW18" s="37"/>
      <c r="BE18" s="37"/>
      <c r="BM18" s="37"/>
      <c r="BU18" s="37"/>
      <c r="CC18" s="37"/>
      <c r="CK18" s="37"/>
    </row>
    <row r="19" spans="1:89" x14ac:dyDescent="0.2">
      <c r="A19" s="1">
        <v>1981</v>
      </c>
      <c r="B19" s="6">
        <f>'1'!I6</f>
        <v>0.22855622692702268</v>
      </c>
      <c r="C19" s="6">
        <f>'1'!K6</f>
        <v>0.29016975267731054</v>
      </c>
      <c r="D19" s="6">
        <f>'2'!I6</f>
        <v>0.29564977295726375</v>
      </c>
      <c r="E19" s="6">
        <f>'2'!K6</f>
        <v>0.4228996971814053</v>
      </c>
      <c r="F19" s="6">
        <f>'3'!D6</f>
        <v>0.65072478891593244</v>
      </c>
      <c r="G19" s="6">
        <f>'8'!F5</f>
        <v>0.62595489699840745</v>
      </c>
      <c r="H19" s="6">
        <f>SUM(0.4*B19,0.1*D19,0.25*F19,0.25*G19)</f>
        <v>0.44015738954512046</v>
      </c>
      <c r="I19" s="225">
        <f>SUM(0.4*C19,0.1*E19,0.25*F19,0.25*G19)</f>
        <v>0.47752779226764974</v>
      </c>
      <c r="J19" s="6">
        <f>'1'!S6</f>
        <v>8.3333333333333301E-2</v>
      </c>
      <c r="K19" s="6">
        <f>'1'!U6</f>
        <v>8.333333333333362E-2</v>
      </c>
      <c r="L19" s="6">
        <f>'2'!S6</f>
        <v>0.20051081416394029</v>
      </c>
      <c r="M19" s="6">
        <f>'2'!U6</f>
        <v>0.29343759595670788</v>
      </c>
      <c r="N19" s="6">
        <f>'3'!G6</f>
        <v>0.42129949123814764</v>
      </c>
      <c r="O19" s="6">
        <f>'8'!K5</f>
        <v>0.38049438369190108</v>
      </c>
      <c r="P19" s="6">
        <f>SUM(0.4*J19,0.1*L19,0.25*N19,0.25*O19)</f>
        <v>0.25383288348223954</v>
      </c>
      <c r="Q19" s="225">
        <f>SUM(0.4*K19,0.1*M19,0.25*N19,0.25*O19)</f>
        <v>0.26312556166151641</v>
      </c>
      <c r="R19" s="6">
        <f>'1'!AC6</f>
        <v>0.19355243156938678</v>
      </c>
      <c r="S19" s="6">
        <f>'1'!AE6</f>
        <v>0.24421963853166387</v>
      </c>
      <c r="T19" s="6">
        <f>'2'!AC6</f>
        <v>9.4398603876853462E-2</v>
      </c>
      <c r="U19" s="6">
        <f>'2'!AE6</f>
        <v>0.10657905997884377</v>
      </c>
      <c r="V19" s="6">
        <f>'3'!J6</f>
        <v>0.45319909866921176</v>
      </c>
      <c r="W19" s="6">
        <f>'8'!P5</f>
        <v>0.39838076070079226</v>
      </c>
      <c r="X19" s="6">
        <f>SUM(0.4*R19,0.1*T19,0.25*V19,0.25*W19)</f>
        <v>0.2997557978579411</v>
      </c>
      <c r="Y19" s="225">
        <f>SUM(0.4*S19,0.1*U19,0.25*V19,0.25*W19)</f>
        <v>0.32124072625305095</v>
      </c>
      <c r="Z19" s="6">
        <f>'1'!AM6</f>
        <v>0.23635211378115314</v>
      </c>
      <c r="AA19" s="6">
        <f>'1'!AO6</f>
        <v>0.30011226916759648</v>
      </c>
      <c r="AB19" s="6">
        <f>'2'!AM6</f>
        <v>0.171071306275657</v>
      </c>
      <c r="AC19" s="6">
        <f>'2'!AO6</f>
        <v>0.24707646382656726</v>
      </c>
      <c r="AD19" s="6">
        <f>'3'!M6</f>
        <v>0.54139369959896888</v>
      </c>
      <c r="AE19" s="6">
        <f>'8'!U5</f>
        <v>0.55912567373291999</v>
      </c>
      <c r="AF19" s="6">
        <f>SUM(0.4*Z19,0.1*AB19,0.25*AD19,0.25*AE19)</f>
        <v>0.38677781947299916</v>
      </c>
      <c r="AG19" s="225">
        <f>SUM(0.4*AA19,0.1*AC19,0.25*AD19,0.25*AE19)</f>
        <v>0.41988239738266753</v>
      </c>
      <c r="AH19" s="6">
        <f>'1'!AW6</f>
        <v>0.10383773555147313</v>
      </c>
      <c r="AI19" s="6">
        <f>'1'!AY6</f>
        <v>0.11536603976361244</v>
      </c>
      <c r="AJ19" s="6">
        <f>'2'!AW6</f>
        <v>0.20692964729959917</v>
      </c>
      <c r="AK19" s="6">
        <f>'2'!AY6</f>
        <v>0.30309355904629071</v>
      </c>
      <c r="AL19" s="6">
        <f>'3'!P6</f>
        <v>0.37538223427129974</v>
      </c>
      <c r="AM19" s="6">
        <f>'8'!Z5</f>
        <v>0.50172860020936871</v>
      </c>
      <c r="AN19" s="6">
        <f>SUM(0.4*AH19,0.1*AJ19,0.25*AL19,0.25*AM19)</f>
        <v>0.28150576757071633</v>
      </c>
      <c r="AO19" s="225">
        <f>SUM(0.4*AI19,0.1*AK19,0.25*AL19,0.25*AM19)</f>
        <v>0.29573348043024117</v>
      </c>
      <c r="AP19" s="6">
        <f>'1'!BG6</f>
        <v>0.15469501490718091</v>
      </c>
      <c r="AQ19" s="6">
        <f>'1'!BI6</f>
        <v>0.19050890576694302</v>
      </c>
      <c r="AR19" s="6">
        <f>'2'!BG6</f>
        <v>0.20974520615025102</v>
      </c>
      <c r="AS19" s="6">
        <f>'2'!BI6</f>
        <v>0.30728119615423544</v>
      </c>
      <c r="AT19" s="6">
        <f>'3'!S6</f>
        <v>0.61495347835709069</v>
      </c>
      <c r="AU19" s="6">
        <f>'8'!AE5</f>
        <v>0.56685795313967458</v>
      </c>
      <c r="AV19" s="6">
        <f>SUM(0.4*AP19,0.1*AR19,0.25*AT19,0.25*AU19)</f>
        <v>0.37830538445208878</v>
      </c>
      <c r="AW19" s="225">
        <f>SUM(0.4*AQ19,0.1*AS19,0.25*AT19,0.25*AU19)</f>
        <v>0.4023845397963921</v>
      </c>
      <c r="AX19" s="6">
        <f>'1'!BQ6</f>
        <v>0.22700111072672866</v>
      </c>
      <c r="AY19" s="6">
        <f>'1'!BS6</f>
        <v>0.28817411170784407</v>
      </c>
      <c r="AZ19" s="6">
        <f>'2'!BQ6</f>
        <v>0.27124185497371467</v>
      </c>
      <c r="BA19" s="6">
        <f>'2'!BS6</f>
        <v>0.39222035298893454</v>
      </c>
      <c r="BB19" s="6">
        <f>'3'!V6</f>
        <v>0.7571122641928768</v>
      </c>
      <c r="BC19" s="6">
        <f>'8'!AJ5</f>
        <v>0.67365375622020385</v>
      </c>
      <c r="BD19" s="6">
        <f>SUM(0.4*AX19,0.1*AZ19,0.25*BB19,0.25*BC19)</f>
        <v>0.47561613489133309</v>
      </c>
      <c r="BE19" s="225">
        <f>SUM(0.4*AY19,0.1*BA19,0.25*BB19,0.25*BC19)</f>
        <v>0.51218318508530125</v>
      </c>
      <c r="BF19" s="6">
        <f>'1'!CA6</f>
        <v>0.19364386041116829</v>
      </c>
      <c r="BG19" s="6">
        <f>'1'!CC6</f>
        <v>0.24434255500133914</v>
      </c>
      <c r="BH19" s="6">
        <f>'2'!CA6</f>
        <v>0.30673406073914156</v>
      </c>
      <c r="BI19" s="6">
        <f>'2'!CC6</f>
        <v>0.43633728544058742</v>
      </c>
      <c r="BJ19" s="6">
        <f>'3'!Y6</f>
        <v>0.60661143942591811</v>
      </c>
      <c r="BK19" s="6">
        <f>'8'!AO5</f>
        <v>0.60457915712560439</v>
      </c>
      <c r="BL19" s="6">
        <f>SUM(0.4*BF19,0.1*BH19,0.25*BJ19,0.25*BK19)</f>
        <v>0.41092859937626214</v>
      </c>
      <c r="BM19" s="225">
        <f>SUM(0.4*BG19,0.1*BI19,0.25*BJ19,0.25*BK19)</f>
        <v>0.44416839968247501</v>
      </c>
      <c r="BN19" s="6">
        <f>'1'!CK6</f>
        <v>0.24342414883091687</v>
      </c>
      <c r="BO19" s="6">
        <f>'1'!CM6</f>
        <v>0.30904383423621173</v>
      </c>
      <c r="BP19" s="6">
        <f>'2'!CK6</f>
        <v>0.39263875713973423</v>
      </c>
      <c r="BQ19" s="6">
        <f>'2'!CM6</f>
        <v>0.53149725559357086</v>
      </c>
      <c r="BR19" s="6">
        <f>'3'!AB6</f>
        <v>0.41999611782036317</v>
      </c>
      <c r="BS19" s="6">
        <f>'8'!AT5</f>
        <v>0.71066294543826092</v>
      </c>
      <c r="BT19" s="6">
        <f>SUM(0.4*BN19,0.1*BP19,0.25*BR19,0.25*BS19)</f>
        <v>0.41929830106099619</v>
      </c>
      <c r="BU19" s="225">
        <f>SUM(0.4*BO19,0.1*BQ19,0.25*BR19,0.25*BS19)</f>
        <v>0.45943202506849784</v>
      </c>
      <c r="BV19" s="6">
        <f>'1'!CU6</f>
        <v>0.37154969145191169</v>
      </c>
      <c r="BW19" s="6">
        <f>'1'!CW6</f>
        <v>0.45799834761365654</v>
      </c>
      <c r="BX19" s="6">
        <f>'2'!CU6</f>
        <v>0.75711062456486744</v>
      </c>
      <c r="BY19" s="6">
        <f>'2'!CW6</f>
        <v>0.82290106045897293</v>
      </c>
      <c r="BZ19" s="6">
        <f>'3'!AE6</f>
        <v>0.71003453496516822</v>
      </c>
      <c r="CA19" s="6">
        <f>'8'!AY5</f>
        <v>0.70559797367351884</v>
      </c>
      <c r="CB19" s="6">
        <f>SUM(0.4*BV19,0.1*BX19,0.25*BZ19,0.25*CA19)</f>
        <v>0.57823906619692322</v>
      </c>
      <c r="CC19" s="225">
        <f>SUM(0.4*BW19,0.1*BY19,0.25*BZ19,0.25*CA19)</f>
        <v>0.61939757225103165</v>
      </c>
      <c r="CD19" s="6">
        <f>'1'!DE6</f>
        <v>0.32003882210631091</v>
      </c>
      <c r="CE19" s="6">
        <f>'1'!DG6</f>
        <v>0.40084755507281628</v>
      </c>
      <c r="CF19" s="6">
        <f>'2'!DE6</f>
        <v>0.29230393432824525</v>
      </c>
      <c r="CG19" s="6">
        <f>'2'!DG6</f>
        <v>0.41878451976792364</v>
      </c>
      <c r="CH19" s="6">
        <f>'3'!AH6</f>
        <v>0.68714473657084385</v>
      </c>
      <c r="CI19" s="6">
        <f>'8'!BD5</f>
        <v>0.5924414995737588</v>
      </c>
      <c r="CJ19" s="6">
        <f>SUM(0.4*CD19,0.1*CF19,0.25*CH19,0.25*CI19)</f>
        <v>0.47714248131149956</v>
      </c>
      <c r="CK19" s="225">
        <f>SUM(0.4*CE19,0.1*CG19,0.25*CH19,0.25*CI19)</f>
        <v>0.52211403304206949</v>
      </c>
    </row>
    <row r="20" spans="1:89" x14ac:dyDescent="0.2">
      <c r="A20" s="1">
        <v>1982</v>
      </c>
      <c r="B20" s="6">
        <f>'1'!I7</f>
        <v>0.2099339810260123</v>
      </c>
      <c r="C20" s="6">
        <f>'1'!K7</f>
        <v>0.26599668162027623</v>
      </c>
      <c r="D20" s="6">
        <f>'2'!I7</f>
        <v>0.28198541270130134</v>
      </c>
      <c r="E20" s="6">
        <f>'2'!K7</f>
        <v>0.40591527466208865</v>
      </c>
      <c r="F20" s="6">
        <f>'3'!D7</f>
        <v>0.64627866205327489</v>
      </c>
      <c r="G20" s="6">
        <f>'8'!F6</f>
        <v>0.59191032274143607</v>
      </c>
      <c r="H20" s="6">
        <f t="shared" ref="H20:H48" si="22">SUM(0.4*B20,0.1*D20,0.25*F20,0.25*G20)</f>
        <v>0.42171937987921282</v>
      </c>
      <c r="I20" s="225">
        <f t="shared" ref="I20:I48" si="23">SUM(0.4*C20,0.1*E20,0.25*F20,0.25*G20)</f>
        <v>0.45653744631299709</v>
      </c>
      <c r="J20" s="6">
        <f>'1'!S7</f>
        <v>8.576411313269626E-2</v>
      </c>
      <c r="K20" s="6">
        <f>'1'!U7</f>
        <v>8.7186822236021089E-2</v>
      </c>
      <c r="L20" s="6">
        <f>'2'!S7</f>
        <v>0.18783087017981101</v>
      </c>
      <c r="M20" s="6">
        <f>'2'!U7</f>
        <v>0.27390061304506685</v>
      </c>
      <c r="N20" s="6">
        <f>'3'!G7</f>
        <v>0.38102361691188397</v>
      </c>
      <c r="O20" s="6">
        <f>'8'!K6</f>
        <v>0.3803095512686146</v>
      </c>
      <c r="P20" s="6">
        <f t="shared" ref="P20:P48" si="24">SUM(0.4*J20,0.1*L20,0.25*N20,0.25*O20)</f>
        <v>0.24342202431618426</v>
      </c>
      <c r="Q20" s="225">
        <f t="shared" ref="Q20:Q48" si="25">SUM(0.4*K20,0.1*M20,0.25*N20,0.25*O20)</f>
        <v>0.25259808224403973</v>
      </c>
      <c r="R20" s="6">
        <f>'1'!AC7</f>
        <v>0.16916993190547638</v>
      </c>
      <c r="S20" s="6">
        <f>'1'!AE7</f>
        <v>0.21086796659675036</v>
      </c>
      <c r="T20" s="6">
        <f>'2'!AC7</f>
        <v>9.408328171951863E-2</v>
      </c>
      <c r="U20" s="6">
        <f>'2'!AE7</f>
        <v>0.10592877921836535</v>
      </c>
      <c r="V20" s="6">
        <f>'3'!J7</f>
        <v>0.5813585419400864</v>
      </c>
      <c r="W20" s="6">
        <f>'8'!P6</f>
        <v>0.45848296831831586</v>
      </c>
      <c r="X20" s="6">
        <f t="shared" ref="X20:X48" si="26">SUM(0.4*R20,0.1*T20,0.25*V20,0.25*W20)</f>
        <v>0.33703667849874297</v>
      </c>
      <c r="Y20" s="225">
        <f t="shared" ref="Y20:Y48" si="27">SUM(0.4*S20,0.1*U20,0.25*V20,0.25*W20)</f>
        <v>0.35490044212513727</v>
      </c>
      <c r="Z20" s="6">
        <f>'1'!AM7</f>
        <v>0.22052210377858314</v>
      </c>
      <c r="AA20" s="6">
        <f>'1'!AO7</f>
        <v>0.27981505505463489</v>
      </c>
      <c r="AB20" s="6">
        <f>'2'!AM7</f>
        <v>0.16225883117587694</v>
      </c>
      <c r="AC20" s="6">
        <f>'2'!AO7</f>
        <v>0.23248288245701082</v>
      </c>
      <c r="AD20" s="6">
        <f>'3'!M7</f>
        <v>0.53433471882332306</v>
      </c>
      <c r="AE20" s="6">
        <f>'8'!U6</f>
        <v>0.5758799188002075</v>
      </c>
      <c r="AF20" s="6">
        <f t="shared" ref="AF20:AF48" si="28">SUM(0.4*Z20,0.1*AB20,0.25*AD20,0.25*AE20)</f>
        <v>0.38198838403490359</v>
      </c>
      <c r="AG20" s="225">
        <f t="shared" ref="AG20:AG48" si="29">SUM(0.4*AA20,0.1*AC20,0.25*AD20,0.25*AE20)</f>
        <v>0.41272796967343772</v>
      </c>
      <c r="AH20" s="6">
        <f>'1'!AW7</f>
        <v>0.11636718437959574</v>
      </c>
      <c r="AI20" s="6">
        <f>'1'!AY7</f>
        <v>0.13442903889005384</v>
      </c>
      <c r="AJ20" s="6">
        <f>'2'!AW7</f>
        <v>0.19032654655500889</v>
      </c>
      <c r="AK20" s="6">
        <f>'2'!AY7</f>
        <v>0.27779578496921392</v>
      </c>
      <c r="AL20" s="6">
        <f>'3'!P7</f>
        <v>0.38241103058605641</v>
      </c>
      <c r="AM20" s="6">
        <f>'8'!Z6</f>
        <v>0.4592386021471625</v>
      </c>
      <c r="AN20" s="6">
        <f t="shared" ref="AN20:AN48" si="30">SUM(0.4*AH20,0.1*AJ20,0.25*AL20,0.25*AM20)</f>
        <v>0.27599193659064392</v>
      </c>
      <c r="AO20" s="225">
        <f t="shared" ref="AO20:AO48" si="31">SUM(0.4*AI20,0.1*AK20,0.25*AL20,0.25*AM20)</f>
        <v>0.29196360223624762</v>
      </c>
      <c r="AP20" s="6">
        <f>'1'!BG7</f>
        <v>0.13612986867887911</v>
      </c>
      <c r="AQ20" s="6">
        <f>'1'!BI7</f>
        <v>0.16375183111253819</v>
      </c>
      <c r="AR20" s="6">
        <f>'2'!BG7</f>
        <v>0.20545007112931893</v>
      </c>
      <c r="AS20" s="6">
        <f>'2'!BI7</f>
        <v>0.3008813531070208</v>
      </c>
      <c r="AT20" s="6">
        <f>'3'!S7</f>
        <v>0.63820411894579843</v>
      </c>
      <c r="AU20" s="6">
        <f>'8'!AE6</f>
        <v>0.55724792499540998</v>
      </c>
      <c r="AV20" s="6">
        <f t="shared" ref="AV20:AV48" si="32">SUM(0.4*AP20,0.1*AR20,0.25*AT20,0.25*AU20)</f>
        <v>0.37385996556978562</v>
      </c>
      <c r="AW20" s="225">
        <f t="shared" ref="AW20:AW48" si="33">SUM(0.4*AQ20,0.1*AS20,0.25*AT20,0.25*AU20)</f>
        <v>0.3944518787410195</v>
      </c>
      <c r="AX20" s="6">
        <f>'1'!BQ7</f>
        <v>0.21010471566556452</v>
      </c>
      <c r="AY20" s="6">
        <f>'1'!BS7</f>
        <v>0.26622108165240477</v>
      </c>
      <c r="AZ20" s="6">
        <f>'2'!BQ7</f>
        <v>0.26331815230825811</v>
      </c>
      <c r="BA20" s="6">
        <f>'2'!BS7</f>
        <v>0.38191875817353438</v>
      </c>
      <c r="BB20" s="6">
        <f>'3'!V7</f>
        <v>0.7374033775809552</v>
      </c>
      <c r="BC20" s="6">
        <f>'8'!AJ6</f>
        <v>0.62254807487626407</v>
      </c>
      <c r="BD20" s="6">
        <f t="shared" ref="BD20:BD48" si="34">SUM(0.4*AX20,0.1*AZ20,0.25*BB20,0.25*BC20)</f>
        <v>0.45036156461135646</v>
      </c>
      <c r="BE20" s="225">
        <f t="shared" ref="BE20:BE48" si="35">SUM(0.4*AY20,0.1*BA20,0.25*BB20,0.25*BC20)</f>
        <v>0.48466817159262021</v>
      </c>
      <c r="BF20" s="6">
        <f>'1'!CA7</f>
        <v>0.20784255942598032</v>
      </c>
      <c r="BG20" s="6">
        <f>'1'!CC7</f>
        <v>0.26324363953635949</v>
      </c>
      <c r="BH20" s="6">
        <f>'2'!CA7</f>
        <v>0.29075451945128789</v>
      </c>
      <c r="BI20" s="6">
        <f>'2'!CC7</f>
        <v>0.41686936756562093</v>
      </c>
      <c r="BJ20" s="6">
        <f>'3'!Y7</f>
        <v>0.63897389897284362</v>
      </c>
      <c r="BK20" s="6">
        <f>'8'!AO6</f>
        <v>0.61713976413925464</v>
      </c>
      <c r="BL20" s="6">
        <f t="shared" ref="BL20:BL48" si="36">SUM(0.4*BF20,0.1*BH20,0.25*BJ20,0.25*BK20)</f>
        <v>0.42624089149354549</v>
      </c>
      <c r="BM20" s="225">
        <f t="shared" ref="BM20:BM48" si="37">SUM(0.4*BG20,0.1*BI20,0.25*BJ20,0.25*BK20)</f>
        <v>0.46101280834913044</v>
      </c>
      <c r="BN20" s="6">
        <f>'1'!CK7</f>
        <v>0.21777414894255226</v>
      </c>
      <c r="BO20" s="6">
        <f>'1'!CM7</f>
        <v>0.27624772079340393</v>
      </c>
      <c r="BP20" s="6">
        <f>'2'!CK7</f>
        <v>0.38268404680910456</v>
      </c>
      <c r="BQ20" s="6">
        <f>'2'!CM7</f>
        <v>0.52120223971094404</v>
      </c>
      <c r="BR20" s="6">
        <f>'3'!AB7</f>
        <v>0.55197358212397629</v>
      </c>
      <c r="BS20" s="6">
        <f>'8'!AT6</f>
        <v>0.75045910657978931</v>
      </c>
      <c r="BT20" s="6">
        <f t="shared" ref="BT20:BT48" si="38">SUM(0.4*BN20,0.1*BP20,0.25*BR20,0.25*BS20)</f>
        <v>0.4509862364338727</v>
      </c>
      <c r="BU20" s="225">
        <f t="shared" ref="BU20:BU48" si="39">SUM(0.4*BO20,0.1*BQ20,0.25*BR20,0.25*BS20)</f>
        <v>0.48822748446439734</v>
      </c>
      <c r="BV20" s="6">
        <f>'1'!CU7</f>
        <v>0.34960238516999886</v>
      </c>
      <c r="BW20" s="6">
        <f>'1'!CW7</f>
        <v>0.43406068972667855</v>
      </c>
      <c r="BX20" s="6">
        <f>'2'!CU7</f>
        <v>0.72008214577601226</v>
      </c>
      <c r="BY20" s="6">
        <f>'2'!CW7</f>
        <v>0.79890840597417967</v>
      </c>
      <c r="BZ20" s="6">
        <f>'3'!AE7</f>
        <v>0.72570209450219292</v>
      </c>
      <c r="CA20" s="6">
        <f>'8'!AY6</f>
        <v>0.63845936057316943</v>
      </c>
      <c r="CB20" s="6">
        <f t="shared" ref="CB20:CB48" si="40">SUM(0.4*BV20,0.1*BX20,0.25*BZ20,0.25*CA20)</f>
        <v>0.55288953241444139</v>
      </c>
      <c r="CC20" s="225">
        <f t="shared" ref="CC20:CC48" si="41">SUM(0.4*BW20,0.1*BY20,0.25*BZ20,0.25*CA20)</f>
        <v>0.59455548025692995</v>
      </c>
      <c r="CD20" s="6">
        <f>'1'!DE7</f>
        <v>0.27078129934780187</v>
      </c>
      <c r="CE20" s="6">
        <f>'1'!DG7</f>
        <v>0.34283611392794583</v>
      </c>
      <c r="CF20" s="6">
        <f>'2'!DE7</f>
        <v>0.27284072135891796</v>
      </c>
      <c r="CG20" s="6">
        <f>'2'!DG7</f>
        <v>0.39427806311188218</v>
      </c>
      <c r="CH20" s="6">
        <f>'3'!AH7</f>
        <v>0.59448454118723393</v>
      </c>
      <c r="CI20" s="6">
        <f>'8'!BD6</f>
        <v>0.53485031364528945</v>
      </c>
      <c r="CJ20" s="6">
        <f t="shared" ref="CJ20:CJ48" si="42">SUM(0.4*CD20,0.1*CF20,0.25*CH20,0.25*CI20)</f>
        <v>0.41793030558314337</v>
      </c>
      <c r="CK20" s="225">
        <f t="shared" ref="CK20:CK48" si="43">SUM(0.4*CE20,0.1*CG20,0.25*CH20,0.25*CI20)</f>
        <v>0.45889596559049739</v>
      </c>
    </row>
    <row r="21" spans="1:89" x14ac:dyDescent="0.2">
      <c r="A21" s="1">
        <v>1983</v>
      </c>
      <c r="B21" s="6">
        <f>'1'!I8</f>
        <v>0.21891686840267188</v>
      </c>
      <c r="C21" s="6">
        <f>'1'!K8</f>
        <v>0.27773277635273891</v>
      </c>
      <c r="D21" s="6">
        <f>'2'!I8</f>
        <v>0.28456708024175076</v>
      </c>
      <c r="E21" s="6">
        <f>'2'!K8</f>
        <v>0.4091607388270404</v>
      </c>
      <c r="F21" s="6">
        <f>'3'!D8</f>
        <v>0.62824081680858057</v>
      </c>
      <c r="G21" s="6">
        <f>'8'!F7</f>
        <v>0.5674325610182489</v>
      </c>
      <c r="H21" s="6">
        <f t="shared" si="22"/>
        <v>0.41494179984195123</v>
      </c>
      <c r="I21" s="225">
        <f t="shared" si="23"/>
        <v>0.45092752888050702</v>
      </c>
      <c r="J21" s="6">
        <f>'1'!S8</f>
        <v>0.10280492796075918</v>
      </c>
      <c r="K21" s="6">
        <f>'1'!U8</f>
        <v>0.11377773550713685</v>
      </c>
      <c r="L21" s="6">
        <f>'2'!S8</f>
        <v>0.18029366667522784</v>
      </c>
      <c r="M21" s="6">
        <f>'2'!U8</f>
        <v>0.2619831545176991</v>
      </c>
      <c r="N21" s="6">
        <f>'3'!G8</f>
        <v>0.22352961868580279</v>
      </c>
      <c r="O21" s="6">
        <f>'8'!K7</f>
        <v>0.29444442592226522</v>
      </c>
      <c r="P21" s="6">
        <f t="shared" si="24"/>
        <v>0.18864484900384348</v>
      </c>
      <c r="Q21" s="225">
        <f t="shared" si="25"/>
        <v>0.20120292080664165</v>
      </c>
      <c r="R21" s="6">
        <f>'1'!AC8</f>
        <v>0.17608864114069475</v>
      </c>
      <c r="S21" s="6">
        <f>'1'!AE8</f>
        <v>0.22044948340131162</v>
      </c>
      <c r="T21" s="6">
        <f>'2'!AC8</f>
        <v>8.9376714697314744E-2</v>
      </c>
      <c r="U21" s="6">
        <f>'2'!AE8</f>
        <v>9.6139053347163383E-2</v>
      </c>
      <c r="V21" s="6">
        <f>'3'!J8</f>
        <v>0.6880739475007781</v>
      </c>
      <c r="W21" s="6">
        <f>'8'!P7</f>
        <v>0.52607768938568011</v>
      </c>
      <c r="X21" s="6">
        <f t="shared" si="26"/>
        <v>0.38291103714762387</v>
      </c>
      <c r="Y21" s="225">
        <f t="shared" si="27"/>
        <v>0.40133160791685552</v>
      </c>
      <c r="Z21" s="6">
        <f>'1'!AM8</f>
        <v>0.21562112312133219</v>
      </c>
      <c r="AA21" s="6">
        <f>'1'!AO8</f>
        <v>0.27344346513470213</v>
      </c>
      <c r="AB21" s="6">
        <f>'2'!AM8</f>
        <v>0.15779494135760472</v>
      </c>
      <c r="AC21" s="6">
        <f>'2'!AO8</f>
        <v>0.22495492669246742</v>
      </c>
      <c r="AD21" s="6">
        <f>'3'!M8</f>
        <v>0.5728518599705501</v>
      </c>
      <c r="AE21" s="6">
        <f>'8'!U7</f>
        <v>0.56440829791004155</v>
      </c>
      <c r="AF21" s="6">
        <f t="shared" si="28"/>
        <v>0.38634298285444124</v>
      </c>
      <c r="AG21" s="225">
        <f t="shared" si="29"/>
        <v>0.41618791819327555</v>
      </c>
      <c r="AH21" s="6">
        <f>'1'!AW8</f>
        <v>0.13191197152421899</v>
      </c>
      <c r="AI21" s="6">
        <f>'1'!AY8</f>
        <v>0.15756791676011939</v>
      </c>
      <c r="AJ21" s="6">
        <f>'2'!AW8</f>
        <v>0.17865006814328241</v>
      </c>
      <c r="AK21" s="6">
        <f>'2'!AY8</f>
        <v>0.25935309451482313</v>
      </c>
      <c r="AL21" s="6">
        <f>'3'!P8</f>
        <v>0.32176351987016738</v>
      </c>
      <c r="AM21" s="6">
        <f>'8'!Z7</f>
        <v>0.38651343288977136</v>
      </c>
      <c r="AN21" s="6">
        <f t="shared" si="30"/>
        <v>0.24769903361400053</v>
      </c>
      <c r="AO21" s="225">
        <f t="shared" si="31"/>
        <v>0.26603171434551476</v>
      </c>
      <c r="AP21" s="6">
        <f>'1'!BG8</f>
        <v>0.15445664914054213</v>
      </c>
      <c r="AQ21" s="6">
        <f>'1'!BI8</f>
        <v>0.19017002096164415</v>
      </c>
      <c r="AR21" s="6">
        <f>'2'!BG8</f>
        <v>0.20379822385173746</v>
      </c>
      <c r="AS21" s="6">
        <f>'2'!BI8</f>
        <v>0.29840203768433138</v>
      </c>
      <c r="AT21" s="6">
        <f>'3'!S8</f>
        <v>0.63916433540779893</v>
      </c>
      <c r="AU21" s="6">
        <f>'8'!AE7</f>
        <v>0.56548570606449444</v>
      </c>
      <c r="AV21" s="6">
        <f t="shared" si="32"/>
        <v>0.38332499240946394</v>
      </c>
      <c r="AW21" s="225">
        <f t="shared" si="33"/>
        <v>0.40707072252116411</v>
      </c>
      <c r="AX21" s="6">
        <f>'1'!BQ8</f>
        <v>0.2198678357781356</v>
      </c>
      <c r="AY21" s="6">
        <f>'1'!BS8</f>
        <v>0.27896689440113709</v>
      </c>
      <c r="AZ21" s="6">
        <f>'2'!BQ8</f>
        <v>0.25873879680957479</v>
      </c>
      <c r="BA21" s="6">
        <f>'2'!BS8</f>
        <v>0.37588466653241709</v>
      </c>
      <c r="BB21" s="6">
        <f>'3'!V8</f>
        <v>0.6997460881611699</v>
      </c>
      <c r="BC21" s="6">
        <f>'8'!AJ7</f>
        <v>0.58701614734613494</v>
      </c>
      <c r="BD21" s="6">
        <f t="shared" si="34"/>
        <v>0.43551157286903797</v>
      </c>
      <c r="BE21" s="225">
        <f t="shared" si="35"/>
        <v>0.47086578329052275</v>
      </c>
      <c r="BF21" s="6">
        <f>'1'!CA8</f>
        <v>0.21897811831832023</v>
      </c>
      <c r="BG21" s="6">
        <f>'1'!CC8</f>
        <v>0.27781231102081372</v>
      </c>
      <c r="BH21" s="6">
        <f>'2'!CA8</f>
        <v>0.28153215416718363</v>
      </c>
      <c r="BI21" s="6">
        <f>'2'!CC8</f>
        <v>0.40534368449809127</v>
      </c>
      <c r="BJ21" s="6">
        <f>'3'!Y8</f>
        <v>0.63301146756718729</v>
      </c>
      <c r="BK21" s="6">
        <f>'8'!AO7</f>
        <v>0.52863424002318049</v>
      </c>
      <c r="BL21" s="6">
        <f t="shared" si="36"/>
        <v>0.4061558896416384</v>
      </c>
      <c r="BM21" s="225">
        <f t="shared" si="37"/>
        <v>0.44207071975572659</v>
      </c>
      <c r="BN21" s="6">
        <f>'1'!CK8</f>
        <v>0.22107953948763392</v>
      </c>
      <c r="BO21" s="6">
        <f>'1'!CM8</f>
        <v>0.28053709932212995</v>
      </c>
      <c r="BP21" s="6">
        <f>'2'!CK8</f>
        <v>0.41621240773002438</v>
      </c>
      <c r="BQ21" s="6">
        <f>'2'!CM8</f>
        <v>0.55520403937316731</v>
      </c>
      <c r="BR21" s="6">
        <f>'3'!AB8</f>
        <v>0.55825948432648453</v>
      </c>
      <c r="BS21" s="6">
        <f>'8'!AT7</f>
        <v>0.73680882694052219</v>
      </c>
      <c r="BT21" s="6">
        <f t="shared" si="38"/>
        <v>0.45382013438480773</v>
      </c>
      <c r="BU21" s="225">
        <f t="shared" si="39"/>
        <v>0.49150232148292039</v>
      </c>
      <c r="BV21" s="6">
        <f>'1'!CU8</f>
        <v>0.35321180124220747</v>
      </c>
      <c r="BW21" s="6">
        <f>'1'!CW8</f>
        <v>0.43803846820573983</v>
      </c>
      <c r="BX21" s="6">
        <f>'2'!CU8</f>
        <v>0.80544827402279584</v>
      </c>
      <c r="BY21" s="6">
        <f>'2'!CW8</f>
        <v>0.85286257679070765</v>
      </c>
      <c r="BZ21" s="6">
        <f>'3'!AE8</f>
        <v>0.59956678188762991</v>
      </c>
      <c r="CA21" s="6">
        <f>'8'!AY7</f>
        <v>0.56538274168460279</v>
      </c>
      <c r="CB21" s="6">
        <f t="shared" si="40"/>
        <v>0.51306692879222071</v>
      </c>
      <c r="CC21" s="225">
        <f t="shared" si="41"/>
        <v>0.55173902585442491</v>
      </c>
      <c r="CD21" s="6">
        <f>'1'!DE8</f>
        <v>0.26385742606965473</v>
      </c>
      <c r="CE21" s="6">
        <f>'1'!DG8</f>
        <v>0.33439478543530721</v>
      </c>
      <c r="CF21" s="6">
        <f>'2'!DE8</f>
        <v>0.26698161769128126</v>
      </c>
      <c r="CG21" s="6">
        <f>'2'!DG8</f>
        <v>0.38670330366230415</v>
      </c>
      <c r="CH21" s="6">
        <f>'3'!AH8</f>
        <v>0.64937076867442678</v>
      </c>
      <c r="CI21" s="6">
        <f>'8'!BD7</f>
        <v>0.55382908720877622</v>
      </c>
      <c r="CJ21" s="6">
        <f t="shared" si="42"/>
        <v>0.43304109616779074</v>
      </c>
      <c r="CK21" s="225">
        <f t="shared" si="43"/>
        <v>0.47322820851115399</v>
      </c>
    </row>
    <row r="22" spans="1:89" x14ac:dyDescent="0.2">
      <c r="A22" s="1">
        <v>1984</v>
      </c>
      <c r="B22" s="6">
        <f>'1'!I9</f>
        <v>0.23749361818177853</v>
      </c>
      <c r="C22" s="6">
        <f>'1'!K9</f>
        <v>0.30155952983517825</v>
      </c>
      <c r="D22" s="6">
        <f>'2'!I9</f>
        <v>0.28045124753826811</v>
      </c>
      <c r="E22" s="6">
        <f>'2'!K9</f>
        <v>0.40397841670111811</v>
      </c>
      <c r="F22" s="6">
        <f>'3'!D9</f>
        <v>0.60038366838972657</v>
      </c>
      <c r="G22" s="6">
        <f>'8'!F8</f>
        <v>0.58602380078703631</v>
      </c>
      <c r="H22" s="6">
        <f t="shared" si="22"/>
        <v>0.41964443932072892</v>
      </c>
      <c r="I22" s="225">
        <f t="shared" si="23"/>
        <v>0.45762352089837388</v>
      </c>
      <c r="J22" s="6">
        <f>'1'!S9</f>
        <v>0.131387694763201</v>
      </c>
      <c r="K22" s="6">
        <f>'1'!U9</f>
        <v>0.15679649077775021</v>
      </c>
      <c r="L22" s="6">
        <f>'2'!S9</f>
        <v>0.18189933839720671</v>
      </c>
      <c r="M22" s="6">
        <f>'2'!U9</f>
        <v>0.26454159703113139</v>
      </c>
      <c r="N22" s="6">
        <f>'3'!G9</f>
        <v>0.30325804975297538</v>
      </c>
      <c r="O22" s="6">
        <f>'8'!K8</f>
        <v>0.42806555766894594</v>
      </c>
      <c r="P22" s="6">
        <f t="shared" si="24"/>
        <v>0.25357591360048137</v>
      </c>
      <c r="Q22" s="225">
        <f t="shared" si="25"/>
        <v>0.2720036578696936</v>
      </c>
      <c r="R22" s="6">
        <f>'1'!AC9</f>
        <v>0.20837555731157112</v>
      </c>
      <c r="S22" s="6">
        <f>'1'!AE9</f>
        <v>0.26394599737526775</v>
      </c>
      <c r="T22" s="6">
        <f>'2'!AC9</f>
        <v>8.7680046647793178E-2</v>
      </c>
      <c r="U22" s="6">
        <f>'2'!AE9</f>
        <v>9.2570988921706121E-2</v>
      </c>
      <c r="V22" s="6">
        <f>'3'!J9</f>
        <v>0.61833447223789395</v>
      </c>
      <c r="W22" s="6">
        <f>'8'!P8</f>
        <v>0.5497069727918662</v>
      </c>
      <c r="X22" s="6">
        <f t="shared" si="26"/>
        <v>0.38412858884684781</v>
      </c>
      <c r="Y22" s="225">
        <f t="shared" si="27"/>
        <v>0.40684585909971777</v>
      </c>
      <c r="Z22" s="6">
        <f>'1'!AM9</f>
        <v>0.25719424235011512</v>
      </c>
      <c r="AA22" s="6">
        <f>'1'!AO9</f>
        <v>0.32620094227284785</v>
      </c>
      <c r="AB22" s="6">
        <f>'2'!AM9</f>
        <v>0.15556529623708096</v>
      </c>
      <c r="AC22" s="6">
        <f>'2'!AO9</f>
        <v>0.22115967120339131</v>
      </c>
      <c r="AD22" s="6">
        <f>'3'!M9</f>
        <v>0.56256373412782568</v>
      </c>
      <c r="AE22" s="6">
        <f>'8'!U8</f>
        <v>0.53139573059602052</v>
      </c>
      <c r="AF22" s="6">
        <f t="shared" si="28"/>
        <v>0.39192409274471574</v>
      </c>
      <c r="AG22" s="225">
        <f t="shared" si="29"/>
        <v>0.4260862102104398</v>
      </c>
      <c r="AH22" s="6">
        <f>'1'!AW9</f>
        <v>0.16179211481987504</v>
      </c>
      <c r="AI22" s="6">
        <f>'1'!AY9</f>
        <v>0.20054470903084989</v>
      </c>
      <c r="AJ22" s="6">
        <f>'2'!AW9</f>
        <v>0.17286477207667914</v>
      </c>
      <c r="AK22" s="6">
        <f>'2'!AY9</f>
        <v>0.25000409442991206</v>
      </c>
      <c r="AL22" s="6">
        <f>'3'!P9</f>
        <v>0.40945515188987375</v>
      </c>
      <c r="AM22" s="6">
        <f>'8'!Z8</f>
        <v>0.45306236754045603</v>
      </c>
      <c r="AN22" s="6">
        <f t="shared" si="30"/>
        <v>0.29763270299320038</v>
      </c>
      <c r="AO22" s="225">
        <f t="shared" si="31"/>
        <v>0.32084767291291361</v>
      </c>
      <c r="AP22" s="6">
        <f>'1'!BG9</f>
        <v>0.17904426557921621</v>
      </c>
      <c r="AQ22" s="6">
        <f>'1'!BI9</f>
        <v>0.22451381019279562</v>
      </c>
      <c r="AR22" s="6">
        <f>'2'!BG9</f>
        <v>0.20420247986209655</v>
      </c>
      <c r="AS22" s="6">
        <f>'2'!BI9</f>
        <v>0.29900973367083145</v>
      </c>
      <c r="AT22" s="6">
        <f>'3'!S9</f>
        <v>0.57814907229584156</v>
      </c>
      <c r="AU22" s="6">
        <f>'8'!AE8</f>
        <v>0.58969516220265272</v>
      </c>
      <c r="AV22" s="6">
        <f t="shared" si="32"/>
        <v>0.38399901284251969</v>
      </c>
      <c r="AW22" s="225">
        <f t="shared" si="33"/>
        <v>0.41166755606882494</v>
      </c>
      <c r="AX22" s="6">
        <f>'1'!BQ9</f>
        <v>0.2414623246734042</v>
      </c>
      <c r="AY22" s="6">
        <f>'1'!BS9</f>
        <v>0.30657444115344601</v>
      </c>
      <c r="AZ22" s="6">
        <f>'2'!BQ9</f>
        <v>0.25651703685283289</v>
      </c>
      <c r="BA22" s="6">
        <f>'2'!BS9</f>
        <v>0.37293542131162222</v>
      </c>
      <c r="BB22" s="6">
        <f>'3'!V9</f>
        <v>0.70895355966813478</v>
      </c>
      <c r="BC22" s="6">
        <f>'8'!AJ8</f>
        <v>0.61546322103229911</v>
      </c>
      <c r="BD22" s="6">
        <f t="shared" si="34"/>
        <v>0.45334082872975345</v>
      </c>
      <c r="BE22" s="225">
        <f t="shared" si="35"/>
        <v>0.49102751376764908</v>
      </c>
      <c r="BF22" s="6">
        <f>'1'!CA9</f>
        <v>0.26180324782534647</v>
      </c>
      <c r="BG22" s="6">
        <f>'1'!CC9</f>
        <v>0.33187613528335425</v>
      </c>
      <c r="BH22" s="6">
        <f>'2'!CA9</f>
        <v>0.27451285036796258</v>
      </c>
      <c r="BI22" s="6">
        <f>'2'!CC9</f>
        <v>0.39642264481092865</v>
      </c>
      <c r="BJ22" s="6">
        <f>'3'!Y9</f>
        <v>0.56061805262417375</v>
      </c>
      <c r="BK22" s="6">
        <f>'8'!AO8</f>
        <v>0.625101237646004</v>
      </c>
      <c r="BL22" s="6">
        <f t="shared" si="36"/>
        <v>0.42860240673447936</v>
      </c>
      <c r="BM22" s="225">
        <f t="shared" si="37"/>
        <v>0.46882254116197908</v>
      </c>
      <c r="BN22" s="6">
        <f>'1'!CK9</f>
        <v>0.22500744087040594</v>
      </c>
      <c r="BO22" s="6">
        <f>'1'!CM9</f>
        <v>0.28560963294623609</v>
      </c>
      <c r="BP22" s="6">
        <f>'2'!CK9</f>
        <v>0.41297638877677512</v>
      </c>
      <c r="BQ22" s="6">
        <f>'2'!CM9</f>
        <v>0.55200390698243296</v>
      </c>
      <c r="BR22" s="6">
        <f>'3'!AB9</f>
        <v>0.41277339439646726</v>
      </c>
      <c r="BS22" s="6">
        <f>'8'!AT8</f>
        <v>0.68826674386632636</v>
      </c>
      <c r="BT22" s="6">
        <f t="shared" si="38"/>
        <v>0.40656064979153833</v>
      </c>
      <c r="BU22" s="225">
        <f t="shared" si="39"/>
        <v>0.44470427844243615</v>
      </c>
      <c r="BV22" s="6">
        <f>'1'!CU9</f>
        <v>0.34868719016706567</v>
      </c>
      <c r="BW22" s="6">
        <f>'1'!CW9</f>
        <v>0.43304948184004821</v>
      </c>
      <c r="BX22" s="6">
        <f>'2'!CU9</f>
        <v>0.73381512469172816</v>
      </c>
      <c r="BY22" s="6">
        <f>'2'!CW9</f>
        <v>0.80791741104735526</v>
      </c>
      <c r="BZ22" s="6">
        <f>'3'!AE9</f>
        <v>0.54125240949778541</v>
      </c>
      <c r="CA22" s="6">
        <f>'8'!AY8</f>
        <v>0.59282335999209967</v>
      </c>
      <c r="CB22" s="6">
        <f t="shared" si="40"/>
        <v>0.49637533090847041</v>
      </c>
      <c r="CC22" s="225">
        <f t="shared" si="41"/>
        <v>0.53753047621322614</v>
      </c>
      <c r="CD22" s="6">
        <f>'1'!DE9</f>
        <v>0.25941640856537362</v>
      </c>
      <c r="CE22" s="6">
        <f>'1'!DG9</f>
        <v>0.32894132343103899</v>
      </c>
      <c r="CF22" s="6">
        <f>'2'!DE9</f>
        <v>0.25639088058401693</v>
      </c>
      <c r="CG22" s="6">
        <f>'2'!DG9</f>
        <v>0.37276752735472957</v>
      </c>
      <c r="CH22" s="6">
        <f>'3'!AH9</f>
        <v>0.58704861535133601</v>
      </c>
      <c r="CI22" s="6">
        <f>'8'!BD8</f>
        <v>0.50126705365315782</v>
      </c>
      <c r="CJ22" s="6">
        <f t="shared" si="42"/>
        <v>0.40148456873567462</v>
      </c>
      <c r="CK22" s="225">
        <f t="shared" si="43"/>
        <v>0.44093219935901201</v>
      </c>
    </row>
    <row r="23" spans="1:89" x14ac:dyDescent="0.2">
      <c r="A23" s="1">
        <v>1985</v>
      </c>
      <c r="B23" s="6">
        <f>'1'!I10</f>
        <v>0.26271815140532839</v>
      </c>
      <c r="C23" s="6">
        <f>'1'!K10</f>
        <v>0.33299872060822727</v>
      </c>
      <c r="D23" s="6">
        <f>'2'!I10</f>
        <v>0.27470229473596847</v>
      </c>
      <c r="E23" s="6">
        <f>'2'!K10</f>
        <v>0.39666514000295899</v>
      </c>
      <c r="F23" s="6">
        <f>'3'!D10</f>
        <v>0.64450569216663001</v>
      </c>
      <c r="G23" s="6">
        <f>'8'!F9</f>
        <v>0.59497546033585713</v>
      </c>
      <c r="H23" s="6">
        <f t="shared" si="22"/>
        <v>0.44242777816135004</v>
      </c>
      <c r="I23" s="225">
        <f t="shared" si="23"/>
        <v>0.48273629036920862</v>
      </c>
      <c r="J23" s="6">
        <f>'1'!S10</f>
        <v>0.15951808805489884</v>
      </c>
      <c r="K23" s="6">
        <f>'1'!U10</f>
        <v>0.1973404252187729</v>
      </c>
      <c r="L23" s="6">
        <f>'2'!S10</f>
        <v>0.17794592843080842</v>
      </c>
      <c r="M23" s="6">
        <f>'2'!U10</f>
        <v>0.25822285487950708</v>
      </c>
      <c r="N23" s="6">
        <f>'3'!G10</f>
        <v>0.27915836660491916</v>
      </c>
      <c r="O23" s="6">
        <f>'8'!K9</f>
        <v>0.4384385505280925</v>
      </c>
      <c r="P23" s="6">
        <f t="shared" si="24"/>
        <v>0.26100105734829332</v>
      </c>
      <c r="Q23" s="225">
        <f t="shared" si="25"/>
        <v>0.28415768485871279</v>
      </c>
      <c r="R23" s="6">
        <f>'1'!AC10</f>
        <v>0.21645278254640563</v>
      </c>
      <c r="S23" s="6">
        <f>'1'!AE10</f>
        <v>0.2745276445290295</v>
      </c>
      <c r="T23" s="6">
        <f>'2'!AC10</f>
        <v>8.5554291336572968E-2</v>
      </c>
      <c r="U23" s="6">
        <f>'2'!AE10</f>
        <v>8.8070837881520037E-2</v>
      </c>
      <c r="V23" s="6">
        <f>'3'!J10</f>
        <v>0.68285603985098253</v>
      </c>
      <c r="W23" s="6">
        <f>'8'!P9</f>
        <v>0.51994226101213437</v>
      </c>
      <c r="X23" s="6">
        <f t="shared" si="26"/>
        <v>0.39583611736799873</v>
      </c>
      <c r="Y23" s="225">
        <f t="shared" si="27"/>
        <v>0.41931771681554308</v>
      </c>
      <c r="Z23" s="6">
        <f>'1'!AM10</f>
        <v>0.28703916942819913</v>
      </c>
      <c r="AA23" s="6">
        <f>'1'!AO10</f>
        <v>0.3623715253813421</v>
      </c>
      <c r="AB23" s="6">
        <f>'2'!AM10</f>
        <v>0.14902882941509762</v>
      </c>
      <c r="AC23" s="6">
        <f>'2'!AO10</f>
        <v>0.20989507778254923</v>
      </c>
      <c r="AD23" s="6">
        <f>'3'!M10</f>
        <v>0.57995594886475899</v>
      </c>
      <c r="AE23" s="6">
        <f>'8'!U9</f>
        <v>0.5193749268613872</v>
      </c>
      <c r="AF23" s="6">
        <f t="shared" si="28"/>
        <v>0.40455126964432597</v>
      </c>
      <c r="AG23" s="225">
        <f t="shared" si="29"/>
        <v>0.44077083686232832</v>
      </c>
      <c r="AH23" s="6">
        <f>'1'!AW10</f>
        <v>0.20443288681402019</v>
      </c>
      <c r="AI23" s="6">
        <f>'1'!AY10</f>
        <v>0.25873840588088665</v>
      </c>
      <c r="AJ23" s="6">
        <f>'2'!AW10</f>
        <v>0.16229966144323663</v>
      </c>
      <c r="AK23" s="6">
        <f>'2'!AY10</f>
        <v>0.23255131119534472</v>
      </c>
      <c r="AL23" s="6">
        <f>'3'!P10</f>
        <v>0.54141405956826394</v>
      </c>
      <c r="AM23" s="6">
        <f>'8'!Z9</f>
        <v>0.47408266936928972</v>
      </c>
      <c r="AN23" s="6">
        <f t="shared" si="30"/>
        <v>0.35187730310432014</v>
      </c>
      <c r="AO23" s="225">
        <f t="shared" si="31"/>
        <v>0.3806246757062775</v>
      </c>
      <c r="AP23" s="6">
        <f>'1'!BG10</f>
        <v>0.20901005668899877</v>
      </c>
      <c r="AQ23" s="6">
        <f>'1'!BI10</f>
        <v>0.26478144269365617</v>
      </c>
      <c r="AR23" s="6">
        <f>'2'!BG10</f>
        <v>0.20230496643520132</v>
      </c>
      <c r="AS23" s="6">
        <f>'2'!BI10</f>
        <v>0.29615203086466318</v>
      </c>
      <c r="AT23" s="6">
        <f>'3'!S10</f>
        <v>0.62790098499877445</v>
      </c>
      <c r="AU23" s="6">
        <f>'8'!AE9</f>
        <v>0.58638504904155075</v>
      </c>
      <c r="AV23" s="6">
        <f t="shared" si="32"/>
        <v>0.40740602782920099</v>
      </c>
      <c r="AW23" s="225">
        <f t="shared" si="33"/>
        <v>0.4390992886740101</v>
      </c>
      <c r="AX23" s="6">
        <f>'1'!BQ10</f>
        <v>0.26573102627312667</v>
      </c>
      <c r="AY23" s="6">
        <f>'1'!BS10</f>
        <v>0.33668630747810613</v>
      </c>
      <c r="AZ23" s="6">
        <f>'2'!BQ10</f>
        <v>0.25085628123314796</v>
      </c>
      <c r="BA23" s="6">
        <f>'2'!BS10</f>
        <v>0.36535589666762958</v>
      </c>
      <c r="BB23" s="6">
        <f>'3'!V10</f>
        <v>0.75583847513614577</v>
      </c>
      <c r="BC23" s="6">
        <f>'8'!AJ9</f>
        <v>0.63397812298252354</v>
      </c>
      <c r="BD23" s="6">
        <f t="shared" si="34"/>
        <v>0.47883218816223283</v>
      </c>
      <c r="BE23" s="225">
        <f t="shared" si="35"/>
        <v>0.51866426218767281</v>
      </c>
      <c r="BF23" s="6">
        <f>'1'!CA10</f>
        <v>0.29247278191993581</v>
      </c>
      <c r="BG23" s="6">
        <f>'1'!CC10</f>
        <v>0.36881332899651714</v>
      </c>
      <c r="BH23" s="6">
        <f>'2'!CA10</f>
        <v>0.26588357702928223</v>
      </c>
      <c r="BI23" s="6">
        <f>'2'!CC10</f>
        <v>0.38527318746178779</v>
      </c>
      <c r="BJ23" s="6">
        <f>'3'!Y10</f>
        <v>0.62645982833825808</v>
      </c>
      <c r="BK23" s="6">
        <f>'8'!AO9</f>
        <v>0.61249649448368748</v>
      </c>
      <c r="BL23" s="6">
        <f t="shared" si="36"/>
        <v>0.45331655117638892</v>
      </c>
      <c r="BM23" s="225">
        <f t="shared" si="37"/>
        <v>0.49579173105027208</v>
      </c>
      <c r="BN23" s="6">
        <f>'1'!CK10</f>
        <v>0.23130059020915603</v>
      </c>
      <c r="BO23" s="6">
        <f>'1'!CM10</f>
        <v>0.29368148540697336</v>
      </c>
      <c r="BP23" s="6">
        <f>'2'!CK10</f>
        <v>0.39001866604615526</v>
      </c>
      <c r="BQ23" s="6">
        <f>'2'!CM10</f>
        <v>0.52880443460543114</v>
      </c>
      <c r="BR23" s="6">
        <f>'3'!AB10</f>
        <v>0.34321872184089608</v>
      </c>
      <c r="BS23" s="6">
        <f>'8'!AT9</f>
        <v>0.65660005404788713</v>
      </c>
      <c r="BT23" s="6">
        <f t="shared" si="38"/>
        <v>0.38147679666047374</v>
      </c>
      <c r="BU23" s="225">
        <f t="shared" si="39"/>
        <v>0.42030773159552826</v>
      </c>
      <c r="BV23" s="6">
        <f>'1'!CU10</f>
        <v>0.37778820816518593</v>
      </c>
      <c r="BW23" s="6">
        <f>'1'!CW10</f>
        <v>0.46469560549459082</v>
      </c>
      <c r="BX23" s="6">
        <f>'2'!CU10</f>
        <v>0.66573584594233481</v>
      </c>
      <c r="BY23" s="6">
        <f>'2'!CW10</f>
        <v>0.761888075042365</v>
      </c>
      <c r="BZ23" s="6">
        <f>'3'!AE10</f>
        <v>0.68350355750848046</v>
      </c>
      <c r="CA23" s="6">
        <f>'8'!AY9</f>
        <v>0.63914352802636121</v>
      </c>
      <c r="CB23" s="6">
        <f t="shared" si="40"/>
        <v>0.54835063924401828</v>
      </c>
      <c r="CC23" s="225">
        <f t="shared" si="41"/>
        <v>0.59272882108578329</v>
      </c>
      <c r="CD23" s="6">
        <f>'1'!DE10</f>
        <v>0.27202005137146473</v>
      </c>
      <c r="CE23" s="6">
        <f>'1'!DG10</f>
        <v>0.34433859617395424</v>
      </c>
      <c r="CF23" s="6">
        <f>'2'!DE10</f>
        <v>0.25103979376628549</v>
      </c>
      <c r="CG23" s="6">
        <f>'2'!DG10</f>
        <v>0.36560309864560475</v>
      </c>
      <c r="CH23" s="6">
        <f>'3'!AH10</f>
        <v>0.56923402342974871</v>
      </c>
      <c r="CI23" s="6">
        <f>'8'!BD9</f>
        <v>0.50130487552833758</v>
      </c>
      <c r="CJ23" s="6">
        <f t="shared" si="42"/>
        <v>0.40154672466473607</v>
      </c>
      <c r="CK23" s="225">
        <f t="shared" si="43"/>
        <v>0.44193047307366373</v>
      </c>
    </row>
    <row r="24" spans="1:89" x14ac:dyDescent="0.2">
      <c r="A24" s="1">
        <v>1986</v>
      </c>
      <c r="B24" s="6">
        <f>'1'!I11</f>
        <v>0.28053679957334943</v>
      </c>
      <c r="C24" s="6">
        <f>'1'!K11</f>
        <v>0.3546056960498859</v>
      </c>
      <c r="D24" s="6">
        <f>'2'!I11</f>
        <v>0.2469597114431569</v>
      </c>
      <c r="E24" s="6">
        <f>'2'!K11</f>
        <v>0.36008315389211198</v>
      </c>
      <c r="F24" s="6">
        <f>'3'!D11</f>
        <v>0.66696778009917668</v>
      </c>
      <c r="G24" s="6">
        <f>'8'!F10</f>
        <v>0.59160653321331413</v>
      </c>
      <c r="H24" s="6">
        <f t="shared" si="22"/>
        <v>0.45155426930177811</v>
      </c>
      <c r="I24" s="225">
        <f t="shared" si="23"/>
        <v>0.4924941721372883</v>
      </c>
      <c r="J24" s="6">
        <f>'1'!S11</f>
        <v>0.18966706922477111</v>
      </c>
      <c r="K24" s="6">
        <f>'1'!U11</f>
        <v>0.23898165129519369</v>
      </c>
      <c r="L24" s="6">
        <f>'2'!S11</f>
        <v>0.1759973571019991</v>
      </c>
      <c r="M24" s="6">
        <f>'2'!U11</f>
        <v>0.25508414949274333</v>
      </c>
      <c r="N24" s="6">
        <f>'3'!G11</f>
        <v>0.35885576810398434</v>
      </c>
      <c r="O24" s="6">
        <f>'8'!K10</f>
        <v>0.5052925135506805</v>
      </c>
      <c r="P24" s="6">
        <f t="shared" si="24"/>
        <v>0.30950363381377455</v>
      </c>
      <c r="Q24" s="225">
        <f t="shared" si="25"/>
        <v>0.33713814588101804</v>
      </c>
      <c r="R24" s="6">
        <f>'1'!AC11</f>
        <v>0.22204959001710717</v>
      </c>
      <c r="S24" s="6">
        <f>'1'!AE11</f>
        <v>0.28179231499070556</v>
      </c>
      <c r="T24" s="6">
        <f>'2'!AC11</f>
        <v>8.3333333333333329E-2</v>
      </c>
      <c r="U24" s="6">
        <f>'2'!AE11</f>
        <v>8.3333333333333329E-2</v>
      </c>
      <c r="V24" s="6">
        <f>'3'!J11</f>
        <v>0.72463487439073659</v>
      </c>
      <c r="W24" s="6">
        <f>'8'!P10</f>
        <v>0.56433809639844013</v>
      </c>
      <c r="X24" s="6">
        <f t="shared" si="26"/>
        <v>0.41939641203747036</v>
      </c>
      <c r="Y24" s="225">
        <f t="shared" si="27"/>
        <v>0.44329350202690976</v>
      </c>
      <c r="Z24" s="6">
        <f>'1'!AM11</f>
        <v>0.30816402908639251</v>
      </c>
      <c r="AA24" s="6">
        <f>'1'!AO11</f>
        <v>0.38717817468268684</v>
      </c>
      <c r="AB24" s="6">
        <f>'2'!AM11</f>
        <v>0.14561640690054087</v>
      </c>
      <c r="AC24" s="6">
        <f>'2'!AO11</f>
        <v>0.20393040875415355</v>
      </c>
      <c r="AD24" s="6">
        <f>'3'!M11</f>
        <v>0.56915507689127109</v>
      </c>
      <c r="AE24" s="6">
        <f>'8'!U10</f>
        <v>0.47717205063583468</v>
      </c>
      <c r="AF24" s="6">
        <f t="shared" si="28"/>
        <v>0.39940903420638751</v>
      </c>
      <c r="AG24" s="225">
        <f t="shared" si="29"/>
        <v>0.43684609263026652</v>
      </c>
      <c r="AH24" s="6">
        <f>'1'!AW11</f>
        <v>0.23581659915980763</v>
      </c>
      <c r="AI24" s="6">
        <f>'1'!AY11</f>
        <v>0.29943256606684693</v>
      </c>
      <c r="AJ24" s="6">
        <f>'2'!AW11</f>
        <v>0.15801378651927847</v>
      </c>
      <c r="AK24" s="6">
        <f>'2'!AY11</f>
        <v>0.22532616817541151</v>
      </c>
      <c r="AL24" s="6">
        <f>'3'!P11</f>
        <v>0.57590487629672427</v>
      </c>
      <c r="AM24" s="6">
        <f>'8'!Z10</f>
        <v>0.47824832143951973</v>
      </c>
      <c r="AN24" s="6">
        <f t="shared" si="30"/>
        <v>0.37366631774991188</v>
      </c>
      <c r="AO24" s="225">
        <f t="shared" si="31"/>
        <v>0.4058439426783409</v>
      </c>
      <c r="AP24" s="6">
        <f>'1'!BG11</f>
        <v>0.23271644997180169</v>
      </c>
      <c r="AQ24" s="6">
        <f>'1'!BI11</f>
        <v>0.29548825690977515</v>
      </c>
      <c r="AR24" s="6">
        <f>'2'!BG11</f>
        <v>0.20151155900776005</v>
      </c>
      <c r="AS24" s="6">
        <f>'2'!BI11</f>
        <v>0.29495315007320766</v>
      </c>
      <c r="AT24" s="6">
        <f>'3'!S11</f>
        <v>0.62316287743792742</v>
      </c>
      <c r="AU24" s="6">
        <f>'8'!AE10</f>
        <v>0.57413308672018726</v>
      </c>
      <c r="AV24" s="6">
        <f t="shared" si="32"/>
        <v>0.41256172692902537</v>
      </c>
      <c r="AW24" s="225">
        <f t="shared" si="33"/>
        <v>0.4470146088107595</v>
      </c>
      <c r="AX24" s="6">
        <f>'1'!BQ11</f>
        <v>0.28644446875238477</v>
      </c>
      <c r="AY24" s="6">
        <f>'1'!BS11</f>
        <v>0.3616638612519058</v>
      </c>
      <c r="AZ24" s="6">
        <f>'2'!BQ11</f>
        <v>0.24812451257696225</v>
      </c>
      <c r="BA24" s="6">
        <f>'2'!BS11</f>
        <v>0.3616641259914592</v>
      </c>
      <c r="BB24" s="6">
        <f>'3'!V11</f>
        <v>0.78565515991368129</v>
      </c>
      <c r="BC24" s="6">
        <f>'8'!AJ10</f>
        <v>0.64009634443617569</v>
      </c>
      <c r="BD24" s="6">
        <f t="shared" si="34"/>
        <v>0.49582811484611444</v>
      </c>
      <c r="BE24" s="225">
        <f t="shared" si="35"/>
        <v>0.53726983318737254</v>
      </c>
      <c r="BF24" s="6">
        <f>'1'!CA11</f>
        <v>0.32243853966763097</v>
      </c>
      <c r="BG24" s="6">
        <f>'1'!CC11</f>
        <v>0.40358656338715954</v>
      </c>
      <c r="BH24" s="6">
        <f>'2'!CA11</f>
        <v>0.25998808377802124</v>
      </c>
      <c r="BI24" s="6">
        <f>'2'!CC11</f>
        <v>0.37753676032042072</v>
      </c>
      <c r="BJ24" s="6">
        <f>'3'!Y11</f>
        <v>0.59479210637399771</v>
      </c>
      <c r="BK24" s="6">
        <f>'8'!AO10</f>
        <v>0.5689580126018442</v>
      </c>
      <c r="BL24" s="6">
        <f t="shared" si="36"/>
        <v>0.445911753988815</v>
      </c>
      <c r="BM24" s="225">
        <f t="shared" si="37"/>
        <v>0.49012583113086639</v>
      </c>
      <c r="BN24" s="6">
        <f>'1'!CK11</f>
        <v>0.25112829496437578</v>
      </c>
      <c r="BO24" s="6">
        <f>'1'!CM11</f>
        <v>0.31868053223136777</v>
      </c>
      <c r="BP24" s="6">
        <f>'2'!CK11</f>
        <v>0.28142526197820072</v>
      </c>
      <c r="BQ24" s="6">
        <f>'2'!CM11</f>
        <v>0.40520880784561558</v>
      </c>
      <c r="BR24" s="6">
        <f>'3'!AB11</f>
        <v>0.30956480658651231</v>
      </c>
      <c r="BS24" s="6">
        <f>'8'!AT10</f>
        <v>0.62433400530122474</v>
      </c>
      <c r="BT24" s="6">
        <f t="shared" si="38"/>
        <v>0.36206854715550463</v>
      </c>
      <c r="BU24" s="225">
        <f t="shared" si="39"/>
        <v>0.40146779664904297</v>
      </c>
      <c r="BV24" s="6">
        <f>'1'!CU11</f>
        <v>0.37545292006540409</v>
      </c>
      <c r="BW24" s="6">
        <f>'1'!CW11</f>
        <v>0.46219403601674403</v>
      </c>
      <c r="BX24" s="6">
        <f>'2'!CU11</f>
        <v>0.40076365302031441</v>
      </c>
      <c r="BY24" s="6">
        <f>'2'!CW11</f>
        <v>0.53977273015749105</v>
      </c>
      <c r="BZ24" s="6">
        <f>'3'!AE11</f>
        <v>0.68932519651925217</v>
      </c>
      <c r="CA24" s="6">
        <f>'8'!AY10</f>
        <v>0.63339886579498172</v>
      </c>
      <c r="CB24" s="6">
        <f t="shared" si="40"/>
        <v>0.52093854890675162</v>
      </c>
      <c r="CC24" s="225">
        <f t="shared" si="41"/>
        <v>0.56953590300100521</v>
      </c>
      <c r="CD24" s="6">
        <f>'1'!DE11</f>
        <v>0.2734014352371984</v>
      </c>
      <c r="CE24" s="6">
        <f>'1'!DG11</f>
        <v>0.34601132173952304</v>
      </c>
      <c r="CF24" s="6">
        <f>'2'!DE11</f>
        <v>0.25265125537517175</v>
      </c>
      <c r="CG24" s="6">
        <f>'2'!DG11</f>
        <v>0.36776952969813587</v>
      </c>
      <c r="CH24" s="6">
        <f>'3'!AH11</f>
        <v>0.65420351237994712</v>
      </c>
      <c r="CI24" s="6">
        <f>'8'!BD10</f>
        <v>0.5095419874540178</v>
      </c>
      <c r="CJ24" s="6">
        <f t="shared" si="42"/>
        <v>0.4255620745908878</v>
      </c>
      <c r="CK24" s="225">
        <f t="shared" si="43"/>
        <v>0.46611785662411398</v>
      </c>
    </row>
    <row r="25" spans="1:89" x14ac:dyDescent="0.2">
      <c r="A25" s="1">
        <v>1987</v>
      </c>
      <c r="B25" s="6">
        <f>'1'!I12</f>
        <v>0.30327182743935249</v>
      </c>
      <c r="C25" s="6">
        <f>'1'!K12</f>
        <v>0.38148981575216023</v>
      </c>
      <c r="D25" s="6">
        <f>'2'!I12</f>
        <v>0.25913971314212919</v>
      </c>
      <c r="E25" s="6">
        <f>'2'!K12</f>
        <v>0.37641533884595907</v>
      </c>
      <c r="F25" s="6">
        <f>'3'!D12</f>
        <v>0.67570911921157939</v>
      </c>
      <c r="G25" s="6">
        <f>'8'!F11</f>
        <v>0.5767917092181597</v>
      </c>
      <c r="H25" s="6">
        <f t="shared" si="22"/>
        <v>0.46034790939738868</v>
      </c>
      <c r="I25" s="225">
        <f t="shared" si="23"/>
        <v>0.50336266729289481</v>
      </c>
      <c r="J25" s="6">
        <f>'1'!S12</f>
        <v>0.20288739147399285</v>
      </c>
      <c r="K25" s="6">
        <f>'1'!U12</f>
        <v>0.2566893782104428</v>
      </c>
      <c r="L25" s="6">
        <f>'2'!S12</f>
        <v>0.18069639166940563</v>
      </c>
      <c r="M25" s="6">
        <f>'2'!U12</f>
        <v>0.26262585886488105</v>
      </c>
      <c r="N25" s="6">
        <f>'3'!G12</f>
        <v>0.36204309542633817</v>
      </c>
      <c r="O25" s="6">
        <f>'8'!K11</f>
        <v>0.45970239124164042</v>
      </c>
      <c r="P25" s="6">
        <f t="shared" si="24"/>
        <v>0.30466096742353238</v>
      </c>
      <c r="Q25" s="225">
        <f t="shared" si="25"/>
        <v>0.33437470883765985</v>
      </c>
      <c r="R25" s="6">
        <f>'1'!AC12</f>
        <v>0.25380850287414747</v>
      </c>
      <c r="S25" s="6">
        <f>'1'!AE12</f>
        <v>0.32201061761530686</v>
      </c>
      <c r="T25" s="6">
        <f>'2'!AC12</f>
        <v>8.614357391267799E-2</v>
      </c>
      <c r="U25" s="6">
        <f>'2'!AE12</f>
        <v>8.9321665735631425E-2</v>
      </c>
      <c r="V25" s="6">
        <f>'3'!J12</f>
        <v>0.68831874000137527</v>
      </c>
      <c r="W25" s="6">
        <f>'8'!P11</f>
        <v>0.56154920998826918</v>
      </c>
      <c r="X25" s="6">
        <f t="shared" si="26"/>
        <v>0.42260474603833786</v>
      </c>
      <c r="Y25" s="225">
        <f t="shared" si="27"/>
        <v>0.450203401117097</v>
      </c>
      <c r="Z25" s="6">
        <f>'1'!AM12</f>
        <v>0.32911118924110361</v>
      </c>
      <c r="AA25" s="6">
        <f>'1'!AO12</f>
        <v>0.41116202469835716</v>
      </c>
      <c r="AB25" s="6">
        <f>'2'!AM12</f>
        <v>0.1481466291262441</v>
      </c>
      <c r="AC25" s="6">
        <f>'2'!AO12</f>
        <v>0.20835864851528807</v>
      </c>
      <c r="AD25" s="6">
        <f>'3'!M12</f>
        <v>0.60918908310198427</v>
      </c>
      <c r="AE25" s="6">
        <f>'8'!U11</f>
        <v>0.47827757845839414</v>
      </c>
      <c r="AF25" s="6">
        <f t="shared" si="28"/>
        <v>0.41832580399916047</v>
      </c>
      <c r="AG25" s="225">
        <f t="shared" si="29"/>
        <v>0.45716734012096627</v>
      </c>
      <c r="AH25" s="6">
        <f>'1'!AW12</f>
        <v>0.25309253774466051</v>
      </c>
      <c r="AI25" s="6">
        <f>'1'!AY12</f>
        <v>0.32112217493526718</v>
      </c>
      <c r="AJ25" s="6">
        <f>'2'!AW12</f>
        <v>0.17050312315272764</v>
      </c>
      <c r="AK25" s="6">
        <f>'2'!AY12</f>
        <v>0.24614602404277383</v>
      </c>
      <c r="AL25" s="6">
        <f>'3'!P12</f>
        <v>0.53870767741187464</v>
      </c>
      <c r="AM25" s="6">
        <f>'8'!Z11</f>
        <v>0.46901303393897592</v>
      </c>
      <c r="AN25" s="6">
        <f t="shared" si="30"/>
        <v>0.37021750525084962</v>
      </c>
      <c r="AO25" s="225">
        <f t="shared" si="31"/>
        <v>0.4049936502160969</v>
      </c>
      <c r="AP25" s="6">
        <f>'1'!BG12</f>
        <v>0.24319701655164222</v>
      </c>
      <c r="AQ25" s="6">
        <f>'1'!BI12</f>
        <v>0.30875826092870656</v>
      </c>
      <c r="AR25" s="6">
        <f>'2'!BG12</f>
        <v>0.20538290895781541</v>
      </c>
      <c r="AS25" s="6">
        <f>'2'!BI12</f>
        <v>0.30078074376631131</v>
      </c>
      <c r="AT25" s="6">
        <f>'3'!S12</f>
        <v>0.6052172990251774</v>
      </c>
      <c r="AU25" s="6">
        <f>'8'!AE11</f>
        <v>0.57009840078647545</v>
      </c>
      <c r="AV25" s="6">
        <f t="shared" si="32"/>
        <v>0.41164602246935167</v>
      </c>
      <c r="AW25" s="225">
        <f t="shared" si="33"/>
        <v>0.44741030370102697</v>
      </c>
      <c r="AX25" s="6">
        <f>'1'!BQ12</f>
        <v>0.31628201011650975</v>
      </c>
      <c r="AY25" s="6">
        <f>'1'!BS12</f>
        <v>0.39654389892570147</v>
      </c>
      <c r="AZ25" s="6">
        <f>'2'!BQ12</f>
        <v>0.25001958347364139</v>
      </c>
      <c r="BA25" s="6">
        <f>'2'!BS12</f>
        <v>0.36422754234957921</v>
      </c>
      <c r="BB25" s="6">
        <f>'3'!V12</f>
        <v>0.82145807914898994</v>
      </c>
      <c r="BC25" s="6">
        <f>'8'!AJ11</f>
        <v>0.63124554828587509</v>
      </c>
      <c r="BD25" s="6">
        <f t="shared" si="34"/>
        <v>0.51469066925268436</v>
      </c>
      <c r="BE25" s="225">
        <f t="shared" si="35"/>
        <v>0.55821622066395482</v>
      </c>
      <c r="BF25" s="6">
        <f>'1'!CA12</f>
        <v>0.33214269417866266</v>
      </c>
      <c r="BG25" s="6">
        <f>'1'!CC12</f>
        <v>0.41458414051185949</v>
      </c>
      <c r="BH25" s="6">
        <f>'2'!CA12</f>
        <v>0.2620199470010795</v>
      </c>
      <c r="BI25" s="6">
        <f>'2'!CC12</f>
        <v>0.38021421514305215</v>
      </c>
      <c r="BJ25" s="6">
        <f>'3'!Y12</f>
        <v>0.59420289855072495</v>
      </c>
      <c r="BK25" s="6">
        <f>'8'!AO11</f>
        <v>0.60204190624232412</v>
      </c>
      <c r="BL25" s="6">
        <f t="shared" si="36"/>
        <v>0.45812027356983531</v>
      </c>
      <c r="BM25" s="225">
        <f t="shared" si="37"/>
        <v>0.50291627891731128</v>
      </c>
      <c r="BN25" s="6">
        <f>'1'!CK12</f>
        <v>0.26249070973115873</v>
      </c>
      <c r="BO25" s="6">
        <f>'1'!CM12</f>
        <v>0.332719771985035</v>
      </c>
      <c r="BP25" s="6">
        <f>'2'!CK12</f>
        <v>0.31100878741733884</v>
      </c>
      <c r="BQ25" s="6">
        <f>'2'!CM12</f>
        <v>0.44144133177576489</v>
      </c>
      <c r="BR25" s="6">
        <f>'3'!AB12</f>
        <v>0.52123068755664548</v>
      </c>
      <c r="BS25" s="6">
        <f>'8'!AT11</f>
        <v>0.58390388725304254</v>
      </c>
      <c r="BT25" s="6">
        <f t="shared" si="38"/>
        <v>0.41238080633661933</v>
      </c>
      <c r="BU25" s="225">
        <f t="shared" si="39"/>
        <v>0.45351568567401246</v>
      </c>
      <c r="BV25" s="6">
        <f>'1'!CU12</f>
        <v>0.40125260982595606</v>
      </c>
      <c r="BW25" s="6">
        <f>'1'!CW12</f>
        <v>0.48947719351364138</v>
      </c>
      <c r="BX25" s="6">
        <f>'2'!CU12</f>
        <v>0.39280750507317419</v>
      </c>
      <c r="BY25" s="6">
        <f>'2'!CW12</f>
        <v>0.53167028005366723</v>
      </c>
      <c r="BZ25" s="6">
        <f>'3'!AE12</f>
        <v>0.61188153637233667</v>
      </c>
      <c r="CA25" s="6">
        <f>'8'!AY11</f>
        <v>0.60507579685428947</v>
      </c>
      <c r="CB25" s="6">
        <f t="shared" si="40"/>
        <v>0.50402112774435637</v>
      </c>
      <c r="CC25" s="225">
        <f t="shared" si="41"/>
        <v>0.55319723871747983</v>
      </c>
      <c r="CD25" s="6">
        <f>'1'!DE12</f>
        <v>0.30562473446733679</v>
      </c>
      <c r="CE25" s="6">
        <f>'1'!DG12</f>
        <v>0.38422982154136132</v>
      </c>
      <c r="CF25" s="6">
        <f>'2'!DE12</f>
        <v>0.27690427939284323</v>
      </c>
      <c r="CG25" s="6">
        <f>'2'!DG12</f>
        <v>0.39947668987784724</v>
      </c>
      <c r="CH25" s="6">
        <f>'3'!AH12</f>
        <v>0.65070715335181895</v>
      </c>
      <c r="CI25" s="6">
        <f>'8'!BD11</f>
        <v>0.49157674262393486</v>
      </c>
      <c r="CJ25" s="6">
        <f t="shared" si="42"/>
        <v>0.43551129572015751</v>
      </c>
      <c r="CK25" s="225">
        <f t="shared" si="43"/>
        <v>0.47921057159826769</v>
      </c>
    </row>
    <row r="26" spans="1:89" x14ac:dyDescent="0.2">
      <c r="A26" s="1">
        <v>1988</v>
      </c>
      <c r="B26" s="6">
        <f>'1'!I13</f>
        <v>0.32703786471938706</v>
      </c>
      <c r="C26" s="6">
        <f>'1'!K13</f>
        <v>0.40881454202664597</v>
      </c>
      <c r="D26" s="6">
        <f>'2'!I13</f>
        <v>0.25650235747220435</v>
      </c>
      <c r="E26" s="6">
        <f>'2'!K13</f>
        <v>0.3729158877681516</v>
      </c>
      <c r="F26" s="6">
        <f>'3'!D13</f>
        <v>0.69825030639158703</v>
      </c>
      <c r="G26" s="6">
        <f>'8'!F12</f>
        <v>0.6074736809107637</v>
      </c>
      <c r="H26" s="6">
        <f t="shared" si="22"/>
        <v>0.48289637846056294</v>
      </c>
      <c r="I26" s="225">
        <f t="shared" si="23"/>
        <v>0.52724840241306126</v>
      </c>
      <c r="J26" s="6">
        <f>'1'!S13</f>
        <v>0.23055930278589473</v>
      </c>
      <c r="K26" s="6">
        <f>'1'!U13</f>
        <v>0.29273418105633586</v>
      </c>
      <c r="L26" s="6">
        <f>'2'!S13</f>
        <v>0.19519990979213828</v>
      </c>
      <c r="M26" s="6">
        <f>'2'!U13</f>
        <v>0.28533085536392</v>
      </c>
      <c r="N26" s="6">
        <f>'3'!G13</f>
        <v>0.47551246760111487</v>
      </c>
      <c r="O26" s="6">
        <f>'8'!K12</f>
        <v>0.5341538462246912</v>
      </c>
      <c r="P26" s="6">
        <f t="shared" si="24"/>
        <v>0.36416029055002325</v>
      </c>
      <c r="Q26" s="225">
        <f t="shared" si="25"/>
        <v>0.39804333641537781</v>
      </c>
      <c r="R26" s="6">
        <f>'1'!AC13</f>
        <v>0.29986326625723081</v>
      </c>
      <c r="S26" s="6">
        <f>'1'!AE13</f>
        <v>0.3775066274454752</v>
      </c>
      <c r="T26" s="6">
        <f>'2'!AC13</f>
        <v>9.0560287750047944E-2</v>
      </c>
      <c r="U26" s="6">
        <f>'2'!AE13</f>
        <v>9.8615760692358292E-2</v>
      </c>
      <c r="V26" s="6">
        <f>'3'!J13</f>
        <v>0.70526519545274402</v>
      </c>
      <c r="W26" s="6">
        <f>'8'!P12</f>
        <v>0.57928089106943537</v>
      </c>
      <c r="X26" s="6">
        <f t="shared" si="26"/>
        <v>0.45013785690844199</v>
      </c>
      <c r="Y26" s="225">
        <f t="shared" si="27"/>
        <v>0.48200074867797077</v>
      </c>
      <c r="Z26" s="6">
        <f>'1'!AM13</f>
        <v>0.35659064466900353</v>
      </c>
      <c r="AA26" s="6">
        <f>'1'!AO13</f>
        <v>0.44174733908812425</v>
      </c>
      <c r="AB26" s="6">
        <f>'2'!AM13</f>
        <v>0.15710302608223381</v>
      </c>
      <c r="AC26" s="6">
        <f>'2'!AO13</f>
        <v>0.22377969330645628</v>
      </c>
      <c r="AD26" s="6">
        <f>'3'!M13</f>
        <v>0.66341280037068673</v>
      </c>
      <c r="AE26" s="6">
        <f>'8'!U12</f>
        <v>0.54535133864803387</v>
      </c>
      <c r="AF26" s="6">
        <f t="shared" si="28"/>
        <v>0.46053759523050497</v>
      </c>
      <c r="AG26" s="225">
        <f t="shared" si="29"/>
        <v>0.50126793972057548</v>
      </c>
      <c r="AH26" s="6">
        <f>'1'!AW13</f>
        <v>0.2703212278339383</v>
      </c>
      <c r="AI26" s="6">
        <f>'1'!AY13</f>
        <v>0.34227749680122116</v>
      </c>
      <c r="AJ26" s="6">
        <f>'2'!AW13</f>
        <v>0.19003153649959134</v>
      </c>
      <c r="AK26" s="6">
        <f>'2'!AY13</f>
        <v>0.27733663972279565</v>
      </c>
      <c r="AL26" s="6">
        <f>'3'!P13</f>
        <v>0.58933509731726574</v>
      </c>
      <c r="AM26" s="6">
        <f>'8'!Z12</f>
        <v>0.51514869211597791</v>
      </c>
      <c r="AN26" s="6">
        <f t="shared" si="30"/>
        <v>0.40325259214184539</v>
      </c>
      <c r="AO26" s="225">
        <f t="shared" si="31"/>
        <v>0.44076561005107895</v>
      </c>
      <c r="AP26" s="6">
        <f>'1'!BG13</f>
        <v>0.26420054023989048</v>
      </c>
      <c r="AQ26" s="6">
        <f>'1'!BI13</f>
        <v>0.33481484132588707</v>
      </c>
      <c r="AR26" s="6">
        <f>'2'!BG13</f>
        <v>0.2147945627454009</v>
      </c>
      <c r="AS26" s="6">
        <f>'2'!BI13</f>
        <v>0.31471979102230829</v>
      </c>
      <c r="AT26" s="6">
        <f>'3'!S13</f>
        <v>0.65879939788216246</v>
      </c>
      <c r="AU26" s="6">
        <f>'8'!AE12</f>
        <v>0.58645337718595758</v>
      </c>
      <c r="AV26" s="6">
        <f t="shared" si="32"/>
        <v>0.43847286613752634</v>
      </c>
      <c r="AW26" s="225">
        <f t="shared" si="33"/>
        <v>0.4767111093996157</v>
      </c>
      <c r="AX26" s="6">
        <f>'1'!BQ13</f>
        <v>0.34442838468711495</v>
      </c>
      <c r="AY26" s="6">
        <f>'1'!BS13</f>
        <v>0.42832989444302638</v>
      </c>
      <c r="AZ26" s="6">
        <f>'2'!BQ13</f>
        <v>0.25705987132441721</v>
      </c>
      <c r="BA26" s="6">
        <f>'2'!BS13</f>
        <v>0.37365731988781875</v>
      </c>
      <c r="BB26" s="6">
        <f>'3'!V13</f>
        <v>0.80329252224366421</v>
      </c>
      <c r="BC26" s="6">
        <f>'8'!AJ12</f>
        <v>0.65061448012953693</v>
      </c>
      <c r="BD26" s="6">
        <f t="shared" si="34"/>
        <v>0.52695409160058804</v>
      </c>
      <c r="BE26" s="225">
        <f t="shared" si="35"/>
        <v>0.57217444035929277</v>
      </c>
      <c r="BF26" s="6">
        <f>'1'!CA13</f>
        <v>0.33817988461240056</v>
      </c>
      <c r="BG26" s="6">
        <f>'1'!CC13</f>
        <v>0.42136328092726444</v>
      </c>
      <c r="BH26" s="6">
        <f>'2'!CA13</f>
        <v>0.26841134085594182</v>
      </c>
      <c r="BI26" s="6">
        <f>'2'!CC13</f>
        <v>0.38856038985745722</v>
      </c>
      <c r="BJ26" s="6">
        <f>'3'!Y13</f>
        <v>0.67239165611369067</v>
      </c>
      <c r="BK26" s="6">
        <f>'8'!AO12</f>
        <v>0.62076186896451091</v>
      </c>
      <c r="BL26" s="6">
        <f t="shared" si="36"/>
        <v>0.48540146920010485</v>
      </c>
      <c r="BM26" s="225">
        <f t="shared" si="37"/>
        <v>0.53068973262620189</v>
      </c>
      <c r="BN26" s="6">
        <f>'1'!CK13</f>
        <v>0.26907184937012335</v>
      </c>
      <c r="BO26" s="6">
        <f>'1'!CM13</f>
        <v>0.3407588722892182</v>
      </c>
      <c r="BP26" s="6">
        <f>'2'!CK13</f>
        <v>0.28926856913894611</v>
      </c>
      <c r="BQ26" s="6">
        <f>'2'!CM13</f>
        <v>0.41502698254030301</v>
      </c>
      <c r="BR26" s="6">
        <f>'3'!AB13</f>
        <v>0.43852489087976865</v>
      </c>
      <c r="BS26" s="6">
        <f>'8'!AT12</f>
        <v>0.62003672358201067</v>
      </c>
      <c r="BT26" s="6">
        <f t="shared" si="38"/>
        <v>0.40119600027738878</v>
      </c>
      <c r="BU26" s="225">
        <f t="shared" si="39"/>
        <v>0.44244665078516243</v>
      </c>
      <c r="BV26" s="6">
        <f>'1'!CU13</f>
        <v>0.418035702587709</v>
      </c>
      <c r="BW26" s="6">
        <f>'1'!CW13</f>
        <v>0.50681989681921702</v>
      </c>
      <c r="BX26" s="6">
        <f>'2'!CU13</f>
        <v>0.31113750718762329</v>
      </c>
      <c r="BY26" s="6">
        <f>'2'!CW13</f>
        <v>0.44159436202792263</v>
      </c>
      <c r="BZ26" s="6">
        <f>'3'!AE13</f>
        <v>0.69028554710236401</v>
      </c>
      <c r="CA26" s="6">
        <f>'8'!AY12</f>
        <v>0.60805516275583027</v>
      </c>
      <c r="CB26" s="6">
        <f t="shared" si="40"/>
        <v>0.52291320921839457</v>
      </c>
      <c r="CC26" s="225">
        <f t="shared" si="41"/>
        <v>0.57147257239502769</v>
      </c>
      <c r="CD26" s="6">
        <f>'1'!DE13</f>
        <v>0.33321655380998327</v>
      </c>
      <c r="CE26" s="6">
        <f>'1'!DG13</f>
        <v>0.41579346191298477</v>
      </c>
      <c r="CF26" s="6">
        <f>'2'!DE13</f>
        <v>0.29527470567038261</v>
      </c>
      <c r="CG26" s="6">
        <f>'2'!DG13</f>
        <v>0.42243976950301376</v>
      </c>
      <c r="CH26" s="6">
        <f>'3'!AH13</f>
        <v>0.73270924075318811</v>
      </c>
      <c r="CI26" s="6">
        <f>'8'!BD12</f>
        <v>0.5629765572722456</v>
      </c>
      <c r="CJ26" s="6">
        <f t="shared" si="42"/>
        <v>0.48673554159739002</v>
      </c>
      <c r="CK26" s="225">
        <f t="shared" si="43"/>
        <v>0.5324828112218537</v>
      </c>
    </row>
    <row r="27" spans="1:89" x14ac:dyDescent="0.2">
      <c r="A27" s="1">
        <v>1989</v>
      </c>
      <c r="B27" s="6">
        <f>'1'!I14</f>
        <v>0.34686785828785199</v>
      </c>
      <c r="C27" s="6">
        <f>'1'!K14</f>
        <v>0.43103613119665274</v>
      </c>
      <c r="D27" s="6">
        <f>'2'!I14</f>
        <v>0.2512331202792773</v>
      </c>
      <c r="E27" s="6">
        <f>'2'!K14</f>
        <v>0.36586341207272649</v>
      </c>
      <c r="F27" s="6">
        <f>'3'!D14</f>
        <v>0.69958062052634307</v>
      </c>
      <c r="G27" s="6">
        <f>'8'!F13</f>
        <v>0.63172144495042759</v>
      </c>
      <c r="H27" s="6">
        <f t="shared" si="22"/>
        <v>0.49669597171226115</v>
      </c>
      <c r="I27" s="225">
        <f t="shared" si="23"/>
        <v>0.54182631005512638</v>
      </c>
      <c r="J27" s="6">
        <f>'1'!S14</f>
        <v>0.24296213691061008</v>
      </c>
      <c r="K27" s="6">
        <f>'1'!U14</f>
        <v>0.30846285793819295</v>
      </c>
      <c r="L27" s="6">
        <f>'2'!S14</f>
        <v>0.19588548160186867</v>
      </c>
      <c r="M27" s="6">
        <f>'2'!U14</f>
        <v>0.2863834242190953</v>
      </c>
      <c r="N27" s="6">
        <f>'3'!G14</f>
        <v>0.54992674077351289</v>
      </c>
      <c r="O27" s="6">
        <f>'8'!K13</f>
        <v>0.56428417863654834</v>
      </c>
      <c r="P27" s="6">
        <f t="shared" si="24"/>
        <v>0.39532613277694628</v>
      </c>
      <c r="Q27" s="225">
        <f t="shared" si="25"/>
        <v>0.43057621544970204</v>
      </c>
      <c r="R27" s="6">
        <f>'1'!AC14</f>
        <v>0.32892420100668812</v>
      </c>
      <c r="S27" s="6">
        <f>'1'!AE14</f>
        <v>0.4109505449686956</v>
      </c>
      <c r="T27" s="6">
        <f>'2'!AC14</f>
        <v>9.3219398231033229E-2</v>
      </c>
      <c r="U27" s="6">
        <f>'2'!AE14</f>
        <v>0.10414364736047821</v>
      </c>
      <c r="V27" s="6">
        <f>'3'!J14</f>
        <v>0.70167896758840964</v>
      </c>
      <c r="W27" s="6">
        <f>'8'!P13</f>
        <v>0.55599425353250509</v>
      </c>
      <c r="X27" s="6">
        <f t="shared" si="26"/>
        <v>0.45530992550600724</v>
      </c>
      <c r="Y27" s="225">
        <f t="shared" si="27"/>
        <v>0.48921288800375479</v>
      </c>
      <c r="Z27" s="6">
        <f>'1'!AM14</f>
        <v>0.370082987044898</v>
      </c>
      <c r="AA27" s="6">
        <f>'1'!AO14</f>
        <v>0.45641701813792568</v>
      </c>
      <c r="AB27" s="6">
        <f>'2'!AM14</f>
        <v>0.15834521163877516</v>
      </c>
      <c r="AC27" s="6">
        <f>'2'!AO14</f>
        <v>0.22588795571080172</v>
      </c>
      <c r="AD27" s="6">
        <f>'3'!M14</f>
        <v>0.65014492646582689</v>
      </c>
      <c r="AE27" s="6">
        <f>'8'!U13</f>
        <v>0.54767658267264674</v>
      </c>
      <c r="AF27" s="6">
        <f t="shared" si="28"/>
        <v>0.46332309326645515</v>
      </c>
      <c r="AG27" s="225">
        <f t="shared" si="29"/>
        <v>0.5046109801108688</v>
      </c>
      <c r="AH27" s="6">
        <f>'1'!AW14</f>
        <v>0.27244031047795036</v>
      </c>
      <c r="AI27" s="6">
        <f>'1'!AY14</f>
        <v>0.34484779732035498</v>
      </c>
      <c r="AJ27" s="6">
        <f>'2'!AW14</f>
        <v>0.19573145810084519</v>
      </c>
      <c r="AK27" s="6">
        <f>'2'!AY14</f>
        <v>0.2861471080684756</v>
      </c>
      <c r="AL27" s="6">
        <f>'3'!P14</f>
        <v>0.60501148897785217</v>
      </c>
      <c r="AM27" s="6">
        <f>'8'!Z13</f>
        <v>0.54452714770461574</v>
      </c>
      <c r="AN27" s="6">
        <f t="shared" si="30"/>
        <v>0.41593392917188166</v>
      </c>
      <c r="AO27" s="225">
        <f t="shared" si="31"/>
        <v>0.45393848890560651</v>
      </c>
      <c r="AP27" s="6">
        <f>'1'!BG14</f>
        <v>0.27688227055105818</v>
      </c>
      <c r="AQ27" s="6">
        <f>'1'!BI14</f>
        <v>0.35021346874596626</v>
      </c>
      <c r="AR27" s="6">
        <f>'2'!BG14</f>
        <v>0.21652468344294679</v>
      </c>
      <c r="AS27" s="6">
        <f>'2'!BI14</f>
        <v>0.31724779654185048</v>
      </c>
      <c r="AT27" s="6">
        <f>'3'!S14</f>
        <v>0.67633248641604071</v>
      </c>
      <c r="AU27" s="6">
        <f>'8'!AE13</f>
        <v>0.59583214051314959</v>
      </c>
      <c r="AV27" s="6">
        <f t="shared" si="32"/>
        <v>0.45044653329701556</v>
      </c>
      <c r="AW27" s="225">
        <f t="shared" si="33"/>
        <v>0.48985132388486918</v>
      </c>
      <c r="AX27" s="6">
        <f>'1'!BQ14</f>
        <v>0.36763920616681273</v>
      </c>
      <c r="AY27" s="6">
        <f>'1'!BS14</f>
        <v>0.45377648171379864</v>
      </c>
      <c r="AZ27" s="6">
        <f>'2'!BQ14</f>
        <v>0.25554375730329942</v>
      </c>
      <c r="BA27" s="6">
        <f>'2'!BS14</f>
        <v>0.37163893965701872</v>
      </c>
      <c r="BB27" s="6">
        <f>'3'!V14</f>
        <v>0.8109557973043775</v>
      </c>
      <c r="BC27" s="6">
        <f>'8'!AJ13</f>
        <v>0.68434375669417291</v>
      </c>
      <c r="BD27" s="6">
        <f t="shared" si="34"/>
        <v>0.54643494669669268</v>
      </c>
      <c r="BE27" s="225">
        <f t="shared" si="35"/>
        <v>0.59249937515085893</v>
      </c>
      <c r="BF27" s="6">
        <f>'1'!CA14</f>
        <v>0.35450889909273653</v>
      </c>
      <c r="BG27" s="6">
        <f>'1'!CC14</f>
        <v>0.43946394627220164</v>
      </c>
      <c r="BH27" s="6">
        <f>'2'!CA14</f>
        <v>0.26908987312225829</v>
      </c>
      <c r="BI27" s="6">
        <f>'2'!CC14</f>
        <v>0.3894397656286675</v>
      </c>
      <c r="BJ27" s="6">
        <f>'3'!Y14</f>
        <v>0.68126495004924714</v>
      </c>
      <c r="BK27" s="6">
        <f>'8'!AO13</f>
        <v>0.63355193819077626</v>
      </c>
      <c r="BL27" s="6">
        <f t="shared" si="36"/>
        <v>0.4974167690093263</v>
      </c>
      <c r="BM27" s="225">
        <f t="shared" si="37"/>
        <v>0.54343377713175323</v>
      </c>
      <c r="BN27" s="6">
        <f>'1'!CK14</f>
        <v>0.2936325319384589</v>
      </c>
      <c r="BO27" s="6">
        <f>'1'!CM14</f>
        <v>0.37018271507089351</v>
      </c>
      <c r="BP27" s="6">
        <f>'2'!CK14</f>
        <v>0.29730010280427704</v>
      </c>
      <c r="BQ27" s="6">
        <f>'2'!CM14</f>
        <v>0.42491930172056164</v>
      </c>
      <c r="BR27" s="6">
        <f>'3'!AB14</f>
        <v>0.4500472704969985</v>
      </c>
      <c r="BS27" s="6">
        <f>'8'!AT13</f>
        <v>0.60473009929889765</v>
      </c>
      <c r="BT27" s="6">
        <f t="shared" si="38"/>
        <v>0.41087736550478526</v>
      </c>
      <c r="BU27" s="225">
        <f t="shared" si="39"/>
        <v>0.4542593586493876</v>
      </c>
      <c r="BV27" s="6">
        <f>'1'!CU14</f>
        <v>0.4363756918350456</v>
      </c>
      <c r="BW27" s="6">
        <f>'1'!CW14</f>
        <v>0.52542161085309813</v>
      </c>
      <c r="BX27" s="6">
        <f>'2'!CU14</f>
        <v>0.29958661318453905</v>
      </c>
      <c r="BY27" s="6">
        <f>'2'!CW14</f>
        <v>0.42770640948241384</v>
      </c>
      <c r="BZ27" s="6">
        <f>'3'!AE14</f>
        <v>0.60581171914416521</v>
      </c>
      <c r="CA27" s="6">
        <f>'8'!AY13</f>
        <v>0.64129655184251055</v>
      </c>
      <c r="CB27" s="6">
        <f t="shared" si="40"/>
        <v>0.51628600579914108</v>
      </c>
      <c r="CC27" s="225">
        <f t="shared" si="41"/>
        <v>0.56471635303614964</v>
      </c>
      <c r="CD27" s="6">
        <f>'1'!DE14</f>
        <v>0.36267534640778637</v>
      </c>
      <c r="CE27" s="6">
        <f>'1'!DG14</f>
        <v>0.44839061647724071</v>
      </c>
      <c r="CF27" s="6">
        <f>'2'!DE14</f>
        <v>0.30751262038852661</v>
      </c>
      <c r="CG27" s="6">
        <f>'2'!DG14</f>
        <v>0.43727008319853877</v>
      </c>
      <c r="CH27" s="6">
        <f>'3'!AH14</f>
        <v>0.71164603617332722</v>
      </c>
      <c r="CI27" s="6">
        <f>'8'!BD13</f>
        <v>0.58679902104547499</v>
      </c>
      <c r="CJ27" s="6">
        <f t="shared" si="42"/>
        <v>0.50043266490666771</v>
      </c>
      <c r="CK27" s="225">
        <f t="shared" si="43"/>
        <v>0.54769451921545076</v>
      </c>
    </row>
    <row r="28" spans="1:89" x14ac:dyDescent="0.2">
      <c r="A28" s="1">
        <v>1990</v>
      </c>
      <c r="B28" s="6">
        <f>'1'!I15</f>
        <v>0.36001009368911113</v>
      </c>
      <c r="C28" s="6">
        <f>'1'!K15</f>
        <v>0.44548632202183719</v>
      </c>
      <c r="D28" s="6">
        <f>'2'!I15</f>
        <v>0.2377830068427301</v>
      </c>
      <c r="E28" s="6">
        <f>'2'!K15</f>
        <v>0.34748197733623087</v>
      </c>
      <c r="F28" s="6">
        <f>'3'!D15</f>
        <v>0.66038439262449966</v>
      </c>
      <c r="G28" s="6">
        <f>'8'!F14</f>
        <v>0.61599399002380284</v>
      </c>
      <c r="H28" s="6">
        <f t="shared" si="22"/>
        <v>0.48687693382199315</v>
      </c>
      <c r="I28" s="225">
        <f t="shared" si="23"/>
        <v>0.53203732220443356</v>
      </c>
      <c r="J28" s="6">
        <f>'1'!S15</f>
        <v>0.2417047559624414</v>
      </c>
      <c r="K28" s="6">
        <f>'1'!U15</f>
        <v>0.30687993746159042</v>
      </c>
      <c r="L28" s="6">
        <f>'2'!S15</f>
        <v>0.18568330945376757</v>
      </c>
      <c r="M28" s="6">
        <f>'2'!U15</f>
        <v>0.27052869838762417</v>
      </c>
      <c r="N28" s="6">
        <f>'3'!G15</f>
        <v>0.44685634193466994</v>
      </c>
      <c r="O28" s="6">
        <f>'8'!K14</f>
        <v>0.5284774607380649</v>
      </c>
      <c r="P28" s="6">
        <f t="shared" si="24"/>
        <v>0.35908368399853702</v>
      </c>
      <c r="Q28" s="225">
        <f t="shared" si="25"/>
        <v>0.3936382954915823</v>
      </c>
      <c r="R28" s="6">
        <f>'1'!AC15</f>
        <v>0.35073811246224396</v>
      </c>
      <c r="S28" s="6">
        <f>'1'!AE15</f>
        <v>0.43531409397358334</v>
      </c>
      <c r="T28" s="6">
        <f>'2'!AC15</f>
        <v>9.6142946095999854E-2</v>
      </c>
      <c r="U28" s="6">
        <f>'2'!AE15</f>
        <v>0.11016387382565021</v>
      </c>
      <c r="V28" s="6">
        <f>'3'!J15</f>
        <v>0.74708162780954046</v>
      </c>
      <c r="W28" s="6">
        <f>'8'!P14</f>
        <v>0.54733436859119966</v>
      </c>
      <c r="X28" s="6">
        <f t="shared" si="26"/>
        <v>0.4735135386946826</v>
      </c>
      <c r="Y28" s="225">
        <f t="shared" si="27"/>
        <v>0.50874602407218339</v>
      </c>
      <c r="Z28" s="6">
        <f>'1'!AM15</f>
        <v>0.37730431675095782</v>
      </c>
      <c r="AA28" s="6">
        <f>'1'!AO15</f>
        <v>0.46417779165833312</v>
      </c>
      <c r="AB28" s="6">
        <f>'2'!AM15</f>
        <v>0.15246731012865838</v>
      </c>
      <c r="AC28" s="6">
        <f>'2'!AO15</f>
        <v>0.21584674902548651</v>
      </c>
      <c r="AD28" s="6">
        <f>'3'!M15</f>
        <v>0.67144690572270005</v>
      </c>
      <c r="AE28" s="6">
        <f>'8'!U14</f>
        <v>0.54408322072337167</v>
      </c>
      <c r="AF28" s="6">
        <f t="shared" si="28"/>
        <v>0.47005098932476691</v>
      </c>
      <c r="AG28" s="225">
        <f t="shared" si="29"/>
        <v>0.51113832317739982</v>
      </c>
      <c r="AH28" s="6">
        <f>'1'!AW15</f>
        <v>0.28532913120491615</v>
      </c>
      <c r="AI28" s="6">
        <f>'1'!AY15</f>
        <v>0.36033526399572646</v>
      </c>
      <c r="AJ28" s="6">
        <f>'2'!AW15</f>
        <v>0.18947259830883817</v>
      </c>
      <c r="AK28" s="6">
        <f>'2'!AY15</f>
        <v>0.27646577335241018</v>
      </c>
      <c r="AL28" s="6">
        <f>'3'!P15</f>
        <v>0.59878220719633335</v>
      </c>
      <c r="AM28" s="6">
        <f>'8'!Z14</f>
        <v>0.53403050358891546</v>
      </c>
      <c r="AN28" s="6">
        <f t="shared" si="30"/>
        <v>0.4162820900091625</v>
      </c>
      <c r="AO28" s="225">
        <f t="shared" si="31"/>
        <v>0.45498386062984381</v>
      </c>
      <c r="AP28" s="6">
        <f>'1'!BG15</f>
        <v>0.28512006878770579</v>
      </c>
      <c r="AQ28" s="6">
        <f>'1'!BI15</f>
        <v>0.36008602375971349</v>
      </c>
      <c r="AR28" s="6">
        <f>'2'!BG15</f>
        <v>0.21410993022272384</v>
      </c>
      <c r="AS28" s="6">
        <f>'2'!BI15</f>
        <v>0.31371651783064503</v>
      </c>
      <c r="AT28" s="6">
        <f>'3'!S15</f>
        <v>0.65677571766126819</v>
      </c>
      <c r="AU28" s="6">
        <f>'8'!AE14</f>
        <v>0.57684621730124697</v>
      </c>
      <c r="AV28" s="6">
        <f t="shared" si="32"/>
        <v>0.44386450427798352</v>
      </c>
      <c r="AW28" s="225">
        <f t="shared" si="33"/>
        <v>0.48381154502757873</v>
      </c>
      <c r="AX28" s="6">
        <f>'1'!BQ15</f>
        <v>0.38313916859347685</v>
      </c>
      <c r="AY28" s="6">
        <f>'1'!BS15</f>
        <v>0.4704032337782883</v>
      </c>
      <c r="AZ28" s="6">
        <f>'2'!BQ15</f>
        <v>0.25076702406998191</v>
      </c>
      <c r="BA28" s="6">
        <f>'2'!BS15</f>
        <v>0.36523562581462171</v>
      </c>
      <c r="BB28" s="6">
        <f>'3'!V15</f>
        <v>0.76853343092376392</v>
      </c>
      <c r="BC28" s="6">
        <f>'8'!AJ14</f>
        <v>0.64814477449042418</v>
      </c>
      <c r="BD28" s="6">
        <f t="shared" si="34"/>
        <v>0.53250192119793593</v>
      </c>
      <c r="BE28" s="225">
        <f t="shared" si="35"/>
        <v>0.57885440744632455</v>
      </c>
      <c r="BF28" s="6">
        <f>'1'!CA15</f>
        <v>0.3673183434235831</v>
      </c>
      <c r="BG28" s="6">
        <f>'1'!CC15</f>
        <v>0.45342924808014085</v>
      </c>
      <c r="BH28" s="6">
        <f>'2'!CA15</f>
        <v>0.26237511957436904</v>
      </c>
      <c r="BI28" s="6">
        <f>'2'!CC15</f>
        <v>0.3806810311161174</v>
      </c>
      <c r="BJ28" s="6">
        <f>'3'!Y15</f>
        <v>0.6798490924440691</v>
      </c>
      <c r="BK28" s="6">
        <f>'8'!AO14</f>
        <v>0.62049935046516735</v>
      </c>
      <c r="BL28" s="6">
        <f t="shared" si="36"/>
        <v>0.49825196005417927</v>
      </c>
      <c r="BM28" s="225">
        <f t="shared" si="37"/>
        <v>0.54452691307097723</v>
      </c>
      <c r="BN28" s="6">
        <f>'1'!CK15</f>
        <v>0.31084526176511429</v>
      </c>
      <c r="BO28" s="6">
        <f>'1'!CM15</f>
        <v>0.39028158228700283</v>
      </c>
      <c r="BP28" s="6">
        <f>'2'!CK15</f>
        <v>0.28391258104024325</v>
      </c>
      <c r="BQ28" s="6">
        <f>'2'!CM15</f>
        <v>0.40833959124478336</v>
      </c>
      <c r="BR28" s="6">
        <f>'3'!AB15</f>
        <v>0.31978360495431873</v>
      </c>
      <c r="BS28" s="6">
        <f>'8'!AT14</f>
        <v>0.61142134566516015</v>
      </c>
      <c r="BT28" s="6">
        <f t="shared" si="38"/>
        <v>0.38553060046493981</v>
      </c>
      <c r="BU28" s="225">
        <f t="shared" si="39"/>
        <v>0.42974782969414926</v>
      </c>
      <c r="BV28" s="6">
        <f>'1'!CU15</f>
        <v>0.44753562655985785</v>
      </c>
      <c r="BW28" s="6">
        <f>'1'!CW15</f>
        <v>0.53656775062183437</v>
      </c>
      <c r="BX28" s="6">
        <f>'2'!CU15</f>
        <v>0.29845289378323142</v>
      </c>
      <c r="BY28" s="6">
        <f>'2'!CW15</f>
        <v>0.42632607424472418</v>
      </c>
      <c r="BZ28" s="6">
        <f>'3'!AE15</f>
        <v>0.66340456834696093</v>
      </c>
      <c r="CA28" s="6">
        <f>'8'!AY14</f>
        <v>0.63851512221687923</v>
      </c>
      <c r="CB28" s="6">
        <f t="shared" si="40"/>
        <v>0.53433946264322629</v>
      </c>
      <c r="CC28" s="225">
        <f t="shared" si="41"/>
        <v>0.5827396303141662</v>
      </c>
      <c r="CD28" s="6">
        <f>'1'!DE15</f>
        <v>0.38178246394889387</v>
      </c>
      <c r="CE28" s="6">
        <f>'1'!DG15</f>
        <v>0.46895929022378074</v>
      </c>
      <c r="CF28" s="6">
        <f>'2'!DE15</f>
        <v>0.29942769107571832</v>
      </c>
      <c r="CG28" s="6">
        <f>'2'!DG15</f>
        <v>0.42751310588925734</v>
      </c>
      <c r="CH28" s="6">
        <f>'3'!AH15</f>
        <v>0.58563282520731452</v>
      </c>
      <c r="CI28" s="6">
        <f>'8'!BD14</f>
        <v>0.61332423077192477</v>
      </c>
      <c r="CJ28" s="6">
        <f t="shared" si="42"/>
        <v>0.48239501868193924</v>
      </c>
      <c r="CK28" s="225">
        <f t="shared" si="43"/>
        <v>0.53007429067324785</v>
      </c>
    </row>
    <row r="29" spans="1:89" x14ac:dyDescent="0.2">
      <c r="A29" s="1">
        <v>1991</v>
      </c>
      <c r="B29" s="6">
        <f>'1'!I16</f>
        <v>0.36570416733519989</v>
      </c>
      <c r="C29" s="6">
        <f>'1'!K16</f>
        <v>0.45168050871117121</v>
      </c>
      <c r="D29" s="6">
        <f>'2'!I16</f>
        <v>0.22410792217749431</v>
      </c>
      <c r="E29" s="6">
        <f>'2'!K16</f>
        <v>0.32820600387493964</v>
      </c>
      <c r="F29" s="6">
        <f>'3'!D16</f>
        <v>0.66420231366730575</v>
      </c>
      <c r="G29" s="6">
        <f>'8'!F15</f>
        <v>0.58038959635557652</v>
      </c>
      <c r="H29" s="6">
        <f t="shared" si="22"/>
        <v>0.47984043665755</v>
      </c>
      <c r="I29" s="225">
        <f t="shared" si="23"/>
        <v>0.524640781377683</v>
      </c>
      <c r="J29" s="6">
        <f>'1'!S16</f>
        <v>0.23627842025595655</v>
      </c>
      <c r="K29" s="6">
        <f>'1'!U16</f>
        <v>0.30001876190929716</v>
      </c>
      <c r="L29" s="6">
        <f>'2'!S16</f>
        <v>0.18287739130317554</v>
      </c>
      <c r="M29" s="6">
        <f>'2'!U16</f>
        <v>0.26609475138935262</v>
      </c>
      <c r="N29" s="6">
        <f>'3'!G16</f>
        <v>0.45300966517814734</v>
      </c>
      <c r="O29" s="6">
        <f>'8'!K15</f>
        <v>0.50842325137586808</v>
      </c>
      <c r="P29" s="6">
        <f t="shared" si="24"/>
        <v>0.35315733637120406</v>
      </c>
      <c r="Q29" s="225">
        <f t="shared" si="25"/>
        <v>0.38697520904115801</v>
      </c>
      <c r="R29" s="6">
        <f>'1'!AC16</f>
        <v>0.35280757950146335</v>
      </c>
      <c r="S29" s="6">
        <f>'1'!AE16</f>
        <v>0.43759380784443275</v>
      </c>
      <c r="T29" s="6">
        <f>'2'!AC16</f>
        <v>0.10113947172352203</v>
      </c>
      <c r="U29" s="6">
        <f>'2'!AE16</f>
        <v>0.12031694809372441</v>
      </c>
      <c r="V29" s="6">
        <f>'3'!J16</f>
        <v>0.7019946358054765</v>
      </c>
      <c r="W29" s="6">
        <f>'8'!P15</f>
        <v>0.50061371305024505</v>
      </c>
      <c r="X29" s="6">
        <f t="shared" si="26"/>
        <v>0.45188906618686797</v>
      </c>
      <c r="Y29" s="225">
        <f t="shared" si="27"/>
        <v>0.48772130516107592</v>
      </c>
      <c r="Z29" s="6">
        <f>'1'!AM16</f>
        <v>0.37953909112588274</v>
      </c>
      <c r="AA29" s="6">
        <f>'1'!AO16</f>
        <v>0.4665669126009907</v>
      </c>
      <c r="AB29" s="6">
        <f>'2'!AM16</f>
        <v>0.14770498528161813</v>
      </c>
      <c r="AC29" s="6">
        <f>'2'!AO16</f>
        <v>0.20758802776963073</v>
      </c>
      <c r="AD29" s="6">
        <f>'3'!M16</f>
        <v>0.64458945632902143</v>
      </c>
      <c r="AE29" s="6">
        <f>'8'!U15</f>
        <v>0.53760752607264761</v>
      </c>
      <c r="AF29" s="6">
        <f t="shared" si="28"/>
        <v>0.46213538057893222</v>
      </c>
      <c r="AG29" s="225">
        <f t="shared" si="29"/>
        <v>0.50293481341777668</v>
      </c>
      <c r="AH29" s="6">
        <f>'1'!AW16</f>
        <v>0.28115692316132512</v>
      </c>
      <c r="AI29" s="6">
        <f>'1'!AY16</f>
        <v>0.35534901661201163</v>
      </c>
      <c r="AJ29" s="6">
        <f>'2'!AW16</f>
        <v>0.17951610461888093</v>
      </c>
      <c r="AK29" s="6">
        <f>'2'!AY16</f>
        <v>0.26074032851545287</v>
      </c>
      <c r="AL29" s="6">
        <f>'3'!P16</f>
        <v>0.59904561448937388</v>
      </c>
      <c r="AM29" s="6">
        <f>'8'!Z15</f>
        <v>0.51666891394260028</v>
      </c>
      <c r="AN29" s="6">
        <f t="shared" si="30"/>
        <v>0.40934301183441169</v>
      </c>
      <c r="AO29" s="225">
        <f t="shared" si="31"/>
        <v>0.4471422716043435</v>
      </c>
      <c r="AP29" s="6">
        <f>'1'!BG16</f>
        <v>0.28732958405434184</v>
      </c>
      <c r="AQ29" s="6">
        <f>'1'!BI16</f>
        <v>0.36271691575643866</v>
      </c>
      <c r="AR29" s="6">
        <f>'2'!BG16</f>
        <v>0.21117623064482888</v>
      </c>
      <c r="AS29" s="6">
        <f>'2'!BI16</f>
        <v>0.30939859552570942</v>
      </c>
      <c r="AT29" s="6">
        <f>'3'!S16</f>
        <v>0.62279479863241571</v>
      </c>
      <c r="AU29" s="6">
        <f>'8'!AE15</f>
        <v>0.55503004423181423</v>
      </c>
      <c r="AV29" s="6">
        <f t="shared" si="32"/>
        <v>0.43050566740227714</v>
      </c>
      <c r="AW29" s="225">
        <f t="shared" si="33"/>
        <v>0.47048283657120393</v>
      </c>
      <c r="AX29" s="6">
        <f>'1'!BQ16</f>
        <v>0.39473800141899901</v>
      </c>
      <c r="AY29" s="6">
        <f>'1'!BS16</f>
        <v>0.48266047068434498</v>
      </c>
      <c r="AZ29" s="6">
        <f>'2'!BQ16</f>
        <v>0.2492179689849372</v>
      </c>
      <c r="BA29" s="6">
        <f>'2'!BS16</f>
        <v>0.36314453509106692</v>
      </c>
      <c r="BB29" s="6">
        <f>'3'!V16</f>
        <v>0.75119255300518251</v>
      </c>
      <c r="BC29" s="6">
        <f>'8'!AJ15</f>
        <v>0.58882086816387624</v>
      </c>
      <c r="BD29" s="6">
        <f t="shared" si="34"/>
        <v>0.51782035275835803</v>
      </c>
      <c r="BE29" s="225">
        <f t="shared" si="35"/>
        <v>0.56438199707510939</v>
      </c>
      <c r="BF29" s="6">
        <f>'1'!CA16</f>
        <v>0.36456863111116977</v>
      </c>
      <c r="BG29" s="6">
        <f>'1'!CC16</f>
        <v>0.4504484083068504</v>
      </c>
      <c r="BH29" s="6">
        <f>'2'!CA16</f>
        <v>0.25818913728193854</v>
      </c>
      <c r="BI29" s="6">
        <f>'2'!CC16</f>
        <v>0.37515635769882189</v>
      </c>
      <c r="BJ29" s="6">
        <f>'3'!Y16</f>
        <v>0.61442943576755304</v>
      </c>
      <c r="BK29" s="6">
        <f>'8'!AO15</f>
        <v>0.61415416917674825</v>
      </c>
      <c r="BL29" s="6">
        <f t="shared" si="36"/>
        <v>0.47879226740873709</v>
      </c>
      <c r="BM29" s="225">
        <f t="shared" si="37"/>
        <v>0.52484090032869768</v>
      </c>
      <c r="BN29" s="6">
        <f>'1'!CK16</f>
        <v>0.30524625469132777</v>
      </c>
      <c r="BO29" s="6">
        <f>'1'!CM16</f>
        <v>0.38378959936154783</v>
      </c>
      <c r="BP29" s="6">
        <f>'2'!CK16</f>
        <v>0.25125641226713474</v>
      </c>
      <c r="BQ29" s="6">
        <f>'2'!CM16</f>
        <v>0.36589476713417063</v>
      </c>
      <c r="BR29" s="6">
        <f>'3'!AB16</f>
        <v>0.38773792966593801</v>
      </c>
      <c r="BS29" s="6">
        <f>'8'!AT15</f>
        <v>0.5880683304581138</v>
      </c>
      <c r="BT29" s="6">
        <f t="shared" si="38"/>
        <v>0.3911757081342575</v>
      </c>
      <c r="BU29" s="225">
        <f t="shared" si="39"/>
        <v>0.43405688148904914</v>
      </c>
      <c r="BV29" s="6">
        <f>'1'!CU16</f>
        <v>0.43002919251352772</v>
      </c>
      <c r="BW29" s="6">
        <f>'1'!CW16</f>
        <v>0.51902504262837446</v>
      </c>
      <c r="BX29" s="6">
        <f>'2'!CU16</f>
        <v>0.24751686008450077</v>
      </c>
      <c r="BY29" s="6">
        <f>'2'!CW16</f>
        <v>0.36083987813182056</v>
      </c>
      <c r="BZ29" s="6">
        <f>'3'!AE16</f>
        <v>0.65852211987030529</v>
      </c>
      <c r="CA29" s="6">
        <f>'8'!AY15</f>
        <v>0.61100330152809634</v>
      </c>
      <c r="CB29" s="6">
        <f t="shared" si="40"/>
        <v>0.51414471836346154</v>
      </c>
      <c r="CC29" s="225">
        <f t="shared" si="41"/>
        <v>0.56107536021413229</v>
      </c>
      <c r="CD29" s="6">
        <f>'1'!DE16</f>
        <v>0.40361454706849581</v>
      </c>
      <c r="CE29" s="6">
        <f>'1'!DG16</f>
        <v>0.49193681697566127</v>
      </c>
      <c r="CF29" s="6">
        <f>'2'!DE16</f>
        <v>0.28726627951786254</v>
      </c>
      <c r="CG29" s="6">
        <f>'2'!DG16</f>
        <v>0.41253555088265587</v>
      </c>
      <c r="CH29" s="6">
        <f>'3'!AH16</f>
        <v>0.70882257317697206</v>
      </c>
      <c r="CI29" s="6">
        <f>'8'!BD15</f>
        <v>0.60044970401301268</v>
      </c>
      <c r="CJ29" s="6">
        <f t="shared" si="42"/>
        <v>0.51749051607668073</v>
      </c>
      <c r="CK29" s="225">
        <f t="shared" si="43"/>
        <v>0.56534635117602627</v>
      </c>
    </row>
    <row r="30" spans="1:89" x14ac:dyDescent="0.2">
      <c r="A30" s="1">
        <v>1992</v>
      </c>
      <c r="B30" s="6">
        <f>'1'!I17</f>
        <v>0.38463834383762946</v>
      </c>
      <c r="C30" s="6">
        <f>'1'!K17</f>
        <v>0.47199629973261864</v>
      </c>
      <c r="D30" s="6">
        <f>'2'!I17</f>
        <v>0.21978577539755828</v>
      </c>
      <c r="E30" s="6">
        <f>'2'!K17</f>
        <v>0.32198445607739679</v>
      </c>
      <c r="F30" s="6">
        <f>'3'!D17</f>
        <v>0.65419505393671051</v>
      </c>
      <c r="G30" s="6">
        <f>'8'!F16</f>
        <v>0.56949032552992152</v>
      </c>
      <c r="H30" s="6">
        <f t="shared" si="22"/>
        <v>0.48175525994146562</v>
      </c>
      <c r="I30" s="225">
        <f t="shared" si="23"/>
        <v>0.52691831036744508</v>
      </c>
      <c r="J30" s="6">
        <f>'1'!S17</f>
        <v>0.24503878318129615</v>
      </c>
      <c r="K30" s="6">
        <f>'1'!U17</f>
        <v>0.31107148065023932</v>
      </c>
      <c r="L30" s="6">
        <f>'2'!S17</f>
        <v>0.18147875731063426</v>
      </c>
      <c r="M30" s="6">
        <f>'2'!U17</f>
        <v>0.26387249105351346</v>
      </c>
      <c r="N30" s="6">
        <f>'3'!G17</f>
        <v>0.34773515300319746</v>
      </c>
      <c r="O30" s="6">
        <f>'8'!K16</f>
        <v>0.4746356452608485</v>
      </c>
      <c r="P30" s="6">
        <f t="shared" si="24"/>
        <v>0.32175608856959337</v>
      </c>
      <c r="Q30" s="225">
        <f t="shared" si="25"/>
        <v>0.35640854093145857</v>
      </c>
      <c r="R30" s="6">
        <f>'1'!AC17</f>
        <v>0.3885489657076564</v>
      </c>
      <c r="S30" s="6">
        <f>'1'!AE17</f>
        <v>0.47613949908121356</v>
      </c>
      <c r="T30" s="6">
        <f>'2'!AC17</f>
        <v>0.10822229655547624</v>
      </c>
      <c r="U30" s="6">
        <f>'2'!AE17</f>
        <v>0.13442528653309752</v>
      </c>
      <c r="V30" s="6">
        <f>'3'!J17</f>
        <v>0.73703265577232258</v>
      </c>
      <c r="W30" s="6">
        <f>'8'!P16</f>
        <v>0.49368690573075624</v>
      </c>
      <c r="X30" s="6">
        <f t="shared" si="26"/>
        <v>0.47392170631437991</v>
      </c>
      <c r="Y30" s="225">
        <f t="shared" si="27"/>
        <v>0.51157821866156494</v>
      </c>
      <c r="Z30" s="6">
        <f>'1'!AM17</f>
        <v>0.4015290968599764</v>
      </c>
      <c r="AA30" s="6">
        <f>'1'!AO17</f>
        <v>0.48976543990031485</v>
      </c>
      <c r="AB30" s="6">
        <f>'2'!AM17</f>
        <v>0.13817522458203108</v>
      </c>
      <c r="AC30" s="6">
        <f>'2'!AO17</f>
        <v>0.1907174392498476</v>
      </c>
      <c r="AD30" s="6">
        <f>'3'!M17</f>
        <v>0.66516788503886715</v>
      </c>
      <c r="AE30" s="6">
        <f>'8'!U16</f>
        <v>0.5169837690631941</v>
      </c>
      <c r="AF30" s="6">
        <f t="shared" si="28"/>
        <v>0.46996707472770904</v>
      </c>
      <c r="AG30" s="225">
        <f t="shared" si="29"/>
        <v>0.51051583341062601</v>
      </c>
      <c r="AH30" s="6">
        <f>'1'!AW17</f>
        <v>0.28682391111528494</v>
      </c>
      <c r="AI30" s="6">
        <f>'1'!AY17</f>
        <v>0.36211543866341656</v>
      </c>
      <c r="AJ30" s="6">
        <f>'2'!AW17</f>
        <v>0.16713219856242248</v>
      </c>
      <c r="AK30" s="6">
        <f>'2'!AY17</f>
        <v>0.24059645453318293</v>
      </c>
      <c r="AL30" s="6">
        <f>'3'!P17</f>
        <v>0.61633215989763412</v>
      </c>
      <c r="AM30" s="6">
        <f>'8'!Z16</f>
        <v>0.48259042919538797</v>
      </c>
      <c r="AN30" s="6">
        <f t="shared" si="30"/>
        <v>0.40617343157561175</v>
      </c>
      <c r="AO30" s="225">
        <f t="shared" si="31"/>
        <v>0.44363646819194041</v>
      </c>
      <c r="AP30" s="6">
        <f>'1'!BG17</f>
        <v>0.30545533251030316</v>
      </c>
      <c r="AQ30" s="6">
        <f>'1'!BI17</f>
        <v>0.38403280942845397</v>
      </c>
      <c r="AR30" s="6">
        <f>'2'!BG17</f>
        <v>0.2107828781918599</v>
      </c>
      <c r="AS30" s="6">
        <f>'2'!BI17</f>
        <v>0.30881730966285487</v>
      </c>
      <c r="AT30" s="6">
        <f>'3'!S17</f>
        <v>0.66689514366254832</v>
      </c>
      <c r="AU30" s="6">
        <f>'8'!AE16</f>
        <v>0.54123160895228817</v>
      </c>
      <c r="AV30" s="6">
        <f t="shared" si="32"/>
        <v>0.44529210897701638</v>
      </c>
      <c r="AW30" s="225">
        <f t="shared" si="33"/>
        <v>0.4865265428913762</v>
      </c>
      <c r="AX30" s="6">
        <f>'1'!BQ17</f>
        <v>0.41934827895776594</v>
      </c>
      <c r="AY30" s="6">
        <f>'1'!BS17</f>
        <v>0.50816318602434052</v>
      </c>
      <c r="AZ30" s="6">
        <f>'2'!BQ17</f>
        <v>0.24485443609807361</v>
      </c>
      <c r="BA30" s="6">
        <f>'2'!BS17</f>
        <v>0.35721522608674894</v>
      </c>
      <c r="BB30" s="6">
        <f>'3'!V17</f>
        <v>0.73362903500303212</v>
      </c>
      <c r="BC30" s="6">
        <f>'8'!AJ16</f>
        <v>0.58295543264702876</v>
      </c>
      <c r="BD30" s="6">
        <f t="shared" si="34"/>
        <v>0.52137087210542898</v>
      </c>
      <c r="BE30" s="225">
        <f t="shared" si="35"/>
        <v>0.56813291393092635</v>
      </c>
      <c r="BF30" s="6">
        <f>'1'!CA17</f>
        <v>0.37409809833082502</v>
      </c>
      <c r="BG30" s="6">
        <f>'1'!CC17</f>
        <v>0.46073976723353194</v>
      </c>
      <c r="BH30" s="6">
        <f>'2'!CA17</f>
        <v>0.25164835104647537</v>
      </c>
      <c r="BI30" s="6">
        <f>'2'!CC17</f>
        <v>0.36642214268643086</v>
      </c>
      <c r="BJ30" s="6">
        <f>'3'!Y17</f>
        <v>0.66377339242999867</v>
      </c>
      <c r="BK30" s="6">
        <f>'8'!AO16</f>
        <v>0.60018600475609418</v>
      </c>
      <c r="BL30" s="6">
        <f t="shared" si="36"/>
        <v>0.49079392373350073</v>
      </c>
      <c r="BM30" s="225">
        <f t="shared" si="37"/>
        <v>0.5369279704585791</v>
      </c>
      <c r="BN30" s="6">
        <f>'1'!CK17</f>
        <v>0.30779673298191823</v>
      </c>
      <c r="BO30" s="6">
        <f>'1'!CM17</f>
        <v>0.3867522673010233</v>
      </c>
      <c r="BP30" s="6">
        <f>'2'!CK17</f>
        <v>0.23479090663295565</v>
      </c>
      <c r="BQ30" s="6">
        <f>'2'!CM17</f>
        <v>0.34331626703774154</v>
      </c>
      <c r="BR30" s="6">
        <f>'3'!AB17</f>
        <v>0.41356611426125978</v>
      </c>
      <c r="BS30" s="6">
        <f>'8'!AT16</f>
        <v>0.58829361281925097</v>
      </c>
      <c r="BT30" s="6">
        <f t="shared" si="38"/>
        <v>0.39706271562619055</v>
      </c>
      <c r="BU30" s="225">
        <f t="shared" si="39"/>
        <v>0.43949746539431123</v>
      </c>
      <c r="BV30" s="6">
        <f>'1'!CU17</f>
        <v>0.43683622662743415</v>
      </c>
      <c r="BW30" s="6">
        <f>'1'!CW17</f>
        <v>0.52588413270482048</v>
      </c>
      <c r="BX30" s="6">
        <f>'2'!CU17</f>
        <v>0.22285782481300082</v>
      </c>
      <c r="BY30" s="6">
        <f>'2'!CW17</f>
        <v>0.32641306876230369</v>
      </c>
      <c r="BZ30" s="6">
        <f>'3'!AE17</f>
        <v>0.54122902980047916</v>
      </c>
      <c r="CA30" s="6">
        <f>'8'!AY16</f>
        <v>0.599517891319156</v>
      </c>
      <c r="CB30" s="6">
        <f t="shared" si="40"/>
        <v>0.48220700341218259</v>
      </c>
      <c r="CC30" s="225">
        <f t="shared" si="41"/>
        <v>0.52818169023806738</v>
      </c>
      <c r="CD30" s="6">
        <f>'1'!DE17</f>
        <v>0.42937949494497524</v>
      </c>
      <c r="CE30" s="6">
        <f>'1'!DG17</f>
        <v>0.51836782012091387</v>
      </c>
      <c r="CF30" s="6">
        <f>'2'!DE17</f>
        <v>0.2719502481613354</v>
      </c>
      <c r="CG30" s="6">
        <f>'2'!DG17</f>
        <v>0.39313289970705156</v>
      </c>
      <c r="CH30" s="6">
        <f>'3'!AH17</f>
        <v>0.65512299031548538</v>
      </c>
      <c r="CI30" s="6">
        <f>'8'!BD16</f>
        <v>0.58934368566717432</v>
      </c>
      <c r="CJ30" s="6">
        <f t="shared" si="42"/>
        <v>0.5100634917897886</v>
      </c>
      <c r="CK30" s="225">
        <f t="shared" si="43"/>
        <v>0.55777708701473561</v>
      </c>
    </row>
    <row r="31" spans="1:89" x14ac:dyDescent="0.2">
      <c r="A31" s="1">
        <v>1993</v>
      </c>
      <c r="B31" s="6">
        <f>'1'!I18</f>
        <v>0.38602895407436583</v>
      </c>
      <c r="C31" s="6">
        <f>'1'!K18</f>
        <v>0.4734716535072348</v>
      </c>
      <c r="D31" s="6">
        <f>'2'!I18</f>
        <v>0.22763991594301061</v>
      </c>
      <c r="E31" s="6">
        <f>'2'!K18</f>
        <v>0.33324336208754068</v>
      </c>
      <c r="F31" s="6">
        <f>'3'!D18</f>
        <v>0.66321806468911237</v>
      </c>
      <c r="G31" s="6">
        <f>'8'!F17</f>
        <v>0.56039293368372667</v>
      </c>
      <c r="H31" s="6">
        <f t="shared" si="22"/>
        <v>0.48307832281725716</v>
      </c>
      <c r="I31" s="225">
        <f t="shared" si="23"/>
        <v>0.52861574720485771</v>
      </c>
      <c r="J31" s="6">
        <f>'1'!S18</f>
        <v>0.23893008250991674</v>
      </c>
      <c r="K31" s="6">
        <f>'1'!U18</f>
        <v>0.30337767704549978</v>
      </c>
      <c r="L31" s="6">
        <f>'2'!S18</f>
        <v>0.1809564236573144</v>
      </c>
      <c r="M31" s="6">
        <f>'2'!U18</f>
        <v>0.26304048076219277</v>
      </c>
      <c r="N31" s="6">
        <f>'3'!G18</f>
        <v>0.48420040375704015</v>
      </c>
      <c r="O31" s="6">
        <f>'8'!K17</f>
        <v>0.47910065063498974</v>
      </c>
      <c r="P31" s="6">
        <f t="shared" si="24"/>
        <v>0.35449293896770562</v>
      </c>
      <c r="Q31" s="225">
        <f t="shared" si="25"/>
        <v>0.38848038249242667</v>
      </c>
      <c r="R31" s="6">
        <f>'1'!AC18</f>
        <v>0.26725744067959822</v>
      </c>
      <c r="S31" s="6">
        <f>'1'!AE18</f>
        <v>0.3385491861548936</v>
      </c>
      <c r="T31" s="6">
        <f>'2'!AC18</f>
        <v>0.11664354031917816</v>
      </c>
      <c r="U31" s="6">
        <f>'2'!AE18</f>
        <v>0.15078488563573419</v>
      </c>
      <c r="V31" s="6">
        <f>'3'!J18</f>
        <v>0.83875877745919369</v>
      </c>
      <c r="W31" s="6">
        <f>'8'!P17</f>
        <v>0.51192962837624101</v>
      </c>
      <c r="X31" s="6">
        <f t="shared" si="26"/>
        <v>0.45623943176261583</v>
      </c>
      <c r="Y31" s="225">
        <f t="shared" si="27"/>
        <v>0.48817026448438949</v>
      </c>
      <c r="Z31" s="6">
        <f>'1'!AM18</f>
        <v>0.41574042208821221</v>
      </c>
      <c r="AA31" s="6">
        <f>'1'!AO18</f>
        <v>0.50446640510102481</v>
      </c>
      <c r="AB31" s="6">
        <f>'2'!AM18</f>
        <v>0.13366303259392961</v>
      </c>
      <c r="AC31" s="6">
        <f>'2'!AO18</f>
        <v>0.18256337478688386</v>
      </c>
      <c r="AD31" s="6">
        <f>'3'!M18</f>
        <v>0.62923473212121483</v>
      </c>
      <c r="AE31" s="6">
        <f>'8'!U17</f>
        <v>0.49053823828107779</v>
      </c>
      <c r="AF31" s="6">
        <f t="shared" si="28"/>
        <v>0.45960571469525102</v>
      </c>
      <c r="AG31" s="225">
        <f t="shared" si="29"/>
        <v>0.49998614211967152</v>
      </c>
      <c r="AH31" s="6">
        <f>'1'!AW18</f>
        <v>0.3068640281798416</v>
      </c>
      <c r="AI31" s="6">
        <f>'1'!AY18</f>
        <v>0.3856698804415537</v>
      </c>
      <c r="AJ31" s="6">
        <f>'2'!AW18</f>
        <v>0.15254860614832927</v>
      </c>
      <c r="AK31" s="6">
        <f>'2'!AY18</f>
        <v>0.21598676258985916</v>
      </c>
      <c r="AL31" s="6">
        <f>'3'!P18</f>
        <v>0.59732663211573533</v>
      </c>
      <c r="AM31" s="6">
        <f>'8'!Z17</f>
        <v>0.49657074131657464</v>
      </c>
      <c r="AN31" s="6">
        <f t="shared" si="30"/>
        <v>0.41147481524484708</v>
      </c>
      <c r="AO31" s="225">
        <f t="shared" si="31"/>
        <v>0.44934097179368493</v>
      </c>
      <c r="AP31" s="6">
        <f>'1'!BG18</f>
        <v>0.30660983878670134</v>
      </c>
      <c r="AQ31" s="6">
        <f>'1'!BI18</f>
        <v>0.3853746876170811</v>
      </c>
      <c r="AR31" s="6">
        <f>'2'!BG18</f>
        <v>0.210093576967853</v>
      </c>
      <c r="AS31" s="6">
        <f>'2'!BI18</f>
        <v>0.3077973378487221</v>
      </c>
      <c r="AT31" s="6">
        <f>'3'!S18</f>
        <v>0.59960644584279776</v>
      </c>
      <c r="AU31" s="6">
        <f>'8'!AE17</f>
        <v>0.51333119905276237</v>
      </c>
      <c r="AV31" s="6">
        <f t="shared" si="32"/>
        <v>0.42188770443535584</v>
      </c>
      <c r="AW31" s="225">
        <f t="shared" si="33"/>
        <v>0.46316402005559465</v>
      </c>
      <c r="AX31" s="6">
        <f>'1'!BQ18</f>
        <v>0.42046139935564208</v>
      </c>
      <c r="AY31" s="6">
        <f>'1'!BS18</f>
        <v>0.50930088848135324</v>
      </c>
      <c r="AZ31" s="6">
        <f>'2'!BQ18</f>
        <v>0.24029826556886186</v>
      </c>
      <c r="BA31" s="6">
        <f>'2'!BS18</f>
        <v>0.35096188910882792</v>
      </c>
      <c r="BB31" s="6">
        <f>'3'!V18</f>
        <v>0.76076311199328561</v>
      </c>
      <c r="BC31" s="6">
        <f>'8'!AJ17</f>
        <v>0.57170215335732155</v>
      </c>
      <c r="BD31" s="6">
        <f t="shared" si="34"/>
        <v>0.52533070263679482</v>
      </c>
      <c r="BE31" s="225">
        <f t="shared" si="35"/>
        <v>0.57193286064107585</v>
      </c>
      <c r="BF31" s="6">
        <f>'1'!CA18</f>
        <v>0.37066814945888882</v>
      </c>
      <c r="BG31" s="6">
        <f>'1'!CC18</f>
        <v>0.45704822262605427</v>
      </c>
      <c r="BH31" s="6">
        <f>'2'!CA18</f>
        <v>0.24626723207812631</v>
      </c>
      <c r="BI31" s="6">
        <f>'2'!CC18</f>
        <v>0.35914130904802533</v>
      </c>
      <c r="BJ31" s="6">
        <f>'3'!Y18</f>
        <v>0.6464137470099901</v>
      </c>
      <c r="BK31" s="6">
        <f>'8'!AO17</f>
        <v>0.60015088763446889</v>
      </c>
      <c r="BL31" s="6">
        <f t="shared" si="36"/>
        <v>0.4845351416524829</v>
      </c>
      <c r="BM31" s="225">
        <f t="shared" si="37"/>
        <v>0.53037457861633897</v>
      </c>
      <c r="BN31" s="6">
        <f>'1'!CK18</f>
        <v>0.31493491480187313</v>
      </c>
      <c r="BO31" s="6">
        <f>'1'!CM18</f>
        <v>0.39499603154279861</v>
      </c>
      <c r="BP31" s="6">
        <f>'2'!CK18</f>
        <v>0.22055190682002748</v>
      </c>
      <c r="BQ31" s="6">
        <f>'2'!CM18</f>
        <v>0.32309191726323522</v>
      </c>
      <c r="BR31" s="6">
        <f>'3'!AB18</f>
        <v>0.48590087373177226</v>
      </c>
      <c r="BS31" s="6">
        <f>'8'!AT17</f>
        <v>0.57301381037301768</v>
      </c>
      <c r="BT31" s="6">
        <f t="shared" si="38"/>
        <v>0.41275782762894953</v>
      </c>
      <c r="BU31" s="225">
        <f t="shared" si="39"/>
        <v>0.45503627536964042</v>
      </c>
      <c r="BV31" s="6">
        <f>'1'!CU18</f>
        <v>0.43928507305730141</v>
      </c>
      <c r="BW31" s="6">
        <f>'1'!CW18</f>
        <v>0.52833982779978117</v>
      </c>
      <c r="BX31" s="6">
        <f>'2'!CU18</f>
        <v>0.2371798106586494</v>
      </c>
      <c r="BY31" s="6">
        <f>'2'!CW18</f>
        <v>0.34664447703595108</v>
      </c>
      <c r="BZ31" s="6">
        <f>'3'!AE18</f>
        <v>0.65533800616669724</v>
      </c>
      <c r="CA31" s="6">
        <f>'8'!AY17</f>
        <v>0.61431904561389883</v>
      </c>
      <c r="CB31" s="6">
        <f t="shared" si="40"/>
        <v>0.51684627323393451</v>
      </c>
      <c r="CC31" s="225">
        <f t="shared" si="41"/>
        <v>0.56341464176865663</v>
      </c>
      <c r="CD31" s="6">
        <f>'1'!DE18</f>
        <v>0.42867281083278708</v>
      </c>
      <c r="CE31" s="6">
        <f>'1'!DG18</f>
        <v>0.51765244234431163</v>
      </c>
      <c r="CF31" s="6">
        <f>'2'!DE18</f>
        <v>0.26612155170066409</v>
      </c>
      <c r="CG31" s="6">
        <f>'2'!DG18</f>
        <v>0.3855834170811287</v>
      </c>
      <c r="CH31" s="6">
        <f>'3'!AH18</f>
        <v>0.67216387952805801</v>
      </c>
      <c r="CI31" s="6">
        <f>'8'!BD17</f>
        <v>0.59395725839273439</v>
      </c>
      <c r="CJ31" s="6">
        <f t="shared" si="42"/>
        <v>0.51461156398337937</v>
      </c>
      <c r="CK31" s="225">
        <f t="shared" si="43"/>
        <v>0.56214960312603557</v>
      </c>
    </row>
    <row r="32" spans="1:89" x14ac:dyDescent="0.2">
      <c r="A32" s="1">
        <v>1994</v>
      </c>
      <c r="B32" s="6">
        <f>'1'!I19</f>
        <v>0.39802564645633903</v>
      </c>
      <c r="C32" s="6">
        <f>'1'!K19</f>
        <v>0.48610659972582737</v>
      </c>
      <c r="D32" s="6">
        <f>'2'!I19</f>
        <v>0.23591845283832291</v>
      </c>
      <c r="E32" s="6">
        <f>'2'!K19</f>
        <v>0.34488942709093001</v>
      </c>
      <c r="F32" s="6">
        <f>'3'!D19</f>
        <v>0.64386903799867934</v>
      </c>
      <c r="G32" s="6">
        <f>'8'!F18</f>
        <v>0.56311476259099102</v>
      </c>
      <c r="H32" s="6">
        <f t="shared" si="22"/>
        <v>0.48454805401378553</v>
      </c>
      <c r="I32" s="225">
        <f t="shared" si="23"/>
        <v>0.53067753274684148</v>
      </c>
      <c r="J32" s="6">
        <f>'1'!S19</f>
        <v>0.24647667739675636</v>
      </c>
      <c r="K32" s="6">
        <f>'1'!U19</f>
        <v>0.31287359781144514</v>
      </c>
      <c r="L32" s="6">
        <f>'2'!S19</f>
        <v>0.19218308338623791</v>
      </c>
      <c r="M32" s="6">
        <f>'2'!U19</f>
        <v>0.28067732488649522</v>
      </c>
      <c r="N32" s="6">
        <f>'3'!G19</f>
        <v>0.45613476206743064</v>
      </c>
      <c r="O32" s="6">
        <f>'8'!K18</f>
        <v>0.4762863368441746</v>
      </c>
      <c r="P32" s="6">
        <f t="shared" si="24"/>
        <v>0.35091425402522763</v>
      </c>
      <c r="Q32" s="225">
        <f t="shared" si="25"/>
        <v>0.38632244634112889</v>
      </c>
      <c r="R32" s="6">
        <f>'1'!AC19</f>
        <v>0.26994254288573977</v>
      </c>
      <c r="S32" s="6">
        <f>'1'!AE19</f>
        <v>0.34181745614115744</v>
      </c>
      <c r="T32" s="6">
        <f>'2'!AC19</f>
        <v>0.11617963950364112</v>
      </c>
      <c r="U32" s="6">
        <f>'2'!AE19</f>
        <v>0.14989503795844519</v>
      </c>
      <c r="V32" s="6">
        <f>'3'!J19</f>
        <v>0.8461113756272135</v>
      </c>
      <c r="W32" s="6">
        <f>'8'!P18</f>
        <v>0.50049624649409474</v>
      </c>
      <c r="X32" s="6">
        <f t="shared" si="26"/>
        <v>0.45624688663498708</v>
      </c>
      <c r="Y32" s="225">
        <f t="shared" si="27"/>
        <v>0.48836839178263453</v>
      </c>
      <c r="Z32" s="6">
        <f>'1'!AM19</f>
        <v>0.41000192514869005</v>
      </c>
      <c r="AA32" s="6">
        <f>'1'!AO19</f>
        <v>0.49855713016225067</v>
      </c>
      <c r="AB32" s="6">
        <f>'2'!AM19</f>
        <v>0.13074568442955925</v>
      </c>
      <c r="AC32" s="6">
        <f>'2'!AO19</f>
        <v>0.17723263518966806</v>
      </c>
      <c r="AD32" s="6">
        <f>'3'!M19</f>
        <v>0.56942692868664424</v>
      </c>
      <c r="AE32" s="6">
        <f>'8'!U18</f>
        <v>0.49038218350369833</v>
      </c>
      <c r="AF32" s="6">
        <f t="shared" si="28"/>
        <v>0.4420276165500176</v>
      </c>
      <c r="AG32" s="225">
        <f t="shared" si="29"/>
        <v>0.48209839363145274</v>
      </c>
      <c r="AH32" s="6">
        <f>'1'!AW19</f>
        <v>0.30882482589802923</v>
      </c>
      <c r="AI32" s="6">
        <f>'1'!AY19</f>
        <v>0.38794394506333851</v>
      </c>
      <c r="AJ32" s="6">
        <f>'2'!AW19</f>
        <v>0.15144691524708259</v>
      </c>
      <c r="AK32" s="6">
        <f>'2'!AY19</f>
        <v>0.21408661053723016</v>
      </c>
      <c r="AL32" s="6">
        <f>'3'!P19</f>
        <v>0.51628363933419041</v>
      </c>
      <c r="AM32" s="6">
        <f>'8'!Z18</f>
        <v>0.48585698208941025</v>
      </c>
      <c r="AN32" s="6">
        <f t="shared" si="30"/>
        <v>0.38920977723982014</v>
      </c>
      <c r="AO32" s="225">
        <f t="shared" si="31"/>
        <v>0.42712139443495861</v>
      </c>
      <c r="AP32" s="6">
        <f>'1'!BG19</f>
        <v>0.32301582498127224</v>
      </c>
      <c r="AQ32" s="6">
        <f>'1'!BI19</f>
        <v>0.40424431111616116</v>
      </c>
      <c r="AR32" s="6">
        <f>'2'!BG19</f>
        <v>0.21124709538109651</v>
      </c>
      <c r="AS32" s="6">
        <f>'2'!BI19</f>
        <v>0.30950325857253419</v>
      </c>
      <c r="AT32" s="6">
        <f>'3'!S19</f>
        <v>0.59221481714942303</v>
      </c>
      <c r="AU32" s="6">
        <f>'8'!AE18</f>
        <v>0.52026160233143171</v>
      </c>
      <c r="AV32" s="6">
        <f t="shared" si="32"/>
        <v>0.42845014440083223</v>
      </c>
      <c r="AW32" s="225">
        <f t="shared" si="33"/>
        <v>0.47076715517393158</v>
      </c>
      <c r="AX32" s="6">
        <f>'1'!BQ19</f>
        <v>0.43602664495686377</v>
      </c>
      <c r="AY32" s="6">
        <f>'1'!BS19</f>
        <v>0.52507091017767349</v>
      </c>
      <c r="AZ32" s="6">
        <f>'2'!BQ19</f>
        <v>0.24132503797712479</v>
      </c>
      <c r="BA32" s="6">
        <f>'2'!BS19</f>
        <v>0.35237675089076231</v>
      </c>
      <c r="BB32" s="6">
        <f>'3'!V19</f>
        <v>0.72801620717972493</v>
      </c>
      <c r="BC32" s="6">
        <f>'8'!AJ18</f>
        <v>0.5771039195170522</v>
      </c>
      <c r="BD32" s="6">
        <f t="shared" si="34"/>
        <v>0.52482319345465234</v>
      </c>
      <c r="BE32" s="225">
        <f t="shared" si="35"/>
        <v>0.57154607083433984</v>
      </c>
      <c r="BF32" s="6">
        <f>'1'!CA19</f>
        <v>0.38167112378839108</v>
      </c>
      <c r="BG32" s="6">
        <f>'1'!CC19</f>
        <v>0.4688406946529915</v>
      </c>
      <c r="BH32" s="6">
        <f>'2'!CA19</f>
        <v>0.24456373702242581</v>
      </c>
      <c r="BI32" s="6">
        <f>'2'!CC19</f>
        <v>0.35681815509483411</v>
      </c>
      <c r="BJ32" s="6">
        <f>'3'!Y19</f>
        <v>0.60680491065147035</v>
      </c>
      <c r="BK32" s="6">
        <f>'8'!AO18</f>
        <v>0.56508880910172099</v>
      </c>
      <c r="BL32" s="6">
        <f t="shared" si="36"/>
        <v>0.47009825315589682</v>
      </c>
      <c r="BM32" s="225">
        <f t="shared" si="37"/>
        <v>0.51619152330897788</v>
      </c>
      <c r="BN32" s="6">
        <f>'1'!CK19</f>
        <v>0.31954108026026401</v>
      </c>
      <c r="BO32" s="6">
        <f>'1'!CM19</f>
        <v>0.40027846360989966</v>
      </c>
      <c r="BP32" s="6">
        <f>'2'!CK19</f>
        <v>0.22029481792271188</v>
      </c>
      <c r="BQ32" s="6">
        <f>'2'!CM19</f>
        <v>0.32272051373834221</v>
      </c>
      <c r="BR32" s="6">
        <f>'3'!AB19</f>
        <v>0.48677756014242546</v>
      </c>
      <c r="BS32" s="6">
        <f>'8'!AT18</f>
        <v>0.56576990342631905</v>
      </c>
      <c r="BT32" s="6">
        <f t="shared" si="38"/>
        <v>0.4129827797885629</v>
      </c>
      <c r="BU32" s="225">
        <f t="shared" si="39"/>
        <v>0.45552030270998023</v>
      </c>
      <c r="BV32" s="6">
        <f>'1'!CU19</f>
        <v>0.44014209786270914</v>
      </c>
      <c r="BW32" s="6">
        <f>'1'!CW19</f>
        <v>0.52919777504367616</v>
      </c>
      <c r="BX32" s="6">
        <f>'2'!CU19</f>
        <v>0.21522872421494349</v>
      </c>
      <c r="BY32" s="6">
        <f>'2'!CW19</f>
        <v>0.31535516349339821</v>
      </c>
      <c r="BZ32" s="6">
        <f>'3'!AE19</f>
        <v>0.63780143192608363</v>
      </c>
      <c r="CA32" s="6">
        <f>'8'!AY18</f>
        <v>0.60664516087992582</v>
      </c>
      <c r="CB32" s="6">
        <f t="shared" si="40"/>
        <v>0.50869135976808033</v>
      </c>
      <c r="CC32" s="225">
        <f t="shared" si="41"/>
        <v>0.55432627456831263</v>
      </c>
      <c r="CD32" s="6">
        <f>'1'!DE19</f>
        <v>0.44295985609242294</v>
      </c>
      <c r="CE32" s="6">
        <f>'1'!DG19</f>
        <v>0.53201320035101374</v>
      </c>
      <c r="CF32" s="6">
        <f>'2'!DE19</f>
        <v>0.27359126015796636</v>
      </c>
      <c r="CG32" s="6">
        <f>'2'!DG19</f>
        <v>0.39524159809284909</v>
      </c>
      <c r="CH32" s="6">
        <f>'3'!AH19</f>
        <v>0.65451503357865759</v>
      </c>
      <c r="CI32" s="6">
        <f>'8'!BD18</f>
        <v>0.61185811165346715</v>
      </c>
      <c r="CJ32" s="6">
        <f t="shared" si="42"/>
        <v>0.521136354760797</v>
      </c>
      <c r="CK32" s="225">
        <f t="shared" si="43"/>
        <v>0.56892272625772167</v>
      </c>
    </row>
    <row r="33" spans="1:89" x14ac:dyDescent="0.2">
      <c r="A33" s="1">
        <v>1995</v>
      </c>
      <c r="B33" s="6">
        <f>'1'!I20</f>
        <v>0.40365221544675767</v>
      </c>
      <c r="C33" s="6">
        <f>'1'!K20</f>
        <v>0.49197599250805368</v>
      </c>
      <c r="D33" s="6">
        <f>'2'!I20</f>
        <v>0.25431277108317363</v>
      </c>
      <c r="E33" s="6">
        <f>'2'!K20</f>
        <v>0.36999520824014953</v>
      </c>
      <c r="F33" s="6">
        <f>'3'!D20</f>
        <v>0.64205961072504025</v>
      </c>
      <c r="G33" s="6">
        <f>'8'!F19</f>
        <v>0.56355026168026179</v>
      </c>
      <c r="H33" s="6">
        <f t="shared" si="22"/>
        <v>0.48829463138834595</v>
      </c>
      <c r="I33" s="225">
        <f t="shared" si="23"/>
        <v>0.53519238592856189</v>
      </c>
      <c r="J33" s="6">
        <f>'1'!S20</f>
        <v>0.25766921043978303</v>
      </c>
      <c r="K33" s="6">
        <f>'1'!U20</f>
        <v>0.32678732855982956</v>
      </c>
      <c r="L33" s="6">
        <f>'2'!S20</f>
        <v>0.21479878557092538</v>
      </c>
      <c r="M33" s="6">
        <f>'2'!U20</f>
        <v>0.31472597410051834</v>
      </c>
      <c r="N33" s="6">
        <f>'3'!G20</f>
        <v>0.40007580570086565</v>
      </c>
      <c r="O33" s="6">
        <f>'8'!K19</f>
        <v>0.49283871312575439</v>
      </c>
      <c r="P33" s="6">
        <f t="shared" si="24"/>
        <v>0.34777619243966079</v>
      </c>
      <c r="Q33" s="225">
        <f t="shared" si="25"/>
        <v>0.38541615854063871</v>
      </c>
      <c r="R33" s="6">
        <f>'1'!AC20</f>
        <v>0.27725773926214431</v>
      </c>
      <c r="S33" s="6">
        <f>'1'!AE20</f>
        <v>0.35066565182142728</v>
      </c>
      <c r="T33" s="6">
        <f>'2'!AC20</f>
        <v>0.12383643086322249</v>
      </c>
      <c r="U33" s="6">
        <f>'2'!AE20</f>
        <v>0.16441827085085775</v>
      </c>
      <c r="V33" s="6">
        <f>'3'!J20</f>
        <v>0.77278316441918649</v>
      </c>
      <c r="W33" s="6">
        <f>'8'!P19</f>
        <v>0.47150133127414129</v>
      </c>
      <c r="X33" s="6">
        <f t="shared" si="26"/>
        <v>0.43435786271451193</v>
      </c>
      <c r="Y33" s="225">
        <f t="shared" si="27"/>
        <v>0.46777921173698866</v>
      </c>
      <c r="Z33" s="6">
        <f>'1'!AM20</f>
        <v>0.41594019638795399</v>
      </c>
      <c r="AA33" s="6">
        <f>'1'!AO20</f>
        <v>0.50467147417870939</v>
      </c>
      <c r="AB33" s="6">
        <f>'2'!AM20</f>
        <v>0.13470869435767271</v>
      </c>
      <c r="AC33" s="6">
        <f>'2'!AO20</f>
        <v>0.18446275653732741</v>
      </c>
      <c r="AD33" s="6">
        <f>'3'!M20</f>
        <v>0.60337751359018954</v>
      </c>
      <c r="AE33" s="6">
        <f>'8'!U19</f>
        <v>0.49511133504333055</v>
      </c>
      <c r="AF33" s="6">
        <f t="shared" si="28"/>
        <v>0.45446916014932892</v>
      </c>
      <c r="AG33" s="225">
        <f t="shared" si="29"/>
        <v>0.4949370774835965</v>
      </c>
      <c r="AH33" s="6">
        <f>'1'!AW20</f>
        <v>0.31766077637215856</v>
      </c>
      <c r="AI33" s="6">
        <f>'1'!AY20</f>
        <v>0.3981255901141133</v>
      </c>
      <c r="AJ33" s="6">
        <f>'2'!AW20</f>
        <v>0.17402743983059354</v>
      </c>
      <c r="AK33" s="6">
        <f>'2'!AY20</f>
        <v>0.25189452260812112</v>
      </c>
      <c r="AL33" s="6">
        <f>'3'!P20</f>
        <v>0.57117764376272395</v>
      </c>
      <c r="AM33" s="6">
        <f>'8'!Z19</f>
        <v>0.53644879708463411</v>
      </c>
      <c r="AN33" s="6">
        <f t="shared" si="30"/>
        <v>0.42137366474376231</v>
      </c>
      <c r="AO33" s="225">
        <f t="shared" si="31"/>
        <v>0.46134629851829695</v>
      </c>
      <c r="AP33" s="6">
        <f>'1'!BG20</f>
        <v>0.32741948502144852</v>
      </c>
      <c r="AQ33" s="6">
        <f>'1'!BI20</f>
        <v>0.40924705355628826</v>
      </c>
      <c r="AR33" s="6">
        <f>'2'!BG20</f>
        <v>0.22469557243695215</v>
      </c>
      <c r="AS33" s="6">
        <f>'2'!BI20</f>
        <v>0.32904701185038726</v>
      </c>
      <c r="AT33" s="6">
        <f>'3'!S20</f>
        <v>0.55779325963352311</v>
      </c>
      <c r="AU33" s="6">
        <f>'8'!AE19</f>
        <v>0.52260228437919232</v>
      </c>
      <c r="AV33" s="6">
        <f t="shared" si="32"/>
        <v>0.42353623725545353</v>
      </c>
      <c r="AW33" s="225">
        <f t="shared" si="33"/>
        <v>0.46670240861073287</v>
      </c>
      <c r="AX33" s="6">
        <f>'1'!BQ20</f>
        <v>0.44734521277450129</v>
      </c>
      <c r="AY33" s="6">
        <f>'1'!BS20</f>
        <v>0.53637864801131807</v>
      </c>
      <c r="AZ33" s="6">
        <f>'2'!BQ20</f>
        <v>0.24353413587106471</v>
      </c>
      <c r="BA33" s="6">
        <f>'2'!BS20</f>
        <v>0.35540971764234752</v>
      </c>
      <c r="BB33" s="6">
        <f>'3'!V20</f>
        <v>0.74202727292326709</v>
      </c>
      <c r="BC33" s="6">
        <f>'8'!AJ19</f>
        <v>0.56223502333982256</v>
      </c>
      <c r="BD33" s="6">
        <f t="shared" si="34"/>
        <v>0.5293570727626794</v>
      </c>
      <c r="BE33" s="225">
        <f t="shared" si="35"/>
        <v>0.5761580050345344</v>
      </c>
      <c r="BF33" s="6">
        <f>'1'!CA20</f>
        <v>0.38552292960643164</v>
      </c>
      <c r="BG33" s="6">
        <f>'1'!CC20</f>
        <v>0.47293505307531614</v>
      </c>
      <c r="BH33" s="6">
        <f>'2'!CA20</f>
        <v>0.25074033129880935</v>
      </c>
      <c r="BI33" s="6">
        <f>'2'!CC20</f>
        <v>0.36519965363808332</v>
      </c>
      <c r="BJ33" s="6">
        <f>'3'!Y20</f>
        <v>0.61251231180526222</v>
      </c>
      <c r="BK33" s="6">
        <f>'8'!AO19</f>
        <v>0.59863610877981499</v>
      </c>
      <c r="BL33" s="6">
        <f t="shared" si="36"/>
        <v>0.48207031011872292</v>
      </c>
      <c r="BM33" s="225">
        <f t="shared" si="37"/>
        <v>0.52848109174020408</v>
      </c>
      <c r="BN33" s="6">
        <f>'1'!CK20</f>
        <v>0.32377550309059727</v>
      </c>
      <c r="BO33" s="6">
        <f>'1'!CM20</f>
        <v>0.40510919091923947</v>
      </c>
      <c r="BP33" s="6">
        <f>'2'!CK20</f>
        <v>0.23224517785305721</v>
      </c>
      <c r="BQ33" s="6">
        <f>'2'!CM20</f>
        <v>0.33974942466369462</v>
      </c>
      <c r="BR33" s="6">
        <f>'3'!AB20</f>
        <v>0.45924263504987045</v>
      </c>
      <c r="BS33" s="6">
        <f>'8'!AT19</f>
        <v>0.56250372693305839</v>
      </c>
      <c r="BT33" s="6">
        <f t="shared" si="38"/>
        <v>0.40817130951727681</v>
      </c>
      <c r="BU33" s="225">
        <f t="shared" si="39"/>
        <v>0.45145520932979744</v>
      </c>
      <c r="BV33" s="6">
        <f>'1'!CU20</f>
        <v>0.44192548577552193</v>
      </c>
      <c r="BW33" s="6">
        <f>'1'!CW20</f>
        <v>0.53098064059341687</v>
      </c>
      <c r="BX33" s="6">
        <f>'2'!CU20</f>
        <v>0.20357933219471189</v>
      </c>
      <c r="BY33" s="6">
        <f>'2'!CW20</f>
        <v>0.29807273643155979</v>
      </c>
      <c r="BZ33" s="6">
        <f>'3'!AE20</f>
        <v>0.63983426058484527</v>
      </c>
      <c r="CA33" s="6">
        <f>'8'!AY19</f>
        <v>0.61141508295850988</v>
      </c>
      <c r="CB33" s="6">
        <f t="shared" si="40"/>
        <v>0.5099404634155188</v>
      </c>
      <c r="CC33" s="225">
        <f t="shared" si="41"/>
        <v>0.55501186576636152</v>
      </c>
      <c r="CD33" s="6">
        <f>'1'!DE20</f>
        <v>0.44032402601146842</v>
      </c>
      <c r="CE33" s="6">
        <f>'1'!DG20</f>
        <v>0.52937980088114311</v>
      </c>
      <c r="CF33" s="6">
        <f>'2'!DE20</f>
        <v>0.28449035522947719</v>
      </c>
      <c r="CG33" s="6">
        <f>'2'!DG20</f>
        <v>0.40906453541646115</v>
      </c>
      <c r="CH33" s="6">
        <f>'3'!AH20</f>
        <v>0.65167292710684965</v>
      </c>
      <c r="CI33" s="6">
        <f>'8'!BD19</f>
        <v>0.6251557019556907</v>
      </c>
      <c r="CJ33" s="6">
        <f t="shared" si="42"/>
        <v>0.52378580319317025</v>
      </c>
      <c r="CK33" s="225">
        <f t="shared" si="43"/>
        <v>0.57186553115973848</v>
      </c>
    </row>
    <row r="34" spans="1:89" x14ac:dyDescent="0.2">
      <c r="A34" s="1">
        <v>1996</v>
      </c>
      <c r="B34" s="6">
        <f>'1'!I21</f>
        <v>0.41334808563572489</v>
      </c>
      <c r="C34" s="6">
        <f>'1'!K21</f>
        <v>0.50200727029828163</v>
      </c>
      <c r="D34" s="6">
        <f>'2'!I21</f>
        <v>0.24913310050290827</v>
      </c>
      <c r="E34" s="6">
        <f>'2'!K21</f>
        <v>0.36302976212249866</v>
      </c>
      <c r="F34" s="6">
        <f>'3'!D21</f>
        <v>0.59710342846711395</v>
      </c>
      <c r="G34" s="6">
        <f>'8'!F20</f>
        <v>0.55193556939907018</v>
      </c>
      <c r="H34" s="6">
        <f t="shared" si="22"/>
        <v>0.47751229377112686</v>
      </c>
      <c r="I34" s="225">
        <f t="shared" si="23"/>
        <v>0.52436563379810863</v>
      </c>
      <c r="J34" s="6">
        <f>'1'!S21</f>
        <v>0.26318756856556669</v>
      </c>
      <c r="K34" s="6">
        <f>'1'!U21</f>
        <v>0.33357418814813772</v>
      </c>
      <c r="L34" s="6">
        <f>'2'!S21</f>
        <v>0.22295573866399435</v>
      </c>
      <c r="M34" s="6">
        <f>'2'!U21</f>
        <v>0.32655369115792354</v>
      </c>
      <c r="N34" s="6">
        <f>'3'!G21</f>
        <v>0.39309973084069</v>
      </c>
      <c r="O34" s="6">
        <f>'8'!K20</f>
        <v>0.48457372052877118</v>
      </c>
      <c r="P34" s="6">
        <f t="shared" si="24"/>
        <v>0.34698896413499142</v>
      </c>
      <c r="Q34" s="225">
        <f t="shared" si="25"/>
        <v>0.38550340721741277</v>
      </c>
      <c r="R34" s="6">
        <f>'1'!AC21</f>
        <v>0.29483162151893749</v>
      </c>
      <c r="S34" s="6">
        <f>'1'!AE21</f>
        <v>0.37159651102085528</v>
      </c>
      <c r="T34" s="6">
        <f>'2'!AC21</f>
        <v>0.12301874364111166</v>
      </c>
      <c r="U34" s="6">
        <f>'2'!AE21</f>
        <v>0.1628837241719843</v>
      </c>
      <c r="V34" s="6">
        <f>'3'!J21</f>
        <v>0.76364815564839006</v>
      </c>
      <c r="W34" s="6">
        <f>'8'!P20</f>
        <v>0.46778952464082141</v>
      </c>
      <c r="X34" s="6">
        <f t="shared" si="26"/>
        <v>0.43809394304398902</v>
      </c>
      <c r="Y34" s="225">
        <f t="shared" si="27"/>
        <v>0.47278639689784346</v>
      </c>
      <c r="Z34" s="6">
        <f>'1'!AM21</f>
        <v>0.40791248295670945</v>
      </c>
      <c r="AA34" s="6">
        <f>'1'!AO21</f>
        <v>0.49639648578174678</v>
      </c>
      <c r="AB34" s="6">
        <f>'2'!AM21</f>
        <v>0.13544415280081629</v>
      </c>
      <c r="AC34" s="6">
        <f>'2'!AO21</f>
        <v>0.18579513104432899</v>
      </c>
      <c r="AD34" s="6">
        <f>'3'!M21</f>
        <v>0.54941572667989869</v>
      </c>
      <c r="AE34" s="6">
        <f>'8'!U20</f>
        <v>0.47565653540835284</v>
      </c>
      <c r="AF34" s="6">
        <f t="shared" si="28"/>
        <v>0.43297747398482828</v>
      </c>
      <c r="AG34" s="225">
        <f t="shared" si="29"/>
        <v>0.47340617293919451</v>
      </c>
      <c r="AH34" s="6">
        <f>'1'!AW21</f>
        <v>0.32834595293348146</v>
      </c>
      <c r="AI34" s="6">
        <f>'1'!AY21</f>
        <v>0.41029626517275619</v>
      </c>
      <c r="AJ34" s="6">
        <f>'2'!AW21</f>
        <v>0.1849861940565673</v>
      </c>
      <c r="AK34" s="6">
        <f>'2'!AY21</f>
        <v>0.26943011971140352</v>
      </c>
      <c r="AL34" s="6">
        <f>'3'!P21</f>
        <v>0.59876359785205946</v>
      </c>
      <c r="AM34" s="6">
        <f>'8'!Z20</f>
        <v>0.53244575368561875</v>
      </c>
      <c r="AN34" s="6">
        <f t="shared" si="30"/>
        <v>0.43263933846346891</v>
      </c>
      <c r="AO34" s="225">
        <f t="shared" si="31"/>
        <v>0.4738638559246624</v>
      </c>
      <c r="AP34" s="6">
        <f>'1'!BG21</f>
        <v>0.34453802403976519</v>
      </c>
      <c r="AQ34" s="6">
        <f>'1'!BI21</f>
        <v>0.42845168621598423</v>
      </c>
      <c r="AR34" s="6">
        <f>'2'!BG21</f>
        <v>0.23291878745557906</v>
      </c>
      <c r="AS34" s="6">
        <f>'2'!BI21</f>
        <v>0.34069526033817754</v>
      </c>
      <c r="AT34" s="6">
        <f>'3'!S21</f>
        <v>0.58010327233283421</v>
      </c>
      <c r="AU34" s="6">
        <f>'8'!AE20</f>
        <v>0.51931993170405621</v>
      </c>
      <c r="AV34" s="6">
        <f t="shared" si="32"/>
        <v>0.43596288937068656</v>
      </c>
      <c r="AW34" s="225">
        <f t="shared" si="33"/>
        <v>0.48030600152943409</v>
      </c>
      <c r="AX34" s="6">
        <f>'1'!BQ21</f>
        <v>0.45209725652561011</v>
      </c>
      <c r="AY34" s="6">
        <f>'1'!BS21</f>
        <v>0.54108692499688249</v>
      </c>
      <c r="AZ34" s="6">
        <f>'2'!BQ21</f>
        <v>0.24610377902363423</v>
      </c>
      <c r="BA34" s="6">
        <f>'2'!BS21</f>
        <v>0.35891878292298968</v>
      </c>
      <c r="BB34" s="6">
        <f>'3'!V21</f>
        <v>0.64632023174605147</v>
      </c>
      <c r="BC34" s="6">
        <f>'8'!AJ20</f>
        <v>0.54228324946851814</v>
      </c>
      <c r="BD34" s="6">
        <f t="shared" si="34"/>
        <v>0.50260015081624987</v>
      </c>
      <c r="BE34" s="225">
        <f t="shared" si="35"/>
        <v>0.54947751859469429</v>
      </c>
      <c r="BF34" s="6">
        <f>'1'!CA21</f>
        <v>0.39618043627507116</v>
      </c>
      <c r="BG34" s="6">
        <f>'1'!CC21</f>
        <v>0.48417395523049789</v>
      </c>
      <c r="BH34" s="6">
        <f>'2'!CA21</f>
        <v>0.25141667410573953</v>
      </c>
      <c r="BI34" s="6">
        <f>'2'!CC21</f>
        <v>0.36611046362659377</v>
      </c>
      <c r="BJ34" s="6">
        <f>'3'!Y21</f>
        <v>0.54315287744477303</v>
      </c>
      <c r="BK34" s="6">
        <f>'8'!AO20</f>
        <v>0.56349304006838707</v>
      </c>
      <c r="BL34" s="6">
        <f t="shared" si="36"/>
        <v>0.46027532129889248</v>
      </c>
      <c r="BM34" s="225">
        <f t="shared" si="37"/>
        <v>0.50694210783314864</v>
      </c>
      <c r="BN34" s="6">
        <f>'1'!CK21</f>
        <v>0.33601898541610431</v>
      </c>
      <c r="BO34" s="6">
        <f>'1'!CM21</f>
        <v>0.41894228448354026</v>
      </c>
      <c r="BP34" s="6">
        <f>'2'!CK21</f>
        <v>0.23352530310004802</v>
      </c>
      <c r="BQ34" s="6">
        <f>'2'!CM21</f>
        <v>0.34154563170871394</v>
      </c>
      <c r="BR34" s="6">
        <f>'3'!AB21</f>
        <v>0.50893290732443108</v>
      </c>
      <c r="BS34" s="6">
        <f>'8'!AT20</f>
        <v>0.57242424817410542</v>
      </c>
      <c r="BT34" s="6">
        <f t="shared" si="38"/>
        <v>0.4280994133510807</v>
      </c>
      <c r="BU34" s="225">
        <f t="shared" si="39"/>
        <v>0.4720707658389216</v>
      </c>
      <c r="BV34" s="6">
        <f>'1'!CU21</f>
        <v>0.45184118460315958</v>
      </c>
      <c r="BW34" s="6">
        <f>'1'!CW21</f>
        <v>0.54083379638217599</v>
      </c>
      <c r="BX34" s="6">
        <f>'2'!CU21</f>
        <v>0.23540316970399847</v>
      </c>
      <c r="BY34" s="6">
        <f>'2'!CW21</f>
        <v>0.34417100504085291</v>
      </c>
      <c r="BZ34" s="6">
        <f>'3'!AE21</f>
        <v>0.61334809352028663</v>
      </c>
      <c r="CA34" s="6">
        <f>'8'!AY20</f>
        <v>0.62323662611707253</v>
      </c>
      <c r="CB34" s="6">
        <f t="shared" si="40"/>
        <v>0.5134229707210034</v>
      </c>
      <c r="CC34" s="225">
        <f t="shared" si="41"/>
        <v>0.55989679896629552</v>
      </c>
      <c r="CD34" s="6">
        <f>'1'!DE21</f>
        <v>0.45619569161489026</v>
      </c>
      <c r="CE34" s="6">
        <f>'1'!DG21</f>
        <v>0.54512924086808823</v>
      </c>
      <c r="CF34" s="6">
        <f>'2'!DE21</f>
        <v>0.29465660560387691</v>
      </c>
      <c r="CG34" s="6">
        <f>'2'!DG21</f>
        <v>0.4216810628609905</v>
      </c>
      <c r="CH34" s="6">
        <f>'3'!AH21</f>
        <v>0.58157451843175578</v>
      </c>
      <c r="CI34" s="6">
        <f>'8'!BD20</f>
        <v>0.60188364697765617</v>
      </c>
      <c r="CJ34" s="6">
        <f t="shared" si="42"/>
        <v>0.50780847855869682</v>
      </c>
      <c r="CK34" s="225">
        <f t="shared" si="43"/>
        <v>0.5560843439856874</v>
      </c>
    </row>
    <row r="35" spans="1:89" x14ac:dyDescent="0.2">
      <c r="A35" s="1">
        <v>1997</v>
      </c>
      <c r="B35" s="6">
        <f>'1'!I22</f>
        <v>0.44068775514402625</v>
      </c>
      <c r="C35" s="6">
        <f>'1'!K22</f>
        <v>0.52974362238800643</v>
      </c>
      <c r="D35" s="6">
        <f>'2'!I22</f>
        <v>0.25076016358544478</v>
      </c>
      <c r="E35" s="6">
        <f>'2'!K22</f>
        <v>0.36522638057211099</v>
      </c>
      <c r="F35" s="6">
        <f>'3'!D22</f>
        <v>0.57471206818902165</v>
      </c>
      <c r="G35" s="6">
        <f>'8'!F21</f>
        <v>0.54786788610297421</v>
      </c>
      <c r="H35" s="6">
        <f t="shared" si="22"/>
        <v>0.48199610698915396</v>
      </c>
      <c r="I35" s="225">
        <f t="shared" si="23"/>
        <v>0.5290650755854126</v>
      </c>
      <c r="J35" s="6">
        <f>'1'!S22</f>
        <v>0.27901886789799601</v>
      </c>
      <c r="K35" s="6">
        <f>'1'!U22</f>
        <v>0.35278378393410137</v>
      </c>
      <c r="L35" s="6">
        <f>'2'!S22</f>
        <v>0.2350952672032767</v>
      </c>
      <c r="M35" s="6">
        <f>'2'!U22</f>
        <v>0.34374131374787303</v>
      </c>
      <c r="N35" s="6">
        <f>'3'!G22</f>
        <v>0.44899666650101655</v>
      </c>
      <c r="O35" s="6">
        <f>'8'!K21</f>
        <v>0.49769131429227931</v>
      </c>
      <c r="P35" s="6">
        <f t="shared" si="24"/>
        <v>0.37178906907785003</v>
      </c>
      <c r="Q35" s="225">
        <f t="shared" si="25"/>
        <v>0.41215964014675188</v>
      </c>
      <c r="R35" s="6">
        <f>'1'!AC22</f>
        <v>0.3321458134538175</v>
      </c>
      <c r="S35" s="6">
        <f>'1'!AE22</f>
        <v>0.41458765546328735</v>
      </c>
      <c r="T35" s="6">
        <f>'2'!AC22</f>
        <v>0.12779741690770693</v>
      </c>
      <c r="U35" s="6">
        <f>'2'!AE22</f>
        <v>0.17179754435192926</v>
      </c>
      <c r="V35" s="6">
        <f>'3'!J22</f>
        <v>0.75950728250650723</v>
      </c>
      <c r="W35" s="6">
        <f>'8'!P21</f>
        <v>0.43716143143280639</v>
      </c>
      <c r="X35" s="6">
        <f t="shared" si="26"/>
        <v>0.44480524555712608</v>
      </c>
      <c r="Y35" s="225">
        <f t="shared" si="27"/>
        <v>0.48218199510533633</v>
      </c>
      <c r="Z35" s="6">
        <f>'1'!AM22</f>
        <v>0.4262315928206602</v>
      </c>
      <c r="AA35" s="6">
        <f>'1'!AO22</f>
        <v>0.51517710319717969</v>
      </c>
      <c r="AB35" s="6">
        <f>'2'!AM22</f>
        <v>0.13607306819441331</v>
      </c>
      <c r="AC35" s="6">
        <f>'2'!AO22</f>
        <v>0.18693218073543449</v>
      </c>
      <c r="AD35" s="6">
        <f>'3'!M22</f>
        <v>0.50001032956894575</v>
      </c>
      <c r="AE35" s="6">
        <f>'8'!U21</f>
        <v>0.44751624622356984</v>
      </c>
      <c r="AF35" s="6">
        <f t="shared" si="28"/>
        <v>0.42098158789583429</v>
      </c>
      <c r="AG35" s="225">
        <f t="shared" si="29"/>
        <v>0.46164570330054422</v>
      </c>
      <c r="AH35" s="6">
        <f>'1'!AW22</f>
        <v>0.34358624974039698</v>
      </c>
      <c r="AI35" s="6">
        <f>'1'!AY22</f>
        <v>0.427393904378227</v>
      </c>
      <c r="AJ35" s="6">
        <f>'2'!AW22</f>
        <v>0.19116877917630745</v>
      </c>
      <c r="AK35" s="6">
        <f>'2'!AY22</f>
        <v>0.2791047091477214</v>
      </c>
      <c r="AL35" s="6">
        <f>'3'!P22</f>
        <v>0.55507655832380598</v>
      </c>
      <c r="AM35" s="6">
        <f>'8'!Z21</f>
        <v>0.48353012535211476</v>
      </c>
      <c r="AN35" s="6">
        <f t="shared" si="30"/>
        <v>0.41620304873276975</v>
      </c>
      <c r="AO35" s="225">
        <f t="shared" si="31"/>
        <v>0.45851970358504313</v>
      </c>
      <c r="AP35" s="6">
        <f>'1'!BG22</f>
        <v>0.36441186847499163</v>
      </c>
      <c r="AQ35" s="6">
        <f>'1'!BI22</f>
        <v>0.45027819115684375</v>
      </c>
      <c r="AR35" s="6">
        <f>'2'!BG22</f>
        <v>0.24378317094095703</v>
      </c>
      <c r="AS35" s="6">
        <f>'2'!BI22</f>
        <v>0.35575068277761551</v>
      </c>
      <c r="AT35" s="6">
        <f>'3'!S22</f>
        <v>0.53117752019824205</v>
      </c>
      <c r="AU35" s="6">
        <f>'8'!AE21</f>
        <v>0.50994888192964738</v>
      </c>
      <c r="AV35" s="6">
        <f t="shared" si="32"/>
        <v>0.43042466501606474</v>
      </c>
      <c r="AW35" s="225">
        <f t="shared" si="33"/>
        <v>0.47596794527247138</v>
      </c>
      <c r="AX35" s="6">
        <f>'1'!BQ22</f>
        <v>0.48543408195624432</v>
      </c>
      <c r="AY35" s="6">
        <f>'1'!BS22</f>
        <v>0.5734861065937823</v>
      </c>
      <c r="AZ35" s="6">
        <f>'2'!BQ22</f>
        <v>0.24965641383984072</v>
      </c>
      <c r="BA35" s="6">
        <f>'2'!BS22</f>
        <v>0.36373712709297418</v>
      </c>
      <c r="BB35" s="6">
        <f>'3'!V22</f>
        <v>0.62990543414312195</v>
      </c>
      <c r="BC35" s="6">
        <f>'8'!AJ21</f>
        <v>0.5436669954855331</v>
      </c>
      <c r="BD35" s="6">
        <f t="shared" si="34"/>
        <v>0.51253238157364556</v>
      </c>
      <c r="BE35" s="225">
        <f t="shared" si="35"/>
        <v>0.55916126275397415</v>
      </c>
      <c r="BF35" s="6">
        <f>'1'!CA22</f>
        <v>0.42262890601067427</v>
      </c>
      <c r="BG35" s="6">
        <f>'1'!CC22</f>
        <v>0.51151241988263607</v>
      </c>
      <c r="BH35" s="6">
        <f>'2'!CA22</f>
        <v>0.25706110746465133</v>
      </c>
      <c r="BI35" s="6">
        <f>'2'!CC22</f>
        <v>0.37365896281534805</v>
      </c>
      <c r="BJ35" s="6">
        <f>'3'!Y22</f>
        <v>0.53702335725341244</v>
      </c>
      <c r="BK35" s="6">
        <f>'8'!AO21</f>
        <v>0.54338966711707104</v>
      </c>
      <c r="BL35" s="6">
        <f t="shared" si="36"/>
        <v>0.4648609292433557</v>
      </c>
      <c r="BM35" s="225">
        <f t="shared" si="37"/>
        <v>0.51207412032721011</v>
      </c>
      <c r="BN35" s="6">
        <f>'1'!CK22</f>
        <v>0.36374922109847191</v>
      </c>
      <c r="BO35" s="6">
        <f>'1'!CM22</f>
        <v>0.44955833858842648</v>
      </c>
      <c r="BP35" s="6">
        <f>'2'!CK22</f>
        <v>0.22248909237947243</v>
      </c>
      <c r="BQ35" s="6">
        <f>'2'!CM22</f>
        <v>0.32588320906715057</v>
      </c>
      <c r="BR35" s="6">
        <f>'3'!AB22</f>
        <v>0.62121897796639025</v>
      </c>
      <c r="BS35" s="6">
        <f>'8'!AT21</f>
        <v>0.56744104689010244</v>
      </c>
      <c r="BT35" s="6">
        <f t="shared" si="38"/>
        <v>0.46491360389145919</v>
      </c>
      <c r="BU35" s="225">
        <f t="shared" si="39"/>
        <v>0.50957666255620881</v>
      </c>
      <c r="BV35" s="6">
        <f>'1'!CU22</f>
        <v>0.48828872635552212</v>
      </c>
      <c r="BW35" s="6">
        <f>'1'!CW22</f>
        <v>0.57621054367402591</v>
      </c>
      <c r="BX35" s="6">
        <f>'2'!CU22</f>
        <v>0.23601689144787241</v>
      </c>
      <c r="BY35" s="6">
        <f>'2'!CW22</f>
        <v>0.34502657651580809</v>
      </c>
      <c r="BZ35" s="6">
        <f>'3'!AE22</f>
        <v>0.59869268191528024</v>
      </c>
      <c r="CA35" s="6">
        <f>'8'!AY21</f>
        <v>0.61879708434791514</v>
      </c>
      <c r="CB35" s="6">
        <f t="shared" si="40"/>
        <v>0.52328962125279499</v>
      </c>
      <c r="CC35" s="225">
        <f t="shared" si="41"/>
        <v>0.56935931668699002</v>
      </c>
      <c r="CD35" s="6">
        <f>'1'!DE22</f>
        <v>0.48189884011898471</v>
      </c>
      <c r="CE35" s="6">
        <f>'1'!DG22</f>
        <v>0.57010141735249331</v>
      </c>
      <c r="CF35" s="6">
        <f>'2'!DE22</f>
        <v>0.30536409998075636</v>
      </c>
      <c r="CG35" s="6">
        <f>'2'!DG22</f>
        <v>0.43469244708377869</v>
      </c>
      <c r="CH35" s="6">
        <f>'3'!AH22</f>
        <v>0.5491207262536979</v>
      </c>
      <c r="CI35" s="6">
        <f>'8'!BD21</f>
        <v>0.60485368992711686</v>
      </c>
      <c r="CJ35" s="6">
        <f t="shared" si="42"/>
        <v>0.51178955009087312</v>
      </c>
      <c r="CK35" s="225">
        <f t="shared" si="43"/>
        <v>0.5600034156945789</v>
      </c>
    </row>
    <row r="36" spans="1:89" x14ac:dyDescent="0.2">
      <c r="A36" s="1">
        <v>1998</v>
      </c>
      <c r="B36" s="6">
        <f>'1'!I23</f>
        <v>0.47313984264323256</v>
      </c>
      <c r="C36" s="6">
        <f>'1'!K23</f>
        <v>0.56166391824143624</v>
      </c>
      <c r="D36" s="6">
        <f>'2'!I23</f>
        <v>0.23841915158686772</v>
      </c>
      <c r="E36" s="6">
        <f>'2'!K23</f>
        <v>0.34836397794412227</v>
      </c>
      <c r="F36" s="6">
        <f>'3'!D23</f>
        <v>0.55832684180744296</v>
      </c>
      <c r="G36" s="6">
        <f>'8'!F22</f>
        <v>0.5630426210473819</v>
      </c>
      <c r="H36" s="6">
        <f t="shared" si="22"/>
        <v>0.49344021792968606</v>
      </c>
      <c r="I36" s="225">
        <f t="shared" si="23"/>
        <v>0.53984433080469296</v>
      </c>
      <c r="J36" s="6">
        <f>'1'!S23</f>
        <v>0.33825247919061657</v>
      </c>
      <c r="K36" s="6">
        <f>'1'!U23</f>
        <v>0.42144450799330346</v>
      </c>
      <c r="L36" s="6">
        <f>'2'!S23</f>
        <v>0.23771758832238729</v>
      </c>
      <c r="M36" s="6">
        <f>'2'!U23</f>
        <v>0.34739120348989894</v>
      </c>
      <c r="N36" s="6">
        <f>'3'!G23</f>
        <v>0.3894433754217369</v>
      </c>
      <c r="O36" s="6">
        <f>'8'!K22</f>
        <v>0.47909519131077427</v>
      </c>
      <c r="P36" s="6">
        <f t="shared" si="24"/>
        <v>0.37620739219161314</v>
      </c>
      <c r="Q36" s="225">
        <f t="shared" si="25"/>
        <v>0.42045156522943916</v>
      </c>
      <c r="R36" s="6">
        <f>'1'!AC23</f>
        <v>0.36328917368088931</v>
      </c>
      <c r="S36" s="6">
        <f>'1'!AE23</f>
        <v>0.44905826001300175</v>
      </c>
      <c r="T36" s="6">
        <f>'2'!AC23</f>
        <v>0.12851411760097928</v>
      </c>
      <c r="U36" s="6">
        <f>'2'!AE23</f>
        <v>0.17312324401985973</v>
      </c>
      <c r="V36" s="6">
        <f>'3'!J23</f>
        <v>0.76139393982478176</v>
      </c>
      <c r="W36" s="6">
        <f>'8'!P22</f>
        <v>0.45669205451266304</v>
      </c>
      <c r="X36" s="6">
        <f t="shared" si="26"/>
        <v>0.46268857981681488</v>
      </c>
      <c r="Y36" s="225">
        <f t="shared" si="27"/>
        <v>0.50145712699154787</v>
      </c>
      <c r="Z36" s="6">
        <f>'1'!AM23</f>
        <v>0.46048189114434668</v>
      </c>
      <c r="AA36" s="6">
        <f>'1'!AO23</f>
        <v>0.54933870980120247</v>
      </c>
      <c r="AB36" s="6">
        <f>'2'!AM23</f>
        <v>0.13413100809097847</v>
      </c>
      <c r="AC36" s="6">
        <f>'2'!AO23</f>
        <v>0.18341415696105554</v>
      </c>
      <c r="AD36" s="6">
        <f>'3'!M23</f>
        <v>0.45922007946830651</v>
      </c>
      <c r="AE36" s="6">
        <f>'8'!U22</f>
        <v>0.45761215252996978</v>
      </c>
      <c r="AF36" s="6">
        <f t="shared" si="28"/>
        <v>0.42681391526640566</v>
      </c>
      <c r="AG36" s="225">
        <f t="shared" si="29"/>
        <v>0.46728495761615563</v>
      </c>
      <c r="AH36" s="6">
        <f>'1'!AW23</f>
        <v>0.37878158769528342</v>
      </c>
      <c r="AI36" s="6">
        <f>'1'!AY23</f>
        <v>0.46575775419257259</v>
      </c>
      <c r="AJ36" s="6">
        <f>'2'!AW23</f>
        <v>0.17975281535432294</v>
      </c>
      <c r="AK36" s="6">
        <f>'2'!AY23</f>
        <v>0.26111894681897579</v>
      </c>
      <c r="AL36" s="6">
        <f>'3'!P23</f>
        <v>0.5610254585597918</v>
      </c>
      <c r="AM36" s="6">
        <f>'8'!Z22</f>
        <v>0.51539579490250542</v>
      </c>
      <c r="AN36" s="6">
        <f t="shared" si="30"/>
        <v>0.43859322997911998</v>
      </c>
      <c r="AO36" s="225">
        <f t="shared" si="31"/>
        <v>0.48152030972450094</v>
      </c>
      <c r="AP36" s="6">
        <f>'1'!BG23</f>
        <v>0.3936938010873135</v>
      </c>
      <c r="AQ36" s="6">
        <f>'1'!BI23</f>
        <v>0.48156335303852893</v>
      </c>
      <c r="AR36" s="6">
        <f>'2'!BG23</f>
        <v>0.24039396521366246</v>
      </c>
      <c r="AS36" s="6">
        <f>'2'!BI23</f>
        <v>0.35109389943765829</v>
      </c>
      <c r="AT36" s="6">
        <f>'3'!S23</f>
        <v>0.55746668770659957</v>
      </c>
      <c r="AU36" s="6">
        <f>'8'!AE22</f>
        <v>0.54281297594959932</v>
      </c>
      <c r="AV36" s="6">
        <f t="shared" si="32"/>
        <v>0.45658683287034141</v>
      </c>
      <c r="AW36" s="225">
        <f t="shared" si="33"/>
        <v>0.50280464707322714</v>
      </c>
      <c r="AX36" s="6">
        <f>'1'!BQ23</f>
        <v>0.51997633307178737</v>
      </c>
      <c r="AY36" s="6">
        <f>'1'!BS23</f>
        <v>0.60594713170570236</v>
      </c>
      <c r="AZ36" s="6">
        <f>'2'!BQ23</f>
        <v>0.24502655446664384</v>
      </c>
      <c r="BA36" s="6">
        <f>'2'!BS23</f>
        <v>0.3574502035707009</v>
      </c>
      <c r="BB36" s="6">
        <f>'3'!V23</f>
        <v>0.62702888065882878</v>
      </c>
      <c r="BC36" s="6">
        <f>'8'!AJ22</f>
        <v>0.56115136494338824</v>
      </c>
      <c r="BD36" s="6">
        <f t="shared" si="34"/>
        <v>0.52953825007593358</v>
      </c>
      <c r="BE36" s="225">
        <f t="shared" si="35"/>
        <v>0.57516893443990524</v>
      </c>
      <c r="BF36" s="6">
        <f>'1'!CA23</f>
        <v>0.44734532055085902</v>
      </c>
      <c r="BG36" s="6">
        <f>'1'!CC23</f>
        <v>0.5363787550560194</v>
      </c>
      <c r="BH36" s="6">
        <f>'2'!CA23</f>
        <v>0.25396414972792142</v>
      </c>
      <c r="BI36" s="6">
        <f>'2'!CC23</f>
        <v>0.36952888770028608</v>
      </c>
      <c r="BJ36" s="6">
        <f>'3'!Y23</f>
        <v>0.49220838609821332</v>
      </c>
      <c r="BK36" s="6">
        <f>'8'!AO22</f>
        <v>0.58038801357393144</v>
      </c>
      <c r="BL36" s="6">
        <f t="shared" si="36"/>
        <v>0.47248364311117197</v>
      </c>
      <c r="BM36" s="225">
        <f t="shared" si="37"/>
        <v>0.51965349071047262</v>
      </c>
      <c r="BN36" s="6">
        <f>'1'!CK23</f>
        <v>0.39077055952775469</v>
      </c>
      <c r="BO36" s="6">
        <f>'1'!CM23</f>
        <v>0.47848531756003604</v>
      </c>
      <c r="BP36" s="6">
        <f>'2'!CK23</f>
        <v>0.18429205168673024</v>
      </c>
      <c r="BQ36" s="6">
        <f>'2'!CM23</f>
        <v>0.26833425252102594</v>
      </c>
      <c r="BR36" s="6">
        <f>'3'!AB23</f>
        <v>0.52261856176137278</v>
      </c>
      <c r="BS36" s="6">
        <f>'8'!AT22</f>
        <v>0.68060461746719514</v>
      </c>
      <c r="BT36" s="6">
        <f t="shared" si="38"/>
        <v>0.47554322378691688</v>
      </c>
      <c r="BU36" s="225">
        <f t="shared" si="39"/>
        <v>0.51903334708325899</v>
      </c>
      <c r="BV36" s="6">
        <f>'1'!CU23</f>
        <v>0.52299030948354042</v>
      </c>
      <c r="BW36" s="6">
        <f>'1'!CW23</f>
        <v>0.60872838008882213</v>
      </c>
      <c r="BX36" s="6">
        <f>'2'!CU23</f>
        <v>0.18753199108784879</v>
      </c>
      <c r="BY36" s="6">
        <f>'2'!CW23</f>
        <v>0.27343245631651858</v>
      </c>
      <c r="BZ36" s="6">
        <f>'3'!AE23</f>
        <v>0.54314183544755767</v>
      </c>
      <c r="CA36" s="6">
        <f>'8'!AY22</f>
        <v>0.63485138568446531</v>
      </c>
      <c r="CB36" s="6">
        <f t="shared" si="40"/>
        <v>0.52244762818520685</v>
      </c>
      <c r="CC36" s="225">
        <f t="shared" si="41"/>
        <v>0.56533290295018646</v>
      </c>
      <c r="CD36" s="6">
        <f>'1'!DE23</f>
        <v>0.51544815323321702</v>
      </c>
      <c r="CE36" s="6">
        <f>'1'!DG23</f>
        <v>0.60175347139827073</v>
      </c>
      <c r="CF36" s="6">
        <f>'2'!DE23</f>
        <v>0.29662211078749656</v>
      </c>
      <c r="CG36" s="6">
        <f>'2'!DG23</f>
        <v>0.42409041432600825</v>
      </c>
      <c r="CH36" s="6">
        <f>'3'!AH23</f>
        <v>0.48197990777554206</v>
      </c>
      <c r="CI36" s="6">
        <f>'8'!BD22</f>
        <v>0.56765392370149947</v>
      </c>
      <c r="CJ36" s="6">
        <f t="shared" si="42"/>
        <v>0.49824993024129688</v>
      </c>
      <c r="CK36" s="225">
        <f t="shared" si="43"/>
        <v>0.54551888786116953</v>
      </c>
    </row>
    <row r="37" spans="1:89" x14ac:dyDescent="0.2">
      <c r="A37" s="1">
        <v>1999</v>
      </c>
      <c r="B37" s="6">
        <f>'1'!I24</f>
        <v>0.49525975557772139</v>
      </c>
      <c r="C37" s="6">
        <f>'1'!K24</f>
        <v>0.58283145236816025</v>
      </c>
      <c r="D37" s="6">
        <f>'2'!I24</f>
        <v>0.25974738016694571</v>
      </c>
      <c r="E37" s="6">
        <f>'2'!K24</f>
        <v>0.37721879535903852</v>
      </c>
      <c r="F37" s="6">
        <f>'3'!D24</f>
        <v>0.55043694325012682</v>
      </c>
      <c r="G37" s="6">
        <f>'8'!F23</f>
        <v>0.569797518250027</v>
      </c>
      <c r="H37" s="6">
        <f t="shared" si="22"/>
        <v>0.50413725562282163</v>
      </c>
      <c r="I37" s="225">
        <f t="shared" si="23"/>
        <v>0.55091307585820637</v>
      </c>
      <c r="J37" s="6">
        <f>'1'!S24</f>
        <v>0.37135186465861569</v>
      </c>
      <c r="K37" s="6">
        <f>'1'!U24</f>
        <v>0.45778521152669838</v>
      </c>
      <c r="L37" s="6">
        <f>'2'!S24</f>
        <v>0.24916241286476712</v>
      </c>
      <c r="M37" s="6">
        <f>'2'!U24</f>
        <v>0.36306940551360767</v>
      </c>
      <c r="N37" s="6">
        <f>'3'!G24</f>
        <v>0.32068792512113925</v>
      </c>
      <c r="O37" s="6">
        <f>'8'!K23</f>
        <v>0.4952895093831825</v>
      </c>
      <c r="P37" s="6">
        <f t="shared" si="24"/>
        <v>0.37745134577600348</v>
      </c>
      <c r="Q37" s="225">
        <f t="shared" si="25"/>
        <v>0.4234153837881206</v>
      </c>
      <c r="R37" s="6">
        <f>'1'!AC24</f>
        <v>0.40850971714475987</v>
      </c>
      <c r="S37" s="6">
        <f>'1'!AE24</f>
        <v>0.49701456602539967</v>
      </c>
      <c r="T37" s="6">
        <f>'2'!AC24</f>
        <v>0.13358419583221479</v>
      </c>
      <c r="U37" s="6">
        <f>'2'!AE24</f>
        <v>0.18241993198028825</v>
      </c>
      <c r="V37" s="6">
        <f>'3'!J24</f>
        <v>0.59779471751878765</v>
      </c>
      <c r="W37" s="6">
        <f>'8'!P23</f>
        <v>0.45113622706859902</v>
      </c>
      <c r="X37" s="6">
        <f t="shared" si="26"/>
        <v>0.43899504258797212</v>
      </c>
      <c r="Y37" s="225">
        <f t="shared" si="27"/>
        <v>0.47928055575503536</v>
      </c>
      <c r="Z37" s="6">
        <f>'1'!AM24</f>
        <v>0.48909806591045579</v>
      </c>
      <c r="AA37" s="6">
        <f>'1'!AO24</f>
        <v>0.57698156952473112</v>
      </c>
      <c r="AB37" s="6">
        <f>'2'!AM24</f>
        <v>0.14227915035431551</v>
      </c>
      <c r="AC37" s="6">
        <f>'2'!AO24</f>
        <v>0.19804003928321431</v>
      </c>
      <c r="AD37" s="6">
        <f>'3'!M24</f>
        <v>0.51400005307029772</v>
      </c>
      <c r="AE37" s="6">
        <f>'8'!U23</f>
        <v>0.52930503865790346</v>
      </c>
      <c r="AF37" s="6">
        <f t="shared" si="28"/>
        <v>0.47069341433166417</v>
      </c>
      <c r="AG37" s="225">
        <f t="shared" si="29"/>
        <v>0.51142290467026419</v>
      </c>
      <c r="AH37" s="6">
        <f>'1'!AW24</f>
        <v>0.41012437090448017</v>
      </c>
      <c r="AI37" s="6">
        <f>'1'!AY24</f>
        <v>0.49868359855435085</v>
      </c>
      <c r="AJ37" s="6">
        <f>'2'!AW24</f>
        <v>0.20049567151921546</v>
      </c>
      <c r="AK37" s="6">
        <f>'2'!AY24</f>
        <v>0.2934146345333406</v>
      </c>
      <c r="AL37" s="6">
        <f>'3'!P24</f>
        <v>0.53267386248831206</v>
      </c>
      <c r="AM37" s="6">
        <f>'8'!Z23</f>
        <v>0.51282553034876455</v>
      </c>
      <c r="AN37" s="6">
        <f t="shared" si="30"/>
        <v>0.44547416372298282</v>
      </c>
      <c r="AO37" s="225">
        <f t="shared" si="31"/>
        <v>0.49018975108434354</v>
      </c>
      <c r="AP37" s="6">
        <f>'1'!BG24</f>
        <v>0.40962599783136378</v>
      </c>
      <c r="AQ37" s="6">
        <f>'1'!BI24</f>
        <v>0.4981687491214844</v>
      </c>
      <c r="AR37" s="6">
        <f>'2'!BG24</f>
        <v>0.25304578855339044</v>
      </c>
      <c r="AS37" s="6">
        <f>'2'!BI24</f>
        <v>0.36829876275425033</v>
      </c>
      <c r="AT37" s="6">
        <f>'3'!S24</f>
        <v>0.57993755504365674</v>
      </c>
      <c r="AU37" s="6">
        <f>'8'!AE23</f>
        <v>0.54823082622265729</v>
      </c>
      <c r="AV37" s="6">
        <f t="shared" si="32"/>
        <v>0.47119707330446303</v>
      </c>
      <c r="AW37" s="225">
        <f t="shared" si="33"/>
        <v>0.51813947124059734</v>
      </c>
      <c r="AX37" s="6">
        <f>'1'!BQ24</f>
        <v>0.54678347379625292</v>
      </c>
      <c r="AY37" s="6">
        <f>'1'!BS24</f>
        <v>0.63040731175028486</v>
      </c>
      <c r="AZ37" s="6">
        <f>'2'!BQ24</f>
        <v>0.25669535973309576</v>
      </c>
      <c r="BA37" s="6">
        <f>'2'!BS24</f>
        <v>0.3731726617750542</v>
      </c>
      <c r="BB37" s="6">
        <f>'3'!V24</f>
        <v>0.59796323757064196</v>
      </c>
      <c r="BC37" s="6">
        <f>'8'!AJ23</f>
        <v>0.56936511423894032</v>
      </c>
      <c r="BD37" s="6">
        <f t="shared" si="34"/>
        <v>0.5362150134442063</v>
      </c>
      <c r="BE37" s="225">
        <f t="shared" si="35"/>
        <v>0.58131227883001502</v>
      </c>
      <c r="BF37" s="6">
        <f>'1'!CA24</f>
        <v>0.46151835474822472</v>
      </c>
      <c r="BG37" s="6">
        <f>'1'!CC24</f>
        <v>0.5503538672251963</v>
      </c>
      <c r="BH37" s="6">
        <f>'2'!CA24</f>
        <v>0.26080249914275</v>
      </c>
      <c r="BI37" s="6">
        <f>'2'!CC24</f>
        <v>0.37861135766278003</v>
      </c>
      <c r="BJ37" s="6">
        <f>'3'!Y24</f>
        <v>0.56624630645842156</v>
      </c>
      <c r="BK37" s="6">
        <f>'8'!AO23</f>
        <v>0.5445297077983271</v>
      </c>
      <c r="BL37" s="6">
        <f t="shared" si="36"/>
        <v>0.48838159537775205</v>
      </c>
      <c r="BM37" s="225">
        <f t="shared" si="37"/>
        <v>0.53569668622054367</v>
      </c>
      <c r="BN37" s="6">
        <f>'1'!CK24</f>
        <v>0.40394845242378302</v>
      </c>
      <c r="BO37" s="6">
        <f>'1'!CM24</f>
        <v>0.49228402682549632</v>
      </c>
      <c r="BP37" s="6">
        <f>'2'!CK24</f>
        <v>0.21091551276901643</v>
      </c>
      <c r="BQ37" s="6">
        <f>'2'!CM24</f>
        <v>0.30901337557724262</v>
      </c>
      <c r="BR37" s="6">
        <f>'3'!AB24</f>
        <v>0.57729055488918257</v>
      </c>
      <c r="BS37" s="6">
        <f>'8'!AT23</f>
        <v>0.6038798653317291</v>
      </c>
      <c r="BT37" s="6">
        <f t="shared" si="38"/>
        <v>0.47796353730164276</v>
      </c>
      <c r="BU37" s="225">
        <f t="shared" si="39"/>
        <v>0.52310755334315073</v>
      </c>
      <c r="BV37" s="6">
        <f>'1'!CU24</f>
        <v>0.53858439494049026</v>
      </c>
      <c r="BW37" s="6">
        <f>'1'!CW24</f>
        <v>0.62299167317630932</v>
      </c>
      <c r="BX37" s="6">
        <f>'2'!CU24</f>
        <v>0.22880663976136384</v>
      </c>
      <c r="BY37" s="6">
        <f>'2'!CW24</f>
        <v>0.33489823477119679</v>
      </c>
      <c r="BZ37" s="6">
        <f>'3'!AE24</f>
        <v>0.58201693622683393</v>
      </c>
      <c r="CA37" s="6">
        <f>'8'!AY23</f>
        <v>0.65263129724967128</v>
      </c>
      <c r="CB37" s="6">
        <f t="shared" si="40"/>
        <v>0.54697648032145874</v>
      </c>
      <c r="CC37" s="225">
        <f t="shared" si="41"/>
        <v>0.59134855111676976</v>
      </c>
      <c r="CD37" s="6">
        <f>'1'!DE24</f>
        <v>0.53504507823985137</v>
      </c>
      <c r="CE37" s="6">
        <f>'1'!DG24</f>
        <v>0.61977284873892224</v>
      </c>
      <c r="CF37" s="6">
        <f>'2'!DE24</f>
        <v>0.32059956256315786</v>
      </c>
      <c r="CG37" s="6">
        <f>'2'!DG24</f>
        <v>0.45273938114938922</v>
      </c>
      <c r="CH37" s="6">
        <f>'3'!AH24</f>
        <v>0.44063380915311795</v>
      </c>
      <c r="CI37" s="6">
        <f>'8'!BD23</f>
        <v>0.57873055913401006</v>
      </c>
      <c r="CJ37" s="6">
        <f t="shared" si="42"/>
        <v>0.50091907962403837</v>
      </c>
      <c r="CK37" s="225">
        <f t="shared" si="43"/>
        <v>0.54802416968228984</v>
      </c>
    </row>
    <row r="38" spans="1:89" x14ac:dyDescent="0.2">
      <c r="A38" s="1">
        <v>2000</v>
      </c>
      <c r="B38" s="6">
        <f>'1'!I25</f>
        <v>0.53010355120299757</v>
      </c>
      <c r="C38" s="6">
        <f>'1'!K25</f>
        <v>0.61526074734498959</v>
      </c>
      <c r="D38" s="6">
        <f>'2'!I25</f>
        <v>0.29510830936646437</v>
      </c>
      <c r="E38" s="6">
        <f>'2'!K25</f>
        <v>0.42223561406243698</v>
      </c>
      <c r="F38" s="6">
        <f>'3'!D25</f>
        <v>0.53116888196541501</v>
      </c>
      <c r="G38" s="6">
        <f>'8'!F24</f>
        <v>0.58175500525749679</v>
      </c>
      <c r="H38" s="6">
        <f t="shared" si="22"/>
        <v>0.5197832232235734</v>
      </c>
      <c r="I38" s="225">
        <f t="shared" si="23"/>
        <v>0.5665588321499675</v>
      </c>
      <c r="J38" s="6">
        <f>'1'!S25</f>
        <v>0.40335186775601689</v>
      </c>
      <c r="K38" s="6">
        <f>'1'!U25</f>
        <v>0.49166358333558202</v>
      </c>
      <c r="L38" s="6">
        <f>'2'!S25</f>
        <v>0.33942335882627861</v>
      </c>
      <c r="M38" s="6">
        <f>'2'!U25</f>
        <v>0.47432229103171136</v>
      </c>
      <c r="N38" s="6">
        <f>'3'!G25</f>
        <v>0.35414107132705719</v>
      </c>
      <c r="O38" s="6">
        <f>'8'!K24</f>
        <v>0.46923023454398627</v>
      </c>
      <c r="P38" s="6">
        <f t="shared" si="24"/>
        <v>0.40112590945279547</v>
      </c>
      <c r="Q38" s="225">
        <f t="shared" si="25"/>
        <v>0.4499404889051648</v>
      </c>
      <c r="R38" s="6">
        <f>'1'!AC25</f>
        <v>0.43204745970480818</v>
      </c>
      <c r="S38" s="6">
        <f>'1'!AE25</f>
        <v>0.52106383491016461</v>
      </c>
      <c r="T38" s="6">
        <f>'2'!AC25</f>
        <v>0.13430052496384554</v>
      </c>
      <c r="U38" s="6">
        <f>'2'!AE25</f>
        <v>0.1837220464538924</v>
      </c>
      <c r="V38" s="6">
        <f>'3'!J25</f>
        <v>0.56901402090113151</v>
      </c>
      <c r="W38" s="6">
        <f>'8'!P24</f>
        <v>0.50117249380614681</v>
      </c>
      <c r="X38" s="6">
        <f t="shared" si="26"/>
        <v>0.45379566505512742</v>
      </c>
      <c r="Y38" s="225">
        <f t="shared" si="27"/>
        <v>0.49434436728627468</v>
      </c>
      <c r="Z38" s="6">
        <f>'1'!AM25</f>
        <v>0.51298498265490988</v>
      </c>
      <c r="AA38" s="6">
        <f>'1'!AO25</f>
        <v>0.59946458973121397</v>
      </c>
      <c r="AB38" s="6">
        <f>'2'!AM25</f>
        <v>0.16481087432527713</v>
      </c>
      <c r="AC38" s="6">
        <f>'2'!AO25</f>
        <v>0.23674521409404578</v>
      </c>
      <c r="AD38" s="6">
        <f>'3'!M25</f>
        <v>0.51827533719829288</v>
      </c>
      <c r="AE38" s="6">
        <f>'8'!U24</f>
        <v>0.49761205224641142</v>
      </c>
      <c r="AF38" s="6">
        <f t="shared" si="28"/>
        <v>0.47564692785566776</v>
      </c>
      <c r="AG38" s="225">
        <f t="shared" si="29"/>
        <v>0.51743220466306628</v>
      </c>
      <c r="AH38" s="6">
        <f>'1'!AW25</f>
        <v>0.430875641668656</v>
      </c>
      <c r="AI38" s="6">
        <f>'1'!AY25</f>
        <v>0.51988062448960048</v>
      </c>
      <c r="AJ38" s="6">
        <f>'2'!AW25</f>
        <v>0.2171545321018104</v>
      </c>
      <c r="AK38" s="6">
        <f>'2'!AY25</f>
        <v>0.31816551362516871</v>
      </c>
      <c r="AL38" s="6">
        <f>'3'!P25</f>
        <v>0.56046255722247584</v>
      </c>
      <c r="AM38" s="6">
        <f>'8'!Z24</f>
        <v>0.52663437203921559</v>
      </c>
      <c r="AN38" s="6">
        <f t="shared" si="30"/>
        <v>0.46583994219306624</v>
      </c>
      <c r="AO38" s="225">
        <f t="shared" si="31"/>
        <v>0.51154303347377994</v>
      </c>
      <c r="AP38" s="6">
        <f>'1'!BG25</f>
        <v>0.44382129621927957</v>
      </c>
      <c r="AQ38" s="6">
        <f>'1'!BI25</f>
        <v>0.53287229001787839</v>
      </c>
      <c r="AR38" s="6">
        <f>'2'!BG25</f>
        <v>0.26576230544485951</v>
      </c>
      <c r="AS38" s="6">
        <f>'2'!BI25</f>
        <v>0.38511503400910885</v>
      </c>
      <c r="AT38" s="6">
        <f>'3'!S25</f>
        <v>0.5313092510054892</v>
      </c>
      <c r="AU38" s="6">
        <f>'8'!AE24</f>
        <v>0.55488379378223873</v>
      </c>
      <c r="AV38" s="6">
        <f t="shared" si="32"/>
        <v>0.47565301022912976</v>
      </c>
      <c r="AW38" s="225">
        <f t="shared" si="33"/>
        <v>0.52320868060499426</v>
      </c>
      <c r="AX38" s="6">
        <f>'1'!BQ25</f>
        <v>0.58170432950525031</v>
      </c>
      <c r="AY38" s="6">
        <f>'1'!BS25</f>
        <v>0.6613681973346226</v>
      </c>
      <c r="AZ38" s="6">
        <f>'2'!BQ25</f>
        <v>0.26841172228435373</v>
      </c>
      <c r="BA38" s="6">
        <f>'2'!BS25</f>
        <v>0.3885608845445902</v>
      </c>
      <c r="BB38" s="6">
        <f>'3'!V25</f>
        <v>0.60059752217845297</v>
      </c>
      <c r="BC38" s="6">
        <f>'8'!AJ24</f>
        <v>0.58317062889522231</v>
      </c>
      <c r="BD38" s="6">
        <f t="shared" si="34"/>
        <v>0.55546494179895434</v>
      </c>
      <c r="BE38" s="225">
        <f t="shared" si="35"/>
        <v>0.59934540515672685</v>
      </c>
      <c r="BF38" s="6">
        <f>'1'!CA25</f>
        <v>0.48364812263298085</v>
      </c>
      <c r="BG38" s="6">
        <f>'1'!CC25</f>
        <v>0.57177768865670886</v>
      </c>
      <c r="BH38" s="6">
        <f>'2'!CA25</f>
        <v>0.27267290760506718</v>
      </c>
      <c r="BI38" s="6">
        <f>'2'!CC25</f>
        <v>0.3940624165129879</v>
      </c>
      <c r="BJ38" s="6">
        <f>'3'!Y25</f>
        <v>0.49800372871816545</v>
      </c>
      <c r="BK38" s="6">
        <f>'8'!AO24</f>
        <v>0.54632031438592499</v>
      </c>
      <c r="BL38" s="6">
        <f t="shared" si="36"/>
        <v>0.48180755058972169</v>
      </c>
      <c r="BM38" s="225">
        <f t="shared" si="37"/>
        <v>0.52919832789000498</v>
      </c>
      <c r="BN38" s="6">
        <f>'1'!CK25</f>
        <v>0.43496672020598859</v>
      </c>
      <c r="BO38" s="6">
        <f>'1'!CM25</f>
        <v>0.52400518149380793</v>
      </c>
      <c r="BP38" s="6">
        <f>'2'!CK25</f>
        <v>0.27527868316366166</v>
      </c>
      <c r="BQ38" s="6">
        <f>'2'!CM25</f>
        <v>0.39740234309835876</v>
      </c>
      <c r="BR38" s="6">
        <f>'3'!AB25</f>
        <v>0.45864448966493415</v>
      </c>
      <c r="BS38" s="6">
        <f>'8'!AT24</f>
        <v>0.58724882797849154</v>
      </c>
      <c r="BT38" s="6">
        <f t="shared" si="38"/>
        <v>0.46298788580961803</v>
      </c>
      <c r="BU38" s="225">
        <f t="shared" si="39"/>
        <v>0.51081563631821547</v>
      </c>
      <c r="BV38" s="6">
        <f>'1'!CU25</f>
        <v>0.58465409317848027</v>
      </c>
      <c r="BW38" s="6">
        <f>'1'!CW25</f>
        <v>0.66393851817021232</v>
      </c>
      <c r="BX38" s="6">
        <f>'2'!CU25</f>
        <v>0.34270408364814203</v>
      </c>
      <c r="BY38" s="6">
        <f>'2'!CW25</f>
        <v>0.47800680653364741</v>
      </c>
      <c r="BZ38" s="6">
        <f>'3'!AE25</f>
        <v>0.58353081569348775</v>
      </c>
      <c r="CA38" s="6">
        <f>'8'!AY24</f>
        <v>0.65094978083678234</v>
      </c>
      <c r="CB38" s="6">
        <f t="shared" si="40"/>
        <v>0.57675219476877382</v>
      </c>
      <c r="CC38" s="225">
        <f t="shared" si="41"/>
        <v>0.62199623705401719</v>
      </c>
      <c r="CD38" s="6">
        <f>'1'!DE25</f>
        <v>0.57268724370707602</v>
      </c>
      <c r="CE38" s="6">
        <f>'1'!DG25</f>
        <v>0.65346829411265261</v>
      </c>
      <c r="CF38" s="6">
        <f>'2'!DE25</f>
        <v>0.36358704965158911</v>
      </c>
      <c r="CG38" s="6">
        <f>'2'!DG25</f>
        <v>0.50095125847438604</v>
      </c>
      <c r="CH38" s="6">
        <f>'3'!AH25</f>
        <v>0.41463019831026393</v>
      </c>
      <c r="CI38" s="6">
        <f>'8'!BD24</f>
        <v>0.61871527700861262</v>
      </c>
      <c r="CJ38" s="6">
        <f t="shared" si="42"/>
        <v>0.52376997127770841</v>
      </c>
      <c r="CK38" s="225">
        <f t="shared" si="43"/>
        <v>0.56981881232221876</v>
      </c>
    </row>
    <row r="39" spans="1:89" x14ac:dyDescent="0.2">
      <c r="A39" s="1">
        <v>2001</v>
      </c>
      <c r="B39" s="6">
        <f>'1'!I26</f>
        <v>0.54863079468279319</v>
      </c>
      <c r="C39" s="6">
        <f>'1'!K26</f>
        <v>0.63207027832469254</v>
      </c>
      <c r="D39" s="6">
        <f>'2'!I26</f>
        <v>0.28491804624540162</v>
      </c>
      <c r="E39" s="6">
        <f>'2'!K26</f>
        <v>0.40960061181735424</v>
      </c>
      <c r="F39" s="6">
        <f>'3'!D26</f>
        <v>0.55127130411461889</v>
      </c>
      <c r="G39" s="6">
        <f>'8'!F25</f>
        <v>0.58168242647802593</v>
      </c>
      <c r="H39" s="6">
        <f t="shared" si="22"/>
        <v>0.53118255514581869</v>
      </c>
      <c r="I39" s="225">
        <f t="shared" si="23"/>
        <v>0.57702660515977366</v>
      </c>
      <c r="J39" s="6">
        <f>'1'!S26</f>
        <v>0.43128953658019503</v>
      </c>
      <c r="K39" s="6">
        <f>'1'!U26</f>
        <v>0.52029870904650932</v>
      </c>
      <c r="L39" s="6">
        <f>'2'!S26</f>
        <v>0.32092371791174612</v>
      </c>
      <c r="M39" s="6">
        <f>'2'!U26</f>
        <v>0.45311760038053672</v>
      </c>
      <c r="N39" s="6">
        <f>'3'!G26</f>
        <v>0.43881419139909328</v>
      </c>
      <c r="O39" s="6">
        <f>'8'!K25</f>
        <v>0.51382408420261705</v>
      </c>
      <c r="P39" s="6">
        <f t="shared" si="24"/>
        <v>0.44276775532368018</v>
      </c>
      <c r="Q39" s="225">
        <f t="shared" si="25"/>
        <v>0.49159081255708503</v>
      </c>
      <c r="R39" s="6">
        <f>'1'!AC26</f>
        <v>0.46755619385086961</v>
      </c>
      <c r="S39" s="6">
        <f>'1'!AE26</f>
        <v>0.55624644727075279</v>
      </c>
      <c r="T39" s="6">
        <f>'2'!AC26</f>
        <v>0.14744370537906232</v>
      </c>
      <c r="U39" s="6">
        <f>'2'!AE26</f>
        <v>0.20713166282977913</v>
      </c>
      <c r="V39" s="6">
        <f>'3'!J26</f>
        <v>0.61301003941610843</v>
      </c>
      <c r="W39" s="6">
        <f>'8'!P25</f>
        <v>0.46686839066429037</v>
      </c>
      <c r="X39" s="6">
        <f t="shared" si="26"/>
        <v>0.47173645559835375</v>
      </c>
      <c r="Y39" s="225">
        <f t="shared" si="27"/>
        <v>0.51318135271137877</v>
      </c>
      <c r="Z39" s="6">
        <f>'1'!AM26</f>
        <v>0.52362358412746435</v>
      </c>
      <c r="AA39" s="6">
        <f>'1'!AO26</f>
        <v>0.60931173773674163</v>
      </c>
      <c r="AB39" s="6">
        <f>'2'!AM26</f>
        <v>0.16626432597820148</v>
      </c>
      <c r="AC39" s="6">
        <f>'2'!AO26</f>
        <v>0.23915944340607101</v>
      </c>
      <c r="AD39" s="6">
        <f>'3'!M26</f>
        <v>0.51230489778481714</v>
      </c>
      <c r="AE39" s="6">
        <f>'8'!U25</f>
        <v>0.50276927756383161</v>
      </c>
      <c r="AF39" s="6">
        <f t="shared" si="28"/>
        <v>0.47984441008596812</v>
      </c>
      <c r="AG39" s="225">
        <f t="shared" si="29"/>
        <v>0.52140918327246599</v>
      </c>
      <c r="AH39" s="6">
        <f>'1'!AW26</f>
        <v>0.43701879531790488</v>
      </c>
      <c r="AI39" s="6">
        <f>'1'!AY26</f>
        <v>0.52606742776442317</v>
      </c>
      <c r="AJ39" s="6">
        <f>'2'!AW26</f>
        <v>0.20214775219034306</v>
      </c>
      <c r="AK39" s="6">
        <f>'2'!AY26</f>
        <v>0.29591465930788446</v>
      </c>
      <c r="AL39" s="6">
        <f>'3'!P26</f>
        <v>0.57508190066411968</v>
      </c>
      <c r="AM39" s="6">
        <f>'8'!Z25</f>
        <v>0.48405710445590866</v>
      </c>
      <c r="AN39" s="6">
        <f t="shared" si="30"/>
        <v>0.45980704462620337</v>
      </c>
      <c r="AO39" s="225">
        <f t="shared" si="31"/>
        <v>0.50480318831656479</v>
      </c>
      <c r="AP39" s="6">
        <f>'1'!BG26</f>
        <v>0.46659463777880944</v>
      </c>
      <c r="AQ39" s="6">
        <f>'1'!BI26</f>
        <v>0.55531043045516204</v>
      </c>
      <c r="AR39" s="6">
        <f>'2'!BG26</f>
        <v>0.26381723058412604</v>
      </c>
      <c r="AS39" s="6">
        <f>'2'!BI26</f>
        <v>0.38257277955357544</v>
      </c>
      <c r="AT39" s="6">
        <f>'3'!S26</f>
        <v>0.56314216386961891</v>
      </c>
      <c r="AU39" s="6">
        <f>'8'!AE25</f>
        <v>0.57062339774571436</v>
      </c>
      <c r="AV39" s="6">
        <f t="shared" si="32"/>
        <v>0.49646096857376976</v>
      </c>
      <c r="AW39" s="225">
        <f t="shared" si="33"/>
        <v>0.54382284054125574</v>
      </c>
      <c r="AX39" s="6">
        <f>'1'!BQ26</f>
        <v>0.59627429274534438</v>
      </c>
      <c r="AY39" s="6">
        <f>'1'!BS26</f>
        <v>0.67399785376410515</v>
      </c>
      <c r="AZ39" s="6">
        <f>'2'!BQ26</f>
        <v>0.26731651171607806</v>
      </c>
      <c r="BA39" s="6">
        <f>'2'!BS26</f>
        <v>0.3871388103435548</v>
      </c>
      <c r="BB39" s="6">
        <f>'3'!V26</f>
        <v>0.62441007173644403</v>
      </c>
      <c r="BC39" s="6">
        <f>'8'!AJ25</f>
        <v>0.57720798535129447</v>
      </c>
      <c r="BD39" s="6">
        <f t="shared" si="34"/>
        <v>0.56564588254168013</v>
      </c>
      <c r="BE39" s="225">
        <f t="shared" si="35"/>
        <v>0.60871753681193219</v>
      </c>
      <c r="BF39" s="6">
        <f>'1'!CA26</f>
        <v>0.50153733289412183</v>
      </c>
      <c r="BG39" s="6">
        <f>'1'!CC26</f>
        <v>0.58875510418832011</v>
      </c>
      <c r="BH39" s="6">
        <f>'2'!CA26</f>
        <v>0.26381165236700727</v>
      </c>
      <c r="BI39" s="6">
        <f>'2'!CC26</f>
        <v>0.38256547341348107</v>
      </c>
      <c r="BJ39" s="6">
        <f>'3'!Y26</f>
        <v>0.47543794850147769</v>
      </c>
      <c r="BK39" s="6">
        <f>'8'!AO25</f>
        <v>0.53635804400508413</v>
      </c>
      <c r="BL39" s="6">
        <f t="shared" si="36"/>
        <v>0.47994509652098993</v>
      </c>
      <c r="BM39" s="225">
        <f t="shared" si="37"/>
        <v>0.52670758714331667</v>
      </c>
      <c r="BN39" s="6">
        <f>'1'!CK26</f>
        <v>0.46401526101827745</v>
      </c>
      <c r="BO39" s="6">
        <f>'1'!CM26</f>
        <v>0.55279506833196757</v>
      </c>
      <c r="BP39" s="6">
        <f>'2'!CK26</f>
        <v>0.22284484339570415</v>
      </c>
      <c r="BQ39" s="6">
        <f>'2'!CM26</f>
        <v>0.32639442260721968</v>
      </c>
      <c r="BR39" s="6">
        <f>'3'!AB26</f>
        <v>0.53559032189059064</v>
      </c>
      <c r="BS39" s="6">
        <f>'8'!AT25</f>
        <v>0.59629356278088508</v>
      </c>
      <c r="BT39" s="6">
        <f t="shared" si="38"/>
        <v>0.49086155991475033</v>
      </c>
      <c r="BU39" s="225">
        <f t="shared" si="39"/>
        <v>0.53672844076137793</v>
      </c>
      <c r="BV39" s="6">
        <f>'1'!CU26</f>
        <v>0.61293095952381549</v>
      </c>
      <c r="BW39" s="6">
        <f>'1'!CW26</f>
        <v>0.6882366422793541</v>
      </c>
      <c r="BX39" s="6">
        <f>'2'!CU26</f>
        <v>0.33050525585370566</v>
      </c>
      <c r="BY39" s="6">
        <f>'2'!CW26</f>
        <v>0.46419234573886947</v>
      </c>
      <c r="BZ39" s="6">
        <f>'3'!AE26</f>
        <v>0.59402600209865553</v>
      </c>
      <c r="CA39" s="6">
        <f>'8'!AY25</f>
        <v>0.66943876642878453</v>
      </c>
      <c r="CB39" s="6">
        <f t="shared" si="40"/>
        <v>0.59408910152675676</v>
      </c>
      <c r="CC39" s="225">
        <f t="shared" si="41"/>
        <v>0.63758008361748864</v>
      </c>
      <c r="CD39" s="6">
        <f>'1'!DE26</f>
        <v>0.584608063298662</v>
      </c>
      <c r="CE39" s="6">
        <f>'1'!DG26</f>
        <v>0.66389846189198787</v>
      </c>
      <c r="CF39" s="6">
        <f>'2'!DE26</f>
        <v>0.34968850121202727</v>
      </c>
      <c r="CG39" s="6">
        <f>'2'!DG26</f>
        <v>0.48577735792200588</v>
      </c>
      <c r="CH39" s="6">
        <f>'3'!AH26</f>
        <v>0.37787281219431679</v>
      </c>
      <c r="CI39" s="6">
        <f>'8'!BD25</f>
        <v>0.59123507803088104</v>
      </c>
      <c r="CJ39" s="6">
        <f t="shared" si="42"/>
        <v>0.51108904799696697</v>
      </c>
      <c r="CK39" s="225">
        <f t="shared" si="43"/>
        <v>0.55641409310529522</v>
      </c>
    </row>
    <row r="40" spans="1:89" x14ac:dyDescent="0.2">
      <c r="A40" s="1">
        <v>2002</v>
      </c>
      <c r="B40" s="6">
        <f>'1'!I27</f>
        <v>0.5615283203088407</v>
      </c>
      <c r="C40" s="6">
        <f>'1'!K27</f>
        <v>0.64360150270109373</v>
      </c>
      <c r="D40" s="6">
        <f>'2'!I27</f>
        <v>0.2759263387225836</v>
      </c>
      <c r="E40" s="6">
        <f>'2'!K27</f>
        <v>0.39822963323518556</v>
      </c>
      <c r="F40" s="6">
        <f>'3'!D27</f>
        <v>0.54140550818566691</v>
      </c>
      <c r="G40" s="6">
        <f>'8'!F26</f>
        <v>0.55318411934980793</v>
      </c>
      <c r="H40" s="6">
        <f t="shared" si="22"/>
        <v>0.52585136887966333</v>
      </c>
      <c r="I40" s="225">
        <f t="shared" si="23"/>
        <v>0.57091097128782486</v>
      </c>
      <c r="J40" s="6">
        <f>'1'!S27</f>
        <v>0.45783185506329011</v>
      </c>
      <c r="K40" s="6">
        <f>'1'!U27</f>
        <v>0.54673828214335207</v>
      </c>
      <c r="L40" s="6">
        <f>'2'!S27</f>
        <v>0.36201563121381347</v>
      </c>
      <c r="M40" s="6">
        <f>'2'!U27</f>
        <v>0.49925448955843299</v>
      </c>
      <c r="N40" s="6">
        <f>'3'!G27</f>
        <v>0.35216877519539602</v>
      </c>
      <c r="O40" s="6">
        <f>'8'!K26</f>
        <v>0.50584399115454137</v>
      </c>
      <c r="P40" s="6">
        <f t="shared" si="24"/>
        <v>0.43383749673418176</v>
      </c>
      <c r="Q40" s="225">
        <f t="shared" si="25"/>
        <v>0.48312395340066855</v>
      </c>
      <c r="R40" s="6">
        <f>'1'!AC27</f>
        <v>0.46981227791438868</v>
      </c>
      <c r="S40" s="6">
        <f>'1'!AE27</f>
        <v>0.55843905063961841</v>
      </c>
      <c r="T40" s="6">
        <f>'2'!AC27</f>
        <v>0.15133388480182136</v>
      </c>
      <c r="U40" s="6">
        <f>'2'!AE27</f>
        <v>0.21389132424301893</v>
      </c>
      <c r="V40" s="6">
        <f>'3'!J27</f>
        <v>0.66076753225336149</v>
      </c>
      <c r="W40" s="6">
        <f>'8'!P26</f>
        <v>0.51905468833267654</v>
      </c>
      <c r="X40" s="6">
        <f t="shared" si="26"/>
        <v>0.49801385479244714</v>
      </c>
      <c r="Y40" s="225">
        <f t="shared" si="27"/>
        <v>0.53972030782665881</v>
      </c>
      <c r="Z40" s="6">
        <f>'1'!AM27</f>
        <v>0.5478159505742578</v>
      </c>
      <c r="AA40" s="6">
        <f>'1'!AO27</f>
        <v>0.63133710529052778</v>
      </c>
      <c r="AB40" s="6">
        <f>'2'!AM27</f>
        <v>0.15579184837557505</v>
      </c>
      <c r="AC40" s="6">
        <f>'2'!AO27</f>
        <v>0.22154638543066854</v>
      </c>
      <c r="AD40" s="6">
        <f>'3'!M27</f>
        <v>0.50361489004259674</v>
      </c>
      <c r="AE40" s="6">
        <f>'8'!U26</f>
        <v>0.45266324889481196</v>
      </c>
      <c r="AF40" s="6">
        <f t="shared" si="28"/>
        <v>0.47377509980161281</v>
      </c>
      <c r="AG40" s="225">
        <f t="shared" si="29"/>
        <v>0.51375901539363023</v>
      </c>
      <c r="AH40" s="6">
        <f>'1'!AW27</f>
        <v>0.45183495033219562</v>
      </c>
      <c r="AI40" s="6">
        <f>'1'!AY27</f>
        <v>0.54082763294015335</v>
      </c>
      <c r="AJ40" s="6">
        <f>'2'!AW27</f>
        <v>0.18606763465111401</v>
      </c>
      <c r="AK40" s="6">
        <f>'2'!AY27</f>
        <v>0.27113350662480556</v>
      </c>
      <c r="AL40" s="6">
        <f>'3'!P27</f>
        <v>0.50486928281505583</v>
      </c>
      <c r="AM40" s="6">
        <f>'8'!Z26</f>
        <v>0.50264032999732078</v>
      </c>
      <c r="AN40" s="6">
        <f t="shared" si="30"/>
        <v>0.4512181468010838</v>
      </c>
      <c r="AO40" s="225">
        <f t="shared" si="31"/>
        <v>0.49532180704163603</v>
      </c>
      <c r="AP40" s="6">
        <f>'1'!BG27</f>
        <v>0.47836042593535666</v>
      </c>
      <c r="AQ40" s="6">
        <f>'1'!BI27</f>
        <v>0.56670175883960072</v>
      </c>
      <c r="AR40" s="6">
        <f>'2'!BG27</f>
        <v>0.26064500478459929</v>
      </c>
      <c r="AS40" s="6">
        <f>'2'!BI27</f>
        <v>0.37840369635974386</v>
      </c>
      <c r="AT40" s="6">
        <f>'3'!S27</f>
        <v>0.56106039174127564</v>
      </c>
      <c r="AU40" s="6">
        <f>'8'!AE26</f>
        <v>0.55722773780407586</v>
      </c>
      <c r="AV40" s="6">
        <f t="shared" si="32"/>
        <v>0.4969807032389405</v>
      </c>
      <c r="AW40" s="225">
        <f t="shared" si="33"/>
        <v>0.54409310555815249</v>
      </c>
      <c r="AX40" s="6">
        <f>'1'!BQ27</f>
        <v>0.60970803449521827</v>
      </c>
      <c r="AY40" s="6">
        <f>'1'!BS27</f>
        <v>0.68549790346260597</v>
      </c>
      <c r="AZ40" s="6">
        <f>'2'!BQ27</f>
        <v>0.26714121439715138</v>
      </c>
      <c r="BA40" s="6">
        <f>'2'!BS27</f>
        <v>0.38691088708396143</v>
      </c>
      <c r="BB40" s="6">
        <f>'3'!V27</f>
        <v>0.5957566549318738</v>
      </c>
      <c r="BC40" s="6">
        <f>'8'!AJ26</f>
        <v>0.53700145697088608</v>
      </c>
      <c r="BD40" s="6">
        <f t="shared" si="34"/>
        <v>0.55378686321349235</v>
      </c>
      <c r="BE40" s="225">
        <f t="shared" si="35"/>
        <v>0.59607977806912849</v>
      </c>
      <c r="BF40" s="6">
        <f>'1'!CA27</f>
        <v>0.51318328881263242</v>
      </c>
      <c r="BG40" s="6">
        <f>'1'!CC27</f>
        <v>0.59964906527252215</v>
      </c>
      <c r="BH40" s="6">
        <f>'2'!CA27</f>
        <v>0.26163704113233099</v>
      </c>
      <c r="BI40" s="6">
        <f>'2'!CC27</f>
        <v>0.37971054694217593</v>
      </c>
      <c r="BJ40" s="6">
        <f>'3'!Y27</f>
        <v>0.4439812860560014</v>
      </c>
      <c r="BK40" s="6">
        <f>'8'!AO26</f>
        <v>0.55359249657551679</v>
      </c>
      <c r="BL40" s="6">
        <f t="shared" si="36"/>
        <v>0.48083046529616563</v>
      </c>
      <c r="BM40" s="225">
        <f t="shared" si="37"/>
        <v>0.52722412646110606</v>
      </c>
      <c r="BN40" s="6">
        <f>'1'!CK27</f>
        <v>0.4792391571015866</v>
      </c>
      <c r="BO40" s="6">
        <f>'1'!CM27</f>
        <v>0.56754715011106383</v>
      </c>
      <c r="BP40" s="6">
        <f>'2'!CK27</f>
        <v>0.20936341964840291</v>
      </c>
      <c r="BQ40" s="6">
        <f>'2'!CM27</f>
        <v>0.30671504309678577</v>
      </c>
      <c r="BR40" s="6">
        <f>'3'!AB27</f>
        <v>0.53332050635558204</v>
      </c>
      <c r="BS40" s="6">
        <f>'8'!AT26</f>
        <v>0.57444112460312902</v>
      </c>
      <c r="BT40" s="6">
        <f t="shared" si="38"/>
        <v>0.48957241254515271</v>
      </c>
      <c r="BU40" s="225">
        <f t="shared" si="39"/>
        <v>0.53463077209378185</v>
      </c>
      <c r="BV40" s="6">
        <f>'1'!CU27</f>
        <v>0.62324618403284759</v>
      </c>
      <c r="BW40" s="6">
        <f>'1'!CW27</f>
        <v>0.69695029348799165</v>
      </c>
      <c r="BX40" s="6">
        <f>'2'!CU27</f>
        <v>0.26542053581050029</v>
      </c>
      <c r="BY40" s="6">
        <f>'2'!CW27</f>
        <v>0.38466910204662702</v>
      </c>
      <c r="BZ40" s="6">
        <f>'3'!AE27</f>
        <v>0.66494586220084351</v>
      </c>
      <c r="CA40" s="6">
        <f>'8'!AY26</f>
        <v>0.65956784110427091</v>
      </c>
      <c r="CB40" s="6">
        <f t="shared" si="40"/>
        <v>0.60696895302046772</v>
      </c>
      <c r="CC40" s="225">
        <f t="shared" si="41"/>
        <v>0.64837545342613789</v>
      </c>
      <c r="CD40" s="6">
        <f>'1'!DE27</f>
        <v>0.59445703360976165</v>
      </c>
      <c r="CE40" s="6">
        <f>'1'!DG27</f>
        <v>0.67243159704186783</v>
      </c>
      <c r="CF40" s="6">
        <f>'2'!DE27</f>
        <v>0.32958134862597527</v>
      </c>
      <c r="CG40" s="6">
        <f>'2'!DG27</f>
        <v>0.46313319027546923</v>
      </c>
      <c r="CH40" s="6">
        <f>'3'!AH27</f>
        <v>0.3441513542212149</v>
      </c>
      <c r="CI40" s="6">
        <f>'8'!BD26</f>
        <v>0.54531078745776251</v>
      </c>
      <c r="CJ40" s="6">
        <f t="shared" si="42"/>
        <v>0.49310648372624655</v>
      </c>
      <c r="CK40" s="225">
        <f t="shared" si="43"/>
        <v>0.53765149326403838</v>
      </c>
    </row>
    <row r="41" spans="1:89" x14ac:dyDescent="0.2">
      <c r="A41" s="1">
        <v>2003</v>
      </c>
      <c r="B41" s="6">
        <f>'1'!I28</f>
        <v>0.57289401765474302</v>
      </c>
      <c r="C41" s="6">
        <f>'1'!K28</f>
        <v>0.65365017610410159</v>
      </c>
      <c r="D41" s="6">
        <f>'2'!I28</f>
        <v>0.28295805076078806</v>
      </c>
      <c r="E41" s="6">
        <f>'2'!K28</f>
        <v>0.40714002933048232</v>
      </c>
      <c r="F41" s="6">
        <f>'3'!D28</f>
        <v>0.54315484327248531</v>
      </c>
      <c r="G41" s="6">
        <f>'8'!F27</f>
        <v>0.55540585855244273</v>
      </c>
      <c r="H41" s="6">
        <f t="shared" si="22"/>
        <v>0.532093587594208</v>
      </c>
      <c r="I41" s="225">
        <f t="shared" si="23"/>
        <v>0.57681424883092092</v>
      </c>
      <c r="J41" s="6">
        <f>'1'!S28</f>
        <v>0.45368670355701396</v>
      </c>
      <c r="K41" s="6">
        <f>'1'!U28</f>
        <v>0.54265661910982887</v>
      </c>
      <c r="L41" s="6">
        <f>'2'!S28</f>
        <v>0.36648118926294221</v>
      </c>
      <c r="M41" s="6">
        <f>'2'!U28</f>
        <v>0.50406393652936543</v>
      </c>
      <c r="N41" s="6">
        <f>'3'!G28</f>
        <v>0.37213341618499146</v>
      </c>
      <c r="O41" s="6">
        <f>'8'!K27</f>
        <v>0.48261045489248788</v>
      </c>
      <c r="P41" s="6">
        <f t="shared" si="24"/>
        <v>0.43180876811846963</v>
      </c>
      <c r="Q41" s="225">
        <f t="shared" si="25"/>
        <v>0.48115500906623793</v>
      </c>
      <c r="R41" s="6">
        <f>'1'!AC28</f>
        <v>0.4905978688873886</v>
      </c>
      <c r="S41" s="6">
        <f>'1'!AE28</f>
        <v>0.57840874576020407</v>
      </c>
      <c r="T41" s="6">
        <f>'2'!AC28</f>
        <v>0.1569990204038392</v>
      </c>
      <c r="U41" s="6">
        <f>'2'!AE28</f>
        <v>0.22360284101853098</v>
      </c>
      <c r="V41" s="6">
        <f>'3'!J28</f>
        <v>0.70707682378682146</v>
      </c>
      <c r="W41" s="6">
        <f>'8'!P27</f>
        <v>0.50421979256640026</v>
      </c>
      <c r="X41" s="6">
        <f t="shared" si="26"/>
        <v>0.51476320368364481</v>
      </c>
      <c r="Y41" s="225">
        <f t="shared" si="27"/>
        <v>0.55654793649424017</v>
      </c>
      <c r="Z41" s="6">
        <f>'1'!AM28</f>
        <v>0.55561838591055912</v>
      </c>
      <c r="AA41" s="6">
        <f>'1'!AO28</f>
        <v>0.63833473961596243</v>
      </c>
      <c r="AB41" s="6">
        <f>'2'!AM28</f>
        <v>0.15531537592285549</v>
      </c>
      <c r="AC41" s="6">
        <f>'2'!AO28</f>
        <v>0.22073278334993338</v>
      </c>
      <c r="AD41" s="6">
        <f>'3'!M28</f>
        <v>0.46064184481199949</v>
      </c>
      <c r="AE41" s="6">
        <f>'8'!U27</f>
        <v>0.48033349911719042</v>
      </c>
      <c r="AF41" s="6">
        <f t="shared" si="28"/>
        <v>0.47302272793880668</v>
      </c>
      <c r="AG41" s="225">
        <f t="shared" si="29"/>
        <v>0.51265101016367587</v>
      </c>
      <c r="AH41" s="6">
        <f>'1'!AW28</f>
        <v>0.45656052355231169</v>
      </c>
      <c r="AI41" s="6">
        <f>'1'!AY28</f>
        <v>0.54548825764157283</v>
      </c>
      <c r="AJ41" s="6">
        <f>'2'!AW28</f>
        <v>0.16947571682779033</v>
      </c>
      <c r="AK41" s="6">
        <f>'2'!AY28</f>
        <v>0.24445995430169962</v>
      </c>
      <c r="AL41" s="6">
        <f>'3'!P28</f>
        <v>0.45872597681299632</v>
      </c>
      <c r="AM41" s="6">
        <f>'8'!Z27</f>
        <v>0.48363980902070158</v>
      </c>
      <c r="AN41" s="6">
        <f t="shared" si="30"/>
        <v>0.43516322756212822</v>
      </c>
      <c r="AO41" s="225">
        <f t="shared" si="31"/>
        <v>0.47823274494522361</v>
      </c>
      <c r="AP41" s="6">
        <f>'1'!BG28</f>
        <v>0.49393676881682924</v>
      </c>
      <c r="AQ41" s="6">
        <f>'1'!BI28</f>
        <v>0.58157840101927716</v>
      </c>
      <c r="AR41" s="6">
        <f>'2'!BG28</f>
        <v>0.25983184792741859</v>
      </c>
      <c r="AS41" s="6">
        <f>'2'!BI28</f>
        <v>0.37733039460631224</v>
      </c>
      <c r="AT41" s="6">
        <f>'3'!S28</f>
        <v>0.58107286829918081</v>
      </c>
      <c r="AU41" s="6">
        <f>'8'!AE27</f>
        <v>0.55295959149736762</v>
      </c>
      <c r="AV41" s="6">
        <f t="shared" si="32"/>
        <v>0.50706600726861062</v>
      </c>
      <c r="AW41" s="225">
        <f t="shared" si="33"/>
        <v>0.55387251481747923</v>
      </c>
      <c r="AX41" s="6">
        <f>'1'!BQ28</f>
        <v>0.62162215048162628</v>
      </c>
      <c r="AY41" s="6">
        <f>'1'!BS28</f>
        <v>0.6955836213681823</v>
      </c>
      <c r="AZ41" s="6">
        <f>'2'!BQ28</f>
        <v>0.2689605204426519</v>
      </c>
      <c r="BA41" s="6">
        <f>'2'!BS28</f>
        <v>0.38927222292979002</v>
      </c>
      <c r="BB41" s="6">
        <f>'3'!V28</f>
        <v>0.6126941100073906</v>
      </c>
      <c r="BC41" s="6">
        <f>'8'!AJ27</f>
        <v>0.54348070730400067</v>
      </c>
      <c r="BD41" s="6">
        <f t="shared" si="34"/>
        <v>0.56458861656476356</v>
      </c>
      <c r="BE41" s="225">
        <f t="shared" si="35"/>
        <v>0.60620437516809977</v>
      </c>
      <c r="BF41" s="6">
        <f>'1'!CA28</f>
        <v>0.5238101228887746</v>
      </c>
      <c r="BG41" s="6">
        <f>'1'!CC28</f>
        <v>0.60948350560844444</v>
      </c>
      <c r="BH41" s="6">
        <f>'2'!CA28</f>
        <v>0.26216597811732856</v>
      </c>
      <c r="BI41" s="6">
        <f>'2'!CC28</f>
        <v>0.38040619238586831</v>
      </c>
      <c r="BJ41" s="6">
        <f>'3'!Y28</f>
        <v>0.4914081187561562</v>
      </c>
      <c r="BK41" s="6">
        <f>'8'!AO27</f>
        <v>0.57586015513053812</v>
      </c>
      <c r="BL41" s="6">
        <f t="shared" si="36"/>
        <v>0.50255771543891625</v>
      </c>
      <c r="BM41" s="225">
        <f t="shared" si="37"/>
        <v>0.5486510899536382</v>
      </c>
      <c r="BN41" s="6">
        <f>'1'!CK28</f>
        <v>0.48511192560023736</v>
      </c>
      <c r="BO41" s="6">
        <f>'1'!CM28</f>
        <v>0.5731781609157417</v>
      </c>
      <c r="BP41" s="6">
        <f>'2'!CK28</f>
        <v>0.21944254674778485</v>
      </c>
      <c r="BQ41" s="6">
        <f>'2'!CM28</f>
        <v>0.3214876565805912</v>
      </c>
      <c r="BR41" s="6">
        <f>'3'!AB28</f>
        <v>0.53146980871800287</v>
      </c>
      <c r="BS41" s="6">
        <f>'8'!AT27</f>
        <v>0.5908431953656561</v>
      </c>
      <c r="BT41" s="6">
        <f t="shared" si="38"/>
        <v>0.4965672759357882</v>
      </c>
      <c r="BU41" s="225">
        <f t="shared" si="39"/>
        <v>0.54199828104527059</v>
      </c>
      <c r="BV41" s="6">
        <f>'1'!CU28</f>
        <v>0.62964822650217978</v>
      </c>
      <c r="BW41" s="6">
        <f>'1'!CW28</f>
        <v>0.7023190217617219</v>
      </c>
      <c r="BX41" s="6">
        <f>'2'!CU28</f>
        <v>0.31971666601152399</v>
      </c>
      <c r="BY41" s="6">
        <f>'2'!CW28</f>
        <v>0.45170803830440309</v>
      </c>
      <c r="BZ41" s="6">
        <f>'3'!AE28</f>
        <v>0.57355760525901101</v>
      </c>
      <c r="CA41" s="6">
        <f>'8'!AY27</f>
        <v>0.65043626361975182</v>
      </c>
      <c r="CB41" s="6">
        <f t="shared" si="40"/>
        <v>0.58982942442171504</v>
      </c>
      <c r="CC41" s="225">
        <f t="shared" si="41"/>
        <v>0.63209687975481976</v>
      </c>
      <c r="CD41" s="6">
        <f>'1'!DE28</f>
        <v>0.60359494531439539</v>
      </c>
      <c r="CE41" s="6">
        <f>'1'!DG28</f>
        <v>0.68028174018481435</v>
      </c>
      <c r="CF41" s="6">
        <f>'2'!DE28</f>
        <v>0.32920998692416792</v>
      </c>
      <c r="CG41" s="6">
        <f>'2'!DG28</f>
        <v>0.46270694612734414</v>
      </c>
      <c r="CH41" s="6">
        <f>'3'!AH28</f>
        <v>0.35724853810039586</v>
      </c>
      <c r="CI41" s="6">
        <f>'8'!BD27</f>
        <v>0.54003208856011831</v>
      </c>
      <c r="CJ41" s="6">
        <f t="shared" si="42"/>
        <v>0.4986791334833035</v>
      </c>
      <c r="CK41" s="225">
        <f t="shared" si="43"/>
        <v>0.54270354735178872</v>
      </c>
    </row>
    <row r="42" spans="1:89" x14ac:dyDescent="0.2">
      <c r="A42" s="1">
        <v>2004</v>
      </c>
      <c r="B42" s="6">
        <f>'1'!I29</f>
        <v>0.59303119086240286</v>
      </c>
      <c r="C42" s="6">
        <f>'1'!K29</f>
        <v>0.67120091108214652</v>
      </c>
      <c r="D42" s="6">
        <f>'2'!I29</f>
        <v>0.30315226403518553</v>
      </c>
      <c r="E42" s="6">
        <f>'2'!K29</f>
        <v>0.43202739702867016</v>
      </c>
      <c r="F42" s="6">
        <f>'3'!D29</f>
        <v>0.51760423137088918</v>
      </c>
      <c r="G42" s="6">
        <f>'8'!F28</f>
        <v>0.55577594922871687</v>
      </c>
      <c r="H42" s="6">
        <f t="shared" si="22"/>
        <v>0.53587274789838113</v>
      </c>
      <c r="I42" s="225">
        <f t="shared" si="23"/>
        <v>0.58002814928562718</v>
      </c>
      <c r="J42" s="6">
        <f>'1'!S29</f>
        <v>0.45851956749594969</v>
      </c>
      <c r="K42" s="6">
        <f>'1'!U29</f>
        <v>0.54741379439428672</v>
      </c>
      <c r="L42" s="6">
        <f>'2'!S29</f>
        <v>0.41577352739769274</v>
      </c>
      <c r="M42" s="6">
        <f>'2'!U29</f>
        <v>0.55477101103329163</v>
      </c>
      <c r="N42" s="6">
        <f>'3'!G29</f>
        <v>0.34686425495205336</v>
      </c>
      <c r="O42" s="6">
        <f>'8'!K28</f>
        <v>0.46221571825854274</v>
      </c>
      <c r="P42" s="6">
        <f t="shared" si="24"/>
        <v>0.42725517304079819</v>
      </c>
      <c r="Q42" s="225">
        <f t="shared" si="25"/>
        <v>0.47671261216369287</v>
      </c>
      <c r="R42" s="6">
        <f>'1'!AC29</f>
        <v>0.49263435353312401</v>
      </c>
      <c r="S42" s="6">
        <f>'1'!AE29</f>
        <v>0.58034324198850029</v>
      </c>
      <c r="T42" s="6">
        <f>'2'!AC29</f>
        <v>0.16419940243201098</v>
      </c>
      <c r="U42" s="6">
        <f>'2'!AE29</f>
        <v>0.23572667120419644</v>
      </c>
      <c r="V42" s="6">
        <f>'3'!J29</f>
        <v>0.72774299702752743</v>
      </c>
      <c r="W42" s="6">
        <f>'8'!P28</f>
        <v>0.47386944747301391</v>
      </c>
      <c r="X42" s="6">
        <f t="shared" si="26"/>
        <v>0.51387679278158604</v>
      </c>
      <c r="Y42" s="225">
        <f t="shared" si="27"/>
        <v>0.55611307504095508</v>
      </c>
      <c r="Z42" s="6">
        <f>'1'!AM29</f>
        <v>0.5669204629331418</v>
      </c>
      <c r="AA42" s="6">
        <f>'1'!AO29</f>
        <v>0.64838187008668569</v>
      </c>
      <c r="AB42" s="6">
        <f>'2'!AM29</f>
        <v>0.1608946816100825</v>
      </c>
      <c r="AC42" s="6">
        <f>'2'!AO29</f>
        <v>0.23019222759661045</v>
      </c>
      <c r="AD42" s="6">
        <f>'3'!M29</f>
        <v>0.4939686407586753</v>
      </c>
      <c r="AE42" s="6">
        <f>'8'!U28</f>
        <v>0.49416627318377071</v>
      </c>
      <c r="AF42" s="6">
        <f t="shared" si="28"/>
        <v>0.48989138181987646</v>
      </c>
      <c r="AG42" s="225">
        <f t="shared" si="29"/>
        <v>0.52940569927994685</v>
      </c>
      <c r="AH42" s="6">
        <f>'1'!AW29</f>
        <v>0.48305313858889581</v>
      </c>
      <c r="AI42" s="6">
        <f>'1'!AY29</f>
        <v>0.57120786471275109</v>
      </c>
      <c r="AJ42" s="6">
        <f>'2'!AW29</f>
        <v>0.19461864063077233</v>
      </c>
      <c r="AK42" s="6">
        <f>'2'!AY29</f>
        <v>0.28443699586366022</v>
      </c>
      <c r="AL42" s="6">
        <f>'3'!P29</f>
        <v>0.48437460512789859</v>
      </c>
      <c r="AM42" s="6">
        <f>'8'!Z28</f>
        <v>0.48423814444042057</v>
      </c>
      <c r="AN42" s="6">
        <f t="shared" si="30"/>
        <v>0.45483630689071541</v>
      </c>
      <c r="AO42" s="225">
        <f t="shared" si="31"/>
        <v>0.49908003286354619</v>
      </c>
      <c r="AP42" s="6">
        <f>'1'!BG29</f>
        <v>0.50804678288775695</v>
      </c>
      <c r="AQ42" s="6">
        <f>'1'!BI29</f>
        <v>0.59485938594972165</v>
      </c>
      <c r="AR42" s="6">
        <f>'2'!BG29</f>
        <v>0.27791909921194979</v>
      </c>
      <c r="AS42" s="6">
        <f>'2'!BI29</f>
        <v>0.40076807864077596</v>
      </c>
      <c r="AT42" s="6">
        <f>'3'!S29</f>
        <v>0.61436102134173076</v>
      </c>
      <c r="AU42" s="6">
        <f>'8'!AE28</f>
        <v>0.57735028022975987</v>
      </c>
      <c r="AV42" s="6">
        <f t="shared" si="32"/>
        <v>0.52893844846917037</v>
      </c>
      <c r="AW42" s="225">
        <f t="shared" si="33"/>
        <v>0.57594838763683898</v>
      </c>
      <c r="AX42" s="6">
        <f>'1'!BQ29</f>
        <v>0.64412442644036372</v>
      </c>
      <c r="AY42" s="6">
        <f>'1'!BS29</f>
        <v>0.71434967206006861</v>
      </c>
      <c r="AZ42" s="6">
        <f>'2'!BQ29</f>
        <v>0.28149320211463136</v>
      </c>
      <c r="BA42" s="6">
        <f>'2'!BS29</f>
        <v>0.40529453822707462</v>
      </c>
      <c r="BB42" s="6">
        <f>'3'!V29</f>
        <v>0.53187154615383903</v>
      </c>
      <c r="BC42" s="6">
        <f>'8'!AJ28</f>
        <v>0.52655153221250228</v>
      </c>
      <c r="BD42" s="6">
        <f t="shared" si="34"/>
        <v>0.55040486037919401</v>
      </c>
      <c r="BE42" s="225">
        <f t="shared" si="35"/>
        <v>0.59087509223832024</v>
      </c>
      <c r="BF42" s="6">
        <f>'1'!CA29</f>
        <v>0.54533232249252073</v>
      </c>
      <c r="BG42" s="6">
        <f>'1'!CC29</f>
        <v>0.62909896562824685</v>
      </c>
      <c r="BH42" s="6">
        <f>'2'!CA29</f>
        <v>0.27399909063356265</v>
      </c>
      <c r="BI42" s="6">
        <f>'2'!CC29</f>
        <v>0.39576452831447007</v>
      </c>
      <c r="BJ42" s="6">
        <f>'3'!Y29</f>
        <v>0.46330202617138061</v>
      </c>
      <c r="BK42" s="6">
        <f>'8'!AO28</f>
        <v>0.56564664927275154</v>
      </c>
      <c r="BL42" s="6">
        <f t="shared" si="36"/>
        <v>0.50277000692139762</v>
      </c>
      <c r="BM42" s="225">
        <f t="shared" si="37"/>
        <v>0.54845320794377883</v>
      </c>
      <c r="BN42" s="6">
        <f>'1'!CK29</f>
        <v>0.49917506699421277</v>
      </c>
      <c r="BO42" s="6">
        <f>'1'!CM29</f>
        <v>0.58653028705151433</v>
      </c>
      <c r="BP42" s="6">
        <f>'2'!CK29</f>
        <v>0.2327981357414842</v>
      </c>
      <c r="BQ42" s="6">
        <f>'2'!CM29</f>
        <v>0.3405259576214037</v>
      </c>
      <c r="BR42" s="6">
        <f>'3'!AB29</f>
        <v>0.43929721359952223</v>
      </c>
      <c r="BS42" s="6">
        <f>'8'!AT28</f>
        <v>0.58241876559992134</v>
      </c>
      <c r="BT42" s="6">
        <f t="shared" si="38"/>
        <v>0.47837883517169444</v>
      </c>
      <c r="BU42" s="225">
        <f t="shared" si="39"/>
        <v>0.52409370538260702</v>
      </c>
      <c r="BV42" s="6">
        <f>'1'!CU29</f>
        <v>0.65889546017904677</v>
      </c>
      <c r="BW42" s="6">
        <f>'1'!CW29</f>
        <v>0.72647264417123758</v>
      </c>
      <c r="BX42" s="6">
        <f>'2'!CU29</f>
        <v>0.32357947019338185</v>
      </c>
      <c r="BY42" s="6">
        <f>'2'!CW29</f>
        <v>0.45620747075213552</v>
      </c>
      <c r="BZ42" s="6">
        <f>'3'!AE29</f>
        <v>0.55204217858275295</v>
      </c>
      <c r="CA42" s="6">
        <f>'8'!AY28</f>
        <v>0.6536080964207579</v>
      </c>
      <c r="CB42" s="6">
        <f t="shared" si="40"/>
        <v>0.59732869984183468</v>
      </c>
      <c r="CC42" s="225">
        <f t="shared" si="41"/>
        <v>0.63762237349458628</v>
      </c>
      <c r="CD42" s="6">
        <f>'1'!DE29</f>
        <v>0.62558013473817597</v>
      </c>
      <c r="CE42" s="6">
        <f>'1'!DG29</f>
        <v>0.69891099770900134</v>
      </c>
      <c r="CF42" s="6">
        <f>'2'!DE29</f>
        <v>0.36197140237250697</v>
      </c>
      <c r="CG42" s="6">
        <f>'2'!DG29</f>
        <v>0.49920666412101039</v>
      </c>
      <c r="CH42" s="6">
        <f>'3'!AH29</f>
        <v>0.36209232508505351</v>
      </c>
      <c r="CI42" s="6">
        <f>'8'!BD28</f>
        <v>0.54807291975150352</v>
      </c>
      <c r="CJ42" s="6">
        <f t="shared" si="42"/>
        <v>0.51397050534166033</v>
      </c>
      <c r="CK42" s="225">
        <f t="shared" si="43"/>
        <v>0.5570263767048409</v>
      </c>
    </row>
    <row r="43" spans="1:89" x14ac:dyDescent="0.2">
      <c r="A43" s="1">
        <v>2005</v>
      </c>
      <c r="B43" s="6">
        <f>'1'!I30</f>
        <v>0.61804199648925484</v>
      </c>
      <c r="C43" s="6">
        <f>'1'!K30</f>
        <v>0.69256396072451698</v>
      </c>
      <c r="D43" s="6">
        <f>'2'!I30</f>
        <v>0.31882050681064061</v>
      </c>
      <c r="E43" s="6">
        <f>'2'!K30</f>
        <v>0.45065941272936361</v>
      </c>
      <c r="F43" s="6">
        <f>'3'!D30</f>
        <v>0.5240818254909192</v>
      </c>
      <c r="G43" s="6">
        <f>'8'!F29</f>
        <v>0.5574371331465855</v>
      </c>
      <c r="H43" s="6">
        <f t="shared" si="22"/>
        <v>0.54947858893614221</v>
      </c>
      <c r="I43" s="225">
        <f t="shared" si="23"/>
        <v>0.59247126522211935</v>
      </c>
      <c r="J43" s="6">
        <f>'1'!S30</f>
        <v>0.47658134802218638</v>
      </c>
      <c r="K43" s="6">
        <f>'1'!U30</f>
        <v>0.56498790940983434</v>
      </c>
      <c r="L43" s="6">
        <f>'2'!S30</f>
        <v>0.63295872383908369</v>
      </c>
      <c r="M43" s="6">
        <f>'2'!U30</f>
        <v>0.73842092184551311</v>
      </c>
      <c r="N43" s="6">
        <f>'3'!G30</f>
        <v>0.44864797084007446</v>
      </c>
      <c r="O43" s="6">
        <f>'8'!K29</f>
        <v>0.44758918224618754</v>
      </c>
      <c r="P43" s="6">
        <f t="shared" si="24"/>
        <v>0.47798769986434847</v>
      </c>
      <c r="Q43" s="225">
        <f t="shared" si="25"/>
        <v>0.52389654422005061</v>
      </c>
      <c r="R43" s="6">
        <f>'1'!AC30</f>
        <v>0.56673632401731489</v>
      </c>
      <c r="S43" s="6">
        <f>'1'!AE30</f>
        <v>0.64821901299931928</v>
      </c>
      <c r="T43" s="6">
        <f>'2'!AC30</f>
        <v>0.1652870222930472</v>
      </c>
      <c r="U43" s="6">
        <f>'2'!AE30</f>
        <v>0.23753716611905173</v>
      </c>
      <c r="V43" s="6">
        <f>'3'!J30</f>
        <v>0.80134333211891717</v>
      </c>
      <c r="W43" s="6">
        <f>'8'!P29</f>
        <v>0.50248329100549194</v>
      </c>
      <c r="X43" s="6">
        <f t="shared" si="26"/>
        <v>0.56917988761733296</v>
      </c>
      <c r="Y43" s="225">
        <f t="shared" si="27"/>
        <v>0.60899797759273522</v>
      </c>
      <c r="Z43" s="6">
        <f>'1'!AM30</f>
        <v>0.59404922546630246</v>
      </c>
      <c r="AA43" s="6">
        <f>'1'!AO30</f>
        <v>0.67207976634259303</v>
      </c>
      <c r="AB43" s="6">
        <f>'2'!AM30</f>
        <v>0.16032215686184625</v>
      </c>
      <c r="AC43" s="6">
        <f>'2'!AO30</f>
        <v>0.22922828040891671</v>
      </c>
      <c r="AD43" s="6">
        <f>'3'!M30</f>
        <v>0.56337016895788594</v>
      </c>
      <c r="AE43" s="6">
        <f>'8'!U29</f>
        <v>0.49762846401390737</v>
      </c>
      <c r="AF43" s="6">
        <f t="shared" si="28"/>
        <v>0.51890156411565391</v>
      </c>
      <c r="AG43" s="225">
        <f t="shared" si="29"/>
        <v>0.55700439282087721</v>
      </c>
      <c r="AH43" s="6">
        <f>'1'!AW30</f>
        <v>0.50984995163910518</v>
      </c>
      <c r="AI43" s="6">
        <f>'1'!AY30</f>
        <v>0.59654351115840387</v>
      </c>
      <c r="AJ43" s="6">
        <f>'2'!AW30</f>
        <v>0.18506874913814203</v>
      </c>
      <c r="AK43" s="6">
        <f>'2'!AY30</f>
        <v>0.26956032116493522</v>
      </c>
      <c r="AL43" s="6">
        <f>'3'!P30</f>
        <v>0.46727577671686071</v>
      </c>
      <c r="AM43" s="6">
        <f>'8'!Z29</f>
        <v>0.4479001371773027</v>
      </c>
      <c r="AN43" s="6">
        <f t="shared" si="30"/>
        <v>0.45124083404299709</v>
      </c>
      <c r="AO43" s="225">
        <f t="shared" si="31"/>
        <v>0.49436741505339588</v>
      </c>
      <c r="AP43" s="6">
        <f>'1'!BG30</f>
        <v>0.52630122807947799</v>
      </c>
      <c r="AQ43" s="6">
        <f>'1'!BI30</f>
        <v>0.61177442881608857</v>
      </c>
      <c r="AR43" s="6">
        <f>'2'!BG30</f>
        <v>0.28156403522918344</v>
      </c>
      <c r="AS43" s="6">
        <f>'2'!BI30</f>
        <v>0.40538390626280352</v>
      </c>
      <c r="AT43" s="6">
        <f>'3'!S30</f>
        <v>0.5625490625281071</v>
      </c>
      <c r="AU43" s="6">
        <f>'8'!AE29</f>
        <v>0.55420671009854883</v>
      </c>
      <c r="AV43" s="6">
        <f t="shared" si="32"/>
        <v>0.51786583791137353</v>
      </c>
      <c r="AW43" s="225">
        <f t="shared" si="33"/>
        <v>0.56443710530937974</v>
      </c>
      <c r="AX43" s="6">
        <f>'1'!BQ30</f>
        <v>0.66652360437335822</v>
      </c>
      <c r="AY43" s="6">
        <f>'1'!BS30</f>
        <v>0.73267411813378869</v>
      </c>
      <c r="AZ43" s="6">
        <f>'2'!BQ30</f>
        <v>0.28494573743589185</v>
      </c>
      <c r="BA43" s="6">
        <f>'2'!BS30</f>
        <v>0.40963530423595346</v>
      </c>
      <c r="BB43" s="6">
        <f>'3'!V30</f>
        <v>0.55773611987379734</v>
      </c>
      <c r="BC43" s="6">
        <f>'8'!AJ29</f>
        <v>0.52136394772896566</v>
      </c>
      <c r="BD43" s="6">
        <f t="shared" si="34"/>
        <v>0.56487903239362325</v>
      </c>
      <c r="BE43" s="225">
        <f t="shared" si="35"/>
        <v>0.60380819457780155</v>
      </c>
      <c r="BF43" s="6">
        <f>'1'!CA30</f>
        <v>0.5709789211440699</v>
      </c>
      <c r="BG43" s="6">
        <f>'1'!CC30</f>
        <v>0.65196431032778512</v>
      </c>
      <c r="BH43" s="6">
        <f>'2'!CA30</f>
        <v>0.27665788947441317</v>
      </c>
      <c r="BI43" s="6">
        <f>'2'!CC30</f>
        <v>0.39916273749239189</v>
      </c>
      <c r="BJ43" s="6">
        <f>'3'!Y30</f>
        <v>0.47596559729843846</v>
      </c>
      <c r="BK43" s="6">
        <f>'8'!AO29</f>
        <v>0.55145842680765456</v>
      </c>
      <c r="BL43" s="6">
        <f t="shared" si="36"/>
        <v>0.51291336343159255</v>
      </c>
      <c r="BM43" s="225">
        <f t="shared" si="37"/>
        <v>0.55755800390687649</v>
      </c>
      <c r="BN43" s="6">
        <f>'1'!CK30</f>
        <v>0.5254323575629396</v>
      </c>
      <c r="BO43" s="6">
        <f>'1'!CM30</f>
        <v>0.61097599724868845</v>
      </c>
      <c r="BP43" s="6">
        <f>'2'!CK30</f>
        <v>0.27686254329814453</v>
      </c>
      <c r="BQ43" s="6">
        <f>'2'!CM30</f>
        <v>0.39942352073837339</v>
      </c>
      <c r="BR43" s="6">
        <f>'3'!AB30</f>
        <v>0.30489788721067423</v>
      </c>
      <c r="BS43" s="6">
        <f>'8'!AT29</f>
        <v>0.57375146543227262</v>
      </c>
      <c r="BT43" s="6">
        <f t="shared" si="38"/>
        <v>0.457521535515727</v>
      </c>
      <c r="BU43" s="225">
        <f t="shared" si="39"/>
        <v>0.50399508913404945</v>
      </c>
      <c r="BV43" s="6">
        <f>'1'!CU30</f>
        <v>0.69800835932885341</v>
      </c>
      <c r="BW43" s="6">
        <f>'1'!CW30</f>
        <v>0.75785675059322621</v>
      </c>
      <c r="BX43" s="6">
        <f>'2'!CU30</f>
        <v>0.40134708425666465</v>
      </c>
      <c r="BY43" s="6">
        <f>'2'!CW30</f>
        <v>0.54036266673744615</v>
      </c>
      <c r="BZ43" s="6">
        <f>'3'!AE30</f>
        <v>0.62877325470668588</v>
      </c>
      <c r="CA43" s="6">
        <f>'8'!AY29</f>
        <v>0.68280981188788292</v>
      </c>
      <c r="CB43" s="6">
        <f t="shared" si="40"/>
        <v>0.64723381880585007</v>
      </c>
      <c r="CC43" s="225">
        <f t="shared" si="41"/>
        <v>0.6850747335596773</v>
      </c>
      <c r="CD43" s="6">
        <f>'1'!DE30</f>
        <v>0.65696421619184364</v>
      </c>
      <c r="CE43" s="6">
        <f>'1'!DG30</f>
        <v>0.7248962513659456</v>
      </c>
      <c r="CF43" s="6">
        <f>'2'!DE30</f>
        <v>0.37972641305946592</v>
      </c>
      <c r="CG43" s="6">
        <f>'2'!DG30</f>
        <v>0.51810964079046251</v>
      </c>
      <c r="CH43" s="6">
        <f>'3'!AH30</f>
        <v>0.40180010436615865</v>
      </c>
      <c r="CI43" s="6">
        <f>'8'!BD29</f>
        <v>0.60040462942313744</v>
      </c>
      <c r="CJ43" s="6">
        <f t="shared" si="42"/>
        <v>0.55130951123000804</v>
      </c>
      <c r="CK43" s="225">
        <f t="shared" si="43"/>
        <v>0.59232064807274842</v>
      </c>
    </row>
    <row r="44" spans="1:89" x14ac:dyDescent="0.2">
      <c r="A44" s="1">
        <v>2006</v>
      </c>
      <c r="B44" s="6">
        <f>'1'!I31</f>
        <v>0.66654433148612424</v>
      </c>
      <c r="C44" s="6">
        <f>'1'!K31</f>
        <v>0.73269091452720758</v>
      </c>
      <c r="D44" s="6">
        <f>'2'!I31</f>
        <v>0.32990947274854021</v>
      </c>
      <c r="E44" s="6">
        <f>'2'!K31</f>
        <v>0.46350955866556831</v>
      </c>
      <c r="F44" s="6">
        <f>'3'!D31</f>
        <v>0.52257903352971902</v>
      </c>
      <c r="G44" s="6">
        <f>'8'!F30</f>
        <v>0.54412060730073053</v>
      </c>
      <c r="H44" s="6">
        <f t="shared" si="22"/>
        <v>0.56628359007691609</v>
      </c>
      <c r="I44" s="225">
        <f t="shared" si="23"/>
        <v>0.6061022318850523</v>
      </c>
      <c r="J44" s="6">
        <f>'1'!S31</f>
        <v>0.515355163193985</v>
      </c>
      <c r="K44" s="6">
        <f>'1'!U31</f>
        <v>0.60166715970215312</v>
      </c>
      <c r="L44" s="6">
        <f>'2'!S31</f>
        <v>0.69652070020062595</v>
      </c>
      <c r="M44" s="6">
        <f>'2'!U31</f>
        <v>0.78313420525957811</v>
      </c>
      <c r="N44" s="6">
        <f>'3'!G31</f>
        <v>0.53504104706590994</v>
      </c>
      <c r="O44" s="6">
        <f>'8'!K30</f>
        <v>0.47088914259101888</v>
      </c>
      <c r="P44" s="6">
        <f t="shared" si="24"/>
        <v>0.52727668271188888</v>
      </c>
      <c r="Q44" s="225">
        <f t="shared" si="25"/>
        <v>0.57046283182105129</v>
      </c>
      <c r="R44" s="6">
        <f>'1'!AC31</f>
        <v>0.61424582274631656</v>
      </c>
      <c r="S44" s="6">
        <f>'1'!AE31</f>
        <v>0.68935174205364713</v>
      </c>
      <c r="T44" s="6">
        <f>'2'!AC31</f>
        <v>0.17613227768791742</v>
      </c>
      <c r="U44" s="6">
        <f>'2'!AE31</f>
        <v>0.25530199819307131</v>
      </c>
      <c r="V44" s="6">
        <f>'3'!J31</f>
        <v>0.76222806962279521</v>
      </c>
      <c r="W44" s="6">
        <f>'8'!P30</f>
        <v>0.45389311612701444</v>
      </c>
      <c r="X44" s="6">
        <f t="shared" si="26"/>
        <v>0.56734185330477083</v>
      </c>
      <c r="Y44" s="225">
        <f t="shared" si="27"/>
        <v>0.60530119307821839</v>
      </c>
      <c r="Z44" s="6">
        <f>'1'!AM31</f>
        <v>0.63362363059249738</v>
      </c>
      <c r="AA44" s="6">
        <f>'1'!AO31</f>
        <v>0.70563780734663639</v>
      </c>
      <c r="AB44" s="6">
        <f>'2'!AM31</f>
        <v>0.15895446334876787</v>
      </c>
      <c r="AC44" s="6">
        <f>'2'!AO31</f>
        <v>0.22691932698178821</v>
      </c>
      <c r="AD44" s="6">
        <f>'3'!M31</f>
        <v>0.54873760521270809</v>
      </c>
      <c r="AE44" s="6">
        <f>'8'!U30</f>
        <v>0.45993294578122823</v>
      </c>
      <c r="AF44" s="6">
        <f t="shared" si="28"/>
        <v>0.52151253632035977</v>
      </c>
      <c r="AG44" s="225">
        <f t="shared" si="29"/>
        <v>0.55711469338531749</v>
      </c>
      <c r="AH44" s="6">
        <f>'1'!AW31</f>
        <v>0.54911275938087489</v>
      </c>
      <c r="AI44" s="6">
        <f>'1'!AY31</f>
        <v>0.63250367405562435</v>
      </c>
      <c r="AJ44" s="6">
        <f>'2'!AW31</f>
        <v>0.20447960073731056</v>
      </c>
      <c r="AK44" s="6">
        <f>'2'!AY31</f>
        <v>0.29942596411531192</v>
      </c>
      <c r="AL44" s="6">
        <f>'3'!P31</f>
        <v>0.5644743898311142</v>
      </c>
      <c r="AM44" s="6">
        <f>'8'!Z30</f>
        <v>0.45588900616048122</v>
      </c>
      <c r="AN44" s="6">
        <f t="shared" si="30"/>
        <v>0.49518391282397989</v>
      </c>
      <c r="AO44" s="225">
        <f t="shared" si="31"/>
        <v>0.53803491503167977</v>
      </c>
      <c r="AP44" s="6">
        <f>'1'!BG31</f>
        <v>0.56637445795127739</v>
      </c>
      <c r="AQ44" s="6">
        <f>'1'!BI31</f>
        <v>0.64789888943488039</v>
      </c>
      <c r="AR44" s="6">
        <f>'2'!BG31</f>
        <v>0.29017352974456911</v>
      </c>
      <c r="AS44" s="6">
        <f>'2'!BI31</f>
        <v>0.41614967973709049</v>
      </c>
      <c r="AT44" s="6">
        <f>'3'!S31</f>
        <v>0.62012590581040139</v>
      </c>
      <c r="AU44" s="6">
        <f>'8'!AE30</f>
        <v>0.55510717264898013</v>
      </c>
      <c r="AV44" s="6">
        <f t="shared" si="32"/>
        <v>0.54937540576981325</v>
      </c>
      <c r="AW44" s="225">
        <f t="shared" si="33"/>
        <v>0.59458279336250663</v>
      </c>
      <c r="AX44" s="6">
        <f>'1'!BQ31</f>
        <v>0.71653995427914718</v>
      </c>
      <c r="AY44" s="6">
        <f>'1'!BS31</f>
        <v>0.7723773918838609</v>
      </c>
      <c r="AZ44" s="6">
        <f>'2'!BQ31</f>
        <v>0.299876788041961</v>
      </c>
      <c r="BA44" s="6">
        <f>'2'!BS31</f>
        <v>0.42805920297024219</v>
      </c>
      <c r="BB44" s="6">
        <f>'3'!V31</f>
        <v>0.50671573039978057</v>
      </c>
      <c r="BC44" s="6">
        <f>'8'!AJ30</f>
        <v>0.50253114501236507</v>
      </c>
      <c r="BD44" s="6">
        <f t="shared" si="34"/>
        <v>0.56891537936889136</v>
      </c>
      <c r="BE44" s="225">
        <f t="shared" si="35"/>
        <v>0.60406859590360507</v>
      </c>
      <c r="BF44" s="6">
        <f>'1'!CA31</f>
        <v>0.61311225430787353</v>
      </c>
      <c r="BG44" s="6">
        <f>'1'!CC31</f>
        <v>0.68839047008222776</v>
      </c>
      <c r="BH44" s="6">
        <f>'2'!CA31</f>
        <v>0.3026030151429977</v>
      </c>
      <c r="BI44" s="6">
        <f>'2'!CC31</f>
        <v>0.43136379227388805</v>
      </c>
      <c r="BJ44" s="6">
        <f>'3'!Y31</f>
        <v>0.4821390882228791</v>
      </c>
      <c r="BK44" s="6">
        <f>'8'!AO30</f>
        <v>0.55329623999517841</v>
      </c>
      <c r="BL44" s="6">
        <f t="shared" si="36"/>
        <v>0.53436403529196363</v>
      </c>
      <c r="BM44" s="225">
        <f t="shared" si="37"/>
        <v>0.57735139931479429</v>
      </c>
      <c r="BN44" s="6">
        <f>'1'!CK31</f>
        <v>0.56544854973498737</v>
      </c>
      <c r="BO44" s="6">
        <f>'1'!CM31</f>
        <v>0.64707930400956071</v>
      </c>
      <c r="BP44" s="6">
        <f>'2'!CK31</f>
        <v>0.27844393236800313</v>
      </c>
      <c r="BQ44" s="6">
        <f>'2'!CM31</f>
        <v>0.40143487127605237</v>
      </c>
      <c r="BR44" s="6">
        <f>'3'!AB31</f>
        <v>0.37577199887415447</v>
      </c>
      <c r="BS44" s="6">
        <f>'8'!AT30</f>
        <v>0.56796792089868919</v>
      </c>
      <c r="BT44" s="6">
        <f t="shared" si="38"/>
        <v>0.48995879307400614</v>
      </c>
      <c r="BU44" s="225">
        <f t="shared" si="39"/>
        <v>0.53491018867464046</v>
      </c>
      <c r="BV44" s="6">
        <f>'1'!CU31</f>
        <v>0.76252388355142053</v>
      </c>
      <c r="BW44" s="6">
        <f>'1'!CW31</f>
        <v>0.807491995399928</v>
      </c>
      <c r="BX44" s="6">
        <f>'2'!CU31</f>
        <v>0.35150160657569091</v>
      </c>
      <c r="BY44" s="6">
        <f>'2'!CW31</f>
        <v>0.4877784236813319</v>
      </c>
      <c r="BZ44" s="6">
        <f>'3'!AE31</f>
        <v>0.64184531371170905</v>
      </c>
      <c r="CA44" s="6">
        <f>'8'!AY30</f>
        <v>0.68637147769235374</v>
      </c>
      <c r="CB44" s="6">
        <f t="shared" si="40"/>
        <v>0.67221391192915303</v>
      </c>
      <c r="CC44" s="225">
        <f t="shared" si="41"/>
        <v>0.70382883837912003</v>
      </c>
      <c r="CD44" s="6">
        <f>'1'!DE31</f>
        <v>0.71210607544962823</v>
      </c>
      <c r="CE44" s="6">
        <f>'1'!DG31</f>
        <v>0.76892301280606512</v>
      </c>
      <c r="CF44" s="6">
        <f>'2'!DE31</f>
        <v>0.38197186156584539</v>
      </c>
      <c r="CG44" s="6">
        <f>'2'!DG31</f>
        <v>0.52045899046989674</v>
      </c>
      <c r="CH44" s="6">
        <f>'3'!AH31</f>
        <v>0.3918724571326303</v>
      </c>
      <c r="CI44" s="6">
        <f>'8'!BD30</f>
        <v>0.56797493966083223</v>
      </c>
      <c r="CJ44" s="6">
        <f t="shared" si="42"/>
        <v>0.56300146553480146</v>
      </c>
      <c r="CK44" s="225">
        <f t="shared" si="43"/>
        <v>0.59957695336778138</v>
      </c>
    </row>
    <row r="45" spans="1:89" x14ac:dyDescent="0.2">
      <c r="A45" s="1">
        <v>2007</v>
      </c>
      <c r="B45" s="6">
        <f>'1'!I32</f>
        <v>0.70466276646953818</v>
      </c>
      <c r="C45" s="6">
        <f>'1'!K32</f>
        <v>0.76309607011863712</v>
      </c>
      <c r="D45" s="6">
        <f>'2'!I32</f>
        <v>0.32784735651210944</v>
      </c>
      <c r="E45" s="6">
        <f>'2'!K32</f>
        <v>0.46114037459409524</v>
      </c>
      <c r="F45" s="6">
        <f>'3'!D32</f>
        <v>0.53727517516845302</v>
      </c>
      <c r="G45" s="6">
        <f>'8'!F31</f>
        <v>0.55139813037645402</v>
      </c>
      <c r="H45" s="6">
        <f t="shared" si="22"/>
        <v>0.58681816862525293</v>
      </c>
      <c r="I45" s="225">
        <f t="shared" si="23"/>
        <v>0.62352079189309118</v>
      </c>
      <c r="J45" s="6">
        <f>'1'!S32</f>
        <v>0.59161395818120843</v>
      </c>
      <c r="K45" s="6">
        <f>'1'!U32</f>
        <v>0.66997609907733402</v>
      </c>
      <c r="L45" s="6">
        <f>'2'!S32</f>
        <v>0.84293590428065279</v>
      </c>
      <c r="M45" s="6">
        <f>'2'!U32</f>
        <v>0.87512410822669917</v>
      </c>
      <c r="N45" s="6">
        <f>'3'!G32</f>
        <v>0.6037078945887262</v>
      </c>
      <c r="O45" s="6">
        <f>'8'!K31</f>
        <v>0.48787378152585192</v>
      </c>
      <c r="P45" s="6">
        <f t="shared" si="24"/>
        <v>0.59383459272919326</v>
      </c>
      <c r="Q45" s="225">
        <f t="shared" si="25"/>
        <v>0.62839826948224808</v>
      </c>
      <c r="R45" s="6">
        <f>'1'!AC32</f>
        <v>0.61935582412389223</v>
      </c>
      <c r="S45" s="6">
        <f>'1'!AE32</f>
        <v>0.69367319928135673</v>
      </c>
      <c r="T45" s="6">
        <f>'2'!AC32</f>
        <v>0.17583566003046489</v>
      </c>
      <c r="U45" s="6">
        <f>'2'!AE32</f>
        <v>0.25482296354557121</v>
      </c>
      <c r="V45" s="6">
        <f>'3'!J32</f>
        <v>0.78675690603607862</v>
      </c>
      <c r="W45" s="6">
        <f>'8'!P31</f>
        <v>0.49306874031393633</v>
      </c>
      <c r="X45" s="6">
        <f t="shared" si="26"/>
        <v>0.5852823072401071</v>
      </c>
      <c r="Y45" s="225">
        <f t="shared" si="27"/>
        <v>0.62290798765460353</v>
      </c>
      <c r="Z45" s="6">
        <f>'1'!AM32</f>
        <v>0.6759176498773265</v>
      </c>
      <c r="AA45" s="6">
        <f>'1'!AO32</f>
        <v>0.74025685349724801</v>
      </c>
      <c r="AB45" s="6">
        <f>'2'!AM32</f>
        <v>0.15206123718423703</v>
      </c>
      <c r="AC45" s="6">
        <f>'2'!AO32</f>
        <v>0.21514689980017998</v>
      </c>
      <c r="AD45" s="6">
        <f>'3'!M32</f>
        <v>0.55370009803397569</v>
      </c>
      <c r="AE45" s="6">
        <f>'8'!U31</f>
        <v>0.46296415206776048</v>
      </c>
      <c r="AF45" s="6">
        <f t="shared" si="28"/>
        <v>0.53973924619478841</v>
      </c>
      <c r="AG45" s="225">
        <f t="shared" si="29"/>
        <v>0.57178349390435124</v>
      </c>
      <c r="AH45" s="6">
        <f>'1'!AW32</f>
        <v>0.59904698578453297</v>
      </c>
      <c r="AI45" s="6">
        <f>'1'!AY32</f>
        <v>0.67638268988794503</v>
      </c>
      <c r="AJ45" s="6">
        <f>'2'!AW32</f>
        <v>0.19829987181009459</v>
      </c>
      <c r="AK45" s="6">
        <f>'2'!AY32</f>
        <v>0.2900758486141351</v>
      </c>
      <c r="AL45" s="6">
        <f>'3'!P32</f>
        <v>0.56548875196327364</v>
      </c>
      <c r="AM45" s="6">
        <f>'8'!Z31</f>
        <v>0.49387672891292889</v>
      </c>
      <c r="AN45" s="6">
        <f t="shared" si="30"/>
        <v>0.52429015171387328</v>
      </c>
      <c r="AO45" s="225">
        <f t="shared" si="31"/>
        <v>0.56440203103564213</v>
      </c>
      <c r="AP45" s="6">
        <f>'1'!BG32</f>
        <v>0.60134725318793258</v>
      </c>
      <c r="AQ45" s="6">
        <f>'1'!BI32</f>
        <v>0.67835672128680702</v>
      </c>
      <c r="AR45" s="6">
        <f>'2'!BG32</f>
        <v>0.29256740327166719</v>
      </c>
      <c r="AS45" s="6">
        <f>'2'!BI32</f>
        <v>0.41910958159202599</v>
      </c>
      <c r="AT45" s="6">
        <f>'3'!S32</f>
        <v>0.58475529064487752</v>
      </c>
      <c r="AU45" s="6">
        <f>'8'!AE31</f>
        <v>0.55349708319227497</v>
      </c>
      <c r="AV45" s="6">
        <f t="shared" si="32"/>
        <v>0.55435873506162792</v>
      </c>
      <c r="AW45" s="225">
        <f t="shared" si="33"/>
        <v>0.59781674013321351</v>
      </c>
      <c r="AX45" s="6">
        <f>'1'!BQ32</f>
        <v>0.74602346849142731</v>
      </c>
      <c r="AY45" s="6">
        <f>'1'!BS32</f>
        <v>0.79503832971402866</v>
      </c>
      <c r="AZ45" s="6">
        <f>'2'!BQ32</f>
        <v>0.30405996800552165</v>
      </c>
      <c r="BA45" s="6">
        <f>'2'!BS32</f>
        <v>0.43312250532019897</v>
      </c>
      <c r="BB45" s="6">
        <f>'3'!V32</f>
        <v>0.52484500826553959</v>
      </c>
      <c r="BC45" s="6">
        <f>'8'!AJ31</f>
        <v>0.50945721825976975</v>
      </c>
      <c r="BD45" s="6">
        <f t="shared" si="34"/>
        <v>0.58739094082845045</v>
      </c>
      <c r="BE45" s="225">
        <f t="shared" si="35"/>
        <v>0.61990313904895877</v>
      </c>
      <c r="BF45" s="6">
        <f>'1'!CA32</f>
        <v>0.65342307420171919</v>
      </c>
      <c r="BG45" s="6">
        <f>'1'!CC32</f>
        <v>0.72199905855790358</v>
      </c>
      <c r="BH45" s="6">
        <f>'2'!CA32</f>
        <v>0.31024207470837184</v>
      </c>
      <c r="BI45" s="6">
        <f>'2'!CC32</f>
        <v>0.44052901695946234</v>
      </c>
      <c r="BJ45" s="6">
        <f>'3'!Y32</f>
        <v>0.47021422541156632</v>
      </c>
      <c r="BK45" s="6">
        <f>'8'!AO31</f>
        <v>0.55314764903893288</v>
      </c>
      <c r="BL45" s="6">
        <f t="shared" si="36"/>
        <v>0.54823390576414965</v>
      </c>
      <c r="BM45" s="225">
        <f t="shared" si="37"/>
        <v>0.58869299373173245</v>
      </c>
      <c r="BN45" s="6">
        <f>'1'!CK32</f>
        <v>0.60907619977582694</v>
      </c>
      <c r="BO45" s="6">
        <f>'1'!CM32</f>
        <v>0.68496007782660628</v>
      </c>
      <c r="BP45" s="6">
        <f>'2'!CK32</f>
        <v>0.29064431394230844</v>
      </c>
      <c r="BQ45" s="6">
        <f>'2'!CM32</f>
        <v>0.41673291837141391</v>
      </c>
      <c r="BR45" s="6">
        <f>'3'!AB32</f>
        <v>0.44376194676188863</v>
      </c>
      <c r="BS45" s="6">
        <f>'8'!AT31</f>
        <v>0.61263286801300731</v>
      </c>
      <c r="BT45" s="6">
        <f t="shared" si="38"/>
        <v>0.5367936149982856</v>
      </c>
      <c r="BU45" s="225">
        <f t="shared" si="39"/>
        <v>0.57975602666150794</v>
      </c>
      <c r="BV45" s="6">
        <f>'1'!CU32</f>
        <v>0.81335104656518808</v>
      </c>
      <c r="BW45" s="6">
        <f>'1'!CW32</f>
        <v>0.84487357117136552</v>
      </c>
      <c r="BX45" s="6">
        <f>'2'!CU32</f>
        <v>0.32035699102828924</v>
      </c>
      <c r="BY45" s="6">
        <f>'2'!CW32</f>
        <v>0.45245619877855686</v>
      </c>
      <c r="BZ45" s="6">
        <f>'3'!AE32</f>
        <v>0.6435641906472459</v>
      </c>
      <c r="CA45" s="6">
        <f>'8'!AY31</f>
        <v>0.65081337397458561</v>
      </c>
      <c r="CB45" s="6">
        <f t="shared" si="40"/>
        <v>0.68097050888436206</v>
      </c>
      <c r="CC45" s="225">
        <f t="shared" si="41"/>
        <v>0.70678943950185991</v>
      </c>
      <c r="CD45" s="6">
        <f>'1'!DE32</f>
        <v>0.7627605469818981</v>
      </c>
      <c r="CE45" s="6">
        <f>'1'!DG32</f>
        <v>0.80766945259361245</v>
      </c>
      <c r="CF45" s="6">
        <f>'2'!DE32</f>
        <v>0.36913456845784348</v>
      </c>
      <c r="CG45" s="6">
        <f>'2'!DG32</f>
        <v>0.50690375474406868</v>
      </c>
      <c r="CH45" s="6">
        <f>'3'!AH32</f>
        <v>0.48770023855700673</v>
      </c>
      <c r="CI45" s="6">
        <f>'8'!BD31</f>
        <v>0.59876366303566075</v>
      </c>
      <c r="CJ45" s="6">
        <f t="shared" si="42"/>
        <v>0.61363365103671041</v>
      </c>
      <c r="CK45" s="225">
        <f t="shared" si="43"/>
        <v>0.6453741319100188</v>
      </c>
    </row>
    <row r="46" spans="1:89" x14ac:dyDescent="0.2">
      <c r="A46" s="1">
        <v>2008</v>
      </c>
      <c r="B46" s="6">
        <f>'1'!I33</f>
        <v>0.72968570795773702</v>
      </c>
      <c r="C46" s="6">
        <f>'1'!K33</f>
        <v>0.78254698389921629</v>
      </c>
      <c r="D46" s="6">
        <f>'2'!I33</f>
        <v>0.38350986591375691</v>
      </c>
      <c r="E46" s="6">
        <f>'2'!K33</f>
        <v>0.52206294446357604</v>
      </c>
      <c r="F46" s="6">
        <f>'3'!D33</f>
        <v>0.53823774539987546</v>
      </c>
      <c r="G46" s="6">
        <f>'8'!F32</f>
        <v>0.55227160050242485</v>
      </c>
      <c r="H46" s="6">
        <f t="shared" si="22"/>
        <v>0.60285260625004566</v>
      </c>
      <c r="I46" s="225">
        <f t="shared" si="23"/>
        <v>0.63785242448161927</v>
      </c>
      <c r="J46" s="6">
        <f>'1'!S33</f>
        <v>0.60877885963693579</v>
      </c>
      <c r="K46" s="6">
        <f>'1'!U33</f>
        <v>0.68470687439081601</v>
      </c>
      <c r="L46" s="6">
        <f>'2'!S33</f>
        <v>0.91666666666666663</v>
      </c>
      <c r="M46" s="6">
        <f>'2'!U33</f>
        <v>0.91666666666666663</v>
      </c>
      <c r="N46" s="6">
        <f>'3'!G33</f>
        <v>0.52733260812301752</v>
      </c>
      <c r="O46" s="6">
        <f>'8'!K32</f>
        <v>0.51500673690013732</v>
      </c>
      <c r="P46" s="6">
        <f t="shared" si="24"/>
        <v>0.5957630467772298</v>
      </c>
      <c r="Q46" s="225">
        <f t="shared" si="25"/>
        <v>0.62613425267878187</v>
      </c>
      <c r="R46" s="6">
        <f>'1'!AC33</f>
        <v>0.62306518247514064</v>
      </c>
      <c r="S46" s="6">
        <f>'1'!AE33</f>
        <v>0.69679807116366499</v>
      </c>
      <c r="T46" s="6">
        <f>'2'!AC33</f>
        <v>0.18375719942410385</v>
      </c>
      <c r="U46" s="6">
        <f>'2'!AE33</f>
        <v>0.26748851439401056</v>
      </c>
      <c r="V46" s="6">
        <f>'3'!J33</f>
        <v>0.70512136778654155</v>
      </c>
      <c r="W46" s="6">
        <f>'8'!P32</f>
        <v>0.47912694805153422</v>
      </c>
      <c r="X46" s="6">
        <f t="shared" si="26"/>
        <v>0.56366387189198564</v>
      </c>
      <c r="Y46" s="225">
        <f t="shared" si="27"/>
        <v>0.60153015886438599</v>
      </c>
      <c r="Z46" s="6">
        <f>'1'!AM33</f>
        <v>0.70610302429539773</v>
      </c>
      <c r="AA46" s="6">
        <f>'1'!AO33</f>
        <v>0.76422631530655105</v>
      </c>
      <c r="AB46" s="6">
        <f>'2'!AM33</f>
        <v>0.15962718269527756</v>
      </c>
      <c r="AC46" s="6">
        <f>'2'!AO33</f>
        <v>0.22805611288083297</v>
      </c>
      <c r="AD46" s="6">
        <f>'3'!M33</f>
        <v>0.51332790520037563</v>
      </c>
      <c r="AE46" s="6">
        <f>'8'!U32</f>
        <v>0.44394196320560064</v>
      </c>
      <c r="AF46" s="6">
        <f t="shared" si="28"/>
        <v>0.53772139508918093</v>
      </c>
      <c r="AG46" s="225">
        <f t="shared" si="29"/>
        <v>0.56781360451219776</v>
      </c>
      <c r="AH46" s="6">
        <f>'1'!AW33</f>
        <v>0.60763532481130333</v>
      </c>
      <c r="AI46" s="6">
        <f>'1'!AY33</f>
        <v>0.68373246439078483</v>
      </c>
      <c r="AJ46" s="6">
        <f>'2'!AW33</f>
        <v>0.20431749348784942</v>
      </c>
      <c r="AK46" s="6">
        <f>'2'!AY33</f>
        <v>0.29918251656872263</v>
      </c>
      <c r="AL46" s="6">
        <f>'3'!P33</f>
        <v>0.56237867327342717</v>
      </c>
      <c r="AM46" s="6">
        <f>'8'!Z32</f>
        <v>0.47220242947581614</v>
      </c>
      <c r="AN46" s="6">
        <f t="shared" si="30"/>
        <v>0.52213115496061713</v>
      </c>
      <c r="AO46" s="225">
        <f t="shared" si="31"/>
        <v>0.56205651310049698</v>
      </c>
      <c r="AP46" s="6">
        <f>'1'!BG33</f>
        <v>0.62629185635156615</v>
      </c>
      <c r="AQ46" s="6">
        <f>'1'!BI33</f>
        <v>0.69950810852487022</v>
      </c>
      <c r="AR46" s="6">
        <f>'2'!BG33</f>
        <v>0.30060273605532106</v>
      </c>
      <c r="AS46" s="6">
        <f>'2'!BI33</f>
        <v>0.42894091314732141</v>
      </c>
      <c r="AT46" s="6">
        <f>'3'!S33</f>
        <v>0.55514085185043704</v>
      </c>
      <c r="AU46" s="6">
        <f>'8'!AE32</f>
        <v>0.55522846474060983</v>
      </c>
      <c r="AV46" s="6">
        <f t="shared" si="32"/>
        <v>0.55816934529392026</v>
      </c>
      <c r="AW46" s="225">
        <f t="shared" si="33"/>
        <v>0.60028966387244198</v>
      </c>
      <c r="AX46" s="6">
        <f>'1'!BQ33</f>
        <v>0.77126565990817053</v>
      </c>
      <c r="AY46" s="6">
        <f>'1'!BS33</f>
        <v>0.81402526844220435</v>
      </c>
      <c r="AZ46" s="6">
        <f>'2'!BQ33</f>
        <v>0.31338856129069909</v>
      </c>
      <c r="BA46" s="6">
        <f>'2'!BS33</f>
        <v>0.44426435731340896</v>
      </c>
      <c r="BB46" s="6">
        <f>'3'!V33</f>
        <v>0.53980822974421194</v>
      </c>
      <c r="BC46" s="6">
        <f>'8'!AJ32</f>
        <v>0.5010806223398705</v>
      </c>
      <c r="BD46" s="6">
        <f t="shared" si="34"/>
        <v>0.6000673331133588</v>
      </c>
      <c r="BE46" s="225">
        <f t="shared" si="35"/>
        <v>0.6302587561292432</v>
      </c>
      <c r="BF46" s="6">
        <f>'1'!CA33</f>
        <v>0.69289492571549893</v>
      </c>
      <c r="BG46" s="6">
        <f>'1'!CC33</f>
        <v>0.75381128897488814</v>
      </c>
      <c r="BH46" s="6">
        <f>'2'!CA33</f>
        <v>0.31077366051735766</v>
      </c>
      <c r="BI46" s="6">
        <f>'2'!CC33</f>
        <v>0.44116169859153653</v>
      </c>
      <c r="BJ46" s="6">
        <f>'3'!Y33</f>
        <v>0.48799598986914333</v>
      </c>
      <c r="BK46" s="6">
        <f>'8'!AO32</f>
        <v>0.56102109058736327</v>
      </c>
      <c r="BL46" s="6">
        <f t="shared" si="36"/>
        <v>0.57048960645206204</v>
      </c>
      <c r="BM46" s="225">
        <f t="shared" si="37"/>
        <v>0.60789495556323558</v>
      </c>
      <c r="BN46" s="6">
        <f>'1'!CK33</f>
        <v>0.64746104774091806</v>
      </c>
      <c r="BO46" s="6">
        <f>'1'!CM33</f>
        <v>0.71710147302853633</v>
      </c>
      <c r="BP46" s="6">
        <f>'2'!CK33</f>
        <v>0.51432420929402611</v>
      </c>
      <c r="BQ46" s="6">
        <f>'2'!CM33</f>
        <v>0.64500984627309721</v>
      </c>
      <c r="BR46" s="6">
        <f>'3'!AB33</f>
        <v>0.53606574389470385</v>
      </c>
      <c r="BS46" s="6">
        <f>'8'!AT32</f>
        <v>0.6623380965799377</v>
      </c>
      <c r="BT46" s="6">
        <f t="shared" si="38"/>
        <v>0.6100178001444303</v>
      </c>
      <c r="BU46" s="225">
        <f t="shared" si="39"/>
        <v>0.65094253395738466</v>
      </c>
      <c r="BV46" s="6">
        <f>'1'!CU33</f>
        <v>0.83548167427200759</v>
      </c>
      <c r="BW46" s="6">
        <f>'1'!CW33</f>
        <v>0.86070792753011749</v>
      </c>
      <c r="BX46" s="6">
        <f>'2'!CU33</f>
        <v>0.42379669292874528</v>
      </c>
      <c r="BY46" s="6">
        <f>'2'!CW33</f>
        <v>0.56263894122464841</v>
      </c>
      <c r="BZ46" s="6">
        <f>'3'!AE33</f>
        <v>0.661344741765449</v>
      </c>
      <c r="CA46" s="6">
        <f>'8'!AY32</f>
        <v>0.6646330235701331</v>
      </c>
      <c r="CB46" s="6">
        <f t="shared" si="40"/>
        <v>0.70806678033557313</v>
      </c>
      <c r="CC46" s="225">
        <f t="shared" si="41"/>
        <v>0.73204150646840749</v>
      </c>
      <c r="CD46" s="6">
        <f>'1'!DE33</f>
        <v>0.78409100149313493</v>
      </c>
      <c r="CE46" s="6">
        <f>'1'!DG33</f>
        <v>0.82353108007851239</v>
      </c>
      <c r="CF46" s="6">
        <f>'2'!DE33</f>
        <v>0.40616021846242423</v>
      </c>
      <c r="CG46" s="6">
        <f>'2'!DG33</f>
        <v>0.54520777526441178</v>
      </c>
      <c r="CH46" s="6">
        <f>'3'!AH33</f>
        <v>0.46248762948270034</v>
      </c>
      <c r="CI46" s="6">
        <f>'8'!BD32</f>
        <v>0.59656687937148067</v>
      </c>
      <c r="CJ46" s="6">
        <f t="shared" si="42"/>
        <v>0.6190160496570416</v>
      </c>
      <c r="CK46" s="225">
        <f t="shared" si="43"/>
        <v>0.64869683677139145</v>
      </c>
    </row>
    <row r="47" spans="1:89" x14ac:dyDescent="0.2">
      <c r="A47" s="1">
        <v>2009</v>
      </c>
      <c r="B47" s="6">
        <f>'1'!I34</f>
        <v>0.74363122022554373</v>
      </c>
      <c r="C47" s="6">
        <f>'1'!K34</f>
        <v>0.7932193666388978</v>
      </c>
      <c r="D47" s="6">
        <f>'2'!I34</f>
        <v>0.2979971374922511</v>
      </c>
      <c r="E47" s="6">
        <f>'2'!K34</f>
        <v>0.42577029481921747</v>
      </c>
      <c r="F47" s="6">
        <f>'3'!D34</f>
        <v>0.52813147688794126</v>
      </c>
      <c r="G47" s="6">
        <f>'8'!F33</f>
        <v>0.52449821775492655</v>
      </c>
      <c r="H47" s="6">
        <f t="shared" si="22"/>
        <v>0.59040962550015963</v>
      </c>
      <c r="I47" s="225">
        <f t="shared" si="23"/>
        <v>0.62302219979819784</v>
      </c>
      <c r="J47" s="6">
        <f>'1'!S34</f>
        <v>0.66297829740442871</v>
      </c>
      <c r="K47" s="6">
        <f>'1'!U34</f>
        <v>0.72979683709603993</v>
      </c>
      <c r="L47" s="6">
        <f>'2'!S34</f>
        <v>0.53353483380765288</v>
      </c>
      <c r="M47" s="6">
        <f>'2'!U34</f>
        <v>0.66114271519229506</v>
      </c>
      <c r="N47" s="6">
        <f>'3'!G34</f>
        <v>0.5231228393537618</v>
      </c>
      <c r="O47" s="6">
        <f>'8'!K33</f>
        <v>0.47941646806531862</v>
      </c>
      <c r="P47" s="6">
        <f t="shared" si="24"/>
        <v>0.56917962919730691</v>
      </c>
      <c r="Q47" s="225">
        <f t="shared" si="25"/>
        <v>0.60866783321241558</v>
      </c>
      <c r="R47" s="6">
        <f>'1'!AC34</f>
        <v>0.66143313095507394</v>
      </c>
      <c r="S47" s="6">
        <f>'1'!AE34</f>
        <v>0.72854012938890289</v>
      </c>
      <c r="T47" s="6">
        <f>'2'!AC34</f>
        <v>0.18494161540029358</v>
      </c>
      <c r="U47" s="6">
        <f>'2'!AE34</f>
        <v>0.26935980106010893</v>
      </c>
      <c r="V47" s="6">
        <f>'3'!J34</f>
        <v>0.77609226698064737</v>
      </c>
      <c r="W47" s="6">
        <f>'8'!P33</f>
        <v>0.4692490031228802</v>
      </c>
      <c r="X47" s="6">
        <f t="shared" si="26"/>
        <v>0.59440273144794087</v>
      </c>
      <c r="Y47" s="225">
        <f t="shared" si="27"/>
        <v>0.62968734938745397</v>
      </c>
      <c r="Z47" s="6">
        <f>'1'!AM34</f>
        <v>0.73509320240601417</v>
      </c>
      <c r="AA47" s="6">
        <f>'1'!AO34</f>
        <v>0.78669931859614728</v>
      </c>
      <c r="AB47" s="6">
        <f>'2'!AM34</f>
        <v>0.14137443809604153</v>
      </c>
      <c r="AC47" s="6">
        <f>'2'!AO34</f>
        <v>0.19643332145633985</v>
      </c>
      <c r="AD47" s="6">
        <f>'3'!M34</f>
        <v>0.51024211412924236</v>
      </c>
      <c r="AE47" s="6">
        <f>'8'!U33</f>
        <v>0.40057868401438512</v>
      </c>
      <c r="AF47" s="6">
        <f t="shared" si="28"/>
        <v>0.53587992430791664</v>
      </c>
      <c r="AG47" s="225">
        <f t="shared" si="29"/>
        <v>0.56202825911999976</v>
      </c>
      <c r="AH47" s="6">
        <f>'1'!AW34</f>
        <v>0.61623416082646076</v>
      </c>
      <c r="AI47" s="6">
        <f>'1'!AY34</f>
        <v>0.69103555326289845</v>
      </c>
      <c r="AJ47" s="6">
        <f>'2'!AW34</f>
        <v>0.17005253011749938</v>
      </c>
      <c r="AK47" s="6">
        <f>'2'!AY34</f>
        <v>0.24540713372642847</v>
      </c>
      <c r="AL47" s="6">
        <f>'3'!P34</f>
        <v>0.5679820316975932</v>
      </c>
      <c r="AM47" s="6">
        <f>'8'!Z33</f>
        <v>0.43139691427517729</v>
      </c>
      <c r="AN47" s="6">
        <f t="shared" si="30"/>
        <v>0.51334365383552694</v>
      </c>
      <c r="AO47" s="225">
        <f t="shared" si="31"/>
        <v>0.55079967117099493</v>
      </c>
      <c r="AP47" s="6">
        <f>'1'!BG34</f>
        <v>0.64626693935059243</v>
      </c>
      <c r="AQ47" s="6">
        <f>'1'!BI34</f>
        <v>0.71611756143141447</v>
      </c>
      <c r="AR47" s="6">
        <f>'2'!BG34</f>
        <v>0.28795507566354139</v>
      </c>
      <c r="AS47" s="6">
        <f>'2'!BI34</f>
        <v>0.41339376512373716</v>
      </c>
      <c r="AT47" s="6">
        <f>'3'!S34</f>
        <v>0.59898321275944766</v>
      </c>
      <c r="AU47" s="6">
        <f>'8'!AE33</f>
        <v>0.52264948817604773</v>
      </c>
      <c r="AV47" s="6">
        <f t="shared" si="32"/>
        <v>0.56771045854046498</v>
      </c>
      <c r="AW47" s="225">
        <f t="shared" si="33"/>
        <v>0.60819457631881346</v>
      </c>
      <c r="AX47" s="6">
        <f>'1'!BQ34</f>
        <v>0.78549206274839567</v>
      </c>
      <c r="AY47" s="6">
        <f>'1'!BS34</f>
        <v>0.82456385859555004</v>
      </c>
      <c r="AZ47" s="6">
        <f>'2'!BQ34</f>
        <v>0.29629107832119617</v>
      </c>
      <c r="BA47" s="6">
        <f>'2'!BS34</f>
        <v>0.42368529607575456</v>
      </c>
      <c r="BB47" s="6">
        <f>'3'!V34</f>
        <v>0.53385032913237429</v>
      </c>
      <c r="BC47" s="6">
        <f>'8'!AJ33</f>
        <v>0.48808440126362146</v>
      </c>
      <c r="BD47" s="6">
        <f t="shared" si="34"/>
        <v>0.5993096155304769</v>
      </c>
      <c r="BE47" s="225">
        <f t="shared" si="35"/>
        <v>0.62767775564479444</v>
      </c>
      <c r="BF47" s="6">
        <f>'1'!CA34</f>
        <v>0.69746845137705393</v>
      </c>
      <c r="BG47" s="6">
        <f>'1'!CC34</f>
        <v>0.75743040581845</v>
      </c>
      <c r="BH47" s="6">
        <f>'2'!CA34</f>
        <v>0.28768937065828676</v>
      </c>
      <c r="BI47" s="6">
        <f>'2'!CC34</f>
        <v>0.41306284996801723</v>
      </c>
      <c r="BJ47" s="6">
        <f>'3'!Y34</f>
        <v>0.54351343745602954</v>
      </c>
      <c r="BK47" s="6">
        <f>'8'!AO33</f>
        <v>0.53174747538266942</v>
      </c>
      <c r="BL47" s="6">
        <f t="shared" si="36"/>
        <v>0.57657154582632497</v>
      </c>
      <c r="BM47" s="225">
        <f t="shared" si="37"/>
        <v>0.61309367553385652</v>
      </c>
      <c r="BN47" s="6">
        <f>'1'!CK34</f>
        <v>0.65728226932607936</v>
      </c>
      <c r="BO47" s="6">
        <f>'1'!CM34</f>
        <v>0.72515604191907856</v>
      </c>
      <c r="BP47" s="6">
        <f>'2'!CK34</f>
        <v>0.25277454801946098</v>
      </c>
      <c r="BQ47" s="6">
        <f>'2'!CM34</f>
        <v>0.36793496584158025</v>
      </c>
      <c r="BR47" s="6">
        <f>'3'!AB34</f>
        <v>0.51039506315270566</v>
      </c>
      <c r="BS47" s="6">
        <f>'8'!AT33</f>
        <v>0.5952680127571095</v>
      </c>
      <c r="BT47" s="6">
        <f t="shared" si="38"/>
        <v>0.56460613150983163</v>
      </c>
      <c r="BU47" s="225">
        <f t="shared" si="39"/>
        <v>0.60327168232924322</v>
      </c>
      <c r="BV47" s="6">
        <f>'1'!CU34</f>
        <v>0.83042201848109409</v>
      </c>
      <c r="BW47" s="6">
        <f>'1'!CW34</f>
        <v>0.85711061576253078</v>
      </c>
      <c r="BX47" s="6">
        <f>'2'!CU34</f>
        <v>0.21091306082656064</v>
      </c>
      <c r="BY47" s="6">
        <f>'2'!CW34</f>
        <v>0.30900975158747551</v>
      </c>
      <c r="BZ47" s="6">
        <f>'3'!AE34</f>
        <v>0.57316071348913711</v>
      </c>
      <c r="CA47" s="6">
        <f>'8'!AY33</f>
        <v>0.64603636628852346</v>
      </c>
      <c r="CB47" s="6">
        <f t="shared" si="40"/>
        <v>0.65805938341950887</v>
      </c>
      <c r="CC47" s="225">
        <f t="shared" si="41"/>
        <v>0.67854449140817508</v>
      </c>
      <c r="CD47" s="6">
        <f>'1'!DE34</f>
        <v>0.79366321968443054</v>
      </c>
      <c r="CE47" s="6">
        <f>'1'!DG34</f>
        <v>0.83056521979613063</v>
      </c>
      <c r="CF47" s="6">
        <f>'2'!DE34</f>
        <v>0.34314964829836431</v>
      </c>
      <c r="CG47" s="6">
        <f>'2'!DG34</f>
        <v>0.47850549529618353</v>
      </c>
      <c r="CH47" s="6">
        <f>'3'!AH34</f>
        <v>0.3966961035169313</v>
      </c>
      <c r="CI47" s="6">
        <f>'8'!BD33</f>
        <v>0.56036461197123799</v>
      </c>
      <c r="CJ47" s="6">
        <f t="shared" si="42"/>
        <v>0.59104543157565104</v>
      </c>
      <c r="CK47" s="225">
        <f t="shared" si="43"/>
        <v>0.61934181632011298</v>
      </c>
    </row>
    <row r="48" spans="1:89" x14ac:dyDescent="0.2">
      <c r="A48" s="1">
        <v>2010</v>
      </c>
      <c r="B48" s="6">
        <f>'1'!I35</f>
        <v>0.76936874631805741</v>
      </c>
      <c r="C48" s="6">
        <f>'1'!K35</f>
        <v>0.81261134061486973</v>
      </c>
      <c r="D48" s="6">
        <f>'2'!I35</f>
        <v>0.33092754444245126</v>
      </c>
      <c r="E48" s="6">
        <f>'2'!K35</f>
        <v>0.4646758389576312</v>
      </c>
      <c r="F48" s="6">
        <f>'3'!D35</f>
        <v>0.55612214391480752</v>
      </c>
      <c r="G48" s="6">
        <f>'8'!F34</f>
        <v>0.50886813682536269</v>
      </c>
      <c r="H48" s="6">
        <f t="shared" si="22"/>
        <v>0.60708782315651066</v>
      </c>
      <c r="I48" s="225">
        <f t="shared" si="23"/>
        <v>0.63775969032675361</v>
      </c>
      <c r="J48" s="6">
        <f>'1'!S35</f>
        <v>0.69298665334150988</v>
      </c>
      <c r="K48" s="6">
        <f>'1'!U35</f>
        <v>0.75388400834067115</v>
      </c>
      <c r="L48" s="6">
        <f>'2'!S35</f>
        <v>0.59155243502002253</v>
      </c>
      <c r="M48" s="6">
        <f>'2'!U35</f>
        <v>0.70742051091621794</v>
      </c>
      <c r="N48" s="6">
        <f>'3'!G35</f>
        <v>0.56079558426869891</v>
      </c>
      <c r="O48" s="6">
        <f>'8'!K34</f>
        <v>0.47086251377864879</v>
      </c>
      <c r="P48" s="6">
        <f t="shared" si="24"/>
        <v>0.5942644293504431</v>
      </c>
      <c r="Q48" s="225">
        <f t="shared" si="25"/>
        <v>0.63021017893972719</v>
      </c>
      <c r="R48" s="6">
        <f>'1'!AC35</f>
        <v>0.67432304653505426</v>
      </c>
      <c r="S48" s="6">
        <f>'1'!AE35</f>
        <v>0.73897390536565166</v>
      </c>
      <c r="T48" s="6">
        <f>'2'!AC35</f>
        <v>0.1934817562713424</v>
      </c>
      <c r="U48" s="6">
        <f>'2'!AE35</f>
        <v>0.28268492321846755</v>
      </c>
      <c r="V48" s="6">
        <f>'3'!J35</f>
        <v>0.7665069921665093</v>
      </c>
      <c r="W48" s="6">
        <f>'8'!P34</f>
        <v>0.46246917564329593</v>
      </c>
      <c r="X48" s="6">
        <f t="shared" si="26"/>
        <v>0.59632143619360733</v>
      </c>
      <c r="Y48" s="225">
        <f t="shared" si="27"/>
        <v>0.6311020964205587</v>
      </c>
      <c r="Z48" s="6">
        <f>'1'!AM35</f>
        <v>0.75443196617339514</v>
      </c>
      <c r="AA48" s="6">
        <f>'1'!AO35</f>
        <v>0.80140471675554348</v>
      </c>
      <c r="AB48" s="6">
        <f>'2'!AM35</f>
        <v>0.14943402299132269</v>
      </c>
      <c r="AC48" s="6">
        <f>'2'!AO35</f>
        <v>0.21059946034615146</v>
      </c>
      <c r="AD48" s="6">
        <f>'3'!M35</f>
        <v>0.56248920990049966</v>
      </c>
      <c r="AE48" s="6">
        <f>'8'!U34</f>
        <v>0.37380798859461994</v>
      </c>
      <c r="AF48" s="6">
        <f t="shared" si="28"/>
        <v>0.55079048839227029</v>
      </c>
      <c r="AG48" s="225">
        <f t="shared" si="29"/>
        <v>0.57569613236061246</v>
      </c>
      <c r="AH48" s="6">
        <f>'1'!AW35</f>
        <v>0.65821251122994617</v>
      </c>
      <c r="AI48" s="6">
        <f>'1'!AY35</f>
        <v>0.72591547614592034</v>
      </c>
      <c r="AJ48" s="6">
        <f>'2'!AW35</f>
        <v>0.18547204212723631</v>
      </c>
      <c r="AK48" s="6">
        <f>'2'!AY35</f>
        <v>0.27019597321606992</v>
      </c>
      <c r="AL48" s="6">
        <f>'3'!P35</f>
        <v>0.61094709760338051</v>
      </c>
      <c r="AM48" s="6">
        <f>'8'!Z34</f>
        <v>0.4312676004332564</v>
      </c>
      <c r="AN48" s="6">
        <f t="shared" si="30"/>
        <v>0.54238588321386139</v>
      </c>
      <c r="AO48" s="225">
        <f t="shared" si="31"/>
        <v>0.5779394622891344</v>
      </c>
      <c r="AP48" s="6">
        <f>'1'!BG35</f>
        <v>0.66280441185264494</v>
      </c>
      <c r="AQ48" s="6">
        <f>'1'!BI35</f>
        <v>0.72965549500859883</v>
      </c>
      <c r="AR48" s="6">
        <f>'2'!BG35</f>
        <v>0.30220451800038917</v>
      </c>
      <c r="AS48" s="6">
        <f>'2'!BI35</f>
        <v>0.4308818731139995</v>
      </c>
      <c r="AT48" s="6">
        <f>'3'!S35</f>
        <v>0.59867401280138299</v>
      </c>
      <c r="AU48" s="6">
        <f>'8'!AE34</f>
        <v>0.48438068536953294</v>
      </c>
      <c r="AV48" s="6">
        <f t="shared" si="32"/>
        <v>0.56610589108382592</v>
      </c>
      <c r="AW48" s="225">
        <f t="shared" si="33"/>
        <v>0.60571405985756854</v>
      </c>
      <c r="AX48" s="6">
        <f>'1'!BQ35</f>
        <v>0.81742070672688061</v>
      </c>
      <c r="AY48" s="6">
        <f>'1'!BS35</f>
        <v>0.84780496124655125</v>
      </c>
      <c r="AZ48" s="6">
        <f>'2'!BQ35</f>
        <v>0.30389606719119466</v>
      </c>
      <c r="BA48" s="6">
        <f>'2'!BS35</f>
        <v>0.4329249112955646</v>
      </c>
      <c r="BB48" s="6">
        <f>'3'!V35</f>
        <v>0.55499887175462259</v>
      </c>
      <c r="BC48" s="6">
        <f>'8'!AJ34</f>
        <v>0.48610309590558431</v>
      </c>
      <c r="BD48" s="6">
        <f t="shared" si="34"/>
        <v>0.61763338132492351</v>
      </c>
      <c r="BE48" s="225">
        <f t="shared" si="35"/>
        <v>0.64268996754322871</v>
      </c>
      <c r="BF48" s="6">
        <f>'1'!CA35</f>
        <v>0.72405759923372548</v>
      </c>
      <c r="BG48" s="6">
        <f>'1'!CC35</f>
        <v>0.77820617892717092</v>
      </c>
      <c r="BH48" s="6">
        <f>'2'!CA35</f>
        <v>0.30564201872609637</v>
      </c>
      <c r="BI48" s="6">
        <f>'2'!CC35</f>
        <v>0.43502648879407174</v>
      </c>
      <c r="BJ48" s="6">
        <f>'3'!Y35</f>
        <v>0.54138525397495452</v>
      </c>
      <c r="BK48" s="6">
        <f>'8'!AO34</f>
        <v>0.5115104120326418</v>
      </c>
      <c r="BL48" s="6">
        <f t="shared" si="36"/>
        <v>0.58341115806799881</v>
      </c>
      <c r="BM48" s="225">
        <f t="shared" si="37"/>
        <v>0.61800903695217468</v>
      </c>
      <c r="BN48" s="6">
        <f>'1'!CK35</f>
        <v>0.67615648315028665</v>
      </c>
      <c r="BO48" s="6">
        <f>'1'!CM35</f>
        <v>0.74044886149585309</v>
      </c>
      <c r="BP48" s="6">
        <f>'2'!CK35</f>
        <v>0.31264912527209682</v>
      </c>
      <c r="BQ48" s="6">
        <f>'2'!CM35</f>
        <v>0.44338859677748388</v>
      </c>
      <c r="BR48" s="6">
        <f>'3'!AB35</f>
        <v>0.54596701333535225</v>
      </c>
      <c r="BS48" s="6">
        <f>'8'!AT34</f>
        <v>0.59574117290459916</v>
      </c>
      <c r="BT48" s="6">
        <f t="shared" si="38"/>
        <v>0.58715455234731229</v>
      </c>
      <c r="BU48" s="225">
        <f t="shared" si="39"/>
        <v>0.62594545083607744</v>
      </c>
      <c r="BV48" s="6">
        <f>'1'!CU35</f>
        <v>0.85898759754367826</v>
      </c>
      <c r="BW48" s="6">
        <f>'1'!CW35</f>
        <v>0.87724647497558106</v>
      </c>
      <c r="BX48" s="6">
        <f>'2'!CU35</f>
        <v>0.21820516998957273</v>
      </c>
      <c r="BY48" s="6">
        <f>'2'!CW35</f>
        <v>0.31969326667002085</v>
      </c>
      <c r="BZ48" s="6">
        <f>'3'!AE35</f>
        <v>0.6658893253816931</v>
      </c>
      <c r="CA48" s="6">
        <f>'8'!AY34</f>
        <v>0.61854958026867379</v>
      </c>
      <c r="CB48" s="6">
        <f t="shared" si="40"/>
        <v>0.68652528242902033</v>
      </c>
      <c r="CC48" s="225">
        <f t="shared" si="41"/>
        <v>0.70397764306982624</v>
      </c>
      <c r="CD48" s="6">
        <f>'1'!DE35</f>
        <v>0.81532629742068929</v>
      </c>
      <c r="CE48" s="6">
        <f>'1'!DG35</f>
        <v>0.84629746349259638</v>
      </c>
      <c r="CF48" s="6">
        <f>'2'!DE35</f>
        <v>0.36719902814641159</v>
      </c>
      <c r="CG48" s="6">
        <f>'2'!DG35</f>
        <v>0.50483352248147051</v>
      </c>
      <c r="CH48" s="6">
        <f>'3'!AH35</f>
        <v>0.43537389387387004</v>
      </c>
      <c r="CI48" s="6">
        <f>'8'!BD34</f>
        <v>0.53374102122373313</v>
      </c>
      <c r="CJ48" s="6">
        <f t="shared" si="42"/>
        <v>0.60512915055731764</v>
      </c>
      <c r="CK48" s="225">
        <f t="shared" si="43"/>
        <v>0.63128106641958637</v>
      </c>
    </row>
    <row r="49" spans="1:89" x14ac:dyDescent="0.2">
      <c r="A49" s="1">
        <v>2011</v>
      </c>
      <c r="B49" s="6">
        <f>'1'!I36</f>
        <v>0.76176144205501395</v>
      </c>
      <c r="C49" s="6">
        <f>'1'!K36</f>
        <v>0.80692007230175533</v>
      </c>
      <c r="D49" s="6">
        <f>'2'!I36</f>
        <v>0.35284322650613437</v>
      </c>
      <c r="E49" s="6">
        <f>'2'!K36</f>
        <v>0.4892549026861519</v>
      </c>
      <c r="F49" s="6">
        <f>'3'!D36</f>
        <v>0.55015715635625995</v>
      </c>
      <c r="G49" s="6">
        <f>'8'!F35</f>
        <v>0.51820850953120479</v>
      </c>
      <c r="H49" s="6">
        <f t="shared" ref="H49:H54" si="44">SUM(0.4*B49,0.1*D49,0.25*F49,0.25*G49)</f>
        <v>0.60708031594448519</v>
      </c>
      <c r="I49" s="225">
        <f t="shared" ref="I49:I54" si="45">SUM(0.4*C49,0.1*E49,0.25*F49,0.25*G49)</f>
        <v>0.63878493566118355</v>
      </c>
      <c r="J49" s="6">
        <f>'1'!S36</f>
        <v>0.69137348337438298</v>
      </c>
      <c r="K49" s="6">
        <f>'1'!U36</f>
        <v>0.75260432747368067</v>
      </c>
      <c r="L49" s="6">
        <f>'2'!S36</f>
        <v>0.688073882328193</v>
      </c>
      <c r="M49" s="6">
        <f>'2'!U36</f>
        <v>0.77737808108844464</v>
      </c>
      <c r="N49" s="6">
        <f>'3'!G36</f>
        <v>0.65617704588702352</v>
      </c>
      <c r="O49" s="6">
        <f>'8'!K35</f>
        <v>0.50360847301385492</v>
      </c>
      <c r="P49" s="6">
        <f t="shared" ref="P49:P54" si="46">SUM(0.4*J49,0.1*L49,0.25*N49,0.25*O49)</f>
        <v>0.63530316130779207</v>
      </c>
      <c r="Q49" s="225">
        <f t="shared" ref="Q49:Q54" si="47">SUM(0.4*K49,0.1*M49,0.25*N49,0.25*O49)</f>
        <v>0.66872591882353638</v>
      </c>
      <c r="R49" s="6">
        <f>'1'!AC36</f>
        <v>0.67056656836267159</v>
      </c>
      <c r="S49" s="6">
        <f>'1'!AE36</f>
        <v>0.73594484688668027</v>
      </c>
      <c r="T49" s="6">
        <f>'2'!AC36</f>
        <v>0.19834090421329167</v>
      </c>
      <c r="U49" s="6">
        <f>'2'!AE36</f>
        <v>0.29013840795427914</v>
      </c>
      <c r="V49" s="6">
        <f>'3'!J36</f>
        <v>0.74519235857475863</v>
      </c>
      <c r="W49" s="6">
        <f>'8'!P35</f>
        <v>0.4111491552959663</v>
      </c>
      <c r="X49" s="6">
        <f t="shared" ref="X49:X54" si="48">SUM(0.4*R49,0.1*T49,0.25*V49,0.25*W49)</f>
        <v>0.57714609623407909</v>
      </c>
      <c r="Y49" s="225">
        <f t="shared" ref="Y49:Y54" si="49">SUM(0.4*S49,0.1*U49,0.25*V49,0.25*W49)</f>
        <v>0.61247715801778124</v>
      </c>
      <c r="Z49" s="6">
        <f>'1'!AM36</f>
        <v>0.75149694574604775</v>
      </c>
      <c r="AA49" s="6">
        <f>'1'!AO36</f>
        <v>0.79918727283977553</v>
      </c>
      <c r="AB49" s="6">
        <f>'2'!AM36</f>
        <v>0.14989515868096867</v>
      </c>
      <c r="AC49" s="6">
        <f>'2'!AO36</f>
        <v>0.21140010138782017</v>
      </c>
      <c r="AD49" s="6">
        <f>'3'!M36</f>
        <v>0.6195965776953426</v>
      </c>
      <c r="AE49" s="6">
        <f>'8'!U35</f>
        <v>0.40351956092913022</v>
      </c>
      <c r="AF49" s="6">
        <f t="shared" ref="AF49:AF54" si="50">SUM(0.4*Z49,0.1*AB49,0.25*AD49,0.25*AE49)</f>
        <v>0.57136732882263419</v>
      </c>
      <c r="AG49" s="225">
        <f t="shared" ref="AG49:AG54" si="51">SUM(0.4*AA49,0.1*AC49,0.25*AD49,0.25*AE49)</f>
        <v>0.59659395393081049</v>
      </c>
      <c r="AH49" s="6">
        <f>'1'!AW36</f>
        <v>0.66412494425870272</v>
      </c>
      <c r="AI49" s="6">
        <f>'1'!AY36</f>
        <v>0.73072836570829514</v>
      </c>
      <c r="AJ49" s="6">
        <f>'2'!AW36</f>
        <v>0.1890982568023484</v>
      </c>
      <c r="AK49" s="6">
        <f>'2'!AY36</f>
        <v>0.27588182457638527</v>
      </c>
      <c r="AL49" s="6">
        <f>'3'!P36</f>
        <v>0.5995163374473782</v>
      </c>
      <c r="AM49" s="6">
        <f>'8'!Z35</f>
        <v>0.45015372019903072</v>
      </c>
      <c r="AN49" s="6">
        <f t="shared" ref="AN49:AN54" si="52">SUM(0.4*AH49,0.1*AJ49,0.25*AL49,0.25*AM49)</f>
        <v>0.54697731779531822</v>
      </c>
      <c r="AO49" s="225">
        <f t="shared" ref="AO49:AO54" si="53">SUM(0.4*AI49,0.1*AK49,0.25*AL49,0.25*AM49)</f>
        <v>0.58229704315255881</v>
      </c>
      <c r="AP49" s="6">
        <f>'1'!BG36</f>
        <v>0.65581526484026309</v>
      </c>
      <c r="AQ49" s="6">
        <f>'1'!BI36</f>
        <v>0.72395718750724258</v>
      </c>
      <c r="AR49" s="6">
        <f>'2'!BG36</f>
        <v>0.31150159267472166</v>
      </c>
      <c r="AS49" s="6">
        <f>'2'!BI36</f>
        <v>0.44202700181547744</v>
      </c>
      <c r="AT49" s="6">
        <f>'3'!S36</f>
        <v>0.58386901385367462</v>
      </c>
      <c r="AU49" s="6">
        <f>'8'!AE35</f>
        <v>0.50604154759733544</v>
      </c>
      <c r="AV49" s="6">
        <f t="shared" ref="AV49:AV54" si="54">SUM(0.4*AP49,0.1*AR49,0.25*AT49,0.25*AU49)</f>
        <v>0.56595390556632985</v>
      </c>
      <c r="AW49" s="225">
        <f t="shared" ref="AW49:AW54" si="55">SUM(0.4*AQ49,0.1*AS49,0.25*AT49,0.25*AU49)</f>
        <v>0.60626321554719731</v>
      </c>
      <c r="AX49" s="6">
        <f>'1'!BQ36</f>
        <v>0.80504989874946009</v>
      </c>
      <c r="AY49" s="6">
        <f>'1'!BS36</f>
        <v>0.83886647101856959</v>
      </c>
      <c r="AZ49" s="6">
        <f>'2'!BQ36</f>
        <v>0.31219696947086617</v>
      </c>
      <c r="BA49" s="6">
        <f>'2'!BS36</f>
        <v>0.44285245876224344</v>
      </c>
      <c r="BB49" s="6">
        <f>'3'!V36</f>
        <v>0.52533512045724373</v>
      </c>
      <c r="BC49" s="6">
        <f>'8'!AJ35</f>
        <v>0.47472403743037661</v>
      </c>
      <c r="BD49" s="6">
        <f t="shared" ref="BD49:BD54" si="56">SUM(0.4*AX49,0.1*AZ49,0.25*BB49,0.25*BC49)</f>
        <v>0.60325444591877575</v>
      </c>
      <c r="BE49" s="225">
        <f t="shared" ref="BE49:BE54" si="57">SUM(0.4*AY49,0.1*BA49,0.25*BB49,0.25*BC49)</f>
        <v>0.62984662375555733</v>
      </c>
      <c r="BF49" s="6">
        <f>'1'!CA36</f>
        <v>0.72846656255885767</v>
      </c>
      <c r="BG49" s="6">
        <f>'1'!CC36</f>
        <v>0.78160834635704912</v>
      </c>
      <c r="BH49" s="6">
        <f>'2'!CA36</f>
        <v>0.31241752957900992</v>
      </c>
      <c r="BI49" s="6">
        <f>'2'!CC36</f>
        <v>0.44311404411347249</v>
      </c>
      <c r="BJ49" s="6">
        <f>'3'!Y36</f>
        <v>0.51327916139017904</v>
      </c>
      <c r="BK49" s="6">
        <f>'8'!AO35</f>
        <v>0.53011455553705822</v>
      </c>
      <c r="BL49" s="6">
        <f t="shared" ref="BL49:BL54" si="58">SUM(0.4*BF49,0.1*BH49,0.25*BJ49,0.25*BK49)</f>
        <v>0.58347680721325335</v>
      </c>
      <c r="BM49" s="225">
        <f t="shared" ref="BM49:BM54" si="59">SUM(0.4*BG49,0.1*BI49,0.25*BJ49,0.25*BK49)</f>
        <v>0.61780317218597625</v>
      </c>
      <c r="BN49" s="6">
        <f>'1'!CK36</f>
        <v>0.67370766435112905</v>
      </c>
      <c r="BO49" s="6">
        <f>'1'!CM36</f>
        <v>0.73847833917919936</v>
      </c>
      <c r="BP49" s="6">
        <f>'2'!CK36</f>
        <v>0.41814201856643202</v>
      </c>
      <c r="BQ49" s="6">
        <f>'2'!CM36</f>
        <v>0.55710427457377143</v>
      </c>
      <c r="BR49" s="6">
        <f>'3'!AB36</f>
        <v>0.65284536915612668</v>
      </c>
      <c r="BS49" s="6">
        <f>'8'!AT35</f>
        <v>0.62489378352023273</v>
      </c>
      <c r="BT49" s="6">
        <f t="shared" ref="BT49:BT54" si="60">SUM(0.4*BN49,0.1*BP49,0.25*BR49,0.25*BS49)</f>
        <v>0.63073205576618463</v>
      </c>
      <c r="BU49" s="225">
        <f t="shared" ref="BU49:BU54" si="61">SUM(0.4*BO49,0.1*BQ49,0.25*BR49,0.25*BS49)</f>
        <v>0.67053655129814671</v>
      </c>
      <c r="BV49" s="6">
        <f>'1'!CU36</f>
        <v>0.85998583466361023</v>
      </c>
      <c r="BW49" s="6">
        <f>'1'!CW36</f>
        <v>0.87794258847591677</v>
      </c>
      <c r="BX49" s="6">
        <f>'2'!CU36</f>
        <v>0.2423623354536445</v>
      </c>
      <c r="BY49" s="6">
        <f>'2'!CW36</f>
        <v>0.35380278410622862</v>
      </c>
      <c r="BZ49" s="6">
        <f>'3'!AE36</f>
        <v>0.67151712413355558</v>
      </c>
      <c r="CA49" s="6">
        <f>'8'!AY35</f>
        <v>0.64940645046922174</v>
      </c>
      <c r="CB49" s="6">
        <f t="shared" ref="CB49:CB54" si="62">SUM(0.4*BV49,0.1*BX49,0.25*BZ49,0.25*CA49)</f>
        <v>0.69846146106150298</v>
      </c>
      <c r="CC49" s="225">
        <f t="shared" ref="CC49:CC54" si="63">SUM(0.4*BW49,0.1*BY49,0.25*BZ49,0.25*CA49)</f>
        <v>0.71678820745168392</v>
      </c>
      <c r="CD49" s="6">
        <f>'1'!DE36</f>
        <v>0.80470351689101649</v>
      </c>
      <c r="CE49" s="6">
        <f>'1'!DG36</f>
        <v>0.83861499812168294</v>
      </c>
      <c r="CF49" s="6">
        <f>'2'!DE36</f>
        <v>0.3901356325436518</v>
      </c>
      <c r="CG49" s="6">
        <f>'2'!DG36</f>
        <v>0.52892490230920564</v>
      </c>
      <c r="CH49" s="6">
        <f>'3'!AH36</f>
        <v>0.45725211030483248</v>
      </c>
      <c r="CI49" s="6">
        <f>'8'!BD35</f>
        <v>0.54311568074266103</v>
      </c>
      <c r="CJ49" s="6">
        <f t="shared" ref="CJ49:CJ54" si="64">SUM(0.4*CD49,0.1*CF49,0.25*CH49,0.25*CI49)</f>
        <v>0.61098691777264524</v>
      </c>
      <c r="CK49" s="225">
        <f t="shared" ref="CK49:CK54" si="65">SUM(0.4*CE49,0.1*CG49,0.25*CH49,0.25*CI49)</f>
        <v>0.6384304372414672</v>
      </c>
    </row>
    <row r="50" spans="1:89" x14ac:dyDescent="0.2">
      <c r="A50" s="1">
        <v>2012</v>
      </c>
      <c r="B50" s="6">
        <f>'1'!I37</f>
        <v>0.75544644389129945</v>
      </c>
      <c r="C50" s="6">
        <f>'1'!K37</f>
        <v>0.80216998341432078</v>
      </c>
      <c r="D50" s="6">
        <f>'2'!I37</f>
        <v>0.32685883603467014</v>
      </c>
      <c r="E50" s="6">
        <f>'2'!K37</f>
        <v>0.46000137621438136</v>
      </c>
      <c r="F50" s="6">
        <f>'3'!D37</f>
        <v>0.51513968319887149</v>
      </c>
      <c r="G50" s="6">
        <f>'8'!F36</f>
        <v>0.5349957267604073</v>
      </c>
      <c r="H50" s="6">
        <f t="shared" si="44"/>
        <v>0.59739831364980645</v>
      </c>
      <c r="I50" s="225">
        <f t="shared" si="45"/>
        <v>0.62940198347698617</v>
      </c>
      <c r="J50" s="6">
        <f>'1'!S37</f>
        <v>0.68363344818879845</v>
      </c>
      <c r="K50" s="6">
        <f>'1'!U37</f>
        <v>0.74644066206044113</v>
      </c>
      <c r="L50" s="6">
        <f>'2'!S37</f>
        <v>0.59822070763252744</v>
      </c>
      <c r="M50" s="6">
        <f>'2'!U37</f>
        <v>0.71252086283043414</v>
      </c>
      <c r="N50" s="6">
        <f>'3'!G37</f>
        <v>0.65269727733592542</v>
      </c>
      <c r="O50" s="6">
        <f>'8'!K36</f>
        <v>0.51090856149566932</v>
      </c>
      <c r="P50" s="6">
        <f t="shared" si="46"/>
        <v>0.62417690974667084</v>
      </c>
      <c r="Q50" s="225">
        <f t="shared" si="47"/>
        <v>0.6607298108151185</v>
      </c>
      <c r="R50" s="6">
        <f>'1'!AC37</f>
        <v>0.64384010671571101</v>
      </c>
      <c r="S50" s="6">
        <f>'1'!AE37</f>
        <v>0.71411482266572768</v>
      </c>
      <c r="T50" s="6">
        <f>'2'!AC37</f>
        <v>0.19497166132010046</v>
      </c>
      <c r="U50" s="6">
        <f>'2'!AE37</f>
        <v>0.28498001773777781</v>
      </c>
      <c r="V50" s="6">
        <f>'3'!J37</f>
        <v>0.75339599797909584</v>
      </c>
      <c r="W50" s="6">
        <f>'8'!P36</f>
        <v>0.47635477744440036</v>
      </c>
      <c r="X50" s="6">
        <f t="shared" si="48"/>
        <v>0.58447090267416857</v>
      </c>
      <c r="Y50" s="225">
        <f t="shared" si="49"/>
        <v>0.62158162469594291</v>
      </c>
      <c r="Z50" s="6">
        <f>'1'!AM37</f>
        <v>0.76151144366966528</v>
      </c>
      <c r="AA50" s="6">
        <f>'1'!AO37</f>
        <v>0.80673246952248701</v>
      </c>
      <c r="AB50" s="6">
        <f>'2'!AM37</f>
        <v>0.14534501589564613</v>
      </c>
      <c r="AC50" s="6">
        <f>'2'!AO37</f>
        <v>0.20345351812561382</v>
      </c>
      <c r="AD50" s="6">
        <f>'3'!M37</f>
        <v>0.51969206699129611</v>
      </c>
      <c r="AE50" s="6">
        <f>'8'!U36</f>
        <v>0.42183655506040207</v>
      </c>
      <c r="AF50" s="6">
        <f t="shared" si="50"/>
        <v>0.55452123457035529</v>
      </c>
      <c r="AG50" s="225">
        <f t="shared" si="51"/>
        <v>0.57842049513448068</v>
      </c>
      <c r="AH50" s="6">
        <f>'1'!AW37</f>
        <v>0.63363175641768577</v>
      </c>
      <c r="AI50" s="6">
        <f>'1'!AY37</f>
        <v>0.70564457934927516</v>
      </c>
      <c r="AJ50" s="6">
        <f>'2'!AW37</f>
        <v>0.17193961084009082</v>
      </c>
      <c r="AK50" s="6">
        <f>'2'!AY37</f>
        <v>0.24849563158192434</v>
      </c>
      <c r="AL50" s="6">
        <f>'3'!P37</f>
        <v>0.52412016906620829</v>
      </c>
      <c r="AM50" s="6">
        <f>'8'!Z36</f>
        <v>0.4079427349303148</v>
      </c>
      <c r="AN50" s="6">
        <f t="shared" si="52"/>
        <v>0.50366238965021415</v>
      </c>
      <c r="AO50" s="225">
        <f t="shared" si="53"/>
        <v>0.54012312089703329</v>
      </c>
      <c r="AP50" s="6">
        <f>'1'!BG37</f>
        <v>0.64659036560507754</v>
      </c>
      <c r="AQ50" s="6">
        <f>'1'!BI37</f>
        <v>0.71638415463021621</v>
      </c>
      <c r="AR50" s="6">
        <f>'2'!BG37</f>
        <v>0.30869088787868881</v>
      </c>
      <c r="AS50" s="6">
        <f>'2'!BI37</f>
        <v>0.4386790605164288</v>
      </c>
      <c r="AT50" s="6">
        <f>'3'!S37</f>
        <v>0.51070046958246396</v>
      </c>
      <c r="AU50" s="6">
        <f>'8'!AE36</f>
        <v>0.50303136423723038</v>
      </c>
      <c r="AV50" s="6">
        <f t="shared" si="54"/>
        <v>0.54293819348482342</v>
      </c>
      <c r="AW50" s="225">
        <f t="shared" si="55"/>
        <v>0.58385452635865298</v>
      </c>
      <c r="AX50" s="6">
        <f>'1'!BQ37</f>
        <v>0.79483981571658713</v>
      </c>
      <c r="AY50" s="6">
        <f>'1'!BS37</f>
        <v>0.83142631216999185</v>
      </c>
      <c r="AZ50" s="6">
        <f>'2'!BQ37</f>
        <v>0.30481043567070354</v>
      </c>
      <c r="BA50" s="6">
        <f>'2'!BS37</f>
        <v>0.43402642880597064</v>
      </c>
      <c r="BB50" s="6">
        <f>'3'!V37</f>
        <v>0.47008879348934896</v>
      </c>
      <c r="BC50" s="6">
        <f>'8'!AJ36</f>
        <v>0.49616117392038117</v>
      </c>
      <c r="BD50" s="6">
        <f t="shared" si="56"/>
        <v>0.5899794617061378</v>
      </c>
      <c r="BE50" s="225">
        <f t="shared" si="57"/>
        <v>0.61753565960102641</v>
      </c>
      <c r="BF50" s="6">
        <f>'1'!CA37</f>
        <v>0.73859375473951816</v>
      </c>
      <c r="BG50" s="6">
        <f>'1'!CC37</f>
        <v>0.78937784304477621</v>
      </c>
      <c r="BH50" s="6">
        <f>'2'!CA37</f>
        <v>0.30103864527542812</v>
      </c>
      <c r="BI50" s="6">
        <f>'2'!CC37</f>
        <v>0.42946973962966478</v>
      </c>
      <c r="BJ50" s="6">
        <f>'3'!Y37</f>
        <v>0.4726150274377377</v>
      </c>
      <c r="BK50" s="6">
        <f>'8'!AO36</f>
        <v>0.54466552766723542</v>
      </c>
      <c r="BL50" s="6">
        <f t="shared" si="58"/>
        <v>0.57986150519959334</v>
      </c>
      <c r="BM50" s="225">
        <f t="shared" si="59"/>
        <v>0.61301824995712018</v>
      </c>
      <c r="BN50" s="6">
        <f>'1'!CK37</f>
        <v>0.67723130397161113</v>
      </c>
      <c r="BO50" s="6">
        <f>'1'!CM37</f>
        <v>0.74131248202365896</v>
      </c>
      <c r="BP50" s="6">
        <f>'2'!CK37</f>
        <v>0.3635760049782768</v>
      </c>
      <c r="BQ50" s="6">
        <f>'2'!CM37</f>
        <v>0.50093934926893879</v>
      </c>
      <c r="BR50" s="6">
        <f>'3'!AB37</f>
        <v>0.62246673118299145</v>
      </c>
      <c r="BS50" s="6">
        <f>'8'!AT36</f>
        <v>0.64237390248812298</v>
      </c>
      <c r="BT50" s="6">
        <f t="shared" si="60"/>
        <v>0.62346028050425073</v>
      </c>
      <c r="BU50" s="225">
        <f t="shared" si="61"/>
        <v>0.66282908615413605</v>
      </c>
      <c r="BV50" s="6">
        <f>'1'!CU37</f>
        <v>0.85960579913503132</v>
      </c>
      <c r="BW50" s="6">
        <f>'1'!CW37</f>
        <v>0.87767763262886833</v>
      </c>
      <c r="BX50" s="6">
        <f>'2'!CU37</f>
        <v>0.20498143386914658</v>
      </c>
      <c r="BY50" s="6">
        <f>'2'!CW37</f>
        <v>0.30017898457435471</v>
      </c>
      <c r="BZ50" s="6">
        <f>'3'!AE37</f>
        <v>0.71818065548128518</v>
      </c>
      <c r="CA50" s="6">
        <f>'8'!AY36</f>
        <v>0.67356880436548849</v>
      </c>
      <c r="CB50" s="6">
        <f t="shared" si="62"/>
        <v>0.71227782800262063</v>
      </c>
      <c r="CC50" s="225">
        <f t="shared" si="63"/>
        <v>0.72902631647067617</v>
      </c>
      <c r="CD50" s="6">
        <f>'1'!DE37</f>
        <v>0.80223120274068949</v>
      </c>
      <c r="CE50" s="6">
        <f>'1'!DG37</f>
        <v>0.83681819436597471</v>
      </c>
      <c r="CF50" s="6">
        <f>'2'!DE37</f>
        <v>0.36743496463316999</v>
      </c>
      <c r="CG50" s="6">
        <f>'2'!DG37</f>
        <v>0.50508625467624557</v>
      </c>
      <c r="CH50" s="6">
        <f>'3'!AH37</f>
        <v>0.49981049712489589</v>
      </c>
      <c r="CI50" s="6">
        <f>'8'!BD36</f>
        <v>0.57699403339637279</v>
      </c>
      <c r="CJ50" s="6">
        <f t="shared" si="64"/>
        <v>0.62683711018990995</v>
      </c>
      <c r="CK50" s="225">
        <f t="shared" si="65"/>
        <v>0.65443703584433166</v>
      </c>
    </row>
    <row r="51" spans="1:89" x14ac:dyDescent="0.2">
      <c r="A51" s="1">
        <v>2013</v>
      </c>
      <c r="B51" s="6">
        <f>'1'!I38</f>
        <v>0.74991176310770435</v>
      </c>
      <c r="C51" s="6">
        <f>'1'!K38</f>
        <v>0.7979875249345062</v>
      </c>
      <c r="D51" s="6">
        <f>'2'!I38</f>
        <v>0.32942641231037822</v>
      </c>
      <c r="E51" s="6">
        <f>'2'!K38</f>
        <v>0.46295539266775104</v>
      </c>
      <c r="F51" s="6">
        <f>'3'!D38</f>
        <v>0.50877197288702747</v>
      </c>
      <c r="G51" s="6">
        <f>'8'!F37</f>
        <v>0.56093772645721984</v>
      </c>
      <c r="H51" s="6">
        <f t="shared" si="44"/>
        <v>0.60033477131018143</v>
      </c>
      <c r="I51" s="225">
        <f t="shared" si="45"/>
        <v>0.63291797407663941</v>
      </c>
      <c r="J51" s="6">
        <f>'1'!S38</f>
        <v>0.67251202325565729</v>
      </c>
      <c r="K51" s="6">
        <f>'1'!U38</f>
        <v>0.73751476317184206</v>
      </c>
      <c r="L51" s="6">
        <f>'2'!S38</f>
        <v>0.59888801505270373</v>
      </c>
      <c r="M51" s="6">
        <f>'2'!U38</f>
        <v>0.71302892069453783</v>
      </c>
      <c r="N51" s="6">
        <f>'3'!G38</f>
        <v>0.62647784511398963</v>
      </c>
      <c r="O51" s="6">
        <f>'8'!K37</f>
        <v>0.57086382283868442</v>
      </c>
      <c r="P51" s="6">
        <f t="shared" si="46"/>
        <v>0.62822902779570189</v>
      </c>
      <c r="Q51" s="225">
        <f t="shared" si="47"/>
        <v>0.66564421432635912</v>
      </c>
      <c r="R51" s="6">
        <f>'1'!AC38</f>
        <v>0.64183423568285314</v>
      </c>
      <c r="S51" s="6">
        <f>'1'!AE38</f>
        <v>0.7124563376850116</v>
      </c>
      <c r="T51" s="6">
        <f>'2'!AC38</f>
        <v>0.19713418016346337</v>
      </c>
      <c r="U51" s="6">
        <f>'2'!AE38</f>
        <v>0.28829590576552966</v>
      </c>
      <c r="V51" s="6">
        <f>'3'!J38</f>
        <v>0.56543810209498746</v>
      </c>
      <c r="W51" s="6">
        <f>'8'!P37</f>
        <v>0.46321163639435298</v>
      </c>
      <c r="X51" s="6">
        <f t="shared" si="48"/>
        <v>0.53360954691182272</v>
      </c>
      <c r="Y51" s="225">
        <f t="shared" si="49"/>
        <v>0.57097456027289273</v>
      </c>
      <c r="Z51" s="6">
        <f>'1'!AM38</f>
        <v>0.7546712459154391</v>
      </c>
      <c r="AA51" s="6">
        <f>'1'!AO38</f>
        <v>0.80158527105058897</v>
      </c>
      <c r="AB51" s="6">
        <f>'2'!AM38</f>
        <v>0.14718258084653929</v>
      </c>
      <c r="AC51" s="6">
        <f>'2'!AO38</f>
        <v>0.20667522714690417</v>
      </c>
      <c r="AD51" s="6">
        <f>'3'!M38</f>
        <v>0.52025047166597205</v>
      </c>
      <c r="AE51" s="6">
        <f>'8'!U37</f>
        <v>0.43838144176748112</v>
      </c>
      <c r="AF51" s="6">
        <f t="shared" si="50"/>
        <v>0.5562447348091929</v>
      </c>
      <c r="AG51" s="225">
        <f t="shared" si="51"/>
        <v>0.58095960949328929</v>
      </c>
      <c r="AH51" s="6">
        <f>'1'!AW38</f>
        <v>0.62286376460730619</v>
      </c>
      <c r="AI51" s="6">
        <f>'1'!AY38</f>
        <v>0.6966286504826289</v>
      </c>
      <c r="AJ51" s="6">
        <f>'2'!AW38</f>
        <v>0.17015815478509083</v>
      </c>
      <c r="AK51" s="6">
        <f>'2'!AY38</f>
        <v>0.24558041940173586</v>
      </c>
      <c r="AL51" s="6">
        <f>'3'!P38</f>
        <v>0.57281753698403937</v>
      </c>
      <c r="AM51" s="6">
        <f>'8'!Z37</f>
        <v>0.45084451276814408</v>
      </c>
      <c r="AN51" s="6">
        <f t="shared" si="52"/>
        <v>0.52207683375947744</v>
      </c>
      <c r="AO51" s="225">
        <f t="shared" si="53"/>
        <v>0.55912501457127106</v>
      </c>
      <c r="AP51" s="6">
        <f>'1'!BG38</f>
        <v>0.64421561953882078</v>
      </c>
      <c r="AQ51" s="6">
        <f>'1'!BI38</f>
        <v>0.71442498587015635</v>
      </c>
      <c r="AR51" s="6">
        <f>'2'!BG38</f>
        <v>0.31162490610208249</v>
      </c>
      <c r="AS51" s="6">
        <f>'2'!BI38</f>
        <v>0.44217346445875155</v>
      </c>
      <c r="AT51" s="6">
        <f>'3'!S38</f>
        <v>0.53512501361177067</v>
      </c>
      <c r="AU51" s="6">
        <f>'8'!AE37</f>
        <v>0.53293658141776823</v>
      </c>
      <c r="AV51" s="6">
        <f t="shared" si="54"/>
        <v>0.55586413718312133</v>
      </c>
      <c r="AW51" s="225">
        <f t="shared" si="55"/>
        <v>0.59700273955132244</v>
      </c>
      <c r="AX51" s="6">
        <f>'1'!BQ38</f>
        <v>0.78814737978775662</v>
      </c>
      <c r="AY51" s="6">
        <f>'1'!BS38</f>
        <v>0.82651817147668416</v>
      </c>
      <c r="AZ51" s="6">
        <f>'2'!BQ38</f>
        <v>0.30956923098511369</v>
      </c>
      <c r="BA51" s="6">
        <f>'2'!BS38</f>
        <v>0.43972726915096277</v>
      </c>
      <c r="BB51" s="6">
        <f>'3'!V38</f>
        <v>0.4864018308251512</v>
      </c>
      <c r="BC51" s="6">
        <f>'8'!AJ37</f>
        <v>0.51400266268377603</v>
      </c>
      <c r="BD51" s="6">
        <f t="shared" si="56"/>
        <v>0.59631699839084584</v>
      </c>
      <c r="BE51" s="225">
        <f t="shared" si="57"/>
        <v>0.62468111888300182</v>
      </c>
      <c r="BF51" s="6">
        <f>'1'!CA38</f>
        <v>0.73200530888924742</v>
      </c>
      <c r="BG51" s="6">
        <f>'1'!CC38</f>
        <v>0.78433036024059377</v>
      </c>
      <c r="BH51" s="6">
        <f>'2'!CA38</f>
        <v>0.30149020629036166</v>
      </c>
      <c r="BI51" s="6">
        <f>'2'!CC38</f>
        <v>0.43001707013627299</v>
      </c>
      <c r="BJ51" s="6">
        <f>'3'!Y38</f>
        <v>0.50428274940199835</v>
      </c>
      <c r="BK51" s="6">
        <f>'8'!AO37</f>
        <v>0.58233793149587854</v>
      </c>
      <c r="BL51" s="6">
        <f t="shared" si="58"/>
        <v>0.59460631440920442</v>
      </c>
      <c r="BM51" s="225">
        <f t="shared" si="59"/>
        <v>0.62838902133433405</v>
      </c>
      <c r="BN51" s="6">
        <f>'1'!CK38</f>
        <v>0.6699726126717741</v>
      </c>
      <c r="BO51" s="6">
        <f>'1'!CM38</f>
        <v>0.73546503527536689</v>
      </c>
      <c r="BP51" s="6">
        <f>'2'!CK38</f>
        <v>0.33568435822465054</v>
      </c>
      <c r="BQ51" s="6">
        <f>'2'!CM38</f>
        <v>0.47009571941923584</v>
      </c>
      <c r="BR51" s="6">
        <f>'3'!AB38</f>
        <v>0.5719706342733436</v>
      </c>
      <c r="BS51" s="6">
        <f>'8'!AT37</f>
        <v>0.66331624571057879</v>
      </c>
      <c r="BT51" s="6">
        <f t="shared" si="60"/>
        <v>0.61037920088715536</v>
      </c>
      <c r="BU51" s="225">
        <f t="shared" si="61"/>
        <v>0.65001730604805097</v>
      </c>
      <c r="BV51" s="6">
        <f>'1'!CU38</f>
        <v>0.85686894017948212</v>
      </c>
      <c r="BW51" s="6">
        <f>'1'!CW38</f>
        <v>0.8757673781294768</v>
      </c>
      <c r="BX51" s="6">
        <f>'2'!CU38</f>
        <v>0.21880900766013889</v>
      </c>
      <c r="BY51" s="6">
        <f>'2'!CW38</f>
        <v>0.32056958664968821</v>
      </c>
      <c r="BZ51" s="6">
        <f>'3'!AE38</f>
        <v>0.67257088197866</v>
      </c>
      <c r="CA51" s="6">
        <f>'8'!AY37</f>
        <v>0.69246560633664633</v>
      </c>
      <c r="CB51" s="6">
        <f t="shared" si="62"/>
        <v>0.70588759891663333</v>
      </c>
      <c r="CC51" s="225">
        <f t="shared" si="63"/>
        <v>0.72362303199558609</v>
      </c>
      <c r="CD51" s="6">
        <f>'1'!DE38</f>
        <v>0.7911581977156239</v>
      </c>
      <c r="CE51" s="6">
        <f>'1'!DG38</f>
        <v>0.82872935430968853</v>
      </c>
      <c r="CF51" s="6">
        <f>'2'!DE38</f>
        <v>0.37452279988724857</v>
      </c>
      <c r="CG51" s="6">
        <f>'2'!DG38</f>
        <v>0.51263013543604075</v>
      </c>
      <c r="CH51" s="6">
        <f>'3'!AH38</f>
        <v>0.40506861101500335</v>
      </c>
      <c r="CI51" s="6">
        <f>'8'!BD37</f>
        <v>0.59587389543567126</v>
      </c>
      <c r="CJ51" s="6">
        <f t="shared" si="64"/>
        <v>0.60415118568764314</v>
      </c>
      <c r="CK51" s="225">
        <f t="shared" si="65"/>
        <v>0.63299038188014811</v>
      </c>
    </row>
    <row r="52" spans="1:89" x14ac:dyDescent="0.2">
      <c r="A52" s="1">
        <v>2014</v>
      </c>
      <c r="B52" s="6">
        <f>'1'!I39</f>
        <v>0.75079691385967307</v>
      </c>
      <c r="C52" s="6">
        <f>'1'!K39</f>
        <v>0.7986576365728234</v>
      </c>
      <c r="D52" s="6">
        <f>'2'!I39</f>
        <v>0.34227853554385962</v>
      </c>
      <c r="E52" s="6">
        <f>'2'!K39</f>
        <v>0.47753013910302289</v>
      </c>
      <c r="F52" s="6">
        <f>'3'!D39</f>
        <v>0.55310671995750627</v>
      </c>
      <c r="G52" s="6">
        <f>'8'!F38</f>
        <v>0.55200009991617405</v>
      </c>
      <c r="H52" s="6">
        <f t="shared" si="44"/>
        <v>0.61082332406667528</v>
      </c>
      <c r="I52" s="225">
        <f t="shared" si="45"/>
        <v>0.64349277350785172</v>
      </c>
      <c r="J52" s="6">
        <f>'1'!S39</f>
        <v>0.66797513560123489</v>
      </c>
      <c r="K52" s="6">
        <f>'1'!U39</f>
        <v>0.73384967267250834</v>
      </c>
      <c r="L52" s="6">
        <f>'2'!S39</f>
        <v>0.51708352276286307</v>
      </c>
      <c r="M52" s="6">
        <f>'2'!U39</f>
        <v>0.64735355137004613</v>
      </c>
      <c r="N52" s="6">
        <f>'3'!G39</f>
        <v>0.61884675479353735</v>
      </c>
      <c r="O52" s="6">
        <f>'8'!K38</f>
        <v>0.5162221966138909</v>
      </c>
      <c r="P52" s="6">
        <f t="shared" si="46"/>
        <v>0.60266564436863734</v>
      </c>
      <c r="Q52" s="225">
        <f t="shared" si="47"/>
        <v>0.64204246205786508</v>
      </c>
      <c r="R52" s="6">
        <f>'1'!AC39</f>
        <v>0.63690646533964179</v>
      </c>
      <c r="S52" s="6">
        <f>'1'!AE39</f>
        <v>0.70836983534010323</v>
      </c>
      <c r="T52" s="6">
        <f>'2'!AC39</f>
        <v>0.20025186856128679</v>
      </c>
      <c r="U52" s="6">
        <f>'2'!AE39</f>
        <v>0.293044826654696</v>
      </c>
      <c r="V52" s="6">
        <f>'3'!J39</f>
        <v>0.66901129149645333</v>
      </c>
      <c r="W52" s="6">
        <f>'8'!P38</f>
        <v>0.48547454018787556</v>
      </c>
      <c r="X52" s="6">
        <f t="shared" si="48"/>
        <v>0.56340923091306772</v>
      </c>
      <c r="Y52" s="225">
        <f t="shared" si="49"/>
        <v>0.60127387472259319</v>
      </c>
      <c r="Z52" s="6">
        <f>'1'!AM39</f>
        <v>0.7534370844439543</v>
      </c>
      <c r="AA52" s="6">
        <f>'1'!AO39</f>
        <v>0.80065364225204949</v>
      </c>
      <c r="AB52" s="6">
        <f>'2'!AM39</f>
        <v>0.14712565155766971</v>
      </c>
      <c r="AC52" s="6">
        <f>'2'!AO39</f>
        <v>0.20657567146876657</v>
      </c>
      <c r="AD52" s="6">
        <f>'3'!M39</f>
        <v>0.55309691709834952</v>
      </c>
      <c r="AE52" s="6">
        <f>'8'!U38</f>
        <v>0.38492012500927841</v>
      </c>
      <c r="AF52" s="6">
        <f t="shared" si="50"/>
        <v>0.55059165946025568</v>
      </c>
      <c r="AG52" s="225">
        <f t="shared" si="51"/>
        <v>0.57542328457460346</v>
      </c>
      <c r="AH52" s="6">
        <f>'1'!AW39</f>
        <v>0.62348581394399438</v>
      </c>
      <c r="AI52" s="6">
        <f>'1'!AY39</f>
        <v>0.69715178532311239</v>
      </c>
      <c r="AJ52" s="6">
        <f>'2'!AW39</f>
        <v>0.1678643664903737</v>
      </c>
      <c r="AK52" s="6">
        <f>'2'!AY39</f>
        <v>0.24180613500742099</v>
      </c>
      <c r="AL52" s="6">
        <f>'3'!P39</f>
        <v>0.56772498722545284</v>
      </c>
      <c r="AM52" s="6">
        <f>'8'!Z38</f>
        <v>0.44101597794871256</v>
      </c>
      <c r="AN52" s="6">
        <f t="shared" si="52"/>
        <v>0.51836600352017648</v>
      </c>
      <c r="AO52" s="225">
        <f t="shared" si="53"/>
        <v>0.5552265689235284</v>
      </c>
      <c r="AP52" s="6">
        <f>'1'!BG39</f>
        <v>0.64600396477452993</v>
      </c>
      <c r="AQ52" s="6">
        <f>'1'!BI39</f>
        <v>0.71590074291906658</v>
      </c>
      <c r="AR52" s="6">
        <f>'2'!BG39</f>
        <v>0.31172665940020283</v>
      </c>
      <c r="AS52" s="6">
        <f>'2'!BI39</f>
        <v>0.4422942930290551</v>
      </c>
      <c r="AT52" s="6">
        <f>'3'!S39</f>
        <v>0.62037418401773392</v>
      </c>
      <c r="AU52" s="6">
        <f>'8'!AE38</f>
        <v>0.54156468903738308</v>
      </c>
      <c r="AV52" s="6">
        <f t="shared" si="54"/>
        <v>0.58005897011361152</v>
      </c>
      <c r="AW52" s="225">
        <f t="shared" si="55"/>
        <v>0.62107444473431139</v>
      </c>
      <c r="AX52" s="6">
        <f>'1'!BQ39</f>
        <v>0.79183368309534641</v>
      </c>
      <c r="AY52" s="6">
        <f>'1'!BS39</f>
        <v>0.82922474408017932</v>
      </c>
      <c r="AZ52" s="6">
        <f>'2'!BQ39</f>
        <v>0.30812986640733647</v>
      </c>
      <c r="BA52" s="6">
        <f>'2'!BS39</f>
        <v>0.43800859538546277</v>
      </c>
      <c r="BB52" s="6">
        <f>'3'!V39</f>
        <v>0.53104653066251417</v>
      </c>
      <c r="BC52" s="6">
        <f>'8'!AJ38</f>
        <v>0.52594546381559126</v>
      </c>
      <c r="BD52" s="6">
        <f t="shared" si="56"/>
        <v>0.61179445849839864</v>
      </c>
      <c r="BE52" s="225">
        <f t="shared" si="57"/>
        <v>0.63973875579014439</v>
      </c>
      <c r="BF52" s="6">
        <f>'1'!CA39</f>
        <v>0.7149407096473076</v>
      </c>
      <c r="BG52" s="6">
        <f>'1'!CC39</f>
        <v>0.77113286608303377</v>
      </c>
      <c r="BH52" s="6">
        <f>'2'!CA39</f>
        <v>0.30098910728520051</v>
      </c>
      <c r="BI52" s="6">
        <f>'2'!CC39</f>
        <v>0.42940966538663994</v>
      </c>
      <c r="BJ52" s="6">
        <f>'3'!Y39</f>
        <v>0.56799634163500778</v>
      </c>
      <c r="BK52" s="6">
        <f>'8'!AO38</f>
        <v>0.53206206476608664</v>
      </c>
      <c r="BL52" s="6">
        <f t="shared" si="58"/>
        <v>0.59108979618771673</v>
      </c>
      <c r="BM52" s="225">
        <f t="shared" si="59"/>
        <v>0.62640871457215108</v>
      </c>
      <c r="BN52" s="6">
        <f>'1'!CK39</f>
        <v>0.67175949939054591</v>
      </c>
      <c r="BO52" s="6">
        <f>'1'!CM39</f>
        <v>0.73690780478972107</v>
      </c>
      <c r="BP52" s="6">
        <f>'2'!CK39</f>
        <v>0.34002788331088346</v>
      </c>
      <c r="BQ52" s="6">
        <f>'2'!CM39</f>
        <v>0.47500289860880152</v>
      </c>
      <c r="BR52" s="6">
        <f>'3'!AB39</f>
        <v>0.60627567146976513</v>
      </c>
      <c r="BS52" s="6">
        <f>'8'!AT38</f>
        <v>0.63035223747278146</v>
      </c>
      <c r="BT52" s="6">
        <f t="shared" si="60"/>
        <v>0.61186356532294339</v>
      </c>
      <c r="BU52" s="225">
        <f t="shared" si="61"/>
        <v>0.65142038901240529</v>
      </c>
      <c r="BV52" s="6">
        <f>'1'!CU39</f>
        <v>0.85425965659539183</v>
      </c>
      <c r="BW52" s="6">
        <f>'1'!CW39</f>
        <v>0.87394263918843862</v>
      </c>
      <c r="BX52" s="6">
        <f>'2'!CU39</f>
        <v>0.25136235294051323</v>
      </c>
      <c r="BY52" s="6">
        <f>'2'!CW39</f>
        <v>0.36603736130492442</v>
      </c>
      <c r="BZ52" s="6">
        <f>'3'!AE39</f>
        <v>0.67413661455783636</v>
      </c>
      <c r="CA52" s="6">
        <f>'8'!AY38</f>
        <v>0.65502107242548013</v>
      </c>
      <c r="CB52" s="6">
        <f t="shared" si="62"/>
        <v>0.69912951967803716</v>
      </c>
      <c r="CC52" s="225">
        <f t="shared" si="63"/>
        <v>0.71847021355169693</v>
      </c>
      <c r="CD52" s="6">
        <f>'1'!DE39</f>
        <v>0.79115964789268733</v>
      </c>
      <c r="CE52" s="6">
        <f>'1'!DG39</f>
        <v>0.82873041811799208</v>
      </c>
      <c r="CF52" s="6">
        <f>'2'!DE39</f>
        <v>0.37927130583766983</v>
      </c>
      <c r="CG52" s="6">
        <f>'2'!DG39</f>
        <v>0.51763236768689258</v>
      </c>
      <c r="CH52" s="6">
        <f>'3'!AH39</f>
        <v>0.46746803155847394</v>
      </c>
      <c r="CI52" s="6">
        <f>'8'!BD38</f>
        <v>0.57210048869540464</v>
      </c>
      <c r="CJ52" s="6">
        <f t="shared" si="64"/>
        <v>0.61428311980431149</v>
      </c>
      <c r="CK52" s="225">
        <f t="shared" si="65"/>
        <v>0.64314753407935576</v>
      </c>
    </row>
    <row r="53" spans="1:89" x14ac:dyDescent="0.2">
      <c r="A53" s="1">
        <v>2015</v>
      </c>
      <c r="B53" s="6">
        <f>'1'!I40</f>
        <v>0.75085791960538839</v>
      </c>
      <c r="C53" s="6">
        <f>'1'!K40</f>
        <v>0.79870380440190114</v>
      </c>
      <c r="D53" s="6">
        <f>'2'!I40</f>
        <v>0.31078246336955567</v>
      </c>
      <c r="E53" s="6">
        <f>'2'!K40</f>
        <v>0.44117217001755793</v>
      </c>
      <c r="F53" s="6">
        <f>'3'!D40</f>
        <v>0.51043896257886268</v>
      </c>
      <c r="G53" s="6">
        <f>'8'!F39</f>
        <v>0.55795276171329755</v>
      </c>
      <c r="H53" s="6">
        <f t="shared" si="44"/>
        <v>0.598519345252151</v>
      </c>
      <c r="I53" s="225">
        <f t="shared" si="45"/>
        <v>0.63069666983555639</v>
      </c>
      <c r="J53" s="6">
        <f>'1'!S40</f>
        <v>0.65823316019751121</v>
      </c>
      <c r="K53" s="6">
        <f>'1'!U40</f>
        <v>0.72593232684417808</v>
      </c>
      <c r="L53" s="6">
        <f>'2'!S40</f>
        <v>0.44407202144750568</v>
      </c>
      <c r="M53" s="6">
        <f>'2'!U40</f>
        <v>0.58208020563112017</v>
      </c>
      <c r="N53" s="6">
        <f>'3'!G40</f>
        <v>0.56153523768159475</v>
      </c>
      <c r="O53" s="6">
        <f>'8'!K39</f>
        <v>0.52071850612772663</v>
      </c>
      <c r="P53" s="6">
        <f t="shared" si="46"/>
        <v>0.57826390217608536</v>
      </c>
      <c r="Q53" s="225">
        <f t="shared" si="47"/>
        <v>0.6191443872531136</v>
      </c>
      <c r="R53" s="6">
        <f>'1'!AC40</f>
        <v>0.6313426115231161</v>
      </c>
      <c r="S53" s="6">
        <f>'1'!AE40</f>
        <v>0.70373494096789402</v>
      </c>
      <c r="T53" s="6">
        <f>'2'!AC40</f>
        <v>0.20606168926290386</v>
      </c>
      <c r="U53" s="6">
        <f>'2'!AE40</f>
        <v>0.30179679630943979</v>
      </c>
      <c r="V53" s="6">
        <f>'3'!J40</f>
        <v>0.64775583912555146</v>
      </c>
      <c r="W53" s="6">
        <f>'8'!P39</f>
        <v>0.49517179237608228</v>
      </c>
      <c r="X53" s="6">
        <f t="shared" si="48"/>
        <v>0.5588751214109452</v>
      </c>
      <c r="Y53" s="225">
        <f t="shared" si="49"/>
        <v>0.59740556389350996</v>
      </c>
      <c r="Z53" s="6">
        <f>'1'!AM40</f>
        <v>0.73594995817318554</v>
      </c>
      <c r="AA53" s="6">
        <f>'1'!AO40</f>
        <v>0.78735557168652082</v>
      </c>
      <c r="AB53" s="6">
        <f>'2'!AM40</f>
        <v>0.15097245836163137</v>
      </c>
      <c r="AC53" s="6">
        <f>'2'!AO40</f>
        <v>0.21326645546763676</v>
      </c>
      <c r="AD53" s="6">
        <f>'3'!M40</f>
        <v>0.48807407848118034</v>
      </c>
      <c r="AE53" s="6">
        <f>'8'!U39</f>
        <v>0.38998192691583256</v>
      </c>
      <c r="AF53" s="6">
        <f t="shared" si="50"/>
        <v>0.52899123045469054</v>
      </c>
      <c r="AG53" s="225">
        <f t="shared" si="51"/>
        <v>0.55578287557062522</v>
      </c>
      <c r="AH53" s="6">
        <f>'1'!AW40</f>
        <v>0.61372784574868799</v>
      </c>
      <c r="AI53" s="6">
        <f>'1'!AY40</f>
        <v>0.68891261367634682</v>
      </c>
      <c r="AJ53" s="6">
        <f>'2'!AW40</f>
        <v>0.16978699530714234</v>
      </c>
      <c r="AK53" s="6">
        <f>'2'!AY40</f>
        <v>0.24497128470493043</v>
      </c>
      <c r="AL53" s="6">
        <f>'3'!P40</f>
        <v>0.49577804239387008</v>
      </c>
      <c r="AM53" s="6">
        <f>'8'!Z39</f>
        <v>0.42332870097988434</v>
      </c>
      <c r="AN53" s="6">
        <f t="shared" si="52"/>
        <v>0.49224652367362803</v>
      </c>
      <c r="AO53" s="225">
        <f t="shared" si="53"/>
        <v>0.52983885978447043</v>
      </c>
      <c r="AP53" s="6">
        <f>'1'!BG40</f>
        <v>0.63986807708523685</v>
      </c>
      <c r="AQ53" s="6">
        <f>'1'!BI40</f>
        <v>0.71082791602280748</v>
      </c>
      <c r="AR53" s="6">
        <f>'2'!BG40</f>
        <v>0.31936870640610548</v>
      </c>
      <c r="AS53" s="6">
        <f>'2'!BI40</f>
        <v>0.45130109376087035</v>
      </c>
      <c r="AT53" s="6">
        <f>'3'!S40</f>
        <v>0.5402079202707557</v>
      </c>
      <c r="AU53" s="6">
        <f>'8'!AE39</f>
        <v>0.55720534032976332</v>
      </c>
      <c r="AV53" s="6">
        <f t="shared" si="54"/>
        <v>0.56223741662483506</v>
      </c>
      <c r="AW53" s="225">
        <f t="shared" si="55"/>
        <v>0.60381459093533973</v>
      </c>
      <c r="AX53" s="6">
        <f>'1'!BQ40</f>
        <v>0.79799540011043069</v>
      </c>
      <c r="AY53" s="6">
        <f>'1'!BS40</f>
        <v>0.8337319407040692</v>
      </c>
      <c r="AZ53" s="6">
        <f>'2'!BQ40</f>
        <v>0.3216210950044236</v>
      </c>
      <c r="BA53" s="6">
        <f>'2'!BS40</f>
        <v>0.45393049291009485</v>
      </c>
      <c r="BB53" s="6">
        <f>'3'!V40</f>
        <v>0.49921291770861631</v>
      </c>
      <c r="BC53" s="6">
        <f>'8'!AJ39</f>
        <v>0.53321472741498055</v>
      </c>
      <c r="BD53" s="6">
        <f t="shared" si="56"/>
        <v>0.60946718082551388</v>
      </c>
      <c r="BE53" s="225">
        <f t="shared" si="57"/>
        <v>0.63699273685353641</v>
      </c>
      <c r="BF53" s="6">
        <f>'1'!CA40</f>
        <v>0.71157104477486555</v>
      </c>
      <c r="BG53" s="6">
        <f>'1'!CC40</f>
        <v>0.76850533964415901</v>
      </c>
      <c r="BH53" s="6">
        <f>'2'!CA40</f>
        <v>0.31519852064624831</v>
      </c>
      <c r="BI53" s="6">
        <f>'2'!CC40</f>
        <v>0.44640270394547021</v>
      </c>
      <c r="BJ53" s="6">
        <f>'3'!Y40</f>
        <v>0.53072674827634758</v>
      </c>
      <c r="BK53" s="6">
        <f>'8'!AO39</f>
        <v>0.53241244251400444</v>
      </c>
      <c r="BL53" s="6">
        <f t="shared" si="58"/>
        <v>0.58193306767215902</v>
      </c>
      <c r="BM53" s="225">
        <f t="shared" si="59"/>
        <v>0.61782720394979873</v>
      </c>
      <c r="BN53" s="6">
        <f>'1'!CK40</f>
        <v>0.67824670374225848</v>
      </c>
      <c r="BO53" s="6">
        <f>'1'!CM40</f>
        <v>0.74212764810908927</v>
      </c>
      <c r="BP53" s="6">
        <f>'2'!CK40</f>
        <v>0.18297901017496815</v>
      </c>
      <c r="BQ53" s="6">
        <f>'2'!CM40</f>
        <v>0.26625589577241776</v>
      </c>
      <c r="BR53" s="6">
        <f>'3'!AB40</f>
        <v>0.60712699649161228</v>
      </c>
      <c r="BS53" s="6">
        <f>'8'!AT39</f>
        <v>0.61150056958412602</v>
      </c>
      <c r="BT53" s="6">
        <f t="shared" si="60"/>
        <v>0.59425347403333484</v>
      </c>
      <c r="BU53" s="225">
        <f t="shared" si="61"/>
        <v>0.62813354033981206</v>
      </c>
      <c r="BV53" s="6">
        <f>'1'!CU40</f>
        <v>0.8480922586355869</v>
      </c>
      <c r="BW53" s="6">
        <f>'1'!CW40</f>
        <v>0.86961585075568248</v>
      </c>
      <c r="BX53" s="6">
        <f>'2'!CU40</f>
        <v>0.24590375573891682</v>
      </c>
      <c r="BY53" s="6">
        <f>'2'!CW40</f>
        <v>0.35864635909303427</v>
      </c>
      <c r="BZ53" s="6">
        <f>'3'!AE40</f>
        <v>0.72712001760453515</v>
      </c>
      <c r="CA53" s="6">
        <f>'8'!AY39</f>
        <v>0.6399955385634597</v>
      </c>
      <c r="CB53" s="6">
        <f t="shared" si="62"/>
        <v>0.70560616807012511</v>
      </c>
      <c r="CC53" s="225">
        <f t="shared" si="63"/>
        <v>0.72548986525357506</v>
      </c>
      <c r="CD53" s="6">
        <f>'1'!DE40</f>
        <v>0.79661545143491741</v>
      </c>
      <c r="CE53" s="6">
        <f>'1'!DG40</f>
        <v>0.8327243586954759</v>
      </c>
      <c r="CF53" s="6">
        <f>'2'!DE40</f>
        <v>0.38666851960568766</v>
      </c>
      <c r="CG53" s="6">
        <f>'2'!DG40</f>
        <v>0.52534384646759213</v>
      </c>
      <c r="CH53" s="6">
        <f>'3'!AH40</f>
        <v>0.36745469222846222</v>
      </c>
      <c r="CI53" s="6">
        <f>'8'!BD39</f>
        <v>0.58718193295714527</v>
      </c>
      <c r="CJ53" s="6">
        <f t="shared" si="64"/>
        <v>0.59597218883093761</v>
      </c>
      <c r="CK53" s="225">
        <f t="shared" si="65"/>
        <v>0.6242832844213515</v>
      </c>
    </row>
    <row r="54" spans="1:89" x14ac:dyDescent="0.2">
      <c r="A54" s="1">
        <v>2016</v>
      </c>
      <c r="B54" s="6">
        <f>'1'!I41</f>
        <v>0.74938289680268588</v>
      </c>
      <c r="C54" s="6">
        <f>'1'!K41</f>
        <v>0.79758691952548633</v>
      </c>
      <c r="D54" s="6">
        <f>'2'!I41</f>
        <v>0.30719043469345192</v>
      </c>
      <c r="E54" s="6">
        <f>'2'!K41</f>
        <v>0.4368842436321479</v>
      </c>
      <c r="F54" s="6">
        <f>'3'!D41</f>
        <v>0.57108807425535446</v>
      </c>
      <c r="G54" s="6">
        <f>'8'!F40</f>
        <v>0.51350854976699312</v>
      </c>
      <c r="H54" s="6">
        <f t="shared" si="44"/>
        <v>0.60162135819600648</v>
      </c>
      <c r="I54" s="225">
        <f t="shared" si="45"/>
        <v>0.63387234817899629</v>
      </c>
      <c r="J54" s="6">
        <f>'1'!S41</f>
        <v>0.65307763332121127</v>
      </c>
      <c r="K54" s="6">
        <f>'1'!U41</f>
        <v>0.72171596907244129</v>
      </c>
      <c r="L54" s="6">
        <f>'2'!S41</f>
        <v>0.46222208856704139</v>
      </c>
      <c r="M54" s="6">
        <f>'2'!U41</f>
        <v>0.59897206014293669</v>
      </c>
      <c r="N54" s="6">
        <f>'3'!G41</f>
        <v>0.57848130390933183</v>
      </c>
      <c r="O54" s="6">
        <f>'8'!K40</f>
        <v>0.5013532533003956</v>
      </c>
      <c r="P54" s="6">
        <f t="shared" si="46"/>
        <v>0.57741190148762056</v>
      </c>
      <c r="Q54" s="225">
        <f t="shared" si="47"/>
        <v>0.6185422329457021</v>
      </c>
      <c r="R54" s="6">
        <f>'1'!AC41</f>
        <v>0.63480883659976028</v>
      </c>
      <c r="S54" s="6">
        <f>'1'!AE41</f>
        <v>0.70662504746208965</v>
      </c>
      <c r="T54" s="6">
        <f>'2'!AC41</f>
        <v>0.20965130940571464</v>
      </c>
      <c r="U54" s="6">
        <f>'2'!AE41</f>
        <v>0.30714200503844252</v>
      </c>
      <c r="V54" s="6">
        <f>'3'!J41</f>
        <v>0.65963673120378419</v>
      </c>
      <c r="W54" s="6">
        <f>'8'!P40</f>
        <v>0.46508712109933897</v>
      </c>
      <c r="X54" s="6">
        <f t="shared" si="48"/>
        <v>0.55606962865625642</v>
      </c>
      <c r="Y54" s="225">
        <f t="shared" si="49"/>
        <v>0.59454518256446098</v>
      </c>
      <c r="Z54" s="6">
        <f>'1'!AM41</f>
        <v>0.73408175173779444</v>
      </c>
      <c r="AA54" s="6">
        <f>'1'!AO41</f>
        <v>0.78592399815796787</v>
      </c>
      <c r="AB54" s="6">
        <f>'2'!AM41</f>
        <v>0.15085372715124834</v>
      </c>
      <c r="AC54" s="6">
        <f>'2'!AO41</f>
        <v>0.21306104147535732</v>
      </c>
      <c r="AD54" s="6">
        <f>'3'!M41</f>
        <v>0.47934573870097041</v>
      </c>
      <c r="AE54" s="6">
        <f>'8'!U40</f>
        <v>0.38967001472696927</v>
      </c>
      <c r="AF54" s="6">
        <f t="shared" si="50"/>
        <v>0.52597201176722752</v>
      </c>
      <c r="AG54" s="225">
        <f t="shared" si="51"/>
        <v>0.55292964176770787</v>
      </c>
      <c r="AH54" s="6">
        <f>'1'!AW41</f>
        <v>0.62362986880360727</v>
      </c>
      <c r="AI54" s="6">
        <f>'1'!AY41</f>
        <v>0.69727289301630502</v>
      </c>
      <c r="AJ54" s="6">
        <f>'2'!AW41</f>
        <v>0.16682839485655551</v>
      </c>
      <c r="AK54" s="6">
        <f>'2'!AY41</f>
        <v>0.24009380651071521</v>
      </c>
      <c r="AL54" s="6">
        <f>'3'!P41</f>
        <v>0.62811008846450334</v>
      </c>
      <c r="AM54" s="6">
        <f>'8'!Z40</f>
        <v>0.44129058711404934</v>
      </c>
      <c r="AN54" s="6">
        <f t="shared" si="52"/>
        <v>0.53348495590173661</v>
      </c>
      <c r="AO54" s="225">
        <f t="shared" si="53"/>
        <v>0.57026870675223174</v>
      </c>
      <c r="AP54" s="6">
        <f>'1'!BG41</f>
        <v>0.6446384672618366</v>
      </c>
      <c r="AQ54" s="6">
        <f>'1'!BI41</f>
        <v>0.71477412707691645</v>
      </c>
      <c r="AR54" s="6">
        <f>'2'!BG41</f>
        <v>0.31689305630014142</v>
      </c>
      <c r="AS54" s="6">
        <f>'2'!BI41</f>
        <v>0.44839789900771632</v>
      </c>
      <c r="AT54" s="6">
        <f>'3'!S41</f>
        <v>0.60109914971714895</v>
      </c>
      <c r="AU54" s="6">
        <f>'8'!AE40</f>
        <v>0.51535468641330195</v>
      </c>
      <c r="AV54" s="6">
        <f t="shared" si="54"/>
        <v>0.56865815156736155</v>
      </c>
      <c r="AW54" s="225">
        <f t="shared" si="55"/>
        <v>0.60986289976415098</v>
      </c>
      <c r="AX54" s="6">
        <f>'1'!BQ41</f>
        <v>0.79528561982662049</v>
      </c>
      <c r="AY54" s="6">
        <f>'1'!BS41</f>
        <v>0.83175237346606279</v>
      </c>
      <c r="AZ54" s="6">
        <f>'2'!BQ41</f>
        <v>0.3224378299847655</v>
      </c>
      <c r="BA54" s="6">
        <f>'2'!BS41</f>
        <v>0.45488113589727414</v>
      </c>
      <c r="BB54" s="6">
        <f>'3'!V41</f>
        <v>0.54900320507345235</v>
      </c>
      <c r="BC54" s="6">
        <f>'8'!AJ40</f>
        <v>0.48209195246997577</v>
      </c>
      <c r="BD54" s="6">
        <f t="shared" si="56"/>
        <v>0.60813182031498181</v>
      </c>
      <c r="BE54" s="225">
        <f t="shared" si="57"/>
        <v>0.63596285236200967</v>
      </c>
      <c r="BF54" s="6">
        <f>'1'!CA41</f>
        <v>0.70148398719045513</v>
      </c>
      <c r="BG54" s="6">
        <f>'1'!CC41</f>
        <v>0.76059682074230928</v>
      </c>
      <c r="BH54" s="6">
        <f>'2'!CA41</f>
        <v>0.310518190683227</v>
      </c>
      <c r="BI54" s="6">
        <f>'2'!CC41</f>
        <v>0.44085772614432739</v>
      </c>
      <c r="BJ54" s="6">
        <f>'3'!Y41</f>
        <v>0.56485683129309172</v>
      </c>
      <c r="BK54" s="6">
        <f>'8'!AO40</f>
        <v>0.50219888446332739</v>
      </c>
      <c r="BL54" s="6">
        <f t="shared" si="58"/>
        <v>0.57840934288360957</v>
      </c>
      <c r="BM54" s="225">
        <f t="shared" si="59"/>
        <v>0.6150884298504613</v>
      </c>
      <c r="BN54" s="6">
        <f>'1'!CK41</f>
        <v>0.67669800509298594</v>
      </c>
      <c r="BO54" s="6">
        <f>'1'!CM41</f>
        <v>0.74088407200939421</v>
      </c>
      <c r="BP54" s="6">
        <f>'2'!CK41</f>
        <v>0.10811269505998947</v>
      </c>
      <c r="BQ54" s="6">
        <f>'2'!CM41</f>
        <v>0.13420944284855771</v>
      </c>
      <c r="BR54" s="6">
        <f>'3'!AB41</f>
        <v>0.70019568279775291</v>
      </c>
      <c r="BS54" s="6">
        <f>'8'!AT40</f>
        <v>0.55452141808888877</v>
      </c>
      <c r="BT54" s="6">
        <f t="shared" si="60"/>
        <v>0.59516974676485368</v>
      </c>
      <c r="BU54" s="225">
        <f t="shared" si="61"/>
        <v>0.62345384831027395</v>
      </c>
      <c r="BV54" s="6">
        <f>'1'!CU41</f>
        <v>0.8436095724786673</v>
      </c>
      <c r="BW54" s="6">
        <f>'1'!CW41</f>
        <v>0.86645876344973816</v>
      </c>
      <c r="BX54" s="6">
        <f>'2'!CU41</f>
        <v>0.23228271954401011</v>
      </c>
      <c r="BY54" s="6">
        <f>'2'!CW41</f>
        <v>0.33980217678239427</v>
      </c>
      <c r="BZ54" s="6">
        <f>'3'!AE41</f>
        <v>0.7611185992781081</v>
      </c>
      <c r="CA54" s="6">
        <f>'8'!AY40</f>
        <v>0.55812300577348761</v>
      </c>
      <c r="CB54" s="6">
        <f t="shared" si="62"/>
        <v>0.69048250220876695</v>
      </c>
      <c r="CC54" s="225">
        <f t="shared" si="63"/>
        <v>0.71037412432103364</v>
      </c>
      <c r="CD54" s="6">
        <f>'1'!DE41</f>
        <v>0.78901784097856853</v>
      </c>
      <c r="CE54" s="6">
        <f>'1'!DG41</f>
        <v>0.82715797014697456</v>
      </c>
      <c r="CF54" s="6">
        <f>'2'!DE41</f>
        <v>0.38542624837773654</v>
      </c>
      <c r="CG54" s="6">
        <f>'2'!DG41</f>
        <v>0.52405560514891136</v>
      </c>
      <c r="CH54" s="6">
        <f>'3'!AH41</f>
        <v>0.44020326035532209</v>
      </c>
      <c r="CI54" s="6">
        <f>'8'!BD40</f>
        <v>0.57697314754740092</v>
      </c>
      <c r="CJ54" s="6">
        <f t="shared" si="64"/>
        <v>0.60844386320488186</v>
      </c>
      <c r="CK54" s="225">
        <f t="shared" si="65"/>
        <v>0.63756285054936179</v>
      </c>
    </row>
    <row r="55" spans="1:89" x14ac:dyDescent="0.2">
      <c r="A55" s="1">
        <v>2017</v>
      </c>
      <c r="B55" s="6">
        <f>'1'!I42</f>
        <v>0.77319705026572383</v>
      </c>
      <c r="C55" s="6">
        <f>'1'!K42</f>
        <v>0.81546276885702584</v>
      </c>
      <c r="D55" s="6">
        <f>'2'!I42</f>
        <v>0.3310890981216858</v>
      </c>
      <c r="E55" s="6">
        <f>'2'!K42</f>
        <v>0.46486070598723023</v>
      </c>
      <c r="F55" s="6">
        <f>'3'!D42</f>
        <v>0.57331204440628802</v>
      </c>
      <c r="G55" s="6">
        <f>'8'!F41</f>
        <v>0.51877722197717657</v>
      </c>
      <c r="H55" s="6">
        <f>SUM(0.4*B55,0.1*D55,0.25*F55,0.25*G55)</f>
        <v>0.61541004651432429</v>
      </c>
      <c r="I55" s="225">
        <f>SUM(0.4*C55,0.1*E55,0.25*F55,0.25*G55)</f>
        <v>0.64569349473739956</v>
      </c>
      <c r="J55" s="6">
        <f>'1'!S42</f>
        <v>0.67250909026224315</v>
      </c>
      <c r="K55" s="6">
        <f>'1'!U42</f>
        <v>0.73751239826708603</v>
      </c>
      <c r="L55" s="6">
        <f>'2'!S42</f>
        <v>0.56463490119357496</v>
      </c>
      <c r="M55" s="6">
        <f>'2'!U42</f>
        <v>0.68638634213385852</v>
      </c>
      <c r="N55" s="6">
        <f>'3'!G42</f>
        <v>0.58239610942813103</v>
      </c>
      <c r="O55" s="6">
        <f>'8'!K41</f>
        <v>0.47851314930233951</v>
      </c>
      <c r="P55" s="6">
        <f>SUM(0.4*J55,0.1*L55,0.25*N55,0.25*O55)</f>
        <v>0.5906944409068724</v>
      </c>
      <c r="Q55" s="225">
        <f>SUM(0.4*K55,0.1*M55,0.25*N55,0.25*O55)</f>
        <v>0.62887090820283786</v>
      </c>
      <c r="R55" s="6">
        <f>'1'!AC42</f>
        <v>0.65367424397817275</v>
      </c>
      <c r="S55" s="6">
        <f>'1'!AE42</f>
        <v>0.72220484054484113</v>
      </c>
      <c r="T55" s="6">
        <f>'2'!AC42</f>
        <v>0.21556544371166833</v>
      </c>
      <c r="U55" s="6">
        <f>'2'!AE42</f>
        <v>0.31584747850512607</v>
      </c>
      <c r="V55" s="6">
        <f>'3'!J42</f>
        <v>0.64691160105041434</v>
      </c>
      <c r="W55" s="6">
        <f>'8'!P41</f>
        <v>0.42299392974327077</v>
      </c>
      <c r="X55" s="6">
        <f>SUM(0.4*R55,0.1*T55,0.25*V55,0.25*W55)</f>
        <v>0.5505026246608572</v>
      </c>
      <c r="Y55" s="225">
        <f>SUM(0.4*S55,0.1*U55,0.25*V55,0.25*W55)</f>
        <v>0.58794306676687036</v>
      </c>
      <c r="Z55" s="6">
        <f>'1'!AM42</f>
        <v>0.75546205049194581</v>
      </c>
      <c r="AA55" s="6">
        <f>'1'!AO42</f>
        <v>0.80218175144307624</v>
      </c>
      <c r="AB55" s="6">
        <f>'2'!AM42</f>
        <v>0.15338949984891262</v>
      </c>
      <c r="AC55" s="6">
        <f>'2'!AO42</f>
        <v>0.2174331208502831</v>
      </c>
      <c r="AD55" s="6">
        <f>'3'!M42</f>
        <v>0.43372865728029375</v>
      </c>
      <c r="AE55" s="6">
        <f>'8'!U41</f>
        <v>0.39564990486783302</v>
      </c>
      <c r="AF55" s="6">
        <f>SUM(0.4*Z55,0.1*AB55,0.25*AD55,0.25*AE55)</f>
        <v>0.52486841071870138</v>
      </c>
      <c r="AG55" s="225">
        <f>SUM(0.4*AA55,0.1*AC55,0.25*AD55,0.25*AE55)</f>
        <v>0.54996065319929044</v>
      </c>
      <c r="AH55" s="6">
        <f>'1'!AW42</f>
        <v>0.65151904996428767</v>
      </c>
      <c r="AI55" s="6">
        <f>'1'!AY42</f>
        <v>0.72043767306264039</v>
      </c>
      <c r="AJ55" s="6">
        <f>'2'!AW42</f>
        <v>0.17492332165534946</v>
      </c>
      <c r="AK55" s="6">
        <f>'2'!AY42</f>
        <v>0.25334717829571068</v>
      </c>
      <c r="AL55" s="6">
        <f>'3'!P42</f>
        <v>0.57190585618011625</v>
      </c>
      <c r="AM55" s="6">
        <f>'8'!Z41</f>
        <v>0.43587851743566819</v>
      </c>
      <c r="AN55" s="6">
        <f>SUM(0.4*AH55,0.1*AJ55,0.25*AL55,0.25*AM55)</f>
        <v>0.53004604555519619</v>
      </c>
      <c r="AO55" s="225">
        <f>SUM(0.4*AI55,0.1*AK55,0.25*AL55,0.25*AM55)</f>
        <v>0.56545588045857331</v>
      </c>
      <c r="AP55" s="6">
        <f>'1'!BG42</f>
        <v>0.66960590768727712</v>
      </c>
      <c r="AQ55" s="6">
        <f>'1'!BI42</f>
        <v>0.73516868303591643</v>
      </c>
      <c r="AR55" s="6">
        <f>'2'!BG42</f>
        <v>0.32904546045558586</v>
      </c>
      <c r="AS55" s="6">
        <f>'2'!BI42</f>
        <v>0.46251800932163978</v>
      </c>
      <c r="AT55" s="6">
        <f>'3'!S42</f>
        <v>0.55857726290799348</v>
      </c>
      <c r="AU55" s="6">
        <f>'8'!AE41</f>
        <v>0.51353181513519852</v>
      </c>
      <c r="AV55" s="6">
        <f>SUM(0.4*AP55,0.1*AR55,0.25*AT55,0.25*AU55)</f>
        <v>0.56877417863126745</v>
      </c>
      <c r="AW55" s="225">
        <f>SUM(0.4*AQ55,0.1*AS55,0.25*AT55,0.25*AU55)</f>
        <v>0.60834654365732854</v>
      </c>
      <c r="AX55" s="6">
        <f>'1'!BQ42</f>
        <v>0.82069910109608379</v>
      </c>
      <c r="AY55" s="6">
        <f>'1'!BS42</f>
        <v>0.85015993958297964</v>
      </c>
      <c r="AZ55" s="6">
        <f>'2'!BQ42</f>
        <v>0.32537613402786147</v>
      </c>
      <c r="BA55" s="6">
        <f>'2'!BS42</f>
        <v>0.45828896332650837</v>
      </c>
      <c r="BB55" s="6">
        <f>'3'!V42</f>
        <v>0.54773097435341045</v>
      </c>
      <c r="BC55" s="6">
        <f>'8'!AJ41</f>
        <v>0.49797746622937689</v>
      </c>
      <c r="BD55" s="6">
        <f>SUM(0.4*AX55,0.1*AZ55,0.25*BB55,0.25*BC55)</f>
        <v>0.62224436398691652</v>
      </c>
      <c r="BE55" s="225">
        <f>SUM(0.4*AY55,0.1*BA55,0.25*BB55,0.25*BC55)</f>
        <v>0.64731998231153953</v>
      </c>
      <c r="BF55" s="6">
        <f>'1'!CA42</f>
        <v>0.71725985439138273</v>
      </c>
      <c r="BG55" s="6">
        <f>'1'!CC42</f>
        <v>0.77293709173329472</v>
      </c>
      <c r="BH55" s="6">
        <f>'2'!CA42</f>
        <v>0.31731867432206939</v>
      </c>
      <c r="BI55" s="6">
        <f>'2'!CC42</f>
        <v>0.44889800795962076</v>
      </c>
      <c r="BJ55" s="6">
        <f>'3'!Y42</f>
        <v>0.51635711270578333</v>
      </c>
      <c r="BK55" s="6">
        <f>'8'!AO41</f>
        <v>0.53642976952587296</v>
      </c>
      <c r="BL55" s="6">
        <f>SUM(0.4*BF55,0.1*BH55,0.25*BJ55,0.25*BK55)</f>
        <v>0.5818325297466741</v>
      </c>
      <c r="BM55" s="225">
        <f>SUM(0.4*BG55,0.1*BI55,0.25*BJ55,0.25*BK55)</f>
        <v>0.61726135804719406</v>
      </c>
      <c r="BN55" s="6">
        <f>'1'!CK42</f>
        <v>0.68746932568784325</v>
      </c>
      <c r="BO55" s="6">
        <f>'1'!CM42</f>
        <v>0.74950022962172225</v>
      </c>
      <c r="BP55" s="6">
        <f>'2'!CK42</f>
        <v>0.12668729428124484</v>
      </c>
      <c r="BQ55" s="6">
        <f>'2'!CM42</f>
        <v>0.16973840510838217</v>
      </c>
      <c r="BR55" s="6">
        <f>'3'!AB42</f>
        <v>0.60412438502634158</v>
      </c>
      <c r="BS55" s="6">
        <f>'8'!AT41</f>
        <v>0.5445679221132087</v>
      </c>
      <c r="BT55" s="6">
        <f>SUM(0.4*BN55,0.1*BP55,0.25*BR55,0.25*BS55)</f>
        <v>0.57482953648814927</v>
      </c>
      <c r="BU55" s="225">
        <f>SUM(0.4*BO55,0.1*BQ55,0.25*BR55,0.25*BS55)</f>
        <v>0.60394700914441479</v>
      </c>
      <c r="BV55" s="6">
        <f>'1'!CU42</f>
        <v>0.86368338033009939</v>
      </c>
      <c r="BW55" s="6">
        <f>'1'!CW42</f>
        <v>0.88051667855926652</v>
      </c>
      <c r="BX55" s="6">
        <f>'2'!CU42</f>
        <v>0.2170747787937426</v>
      </c>
      <c r="BY55" s="6">
        <f>'2'!CW42</f>
        <v>0.31804938604338884</v>
      </c>
      <c r="BZ55" s="6">
        <f>'3'!AE42</f>
        <v>0.79133433426204247</v>
      </c>
      <c r="CA55" s="6">
        <f>'8'!AY41</f>
        <v>0.5629440842835578</v>
      </c>
      <c r="CB55" s="6">
        <f>SUM(0.4*BV55,0.1*BX55,0.25*BZ55,0.25*CA55)</f>
        <v>0.70575043464781406</v>
      </c>
      <c r="CC55" s="225">
        <f>SUM(0.4*BW55,0.1*BY55,0.25*BZ55,0.25*CA55)</f>
        <v>0.72258121466444558</v>
      </c>
      <c r="CD55" s="6">
        <f>'1'!DE42</f>
        <v>0.81641359097422295</v>
      </c>
      <c r="CE55" s="6">
        <f>'1'!DG42</f>
        <v>0.84708036124525732</v>
      </c>
      <c r="CF55" s="6">
        <f>'2'!DE42</f>
        <v>0.4057724400964029</v>
      </c>
      <c r="CG55" s="6">
        <f>'2'!DG42</f>
        <v>0.54481884612046072</v>
      </c>
      <c r="CH55" s="6">
        <f>'3'!AH42</f>
        <v>0.55436448450586395</v>
      </c>
      <c r="CI55" s="6">
        <f>'8'!BD41</f>
        <v>0.5710982981353957</v>
      </c>
      <c r="CJ55" s="6">
        <f>SUM(0.4*CD55,0.1*CF55,0.25*CH55,0.25*CI55)</f>
        <v>0.6485083760596444</v>
      </c>
      <c r="CK55" s="225">
        <f>SUM(0.4*CE55,0.1*CG55,0.25*CH55,0.25*CI55)</f>
        <v>0.6746797247704639</v>
      </c>
    </row>
    <row r="56" spans="1:89" x14ac:dyDescent="0.2">
      <c r="A56" s="1">
        <v>2018</v>
      </c>
      <c r="B56" s="6">
        <f>'1'!I43</f>
        <v>0.79082857058666389</v>
      </c>
      <c r="C56" s="6">
        <f>'1'!K43</f>
        <v>0.82848751886147121</v>
      </c>
      <c r="D56" s="6">
        <f>'2'!I43</f>
        <v>0.34499157725474694</v>
      </c>
      <c r="E56" s="6">
        <f>'2'!K43</f>
        <v>0.48056271039170695</v>
      </c>
      <c r="F56" s="6">
        <f>'3'!D43</f>
        <v>0.58727957591126345</v>
      </c>
      <c r="G56" s="6">
        <f>'8'!F42</f>
        <v>0.5300848146365269</v>
      </c>
      <c r="H56" s="6">
        <f>SUM(0.4*B56,0.1*D56,0.25*F56,0.25*G56)</f>
        <v>0.63017168359708786</v>
      </c>
      <c r="I56" s="225">
        <f>SUM(0.4*C56,0.1*E56,0.25*F56,0.25*G56)</f>
        <v>0.65879237622070685</v>
      </c>
      <c r="J56" s="6">
        <f>'1'!S43</f>
        <v>0.69639671508999634</v>
      </c>
      <c r="K56" s="6">
        <f>'1'!U43</f>
        <v>0.75658353784605914</v>
      </c>
      <c r="L56" s="6">
        <f>'2'!S43</f>
        <v>0.70601643922332247</v>
      </c>
      <c r="M56" s="6">
        <f>'2'!U43</f>
        <v>0.78954078590737353</v>
      </c>
      <c r="N56" s="6">
        <f>'3'!G43</f>
        <v>0.57908563537014346</v>
      </c>
      <c r="O56" s="6">
        <f>'8'!K42</f>
        <v>0.49036990591890245</v>
      </c>
      <c r="P56" s="6">
        <f>SUM(0.4*J56,0.1*L56,0.25*N56,0.25*O56)</f>
        <v>0.61652421528059231</v>
      </c>
      <c r="Q56" s="225">
        <f>SUM(0.4*K56,0.1*M56,0.25*N56,0.25*O56)</f>
        <v>0.64895137905142242</v>
      </c>
      <c r="R56" s="6">
        <f>'1'!AC43</f>
        <v>0.6621455936940398</v>
      </c>
      <c r="S56" s="6">
        <f>'1'!AE43</f>
        <v>0.72911978970952462</v>
      </c>
      <c r="T56" s="6">
        <f>'2'!AC43</f>
        <v>0.22332324535226916</v>
      </c>
      <c r="U56" s="6">
        <f>'2'!AE43</f>
        <v>0.32708120909606708</v>
      </c>
      <c r="V56" s="6">
        <f>'3'!J43</f>
        <v>0.52267306252398427</v>
      </c>
      <c r="W56" s="6">
        <f>'8'!P42</f>
        <v>0.41153227982501839</v>
      </c>
      <c r="X56" s="6">
        <f>SUM(0.4*R56,0.1*T56,0.25*V56,0.25*W56)</f>
        <v>0.5207418976000936</v>
      </c>
      <c r="Y56" s="225">
        <f>SUM(0.4*S56,0.1*U56,0.25*V56,0.25*W56)</f>
        <v>0.55790737238066723</v>
      </c>
      <c r="Z56" s="6">
        <f>'1'!AM43</f>
        <v>0.78256235429930721</v>
      </c>
      <c r="AA56" s="6">
        <f>'1'!AO43</f>
        <v>0.82240299025984231</v>
      </c>
      <c r="AB56" s="6">
        <f>'2'!AM43</f>
        <v>0.16221629041956062</v>
      </c>
      <c r="AC56" s="6">
        <f>'2'!AO43</f>
        <v>0.23241157887198799</v>
      </c>
      <c r="AD56" s="6">
        <f>'3'!M43</f>
        <v>0.52085001723044466</v>
      </c>
      <c r="AE56" s="6">
        <f>'8'!U42</f>
        <v>0.39779179945757859</v>
      </c>
      <c r="AF56" s="6">
        <f>SUM(0.4*Z56,0.1*AB56,0.25*AD56,0.25*AE56)</f>
        <v>0.55890702493368472</v>
      </c>
      <c r="AG56" s="225">
        <f>SUM(0.4*AA56,0.1*AC56,0.25*AD56,0.25*AE56)</f>
        <v>0.58186280816314162</v>
      </c>
      <c r="AH56" s="6">
        <f>'1'!AW43</f>
        <v>0.66967028933146966</v>
      </c>
      <c r="AI56" s="6">
        <f>'1'!AY43</f>
        <v>0.73522071958093604</v>
      </c>
      <c r="AJ56" s="6">
        <f>'2'!AW43</f>
        <v>0.18861078883124061</v>
      </c>
      <c r="AK56" s="6">
        <f>'2'!AY43</f>
        <v>0.27512056502772475</v>
      </c>
      <c r="AL56" s="6">
        <f>'3'!P43</f>
        <v>0.6238177874601023</v>
      </c>
      <c r="AM56" s="6">
        <f>'8'!Z42</f>
        <v>0.45828929526851148</v>
      </c>
      <c r="AN56" s="6">
        <f>SUM(0.4*AH56,0.1*AJ56,0.25*AL56,0.25*AM56)</f>
        <v>0.55725596529786536</v>
      </c>
      <c r="AO56" s="225">
        <f>SUM(0.4*AI56,0.1*AK56,0.25*AL56,0.25*AM56)</f>
        <v>0.59212711501730042</v>
      </c>
      <c r="AP56" s="6">
        <f>'1'!BG43</f>
        <v>0.68554849175567489</v>
      </c>
      <c r="AQ56" s="6">
        <f>'1'!BI43</f>
        <v>0.74796934940315007</v>
      </c>
      <c r="AR56" s="6">
        <f>'2'!BG43</f>
        <v>0.34259229044648237</v>
      </c>
      <c r="AS56" s="6">
        <f>'2'!BI43</f>
        <v>0.47788162022595432</v>
      </c>
      <c r="AT56" s="6">
        <f>'3'!S43</f>
        <v>0.60118241617324153</v>
      </c>
      <c r="AU56" s="6">
        <f>'8'!AE42</f>
        <v>0.53159910826133505</v>
      </c>
      <c r="AV56" s="6">
        <f>SUM(0.4*AP56,0.1*AR56,0.25*AT56,0.25*AU56)</f>
        <v>0.59167400685556237</v>
      </c>
      <c r="AW56" s="225">
        <f>SUM(0.4*AQ56,0.1*AS56,0.25*AT56,0.25*AU56)</f>
        <v>0.63017128289249968</v>
      </c>
      <c r="AX56" s="6">
        <f>'1'!BQ43</f>
        <v>0.83658659831263471</v>
      </c>
      <c r="AY56" s="6">
        <f>'1'!BS43</f>
        <v>0.86149172473291347</v>
      </c>
      <c r="AZ56" s="6">
        <f>'2'!BQ43</f>
        <v>0.33902856047278185</v>
      </c>
      <c r="BA56" s="6">
        <f>'2'!BS43</f>
        <v>0.47387739374219218</v>
      </c>
      <c r="BB56" s="6">
        <f>'3'!V43</f>
        <v>0.54636319652272358</v>
      </c>
      <c r="BC56" s="6">
        <f>'8'!AJ42</f>
        <v>0.5255127622329373</v>
      </c>
      <c r="BD56" s="6">
        <f>SUM(0.4*AX56,0.1*AZ56,0.25*BB56,0.25*BC56)</f>
        <v>0.63650648506124718</v>
      </c>
      <c r="BE56" s="225">
        <f>SUM(0.4*AY56,0.1*BA56,0.25*BB56,0.25*BC56)</f>
        <v>0.65995341895629989</v>
      </c>
      <c r="BF56" s="6">
        <f>'1'!CA43</f>
        <v>0.72363834831308926</v>
      </c>
      <c r="BG56" s="6">
        <f>'1'!CC43</f>
        <v>0.77788203930127386</v>
      </c>
      <c r="BH56" s="6">
        <f>'2'!CA43</f>
        <v>0.3338950911936735</v>
      </c>
      <c r="BI56" s="6">
        <f>'2'!CC43</f>
        <v>0.46806269933095573</v>
      </c>
      <c r="BJ56" s="6">
        <f>'3'!Y43</f>
        <v>0.55105881525256817</v>
      </c>
      <c r="BK56" s="6">
        <f>'8'!AO42</f>
        <v>0.52083153962807516</v>
      </c>
      <c r="BL56" s="6">
        <f>SUM(0.4*BF56,0.1*BH56,0.25*BJ56,0.25*BK56)</f>
        <v>0.59081743716476387</v>
      </c>
      <c r="BM56" s="225">
        <f>SUM(0.4*BG56,0.1*BI56,0.25*BJ56,0.25*BK56)</f>
        <v>0.62593167437376596</v>
      </c>
      <c r="BN56" s="6">
        <f>'1'!CK43</f>
        <v>0.69084283835566263</v>
      </c>
      <c r="BO56" s="6">
        <f>'1'!CM43</f>
        <v>0.7521830109293739</v>
      </c>
      <c r="BP56" s="6">
        <f>'2'!CK43</f>
        <v>0.17768863805369195</v>
      </c>
      <c r="BQ56" s="6">
        <f>'2'!CM43</f>
        <v>0.25780934486393486</v>
      </c>
      <c r="BR56" s="6">
        <f>'3'!AB43</f>
        <v>0.56294698079719252</v>
      </c>
      <c r="BS56" s="6">
        <f>'8'!AT42</f>
        <v>0.52603288257155245</v>
      </c>
      <c r="BT56" s="6">
        <f>SUM(0.4*BN56,0.1*BP56,0.25*BR56,0.25*BS56)</f>
        <v>0.56635096498982052</v>
      </c>
      <c r="BU56" s="225">
        <f>SUM(0.4*BO56,0.1*BQ56,0.25*BR56,0.25*BS56)</f>
        <v>0.59889910470032937</v>
      </c>
      <c r="BV56" s="6">
        <f>'1'!CU43</f>
        <v>0.86173103208853497</v>
      </c>
      <c r="BW56" s="6">
        <f>'1'!CW43</f>
        <v>0.87915838408567037</v>
      </c>
      <c r="BX56" s="6">
        <f>'2'!CU43</f>
        <v>0.21404089602736368</v>
      </c>
      <c r="BY56" s="6">
        <f>'2'!CW43</f>
        <v>0.31361526199917694</v>
      </c>
      <c r="BZ56" s="6">
        <f>'3'!AE43</f>
        <v>0.75501019186486173</v>
      </c>
      <c r="CA56" s="6">
        <f>'8'!AY42</f>
        <v>0.56631529790461654</v>
      </c>
      <c r="CB56" s="6">
        <f>SUM(0.4*BV56,0.1*BX56,0.25*BZ56,0.25*CA56)</f>
        <v>0.69642787488051994</v>
      </c>
      <c r="CC56" s="225">
        <f>SUM(0.4*BW56,0.1*BY56,0.25*BZ56,0.25*CA56)</f>
        <v>0.71335625227655541</v>
      </c>
      <c r="CD56" s="6">
        <f>'1'!DE43</f>
        <v>0.85695723215189756</v>
      </c>
      <c r="CE56" s="6">
        <f>'1'!DG43</f>
        <v>0.87582906264574623</v>
      </c>
      <c r="CF56" s="6">
        <f>'2'!DE43</f>
        <v>0.42636815320630139</v>
      </c>
      <c r="CG56" s="6">
        <f>'2'!DG43</f>
        <v>0.56513927708310507</v>
      </c>
      <c r="CH56" s="6">
        <f>'3'!AH43</f>
        <v>0.60350186212789703</v>
      </c>
      <c r="CI56" s="6">
        <f>'8'!BD42</f>
        <v>0.5503005187577471</v>
      </c>
      <c r="CJ56" s="6">
        <f>SUM(0.4*CD56,0.1*CF56,0.25*CH56,0.25*CI56)</f>
        <v>0.67387030340280019</v>
      </c>
      <c r="CK56" s="225">
        <f>SUM(0.4*CE56,0.1*CG56,0.25*CH56,0.25*CI56)</f>
        <v>0.69529614798802009</v>
      </c>
    </row>
    <row r="57" spans="1:89" x14ac:dyDescent="0.2">
      <c r="A57" s="1">
        <v>2019</v>
      </c>
      <c r="B57" s="6">
        <f>'1'!I44</f>
        <v>0.79639525972430314</v>
      </c>
      <c r="C57" s="6">
        <f>'1'!K44</f>
        <v>0.83256348633303845</v>
      </c>
      <c r="D57" s="6">
        <f>'2'!I44</f>
        <v>0.34144455553587327</v>
      </c>
      <c r="E57" s="6">
        <f>'2'!K44</f>
        <v>0.47659489250998155</v>
      </c>
      <c r="F57" s="6">
        <f>'3'!D44</f>
        <v>0.60736261187133256</v>
      </c>
      <c r="G57" s="6">
        <f>'8'!F43</f>
        <v>0.53412224159070221</v>
      </c>
      <c r="H57" s="6">
        <f>SUM(0.4*B57,0.1*D57,0.25*F57,0.25*G57)</f>
        <v>0.63807377280881727</v>
      </c>
      <c r="I57" s="225">
        <f>SUM(0.4*C57,0.1*E57,0.25*F57,0.25*G57)</f>
        <v>0.66605609714972225</v>
      </c>
      <c r="J57" s="6">
        <f>'1'!S44</f>
        <v>0.71878087820991832</v>
      </c>
      <c r="K57" s="6">
        <f>'1'!U44</f>
        <v>0.77411857358191216</v>
      </c>
      <c r="L57" s="6">
        <f>'2'!S44</f>
        <v>0.7441573378494355</v>
      </c>
      <c r="M57" s="6">
        <f>'2'!U44</f>
        <v>0.81461508334678423</v>
      </c>
      <c r="N57" s="6">
        <f>'3'!G44</f>
        <v>0.57377708748745038</v>
      </c>
      <c r="O57" s="6">
        <f>'8'!K43</f>
        <v>0.47870322069690269</v>
      </c>
      <c r="P57" s="6">
        <f>SUM(0.4*J57,0.1*L57,0.25*N57,0.25*O57)</f>
        <v>0.62504816211499925</v>
      </c>
      <c r="Q57" s="225">
        <f>SUM(0.4*K57,0.1*M57,0.25*N57,0.25*O57)</f>
        <v>0.65422901481353168</v>
      </c>
      <c r="R57" s="6">
        <f>'1'!AC44</f>
        <v>0.67117974884474896</v>
      </c>
      <c r="S57" s="6">
        <f>'1'!AE44</f>
        <v>0.73643993854139045</v>
      </c>
      <c r="T57" s="6">
        <f>'2'!AC44</f>
        <v>0.22345833779933735</v>
      </c>
      <c r="U57" s="6">
        <f>'2'!AE44</f>
        <v>0.32727500550829725</v>
      </c>
      <c r="V57" s="6">
        <f>'3'!J44</f>
        <v>0.55084690021094729</v>
      </c>
      <c r="W57" s="6">
        <f>'8'!P43</f>
        <v>0.47152130159485278</v>
      </c>
      <c r="X57" s="6">
        <f>SUM(0.4*R57,0.1*T57,0.25*V57,0.25*W57)</f>
        <v>0.5464097837692834</v>
      </c>
      <c r="Y57" s="225">
        <f>SUM(0.4*S57,0.1*U57,0.25*V57,0.25*W57)</f>
        <v>0.58289552641883591</v>
      </c>
      <c r="Z57" s="6">
        <f>'1'!AM44</f>
        <v>0.79379098745574972</v>
      </c>
      <c r="AA57" s="6">
        <f>'1'!AO44</f>
        <v>0.83065876390663007</v>
      </c>
      <c r="AB57" s="6">
        <f>'2'!AM44</f>
        <v>0.14970408657403456</v>
      </c>
      <c r="AC57" s="6">
        <f>'2'!AO44</f>
        <v>0.21106848261699462</v>
      </c>
      <c r="AD57" s="6">
        <f>'3'!M44</f>
        <v>0.57937616781671375</v>
      </c>
      <c r="AE57" s="6">
        <f>'8'!U43</f>
        <v>0.40539220938000148</v>
      </c>
      <c r="AF57" s="6">
        <f>SUM(0.4*Z57,0.1*AB57,0.25*AD57,0.25*AE57)</f>
        <v>0.57867889793888216</v>
      </c>
      <c r="AG57" s="225">
        <f>SUM(0.4*AA57,0.1*AC57,0.25*AD57,0.25*AE57)</f>
        <v>0.59956244812353032</v>
      </c>
      <c r="AH57" s="6">
        <f>'1'!AW44</f>
        <v>0.66829560915778363</v>
      </c>
      <c r="AI57" s="6">
        <f>'1'!AY44</f>
        <v>0.73410902232469333</v>
      </c>
      <c r="AJ57" s="6">
        <f>'2'!AW44</f>
        <v>0.1654802817855513</v>
      </c>
      <c r="AK57" s="6">
        <f>'2'!AY44</f>
        <v>0.23785831077222055</v>
      </c>
      <c r="AL57" s="6">
        <f>'3'!P44</f>
        <v>0.63752837993103917</v>
      </c>
      <c r="AM57" s="6">
        <f>'8'!Z43</f>
        <v>0.43874195116582509</v>
      </c>
      <c r="AN57" s="6">
        <f>SUM(0.4*AH57,0.1*AJ57,0.25*AL57,0.25*AM57)</f>
        <v>0.55293385461588462</v>
      </c>
      <c r="AO57" s="225">
        <f>SUM(0.4*AI57,0.1*AK57,0.25*AL57,0.25*AM57)</f>
        <v>0.58649702278131544</v>
      </c>
      <c r="AP57" s="6">
        <f>'1'!BG44</f>
        <v>0.70165552968660339</v>
      </c>
      <c r="AQ57" s="6">
        <f>'1'!BI44</f>
        <v>0.76073185786639441</v>
      </c>
      <c r="AR57" s="6">
        <f>'2'!BG44</f>
        <v>0.33751100809668172</v>
      </c>
      <c r="AS57" s="6">
        <f>'2'!BI44</f>
        <v>0.47216423391883044</v>
      </c>
      <c r="AT57" s="6">
        <f>'3'!S44</f>
        <v>0.61465864073501097</v>
      </c>
      <c r="AU57" s="6">
        <f>'8'!AE43</f>
        <v>0.55047870355987372</v>
      </c>
      <c r="AV57" s="6">
        <f>SUM(0.4*AP57,0.1*AR57,0.25*AT57,0.25*AU57)</f>
        <v>0.60569764875803067</v>
      </c>
      <c r="AW57" s="225">
        <f>SUM(0.4*AQ57,0.1*AS57,0.25*AT57,0.25*AU57)</f>
        <v>0.64279350261216206</v>
      </c>
      <c r="AX57" s="6">
        <f>'1'!BQ44</f>
        <v>0.84025120553086796</v>
      </c>
      <c r="AY57" s="6">
        <f>'1'!BS44</f>
        <v>0.86408672932666075</v>
      </c>
      <c r="AZ57" s="6">
        <f>'2'!BQ44</f>
        <v>0.34061618802172217</v>
      </c>
      <c r="BA57" s="6">
        <f>'2'!BS44</f>
        <v>0.4756645151672319</v>
      </c>
      <c r="BB57" s="6">
        <f>'3'!V44</f>
        <v>0.60081239685798105</v>
      </c>
      <c r="BC57" s="6">
        <f>'8'!AJ43</f>
        <v>0.52574558627636558</v>
      </c>
      <c r="BD57" s="6">
        <f>SUM(0.4*AX57,0.1*AZ57,0.25*BB57,0.25*BC57)</f>
        <v>0.65180159679810612</v>
      </c>
      <c r="BE57" s="225">
        <f>SUM(0.4*AY57,0.1*BA57,0.25*BB57,0.25*BC57)</f>
        <v>0.67484063903097424</v>
      </c>
      <c r="BF57" s="6">
        <f>'1'!CA44</f>
        <v>0.72580130065789317</v>
      </c>
      <c r="BG57" s="6">
        <f>'1'!CC44</f>
        <v>0.77955313699410134</v>
      </c>
      <c r="BH57" s="6">
        <f>'2'!CA44</f>
        <v>0.32847987043549126</v>
      </c>
      <c r="BI57" s="6">
        <f>'2'!CC44</f>
        <v>0.46186805656558633</v>
      </c>
      <c r="BJ57" s="6">
        <f>'3'!Y44</f>
        <v>0.55632650907555958</v>
      </c>
      <c r="BK57" s="6">
        <f>'8'!AO43</f>
        <v>0.52221801781696797</v>
      </c>
      <c r="BL57" s="6">
        <f>SUM(0.4*BF57,0.1*BH57,0.25*BJ57,0.25*BK57)</f>
        <v>0.59280463902983827</v>
      </c>
      <c r="BM57" s="225">
        <f>SUM(0.4*BG57,0.1*BI57,0.25*BJ57,0.25*BK57)</f>
        <v>0.62764419217733103</v>
      </c>
      <c r="BN57" s="6">
        <f>'1'!CK44</f>
        <v>0.68671223868476738</v>
      </c>
      <c r="BO57" s="6">
        <f>'1'!CM44</f>
        <v>0.74889713090404808</v>
      </c>
      <c r="BP57" s="6">
        <f>'2'!CK44</f>
        <v>0.17913042881448044</v>
      </c>
      <c r="BQ57" s="6">
        <f>'2'!CM44</f>
        <v>0.26012293599327252</v>
      </c>
      <c r="BR57" s="6">
        <f>'3'!AB44</f>
        <v>0.49384737876917417</v>
      </c>
      <c r="BS57" s="6">
        <f>'8'!AT43</f>
        <v>0.52672999261931996</v>
      </c>
      <c r="BT57" s="6">
        <f>SUM(0.4*BN57,0.1*BP57,0.25*BR57,0.25*BS57)</f>
        <v>0.54774228120247848</v>
      </c>
      <c r="BU57" s="225">
        <f>SUM(0.4*BO57,0.1*BQ57,0.25*BR57,0.25*BS57)</f>
        <v>0.58071548880807</v>
      </c>
      <c r="BV57" s="6">
        <f>'1'!CU44</f>
        <v>0.85209933695947659</v>
      </c>
      <c r="BW57" s="6">
        <f>'1'!CW44</f>
        <v>0.87242925635014379</v>
      </c>
      <c r="BX57" s="6">
        <f>'2'!CU44</f>
        <v>0.19421830318377828</v>
      </c>
      <c r="BY57" s="6">
        <f>'2'!CW44</f>
        <v>0.28382060384889873</v>
      </c>
      <c r="BZ57" s="6">
        <f>'3'!AE44</f>
        <v>0.7728041842579404</v>
      </c>
      <c r="CA57" s="6">
        <f>'8'!AY43</f>
        <v>0.57159211910516339</v>
      </c>
      <c r="CB57" s="6">
        <f>SUM(0.4*BV57,0.1*BX57,0.25*BZ57,0.25*CA57)</f>
        <v>0.69636064094294448</v>
      </c>
      <c r="CC57" s="225">
        <f>SUM(0.4*BW57,0.1*BY57,0.25*BZ57,0.25*CA57)</f>
        <v>0.71345283876572341</v>
      </c>
      <c r="CD57" s="6">
        <f>'1'!DE44</f>
        <v>0.87109816867011258</v>
      </c>
      <c r="CE57" s="6">
        <f>'1'!DG44</f>
        <v>0.88565796810389052</v>
      </c>
      <c r="CF57" s="6">
        <f>'2'!DE44</f>
        <v>0.41921444936369168</v>
      </c>
      <c r="CG57" s="6">
        <f>'2'!DG44</f>
        <v>0.55815781996550595</v>
      </c>
      <c r="CH57" s="6">
        <f>'3'!AH44</f>
        <v>0.57986643672340821</v>
      </c>
      <c r="CI57" s="6">
        <f>'8'!BD43</f>
        <v>0.55491030727305057</v>
      </c>
      <c r="CJ57" s="6">
        <f>SUM(0.4*CD57,0.1*CF57,0.25*CH57,0.25*CI57)</f>
        <v>0.67405489840352895</v>
      </c>
      <c r="CK57" s="225">
        <f>SUM(0.4*CE57,0.1*CG57,0.25*CH57,0.25*CI57)</f>
        <v>0.69377315523722149</v>
      </c>
    </row>
    <row r="58" spans="1:89" x14ac:dyDescent="0.2">
      <c r="A58" s="1">
        <v>2020</v>
      </c>
      <c r="B58" s="6">
        <f>'1'!I45</f>
        <v>0.78623790908371116</v>
      </c>
      <c r="C58" s="6">
        <f>'1'!K45</f>
        <v>0.82511320129621024</v>
      </c>
      <c r="D58" s="6">
        <f>'2'!I45</f>
        <v>0.33019593199998781</v>
      </c>
      <c r="E58" s="6">
        <f>'2'!K45</f>
        <v>0.46383794600944739</v>
      </c>
      <c r="F58" s="6">
        <f>'3'!D45</f>
        <v>0.76556955930798631</v>
      </c>
      <c r="G58" s="6">
        <f>'8'!F44</f>
        <v>0.53713756457198636</v>
      </c>
      <c r="H58" s="6">
        <f>SUM(0.4*B58,0.1*D58,0.25*F58,0.25*G58)</f>
        <v>0.67319153780347651</v>
      </c>
      <c r="I58" s="225">
        <f>SUM(0.4*C58,0.1*E58,0.25*F58,0.25*G58)</f>
        <v>0.70210585608942211</v>
      </c>
      <c r="J58" s="6">
        <f>'1'!S45</f>
        <v>0.70363993827725979</v>
      </c>
      <c r="K58" s="6">
        <f>'1'!U45</f>
        <v>0.76229259885626033</v>
      </c>
      <c r="L58" s="6">
        <f>'2'!S45</f>
        <v>0.57986926598132671</v>
      </c>
      <c r="M58" s="6">
        <f>'2'!U45</f>
        <v>0.69838007154152604</v>
      </c>
      <c r="N58" s="6">
        <f>'3'!G45</f>
        <v>0.77237507666119154</v>
      </c>
      <c r="O58" s="6">
        <f>'8'!K44</f>
        <v>0.50727307764021434</v>
      </c>
      <c r="P58" s="6">
        <f>SUM(0.4*J58,0.1*L58,0.25*N58,0.25*O58)</f>
        <v>0.65935494048438803</v>
      </c>
      <c r="Q58" s="225">
        <f>SUM(0.4*K58,0.1*M58,0.25*N58,0.25*O58)</f>
        <v>0.69466708527200827</v>
      </c>
      <c r="R58" s="6">
        <f>'1'!AC45</f>
        <v>0.6695247982495105</v>
      </c>
      <c r="S58" s="6">
        <f>'1'!AE45</f>
        <v>0.73510312223524743</v>
      </c>
      <c r="T58" s="6">
        <f>'2'!AC45</f>
        <v>0.23506302393667938</v>
      </c>
      <c r="U58" s="6">
        <f>'2'!AE45</f>
        <v>0.34369629932005147</v>
      </c>
      <c r="V58" s="6">
        <f>'3'!J45</f>
        <v>0.70414353434829935</v>
      </c>
      <c r="W58" s="6">
        <f>'8'!P44</f>
        <v>0.51089151668435706</v>
      </c>
      <c r="X58" s="6">
        <f>SUM(0.4*R58,0.1*T58,0.25*V58,0.25*W58)</f>
        <v>0.59507498445163631</v>
      </c>
      <c r="Y58" s="225">
        <f>SUM(0.4*S58,0.1*U58,0.25*V58,0.25*W58)</f>
        <v>0.63216964158426825</v>
      </c>
      <c r="Z58" s="6">
        <f>'1'!AM45</f>
        <v>0.80329176144054415</v>
      </c>
      <c r="AA58" s="6">
        <f>'1'!AO45</f>
        <v>0.83758938649651926</v>
      </c>
      <c r="AB58" s="6">
        <f>'2'!AM45</f>
        <v>0.15576027786403007</v>
      </c>
      <c r="AC58" s="6">
        <f>'2'!AO45</f>
        <v>0.22149251073027709</v>
      </c>
      <c r="AD58" s="6">
        <f>'3'!M45</f>
        <v>0.72437849283262046</v>
      </c>
      <c r="AE58" s="6">
        <f>'8'!U44</f>
        <v>0.42505503244832543</v>
      </c>
      <c r="AF58" s="6">
        <f>SUM(0.4*Z58,0.1*AB58,0.25*AD58,0.25*AE58)</f>
        <v>0.62425111368285713</v>
      </c>
      <c r="AG58" s="225">
        <f>SUM(0.4*AA58,0.1*AC58,0.25*AD58,0.25*AE58)</f>
        <v>0.64454338699187197</v>
      </c>
      <c r="AH58" s="6">
        <f>'1'!AW45</f>
        <v>0.67992522659119548</v>
      </c>
      <c r="AI58" s="6">
        <f>'1'!AY45</f>
        <v>0.74347366298173301</v>
      </c>
      <c r="AJ58" s="6">
        <f>'2'!AW45</f>
        <v>0.1697331591328389</v>
      </c>
      <c r="AK58" s="6">
        <f>'2'!AY45</f>
        <v>0.24488287990573615</v>
      </c>
      <c r="AL58" s="6">
        <f>'3'!P45</f>
        <v>0.72655244029571009</v>
      </c>
      <c r="AM58" s="6">
        <f>'8'!Z44</f>
        <v>0.44745590391073203</v>
      </c>
      <c r="AN58" s="6">
        <f>SUM(0.4*AH58,0.1*AJ58,0.25*AL58,0.25*AM58)</f>
        <v>0.58244549260137268</v>
      </c>
      <c r="AO58" s="225">
        <f>SUM(0.4*AI58,0.1*AK58,0.25*AL58,0.25*AM58)</f>
        <v>0.61537983923487738</v>
      </c>
      <c r="AP58" s="6">
        <f>'1'!BG45</f>
        <v>0.70182055454336045</v>
      </c>
      <c r="AQ58" s="6">
        <f>'1'!BI45</f>
        <v>0.76086174651320004</v>
      </c>
      <c r="AR58" s="6">
        <f>'2'!BG45</f>
        <v>0.35068005901496752</v>
      </c>
      <c r="AS58" s="6">
        <f>'2'!BI45</f>
        <v>0.48687252322591384</v>
      </c>
      <c r="AT58" s="6">
        <f>'3'!S45</f>
        <v>0.81050854089390967</v>
      </c>
      <c r="AU58" s="6">
        <f>'8'!AE44</f>
        <v>0.51897948621408496</v>
      </c>
      <c r="AV58" s="6">
        <f>SUM(0.4*AP58,0.1*AR58,0.25*AT58,0.25*AU58)</f>
        <v>0.6481682344958396</v>
      </c>
      <c r="AW58" s="225">
        <f>SUM(0.4*AQ58,0.1*AS58,0.25*AT58,0.25*AU58)</f>
        <v>0.68540395770487006</v>
      </c>
      <c r="AX58" s="6">
        <f>'1'!BQ45</f>
        <v>0.82180009435032553</v>
      </c>
      <c r="AY58" s="6">
        <f>'1'!BS45</f>
        <v>0.85094953155587594</v>
      </c>
      <c r="AZ58" s="6">
        <f>'2'!BQ45</f>
        <v>0.34847781737109002</v>
      </c>
      <c r="BA58" s="6">
        <f>'2'!BS45</f>
        <v>0.48443749284741422</v>
      </c>
      <c r="BB58" s="6">
        <f>'3'!V45</f>
        <v>0.75395349873837203</v>
      </c>
      <c r="BC58" s="6">
        <f>'8'!AJ44</f>
        <v>0.5382009447735262</v>
      </c>
      <c r="BD58" s="6">
        <f>SUM(0.4*AX58,0.1*AZ58,0.25*BB58,0.25*BC58)</f>
        <v>0.68660643035521385</v>
      </c>
      <c r="BE58" s="225">
        <f>SUM(0.4*AY58,0.1*BA58,0.25*BB58,0.25*BC58)</f>
        <v>0.71186217278506636</v>
      </c>
      <c r="BF58" s="6">
        <f>'1'!CA45</f>
        <v>0.71616464880193476</v>
      </c>
      <c r="BG58" s="6">
        <f>'1'!CC45</f>
        <v>0.77208547478802436</v>
      </c>
      <c r="BH58" s="6">
        <f>'2'!CA45</f>
        <v>0.32601004910294235</v>
      </c>
      <c r="BI58" s="6">
        <f>'2'!CC45</f>
        <v>0.45902167872987376</v>
      </c>
      <c r="BJ58" s="6">
        <f>'3'!Y45</f>
        <v>0.71042634022794426</v>
      </c>
      <c r="BK58" s="6">
        <f>'8'!AO44</f>
        <v>0.58207265435252598</v>
      </c>
      <c r="BL58" s="6">
        <f>SUM(0.4*BF58,0.1*BH58,0.25*BJ58,0.25*BK58)</f>
        <v>0.64219161307618566</v>
      </c>
      <c r="BM58" s="225">
        <f>SUM(0.4*BG58,0.1*BI58,0.25*BJ58,0.25*BK58)</f>
        <v>0.67786110643331476</v>
      </c>
      <c r="BN58" s="6">
        <f>'1'!CK45</f>
        <v>0.66552644075542156</v>
      </c>
      <c r="BO58" s="6">
        <f>'1'!CM45</f>
        <v>0.73186571243007104</v>
      </c>
      <c r="BP58" s="6">
        <f>'2'!CK45</f>
        <v>9.8603840442595389E-2</v>
      </c>
      <c r="BQ58" s="6">
        <f>'2'!CM45</f>
        <v>0.11518564403158246</v>
      </c>
      <c r="BR58" s="6">
        <f>'3'!AB45</f>
        <v>0.80286762608186324</v>
      </c>
      <c r="BS58" s="6">
        <f>'8'!AT44</f>
        <v>0.56052323454232722</v>
      </c>
      <c r="BT58" s="6">
        <f>SUM(0.4*BN58,0.1*BP58,0.25*BR58,0.25*BS58)</f>
        <v>0.61691867550247581</v>
      </c>
      <c r="BU58" s="225">
        <f>SUM(0.4*BO58,0.1*BQ58,0.25*BR58,0.25*BS58)</f>
        <v>0.64511256453123422</v>
      </c>
      <c r="BV58" s="6">
        <f>'1'!CU45</f>
        <v>0.83705104275754127</v>
      </c>
      <c r="BW58" s="6">
        <f>'1'!CW45</f>
        <v>0.8618209965419894</v>
      </c>
      <c r="BX58" s="6">
        <f>'2'!CU45</f>
        <v>0.18119623074465757</v>
      </c>
      <c r="BY58" s="6">
        <f>'2'!CW45</f>
        <v>0.26342260380823884</v>
      </c>
      <c r="BZ58" s="6">
        <f>'3'!AE45</f>
        <v>0.84221542141550576</v>
      </c>
      <c r="CA58" s="6">
        <f>'8'!AY44</f>
        <v>0.5589200421918985</v>
      </c>
      <c r="CB58" s="6">
        <f>SUM(0.4*BV58,0.1*BX58,0.25*BZ58,0.25*CA58)</f>
        <v>0.70322390607933327</v>
      </c>
      <c r="CC58" s="225">
        <f>SUM(0.4*BW58,0.1*BY58,0.25*BZ58,0.25*CA58)</f>
        <v>0.72135452489947072</v>
      </c>
      <c r="CD58" s="6">
        <f>'1'!DE45</f>
        <v>0.87093294078523864</v>
      </c>
      <c r="CE58" s="6">
        <f>'1'!DG45</f>
        <v>0.8855436998142997</v>
      </c>
      <c r="CF58" s="6">
        <f>'2'!DE45</f>
        <v>0.43345865422022822</v>
      </c>
      <c r="CG58" s="6">
        <f>'2'!DG45</f>
        <v>0.57198092419134283</v>
      </c>
      <c r="CH58" s="6">
        <f>'3'!AH45</f>
        <v>0.72529237629938426</v>
      </c>
      <c r="CI58" s="6">
        <f>'8'!BD44</f>
        <v>0.56427144942111218</v>
      </c>
      <c r="CJ58" s="6">
        <f>SUM(0.4*CD58,0.1*CF58,0.25*CH58,0.25*CI58)</f>
        <v>0.71410999816624243</v>
      </c>
      <c r="CK58" s="225">
        <f>SUM(0.4*CE58,0.1*CG58,0.25*CH58,0.25*CI58)</f>
        <v>0.73380652877497821</v>
      </c>
    </row>
    <row r="59" spans="1:89" x14ac:dyDescent="0.2">
      <c r="A59" s="1">
        <v>2021</v>
      </c>
      <c r="B59" s="6">
        <f>'1'!I46</f>
        <v>0.81293330656835328</v>
      </c>
      <c r="C59" s="6">
        <f>'1'!K46</f>
        <v>0.84457216697142157</v>
      </c>
      <c r="D59" s="6">
        <f>'2'!I46</f>
        <v>0.3808663871043686</v>
      </c>
      <c r="E59" s="6">
        <f>'2'!K46</f>
        <v>0.5193034968118555</v>
      </c>
      <c r="F59" s="6">
        <f>'3'!D46</f>
        <v>0.69404155562880809</v>
      </c>
      <c r="G59" s="6">
        <f>'8'!F45</f>
        <v>0.51890912026484448</v>
      </c>
      <c r="H59" s="6">
        <f t="shared" ref="H59:H60" si="66">SUM(0.4*B59,0.1*D59,0.25*F59,0.25*G59)</f>
        <v>0.66649763031119136</v>
      </c>
      <c r="I59" s="225">
        <f t="shared" ref="I59:I60" si="67">SUM(0.4*C59,0.1*E59,0.25*F59,0.25*G59)</f>
        <v>0.6929968854431674</v>
      </c>
      <c r="J59" s="6">
        <f>'1'!S46</f>
        <v>0.72877860466848809</v>
      </c>
      <c r="K59" s="6">
        <f>'1'!U46</f>
        <v>0.78184867902400468</v>
      </c>
      <c r="L59" s="6">
        <f>'2'!S46</f>
        <v>0.69381818734457679</v>
      </c>
      <c r="M59" s="6">
        <f>'2'!U46</f>
        <v>0.78129848025820292</v>
      </c>
      <c r="N59" s="6">
        <f>'3'!G46</f>
        <v>0.62642444680448039</v>
      </c>
      <c r="O59" s="6">
        <f>'8'!K45</f>
        <v>0.51727056774110314</v>
      </c>
      <c r="P59" s="6">
        <f t="shared" ref="P59:P60" si="68">SUM(0.4*J59,0.1*L59,0.25*N59,0.25*O59)</f>
        <v>0.64681701423824878</v>
      </c>
      <c r="Q59" s="225">
        <f t="shared" ref="Q59:Q60" si="69">SUM(0.4*K59,0.1*M59,0.25*N59,0.25*O59)</f>
        <v>0.67679307327181815</v>
      </c>
      <c r="R59" s="6">
        <f>'1'!AC46</f>
        <v>0.70657154286068047</v>
      </c>
      <c r="S59" s="6">
        <f>'1'!AE46</f>
        <v>0.76459370094665602</v>
      </c>
      <c r="T59" s="6">
        <f>'2'!AC46</f>
        <v>0.23932606347288196</v>
      </c>
      <c r="U59" s="6">
        <f>'2'!AE46</f>
        <v>0.3496191854729363</v>
      </c>
      <c r="V59" s="6">
        <f>'3'!J46</f>
        <v>0.69036945548100415</v>
      </c>
      <c r="W59" s="6">
        <f>'8'!P45</f>
        <v>0.51846552815899161</v>
      </c>
      <c r="X59" s="6">
        <f t="shared" ref="X59:X60" si="70">SUM(0.4*R59,0.1*T59,0.25*V59,0.25*W59)</f>
        <v>0.60876996940155936</v>
      </c>
      <c r="Y59" s="225">
        <f t="shared" ref="Y59:Y60" si="71">SUM(0.4*S59,0.1*U59,0.25*V59,0.25*W59)</f>
        <v>0.64300814483595503</v>
      </c>
      <c r="Z59" s="6">
        <f>'1'!AM46</f>
        <v>0.83301205684969348</v>
      </c>
      <c r="AA59" s="6">
        <f>'1'!AO46</f>
        <v>0.85895375566553822</v>
      </c>
      <c r="AB59" s="6">
        <f>'2'!AM46</f>
        <v>0.16107520283678745</v>
      </c>
      <c r="AC59" s="6">
        <f>'2'!AO46</f>
        <v>0.23049585088568372</v>
      </c>
      <c r="AD59" s="6">
        <f>'3'!M46</f>
        <v>0.66665508898620707</v>
      </c>
      <c r="AE59" s="6">
        <f>'8'!U45</f>
        <v>0.39510092492391768</v>
      </c>
      <c r="AF59" s="6">
        <f t="shared" ref="AF59:AF60" si="72">SUM(0.4*Z59,0.1*AB59,0.25*AD59,0.25*AE59)</f>
        <v>0.61475134650108731</v>
      </c>
      <c r="AG59" s="225">
        <f t="shared" ref="AG59:AG60" si="73">SUM(0.4*AA59,0.1*AC59,0.25*AD59,0.25*AE59)</f>
        <v>0.6320700908323148</v>
      </c>
      <c r="AH59" s="6">
        <f>'1'!AW46</f>
        <v>0.69221358561010327</v>
      </c>
      <c r="AI59" s="6">
        <f>'1'!AY46</f>
        <v>0.75327096796627346</v>
      </c>
      <c r="AJ59" s="6">
        <f>'2'!AW46</f>
        <v>0.20312443499647886</v>
      </c>
      <c r="AK59" s="6">
        <f>'2'!AY46</f>
        <v>0.29738781737960102</v>
      </c>
      <c r="AL59" s="6">
        <f>'3'!P46</f>
        <v>0.71585066395379116</v>
      </c>
      <c r="AM59" s="6">
        <f>'8'!Z45</f>
        <v>0.45688962962420998</v>
      </c>
      <c r="AN59" s="6">
        <f t="shared" ref="AN59:AN60" si="74">SUM(0.4*AH59,0.1*AJ59,0.25*AL59,0.25*AM59)</f>
        <v>0.5903829511381895</v>
      </c>
      <c r="AO59" s="225">
        <f t="shared" ref="AO59:AO60" si="75">SUM(0.4*AI59,0.1*AK59,0.25*AL59,0.25*AM59)</f>
        <v>0.62423224231896979</v>
      </c>
      <c r="AP59" s="6">
        <f>'1'!BG46</f>
        <v>0.75139027914203904</v>
      </c>
      <c r="AQ59" s="6">
        <f>'1'!BI46</f>
        <v>0.79910658885827046</v>
      </c>
      <c r="AR59" s="6">
        <f>'2'!BG46</f>
        <v>0.37511272179656158</v>
      </c>
      <c r="AS59" s="6">
        <f>'2'!BI46</f>
        <v>0.51325381952519311</v>
      </c>
      <c r="AT59" s="6">
        <f>'3'!S46</f>
        <v>0.75992078189912105</v>
      </c>
      <c r="AU59" s="6">
        <f>'8'!AE45</f>
        <v>0.52066809641958223</v>
      </c>
      <c r="AV59" s="6">
        <f t="shared" ref="AV59:AV60" si="76">SUM(0.4*AP59,0.1*AR59,0.25*AT59,0.25*AU59)</f>
        <v>0.65821460341614757</v>
      </c>
      <c r="AW59" s="225">
        <f t="shared" ref="AW59:AW60" si="77">SUM(0.4*AQ59,0.1*AS59,0.25*AT59,0.25*AU59)</f>
        <v>0.69111523707550337</v>
      </c>
      <c r="AX59" s="6">
        <f>'1'!BQ46</f>
        <v>0.84062264984038793</v>
      </c>
      <c r="AY59" s="6">
        <f>'1'!BS46</f>
        <v>0.86434936962636877</v>
      </c>
      <c r="AZ59" s="6">
        <f>'2'!BQ46</f>
        <v>0.35874522326067881</v>
      </c>
      <c r="BA59" s="6">
        <f>'2'!BS46</f>
        <v>0.49570796571267017</v>
      </c>
      <c r="BB59" s="6">
        <f>'3'!V46</f>
        <v>0.68660276277388244</v>
      </c>
      <c r="BC59" s="6">
        <f>'8'!AJ45</f>
        <v>0.50432295713514741</v>
      </c>
      <c r="BD59" s="6">
        <f t="shared" ref="BD59:BD60" si="78">SUM(0.4*AX59,0.1*AZ59,0.25*BB59,0.25*BC59)</f>
        <v>0.66985501223948041</v>
      </c>
      <c r="BE59" s="225">
        <f t="shared" ref="BE59:BE60" si="79">SUM(0.4*AY59,0.1*BA59,0.25*BB59,0.25*BC59)</f>
        <v>0.69304197439907189</v>
      </c>
      <c r="BF59" s="6">
        <f>'1'!CA46</f>
        <v>0.74641267553527113</v>
      </c>
      <c r="BG59" s="6">
        <f>'1'!CC46</f>
        <v>0.79533394198639684</v>
      </c>
      <c r="BH59" s="6">
        <f>'2'!CA46</f>
        <v>0.33697439237901722</v>
      </c>
      <c r="BI59" s="6">
        <f>'2'!CC46</f>
        <v>0.47155729440258837</v>
      </c>
      <c r="BJ59" s="6">
        <f>'3'!Y46</f>
        <v>0.67406254397073306</v>
      </c>
      <c r="BK59" s="6">
        <f>'8'!AO45</f>
        <v>0.5257731359538298</v>
      </c>
      <c r="BL59" s="6">
        <f t="shared" ref="BL59:BL60" si="80">SUM(0.4*BF59,0.1*BH59,0.25*BJ59,0.25*BK59)</f>
        <v>0.63222142943315096</v>
      </c>
      <c r="BM59" s="225">
        <f t="shared" ref="BM59:BM60" si="81">SUM(0.4*BG59,0.1*BI59,0.25*BJ59,0.25*BK59)</f>
        <v>0.66524822621595825</v>
      </c>
      <c r="BN59" s="6">
        <f>'1'!CK46</f>
        <v>0.68442678124824807</v>
      </c>
      <c r="BO59" s="6">
        <f>'1'!CM46</f>
        <v>0.74707423564937714</v>
      </c>
      <c r="BP59" s="6">
        <f>'2'!CK46</f>
        <v>0.19274939663328663</v>
      </c>
      <c r="BQ59" s="6">
        <f>'2'!CM46</f>
        <v>0.28155359407425784</v>
      </c>
      <c r="BR59" s="6">
        <f>'3'!AB46</f>
        <v>0.61858652698806349</v>
      </c>
      <c r="BS59" s="6">
        <f>'8'!AT45</f>
        <v>0.52119914792361044</v>
      </c>
      <c r="BT59" s="6">
        <f t="shared" ref="BT59:BT60" si="82">SUM(0.4*BN59,0.1*BP59,0.25*BR59,0.25*BS59)</f>
        <v>0.57799207089054638</v>
      </c>
      <c r="BU59" s="225">
        <f t="shared" ref="BU59:BU60" si="83">SUM(0.4*BO59,0.1*BQ59,0.25*BR59,0.25*BS59)</f>
        <v>0.61193147239509516</v>
      </c>
      <c r="BV59" s="6">
        <f>'1'!CU46</f>
        <v>0.84283301749136208</v>
      </c>
      <c r="BW59" s="6">
        <f>'1'!CW46</f>
        <v>0.86591079625640399</v>
      </c>
      <c r="BX59" s="6">
        <f>'2'!CU46</f>
        <v>0.18270175842803213</v>
      </c>
      <c r="BY59" s="6">
        <f>'2'!CW46</f>
        <v>0.26581613702852641</v>
      </c>
      <c r="BZ59" s="6">
        <f>'3'!AE46</f>
        <v>0.73914861532390286</v>
      </c>
      <c r="CA59" s="6">
        <f>'8'!AY45</f>
        <v>0.55799011330490444</v>
      </c>
      <c r="CB59" s="6">
        <f t="shared" ref="CB59:CB60" si="84">SUM(0.4*BV59,0.1*BX59,0.25*BZ59,0.25*CA59)</f>
        <v>0.67968806499654988</v>
      </c>
      <c r="CC59" s="225">
        <f t="shared" ref="CC59:CC60" si="85">SUM(0.4*BW59,0.1*BY59,0.25*BZ59,0.25*CA59)</f>
        <v>0.69723061436261613</v>
      </c>
      <c r="CD59" s="6">
        <f>'1'!DE46</f>
        <v>0.89596146062642534</v>
      </c>
      <c r="CE59" s="6">
        <f>'1'!DG46</f>
        <v>0.90270049064969649</v>
      </c>
      <c r="CF59" s="6">
        <f>'2'!DE46</f>
        <v>0.52458252924702398</v>
      </c>
      <c r="CG59" s="6">
        <f>'2'!DG46</f>
        <v>0.65367783901802257</v>
      </c>
      <c r="CH59" s="6">
        <f>'3'!AH46</f>
        <v>0.64892274407207307</v>
      </c>
      <c r="CI59" s="6">
        <f>'8'!BD45</f>
        <v>0.55349585782879807</v>
      </c>
      <c r="CJ59" s="6">
        <f t="shared" ref="CJ59:CJ60" si="86">SUM(0.4*CD59,0.1*CF59,0.25*CH59,0.25*CI59)</f>
        <v>0.71144748765049037</v>
      </c>
      <c r="CK59" s="225">
        <f t="shared" ref="CK59:CK60" si="87">SUM(0.4*CE59,0.1*CG59,0.25*CH59,0.25*CI59)</f>
        <v>0.72705263063689873</v>
      </c>
    </row>
    <row r="60" spans="1:89" x14ac:dyDescent="0.2">
      <c r="A60" s="1">
        <v>2022</v>
      </c>
      <c r="B60" s="6">
        <f>'1'!I47</f>
        <v>0.82832367636451854</v>
      </c>
      <c r="C60" s="6">
        <f>'1'!K47</f>
        <v>0.85561479372885596</v>
      </c>
      <c r="D60" s="6">
        <f>'2'!I47</f>
        <v>0.43056498032181045</v>
      </c>
      <c r="E60" s="6">
        <f>'2'!K47</f>
        <v>0.56919809059682491</v>
      </c>
      <c r="F60" s="6">
        <f>'3'!D47</f>
        <v>0.61093206241847442</v>
      </c>
      <c r="G60" s="6">
        <f>'8'!F46</f>
        <v>0.5303793737363568</v>
      </c>
      <c r="H60" s="6">
        <f t="shared" si="66"/>
        <v>0.65971382761669628</v>
      </c>
      <c r="I60" s="225">
        <f t="shared" si="67"/>
        <v>0.68449358558993278</v>
      </c>
      <c r="J60" s="6">
        <f>'1'!S47</f>
        <v>0.72561883603201227</v>
      </c>
      <c r="K60" s="6">
        <f>'1'!U47</f>
        <v>0.7794122764984952</v>
      </c>
      <c r="L60" s="6">
        <f>'2'!S47</f>
        <v>0.82192086741816173</v>
      </c>
      <c r="M60" s="6">
        <f>'2'!U47</f>
        <v>0.86274502997528191</v>
      </c>
      <c r="N60" s="6">
        <f>'3'!G47</f>
        <v>0.59581144092217786</v>
      </c>
      <c r="O60" s="6">
        <f>'8'!K46</f>
        <v>0.50379780835758681</v>
      </c>
      <c r="P60" s="6">
        <f t="shared" si="68"/>
        <v>0.64734193347456226</v>
      </c>
      <c r="Q60" s="225">
        <f t="shared" si="69"/>
        <v>0.67294172591686741</v>
      </c>
      <c r="R60" s="6">
        <f>'1'!AC47</f>
        <v>0.70579223024890425</v>
      </c>
      <c r="S60" s="6">
        <f>'1'!AE47</f>
        <v>0.76398253106932357</v>
      </c>
      <c r="T60" s="6">
        <f>'2'!AC47</f>
        <v>0.261603660102942</v>
      </c>
      <c r="U60" s="6">
        <f>'2'!AE47</f>
        <v>0.37966661831762738</v>
      </c>
      <c r="V60" s="6">
        <f>'3'!J47</f>
        <v>0.67911886484495931</v>
      </c>
      <c r="W60" s="6">
        <f>'8'!P46</f>
        <v>0.51368460271704486</v>
      </c>
      <c r="X60" s="6">
        <f t="shared" si="70"/>
        <v>0.606678125000357</v>
      </c>
      <c r="Y60" s="225">
        <f t="shared" si="71"/>
        <v>0.64176054114999315</v>
      </c>
      <c r="Z60" s="6">
        <f>'1'!AM47</f>
        <v>0.82040009235989464</v>
      </c>
      <c r="AA60" s="6">
        <f>'1'!AO47</f>
        <v>0.8499453898601026</v>
      </c>
      <c r="AB60" s="6">
        <f>'2'!AM47</f>
        <v>0.16814982648322455</v>
      </c>
      <c r="AC60" s="6">
        <f>'2'!AO47</f>
        <v>0.24227711850986366</v>
      </c>
      <c r="AD60" s="6">
        <f>'3'!M47</f>
        <v>0.5306778889329109</v>
      </c>
      <c r="AE60" s="6">
        <f>'8'!U46</f>
        <v>0.36839824949949795</v>
      </c>
      <c r="AF60" s="6">
        <f t="shared" si="72"/>
        <v>0.56974405420038254</v>
      </c>
      <c r="AG60" s="225">
        <f t="shared" si="73"/>
        <v>0.58897490240312966</v>
      </c>
      <c r="AH60" s="6">
        <f>'1'!AW47</f>
        <v>0.67641988885896698</v>
      </c>
      <c r="AI60" s="6">
        <f>'1'!AY47</f>
        <v>0.74066057999488577</v>
      </c>
      <c r="AJ60" s="6">
        <f>'2'!AW47</f>
        <v>0.19880548467926606</v>
      </c>
      <c r="AK60" s="6">
        <f>'2'!AY47</f>
        <v>0.29084627431324334</v>
      </c>
      <c r="AL60" s="6">
        <f>'3'!P47</f>
        <v>0.57220762419415583</v>
      </c>
      <c r="AM60" s="6">
        <f>'8'!Z46</f>
        <v>0.42986458916878806</v>
      </c>
      <c r="AN60" s="6">
        <f t="shared" si="74"/>
        <v>0.54096655735224941</v>
      </c>
      <c r="AO60" s="225">
        <f t="shared" si="75"/>
        <v>0.57586691277001467</v>
      </c>
      <c r="AP60" s="6">
        <f>'1'!BG47</f>
        <v>0.75979463107860634</v>
      </c>
      <c r="AQ60" s="6">
        <f>'1'!BI47</f>
        <v>0.80544315957900348</v>
      </c>
      <c r="AR60" s="6">
        <f>'2'!BG47</f>
        <v>0.38493894425800096</v>
      </c>
      <c r="AS60" s="6">
        <f>'2'!BI47</f>
        <v>0.52354952292407886</v>
      </c>
      <c r="AT60" s="6">
        <f>'3'!S47</f>
        <v>0.73704801592450953</v>
      </c>
      <c r="AU60" s="6">
        <f>'8'!AE46</f>
        <v>0.55660004866229629</v>
      </c>
      <c r="AV60" s="6">
        <f t="shared" si="76"/>
        <v>0.66582376300394408</v>
      </c>
      <c r="AW60" s="225">
        <f t="shared" si="77"/>
        <v>0.69794423227071078</v>
      </c>
      <c r="AX60" s="6">
        <f>'1'!BQ47</f>
        <v>0.86925007299549584</v>
      </c>
      <c r="AY60" s="6">
        <f>'1'!BS47</f>
        <v>0.88437909067725617</v>
      </c>
      <c r="AZ60" s="6">
        <f>'2'!BQ47</f>
        <v>0.36745493061507706</v>
      </c>
      <c r="BA60" s="6">
        <f>'2'!BS47</f>
        <v>0.50510763716956941</v>
      </c>
      <c r="BB60" s="6">
        <f>'3'!V47</f>
        <v>0.5703662502973067</v>
      </c>
      <c r="BC60" s="6">
        <f>'8'!AJ46</f>
        <v>0.52210709782586484</v>
      </c>
      <c r="BD60" s="6">
        <f t="shared" si="78"/>
        <v>0.65756385929049899</v>
      </c>
      <c r="BE60" s="225">
        <f t="shared" si="79"/>
        <v>0.67738073701865231</v>
      </c>
      <c r="BF60" s="6">
        <f>'1'!CA47</f>
        <v>0.75932244729833787</v>
      </c>
      <c r="BG60" s="6">
        <f>'1'!CC47</f>
        <v>0.8050882517316561</v>
      </c>
      <c r="BH60" s="6">
        <f>'2'!CA47</f>
        <v>0.34848709544926371</v>
      </c>
      <c r="BI60" s="6">
        <f>'2'!CC47</f>
        <v>0.48444777212923112</v>
      </c>
      <c r="BJ60" s="6">
        <f>'3'!Y47</f>
        <v>0.62939707330800609</v>
      </c>
      <c r="BK60" s="6">
        <f>'8'!AO46</f>
        <v>0.55298945905642294</v>
      </c>
      <c r="BL60" s="6">
        <f t="shared" si="80"/>
        <v>0.63417432155536879</v>
      </c>
      <c r="BM60" s="225">
        <f t="shared" si="81"/>
        <v>0.66607671099669286</v>
      </c>
      <c r="BN60" s="6">
        <f>'1'!CK47</f>
        <v>0.70130812131245723</v>
      </c>
      <c r="BO60" s="6">
        <f>'1'!CM47</f>
        <v>0.76045836065677352</v>
      </c>
      <c r="BP60" s="6">
        <f>'2'!CK47</f>
        <v>0.27907516687737521</v>
      </c>
      <c r="BQ60" s="6">
        <f>'2'!CM47</f>
        <v>0.40223587882538092</v>
      </c>
      <c r="BR60" s="6">
        <f>'3'!AB47</f>
        <v>0.55061084993911658</v>
      </c>
      <c r="BS60" s="6">
        <f>'8'!AT46</f>
        <v>0.56298393056077578</v>
      </c>
      <c r="BT60" s="6">
        <f t="shared" si="82"/>
        <v>0.58682946033769356</v>
      </c>
      <c r="BU60" s="225">
        <f t="shared" si="83"/>
        <v>0.62280562727022071</v>
      </c>
      <c r="BV60" s="6">
        <f>'1'!CU47</f>
        <v>0.85429261308850257</v>
      </c>
      <c r="BW60" s="6">
        <f>'1'!CW47</f>
        <v>0.87396570804232843</v>
      </c>
      <c r="BX60" s="6">
        <f>'2'!CU47</f>
        <v>0.22966080533175665</v>
      </c>
      <c r="BY60" s="6">
        <f>'2'!CW47</f>
        <v>0.33610693068602276</v>
      </c>
      <c r="BZ60" s="6">
        <f>'3'!AE47</f>
        <v>0.65579282864230182</v>
      </c>
      <c r="CA60" s="6">
        <f>'8'!AY46</f>
        <v>0.5710414678219089</v>
      </c>
      <c r="CB60" s="6">
        <f t="shared" si="84"/>
        <v>0.67139169988462932</v>
      </c>
      <c r="CC60" s="225">
        <f t="shared" si="85"/>
        <v>0.68990555040158641</v>
      </c>
      <c r="CD60" s="6">
        <f>'1'!DE47</f>
        <v>0.90305910192507211</v>
      </c>
      <c r="CE60" s="6">
        <f>'1'!DG47</f>
        <v>0.90751083374058361</v>
      </c>
      <c r="CF60" s="6">
        <f>'2'!DE47</f>
        <v>0.5735563952404068</v>
      </c>
      <c r="CG60" s="6">
        <f>'2'!DG47</f>
        <v>0.69343870970778065</v>
      </c>
      <c r="CH60" s="6">
        <f>'3'!AH47</f>
        <v>0.59194636276839296</v>
      </c>
      <c r="CI60" s="6">
        <f>'8'!BD46</f>
        <v>0.52003068075580372</v>
      </c>
      <c r="CJ60" s="6">
        <f t="shared" si="86"/>
        <v>0.69657354117511883</v>
      </c>
      <c r="CK60" s="225">
        <f t="shared" si="87"/>
        <v>0.71034246534806078</v>
      </c>
    </row>
    <row r="61" spans="1:89" x14ac:dyDescent="0.2">
      <c r="A61" s="1">
        <v>2023</v>
      </c>
      <c r="B61" s="6">
        <f>'1'!I48</f>
        <v>0.82742465373680107</v>
      </c>
      <c r="C61" s="6">
        <f>'1'!K48</f>
        <v>0.85497320702558555</v>
      </c>
      <c r="D61" s="6">
        <f>'2'!I48</f>
        <v>0.37574281258957948</v>
      </c>
      <c r="E61" s="6">
        <f>'2'!K48</f>
        <v>0.51391926636308827</v>
      </c>
      <c r="F61" s="6">
        <f>'3'!D48</f>
        <v>0.60207198333828282</v>
      </c>
      <c r="G61" s="6">
        <f>'8'!F47</f>
        <v>0.53247141794637676</v>
      </c>
      <c r="H61" s="6">
        <f t="shared" ref="H61" si="88">SUM(0.4*B61,0.1*D61,0.25*F61,0.25*G61)</f>
        <v>0.65217999307484331</v>
      </c>
      <c r="I61" s="225">
        <f t="shared" ref="I61" si="89">SUM(0.4*C61,0.1*E61,0.25*F61,0.25*G61)</f>
        <v>0.67701705976770798</v>
      </c>
      <c r="J61" s="6">
        <f>'1'!S48</f>
        <v>0.73738618345032603</v>
      </c>
      <c r="K61" s="6">
        <f>'1'!U48</f>
        <v>0.78845468329505397</v>
      </c>
      <c r="L61" s="6">
        <f>'2'!S48</f>
        <v>0.53320274334119533</v>
      </c>
      <c r="M61" s="6">
        <f>'2'!U48</f>
        <v>0.66086743056452069</v>
      </c>
      <c r="N61" s="6">
        <f>'3'!G48</f>
        <v>0.54917373998654362</v>
      </c>
      <c r="O61" s="6">
        <f>'8'!K47</f>
        <v>0.52892449352827808</v>
      </c>
      <c r="P61" s="6">
        <f t="shared" ref="P61" si="90">SUM(0.4*J61,0.1*L61,0.25*N61,0.25*O61)</f>
        <v>0.61779930609295541</v>
      </c>
      <c r="Q61" s="225">
        <f t="shared" ref="Q61" si="91">SUM(0.4*K61,0.1*M61,0.25*N61,0.25*O61)</f>
        <v>0.65099317475317908</v>
      </c>
      <c r="R61" s="6">
        <f>'1'!AC48</f>
        <v>0.69492458299649096</v>
      </c>
      <c r="S61" s="6">
        <f>'1'!AE48</f>
        <v>0.75541907071598791</v>
      </c>
      <c r="T61" s="6">
        <f>'2'!AC48</f>
        <v>0.25986947154756795</v>
      </c>
      <c r="U61" s="6">
        <f>'2'!AE48</f>
        <v>0.37738009654418292</v>
      </c>
      <c r="V61" s="6">
        <f>'3'!J48</f>
        <v>0.59488623359555237</v>
      </c>
      <c r="W61" s="6">
        <f>'8'!P47</f>
        <v>0.53940671924237404</v>
      </c>
      <c r="X61" s="6">
        <f t="shared" ref="X61" si="92">SUM(0.4*R61,0.1*T61,0.25*V61,0.25*W61)</f>
        <v>0.58753001856283482</v>
      </c>
      <c r="Y61" s="225">
        <f t="shared" ref="Y61" si="93">SUM(0.4*S61,0.1*U61,0.25*V61,0.25*W61)</f>
        <v>0.62347887615029518</v>
      </c>
      <c r="Z61" s="6">
        <f>'1'!AM48</f>
        <v>0.82307151516504473</v>
      </c>
      <c r="AA61" s="6">
        <f>'1'!AO48</f>
        <v>0.85186054465867256</v>
      </c>
      <c r="AB61" s="6">
        <f>'2'!AM48</f>
        <v>0.16096714919922719</v>
      </c>
      <c r="AC61" s="6">
        <f>'2'!AO48</f>
        <v>0.23031413089349334</v>
      </c>
      <c r="AD61" s="6">
        <f>'3'!M48</f>
        <v>0.53660696103707939</v>
      </c>
      <c r="AE61" s="6">
        <f>'8'!U47</f>
        <v>0.40218501503592397</v>
      </c>
      <c r="AF61" s="6">
        <f t="shared" ref="AF61" si="94">SUM(0.4*Z61,0.1*AB61,0.25*AD61,0.25*AE61)</f>
        <v>0.58002331500419146</v>
      </c>
      <c r="AG61" s="225">
        <f t="shared" ref="AG61" si="95">SUM(0.4*AA61,0.1*AC61,0.25*AD61,0.25*AE61)</f>
        <v>0.59847362497106926</v>
      </c>
      <c r="AH61" s="6">
        <f>'1'!AW48</f>
        <v>0.68169094779130868</v>
      </c>
      <c r="AI61" s="6">
        <f>'1'!AY48</f>
        <v>0.74488757878810474</v>
      </c>
      <c r="AJ61" s="6">
        <f>'2'!AW48</f>
        <v>0.17948654662156599</v>
      </c>
      <c r="AK61" s="6">
        <f>'2'!AY48</f>
        <v>0.2606930340186196</v>
      </c>
      <c r="AL61" s="6">
        <f>'3'!P48</f>
        <v>0.54912358782455617</v>
      </c>
      <c r="AM61" s="6">
        <f>'8'!Z47</f>
        <v>0.43751443859355177</v>
      </c>
      <c r="AN61" s="6">
        <f t="shared" ref="AN61" si="96">SUM(0.4*AH61,0.1*AJ61,0.25*AL61,0.25*AM61)</f>
        <v>0.53728454038320705</v>
      </c>
      <c r="AO61" s="225">
        <f t="shared" ref="AO61" si="97">SUM(0.4*AI61,0.1*AK61,0.25*AL61,0.25*AM61)</f>
        <v>0.57068384152163087</v>
      </c>
      <c r="AP61" s="6">
        <f>'1'!BG48</f>
        <v>0.75296466492757452</v>
      </c>
      <c r="AQ61" s="6">
        <f>'1'!BI48</f>
        <v>0.80029678973444673</v>
      </c>
      <c r="AR61" s="6">
        <f>'2'!BG48</f>
        <v>0.36053715417573728</v>
      </c>
      <c r="AS61" s="6">
        <f>'2'!BI48</f>
        <v>0.49765374564276527</v>
      </c>
      <c r="AT61" s="6">
        <f>'3'!S48</f>
        <v>0.69057691920798314</v>
      </c>
      <c r="AU61" s="6">
        <f>'8'!AE47</f>
        <v>0.53642287034329428</v>
      </c>
      <c r="AV61" s="6">
        <f t="shared" ref="AV61" si="98">SUM(0.4*AP61,0.1*AR61,0.25*AT61,0.25*AU61)</f>
        <v>0.6439895287764229</v>
      </c>
      <c r="AW61" s="225">
        <f t="shared" ref="AW61" si="99">SUM(0.4*AQ61,0.1*AS61,0.25*AT61,0.25*AU61)</f>
        <v>0.67663403784587461</v>
      </c>
      <c r="AX61" s="6">
        <f>'1'!BQ48</f>
        <v>0.86207279854005237</v>
      </c>
      <c r="AY61" s="6">
        <f>'1'!BS48</f>
        <v>0.87939629714250223</v>
      </c>
      <c r="AZ61" s="6">
        <f>'2'!BQ48</f>
        <v>0.35228667810569941</v>
      </c>
      <c r="BA61" s="6">
        <f>'2'!BS48</f>
        <v>0.48864284491753107</v>
      </c>
      <c r="BB61" s="6">
        <f>'3'!V48</f>
        <v>0.57456406482145306</v>
      </c>
      <c r="BC61" s="6">
        <f>'8'!AJ47</f>
        <v>0.535064069190889</v>
      </c>
      <c r="BD61" s="6">
        <f t="shared" ref="BD61" si="100">SUM(0.4*AX61,0.1*AZ61,0.25*BB61,0.25*BC61)</f>
        <v>0.65746482072967649</v>
      </c>
      <c r="BE61" s="225">
        <f t="shared" ref="BE61" si="101">SUM(0.4*AY61,0.1*BA61,0.25*BB61,0.25*BC61)</f>
        <v>0.6780298368518396</v>
      </c>
      <c r="BF61" s="6">
        <f>'1'!CA48</f>
        <v>0.76171363272593495</v>
      </c>
      <c r="BG61" s="6">
        <f>'1'!CC48</f>
        <v>0.8068841982389241</v>
      </c>
      <c r="BH61" s="6">
        <f>'2'!CA48</f>
        <v>0.3176529735263488</v>
      </c>
      <c r="BI61" s="6">
        <f>'2'!CC48</f>
        <v>0.44929052771267319</v>
      </c>
      <c r="BJ61" s="6">
        <f>'3'!Y48</f>
        <v>0.61624982411706752</v>
      </c>
      <c r="BK61" s="6">
        <f>'8'!AO47</f>
        <v>0.57467916363502314</v>
      </c>
      <c r="BL61" s="6">
        <f t="shared" ref="BL61" si="102">SUM(0.4*BF61,0.1*BH61,0.25*BJ61,0.25*BK61)</f>
        <v>0.63418299738103157</v>
      </c>
      <c r="BM61" s="225">
        <f t="shared" ref="BM61" si="103">SUM(0.4*BG61,0.1*BI61,0.25*BJ61,0.25*BK61)</f>
        <v>0.66541497900485969</v>
      </c>
      <c r="BN61" s="6">
        <f>'1'!CK48</f>
        <v>0.70127156851413985</v>
      </c>
      <c r="BO61" s="6">
        <f>'1'!CM48</f>
        <v>0.76042957996141536</v>
      </c>
      <c r="BP61" s="6">
        <f>'2'!CK48</f>
        <v>9.4406909778227716E-2</v>
      </c>
      <c r="BQ61" s="6">
        <f>'2'!CM48</f>
        <v>0.10659617963775553</v>
      </c>
      <c r="BR61" s="6">
        <f>'3'!AB48</f>
        <v>0.47620184178148406</v>
      </c>
      <c r="BS61" s="6">
        <f>'8'!AT47</f>
        <v>0.54065757980561469</v>
      </c>
      <c r="BT61" s="6">
        <f t="shared" ref="BT61" si="104">SUM(0.4*BN61,0.1*BP61,0.25*BR61,0.25*BS61)</f>
        <v>0.54416417378025339</v>
      </c>
      <c r="BU61" s="225">
        <f t="shared" ref="BU61" si="105">SUM(0.4*BO61,0.1*BQ61,0.25*BR61,0.25*BS61)</f>
        <v>0.56904630534511635</v>
      </c>
      <c r="BV61" s="6">
        <f>'1'!CU48</f>
        <v>0.86411205081902331</v>
      </c>
      <c r="BW61" s="6">
        <f>'1'!CW48</f>
        <v>0.88081465881581344</v>
      </c>
      <c r="BX61" s="6">
        <f>'2'!CU48</f>
        <v>0.16488025508463766</v>
      </c>
      <c r="BY61" s="6">
        <f>'2'!CW48</f>
        <v>0.23686067563756028</v>
      </c>
      <c r="BZ61" s="6">
        <f>'3'!AE48</f>
        <v>0.69107864769805349</v>
      </c>
      <c r="CA61" s="6">
        <f>'8'!AY47</f>
        <v>0.57444210409493845</v>
      </c>
      <c r="CB61" s="6">
        <f t="shared" ref="CB61" si="106">SUM(0.4*BV61,0.1*BX61,0.25*BZ61,0.25*CA61)</f>
        <v>0.67851303378432104</v>
      </c>
      <c r="CC61" s="225">
        <f t="shared" ref="CC61" si="107">SUM(0.4*BW61,0.1*BY61,0.25*BZ61,0.25*CA61)</f>
        <v>0.69239211903832931</v>
      </c>
      <c r="CD61" s="6">
        <f>'1'!DE48</f>
        <v>0.91666666666666674</v>
      </c>
      <c r="CE61" s="6">
        <f>'1'!DG48</f>
        <v>0.91666666666666641</v>
      </c>
      <c r="CF61" s="6">
        <f>'2'!DE48</f>
        <v>0.4673454308993546</v>
      </c>
      <c r="CG61" s="6">
        <f>'2'!DG48</f>
        <v>0.6036566097215883</v>
      </c>
      <c r="CH61" s="6">
        <f>'3'!AH48</f>
        <v>0.56473730102025865</v>
      </c>
      <c r="CI61" s="6">
        <f>'8'!BD47</f>
        <v>0.50931129018450705</v>
      </c>
      <c r="CJ61" s="6">
        <f t="shared" ref="CJ61" si="108">SUM(0.4*CD61,0.1*CF61,0.25*CH61,0.25*CI61)</f>
        <v>0.68191335755779359</v>
      </c>
      <c r="CK61" s="225">
        <f t="shared" ref="CK61" si="109">SUM(0.4*CE61,0.1*CG61,0.25*CH61,0.25*CI61)</f>
        <v>0.69554447544001685</v>
      </c>
    </row>
    <row r="62" spans="1:89" x14ac:dyDescent="0.2">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row>
    <row r="63" spans="1:89" x14ac:dyDescent="0.2">
      <c r="B63" s="1" t="s">
        <v>465</v>
      </c>
    </row>
    <row r="64" spans="1:89" s="6" customFormat="1" x14ac:dyDescent="0.2">
      <c r="A64" s="1" t="s">
        <v>157</v>
      </c>
      <c r="B64" s="5">
        <f>(POWER(B38/B19, 1/19)-1)*100</f>
        <v>4.5273346936546277</v>
      </c>
      <c r="C64" s="5">
        <f t="shared" ref="C64:BN64" si="110">(POWER(C38/C19, 1/19)-1)*100</f>
        <v>4.0349635692349395</v>
      </c>
      <c r="D64" s="5">
        <f t="shared" si="110"/>
        <v>-9.6475081286850894E-3</v>
      </c>
      <c r="E64" s="5">
        <f t="shared" si="110"/>
        <v>-8.270937066179318E-3</v>
      </c>
      <c r="F64" s="5">
        <f t="shared" si="110"/>
        <v>-1.0627690426877723</v>
      </c>
      <c r="G64" s="5">
        <f t="shared" si="110"/>
        <v>-0.38467356017867216</v>
      </c>
      <c r="H64" s="5">
        <f t="shared" si="110"/>
        <v>0.87899583525772318</v>
      </c>
      <c r="I64" s="5">
        <f t="shared" si="110"/>
        <v>0.90384212781500217</v>
      </c>
      <c r="J64" s="5">
        <f t="shared" si="110"/>
        <v>8.6539559568390203</v>
      </c>
      <c r="K64" s="5">
        <f t="shared" si="110"/>
        <v>9.7920805910508122</v>
      </c>
      <c r="L64" s="5">
        <f t="shared" si="110"/>
        <v>2.8091540410268623</v>
      </c>
      <c r="M64" s="5">
        <f t="shared" si="110"/>
        <v>2.5596960807003466</v>
      </c>
      <c r="N64" s="5">
        <f t="shared" si="110"/>
        <v>-0.9097763725553043</v>
      </c>
      <c r="O64" s="5">
        <f t="shared" si="110"/>
        <v>1.1093829177482473</v>
      </c>
      <c r="P64" s="5">
        <f t="shared" si="110"/>
        <v>2.437653739632184</v>
      </c>
      <c r="Q64" s="5">
        <f t="shared" si="110"/>
        <v>2.863841380115284</v>
      </c>
      <c r="R64" s="5">
        <f t="shared" si="110"/>
        <v>4.3168247181400554</v>
      </c>
      <c r="S64" s="5">
        <f t="shared" si="110"/>
        <v>4.0690517085406386</v>
      </c>
      <c r="T64" s="5">
        <f t="shared" si="110"/>
        <v>1.8728681695582505</v>
      </c>
      <c r="U64" s="5">
        <f t="shared" si="110"/>
        <v>2.9074483948368535</v>
      </c>
      <c r="V64" s="5">
        <f t="shared" si="110"/>
        <v>1.2049572614532433</v>
      </c>
      <c r="W64" s="5">
        <f t="shared" si="110"/>
        <v>1.2154435593423552</v>
      </c>
      <c r="X64" s="5">
        <f t="shared" si="110"/>
        <v>2.2065116377051996</v>
      </c>
      <c r="Y64" s="5">
        <f t="shared" si="110"/>
        <v>2.2945693794667488</v>
      </c>
      <c r="Z64" s="5">
        <f t="shared" si="110"/>
        <v>4.1628617725887551</v>
      </c>
      <c r="AA64" s="5">
        <f t="shared" si="110"/>
        <v>3.7085889833081698</v>
      </c>
      <c r="AB64" s="5">
        <f t="shared" si="110"/>
        <v>-0.19602795619410029</v>
      </c>
      <c r="AC64" s="5">
        <f t="shared" si="110"/>
        <v>-0.22455456147129071</v>
      </c>
      <c r="AD64" s="5">
        <f t="shared" si="110"/>
        <v>-0.22942116243587218</v>
      </c>
      <c r="AE64" s="5">
        <f t="shared" si="110"/>
        <v>-0.61156180056786136</v>
      </c>
      <c r="AF64" s="5">
        <f t="shared" si="110"/>
        <v>1.0945011172458052</v>
      </c>
      <c r="AG64" s="5">
        <f t="shared" si="110"/>
        <v>1.1055605704921145</v>
      </c>
      <c r="AH64" s="5">
        <f t="shared" si="110"/>
        <v>7.7770132000778203</v>
      </c>
      <c r="AI64" s="5">
        <f t="shared" si="110"/>
        <v>8.2460048054167281</v>
      </c>
      <c r="AJ64" s="5">
        <f t="shared" si="110"/>
        <v>0.25416646837694845</v>
      </c>
      <c r="AK64" s="5">
        <f t="shared" si="110"/>
        <v>0.25574856904981846</v>
      </c>
      <c r="AL64" s="5">
        <f t="shared" si="110"/>
        <v>2.1319751764840911</v>
      </c>
      <c r="AM64" s="5">
        <f t="shared" si="110"/>
        <v>0.25531052205105542</v>
      </c>
      <c r="AN64" s="5">
        <f t="shared" si="110"/>
        <v>2.6864470855121114</v>
      </c>
      <c r="AO64" s="5">
        <f t="shared" si="110"/>
        <v>2.9260607684556961</v>
      </c>
      <c r="AP64" s="5">
        <f t="shared" si="110"/>
        <v>5.7039334024208133</v>
      </c>
      <c r="AQ64" s="5">
        <f t="shared" si="110"/>
        <v>5.5628093739172435</v>
      </c>
      <c r="AR64" s="5">
        <f t="shared" si="110"/>
        <v>1.2536288157126041</v>
      </c>
      <c r="AS64" s="5">
        <f t="shared" si="110"/>
        <v>1.195397934003517</v>
      </c>
      <c r="AT64" s="5">
        <f t="shared" si="110"/>
        <v>-0.76653321664292839</v>
      </c>
      <c r="AU64" s="5">
        <f t="shared" si="110"/>
        <v>-0.11230550867479261</v>
      </c>
      <c r="AV64" s="5">
        <f t="shared" si="110"/>
        <v>1.2124856918257709</v>
      </c>
      <c r="AW64" s="5">
        <f t="shared" si="110"/>
        <v>1.3915521047592527</v>
      </c>
      <c r="AX64" s="5">
        <f t="shared" si="110"/>
        <v>5.0773652097915178</v>
      </c>
      <c r="AY64" s="5">
        <f t="shared" si="110"/>
        <v>4.4693422213321954</v>
      </c>
      <c r="AZ64" s="5">
        <f t="shared" si="110"/>
        <v>-5.5188964403618535E-2</v>
      </c>
      <c r="BA64" s="5">
        <f t="shared" si="110"/>
        <v>-4.9324317482302149E-2</v>
      </c>
      <c r="BB64" s="5">
        <f t="shared" si="110"/>
        <v>-1.2114781796522256</v>
      </c>
      <c r="BC64" s="5">
        <f t="shared" si="110"/>
        <v>-0.75626500898965388</v>
      </c>
      <c r="BD64" s="5">
        <f t="shared" si="110"/>
        <v>0.82015768140002443</v>
      </c>
      <c r="BE64" s="5">
        <f t="shared" si="110"/>
        <v>0.83056560430163628</v>
      </c>
      <c r="BF64" s="5">
        <f t="shared" si="110"/>
        <v>4.9354934701365316</v>
      </c>
      <c r="BG64" s="5">
        <f t="shared" si="110"/>
        <v>4.5762483550471522</v>
      </c>
      <c r="BH64" s="5">
        <f t="shared" si="110"/>
        <v>-0.61760171117508644</v>
      </c>
      <c r="BI64" s="5">
        <f t="shared" si="110"/>
        <v>-0.53491274801521493</v>
      </c>
      <c r="BJ64" s="5">
        <f t="shared" si="110"/>
        <v>-1.0329485299742758</v>
      </c>
      <c r="BK64" s="5">
        <f t="shared" si="110"/>
        <v>-0.53188125392775731</v>
      </c>
      <c r="BL64" s="5">
        <f t="shared" si="110"/>
        <v>0.84101836242653771</v>
      </c>
      <c r="BM64" s="5">
        <f t="shared" si="110"/>
        <v>0.92615463740026716</v>
      </c>
      <c r="BN64" s="5">
        <f t="shared" si="110"/>
        <v>3.1022206731424307</v>
      </c>
      <c r="BO64" s="5">
        <f t="shared" ref="BO64:CK64" si="111">(POWER(BO38/BO19, 1/19)-1)*100</f>
        <v>2.8180201131737137</v>
      </c>
      <c r="BP64" s="5">
        <f t="shared" si="111"/>
        <v>-1.8516219320042104</v>
      </c>
      <c r="BQ64" s="5">
        <f t="shared" si="111"/>
        <v>-1.5186079492403914</v>
      </c>
      <c r="BR64" s="5">
        <f t="shared" si="111"/>
        <v>0.46439027905185171</v>
      </c>
      <c r="BS64" s="5">
        <f t="shared" si="111"/>
        <v>-0.99892272501226342</v>
      </c>
      <c r="BT64" s="5">
        <f t="shared" si="111"/>
        <v>0.52303828833519805</v>
      </c>
      <c r="BU64" s="5">
        <f t="shared" si="111"/>
        <v>0.55954774072077829</v>
      </c>
      <c r="BV64" s="5">
        <f t="shared" si="111"/>
        <v>2.414680678303438</v>
      </c>
      <c r="BW64" s="5">
        <f t="shared" si="111"/>
        <v>1.9735588925054781</v>
      </c>
      <c r="BX64" s="5">
        <f t="shared" si="111"/>
        <v>-4.0859781702155544</v>
      </c>
      <c r="BY64" s="5">
        <f t="shared" si="111"/>
        <v>-2.818522444096816</v>
      </c>
      <c r="BZ64" s="5">
        <f t="shared" si="111"/>
        <v>-1.027403399394089</v>
      </c>
      <c r="CA64" s="5">
        <f t="shared" si="111"/>
        <v>-0.42338086464435154</v>
      </c>
      <c r="CB64" s="5">
        <f t="shared" si="111"/>
        <v>-1.3550082118340967E-2</v>
      </c>
      <c r="CC64" s="5">
        <f t="shared" si="111"/>
        <v>2.2037664538165913E-2</v>
      </c>
      <c r="CD64" s="5">
        <f t="shared" si="111"/>
        <v>3.109998699662353</v>
      </c>
      <c r="CE64" s="5">
        <f t="shared" si="111"/>
        <v>2.6055385704307099</v>
      </c>
      <c r="CF64" s="5">
        <f t="shared" si="111"/>
        <v>1.1551717604836753</v>
      </c>
      <c r="CG64" s="5">
        <f t="shared" si="111"/>
        <v>0.94736617567083847</v>
      </c>
      <c r="CH64" s="5">
        <f t="shared" si="111"/>
        <v>-2.6236929135963316</v>
      </c>
      <c r="CI64" s="5">
        <f t="shared" si="111"/>
        <v>0.22864552825416773</v>
      </c>
      <c r="CJ64" s="5">
        <f t="shared" si="111"/>
        <v>0.49192945402460886</v>
      </c>
      <c r="CK64" s="5">
        <f t="shared" si="111"/>
        <v>0.46123103754265316</v>
      </c>
    </row>
    <row r="65" spans="1:89" s="6" customFormat="1" x14ac:dyDescent="0.2">
      <c r="A65" s="5" t="s">
        <v>158</v>
      </c>
      <c r="B65" s="5">
        <f>(POWER(B46/B38, 1/8)-1)*100</f>
        <v>4.0751129286775933</v>
      </c>
      <c r="C65" s="5">
        <f t="shared" ref="C65:BN65" si="112">(POWER(C46/C38, 1/8)-1)*100</f>
        <v>3.0519944975771596</v>
      </c>
      <c r="D65" s="5">
        <f t="shared" si="112"/>
        <v>3.3295142623207319</v>
      </c>
      <c r="E65" s="5">
        <f t="shared" si="112"/>
        <v>2.688308667373529</v>
      </c>
      <c r="F65" s="5">
        <f t="shared" si="112"/>
        <v>0.16539102895596347</v>
      </c>
      <c r="G65" s="5">
        <f t="shared" si="112"/>
        <v>-0.64800943887812767</v>
      </c>
      <c r="H65" s="5">
        <f t="shared" si="112"/>
        <v>1.8705405442370537</v>
      </c>
      <c r="I65" s="5">
        <f t="shared" si="112"/>
        <v>1.4926049792391982</v>
      </c>
      <c r="J65" s="5">
        <f t="shared" si="112"/>
        <v>5.2802569704829549</v>
      </c>
      <c r="K65" s="5">
        <f t="shared" si="112"/>
        <v>4.2268423878809802</v>
      </c>
      <c r="L65" s="5">
        <f t="shared" si="112"/>
        <v>13.222753921949471</v>
      </c>
      <c r="M65" s="5">
        <f t="shared" si="112"/>
        <v>8.5843505152161335</v>
      </c>
      <c r="N65" s="5">
        <f t="shared" si="112"/>
        <v>5.1026197675272167</v>
      </c>
      <c r="O65" s="5">
        <f t="shared" si="112"/>
        <v>1.1703762885686197</v>
      </c>
      <c r="P65" s="5">
        <f t="shared" si="112"/>
        <v>5.0688807360645516</v>
      </c>
      <c r="Q65" s="5">
        <f t="shared" si="112"/>
        <v>4.2171154149124757</v>
      </c>
      <c r="R65" s="5">
        <f t="shared" si="112"/>
        <v>4.6827814375698606</v>
      </c>
      <c r="S65" s="5">
        <f t="shared" si="112"/>
        <v>3.6995808629814109</v>
      </c>
      <c r="T65" s="5">
        <f t="shared" si="112"/>
        <v>3.997004846088581</v>
      </c>
      <c r="U65" s="5">
        <f t="shared" si="112"/>
        <v>4.8076499324974042</v>
      </c>
      <c r="V65" s="5">
        <f t="shared" si="112"/>
        <v>2.7170678240881596</v>
      </c>
      <c r="W65" s="5">
        <f t="shared" si="112"/>
        <v>-0.56073139108792081</v>
      </c>
      <c r="X65" s="5">
        <f t="shared" si="112"/>
        <v>2.7471968018510706</v>
      </c>
      <c r="Y65" s="5">
        <f t="shared" si="112"/>
        <v>2.4833886428405672</v>
      </c>
      <c r="Z65" s="5">
        <f t="shared" si="112"/>
        <v>4.0747622630797453</v>
      </c>
      <c r="AA65" s="5">
        <f t="shared" si="112"/>
        <v>3.0818743305883745</v>
      </c>
      <c r="AB65" s="5">
        <f t="shared" si="112"/>
        <v>-0.39867333097624025</v>
      </c>
      <c r="AC65" s="5">
        <f t="shared" si="112"/>
        <v>-0.4663194518919056</v>
      </c>
      <c r="AD65" s="5">
        <f t="shared" si="112"/>
        <v>-0.11982574701124848</v>
      </c>
      <c r="AE65" s="5">
        <f t="shared" si="112"/>
        <v>-1.4164589897489477</v>
      </c>
      <c r="AF65" s="5">
        <f t="shared" si="112"/>
        <v>1.5451247768202281</v>
      </c>
      <c r="AG65" s="5">
        <f t="shared" si="112"/>
        <v>1.1682044872098674</v>
      </c>
      <c r="AH65" s="5">
        <f t="shared" si="112"/>
        <v>4.3905976055440776</v>
      </c>
      <c r="AI65" s="5">
        <f t="shared" si="112"/>
        <v>3.4839079909321002</v>
      </c>
      <c r="AJ65" s="5">
        <f t="shared" si="112"/>
        <v>-0.75878290888571343</v>
      </c>
      <c r="AK65" s="5">
        <f t="shared" si="112"/>
        <v>-0.76602495900850442</v>
      </c>
      <c r="AL65" s="5">
        <f t="shared" si="112"/>
        <v>4.2671364540236567E-2</v>
      </c>
      <c r="AM65" s="5">
        <f t="shared" si="112"/>
        <v>-1.354477606485871</v>
      </c>
      <c r="AN65" s="5">
        <f t="shared" si="112"/>
        <v>1.4361741356686109</v>
      </c>
      <c r="AO65" s="5">
        <f t="shared" si="112"/>
        <v>1.1840890849475372</v>
      </c>
      <c r="AP65" s="5">
        <f t="shared" si="112"/>
        <v>4.398937416350468</v>
      </c>
      <c r="AQ65" s="5">
        <f t="shared" si="112"/>
        <v>3.4596969627603391</v>
      </c>
      <c r="AR65" s="5">
        <f t="shared" si="112"/>
        <v>1.5517573660241091</v>
      </c>
      <c r="AS65" s="5">
        <f t="shared" si="112"/>
        <v>1.3563295466723524</v>
      </c>
      <c r="AT65" s="5">
        <f t="shared" si="112"/>
        <v>0.54997714369748874</v>
      </c>
      <c r="AU65" s="5">
        <f t="shared" si="112"/>
        <v>7.7623759208833576E-3</v>
      </c>
      <c r="AV65" s="5">
        <f t="shared" si="112"/>
        <v>2.019799686201118</v>
      </c>
      <c r="AW65" s="5">
        <f t="shared" si="112"/>
        <v>1.7327397519775856</v>
      </c>
      <c r="AX65" s="5">
        <f t="shared" si="112"/>
        <v>3.5887785930648786</v>
      </c>
      <c r="AY65" s="5">
        <f t="shared" si="112"/>
        <v>2.6299984470248283</v>
      </c>
      <c r="AZ65" s="5">
        <f t="shared" si="112"/>
        <v>1.9553941058872093</v>
      </c>
      <c r="BA65" s="5">
        <f t="shared" si="112"/>
        <v>1.6887243016623144</v>
      </c>
      <c r="BB65" s="5">
        <f t="shared" si="112"/>
        <v>-1.3250316755196723</v>
      </c>
      <c r="BC65" s="5">
        <f t="shared" si="112"/>
        <v>-1.8785413580264088</v>
      </c>
      <c r="BD65" s="5">
        <f t="shared" si="112"/>
        <v>0.97013023289547196</v>
      </c>
      <c r="BE65" s="5">
        <f t="shared" si="112"/>
        <v>0.63063506752711884</v>
      </c>
      <c r="BF65" s="5">
        <f t="shared" si="112"/>
        <v>4.5965197184632656</v>
      </c>
      <c r="BG65" s="5">
        <f t="shared" si="112"/>
        <v>3.515272337312636</v>
      </c>
      <c r="BH65" s="5">
        <f t="shared" si="112"/>
        <v>1.6483367482291955</v>
      </c>
      <c r="BI65" s="5">
        <f t="shared" si="112"/>
        <v>1.4212824942824387</v>
      </c>
      <c r="BJ65" s="5">
        <f t="shared" si="112"/>
        <v>-0.25343301546898456</v>
      </c>
      <c r="BK65" s="5">
        <f t="shared" si="112"/>
        <v>0.33246443275436466</v>
      </c>
      <c r="BL65" s="5">
        <f t="shared" si="112"/>
        <v>2.1343353103700391</v>
      </c>
      <c r="BM65" s="5">
        <f t="shared" si="112"/>
        <v>1.7480886106966187</v>
      </c>
      <c r="BN65" s="5">
        <f t="shared" si="112"/>
        <v>5.0980606048103061</v>
      </c>
      <c r="BO65" s="5">
        <f t="shared" ref="BO65:CK65" si="113">(POWER(BO46/BO38, 1/8)-1)*100</f>
        <v>3.9993510054646686</v>
      </c>
      <c r="BP65" s="5">
        <f t="shared" si="113"/>
        <v>8.1267247700788303</v>
      </c>
      <c r="BQ65" s="5">
        <f t="shared" si="113"/>
        <v>6.2409609202853877</v>
      </c>
      <c r="BR65" s="5">
        <f t="shared" si="113"/>
        <v>1.9689000215068697</v>
      </c>
      <c r="BS65" s="5">
        <f t="shared" si="113"/>
        <v>1.5154623905440756</v>
      </c>
      <c r="BT65" s="5">
        <f t="shared" si="113"/>
        <v>3.50745012543765</v>
      </c>
      <c r="BU65" s="5">
        <f t="shared" si="113"/>
        <v>3.0765343969882286</v>
      </c>
      <c r="BV65" s="5">
        <f t="shared" si="113"/>
        <v>4.5634109164055747</v>
      </c>
      <c r="BW65" s="5">
        <f t="shared" si="113"/>
        <v>3.2977809978224304</v>
      </c>
      <c r="BX65" s="5">
        <f t="shared" si="113"/>
        <v>2.6903858036933181</v>
      </c>
      <c r="BY65" s="5">
        <f t="shared" si="113"/>
        <v>2.0585663351936567</v>
      </c>
      <c r="BZ65" s="5">
        <f t="shared" si="113"/>
        <v>1.5770307641957526</v>
      </c>
      <c r="CA65" s="5">
        <f t="shared" si="113"/>
        <v>0.26037020620879314</v>
      </c>
      <c r="CB65" s="5">
        <f t="shared" si="113"/>
        <v>2.5972264428495873</v>
      </c>
      <c r="CC65" s="5">
        <f t="shared" si="113"/>
        <v>2.0571634734517952</v>
      </c>
      <c r="CD65" s="5">
        <f t="shared" si="113"/>
        <v>4.0054554178730495</v>
      </c>
      <c r="CE65" s="5">
        <f t="shared" si="113"/>
        <v>2.933545988013142</v>
      </c>
      <c r="CF65" s="5">
        <f t="shared" si="113"/>
        <v>1.3937352263585501</v>
      </c>
      <c r="CG65" s="5">
        <f t="shared" si="113"/>
        <v>1.0638459385660104</v>
      </c>
      <c r="CH65" s="5">
        <f t="shared" si="113"/>
        <v>1.3747739768841694</v>
      </c>
      <c r="CI65" s="5">
        <f t="shared" si="113"/>
        <v>-0.45463637872487084</v>
      </c>
      <c r="CJ65" s="5">
        <f t="shared" si="113"/>
        <v>2.1104439018531762</v>
      </c>
      <c r="CK65" s="5">
        <f t="shared" si="113"/>
        <v>1.6337908376728327</v>
      </c>
    </row>
    <row r="66" spans="1:89" s="6" customFormat="1" x14ac:dyDescent="0.2">
      <c r="A66" s="5" t="s">
        <v>159</v>
      </c>
      <c r="B66" s="5">
        <f>(POWER(B57/B46, 1/11)-1)*100</f>
        <v>0.79845914184726308</v>
      </c>
      <c r="C66" s="5">
        <f t="shared" ref="C66:BN66" si="114">(POWER(C57/C46, 1/11)-1)*100</f>
        <v>0.5648210866588288</v>
      </c>
      <c r="D66" s="5">
        <f t="shared" si="114"/>
        <v>-1.0506241293967489</v>
      </c>
      <c r="E66" s="5">
        <f t="shared" si="114"/>
        <v>-0.82495402171609555</v>
      </c>
      <c r="F66" s="5">
        <f t="shared" si="114"/>
        <v>1.1044695222670153</v>
      </c>
      <c r="G66" s="5">
        <f t="shared" si="114"/>
        <v>-0.30331384914561443</v>
      </c>
      <c r="H66" s="5">
        <f t="shared" si="114"/>
        <v>0.51752707112378005</v>
      </c>
      <c r="I66" s="5">
        <f t="shared" si="114"/>
        <v>0.39411048954878236</v>
      </c>
      <c r="J66" s="5">
        <f t="shared" si="114"/>
        <v>1.5214716748318313</v>
      </c>
      <c r="K66" s="5">
        <f t="shared" si="114"/>
        <v>1.1220136235550848</v>
      </c>
      <c r="L66" s="5">
        <f t="shared" si="114"/>
        <v>-1.8775271783693537</v>
      </c>
      <c r="M66" s="5">
        <f t="shared" si="114"/>
        <v>-1.0672476167406519</v>
      </c>
      <c r="N66" s="5">
        <f t="shared" si="114"/>
        <v>0.77031071839144261</v>
      </c>
      <c r="O66" s="5">
        <f t="shared" si="114"/>
        <v>-0.66233462654194941</v>
      </c>
      <c r="P66" s="5">
        <f t="shared" si="114"/>
        <v>0.43718643511139188</v>
      </c>
      <c r="Q66" s="5">
        <f t="shared" si="114"/>
        <v>0.39982131094240536</v>
      </c>
      <c r="R66" s="5">
        <f t="shared" si="114"/>
        <v>0.67852656796985045</v>
      </c>
      <c r="S66" s="5">
        <f t="shared" si="114"/>
        <v>0.50428567371947342</v>
      </c>
      <c r="T66" s="5">
        <f t="shared" si="114"/>
        <v>1.7941750905512199</v>
      </c>
      <c r="U66" s="5">
        <f t="shared" si="114"/>
        <v>1.8507746258574098</v>
      </c>
      <c r="V66" s="5">
        <f t="shared" si="114"/>
        <v>-2.2196587577292926</v>
      </c>
      <c r="W66" s="5">
        <f t="shared" si="114"/>
        <v>-0.14536070461548256</v>
      </c>
      <c r="X66" s="5">
        <f t="shared" si="114"/>
        <v>-0.28222724293612833</v>
      </c>
      <c r="Y66" s="5">
        <f t="shared" si="114"/>
        <v>-0.28567030415608263</v>
      </c>
      <c r="Z66" s="5">
        <f t="shared" si="114"/>
        <v>1.0698554876352517</v>
      </c>
      <c r="AA66" s="5">
        <f t="shared" si="114"/>
        <v>0.76065207919224775</v>
      </c>
      <c r="AB66" s="5">
        <f t="shared" si="114"/>
        <v>-0.58175935816136004</v>
      </c>
      <c r="AC66" s="5">
        <f t="shared" si="114"/>
        <v>-0.70124846858633516</v>
      </c>
      <c r="AD66" s="5">
        <f t="shared" si="114"/>
        <v>1.1064134281184135</v>
      </c>
      <c r="AE66" s="5">
        <f t="shared" si="114"/>
        <v>-0.82240706465729341</v>
      </c>
      <c r="AF66" s="5">
        <f t="shared" si="114"/>
        <v>0.6695695725963402</v>
      </c>
      <c r="AG66" s="5">
        <f t="shared" si="114"/>
        <v>0.49583368196708388</v>
      </c>
      <c r="AH66" s="5">
        <f t="shared" si="114"/>
        <v>0.86880417640902152</v>
      </c>
      <c r="AI66" s="5">
        <f t="shared" si="114"/>
        <v>0.64837328139635275</v>
      </c>
      <c r="AJ66" s="5">
        <f t="shared" si="114"/>
        <v>-1.8983239615782743</v>
      </c>
      <c r="AK66" s="5">
        <f t="shared" si="114"/>
        <v>-2.0636692098383813</v>
      </c>
      <c r="AL66" s="5">
        <f t="shared" si="114"/>
        <v>1.1467376969967136</v>
      </c>
      <c r="AM66" s="5">
        <f t="shared" si="114"/>
        <v>-0.66592139570015307</v>
      </c>
      <c r="AN66" s="5">
        <f t="shared" si="114"/>
        <v>0.52244703259713976</v>
      </c>
      <c r="AO66" s="5">
        <f t="shared" si="114"/>
        <v>0.38770591401160459</v>
      </c>
      <c r="AP66" s="5">
        <f t="shared" si="114"/>
        <v>1.0383180276754667</v>
      </c>
      <c r="AQ66" s="5">
        <f t="shared" si="114"/>
        <v>0.76567601109192029</v>
      </c>
      <c r="AR66" s="5">
        <f t="shared" si="114"/>
        <v>1.0583664653348812</v>
      </c>
      <c r="AS66" s="5">
        <f t="shared" si="114"/>
        <v>0.87661725755039388</v>
      </c>
      <c r="AT66" s="5">
        <f t="shared" si="114"/>
        <v>0.9301647494154297</v>
      </c>
      <c r="AU66" s="5">
        <f t="shared" si="114"/>
        <v>-7.8073211004459075E-2</v>
      </c>
      <c r="AV66" s="5">
        <f t="shared" si="114"/>
        <v>0.7456620398820446</v>
      </c>
      <c r="AW66" s="5">
        <f t="shared" si="114"/>
        <v>0.62385806613343142</v>
      </c>
      <c r="AX66" s="5">
        <f t="shared" si="114"/>
        <v>0.78184073447138402</v>
      </c>
      <c r="AY66" s="5">
        <f t="shared" si="114"/>
        <v>0.54403577541324299</v>
      </c>
      <c r="AZ66" s="5">
        <f t="shared" si="114"/>
        <v>0.7602614642304939</v>
      </c>
      <c r="BA66" s="5">
        <f t="shared" si="114"/>
        <v>0.6227768872551831</v>
      </c>
      <c r="BB66" s="5">
        <f t="shared" si="114"/>
        <v>0.97810509966056447</v>
      </c>
      <c r="BC66" s="5">
        <f t="shared" si="114"/>
        <v>0.43777735278363039</v>
      </c>
      <c r="BD66" s="5">
        <f t="shared" si="114"/>
        <v>0.75463627571235037</v>
      </c>
      <c r="BE66" s="5">
        <f t="shared" si="114"/>
        <v>0.62326255368860828</v>
      </c>
      <c r="BF66" s="5">
        <f t="shared" si="114"/>
        <v>0.42269011125453115</v>
      </c>
      <c r="BG66" s="5">
        <f t="shared" si="114"/>
        <v>0.3057281929543576</v>
      </c>
      <c r="BH66" s="5">
        <f t="shared" si="114"/>
        <v>0.50500442781176158</v>
      </c>
      <c r="BI66" s="5">
        <f t="shared" si="114"/>
        <v>0.41785045005999777</v>
      </c>
      <c r="BJ66" s="5">
        <f t="shared" si="114"/>
        <v>1.1984718967945396</v>
      </c>
      <c r="BK66" s="5">
        <f t="shared" si="114"/>
        <v>-0.64945766685048367</v>
      </c>
      <c r="BL66" s="5">
        <f t="shared" si="114"/>
        <v>0.34942679291118939</v>
      </c>
      <c r="BM66" s="5">
        <f t="shared" si="114"/>
        <v>0.29107130461727415</v>
      </c>
      <c r="BN66" s="5">
        <f t="shared" si="114"/>
        <v>0.53649495386287605</v>
      </c>
      <c r="BO66" s="5">
        <f t="shared" ref="BO66:CK66" si="115">(POWER(BO57/BO46, 1/11)-1)*100</f>
        <v>0.39518130966305076</v>
      </c>
      <c r="BP66" s="5">
        <f t="shared" si="115"/>
        <v>-9.1431887060623005</v>
      </c>
      <c r="BQ66" s="5">
        <f t="shared" si="115"/>
        <v>-7.9239727049789543</v>
      </c>
      <c r="BR66" s="5">
        <f t="shared" si="115"/>
        <v>-0.74295624686859796</v>
      </c>
      <c r="BS66" s="5">
        <f t="shared" si="115"/>
        <v>-2.0610821361514264</v>
      </c>
      <c r="BT66" s="5">
        <f t="shared" si="115"/>
        <v>-0.97416263632833511</v>
      </c>
      <c r="BU66" s="5">
        <f t="shared" si="115"/>
        <v>-1.0324552107753071</v>
      </c>
      <c r="BV66" s="5">
        <f t="shared" si="115"/>
        <v>0.17920309316241667</v>
      </c>
      <c r="BW66" s="5">
        <f t="shared" si="115"/>
        <v>0.12304242668399468</v>
      </c>
      <c r="BX66" s="5">
        <f t="shared" si="115"/>
        <v>-6.8476378852311726</v>
      </c>
      <c r="BY66" s="5">
        <f t="shared" si="115"/>
        <v>-6.0313250419254283</v>
      </c>
      <c r="BZ66" s="5">
        <f t="shared" si="115"/>
        <v>1.4259846890804395</v>
      </c>
      <c r="CA66" s="5">
        <f t="shared" si="115"/>
        <v>-1.3616390881168505</v>
      </c>
      <c r="CB66" s="5">
        <f t="shared" si="115"/>
        <v>-0.15143724830670724</v>
      </c>
      <c r="CC66" s="5">
        <f t="shared" si="115"/>
        <v>-0.2335530112231532</v>
      </c>
      <c r="CD66" s="5">
        <f t="shared" si="115"/>
        <v>0.96122300659102766</v>
      </c>
      <c r="CE66" s="5">
        <f t="shared" si="115"/>
        <v>0.66336828863180486</v>
      </c>
      <c r="CF66" s="5">
        <f t="shared" si="115"/>
        <v>0.28800387114249482</v>
      </c>
      <c r="CG66" s="5">
        <f t="shared" si="115"/>
        <v>0.21363508292648881</v>
      </c>
      <c r="CH66" s="5">
        <f t="shared" si="115"/>
        <v>2.0774481830451608</v>
      </c>
      <c r="CI66" s="5">
        <f t="shared" si="115"/>
        <v>-0.65588383711044917</v>
      </c>
      <c r="CJ66" s="5">
        <f t="shared" si="115"/>
        <v>0.77737287016781398</v>
      </c>
      <c r="CK66" s="5">
        <f t="shared" si="115"/>
        <v>0.61259196648679737</v>
      </c>
    </row>
    <row r="67" spans="1:89" s="6" customFormat="1" x14ac:dyDescent="0.2">
      <c r="A67" s="5" t="s">
        <v>160</v>
      </c>
      <c r="B67" s="5">
        <f>(POWER(B61/B57, 1/4)-1)*100</f>
        <v>0.96014081297892684</v>
      </c>
      <c r="C67" s="5">
        <f t="shared" ref="C67:BN67" si="116">(POWER(C61/C57, 1/4)-1)*100</f>
        <v>0.66622579676816063</v>
      </c>
      <c r="D67" s="5">
        <f t="shared" si="116"/>
        <v>2.4218515127994111</v>
      </c>
      <c r="E67" s="5">
        <f t="shared" si="116"/>
        <v>1.9028613598002231</v>
      </c>
      <c r="F67" s="5">
        <f t="shared" si="116"/>
        <v>-0.2184855852176204</v>
      </c>
      <c r="G67" s="5">
        <f t="shared" si="116"/>
        <v>-7.7357780287112821E-2</v>
      </c>
      <c r="H67" s="5">
        <f t="shared" si="116"/>
        <v>0.54816392053378404</v>
      </c>
      <c r="I67" s="5">
        <f t="shared" si="116"/>
        <v>0.40889808411470607</v>
      </c>
      <c r="J67" s="5">
        <f t="shared" si="116"/>
        <v>0.64092510591742258</v>
      </c>
      <c r="K67" s="5">
        <f t="shared" si="116"/>
        <v>0.45980072964519891</v>
      </c>
      <c r="L67" s="5">
        <f t="shared" si="116"/>
        <v>-7.9959592478243575</v>
      </c>
      <c r="M67" s="5">
        <f t="shared" si="116"/>
        <v>-5.0946980020081583</v>
      </c>
      <c r="N67" s="5">
        <f t="shared" si="116"/>
        <v>-1.0896724317817963</v>
      </c>
      <c r="O67" s="5">
        <f t="shared" si="116"/>
        <v>2.5254849899398746</v>
      </c>
      <c r="P67" s="5">
        <f t="shared" si="116"/>
        <v>-0.2912014052449563</v>
      </c>
      <c r="Q67" s="5">
        <f t="shared" si="116"/>
        <v>-0.12388089949375569</v>
      </c>
      <c r="R67" s="5">
        <f t="shared" si="116"/>
        <v>0.87294672194742073</v>
      </c>
      <c r="S67" s="5">
        <f t="shared" si="116"/>
        <v>0.63815189468843236</v>
      </c>
      <c r="T67" s="5">
        <f t="shared" si="116"/>
        <v>3.8459765781542421</v>
      </c>
      <c r="U67" s="5">
        <f t="shared" si="116"/>
        <v>3.6254759098018452</v>
      </c>
      <c r="V67" s="5">
        <f t="shared" si="116"/>
        <v>1.9414372377424716</v>
      </c>
      <c r="W67" s="5">
        <f t="shared" si="116"/>
        <v>3.4198155035778388</v>
      </c>
      <c r="X67" s="5">
        <f t="shared" si="116"/>
        <v>1.8305052152025159</v>
      </c>
      <c r="Y67" s="5">
        <f t="shared" si="116"/>
        <v>1.6969095488548636</v>
      </c>
      <c r="Z67" s="5">
        <f t="shared" si="116"/>
        <v>0.90968536412010526</v>
      </c>
      <c r="AA67" s="5">
        <f t="shared" si="116"/>
        <v>0.63208316791349972</v>
      </c>
      <c r="AB67" s="5">
        <f t="shared" si="116"/>
        <v>1.8300364466316221</v>
      </c>
      <c r="AC67" s="5">
        <f t="shared" si="116"/>
        <v>2.2055075395424506</v>
      </c>
      <c r="AD67" s="5">
        <f t="shared" si="116"/>
        <v>-1.8988905784896537</v>
      </c>
      <c r="AE67" s="5">
        <f t="shared" si="116"/>
        <v>-0.19837291942170765</v>
      </c>
      <c r="AF67" s="5">
        <f t="shared" si="116"/>
        <v>5.8030773733896979E-2</v>
      </c>
      <c r="AG67" s="5">
        <f t="shared" si="116"/>
        <v>-4.5431691186414991E-2</v>
      </c>
      <c r="AH67" s="5">
        <f t="shared" si="116"/>
        <v>0.49737771366498151</v>
      </c>
      <c r="AI67" s="5">
        <f t="shared" si="116"/>
        <v>0.36505863866562738</v>
      </c>
      <c r="AJ67" s="5">
        <f t="shared" si="116"/>
        <v>2.0519746466951982</v>
      </c>
      <c r="AK67" s="5">
        <f t="shared" si="116"/>
        <v>2.3181723676577448</v>
      </c>
      <c r="AL67" s="5">
        <f t="shared" si="116"/>
        <v>-3.6631050803311638</v>
      </c>
      <c r="AM67" s="5">
        <f t="shared" si="116"/>
        <v>-7.001852403212272E-2</v>
      </c>
      <c r="AN67" s="5">
        <f t="shared" si="116"/>
        <v>-0.71519417468103308</v>
      </c>
      <c r="AO67" s="5">
        <f t="shared" si="116"/>
        <v>-0.68097647806460992</v>
      </c>
      <c r="AP67" s="5">
        <f t="shared" si="116"/>
        <v>1.7800502574415233</v>
      </c>
      <c r="AQ67" s="5">
        <f t="shared" si="116"/>
        <v>1.2756100023389338</v>
      </c>
      <c r="AR67" s="5">
        <f t="shared" si="116"/>
        <v>1.6636085830609604</v>
      </c>
      <c r="AS67" s="5">
        <f t="shared" si="116"/>
        <v>1.3231184359739245</v>
      </c>
      <c r="AT67" s="5">
        <f t="shared" si="116"/>
        <v>2.9543063625215638</v>
      </c>
      <c r="AU67" s="5">
        <f t="shared" si="116"/>
        <v>-0.64455086546831852</v>
      </c>
      <c r="AV67" s="5">
        <f t="shared" si="116"/>
        <v>1.5443419448341045</v>
      </c>
      <c r="AW67" s="5">
        <f t="shared" si="116"/>
        <v>1.2909374829029652</v>
      </c>
      <c r="AX67" s="5">
        <f t="shared" si="116"/>
        <v>0.64302908242208634</v>
      </c>
      <c r="AY67" s="5">
        <f t="shared" si="116"/>
        <v>0.44002782032288579</v>
      </c>
      <c r="AZ67" s="5">
        <f t="shared" si="116"/>
        <v>0.84578107554726945</v>
      </c>
      <c r="BA67" s="5">
        <f t="shared" si="116"/>
        <v>0.67524553290356781</v>
      </c>
      <c r="BB67" s="5">
        <f t="shared" si="116"/>
        <v>-1.110565407131836</v>
      </c>
      <c r="BC67" s="5">
        <f t="shared" si="116"/>
        <v>0.44019290951227141</v>
      </c>
      <c r="BD67" s="5">
        <f t="shared" si="116"/>
        <v>0.21651009028715862</v>
      </c>
      <c r="BE67" s="5">
        <f t="shared" si="116"/>
        <v>0.11793752801698698</v>
      </c>
      <c r="BF67" s="5">
        <f t="shared" si="116"/>
        <v>1.2146777134500075</v>
      </c>
      <c r="BG67" s="5">
        <f t="shared" si="116"/>
        <v>0.86520411947190734</v>
      </c>
      <c r="BH67" s="5">
        <f t="shared" si="116"/>
        <v>-0.83440064524464841</v>
      </c>
      <c r="BI67" s="5">
        <f t="shared" si="116"/>
        <v>-0.68786145083202799</v>
      </c>
      <c r="BJ67" s="5">
        <f t="shared" si="116"/>
        <v>2.5904095163668206</v>
      </c>
      <c r="BK67" s="5">
        <f t="shared" si="116"/>
        <v>2.422034830557851</v>
      </c>
      <c r="BL67" s="5">
        <f t="shared" si="116"/>
        <v>1.7011233933112546</v>
      </c>
      <c r="BM67" s="5">
        <f t="shared" si="116"/>
        <v>1.4716598714815454</v>
      </c>
      <c r="BN67" s="5">
        <f t="shared" si="116"/>
        <v>0.52587478473000715</v>
      </c>
      <c r="BO67" s="5">
        <f t="shared" ref="BO67:CK67" si="117">(POWER(BO61/BO57, 1/4)-1)*100</f>
        <v>0.38277768510559529</v>
      </c>
      <c r="BP67" s="5">
        <f t="shared" si="117"/>
        <v>-14.796270654954647</v>
      </c>
      <c r="BQ67" s="5">
        <f t="shared" si="117"/>
        <v>-19.990648892687581</v>
      </c>
      <c r="BR67" s="5">
        <f t="shared" si="117"/>
        <v>-0.90549343828445483</v>
      </c>
      <c r="BS67" s="5">
        <f t="shared" si="117"/>
        <v>0.65458484851554921</v>
      </c>
      <c r="BT67" s="5">
        <f t="shared" si="117"/>
        <v>-0.16371322313343262</v>
      </c>
      <c r="BU67" s="5">
        <f t="shared" si="117"/>
        <v>-0.50619284506531192</v>
      </c>
      <c r="BV67" s="5">
        <f t="shared" si="117"/>
        <v>0.35059656039093667</v>
      </c>
      <c r="BW67" s="5">
        <f t="shared" si="117"/>
        <v>0.23942763736142236</v>
      </c>
      <c r="BX67" s="5">
        <f t="shared" si="117"/>
        <v>-4.0114074535163695</v>
      </c>
      <c r="BY67" s="5">
        <f t="shared" si="117"/>
        <v>-4.4210487186306384</v>
      </c>
      <c r="BZ67" s="5">
        <f t="shared" si="117"/>
        <v>-2.7556220746259852</v>
      </c>
      <c r="CA67" s="5">
        <f t="shared" si="117"/>
        <v>0.12441877395708012</v>
      </c>
      <c r="CB67" s="5">
        <f t="shared" si="117"/>
        <v>-0.64699788708242334</v>
      </c>
      <c r="CC67" s="5">
        <f t="shared" si="117"/>
        <v>-0.74629863718995715</v>
      </c>
      <c r="CD67" s="5">
        <f t="shared" si="117"/>
        <v>1.2828899105025604</v>
      </c>
      <c r="CE67" s="5">
        <f t="shared" si="117"/>
        <v>0.86403810657700308</v>
      </c>
      <c r="CF67" s="5">
        <f t="shared" si="117"/>
        <v>2.7544027802401949</v>
      </c>
      <c r="CG67" s="5">
        <f t="shared" si="117"/>
        <v>1.9784100647510794</v>
      </c>
      <c r="CH67" s="5">
        <f t="shared" si="117"/>
        <v>-0.65874883460561584</v>
      </c>
      <c r="CI67" s="5">
        <f t="shared" si="117"/>
        <v>-2.1208638074153741</v>
      </c>
      <c r="CJ67" s="5">
        <f t="shared" si="117"/>
        <v>0.29019647803505411</v>
      </c>
      <c r="CK67" s="5">
        <f t="shared" si="117"/>
        <v>6.3768206539127625E-2</v>
      </c>
    </row>
    <row r="68" spans="1:89" s="6" customFormat="1" x14ac:dyDescent="0.2">
      <c r="A68" s="1" t="s">
        <v>161</v>
      </c>
      <c r="B68" s="5">
        <f>(POWER(B61/B19, 1/42)-1)*100</f>
        <v>3.1105785756444959</v>
      </c>
      <c r="C68" s="5">
        <f t="shared" ref="C68:BN68" si="118">(POWER(C61/C19, 1/42)-1)*100</f>
        <v>2.6062506371286931</v>
      </c>
      <c r="D68" s="5">
        <f t="shared" si="118"/>
        <v>0.5724162335426275</v>
      </c>
      <c r="E68" s="5">
        <f t="shared" si="118"/>
        <v>0.46520051189833378</v>
      </c>
      <c r="F68" s="5">
        <f t="shared" si="118"/>
        <v>-0.18485224627674546</v>
      </c>
      <c r="G68" s="5">
        <f t="shared" si="118"/>
        <v>-0.38437627606106028</v>
      </c>
      <c r="H68" s="5">
        <f t="shared" si="118"/>
        <v>0.94055813618489914</v>
      </c>
      <c r="I68" s="5">
        <f t="shared" si="118"/>
        <v>0.83459229701181581</v>
      </c>
      <c r="J68" s="5">
        <f t="shared" si="118"/>
        <v>5.3282024321168242</v>
      </c>
      <c r="K68" s="5">
        <f t="shared" si="118"/>
        <v>5.4962676079953754</v>
      </c>
      <c r="L68" s="5">
        <f t="shared" si="118"/>
        <v>2.3559760865034862</v>
      </c>
      <c r="M68" s="5">
        <f t="shared" si="118"/>
        <v>1.9518720159551028</v>
      </c>
      <c r="N68" s="5">
        <f t="shared" si="118"/>
        <v>0.63311694784631278</v>
      </c>
      <c r="O68" s="5">
        <f t="shared" si="118"/>
        <v>0.78730754764153588</v>
      </c>
      <c r="P68" s="5">
        <f t="shared" si="118"/>
        <v>2.1404126127247736</v>
      </c>
      <c r="Q68" s="5">
        <f t="shared" si="118"/>
        <v>2.1802558066778222</v>
      </c>
      <c r="R68" s="5">
        <f t="shared" si="118"/>
        <v>3.0902508207434121</v>
      </c>
      <c r="S68" s="5">
        <f t="shared" si="118"/>
        <v>2.7250510413310947</v>
      </c>
      <c r="T68" s="5">
        <f t="shared" si="118"/>
        <v>2.4403805517162036</v>
      </c>
      <c r="U68" s="5">
        <f t="shared" si="118"/>
        <v>3.0561653704917369</v>
      </c>
      <c r="V68" s="5">
        <f t="shared" si="118"/>
        <v>0.64981323878223751</v>
      </c>
      <c r="W68" s="5">
        <f t="shared" si="118"/>
        <v>0.72418494769739272</v>
      </c>
      <c r="X68" s="5">
        <f t="shared" si="118"/>
        <v>1.6151892214143926</v>
      </c>
      <c r="Y68" s="5">
        <f t="shared" si="118"/>
        <v>1.5913969062883337</v>
      </c>
      <c r="Z68" s="5">
        <f t="shared" si="118"/>
        <v>3.0153302330297116</v>
      </c>
      <c r="AA68" s="5">
        <f t="shared" si="118"/>
        <v>2.5150746350369069</v>
      </c>
      <c r="AB68" s="5">
        <f t="shared" si="118"/>
        <v>-0.14484776427173829</v>
      </c>
      <c r="AC68" s="5">
        <f t="shared" si="118"/>
        <v>-0.16713088360179595</v>
      </c>
      <c r="AD68" s="5">
        <f t="shared" si="118"/>
        <v>-2.1142596729295526E-2</v>
      </c>
      <c r="AE68" s="5">
        <f t="shared" si="118"/>
        <v>-0.78136479653755364</v>
      </c>
      <c r="AF68" s="5">
        <f t="shared" si="118"/>
        <v>0.96947372543441102</v>
      </c>
      <c r="AG68" s="5">
        <f t="shared" si="118"/>
        <v>0.8473983348605385</v>
      </c>
      <c r="AH68" s="5">
        <f t="shared" si="118"/>
        <v>4.5822334476790516</v>
      </c>
      <c r="AI68" s="5">
        <f t="shared" si="118"/>
        <v>4.5408478019875576</v>
      </c>
      <c r="AJ68" s="5">
        <f t="shared" si="118"/>
        <v>-0.33818545910260234</v>
      </c>
      <c r="AK68" s="5">
        <f t="shared" si="118"/>
        <v>-0.35816166855119347</v>
      </c>
      <c r="AL68" s="5">
        <f t="shared" si="118"/>
        <v>0.90977719063747298</v>
      </c>
      <c r="AM68" s="5">
        <f t="shared" si="118"/>
        <v>-0.32553951188244445</v>
      </c>
      <c r="AN68" s="5">
        <f t="shared" si="118"/>
        <v>1.5508912329505131</v>
      </c>
      <c r="AO68" s="5">
        <f t="shared" si="118"/>
        <v>1.5774958051750332</v>
      </c>
      <c r="AP68" s="5">
        <f t="shared" si="118"/>
        <v>3.8398960500998447</v>
      </c>
      <c r="AQ68" s="5">
        <f t="shared" si="118"/>
        <v>3.4764041504181664</v>
      </c>
      <c r="AR68" s="5">
        <f t="shared" si="118"/>
        <v>1.2981188839393365</v>
      </c>
      <c r="AS68" s="5">
        <f t="shared" si="118"/>
        <v>1.1545696948741746</v>
      </c>
      <c r="AT68" s="5">
        <f t="shared" si="118"/>
        <v>0.27652625675902431</v>
      </c>
      <c r="AU68" s="5">
        <f t="shared" si="118"/>
        <v>-0.13130886091419214</v>
      </c>
      <c r="AV68" s="5">
        <f t="shared" si="118"/>
        <v>1.2746763334701372</v>
      </c>
      <c r="AW68" s="5">
        <f t="shared" si="118"/>
        <v>1.2451220956680054</v>
      </c>
      <c r="AX68" s="5">
        <f t="shared" si="118"/>
        <v>3.2281154922687572</v>
      </c>
      <c r="AY68" s="5">
        <f t="shared" si="118"/>
        <v>2.6919547343386974</v>
      </c>
      <c r="AZ68" s="5">
        <f t="shared" si="118"/>
        <v>0.62440416852127534</v>
      </c>
      <c r="BA68" s="5">
        <f t="shared" si="118"/>
        <v>0.52472435100825443</v>
      </c>
      <c r="BB68" s="5">
        <f t="shared" si="118"/>
        <v>-0.65475171448211578</v>
      </c>
      <c r="BC68" s="5">
        <f t="shared" si="118"/>
        <v>-0.54690322082229237</v>
      </c>
      <c r="BD68" s="5">
        <f t="shared" si="118"/>
        <v>0.77388428730646996</v>
      </c>
      <c r="BE68" s="5">
        <f t="shared" si="118"/>
        <v>0.67011373336796076</v>
      </c>
      <c r="BF68" s="5">
        <f t="shared" si="118"/>
        <v>3.3145810573763423</v>
      </c>
      <c r="BG68" s="5">
        <f t="shared" si="118"/>
        <v>2.885143828884984</v>
      </c>
      <c r="BH68" s="5">
        <f t="shared" si="118"/>
        <v>8.3316565586799562E-2</v>
      </c>
      <c r="BI68" s="5">
        <f t="shared" si="118"/>
        <v>6.9677117494348906E-2</v>
      </c>
      <c r="BJ68" s="5">
        <f t="shared" si="118"/>
        <v>3.7540346060338514E-2</v>
      </c>
      <c r="BK68" s="5">
        <f t="shared" si="118"/>
        <v>-0.12069067953337509</v>
      </c>
      <c r="BL68" s="5">
        <f t="shared" si="118"/>
        <v>1.0384935785842098</v>
      </c>
      <c r="BM68" s="5">
        <f t="shared" si="118"/>
        <v>0.96704381077581392</v>
      </c>
      <c r="BN68" s="5">
        <f t="shared" si="118"/>
        <v>2.5512630455882812</v>
      </c>
      <c r="BO68" s="5">
        <f t="shared" ref="BO68:CK68" si="119">(POWER(BO61/BO19, 1/42)-1)*100</f>
        <v>2.1669551539629683</v>
      </c>
      <c r="BP68" s="5">
        <f t="shared" si="119"/>
        <v>-3.3365798022776505</v>
      </c>
      <c r="BQ68" s="5">
        <f t="shared" si="119"/>
        <v>-3.7531152939905277</v>
      </c>
      <c r="BR68" s="5">
        <f t="shared" si="119"/>
        <v>0.29948645721347145</v>
      </c>
      <c r="BS68" s="5">
        <f t="shared" si="119"/>
        <v>-0.64886694858229399</v>
      </c>
      <c r="BT68" s="5">
        <f t="shared" si="119"/>
        <v>0.6225689761196751</v>
      </c>
      <c r="BU68" s="5">
        <f t="shared" si="119"/>
        <v>0.51075424070889941</v>
      </c>
      <c r="BV68" s="5">
        <f t="shared" si="119"/>
        <v>2.0298988526383122</v>
      </c>
      <c r="BW68" s="5">
        <f t="shared" si="119"/>
        <v>1.5692851266143171</v>
      </c>
      <c r="BX68" s="5">
        <f t="shared" si="119"/>
        <v>-3.5641934925139784</v>
      </c>
      <c r="BY68" s="5">
        <f t="shared" si="119"/>
        <v>-2.9216227435497677</v>
      </c>
      <c r="BZ68" s="5">
        <f t="shared" si="119"/>
        <v>-6.4407761526141805E-2</v>
      </c>
      <c r="CA68" s="5">
        <f t="shared" si="119"/>
        <v>-0.48843733410183221</v>
      </c>
      <c r="CB68" s="5">
        <f t="shared" si="119"/>
        <v>0.3814788718452089</v>
      </c>
      <c r="CC68" s="5">
        <f t="shared" si="119"/>
        <v>0.26560232138350681</v>
      </c>
      <c r="CD68" s="5">
        <f t="shared" si="119"/>
        <v>2.5371309197709691</v>
      </c>
      <c r="CE68" s="5">
        <f t="shared" si="119"/>
        <v>1.9889563352516015</v>
      </c>
      <c r="CF68" s="5">
        <f t="shared" si="119"/>
        <v>1.1235856530996458</v>
      </c>
      <c r="CG68" s="5">
        <f t="shared" si="119"/>
        <v>0.87439352455340735</v>
      </c>
      <c r="CH68" s="5">
        <f t="shared" si="119"/>
        <v>-0.46601618802812883</v>
      </c>
      <c r="CI68" s="5">
        <f t="shared" si="119"/>
        <v>-0.35933553325437906</v>
      </c>
      <c r="CJ68" s="5">
        <f t="shared" si="119"/>
        <v>0.85383277026234161</v>
      </c>
      <c r="CK68" s="5">
        <f t="shared" si="119"/>
        <v>0.6852153564513408</v>
      </c>
    </row>
    <row r="70" spans="1:89" x14ac:dyDescent="0.2">
      <c r="B70" s="1" t="s">
        <v>297</v>
      </c>
    </row>
    <row r="71" spans="1:89" x14ac:dyDescent="0.2">
      <c r="B71" s="1" t="s">
        <v>1083</v>
      </c>
    </row>
  </sheetData>
  <phoneticPr fontId="69" type="noConversion"/>
  <pageMargins left="0.70866141732283472" right="0.70866141732283472" top="0.74803149606299213" bottom="0.74803149606299213" header="0.31496062992125984" footer="0.31496062992125984"/>
  <pageSetup scale="68" orientation="landscape" r:id="rId1"/>
  <colBreaks count="5" manualBreakCount="5">
    <brk id="17" max="55" man="1"/>
    <brk id="33" max="55" man="1"/>
    <brk id="49" max="55" man="1"/>
    <brk id="65" max="55" man="1"/>
    <brk id="81" max="5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rgb="FF92D050"/>
  </sheetPr>
  <dimension ref="A1:CK58"/>
  <sheetViews>
    <sheetView workbookViewId="0">
      <selection activeCell="I4" sqref="I4"/>
    </sheetView>
  </sheetViews>
  <sheetFormatPr defaultColWidth="8.875" defaultRowHeight="12.75" x14ac:dyDescent="0.2"/>
  <cols>
    <col min="1" max="1" width="8.875" style="1"/>
    <col min="2" max="89" width="9.875" style="1" customWidth="1"/>
    <col min="90" max="16384" width="8.875" style="1"/>
  </cols>
  <sheetData>
    <row r="1" spans="1:89" x14ac:dyDescent="0.2">
      <c r="B1" s="1" t="s">
        <v>50</v>
      </c>
      <c r="R1" s="1" t="s">
        <v>50</v>
      </c>
      <c r="AH1" s="1" t="s">
        <v>50</v>
      </c>
      <c r="AX1" s="1" t="s">
        <v>50</v>
      </c>
      <c r="BN1" s="1" t="s">
        <v>50</v>
      </c>
      <c r="CD1" s="1" t="s">
        <v>50</v>
      </c>
    </row>
    <row r="3" spans="1:89" x14ac:dyDescent="0.2">
      <c r="B3" s="1" t="s">
        <v>101</v>
      </c>
      <c r="I3" s="37"/>
      <c r="J3" s="1" t="s">
        <v>102</v>
      </c>
      <c r="Q3" s="37"/>
      <c r="R3" s="1" t="s">
        <v>103</v>
      </c>
      <c r="Y3" s="37"/>
      <c r="Z3" s="1" t="s">
        <v>104</v>
      </c>
      <c r="AG3" s="37"/>
      <c r="AH3" s="1" t="s">
        <v>105</v>
      </c>
      <c r="AO3" s="37"/>
      <c r="AP3" s="1" t="s">
        <v>106</v>
      </c>
      <c r="AW3" s="37"/>
      <c r="AX3" s="1" t="s">
        <v>107</v>
      </c>
      <c r="BE3" s="37"/>
      <c r="BF3" s="1" t="s">
        <v>108</v>
      </c>
      <c r="BM3" s="37"/>
      <c r="BN3" s="1" t="s">
        <v>109</v>
      </c>
      <c r="BU3" s="37"/>
      <c r="BV3" s="1" t="s">
        <v>110</v>
      </c>
      <c r="CC3" s="37"/>
      <c r="CD3" s="1" t="s">
        <v>111</v>
      </c>
      <c r="CK3" s="37"/>
    </row>
    <row r="4" spans="1:89" s="3" customFormat="1" ht="63.75" x14ac:dyDescent="0.2">
      <c r="B4" s="3" t="s">
        <v>287</v>
      </c>
      <c r="C4" s="3" t="s">
        <v>288</v>
      </c>
      <c r="D4" s="3" t="s">
        <v>289</v>
      </c>
      <c r="E4" s="3" t="s">
        <v>290</v>
      </c>
      <c r="F4" s="3" t="s">
        <v>207</v>
      </c>
      <c r="G4" s="3" t="s">
        <v>291</v>
      </c>
      <c r="H4" s="3" t="s">
        <v>292</v>
      </c>
      <c r="I4" s="38" t="s">
        <v>293</v>
      </c>
      <c r="J4" s="3" t="s">
        <v>287</v>
      </c>
      <c r="K4" s="3" t="s">
        <v>288</v>
      </c>
      <c r="L4" s="3" t="s">
        <v>289</v>
      </c>
      <c r="M4" s="3" t="s">
        <v>290</v>
      </c>
      <c r="N4" s="3" t="s">
        <v>207</v>
      </c>
      <c r="O4" s="3" t="s">
        <v>291</v>
      </c>
      <c r="P4" s="3" t="s">
        <v>292</v>
      </c>
      <c r="Q4" s="38" t="s">
        <v>293</v>
      </c>
      <c r="R4" s="3" t="s">
        <v>287</v>
      </c>
      <c r="S4" s="3" t="s">
        <v>288</v>
      </c>
      <c r="T4" s="3" t="s">
        <v>289</v>
      </c>
      <c r="U4" s="3" t="s">
        <v>290</v>
      </c>
      <c r="V4" s="3" t="s">
        <v>207</v>
      </c>
      <c r="W4" s="3" t="s">
        <v>291</v>
      </c>
      <c r="X4" s="3" t="s">
        <v>292</v>
      </c>
      <c r="Y4" s="38" t="s">
        <v>293</v>
      </c>
      <c r="Z4" s="3" t="s">
        <v>287</v>
      </c>
      <c r="AA4" s="3" t="s">
        <v>288</v>
      </c>
      <c r="AB4" s="3" t="s">
        <v>289</v>
      </c>
      <c r="AC4" s="3" t="s">
        <v>290</v>
      </c>
      <c r="AD4" s="3" t="s">
        <v>207</v>
      </c>
      <c r="AE4" s="3" t="s">
        <v>291</v>
      </c>
      <c r="AF4" s="3" t="s">
        <v>292</v>
      </c>
      <c r="AG4" s="38" t="s">
        <v>293</v>
      </c>
      <c r="AH4" s="3" t="s">
        <v>287</v>
      </c>
      <c r="AI4" s="3" t="s">
        <v>288</v>
      </c>
      <c r="AJ4" s="3" t="s">
        <v>289</v>
      </c>
      <c r="AK4" s="3" t="s">
        <v>290</v>
      </c>
      <c r="AL4" s="3" t="s">
        <v>207</v>
      </c>
      <c r="AM4" s="3" t="s">
        <v>291</v>
      </c>
      <c r="AN4" s="3" t="s">
        <v>292</v>
      </c>
      <c r="AO4" s="38" t="s">
        <v>293</v>
      </c>
      <c r="AP4" s="3" t="s">
        <v>287</v>
      </c>
      <c r="AQ4" s="3" t="s">
        <v>288</v>
      </c>
      <c r="AR4" s="3" t="s">
        <v>289</v>
      </c>
      <c r="AS4" s="3" t="s">
        <v>290</v>
      </c>
      <c r="AT4" s="3" t="s">
        <v>207</v>
      </c>
      <c r="AU4" s="3" t="s">
        <v>291</v>
      </c>
      <c r="AV4" s="3" t="s">
        <v>292</v>
      </c>
      <c r="AW4" s="38" t="s">
        <v>293</v>
      </c>
      <c r="AX4" s="3" t="s">
        <v>287</v>
      </c>
      <c r="AY4" s="3" t="s">
        <v>288</v>
      </c>
      <c r="AZ4" s="3" t="s">
        <v>289</v>
      </c>
      <c r="BA4" s="3" t="s">
        <v>290</v>
      </c>
      <c r="BB4" s="3" t="s">
        <v>207</v>
      </c>
      <c r="BC4" s="3" t="s">
        <v>291</v>
      </c>
      <c r="BD4" s="3" t="s">
        <v>292</v>
      </c>
      <c r="BE4" s="38" t="s">
        <v>293</v>
      </c>
      <c r="BF4" s="3" t="s">
        <v>287</v>
      </c>
      <c r="BG4" s="3" t="s">
        <v>288</v>
      </c>
      <c r="BH4" s="3" t="s">
        <v>289</v>
      </c>
      <c r="BI4" s="3" t="s">
        <v>290</v>
      </c>
      <c r="BJ4" s="3" t="s">
        <v>207</v>
      </c>
      <c r="BK4" s="3" t="s">
        <v>291</v>
      </c>
      <c r="BL4" s="3" t="s">
        <v>292</v>
      </c>
      <c r="BM4" s="38" t="s">
        <v>293</v>
      </c>
      <c r="BN4" s="3" t="s">
        <v>287</v>
      </c>
      <c r="BO4" s="3" t="s">
        <v>288</v>
      </c>
      <c r="BP4" s="3" t="s">
        <v>289</v>
      </c>
      <c r="BQ4" s="3" t="s">
        <v>290</v>
      </c>
      <c r="BR4" s="3" t="s">
        <v>207</v>
      </c>
      <c r="BS4" s="3" t="s">
        <v>291</v>
      </c>
      <c r="BT4" s="3" t="s">
        <v>292</v>
      </c>
      <c r="BU4" s="38" t="s">
        <v>293</v>
      </c>
      <c r="BV4" s="3" t="s">
        <v>287</v>
      </c>
      <c r="BW4" s="3" t="s">
        <v>288</v>
      </c>
      <c r="BX4" s="3" t="s">
        <v>289</v>
      </c>
      <c r="BY4" s="3" t="s">
        <v>290</v>
      </c>
      <c r="BZ4" s="3" t="s">
        <v>207</v>
      </c>
      <c r="CA4" s="3" t="s">
        <v>291</v>
      </c>
      <c r="CB4" s="3" t="s">
        <v>292</v>
      </c>
      <c r="CC4" s="38" t="s">
        <v>293</v>
      </c>
      <c r="CD4" s="3" t="s">
        <v>287</v>
      </c>
      <c r="CE4" s="3" t="s">
        <v>288</v>
      </c>
      <c r="CF4" s="3" t="s">
        <v>289</v>
      </c>
      <c r="CG4" s="3" t="s">
        <v>290</v>
      </c>
      <c r="CH4" s="3" t="s">
        <v>207</v>
      </c>
      <c r="CI4" s="3" t="s">
        <v>291</v>
      </c>
      <c r="CJ4" s="3" t="s">
        <v>292</v>
      </c>
      <c r="CK4" s="38" t="s">
        <v>293</v>
      </c>
    </row>
    <row r="5" spans="1:89" ht="47.25" customHeight="1" x14ac:dyDescent="0.2">
      <c r="B5" s="1" t="s">
        <v>145</v>
      </c>
      <c r="C5" s="1" t="s">
        <v>228</v>
      </c>
      <c r="D5" s="1" t="s">
        <v>146</v>
      </c>
      <c r="E5" s="1" t="s">
        <v>294</v>
      </c>
      <c r="F5" s="1" t="s">
        <v>147</v>
      </c>
      <c r="G5" s="1" t="s">
        <v>148</v>
      </c>
      <c r="H5" s="1" t="s">
        <v>1084</v>
      </c>
      <c r="I5" s="37" t="s">
        <v>1085</v>
      </c>
      <c r="J5" s="1" t="s">
        <v>145</v>
      </c>
      <c r="K5" s="1" t="s">
        <v>228</v>
      </c>
      <c r="L5" s="1" t="s">
        <v>146</v>
      </c>
      <c r="M5" s="1" t="s">
        <v>294</v>
      </c>
      <c r="N5" s="1" t="s">
        <v>147</v>
      </c>
      <c r="O5" s="1" t="s">
        <v>148</v>
      </c>
      <c r="P5" s="1" t="s">
        <v>1084</v>
      </c>
      <c r="Q5" s="37" t="s">
        <v>1085</v>
      </c>
      <c r="R5" s="1" t="s">
        <v>145</v>
      </c>
      <c r="S5" s="1" t="s">
        <v>228</v>
      </c>
      <c r="T5" s="1" t="s">
        <v>146</v>
      </c>
      <c r="U5" s="1" t="s">
        <v>294</v>
      </c>
      <c r="V5" s="1" t="s">
        <v>147</v>
      </c>
      <c r="W5" s="1" t="s">
        <v>148</v>
      </c>
      <c r="X5" s="1" t="s">
        <v>1084</v>
      </c>
      <c r="Y5" s="37" t="s">
        <v>1085</v>
      </c>
      <c r="Z5" s="1" t="s">
        <v>145</v>
      </c>
      <c r="AA5" s="1" t="s">
        <v>228</v>
      </c>
      <c r="AB5" s="1" t="s">
        <v>146</v>
      </c>
      <c r="AC5" s="1" t="s">
        <v>294</v>
      </c>
      <c r="AD5" s="1" t="s">
        <v>147</v>
      </c>
      <c r="AE5" s="1" t="s">
        <v>148</v>
      </c>
      <c r="AF5" s="1" t="s">
        <v>1084</v>
      </c>
      <c r="AG5" s="37" t="s">
        <v>1085</v>
      </c>
      <c r="AH5" s="1" t="s">
        <v>145</v>
      </c>
      <c r="AI5" s="1" t="s">
        <v>228</v>
      </c>
      <c r="AJ5" s="1" t="s">
        <v>146</v>
      </c>
      <c r="AK5" s="1" t="s">
        <v>294</v>
      </c>
      <c r="AL5" s="1" t="s">
        <v>147</v>
      </c>
      <c r="AM5" s="1" t="s">
        <v>148</v>
      </c>
      <c r="AN5" s="1" t="s">
        <v>1084</v>
      </c>
      <c r="AO5" s="37" t="s">
        <v>1085</v>
      </c>
      <c r="AP5" s="1" t="s">
        <v>145</v>
      </c>
      <c r="AQ5" s="1" t="s">
        <v>228</v>
      </c>
      <c r="AR5" s="1" t="s">
        <v>146</v>
      </c>
      <c r="AS5" s="1" t="s">
        <v>294</v>
      </c>
      <c r="AT5" s="1" t="s">
        <v>147</v>
      </c>
      <c r="AU5" s="1" t="s">
        <v>148</v>
      </c>
      <c r="AV5" s="1" t="s">
        <v>1084</v>
      </c>
      <c r="AW5" s="37" t="s">
        <v>1085</v>
      </c>
      <c r="AX5" s="1" t="s">
        <v>145</v>
      </c>
      <c r="AY5" s="1" t="s">
        <v>228</v>
      </c>
      <c r="AZ5" s="1" t="s">
        <v>146</v>
      </c>
      <c r="BA5" s="1" t="s">
        <v>294</v>
      </c>
      <c r="BB5" s="1" t="s">
        <v>147</v>
      </c>
      <c r="BC5" s="1" t="s">
        <v>148</v>
      </c>
      <c r="BD5" s="1" t="s">
        <v>1084</v>
      </c>
      <c r="BE5" s="37" t="s">
        <v>1085</v>
      </c>
      <c r="BF5" s="1" t="s">
        <v>145</v>
      </c>
      <c r="BG5" s="1" t="s">
        <v>228</v>
      </c>
      <c r="BH5" s="1" t="s">
        <v>146</v>
      </c>
      <c r="BI5" s="1" t="s">
        <v>294</v>
      </c>
      <c r="BJ5" s="1" t="s">
        <v>147</v>
      </c>
      <c r="BK5" s="1" t="s">
        <v>148</v>
      </c>
      <c r="BL5" s="1" t="s">
        <v>1084</v>
      </c>
      <c r="BM5" s="37" t="s">
        <v>1085</v>
      </c>
      <c r="BN5" s="1" t="s">
        <v>145</v>
      </c>
      <c r="BO5" s="1" t="s">
        <v>228</v>
      </c>
      <c r="BP5" s="1" t="s">
        <v>146</v>
      </c>
      <c r="BQ5" s="1" t="s">
        <v>294</v>
      </c>
      <c r="BR5" s="1" t="s">
        <v>147</v>
      </c>
      <c r="BS5" s="1" t="s">
        <v>148</v>
      </c>
      <c r="BT5" s="1" t="s">
        <v>1084</v>
      </c>
      <c r="BU5" s="37" t="s">
        <v>1085</v>
      </c>
      <c r="BV5" s="1" t="s">
        <v>145</v>
      </c>
      <c r="BW5" s="1" t="s">
        <v>228</v>
      </c>
      <c r="BX5" s="1" t="s">
        <v>146</v>
      </c>
      <c r="BY5" s="1" t="s">
        <v>294</v>
      </c>
      <c r="BZ5" s="1" t="s">
        <v>147</v>
      </c>
      <c r="CA5" s="1" t="s">
        <v>148</v>
      </c>
      <c r="CB5" s="1" t="s">
        <v>1084</v>
      </c>
      <c r="CC5" s="37" t="s">
        <v>1085</v>
      </c>
      <c r="CD5" s="1" t="s">
        <v>145</v>
      </c>
      <c r="CE5" s="1" t="s">
        <v>228</v>
      </c>
      <c r="CF5" s="1" t="s">
        <v>146</v>
      </c>
      <c r="CG5" s="1" t="s">
        <v>294</v>
      </c>
      <c r="CH5" s="1" t="s">
        <v>147</v>
      </c>
      <c r="CI5" s="1" t="s">
        <v>148</v>
      </c>
      <c r="CJ5" s="1" t="s">
        <v>1084</v>
      </c>
      <c r="CK5" s="37" t="s">
        <v>1085</v>
      </c>
    </row>
    <row r="6" spans="1:89" x14ac:dyDescent="0.2">
      <c r="A6" s="1">
        <v>1981</v>
      </c>
      <c r="B6" s="6">
        <f>'1'!I6</f>
        <v>0.22855622692702268</v>
      </c>
      <c r="C6" s="6">
        <f>'1'!K6</f>
        <v>0.29016975267731054</v>
      </c>
      <c r="D6" s="6">
        <f>'2'!I6</f>
        <v>0.29564977295726375</v>
      </c>
      <c r="E6" s="6">
        <f>'2'!K6</f>
        <v>0.4228996971814053</v>
      </c>
      <c r="F6" s="6">
        <f>'3'!D6</f>
        <v>0.65072478891593244</v>
      </c>
      <c r="G6" s="6">
        <f>'8'!F5</f>
        <v>0.62595489699840745</v>
      </c>
      <c r="H6" s="6">
        <f>SUM(B6,D6,G6)/3</f>
        <v>0.38338696562756464</v>
      </c>
      <c r="I6" s="225">
        <f>SUM(C6,E6,G6)/3</f>
        <v>0.44634144895237443</v>
      </c>
      <c r="J6" s="6">
        <f>'1'!S6</f>
        <v>8.3333333333333301E-2</v>
      </c>
      <c r="K6" s="6">
        <f>'1'!U6</f>
        <v>8.333333333333362E-2</v>
      </c>
      <c r="L6" s="6">
        <f>'2'!S6</f>
        <v>0.20051081416394029</v>
      </c>
      <c r="M6" s="6">
        <f>'2'!U6</f>
        <v>0.29343759595670788</v>
      </c>
      <c r="N6" s="6">
        <f>'3'!G6</f>
        <v>0.42129949123814764</v>
      </c>
      <c r="O6" s="6">
        <f>'8'!K5</f>
        <v>0.38049438369190108</v>
      </c>
      <c r="P6" s="6">
        <f>SUM(J6,L6,O6)/3</f>
        <v>0.22144617706305825</v>
      </c>
      <c r="Q6" s="225">
        <f>SUM(K6,M6,O6)/3</f>
        <v>0.25242177099398089</v>
      </c>
      <c r="R6" s="6">
        <f>'1'!AC6</f>
        <v>0.19355243156938678</v>
      </c>
      <c r="S6" s="6">
        <f>'1'!AE6</f>
        <v>0.24421963853166387</v>
      </c>
      <c r="T6" s="6">
        <f>'2'!AC6</f>
        <v>9.4398603876853462E-2</v>
      </c>
      <c r="U6" s="6">
        <f>'2'!AE6</f>
        <v>0.10657905997884377</v>
      </c>
      <c r="V6" s="6">
        <f>'3'!J6</f>
        <v>0.45319909866921176</v>
      </c>
      <c r="W6" s="6">
        <f>'8'!P5</f>
        <v>0.39838076070079226</v>
      </c>
      <c r="X6" s="6">
        <f>SUM(R6,T6,W6)/3</f>
        <v>0.22877726538234419</v>
      </c>
      <c r="Y6" s="225">
        <f>SUM(S6,U6,W6)/3</f>
        <v>0.24972648640376663</v>
      </c>
      <c r="Z6" s="6">
        <f>'1'!AM6</f>
        <v>0.23635211378115314</v>
      </c>
      <c r="AA6" s="6">
        <f>'1'!AO6</f>
        <v>0.30011226916759648</v>
      </c>
      <c r="AB6" s="6">
        <f>'2'!AM6</f>
        <v>0.171071306275657</v>
      </c>
      <c r="AC6" s="6">
        <f>'2'!AO6</f>
        <v>0.24707646382656726</v>
      </c>
      <c r="AD6" s="6">
        <f>'3'!M6</f>
        <v>0.54139369959896888</v>
      </c>
      <c r="AE6" s="6">
        <f>'8'!U5</f>
        <v>0.55912567373291999</v>
      </c>
      <c r="AF6" s="6">
        <f>SUM(Z6,AB6,AE6)/3</f>
        <v>0.32218303126324338</v>
      </c>
      <c r="AG6" s="225">
        <f>SUM(AA6,AC6,AE6)/3</f>
        <v>0.36877146890902796</v>
      </c>
      <c r="AH6" s="6">
        <f>'1'!AW6</f>
        <v>0.10383773555147313</v>
      </c>
      <c r="AI6" s="6">
        <f>'1'!AY6</f>
        <v>0.11536603976361244</v>
      </c>
      <c r="AJ6" s="6">
        <f>'2'!AW6</f>
        <v>0.20692964729959917</v>
      </c>
      <c r="AK6" s="6">
        <f>'2'!AY6</f>
        <v>0.30309355904629071</v>
      </c>
      <c r="AL6" s="6">
        <f>'3'!P6</f>
        <v>0.37538223427129974</v>
      </c>
      <c r="AM6" s="6">
        <f>'8'!Z5</f>
        <v>0.50172860020936871</v>
      </c>
      <c r="AN6" s="6">
        <f>SUM(AH6,AJ6,AM6)/3</f>
        <v>0.27083199435348032</v>
      </c>
      <c r="AO6" s="225">
        <f>SUM(AI6,AK6,AM6)/3</f>
        <v>0.3067293996730906</v>
      </c>
      <c r="AP6" s="6">
        <f>'1'!BG6</f>
        <v>0.15469501490718091</v>
      </c>
      <c r="AQ6" s="6">
        <f>'1'!BI6</f>
        <v>0.19050890576694302</v>
      </c>
      <c r="AR6" s="6">
        <f>'2'!BG6</f>
        <v>0.20974520615025102</v>
      </c>
      <c r="AS6" s="6">
        <f>'2'!BI6</f>
        <v>0.30728119615423544</v>
      </c>
      <c r="AT6" s="6">
        <f>'3'!S6</f>
        <v>0.61495347835709069</v>
      </c>
      <c r="AU6" s="6">
        <f>'8'!AE5</f>
        <v>0.56685795313967458</v>
      </c>
      <c r="AV6" s="6">
        <f>SUM(AP6,AR6,AU6)/3</f>
        <v>0.31043272473236883</v>
      </c>
      <c r="AW6" s="225">
        <f>SUM(AQ6,AS6,AU6)/3</f>
        <v>0.35488268502028436</v>
      </c>
      <c r="AX6" s="6">
        <f>'1'!BQ6</f>
        <v>0.22700111072672866</v>
      </c>
      <c r="AY6" s="6">
        <f>'1'!BS6</f>
        <v>0.28817411170784407</v>
      </c>
      <c r="AZ6" s="6">
        <f>'2'!BQ6</f>
        <v>0.27124185497371467</v>
      </c>
      <c r="BA6" s="6">
        <f>'2'!BS6</f>
        <v>0.39222035298893454</v>
      </c>
      <c r="BB6" s="6">
        <f>'3'!V6</f>
        <v>0.7571122641928768</v>
      </c>
      <c r="BC6" s="6">
        <f>'8'!AJ5</f>
        <v>0.67365375622020385</v>
      </c>
      <c r="BD6" s="6">
        <f>SUM(AX6,AZ6,BC6)/3</f>
        <v>0.39063224064021568</v>
      </c>
      <c r="BE6" s="225">
        <f>SUM(AY6,BA6,BC6)/3</f>
        <v>0.45134940697232745</v>
      </c>
      <c r="BF6" s="6">
        <f>'1'!CA6</f>
        <v>0.19364386041116829</v>
      </c>
      <c r="BG6" s="6">
        <f>'1'!CC6</f>
        <v>0.24434255500133914</v>
      </c>
      <c r="BH6" s="6">
        <f>'2'!CA6</f>
        <v>0.30673406073914156</v>
      </c>
      <c r="BI6" s="6">
        <f>'2'!CC6</f>
        <v>0.43633728544058742</v>
      </c>
      <c r="BJ6" s="6">
        <f>'3'!Y6</f>
        <v>0.60661143942591811</v>
      </c>
      <c r="BK6" s="6">
        <f>'8'!AO5</f>
        <v>0.60457915712560439</v>
      </c>
      <c r="BL6" s="6">
        <f>SUM(BF6,BH6,BK6)/3</f>
        <v>0.36831902609197148</v>
      </c>
      <c r="BM6" s="225">
        <f>SUM(BG6,BI6,BK6)/3</f>
        <v>0.42841966585584368</v>
      </c>
      <c r="BN6" s="6">
        <f>'1'!CK6</f>
        <v>0.24342414883091687</v>
      </c>
      <c r="BO6" s="6">
        <f>'1'!CM6</f>
        <v>0.30904383423621173</v>
      </c>
      <c r="BP6" s="6">
        <f>'2'!CK6</f>
        <v>0.39263875713973423</v>
      </c>
      <c r="BQ6" s="6">
        <f>'2'!CM6</f>
        <v>0.53149725559357086</v>
      </c>
      <c r="BR6" s="6">
        <f>'3'!AB6</f>
        <v>0.41999611782036317</v>
      </c>
      <c r="BS6" s="6">
        <f>'8'!AT5</f>
        <v>0.71066294543826092</v>
      </c>
      <c r="BT6" s="6">
        <f>SUM(BN6,BP6,BS6)/3</f>
        <v>0.44890861713630398</v>
      </c>
      <c r="BU6" s="225">
        <f>SUM(BO6,BQ6,BS6)/3</f>
        <v>0.51706801175601447</v>
      </c>
      <c r="BV6" s="6">
        <f>'1'!CU6</f>
        <v>0.37154969145191169</v>
      </c>
      <c r="BW6" s="6">
        <f>'1'!CW6</f>
        <v>0.45799834761365654</v>
      </c>
      <c r="BX6" s="6">
        <f>'2'!CU6</f>
        <v>0.75711062456486744</v>
      </c>
      <c r="BY6" s="6">
        <f>'2'!CW6</f>
        <v>0.82290106045897293</v>
      </c>
      <c r="BZ6" s="6">
        <f>'3'!AE6</f>
        <v>0.71003453496516822</v>
      </c>
      <c r="CA6" s="6">
        <f>'8'!AY5</f>
        <v>0.70559797367351884</v>
      </c>
      <c r="CB6" s="6">
        <f>SUM(BV6,BX6,CA6)/3</f>
        <v>0.61141942989676601</v>
      </c>
      <c r="CC6" s="225">
        <f>SUM(BW6,BY6,CA6)/3</f>
        <v>0.66216579391538277</v>
      </c>
      <c r="CD6" s="6">
        <f>'1'!DE6</f>
        <v>0.32003882210631091</v>
      </c>
      <c r="CE6" s="6">
        <f>'1'!DG6</f>
        <v>0.40084755507281628</v>
      </c>
      <c r="CF6" s="6">
        <f>'2'!DE6</f>
        <v>0.29230393432824525</v>
      </c>
      <c r="CG6" s="6">
        <f>'2'!DG6</f>
        <v>0.41878451976792364</v>
      </c>
      <c r="CH6" s="6">
        <f>'3'!AH6</f>
        <v>0.68714473657084385</v>
      </c>
      <c r="CI6" s="6">
        <f>'8'!BD5</f>
        <v>0.5924414995737588</v>
      </c>
      <c r="CJ6" s="6">
        <f>SUM(CD6,CF6,CI6)/3</f>
        <v>0.40159475200277167</v>
      </c>
      <c r="CK6" s="225">
        <f>SUM(CE6,CG6,CI6)/3</f>
        <v>0.47069119147149957</v>
      </c>
    </row>
    <row r="7" spans="1:89" x14ac:dyDescent="0.2">
      <c r="A7" s="1">
        <v>1982</v>
      </c>
      <c r="B7" s="6">
        <f>'1'!I7</f>
        <v>0.2099339810260123</v>
      </c>
      <c r="C7" s="6">
        <f>'1'!K7</f>
        <v>0.26599668162027623</v>
      </c>
      <c r="D7" s="6">
        <f>'2'!I7</f>
        <v>0.28198541270130134</v>
      </c>
      <c r="E7" s="6">
        <f>'2'!K7</f>
        <v>0.40591527466208865</v>
      </c>
      <c r="F7" s="6">
        <f>'3'!D7</f>
        <v>0.64627866205327489</v>
      </c>
      <c r="G7" s="6">
        <f>'8'!F6</f>
        <v>0.59191032274143607</v>
      </c>
      <c r="H7" s="6">
        <f t="shared" ref="H7:H35" si="0">SUM(B7,D7,G7)/3</f>
        <v>0.36127657215624992</v>
      </c>
      <c r="I7" s="225">
        <f t="shared" ref="I7:I35" si="1">SUM(C7,E7,G7)/3</f>
        <v>0.42127409300793367</v>
      </c>
      <c r="J7" s="6">
        <f>'1'!S7</f>
        <v>8.576411313269626E-2</v>
      </c>
      <c r="K7" s="6">
        <f>'1'!U7</f>
        <v>8.7186822236021089E-2</v>
      </c>
      <c r="L7" s="6">
        <f>'2'!S7</f>
        <v>0.18783087017981101</v>
      </c>
      <c r="M7" s="6">
        <f>'2'!U7</f>
        <v>0.27390061304506685</v>
      </c>
      <c r="N7" s="6">
        <f>'3'!G7</f>
        <v>0.38102361691188397</v>
      </c>
      <c r="O7" s="6">
        <f>'8'!K6</f>
        <v>0.3803095512686146</v>
      </c>
      <c r="P7" s="6">
        <f t="shared" ref="P7:P35" si="2">SUM(J7,L7,O7)/3</f>
        <v>0.21796817819370728</v>
      </c>
      <c r="Q7" s="225">
        <f t="shared" ref="Q7:Q35" si="3">SUM(K7,M7,O7)/3</f>
        <v>0.24713232884990086</v>
      </c>
      <c r="R7" s="6">
        <f>'1'!AC7</f>
        <v>0.16916993190547638</v>
      </c>
      <c r="S7" s="6">
        <f>'1'!AE7</f>
        <v>0.21086796659675036</v>
      </c>
      <c r="T7" s="6">
        <f>'2'!AC7</f>
        <v>9.408328171951863E-2</v>
      </c>
      <c r="U7" s="6">
        <f>'2'!AE7</f>
        <v>0.10592877921836535</v>
      </c>
      <c r="V7" s="6">
        <f>'3'!J7</f>
        <v>0.5813585419400864</v>
      </c>
      <c r="W7" s="6">
        <f>'8'!P6</f>
        <v>0.45848296831831586</v>
      </c>
      <c r="X7" s="6">
        <f t="shared" ref="X7:X35" si="4">SUM(R7,T7,W7)/3</f>
        <v>0.24057872731443694</v>
      </c>
      <c r="Y7" s="225">
        <f t="shared" ref="Y7:Y35" si="5">SUM(S7,U7,W7)/3</f>
        <v>0.2584265713778105</v>
      </c>
      <c r="Z7" s="6">
        <f>'1'!AM7</f>
        <v>0.22052210377858314</v>
      </c>
      <c r="AA7" s="6">
        <f>'1'!AO7</f>
        <v>0.27981505505463489</v>
      </c>
      <c r="AB7" s="6">
        <f>'2'!AM7</f>
        <v>0.16225883117587694</v>
      </c>
      <c r="AC7" s="6">
        <f>'2'!AO7</f>
        <v>0.23248288245701082</v>
      </c>
      <c r="AD7" s="6">
        <f>'3'!M7</f>
        <v>0.53433471882332306</v>
      </c>
      <c r="AE7" s="6">
        <f>'8'!U6</f>
        <v>0.5758799188002075</v>
      </c>
      <c r="AF7" s="6">
        <f t="shared" ref="AF7:AF35" si="6">SUM(Z7,AB7,AE7)/3</f>
        <v>0.31955361791822251</v>
      </c>
      <c r="AG7" s="225">
        <f t="shared" ref="AG7:AG35" si="7">SUM(AA7,AC7,AE7)/3</f>
        <v>0.36272595210395103</v>
      </c>
      <c r="AH7" s="6">
        <f>'1'!AW7</f>
        <v>0.11636718437959574</v>
      </c>
      <c r="AI7" s="6">
        <f>'1'!AY7</f>
        <v>0.13442903889005384</v>
      </c>
      <c r="AJ7" s="6">
        <f>'2'!AW7</f>
        <v>0.19032654655500889</v>
      </c>
      <c r="AK7" s="6">
        <f>'2'!AY7</f>
        <v>0.27779578496921392</v>
      </c>
      <c r="AL7" s="6">
        <f>'3'!P7</f>
        <v>0.38241103058605641</v>
      </c>
      <c r="AM7" s="6">
        <f>'8'!Z6</f>
        <v>0.4592386021471625</v>
      </c>
      <c r="AN7" s="6">
        <f t="shared" ref="AN7:AN35" si="8">SUM(AH7,AJ7,AM7)/3</f>
        <v>0.25531077769392235</v>
      </c>
      <c r="AO7" s="225">
        <f t="shared" ref="AO7:AO35" si="9">SUM(AI7,AK7,AM7)/3</f>
        <v>0.29048780866881008</v>
      </c>
      <c r="AP7" s="6">
        <f>'1'!BG7</f>
        <v>0.13612986867887911</v>
      </c>
      <c r="AQ7" s="6">
        <f>'1'!BI7</f>
        <v>0.16375183111253819</v>
      </c>
      <c r="AR7" s="6">
        <f>'2'!BG7</f>
        <v>0.20545007112931893</v>
      </c>
      <c r="AS7" s="6">
        <f>'2'!BI7</f>
        <v>0.3008813531070208</v>
      </c>
      <c r="AT7" s="6">
        <f>'3'!S7</f>
        <v>0.63820411894579843</v>
      </c>
      <c r="AU7" s="6">
        <f>'8'!AE6</f>
        <v>0.55724792499540998</v>
      </c>
      <c r="AV7" s="6">
        <f t="shared" ref="AV7:AV35" si="10">SUM(AP7,AR7,AU7)/3</f>
        <v>0.29960928826786931</v>
      </c>
      <c r="AW7" s="225">
        <f t="shared" ref="AW7:AW35" si="11">SUM(AQ7,AS7,AU7)/3</f>
        <v>0.3406270364049897</v>
      </c>
      <c r="AX7" s="6">
        <f>'1'!BQ7</f>
        <v>0.21010471566556452</v>
      </c>
      <c r="AY7" s="6">
        <f>'1'!BS7</f>
        <v>0.26622108165240477</v>
      </c>
      <c r="AZ7" s="6">
        <f>'2'!BQ7</f>
        <v>0.26331815230825811</v>
      </c>
      <c r="BA7" s="6">
        <f>'2'!BS7</f>
        <v>0.38191875817353438</v>
      </c>
      <c r="BB7" s="6">
        <f>'3'!V7</f>
        <v>0.7374033775809552</v>
      </c>
      <c r="BC7" s="6">
        <f>'8'!AJ6</f>
        <v>0.62254807487626407</v>
      </c>
      <c r="BD7" s="6">
        <f t="shared" ref="BD7:BD35" si="12">SUM(AX7,AZ7,BC7)/3</f>
        <v>0.36532364761669561</v>
      </c>
      <c r="BE7" s="225">
        <f t="shared" ref="BE7:BE35" si="13">SUM(AY7,BA7,BC7)/3</f>
        <v>0.42356263823406776</v>
      </c>
      <c r="BF7" s="6">
        <f>'1'!CA7</f>
        <v>0.20784255942598032</v>
      </c>
      <c r="BG7" s="6">
        <f>'1'!CC7</f>
        <v>0.26324363953635949</v>
      </c>
      <c r="BH7" s="6">
        <f>'2'!CA7</f>
        <v>0.29075451945128789</v>
      </c>
      <c r="BI7" s="6">
        <f>'2'!CC7</f>
        <v>0.41686936756562093</v>
      </c>
      <c r="BJ7" s="6">
        <f>'3'!Y7</f>
        <v>0.63897389897284362</v>
      </c>
      <c r="BK7" s="6">
        <f>'8'!AO6</f>
        <v>0.61713976413925464</v>
      </c>
      <c r="BL7" s="6">
        <f t="shared" ref="BL7:BL35" si="14">SUM(BF7,BH7,BK7)/3</f>
        <v>0.37191228100550761</v>
      </c>
      <c r="BM7" s="225">
        <f t="shared" ref="BM7:BM35" si="15">SUM(BG7,BI7,BK7)/3</f>
        <v>0.43241759041374506</v>
      </c>
      <c r="BN7" s="6">
        <f>'1'!CK7</f>
        <v>0.21777414894255226</v>
      </c>
      <c r="BO7" s="6">
        <f>'1'!CM7</f>
        <v>0.27624772079340393</v>
      </c>
      <c r="BP7" s="6">
        <f>'2'!CK7</f>
        <v>0.38268404680910456</v>
      </c>
      <c r="BQ7" s="6">
        <f>'2'!CM7</f>
        <v>0.52120223971094404</v>
      </c>
      <c r="BR7" s="6">
        <f>'3'!AB7</f>
        <v>0.55197358212397629</v>
      </c>
      <c r="BS7" s="6">
        <f>'8'!AT6</f>
        <v>0.75045910657978931</v>
      </c>
      <c r="BT7" s="6">
        <f t="shared" ref="BT7:BT35" si="16">SUM(BN7,BP7,BS7)/3</f>
        <v>0.45030576744381534</v>
      </c>
      <c r="BU7" s="225">
        <f t="shared" ref="BU7:BU35" si="17">SUM(BO7,BQ7,BS7)/3</f>
        <v>0.51596968902804574</v>
      </c>
      <c r="BV7" s="6">
        <f>'1'!CU7</f>
        <v>0.34960238516999886</v>
      </c>
      <c r="BW7" s="6">
        <f>'1'!CW7</f>
        <v>0.43406068972667855</v>
      </c>
      <c r="BX7" s="6">
        <f>'2'!CU7</f>
        <v>0.72008214577601226</v>
      </c>
      <c r="BY7" s="6">
        <f>'2'!CW7</f>
        <v>0.79890840597417967</v>
      </c>
      <c r="BZ7" s="6">
        <f>'3'!AE7</f>
        <v>0.72570209450219292</v>
      </c>
      <c r="CA7" s="6">
        <f>'8'!AY6</f>
        <v>0.63845936057316943</v>
      </c>
      <c r="CB7" s="6">
        <f t="shared" ref="CB7:CB35" si="18">SUM(BV7,BX7,CA7)/3</f>
        <v>0.56938129717306019</v>
      </c>
      <c r="CC7" s="225">
        <f t="shared" ref="CC7:CC35" si="19">SUM(BW7,BY7,CA7)/3</f>
        <v>0.62380948542467585</v>
      </c>
      <c r="CD7" s="6">
        <f>'1'!DE7</f>
        <v>0.27078129934780187</v>
      </c>
      <c r="CE7" s="6">
        <f>'1'!DG7</f>
        <v>0.34283611392794583</v>
      </c>
      <c r="CF7" s="6">
        <f>'2'!DE7</f>
        <v>0.27284072135891796</v>
      </c>
      <c r="CG7" s="6">
        <f>'2'!DG7</f>
        <v>0.39427806311188218</v>
      </c>
      <c r="CH7" s="6">
        <f>'3'!AH7</f>
        <v>0.59448454118723393</v>
      </c>
      <c r="CI7" s="6">
        <f>'8'!BD6</f>
        <v>0.53485031364528945</v>
      </c>
      <c r="CJ7" s="6">
        <f t="shared" ref="CJ7:CJ35" si="20">SUM(CD7,CF7,CI7)/3</f>
        <v>0.35949077811733643</v>
      </c>
      <c r="CK7" s="225">
        <f t="shared" ref="CK7:CK35" si="21">SUM(CE7,CG7,CI7)/3</f>
        <v>0.42398816356170582</v>
      </c>
    </row>
    <row r="8" spans="1:89" x14ac:dyDescent="0.2">
      <c r="A8" s="1">
        <v>1983</v>
      </c>
      <c r="B8" s="6">
        <f>'1'!I8</f>
        <v>0.21891686840267188</v>
      </c>
      <c r="C8" s="6">
        <f>'1'!K8</f>
        <v>0.27773277635273891</v>
      </c>
      <c r="D8" s="6">
        <f>'2'!I8</f>
        <v>0.28456708024175076</v>
      </c>
      <c r="E8" s="6">
        <f>'2'!K8</f>
        <v>0.4091607388270404</v>
      </c>
      <c r="F8" s="6">
        <f>'3'!D8</f>
        <v>0.62824081680858057</v>
      </c>
      <c r="G8" s="6">
        <f>'8'!F7</f>
        <v>0.5674325610182489</v>
      </c>
      <c r="H8" s="6">
        <f t="shared" si="0"/>
        <v>0.3569721698875572</v>
      </c>
      <c r="I8" s="225">
        <f t="shared" si="1"/>
        <v>0.41810869206600937</v>
      </c>
      <c r="J8" s="6">
        <f>'1'!S8</f>
        <v>0.10280492796075918</v>
      </c>
      <c r="K8" s="6">
        <f>'1'!U8</f>
        <v>0.11377773550713685</v>
      </c>
      <c r="L8" s="6">
        <f>'2'!S8</f>
        <v>0.18029366667522784</v>
      </c>
      <c r="M8" s="6">
        <f>'2'!U8</f>
        <v>0.2619831545176991</v>
      </c>
      <c r="N8" s="6">
        <f>'3'!G8</f>
        <v>0.22352961868580279</v>
      </c>
      <c r="O8" s="6">
        <f>'8'!K7</f>
        <v>0.29444442592226522</v>
      </c>
      <c r="P8" s="6">
        <f t="shared" si="2"/>
        <v>0.19251434018608407</v>
      </c>
      <c r="Q8" s="225">
        <f t="shared" si="3"/>
        <v>0.22340177198236702</v>
      </c>
      <c r="R8" s="6">
        <f>'1'!AC8</f>
        <v>0.17608864114069475</v>
      </c>
      <c r="S8" s="6">
        <f>'1'!AE8</f>
        <v>0.22044948340131162</v>
      </c>
      <c r="T8" s="6">
        <f>'2'!AC8</f>
        <v>8.9376714697314744E-2</v>
      </c>
      <c r="U8" s="6">
        <f>'2'!AE8</f>
        <v>9.6139053347163383E-2</v>
      </c>
      <c r="V8" s="6">
        <f>'3'!J8</f>
        <v>0.6880739475007781</v>
      </c>
      <c r="W8" s="6">
        <f>'8'!P7</f>
        <v>0.52607768938568011</v>
      </c>
      <c r="X8" s="6">
        <f t="shared" si="4"/>
        <v>0.26384768174122986</v>
      </c>
      <c r="Y8" s="225">
        <f t="shared" si="5"/>
        <v>0.28088874204471836</v>
      </c>
      <c r="Z8" s="6">
        <f>'1'!AM8</f>
        <v>0.21562112312133219</v>
      </c>
      <c r="AA8" s="6">
        <f>'1'!AO8</f>
        <v>0.27344346513470213</v>
      </c>
      <c r="AB8" s="6">
        <f>'2'!AM8</f>
        <v>0.15779494135760472</v>
      </c>
      <c r="AC8" s="6">
        <f>'2'!AO8</f>
        <v>0.22495492669246742</v>
      </c>
      <c r="AD8" s="6">
        <f>'3'!M8</f>
        <v>0.5728518599705501</v>
      </c>
      <c r="AE8" s="6">
        <f>'8'!U7</f>
        <v>0.56440829791004155</v>
      </c>
      <c r="AF8" s="6">
        <f t="shared" si="6"/>
        <v>0.31260812079632616</v>
      </c>
      <c r="AG8" s="225">
        <f t="shared" si="7"/>
        <v>0.35426889657907035</v>
      </c>
      <c r="AH8" s="6">
        <f>'1'!AW8</f>
        <v>0.13191197152421899</v>
      </c>
      <c r="AI8" s="6">
        <f>'1'!AY8</f>
        <v>0.15756791676011939</v>
      </c>
      <c r="AJ8" s="6">
        <f>'2'!AW8</f>
        <v>0.17865006814328241</v>
      </c>
      <c r="AK8" s="6">
        <f>'2'!AY8</f>
        <v>0.25935309451482313</v>
      </c>
      <c r="AL8" s="6">
        <f>'3'!P8</f>
        <v>0.32176351987016738</v>
      </c>
      <c r="AM8" s="6">
        <f>'8'!Z7</f>
        <v>0.38651343288977136</v>
      </c>
      <c r="AN8" s="6">
        <f t="shared" si="8"/>
        <v>0.23235849085242424</v>
      </c>
      <c r="AO8" s="225">
        <f t="shared" si="9"/>
        <v>0.26781148138823796</v>
      </c>
      <c r="AP8" s="6">
        <f>'1'!BG8</f>
        <v>0.15445664914054213</v>
      </c>
      <c r="AQ8" s="6">
        <f>'1'!BI8</f>
        <v>0.19017002096164415</v>
      </c>
      <c r="AR8" s="6">
        <f>'2'!BG8</f>
        <v>0.20379822385173746</v>
      </c>
      <c r="AS8" s="6">
        <f>'2'!BI8</f>
        <v>0.29840203768433138</v>
      </c>
      <c r="AT8" s="6">
        <f>'3'!S8</f>
        <v>0.63916433540779893</v>
      </c>
      <c r="AU8" s="6">
        <f>'8'!AE7</f>
        <v>0.56548570606449444</v>
      </c>
      <c r="AV8" s="6">
        <f t="shared" si="10"/>
        <v>0.30791352635225805</v>
      </c>
      <c r="AW8" s="225">
        <f t="shared" si="11"/>
        <v>0.3513525882368233</v>
      </c>
      <c r="AX8" s="6">
        <f>'1'!BQ8</f>
        <v>0.2198678357781356</v>
      </c>
      <c r="AY8" s="6">
        <f>'1'!BS8</f>
        <v>0.27896689440113709</v>
      </c>
      <c r="AZ8" s="6">
        <f>'2'!BQ8</f>
        <v>0.25873879680957479</v>
      </c>
      <c r="BA8" s="6">
        <f>'2'!BS8</f>
        <v>0.37588466653241709</v>
      </c>
      <c r="BB8" s="6">
        <f>'3'!V8</f>
        <v>0.6997460881611699</v>
      </c>
      <c r="BC8" s="6">
        <f>'8'!AJ7</f>
        <v>0.58701614734613494</v>
      </c>
      <c r="BD8" s="6">
        <f t="shared" si="12"/>
        <v>0.35520759331128177</v>
      </c>
      <c r="BE8" s="225">
        <f t="shared" si="13"/>
        <v>0.41395590275989641</v>
      </c>
      <c r="BF8" s="6">
        <f>'1'!CA8</f>
        <v>0.21897811831832023</v>
      </c>
      <c r="BG8" s="6">
        <f>'1'!CC8</f>
        <v>0.27781231102081372</v>
      </c>
      <c r="BH8" s="6">
        <f>'2'!CA8</f>
        <v>0.28153215416718363</v>
      </c>
      <c r="BI8" s="6">
        <f>'2'!CC8</f>
        <v>0.40534368449809127</v>
      </c>
      <c r="BJ8" s="6">
        <f>'3'!Y8</f>
        <v>0.63301146756718729</v>
      </c>
      <c r="BK8" s="6">
        <f>'8'!AO7</f>
        <v>0.52863424002318049</v>
      </c>
      <c r="BL8" s="6">
        <f t="shared" si="14"/>
        <v>0.34304817083622813</v>
      </c>
      <c r="BM8" s="225">
        <f t="shared" si="15"/>
        <v>0.40393007851402851</v>
      </c>
      <c r="BN8" s="6">
        <f>'1'!CK8</f>
        <v>0.22107953948763392</v>
      </c>
      <c r="BO8" s="6">
        <f>'1'!CM8</f>
        <v>0.28053709932212995</v>
      </c>
      <c r="BP8" s="6">
        <f>'2'!CK8</f>
        <v>0.41621240773002438</v>
      </c>
      <c r="BQ8" s="6">
        <f>'2'!CM8</f>
        <v>0.55520403937316731</v>
      </c>
      <c r="BR8" s="6">
        <f>'3'!AB8</f>
        <v>0.55825948432648453</v>
      </c>
      <c r="BS8" s="6">
        <f>'8'!AT7</f>
        <v>0.73680882694052219</v>
      </c>
      <c r="BT8" s="6">
        <f t="shared" si="16"/>
        <v>0.4580335913860602</v>
      </c>
      <c r="BU8" s="225">
        <f t="shared" si="17"/>
        <v>0.5241833218786065</v>
      </c>
      <c r="BV8" s="6">
        <f>'1'!CU8</f>
        <v>0.35321180124220747</v>
      </c>
      <c r="BW8" s="6">
        <f>'1'!CW8</f>
        <v>0.43803846820573983</v>
      </c>
      <c r="BX8" s="6">
        <f>'2'!CU8</f>
        <v>0.80544827402279584</v>
      </c>
      <c r="BY8" s="6">
        <f>'2'!CW8</f>
        <v>0.85286257679070765</v>
      </c>
      <c r="BZ8" s="6">
        <f>'3'!AE8</f>
        <v>0.59956678188762991</v>
      </c>
      <c r="CA8" s="6">
        <f>'8'!AY7</f>
        <v>0.56538274168460279</v>
      </c>
      <c r="CB8" s="6">
        <f t="shared" si="18"/>
        <v>0.57468093898320205</v>
      </c>
      <c r="CC8" s="225">
        <f t="shared" si="19"/>
        <v>0.61876126222701677</v>
      </c>
      <c r="CD8" s="6">
        <f>'1'!DE8</f>
        <v>0.26385742606965473</v>
      </c>
      <c r="CE8" s="6">
        <f>'1'!DG8</f>
        <v>0.33439478543530721</v>
      </c>
      <c r="CF8" s="6">
        <f>'2'!DE8</f>
        <v>0.26698161769128126</v>
      </c>
      <c r="CG8" s="6">
        <f>'2'!DG8</f>
        <v>0.38670330366230415</v>
      </c>
      <c r="CH8" s="6">
        <f>'3'!AH8</f>
        <v>0.64937076867442678</v>
      </c>
      <c r="CI8" s="6">
        <f>'8'!BD7</f>
        <v>0.55382908720877622</v>
      </c>
      <c r="CJ8" s="6">
        <f t="shared" si="20"/>
        <v>0.36155604365657074</v>
      </c>
      <c r="CK8" s="225">
        <f t="shared" si="21"/>
        <v>0.42497572543546253</v>
      </c>
    </row>
    <row r="9" spans="1:89" x14ac:dyDescent="0.2">
      <c r="A9" s="1">
        <v>1984</v>
      </c>
      <c r="B9" s="6">
        <f>'1'!I9</f>
        <v>0.23749361818177853</v>
      </c>
      <c r="C9" s="6">
        <f>'1'!K9</f>
        <v>0.30155952983517825</v>
      </c>
      <c r="D9" s="6">
        <f>'2'!I9</f>
        <v>0.28045124753826811</v>
      </c>
      <c r="E9" s="6">
        <f>'2'!K9</f>
        <v>0.40397841670111811</v>
      </c>
      <c r="F9" s="6">
        <f>'3'!D9</f>
        <v>0.60038366838972657</v>
      </c>
      <c r="G9" s="6">
        <f>'8'!F8</f>
        <v>0.58602380078703631</v>
      </c>
      <c r="H9" s="6">
        <f t="shared" si="0"/>
        <v>0.36798955550236095</v>
      </c>
      <c r="I9" s="225">
        <f t="shared" si="1"/>
        <v>0.43052058244111091</v>
      </c>
      <c r="J9" s="6">
        <f>'1'!S9</f>
        <v>0.131387694763201</v>
      </c>
      <c r="K9" s="6">
        <f>'1'!U9</f>
        <v>0.15679649077775021</v>
      </c>
      <c r="L9" s="6">
        <f>'2'!S9</f>
        <v>0.18189933839720671</v>
      </c>
      <c r="M9" s="6">
        <f>'2'!U9</f>
        <v>0.26454159703113139</v>
      </c>
      <c r="N9" s="6">
        <f>'3'!G9</f>
        <v>0.30325804975297538</v>
      </c>
      <c r="O9" s="6">
        <f>'8'!K8</f>
        <v>0.42806555766894594</v>
      </c>
      <c r="P9" s="6">
        <f t="shared" si="2"/>
        <v>0.24711753027645122</v>
      </c>
      <c r="Q9" s="225">
        <f t="shared" si="3"/>
        <v>0.28313454849260916</v>
      </c>
      <c r="R9" s="6">
        <f>'1'!AC9</f>
        <v>0.20837555731157112</v>
      </c>
      <c r="S9" s="6">
        <f>'1'!AE9</f>
        <v>0.26394599737526775</v>
      </c>
      <c r="T9" s="6">
        <f>'2'!AC9</f>
        <v>8.7680046647793178E-2</v>
      </c>
      <c r="U9" s="6">
        <f>'2'!AE9</f>
        <v>9.2570988921706121E-2</v>
      </c>
      <c r="V9" s="6">
        <f>'3'!J9</f>
        <v>0.61833447223789395</v>
      </c>
      <c r="W9" s="6">
        <f>'8'!P8</f>
        <v>0.5497069727918662</v>
      </c>
      <c r="X9" s="6">
        <f t="shared" si="4"/>
        <v>0.2819208589170768</v>
      </c>
      <c r="Y9" s="225">
        <f t="shared" si="5"/>
        <v>0.30207465302961339</v>
      </c>
      <c r="Z9" s="6">
        <f>'1'!AM9</f>
        <v>0.25719424235011512</v>
      </c>
      <c r="AA9" s="6">
        <f>'1'!AO9</f>
        <v>0.32620094227284785</v>
      </c>
      <c r="AB9" s="6">
        <f>'2'!AM9</f>
        <v>0.15556529623708096</v>
      </c>
      <c r="AC9" s="6">
        <f>'2'!AO9</f>
        <v>0.22115967120339131</v>
      </c>
      <c r="AD9" s="6">
        <f>'3'!M9</f>
        <v>0.56256373412782568</v>
      </c>
      <c r="AE9" s="6">
        <f>'8'!U8</f>
        <v>0.53139573059602052</v>
      </c>
      <c r="AF9" s="6">
        <f t="shared" si="6"/>
        <v>0.31471842306107217</v>
      </c>
      <c r="AG9" s="225">
        <f t="shared" si="7"/>
        <v>0.3595854480240866</v>
      </c>
      <c r="AH9" s="6">
        <f>'1'!AW9</f>
        <v>0.16179211481987504</v>
      </c>
      <c r="AI9" s="6">
        <f>'1'!AY9</f>
        <v>0.20054470903084989</v>
      </c>
      <c r="AJ9" s="6">
        <f>'2'!AW9</f>
        <v>0.17286477207667914</v>
      </c>
      <c r="AK9" s="6">
        <f>'2'!AY9</f>
        <v>0.25000409442991206</v>
      </c>
      <c r="AL9" s="6">
        <f>'3'!P9</f>
        <v>0.40945515188987375</v>
      </c>
      <c r="AM9" s="6">
        <f>'8'!Z8</f>
        <v>0.45306236754045603</v>
      </c>
      <c r="AN9" s="6">
        <f t="shared" si="8"/>
        <v>0.26257308481233671</v>
      </c>
      <c r="AO9" s="225">
        <f t="shared" si="9"/>
        <v>0.30120372366707265</v>
      </c>
      <c r="AP9" s="6">
        <f>'1'!BG9</f>
        <v>0.17904426557921621</v>
      </c>
      <c r="AQ9" s="6">
        <f>'1'!BI9</f>
        <v>0.22451381019279562</v>
      </c>
      <c r="AR9" s="6">
        <f>'2'!BG9</f>
        <v>0.20420247986209655</v>
      </c>
      <c r="AS9" s="6">
        <f>'2'!BI9</f>
        <v>0.29900973367083145</v>
      </c>
      <c r="AT9" s="6">
        <f>'3'!S9</f>
        <v>0.57814907229584156</v>
      </c>
      <c r="AU9" s="6">
        <f>'8'!AE8</f>
        <v>0.58969516220265272</v>
      </c>
      <c r="AV9" s="6">
        <f t="shared" si="10"/>
        <v>0.32431396921465516</v>
      </c>
      <c r="AW9" s="225">
        <f t="shared" si="11"/>
        <v>0.37107290202209331</v>
      </c>
      <c r="AX9" s="6">
        <f>'1'!BQ9</f>
        <v>0.2414623246734042</v>
      </c>
      <c r="AY9" s="6">
        <f>'1'!BS9</f>
        <v>0.30657444115344601</v>
      </c>
      <c r="AZ9" s="6">
        <f>'2'!BQ9</f>
        <v>0.25651703685283289</v>
      </c>
      <c r="BA9" s="6">
        <f>'2'!BS9</f>
        <v>0.37293542131162222</v>
      </c>
      <c r="BB9" s="6">
        <f>'3'!V9</f>
        <v>0.70895355966813478</v>
      </c>
      <c r="BC9" s="6">
        <f>'8'!AJ8</f>
        <v>0.61546322103229911</v>
      </c>
      <c r="BD9" s="6">
        <f t="shared" si="12"/>
        <v>0.37114752751951202</v>
      </c>
      <c r="BE9" s="225">
        <f t="shared" si="13"/>
        <v>0.43165769449912245</v>
      </c>
      <c r="BF9" s="6">
        <f>'1'!CA9</f>
        <v>0.26180324782534647</v>
      </c>
      <c r="BG9" s="6">
        <f>'1'!CC9</f>
        <v>0.33187613528335425</v>
      </c>
      <c r="BH9" s="6">
        <f>'2'!CA9</f>
        <v>0.27451285036796258</v>
      </c>
      <c r="BI9" s="6">
        <f>'2'!CC9</f>
        <v>0.39642264481092865</v>
      </c>
      <c r="BJ9" s="6">
        <f>'3'!Y9</f>
        <v>0.56061805262417375</v>
      </c>
      <c r="BK9" s="6">
        <f>'8'!AO8</f>
        <v>0.625101237646004</v>
      </c>
      <c r="BL9" s="6">
        <f t="shared" si="14"/>
        <v>0.38713911194643763</v>
      </c>
      <c r="BM9" s="225">
        <f t="shared" si="15"/>
        <v>0.45113333924676224</v>
      </c>
      <c r="BN9" s="6">
        <f>'1'!CK9</f>
        <v>0.22500744087040594</v>
      </c>
      <c r="BO9" s="6">
        <f>'1'!CM9</f>
        <v>0.28560963294623609</v>
      </c>
      <c r="BP9" s="6">
        <f>'2'!CK9</f>
        <v>0.41297638877677512</v>
      </c>
      <c r="BQ9" s="6">
        <f>'2'!CM9</f>
        <v>0.55200390698243296</v>
      </c>
      <c r="BR9" s="6">
        <f>'3'!AB9</f>
        <v>0.41277339439646726</v>
      </c>
      <c r="BS9" s="6">
        <f>'8'!AT8</f>
        <v>0.68826674386632636</v>
      </c>
      <c r="BT9" s="6">
        <f t="shared" si="16"/>
        <v>0.44208352450450245</v>
      </c>
      <c r="BU9" s="225">
        <f t="shared" si="17"/>
        <v>0.50862676126499851</v>
      </c>
      <c r="BV9" s="6">
        <f>'1'!CU9</f>
        <v>0.34868719016706567</v>
      </c>
      <c r="BW9" s="6">
        <f>'1'!CW9</f>
        <v>0.43304948184004821</v>
      </c>
      <c r="BX9" s="6">
        <f>'2'!CU9</f>
        <v>0.73381512469172816</v>
      </c>
      <c r="BY9" s="6">
        <f>'2'!CW9</f>
        <v>0.80791741104735526</v>
      </c>
      <c r="BZ9" s="6">
        <f>'3'!AE9</f>
        <v>0.54125240949778541</v>
      </c>
      <c r="CA9" s="6">
        <f>'8'!AY8</f>
        <v>0.59282335999209967</v>
      </c>
      <c r="CB9" s="6">
        <f t="shared" si="18"/>
        <v>0.55844189161696445</v>
      </c>
      <c r="CC9" s="225">
        <f t="shared" si="19"/>
        <v>0.61126341762650105</v>
      </c>
      <c r="CD9" s="6">
        <f>'1'!DE9</f>
        <v>0.25941640856537362</v>
      </c>
      <c r="CE9" s="6">
        <f>'1'!DG9</f>
        <v>0.32894132343103899</v>
      </c>
      <c r="CF9" s="6">
        <f>'2'!DE9</f>
        <v>0.25639088058401693</v>
      </c>
      <c r="CG9" s="6">
        <f>'2'!DG9</f>
        <v>0.37276752735472957</v>
      </c>
      <c r="CH9" s="6">
        <f>'3'!AH9</f>
        <v>0.58704861535133601</v>
      </c>
      <c r="CI9" s="6">
        <f>'8'!BD8</f>
        <v>0.50126705365315782</v>
      </c>
      <c r="CJ9" s="6">
        <f t="shared" si="20"/>
        <v>0.33902478093418281</v>
      </c>
      <c r="CK9" s="225">
        <f t="shared" si="21"/>
        <v>0.40099196814630877</v>
      </c>
    </row>
    <row r="10" spans="1:89" x14ac:dyDescent="0.2">
      <c r="A10" s="1">
        <v>1985</v>
      </c>
      <c r="B10" s="6">
        <f>'1'!I10</f>
        <v>0.26271815140532839</v>
      </c>
      <c r="C10" s="6">
        <f>'1'!K10</f>
        <v>0.33299872060822727</v>
      </c>
      <c r="D10" s="6">
        <f>'2'!I10</f>
        <v>0.27470229473596847</v>
      </c>
      <c r="E10" s="6">
        <f>'2'!K10</f>
        <v>0.39666514000295899</v>
      </c>
      <c r="F10" s="6">
        <f>'3'!D10</f>
        <v>0.64450569216663001</v>
      </c>
      <c r="G10" s="6">
        <f>'8'!F9</f>
        <v>0.59497546033585713</v>
      </c>
      <c r="H10" s="6">
        <f t="shared" si="0"/>
        <v>0.37746530215905133</v>
      </c>
      <c r="I10" s="225">
        <f t="shared" si="1"/>
        <v>0.44154644031568119</v>
      </c>
      <c r="J10" s="6">
        <f>'1'!S10</f>
        <v>0.15951808805489884</v>
      </c>
      <c r="K10" s="6">
        <f>'1'!U10</f>
        <v>0.1973404252187729</v>
      </c>
      <c r="L10" s="6">
        <f>'2'!S10</f>
        <v>0.17794592843080842</v>
      </c>
      <c r="M10" s="6">
        <f>'2'!U10</f>
        <v>0.25822285487950708</v>
      </c>
      <c r="N10" s="6">
        <f>'3'!G10</f>
        <v>0.27915836660491916</v>
      </c>
      <c r="O10" s="6">
        <f>'8'!K9</f>
        <v>0.4384385505280925</v>
      </c>
      <c r="P10" s="6">
        <f t="shared" si="2"/>
        <v>0.25863418900459995</v>
      </c>
      <c r="Q10" s="225">
        <f t="shared" si="3"/>
        <v>0.29800061020879082</v>
      </c>
      <c r="R10" s="6">
        <f>'1'!AC10</f>
        <v>0.21645278254640563</v>
      </c>
      <c r="S10" s="6">
        <f>'1'!AE10</f>
        <v>0.2745276445290295</v>
      </c>
      <c r="T10" s="6">
        <f>'2'!AC10</f>
        <v>8.5554291336572968E-2</v>
      </c>
      <c r="U10" s="6">
        <f>'2'!AE10</f>
        <v>8.8070837881520037E-2</v>
      </c>
      <c r="V10" s="6">
        <f>'3'!J10</f>
        <v>0.68285603985098253</v>
      </c>
      <c r="W10" s="6">
        <f>'8'!P9</f>
        <v>0.51994226101213437</v>
      </c>
      <c r="X10" s="6">
        <f t="shared" si="4"/>
        <v>0.27398311163170436</v>
      </c>
      <c r="Y10" s="225">
        <f t="shared" si="5"/>
        <v>0.2941802478075613</v>
      </c>
      <c r="Z10" s="6">
        <f>'1'!AM10</f>
        <v>0.28703916942819913</v>
      </c>
      <c r="AA10" s="6">
        <f>'1'!AO10</f>
        <v>0.3623715253813421</v>
      </c>
      <c r="AB10" s="6">
        <f>'2'!AM10</f>
        <v>0.14902882941509762</v>
      </c>
      <c r="AC10" s="6">
        <f>'2'!AO10</f>
        <v>0.20989507778254923</v>
      </c>
      <c r="AD10" s="6">
        <f>'3'!M10</f>
        <v>0.57995594886475899</v>
      </c>
      <c r="AE10" s="6">
        <f>'8'!U9</f>
        <v>0.5193749268613872</v>
      </c>
      <c r="AF10" s="6">
        <f t="shared" si="6"/>
        <v>0.31848097523489466</v>
      </c>
      <c r="AG10" s="225">
        <f t="shared" si="7"/>
        <v>0.36388051000842614</v>
      </c>
      <c r="AH10" s="6">
        <f>'1'!AW10</f>
        <v>0.20443288681402019</v>
      </c>
      <c r="AI10" s="6">
        <f>'1'!AY10</f>
        <v>0.25873840588088665</v>
      </c>
      <c r="AJ10" s="6">
        <f>'2'!AW10</f>
        <v>0.16229966144323663</v>
      </c>
      <c r="AK10" s="6">
        <f>'2'!AY10</f>
        <v>0.23255131119534472</v>
      </c>
      <c r="AL10" s="6">
        <f>'3'!P10</f>
        <v>0.54141405956826394</v>
      </c>
      <c r="AM10" s="6">
        <f>'8'!Z9</f>
        <v>0.47408266936928972</v>
      </c>
      <c r="AN10" s="6">
        <f t="shared" si="8"/>
        <v>0.28027173920884885</v>
      </c>
      <c r="AO10" s="225">
        <f t="shared" si="9"/>
        <v>0.32179079548184036</v>
      </c>
      <c r="AP10" s="6">
        <f>'1'!BG10</f>
        <v>0.20901005668899877</v>
      </c>
      <c r="AQ10" s="6">
        <f>'1'!BI10</f>
        <v>0.26478144269365617</v>
      </c>
      <c r="AR10" s="6">
        <f>'2'!BG10</f>
        <v>0.20230496643520132</v>
      </c>
      <c r="AS10" s="6">
        <f>'2'!BI10</f>
        <v>0.29615203086466318</v>
      </c>
      <c r="AT10" s="6">
        <f>'3'!S10</f>
        <v>0.62790098499877445</v>
      </c>
      <c r="AU10" s="6">
        <f>'8'!AE9</f>
        <v>0.58638504904155075</v>
      </c>
      <c r="AV10" s="6">
        <f t="shared" si="10"/>
        <v>0.33256669072191697</v>
      </c>
      <c r="AW10" s="225">
        <f t="shared" si="11"/>
        <v>0.38243950753329004</v>
      </c>
      <c r="AX10" s="6">
        <f>'1'!BQ10</f>
        <v>0.26573102627312667</v>
      </c>
      <c r="AY10" s="6">
        <f>'1'!BS10</f>
        <v>0.33668630747810613</v>
      </c>
      <c r="AZ10" s="6">
        <f>'2'!BQ10</f>
        <v>0.25085628123314796</v>
      </c>
      <c r="BA10" s="6">
        <f>'2'!BS10</f>
        <v>0.36535589666762958</v>
      </c>
      <c r="BB10" s="6">
        <f>'3'!V10</f>
        <v>0.75583847513614577</v>
      </c>
      <c r="BC10" s="6">
        <f>'8'!AJ9</f>
        <v>0.63397812298252354</v>
      </c>
      <c r="BD10" s="6">
        <f t="shared" si="12"/>
        <v>0.38352181016293274</v>
      </c>
      <c r="BE10" s="225">
        <f t="shared" si="13"/>
        <v>0.44534010904275306</v>
      </c>
      <c r="BF10" s="6">
        <f>'1'!CA10</f>
        <v>0.29247278191993581</v>
      </c>
      <c r="BG10" s="6">
        <f>'1'!CC10</f>
        <v>0.36881332899651714</v>
      </c>
      <c r="BH10" s="6">
        <f>'2'!CA10</f>
        <v>0.26588357702928223</v>
      </c>
      <c r="BI10" s="6">
        <f>'2'!CC10</f>
        <v>0.38527318746178779</v>
      </c>
      <c r="BJ10" s="6">
        <f>'3'!Y10</f>
        <v>0.62645982833825808</v>
      </c>
      <c r="BK10" s="6">
        <f>'8'!AO9</f>
        <v>0.61249649448368748</v>
      </c>
      <c r="BL10" s="6">
        <f t="shared" si="14"/>
        <v>0.39028428447763513</v>
      </c>
      <c r="BM10" s="225">
        <f t="shared" si="15"/>
        <v>0.45552767031399749</v>
      </c>
      <c r="BN10" s="6">
        <f>'1'!CK10</f>
        <v>0.23130059020915603</v>
      </c>
      <c r="BO10" s="6">
        <f>'1'!CM10</f>
        <v>0.29368148540697336</v>
      </c>
      <c r="BP10" s="6">
        <f>'2'!CK10</f>
        <v>0.39001866604615526</v>
      </c>
      <c r="BQ10" s="6">
        <f>'2'!CM10</f>
        <v>0.52880443460543114</v>
      </c>
      <c r="BR10" s="6">
        <f>'3'!AB10</f>
        <v>0.34321872184089608</v>
      </c>
      <c r="BS10" s="6">
        <f>'8'!AT9</f>
        <v>0.65660005404788713</v>
      </c>
      <c r="BT10" s="6">
        <f t="shared" si="16"/>
        <v>0.42597310343439948</v>
      </c>
      <c r="BU10" s="225">
        <f t="shared" si="17"/>
        <v>0.49302865802009715</v>
      </c>
      <c r="BV10" s="6">
        <f>'1'!CU10</f>
        <v>0.37778820816518593</v>
      </c>
      <c r="BW10" s="6">
        <f>'1'!CW10</f>
        <v>0.46469560549459082</v>
      </c>
      <c r="BX10" s="6">
        <f>'2'!CU10</f>
        <v>0.66573584594233481</v>
      </c>
      <c r="BY10" s="6">
        <f>'2'!CW10</f>
        <v>0.761888075042365</v>
      </c>
      <c r="BZ10" s="6">
        <f>'3'!AE10</f>
        <v>0.68350355750848046</v>
      </c>
      <c r="CA10" s="6">
        <f>'8'!AY9</f>
        <v>0.63914352802636121</v>
      </c>
      <c r="CB10" s="6">
        <f t="shared" si="18"/>
        <v>0.56088919404462734</v>
      </c>
      <c r="CC10" s="225">
        <f t="shared" si="19"/>
        <v>0.6219090695211057</v>
      </c>
      <c r="CD10" s="6">
        <f>'1'!DE10</f>
        <v>0.27202005137146473</v>
      </c>
      <c r="CE10" s="6">
        <f>'1'!DG10</f>
        <v>0.34433859617395424</v>
      </c>
      <c r="CF10" s="6">
        <f>'2'!DE10</f>
        <v>0.25103979376628549</v>
      </c>
      <c r="CG10" s="6">
        <f>'2'!DG10</f>
        <v>0.36560309864560475</v>
      </c>
      <c r="CH10" s="6">
        <f>'3'!AH10</f>
        <v>0.56923402342974871</v>
      </c>
      <c r="CI10" s="6">
        <f>'8'!BD9</f>
        <v>0.50130487552833758</v>
      </c>
      <c r="CJ10" s="6">
        <f t="shared" si="20"/>
        <v>0.3414549068886959</v>
      </c>
      <c r="CK10" s="225">
        <f t="shared" si="21"/>
        <v>0.40374885678263217</v>
      </c>
    </row>
    <row r="11" spans="1:89" x14ac:dyDescent="0.2">
      <c r="A11" s="1">
        <v>1986</v>
      </c>
      <c r="B11" s="6">
        <f>'1'!I11</f>
        <v>0.28053679957334943</v>
      </c>
      <c r="C11" s="6">
        <f>'1'!K11</f>
        <v>0.3546056960498859</v>
      </c>
      <c r="D11" s="6">
        <f>'2'!I11</f>
        <v>0.2469597114431569</v>
      </c>
      <c r="E11" s="6">
        <f>'2'!K11</f>
        <v>0.36008315389211198</v>
      </c>
      <c r="F11" s="6">
        <f>'3'!D11</f>
        <v>0.66696778009917668</v>
      </c>
      <c r="G11" s="6">
        <f>'8'!F10</f>
        <v>0.59160653321331413</v>
      </c>
      <c r="H11" s="6">
        <f t="shared" si="0"/>
        <v>0.37303434807660679</v>
      </c>
      <c r="I11" s="225">
        <f t="shared" si="1"/>
        <v>0.43543179438510399</v>
      </c>
      <c r="J11" s="6">
        <f>'1'!S11</f>
        <v>0.18966706922477111</v>
      </c>
      <c r="K11" s="6">
        <f>'1'!U11</f>
        <v>0.23898165129519369</v>
      </c>
      <c r="L11" s="6">
        <f>'2'!S11</f>
        <v>0.1759973571019991</v>
      </c>
      <c r="M11" s="6">
        <f>'2'!U11</f>
        <v>0.25508414949274333</v>
      </c>
      <c r="N11" s="6">
        <f>'3'!G11</f>
        <v>0.35885576810398434</v>
      </c>
      <c r="O11" s="6">
        <f>'8'!K10</f>
        <v>0.5052925135506805</v>
      </c>
      <c r="P11" s="6">
        <f t="shared" si="2"/>
        <v>0.29031897995915024</v>
      </c>
      <c r="Q11" s="225">
        <f t="shared" si="3"/>
        <v>0.33311943811287253</v>
      </c>
      <c r="R11" s="6">
        <f>'1'!AC11</f>
        <v>0.22204959001710717</v>
      </c>
      <c r="S11" s="6">
        <f>'1'!AE11</f>
        <v>0.28179231499070556</v>
      </c>
      <c r="T11" s="6">
        <f>'2'!AC11</f>
        <v>8.3333333333333329E-2</v>
      </c>
      <c r="U11" s="6">
        <f>'2'!AE11</f>
        <v>8.3333333333333329E-2</v>
      </c>
      <c r="V11" s="6">
        <f>'3'!J11</f>
        <v>0.72463487439073659</v>
      </c>
      <c r="W11" s="6">
        <f>'8'!P10</f>
        <v>0.56433809639844013</v>
      </c>
      <c r="X11" s="6">
        <f t="shared" si="4"/>
        <v>0.2899070065829602</v>
      </c>
      <c r="Y11" s="225">
        <f t="shared" si="5"/>
        <v>0.3098212482408263</v>
      </c>
      <c r="Z11" s="6">
        <f>'1'!AM11</f>
        <v>0.30816402908639251</v>
      </c>
      <c r="AA11" s="6">
        <f>'1'!AO11</f>
        <v>0.38717817468268684</v>
      </c>
      <c r="AB11" s="6">
        <f>'2'!AM11</f>
        <v>0.14561640690054087</v>
      </c>
      <c r="AC11" s="6">
        <f>'2'!AO11</f>
        <v>0.20393040875415355</v>
      </c>
      <c r="AD11" s="6">
        <f>'3'!M11</f>
        <v>0.56915507689127109</v>
      </c>
      <c r="AE11" s="6">
        <f>'8'!U10</f>
        <v>0.47717205063583468</v>
      </c>
      <c r="AF11" s="6">
        <f t="shared" si="6"/>
        <v>0.31031749554092269</v>
      </c>
      <c r="AG11" s="225">
        <f t="shared" si="7"/>
        <v>0.35609354469089166</v>
      </c>
      <c r="AH11" s="6">
        <f>'1'!AW11</f>
        <v>0.23581659915980763</v>
      </c>
      <c r="AI11" s="6">
        <f>'1'!AY11</f>
        <v>0.29943256606684693</v>
      </c>
      <c r="AJ11" s="6">
        <f>'2'!AW11</f>
        <v>0.15801378651927847</v>
      </c>
      <c r="AK11" s="6">
        <f>'2'!AY11</f>
        <v>0.22532616817541151</v>
      </c>
      <c r="AL11" s="6">
        <f>'3'!P11</f>
        <v>0.57590487629672427</v>
      </c>
      <c r="AM11" s="6">
        <f>'8'!Z10</f>
        <v>0.47824832143951973</v>
      </c>
      <c r="AN11" s="6">
        <f t="shared" si="8"/>
        <v>0.2906929023728686</v>
      </c>
      <c r="AO11" s="225">
        <f t="shared" si="9"/>
        <v>0.33433568522725937</v>
      </c>
      <c r="AP11" s="6">
        <f>'1'!BG11</f>
        <v>0.23271644997180169</v>
      </c>
      <c r="AQ11" s="6">
        <f>'1'!BI11</f>
        <v>0.29548825690977515</v>
      </c>
      <c r="AR11" s="6">
        <f>'2'!BG11</f>
        <v>0.20151155900776005</v>
      </c>
      <c r="AS11" s="6">
        <f>'2'!BI11</f>
        <v>0.29495315007320766</v>
      </c>
      <c r="AT11" s="6">
        <f>'3'!S11</f>
        <v>0.62316287743792742</v>
      </c>
      <c r="AU11" s="6">
        <f>'8'!AE10</f>
        <v>0.57413308672018726</v>
      </c>
      <c r="AV11" s="6">
        <f t="shared" si="10"/>
        <v>0.33612036523324962</v>
      </c>
      <c r="AW11" s="225">
        <f t="shared" si="11"/>
        <v>0.38819149790105673</v>
      </c>
      <c r="AX11" s="6">
        <f>'1'!BQ11</f>
        <v>0.28644446875238477</v>
      </c>
      <c r="AY11" s="6">
        <f>'1'!BS11</f>
        <v>0.3616638612519058</v>
      </c>
      <c r="AZ11" s="6">
        <f>'2'!BQ11</f>
        <v>0.24812451257696225</v>
      </c>
      <c r="BA11" s="6">
        <f>'2'!BS11</f>
        <v>0.3616641259914592</v>
      </c>
      <c r="BB11" s="6">
        <f>'3'!V11</f>
        <v>0.78565515991368129</v>
      </c>
      <c r="BC11" s="6">
        <f>'8'!AJ10</f>
        <v>0.64009634443617569</v>
      </c>
      <c r="BD11" s="6">
        <f t="shared" si="12"/>
        <v>0.39155510858850756</v>
      </c>
      <c r="BE11" s="225">
        <f t="shared" si="13"/>
        <v>0.45447477722651358</v>
      </c>
      <c r="BF11" s="6">
        <f>'1'!CA11</f>
        <v>0.32243853966763097</v>
      </c>
      <c r="BG11" s="6">
        <f>'1'!CC11</f>
        <v>0.40358656338715954</v>
      </c>
      <c r="BH11" s="6">
        <f>'2'!CA11</f>
        <v>0.25998808377802124</v>
      </c>
      <c r="BI11" s="6">
        <f>'2'!CC11</f>
        <v>0.37753676032042072</v>
      </c>
      <c r="BJ11" s="6">
        <f>'3'!Y11</f>
        <v>0.59479210637399771</v>
      </c>
      <c r="BK11" s="6">
        <f>'8'!AO10</f>
        <v>0.5689580126018442</v>
      </c>
      <c r="BL11" s="6">
        <f t="shared" si="14"/>
        <v>0.38379487868249879</v>
      </c>
      <c r="BM11" s="225">
        <f t="shared" si="15"/>
        <v>0.45002711210314156</v>
      </c>
      <c r="BN11" s="6">
        <f>'1'!CK11</f>
        <v>0.25112829496437578</v>
      </c>
      <c r="BO11" s="6">
        <f>'1'!CM11</f>
        <v>0.31868053223136777</v>
      </c>
      <c r="BP11" s="6">
        <f>'2'!CK11</f>
        <v>0.28142526197820072</v>
      </c>
      <c r="BQ11" s="6">
        <f>'2'!CM11</f>
        <v>0.40520880784561558</v>
      </c>
      <c r="BR11" s="6">
        <f>'3'!AB11</f>
        <v>0.30956480658651231</v>
      </c>
      <c r="BS11" s="6">
        <f>'8'!AT10</f>
        <v>0.62433400530122474</v>
      </c>
      <c r="BT11" s="6">
        <f t="shared" si="16"/>
        <v>0.38562918741460045</v>
      </c>
      <c r="BU11" s="225">
        <f t="shared" si="17"/>
        <v>0.44940778179273605</v>
      </c>
      <c r="BV11" s="6">
        <f>'1'!CU11</f>
        <v>0.37545292006540409</v>
      </c>
      <c r="BW11" s="6">
        <f>'1'!CW11</f>
        <v>0.46219403601674403</v>
      </c>
      <c r="BX11" s="6">
        <f>'2'!CU11</f>
        <v>0.40076365302031441</v>
      </c>
      <c r="BY11" s="6">
        <f>'2'!CW11</f>
        <v>0.53977273015749105</v>
      </c>
      <c r="BZ11" s="6">
        <f>'3'!AE11</f>
        <v>0.68932519651925217</v>
      </c>
      <c r="CA11" s="6">
        <f>'8'!AY10</f>
        <v>0.63339886579498172</v>
      </c>
      <c r="CB11" s="6">
        <f t="shared" si="18"/>
        <v>0.46987181296023345</v>
      </c>
      <c r="CC11" s="225">
        <f t="shared" si="19"/>
        <v>0.54512187732307227</v>
      </c>
      <c r="CD11" s="6">
        <f>'1'!DE11</f>
        <v>0.2734014352371984</v>
      </c>
      <c r="CE11" s="6">
        <f>'1'!DG11</f>
        <v>0.34601132173952304</v>
      </c>
      <c r="CF11" s="6">
        <f>'2'!DE11</f>
        <v>0.25265125537517175</v>
      </c>
      <c r="CG11" s="6">
        <f>'2'!DG11</f>
        <v>0.36776952969813587</v>
      </c>
      <c r="CH11" s="6">
        <f>'3'!AH11</f>
        <v>0.65420351237994712</v>
      </c>
      <c r="CI11" s="6">
        <f>'8'!BD10</f>
        <v>0.5095419874540178</v>
      </c>
      <c r="CJ11" s="6">
        <f t="shared" si="20"/>
        <v>0.34519822602212935</v>
      </c>
      <c r="CK11" s="225">
        <f t="shared" si="21"/>
        <v>0.40777427963055884</v>
      </c>
    </row>
    <row r="12" spans="1:89" x14ac:dyDescent="0.2">
      <c r="A12" s="1">
        <v>1987</v>
      </c>
      <c r="B12" s="6">
        <f>'1'!I12</f>
        <v>0.30327182743935249</v>
      </c>
      <c r="C12" s="6">
        <f>'1'!K12</f>
        <v>0.38148981575216023</v>
      </c>
      <c r="D12" s="6">
        <f>'2'!I12</f>
        <v>0.25913971314212919</v>
      </c>
      <c r="E12" s="6">
        <f>'2'!K12</f>
        <v>0.37641533884595907</v>
      </c>
      <c r="F12" s="6">
        <f>'3'!D12</f>
        <v>0.67570911921157939</v>
      </c>
      <c r="G12" s="6">
        <f>'8'!F11</f>
        <v>0.5767917092181597</v>
      </c>
      <c r="H12" s="6">
        <f t="shared" si="0"/>
        <v>0.37973441659988044</v>
      </c>
      <c r="I12" s="225">
        <f t="shared" si="1"/>
        <v>0.44489895460542633</v>
      </c>
      <c r="J12" s="6">
        <f>'1'!S12</f>
        <v>0.20288739147399285</v>
      </c>
      <c r="K12" s="6">
        <f>'1'!U12</f>
        <v>0.2566893782104428</v>
      </c>
      <c r="L12" s="6">
        <f>'2'!S12</f>
        <v>0.18069639166940563</v>
      </c>
      <c r="M12" s="6">
        <f>'2'!U12</f>
        <v>0.26262585886488105</v>
      </c>
      <c r="N12" s="6">
        <f>'3'!G12</f>
        <v>0.36204309542633817</v>
      </c>
      <c r="O12" s="6">
        <f>'8'!K11</f>
        <v>0.45970239124164042</v>
      </c>
      <c r="P12" s="6">
        <f t="shared" si="2"/>
        <v>0.28109539146167961</v>
      </c>
      <c r="Q12" s="225">
        <f t="shared" si="3"/>
        <v>0.32633920943898809</v>
      </c>
      <c r="R12" s="6">
        <f>'1'!AC12</f>
        <v>0.25380850287414747</v>
      </c>
      <c r="S12" s="6">
        <f>'1'!AE12</f>
        <v>0.32201061761530686</v>
      </c>
      <c r="T12" s="6">
        <f>'2'!AC12</f>
        <v>8.614357391267799E-2</v>
      </c>
      <c r="U12" s="6">
        <f>'2'!AE12</f>
        <v>8.9321665735631425E-2</v>
      </c>
      <c r="V12" s="6">
        <f>'3'!J12</f>
        <v>0.68831874000137527</v>
      </c>
      <c r="W12" s="6">
        <f>'8'!P11</f>
        <v>0.56154920998826918</v>
      </c>
      <c r="X12" s="6">
        <f t="shared" si="4"/>
        <v>0.30050042892503154</v>
      </c>
      <c r="Y12" s="225">
        <f t="shared" si="5"/>
        <v>0.32429383111306914</v>
      </c>
      <c r="Z12" s="6">
        <f>'1'!AM12</f>
        <v>0.32911118924110361</v>
      </c>
      <c r="AA12" s="6">
        <f>'1'!AO12</f>
        <v>0.41116202469835716</v>
      </c>
      <c r="AB12" s="6">
        <f>'2'!AM12</f>
        <v>0.1481466291262441</v>
      </c>
      <c r="AC12" s="6">
        <f>'2'!AO12</f>
        <v>0.20835864851528807</v>
      </c>
      <c r="AD12" s="6">
        <f>'3'!M12</f>
        <v>0.60918908310198427</v>
      </c>
      <c r="AE12" s="6">
        <f>'8'!U11</f>
        <v>0.47827757845839414</v>
      </c>
      <c r="AF12" s="6">
        <f t="shared" si="6"/>
        <v>0.31851179894191395</v>
      </c>
      <c r="AG12" s="225">
        <f t="shared" si="7"/>
        <v>0.36593275055734642</v>
      </c>
      <c r="AH12" s="6">
        <f>'1'!AW12</f>
        <v>0.25309253774466051</v>
      </c>
      <c r="AI12" s="6">
        <f>'1'!AY12</f>
        <v>0.32112217493526718</v>
      </c>
      <c r="AJ12" s="6">
        <f>'2'!AW12</f>
        <v>0.17050312315272764</v>
      </c>
      <c r="AK12" s="6">
        <f>'2'!AY12</f>
        <v>0.24614602404277383</v>
      </c>
      <c r="AL12" s="6">
        <f>'3'!P12</f>
        <v>0.53870767741187464</v>
      </c>
      <c r="AM12" s="6">
        <f>'8'!Z11</f>
        <v>0.46901303393897592</v>
      </c>
      <c r="AN12" s="6">
        <f t="shared" si="8"/>
        <v>0.29753623161212134</v>
      </c>
      <c r="AO12" s="225">
        <f t="shared" si="9"/>
        <v>0.34542707763900565</v>
      </c>
      <c r="AP12" s="6">
        <f>'1'!BG12</f>
        <v>0.24319701655164222</v>
      </c>
      <c r="AQ12" s="6">
        <f>'1'!BI12</f>
        <v>0.30875826092870656</v>
      </c>
      <c r="AR12" s="6">
        <f>'2'!BG12</f>
        <v>0.20538290895781541</v>
      </c>
      <c r="AS12" s="6">
        <f>'2'!BI12</f>
        <v>0.30078074376631131</v>
      </c>
      <c r="AT12" s="6">
        <f>'3'!S12</f>
        <v>0.6052172990251774</v>
      </c>
      <c r="AU12" s="6">
        <f>'8'!AE11</f>
        <v>0.57009840078647545</v>
      </c>
      <c r="AV12" s="6">
        <f t="shared" si="10"/>
        <v>0.33955944209864436</v>
      </c>
      <c r="AW12" s="225">
        <f t="shared" si="11"/>
        <v>0.39321246849383112</v>
      </c>
      <c r="AX12" s="6">
        <f>'1'!BQ12</f>
        <v>0.31628201011650975</v>
      </c>
      <c r="AY12" s="6">
        <f>'1'!BS12</f>
        <v>0.39654389892570147</v>
      </c>
      <c r="AZ12" s="6">
        <f>'2'!BQ12</f>
        <v>0.25001958347364139</v>
      </c>
      <c r="BA12" s="6">
        <f>'2'!BS12</f>
        <v>0.36422754234957921</v>
      </c>
      <c r="BB12" s="6">
        <f>'3'!V12</f>
        <v>0.82145807914898994</v>
      </c>
      <c r="BC12" s="6">
        <f>'8'!AJ11</f>
        <v>0.63124554828587509</v>
      </c>
      <c r="BD12" s="6">
        <f t="shared" si="12"/>
        <v>0.39918238062534206</v>
      </c>
      <c r="BE12" s="225">
        <f t="shared" si="13"/>
        <v>0.46400566318705189</v>
      </c>
      <c r="BF12" s="6">
        <f>'1'!CA12</f>
        <v>0.33214269417866266</v>
      </c>
      <c r="BG12" s="6">
        <f>'1'!CC12</f>
        <v>0.41458414051185949</v>
      </c>
      <c r="BH12" s="6">
        <f>'2'!CA12</f>
        <v>0.2620199470010795</v>
      </c>
      <c r="BI12" s="6">
        <f>'2'!CC12</f>
        <v>0.38021421514305215</v>
      </c>
      <c r="BJ12" s="6">
        <f>'3'!Y12</f>
        <v>0.59420289855072495</v>
      </c>
      <c r="BK12" s="6">
        <f>'8'!AO11</f>
        <v>0.60204190624232412</v>
      </c>
      <c r="BL12" s="6">
        <f t="shared" si="14"/>
        <v>0.39873484914068874</v>
      </c>
      <c r="BM12" s="225">
        <f t="shared" si="15"/>
        <v>0.4656134206324119</v>
      </c>
      <c r="BN12" s="6">
        <f>'1'!CK12</f>
        <v>0.26249070973115873</v>
      </c>
      <c r="BO12" s="6">
        <f>'1'!CM12</f>
        <v>0.332719771985035</v>
      </c>
      <c r="BP12" s="6">
        <f>'2'!CK12</f>
        <v>0.31100878741733884</v>
      </c>
      <c r="BQ12" s="6">
        <f>'2'!CM12</f>
        <v>0.44144133177576489</v>
      </c>
      <c r="BR12" s="6">
        <f>'3'!AB12</f>
        <v>0.52123068755664548</v>
      </c>
      <c r="BS12" s="6">
        <f>'8'!AT11</f>
        <v>0.58390388725304254</v>
      </c>
      <c r="BT12" s="6">
        <f t="shared" si="16"/>
        <v>0.3858011281338467</v>
      </c>
      <c r="BU12" s="225">
        <f t="shared" si="17"/>
        <v>0.45268833033794742</v>
      </c>
      <c r="BV12" s="6">
        <f>'1'!CU12</f>
        <v>0.40125260982595606</v>
      </c>
      <c r="BW12" s="6">
        <f>'1'!CW12</f>
        <v>0.48947719351364138</v>
      </c>
      <c r="BX12" s="6">
        <f>'2'!CU12</f>
        <v>0.39280750507317419</v>
      </c>
      <c r="BY12" s="6">
        <f>'2'!CW12</f>
        <v>0.53167028005366723</v>
      </c>
      <c r="BZ12" s="6">
        <f>'3'!AE12</f>
        <v>0.61188153637233667</v>
      </c>
      <c r="CA12" s="6">
        <f>'8'!AY11</f>
        <v>0.60507579685428947</v>
      </c>
      <c r="CB12" s="6">
        <f t="shared" si="18"/>
        <v>0.46637863725113987</v>
      </c>
      <c r="CC12" s="225">
        <f t="shared" si="19"/>
        <v>0.54207442347386603</v>
      </c>
      <c r="CD12" s="6">
        <f>'1'!DE12</f>
        <v>0.30562473446733679</v>
      </c>
      <c r="CE12" s="6">
        <f>'1'!DG12</f>
        <v>0.38422982154136132</v>
      </c>
      <c r="CF12" s="6">
        <f>'2'!DE12</f>
        <v>0.27690427939284323</v>
      </c>
      <c r="CG12" s="6">
        <f>'2'!DG12</f>
        <v>0.39947668987784724</v>
      </c>
      <c r="CH12" s="6">
        <f>'3'!AH12</f>
        <v>0.65070715335181895</v>
      </c>
      <c r="CI12" s="6">
        <f>'8'!BD11</f>
        <v>0.49157674262393486</v>
      </c>
      <c r="CJ12" s="6">
        <f t="shared" si="20"/>
        <v>0.35803525216137161</v>
      </c>
      <c r="CK12" s="225">
        <f t="shared" si="21"/>
        <v>0.42509441801438114</v>
      </c>
    </row>
    <row r="13" spans="1:89" x14ac:dyDescent="0.2">
      <c r="A13" s="1">
        <v>1988</v>
      </c>
      <c r="B13" s="6">
        <f>'1'!I13</f>
        <v>0.32703786471938706</v>
      </c>
      <c r="C13" s="6">
        <f>'1'!K13</f>
        <v>0.40881454202664597</v>
      </c>
      <c r="D13" s="6">
        <f>'2'!I13</f>
        <v>0.25650235747220435</v>
      </c>
      <c r="E13" s="6">
        <f>'2'!K13</f>
        <v>0.3729158877681516</v>
      </c>
      <c r="F13" s="6">
        <f>'3'!D13</f>
        <v>0.69825030639158703</v>
      </c>
      <c r="G13" s="6">
        <f>'8'!F12</f>
        <v>0.6074736809107637</v>
      </c>
      <c r="H13" s="6">
        <f t="shared" si="0"/>
        <v>0.39700463436745165</v>
      </c>
      <c r="I13" s="225">
        <f t="shared" si="1"/>
        <v>0.46306803690185377</v>
      </c>
      <c r="J13" s="6">
        <f>'1'!S13</f>
        <v>0.23055930278589473</v>
      </c>
      <c r="K13" s="6">
        <f>'1'!U13</f>
        <v>0.29273418105633586</v>
      </c>
      <c r="L13" s="6">
        <f>'2'!S13</f>
        <v>0.19519990979213828</v>
      </c>
      <c r="M13" s="6">
        <f>'2'!U13</f>
        <v>0.28533085536392</v>
      </c>
      <c r="N13" s="6">
        <f>'3'!G13</f>
        <v>0.47551246760111487</v>
      </c>
      <c r="O13" s="6">
        <f>'8'!K12</f>
        <v>0.5341538462246912</v>
      </c>
      <c r="P13" s="6">
        <f t="shared" si="2"/>
        <v>0.31997101960090807</v>
      </c>
      <c r="Q13" s="225">
        <f t="shared" si="3"/>
        <v>0.37073962754831569</v>
      </c>
      <c r="R13" s="6">
        <f>'1'!AC13</f>
        <v>0.29986326625723081</v>
      </c>
      <c r="S13" s="6">
        <f>'1'!AE13</f>
        <v>0.3775066274454752</v>
      </c>
      <c r="T13" s="6">
        <f>'2'!AC13</f>
        <v>9.0560287750047944E-2</v>
      </c>
      <c r="U13" s="6">
        <f>'2'!AE13</f>
        <v>9.8615760692358292E-2</v>
      </c>
      <c r="V13" s="6">
        <f>'3'!J13</f>
        <v>0.70526519545274402</v>
      </c>
      <c r="W13" s="6">
        <f>'8'!P12</f>
        <v>0.57928089106943537</v>
      </c>
      <c r="X13" s="6">
        <f t="shared" si="4"/>
        <v>0.32323481502557133</v>
      </c>
      <c r="Y13" s="225">
        <f t="shared" si="5"/>
        <v>0.35180109306908963</v>
      </c>
      <c r="Z13" s="6">
        <f>'1'!AM13</f>
        <v>0.35659064466900353</v>
      </c>
      <c r="AA13" s="6">
        <f>'1'!AO13</f>
        <v>0.44174733908812425</v>
      </c>
      <c r="AB13" s="6">
        <f>'2'!AM13</f>
        <v>0.15710302608223381</v>
      </c>
      <c r="AC13" s="6">
        <f>'2'!AO13</f>
        <v>0.22377969330645628</v>
      </c>
      <c r="AD13" s="6">
        <f>'3'!M13</f>
        <v>0.66341280037068673</v>
      </c>
      <c r="AE13" s="6">
        <f>'8'!U12</f>
        <v>0.54535133864803387</v>
      </c>
      <c r="AF13" s="6">
        <f t="shared" si="6"/>
        <v>0.35301500313309048</v>
      </c>
      <c r="AG13" s="225">
        <f t="shared" si="7"/>
        <v>0.40362612368087153</v>
      </c>
      <c r="AH13" s="6">
        <f>'1'!AW13</f>
        <v>0.2703212278339383</v>
      </c>
      <c r="AI13" s="6">
        <f>'1'!AY13</f>
        <v>0.34227749680122116</v>
      </c>
      <c r="AJ13" s="6">
        <f>'2'!AW13</f>
        <v>0.19003153649959134</v>
      </c>
      <c r="AK13" s="6">
        <f>'2'!AY13</f>
        <v>0.27733663972279565</v>
      </c>
      <c r="AL13" s="6">
        <f>'3'!P13</f>
        <v>0.58933509731726574</v>
      </c>
      <c r="AM13" s="6">
        <f>'8'!Z12</f>
        <v>0.51514869211597791</v>
      </c>
      <c r="AN13" s="6">
        <f t="shared" si="8"/>
        <v>0.32516715214983588</v>
      </c>
      <c r="AO13" s="225">
        <f t="shared" si="9"/>
        <v>0.37825427621333158</v>
      </c>
      <c r="AP13" s="6">
        <f>'1'!BG13</f>
        <v>0.26420054023989048</v>
      </c>
      <c r="AQ13" s="6">
        <f>'1'!BI13</f>
        <v>0.33481484132588707</v>
      </c>
      <c r="AR13" s="6">
        <f>'2'!BG13</f>
        <v>0.2147945627454009</v>
      </c>
      <c r="AS13" s="6">
        <f>'2'!BI13</f>
        <v>0.31471979102230829</v>
      </c>
      <c r="AT13" s="6">
        <f>'3'!S13</f>
        <v>0.65879939788216246</v>
      </c>
      <c r="AU13" s="6">
        <f>'8'!AE12</f>
        <v>0.58645337718595758</v>
      </c>
      <c r="AV13" s="6">
        <f t="shared" si="10"/>
        <v>0.35514949339041629</v>
      </c>
      <c r="AW13" s="225">
        <f t="shared" si="11"/>
        <v>0.41199600317805096</v>
      </c>
      <c r="AX13" s="6">
        <f>'1'!BQ13</f>
        <v>0.34442838468711495</v>
      </c>
      <c r="AY13" s="6">
        <f>'1'!BS13</f>
        <v>0.42832989444302638</v>
      </c>
      <c r="AZ13" s="6">
        <f>'2'!BQ13</f>
        <v>0.25705987132441721</v>
      </c>
      <c r="BA13" s="6">
        <f>'2'!BS13</f>
        <v>0.37365731988781875</v>
      </c>
      <c r="BB13" s="6">
        <f>'3'!V13</f>
        <v>0.80329252224366421</v>
      </c>
      <c r="BC13" s="6">
        <f>'8'!AJ12</f>
        <v>0.65061448012953693</v>
      </c>
      <c r="BD13" s="6">
        <f t="shared" si="12"/>
        <v>0.41736757871368974</v>
      </c>
      <c r="BE13" s="225">
        <f t="shared" si="13"/>
        <v>0.48420056482012735</v>
      </c>
      <c r="BF13" s="6">
        <f>'1'!CA13</f>
        <v>0.33817988461240056</v>
      </c>
      <c r="BG13" s="6">
        <f>'1'!CC13</f>
        <v>0.42136328092726444</v>
      </c>
      <c r="BH13" s="6">
        <f>'2'!CA13</f>
        <v>0.26841134085594182</v>
      </c>
      <c r="BI13" s="6">
        <f>'2'!CC13</f>
        <v>0.38856038985745722</v>
      </c>
      <c r="BJ13" s="6">
        <f>'3'!Y13</f>
        <v>0.67239165611369067</v>
      </c>
      <c r="BK13" s="6">
        <f>'8'!AO12</f>
        <v>0.62076186896451091</v>
      </c>
      <c r="BL13" s="6">
        <f t="shared" si="14"/>
        <v>0.40911769814428439</v>
      </c>
      <c r="BM13" s="225">
        <f t="shared" si="15"/>
        <v>0.47689517991641089</v>
      </c>
      <c r="BN13" s="6">
        <f>'1'!CK13</f>
        <v>0.26907184937012335</v>
      </c>
      <c r="BO13" s="6">
        <f>'1'!CM13</f>
        <v>0.3407588722892182</v>
      </c>
      <c r="BP13" s="6">
        <f>'2'!CK13</f>
        <v>0.28926856913894611</v>
      </c>
      <c r="BQ13" s="6">
        <f>'2'!CM13</f>
        <v>0.41502698254030301</v>
      </c>
      <c r="BR13" s="6">
        <f>'3'!AB13</f>
        <v>0.43852489087976865</v>
      </c>
      <c r="BS13" s="6">
        <f>'8'!AT12</f>
        <v>0.62003672358201067</v>
      </c>
      <c r="BT13" s="6">
        <f t="shared" si="16"/>
        <v>0.39279238069702666</v>
      </c>
      <c r="BU13" s="225">
        <f t="shared" si="17"/>
        <v>0.45860752613717731</v>
      </c>
      <c r="BV13" s="6">
        <f>'1'!CU13</f>
        <v>0.418035702587709</v>
      </c>
      <c r="BW13" s="6">
        <f>'1'!CW13</f>
        <v>0.50681989681921702</v>
      </c>
      <c r="BX13" s="6">
        <f>'2'!CU13</f>
        <v>0.31113750718762329</v>
      </c>
      <c r="BY13" s="6">
        <f>'2'!CW13</f>
        <v>0.44159436202792263</v>
      </c>
      <c r="BZ13" s="6">
        <f>'3'!AE13</f>
        <v>0.69028554710236401</v>
      </c>
      <c r="CA13" s="6">
        <f>'8'!AY12</f>
        <v>0.60805516275583027</v>
      </c>
      <c r="CB13" s="6">
        <f t="shared" si="18"/>
        <v>0.44574279084372082</v>
      </c>
      <c r="CC13" s="225">
        <f t="shared" si="19"/>
        <v>0.51882314053432321</v>
      </c>
      <c r="CD13" s="6">
        <f>'1'!DE13</f>
        <v>0.33321655380998327</v>
      </c>
      <c r="CE13" s="6">
        <f>'1'!DG13</f>
        <v>0.41579346191298477</v>
      </c>
      <c r="CF13" s="6">
        <f>'2'!DE13</f>
        <v>0.29527470567038261</v>
      </c>
      <c r="CG13" s="6">
        <f>'2'!DG13</f>
        <v>0.42243976950301376</v>
      </c>
      <c r="CH13" s="6">
        <f>'3'!AH13</f>
        <v>0.73270924075318811</v>
      </c>
      <c r="CI13" s="6">
        <f>'8'!BD12</f>
        <v>0.5629765572722456</v>
      </c>
      <c r="CJ13" s="6">
        <f t="shared" si="20"/>
        <v>0.3971559389175372</v>
      </c>
      <c r="CK13" s="225">
        <f t="shared" si="21"/>
        <v>0.46706992956274807</v>
      </c>
    </row>
    <row r="14" spans="1:89" x14ac:dyDescent="0.2">
      <c r="A14" s="1">
        <v>1989</v>
      </c>
      <c r="B14" s="6">
        <f>'1'!I14</f>
        <v>0.34686785828785199</v>
      </c>
      <c r="C14" s="6">
        <f>'1'!K14</f>
        <v>0.43103613119665274</v>
      </c>
      <c r="D14" s="6">
        <f>'2'!I14</f>
        <v>0.2512331202792773</v>
      </c>
      <c r="E14" s="6">
        <f>'2'!K14</f>
        <v>0.36586341207272649</v>
      </c>
      <c r="F14" s="6">
        <f>'3'!D14</f>
        <v>0.69958062052634307</v>
      </c>
      <c r="G14" s="6">
        <f>'8'!F13</f>
        <v>0.63172144495042759</v>
      </c>
      <c r="H14" s="6">
        <f t="shared" si="0"/>
        <v>0.40994080783918568</v>
      </c>
      <c r="I14" s="225">
        <f t="shared" si="1"/>
        <v>0.47620699607326894</v>
      </c>
      <c r="J14" s="6">
        <f>'1'!S14</f>
        <v>0.24296213691061008</v>
      </c>
      <c r="K14" s="6">
        <f>'1'!U14</f>
        <v>0.30846285793819295</v>
      </c>
      <c r="L14" s="6">
        <f>'2'!S14</f>
        <v>0.19588548160186867</v>
      </c>
      <c r="M14" s="6">
        <f>'2'!U14</f>
        <v>0.2863834242190953</v>
      </c>
      <c r="N14" s="6">
        <f>'3'!G14</f>
        <v>0.54992674077351289</v>
      </c>
      <c r="O14" s="6">
        <f>'8'!K13</f>
        <v>0.56428417863654834</v>
      </c>
      <c r="P14" s="6">
        <f t="shared" si="2"/>
        <v>0.33437726571634235</v>
      </c>
      <c r="Q14" s="225">
        <f t="shared" si="3"/>
        <v>0.38637682026461223</v>
      </c>
      <c r="R14" s="6">
        <f>'1'!AC14</f>
        <v>0.32892420100668812</v>
      </c>
      <c r="S14" s="6">
        <f>'1'!AE14</f>
        <v>0.4109505449686956</v>
      </c>
      <c r="T14" s="6">
        <f>'2'!AC14</f>
        <v>9.3219398231033229E-2</v>
      </c>
      <c r="U14" s="6">
        <f>'2'!AE14</f>
        <v>0.10414364736047821</v>
      </c>
      <c r="V14" s="6">
        <f>'3'!J14</f>
        <v>0.70167896758840964</v>
      </c>
      <c r="W14" s="6">
        <f>'8'!P13</f>
        <v>0.55599425353250509</v>
      </c>
      <c r="X14" s="6">
        <f t="shared" si="4"/>
        <v>0.32604595092340882</v>
      </c>
      <c r="Y14" s="225">
        <f t="shared" si="5"/>
        <v>0.357029481953893</v>
      </c>
      <c r="Z14" s="6">
        <f>'1'!AM14</f>
        <v>0.370082987044898</v>
      </c>
      <c r="AA14" s="6">
        <f>'1'!AO14</f>
        <v>0.45641701813792568</v>
      </c>
      <c r="AB14" s="6">
        <f>'2'!AM14</f>
        <v>0.15834521163877516</v>
      </c>
      <c r="AC14" s="6">
        <f>'2'!AO14</f>
        <v>0.22588795571080172</v>
      </c>
      <c r="AD14" s="6">
        <f>'3'!M14</f>
        <v>0.65014492646582689</v>
      </c>
      <c r="AE14" s="6">
        <f>'8'!U13</f>
        <v>0.54767658267264674</v>
      </c>
      <c r="AF14" s="6">
        <f t="shared" si="6"/>
        <v>0.35870159378544003</v>
      </c>
      <c r="AG14" s="225">
        <f t="shared" si="7"/>
        <v>0.40999385217379142</v>
      </c>
      <c r="AH14" s="6">
        <f>'1'!AW14</f>
        <v>0.27244031047795036</v>
      </c>
      <c r="AI14" s="6">
        <f>'1'!AY14</f>
        <v>0.34484779732035498</v>
      </c>
      <c r="AJ14" s="6">
        <f>'2'!AW14</f>
        <v>0.19573145810084519</v>
      </c>
      <c r="AK14" s="6">
        <f>'2'!AY14</f>
        <v>0.2861471080684756</v>
      </c>
      <c r="AL14" s="6">
        <f>'3'!P14</f>
        <v>0.60501148897785217</v>
      </c>
      <c r="AM14" s="6">
        <f>'8'!Z13</f>
        <v>0.54452714770461574</v>
      </c>
      <c r="AN14" s="6">
        <f t="shared" si="8"/>
        <v>0.33756630542780375</v>
      </c>
      <c r="AO14" s="225">
        <f t="shared" si="9"/>
        <v>0.39184068436448216</v>
      </c>
      <c r="AP14" s="6">
        <f>'1'!BG14</f>
        <v>0.27688227055105818</v>
      </c>
      <c r="AQ14" s="6">
        <f>'1'!BI14</f>
        <v>0.35021346874596626</v>
      </c>
      <c r="AR14" s="6">
        <f>'2'!BG14</f>
        <v>0.21652468344294679</v>
      </c>
      <c r="AS14" s="6">
        <f>'2'!BI14</f>
        <v>0.31724779654185048</v>
      </c>
      <c r="AT14" s="6">
        <f>'3'!S14</f>
        <v>0.67633248641604071</v>
      </c>
      <c r="AU14" s="6">
        <f>'8'!AE13</f>
        <v>0.59583214051314959</v>
      </c>
      <c r="AV14" s="6">
        <f t="shared" si="10"/>
        <v>0.36307969816905156</v>
      </c>
      <c r="AW14" s="225">
        <f t="shared" si="11"/>
        <v>0.42109780193365537</v>
      </c>
      <c r="AX14" s="6">
        <f>'1'!BQ14</f>
        <v>0.36763920616681273</v>
      </c>
      <c r="AY14" s="6">
        <f>'1'!BS14</f>
        <v>0.45377648171379864</v>
      </c>
      <c r="AZ14" s="6">
        <f>'2'!BQ14</f>
        <v>0.25554375730329942</v>
      </c>
      <c r="BA14" s="6">
        <f>'2'!BS14</f>
        <v>0.37163893965701872</v>
      </c>
      <c r="BB14" s="6">
        <f>'3'!V14</f>
        <v>0.8109557973043775</v>
      </c>
      <c r="BC14" s="6">
        <f>'8'!AJ13</f>
        <v>0.68434375669417291</v>
      </c>
      <c r="BD14" s="6">
        <f t="shared" si="12"/>
        <v>0.43584224005476169</v>
      </c>
      <c r="BE14" s="225">
        <f t="shared" si="13"/>
        <v>0.50325305935499676</v>
      </c>
      <c r="BF14" s="6">
        <f>'1'!CA14</f>
        <v>0.35450889909273653</v>
      </c>
      <c r="BG14" s="6">
        <f>'1'!CC14</f>
        <v>0.43946394627220164</v>
      </c>
      <c r="BH14" s="6">
        <f>'2'!CA14</f>
        <v>0.26908987312225829</v>
      </c>
      <c r="BI14" s="6">
        <f>'2'!CC14</f>
        <v>0.3894397656286675</v>
      </c>
      <c r="BJ14" s="6">
        <f>'3'!Y14</f>
        <v>0.68126495004924714</v>
      </c>
      <c r="BK14" s="6">
        <f>'8'!AO13</f>
        <v>0.63355193819077626</v>
      </c>
      <c r="BL14" s="6">
        <f t="shared" si="14"/>
        <v>0.41905023680192371</v>
      </c>
      <c r="BM14" s="225">
        <f t="shared" si="15"/>
        <v>0.48748521669721506</v>
      </c>
      <c r="BN14" s="6">
        <f>'1'!CK14</f>
        <v>0.2936325319384589</v>
      </c>
      <c r="BO14" s="6">
        <f>'1'!CM14</f>
        <v>0.37018271507089351</v>
      </c>
      <c r="BP14" s="6">
        <f>'2'!CK14</f>
        <v>0.29730010280427704</v>
      </c>
      <c r="BQ14" s="6">
        <f>'2'!CM14</f>
        <v>0.42491930172056164</v>
      </c>
      <c r="BR14" s="6">
        <f>'3'!AB14</f>
        <v>0.4500472704969985</v>
      </c>
      <c r="BS14" s="6">
        <f>'8'!AT13</f>
        <v>0.60473009929889765</v>
      </c>
      <c r="BT14" s="6">
        <f t="shared" si="16"/>
        <v>0.39855424468054457</v>
      </c>
      <c r="BU14" s="225">
        <f t="shared" si="17"/>
        <v>0.46661070536345095</v>
      </c>
      <c r="BV14" s="6">
        <f>'1'!CU14</f>
        <v>0.4363756918350456</v>
      </c>
      <c r="BW14" s="6">
        <f>'1'!CW14</f>
        <v>0.52542161085309813</v>
      </c>
      <c r="BX14" s="6">
        <f>'2'!CU14</f>
        <v>0.29958661318453905</v>
      </c>
      <c r="BY14" s="6">
        <f>'2'!CW14</f>
        <v>0.42770640948241384</v>
      </c>
      <c r="BZ14" s="6">
        <f>'3'!AE14</f>
        <v>0.60581171914416521</v>
      </c>
      <c r="CA14" s="6">
        <f>'8'!AY13</f>
        <v>0.64129655184251055</v>
      </c>
      <c r="CB14" s="6">
        <f t="shared" si="18"/>
        <v>0.45908628562069848</v>
      </c>
      <c r="CC14" s="225">
        <f t="shared" si="19"/>
        <v>0.53147485739267408</v>
      </c>
      <c r="CD14" s="6">
        <f>'1'!DE14</f>
        <v>0.36267534640778637</v>
      </c>
      <c r="CE14" s="6">
        <f>'1'!DG14</f>
        <v>0.44839061647724071</v>
      </c>
      <c r="CF14" s="6">
        <f>'2'!DE14</f>
        <v>0.30751262038852661</v>
      </c>
      <c r="CG14" s="6">
        <f>'2'!DG14</f>
        <v>0.43727008319853877</v>
      </c>
      <c r="CH14" s="6">
        <f>'3'!AH14</f>
        <v>0.71164603617332722</v>
      </c>
      <c r="CI14" s="6">
        <f>'8'!BD13</f>
        <v>0.58679902104547499</v>
      </c>
      <c r="CJ14" s="6">
        <f t="shared" si="20"/>
        <v>0.41899566261392929</v>
      </c>
      <c r="CK14" s="225">
        <f t="shared" si="21"/>
        <v>0.49081990690708482</v>
      </c>
    </row>
    <row r="15" spans="1:89" x14ac:dyDescent="0.2">
      <c r="A15" s="1">
        <v>1990</v>
      </c>
      <c r="B15" s="6">
        <f>'1'!I15</f>
        <v>0.36001009368911113</v>
      </c>
      <c r="C15" s="6">
        <f>'1'!K15</f>
        <v>0.44548632202183719</v>
      </c>
      <c r="D15" s="6">
        <f>'2'!I15</f>
        <v>0.2377830068427301</v>
      </c>
      <c r="E15" s="6">
        <f>'2'!K15</f>
        <v>0.34748197733623087</v>
      </c>
      <c r="F15" s="6">
        <f>'3'!D15</f>
        <v>0.66038439262449966</v>
      </c>
      <c r="G15" s="6">
        <f>'8'!F14</f>
        <v>0.61599399002380284</v>
      </c>
      <c r="H15" s="6">
        <f t="shared" si="0"/>
        <v>0.40459569685188135</v>
      </c>
      <c r="I15" s="225">
        <f t="shared" si="1"/>
        <v>0.46965409646062356</v>
      </c>
      <c r="J15" s="6">
        <f>'1'!S15</f>
        <v>0.2417047559624414</v>
      </c>
      <c r="K15" s="6">
        <f>'1'!U15</f>
        <v>0.30687993746159042</v>
      </c>
      <c r="L15" s="6">
        <f>'2'!S15</f>
        <v>0.18568330945376757</v>
      </c>
      <c r="M15" s="6">
        <f>'2'!U15</f>
        <v>0.27052869838762417</v>
      </c>
      <c r="N15" s="6">
        <f>'3'!G15</f>
        <v>0.44685634193466994</v>
      </c>
      <c r="O15" s="6">
        <f>'8'!K14</f>
        <v>0.5284774607380649</v>
      </c>
      <c r="P15" s="6">
        <f t="shared" si="2"/>
        <v>0.31862184205142463</v>
      </c>
      <c r="Q15" s="225">
        <f t="shared" si="3"/>
        <v>0.3686286988624265</v>
      </c>
      <c r="R15" s="6">
        <f>'1'!AC15</f>
        <v>0.35073811246224396</v>
      </c>
      <c r="S15" s="6">
        <f>'1'!AE15</f>
        <v>0.43531409397358334</v>
      </c>
      <c r="T15" s="6">
        <f>'2'!AC15</f>
        <v>9.6142946095999854E-2</v>
      </c>
      <c r="U15" s="6">
        <f>'2'!AE15</f>
        <v>0.11016387382565021</v>
      </c>
      <c r="V15" s="6">
        <f>'3'!J15</f>
        <v>0.74708162780954046</v>
      </c>
      <c r="W15" s="6">
        <f>'8'!P14</f>
        <v>0.54733436859119966</v>
      </c>
      <c r="X15" s="6">
        <f t="shared" si="4"/>
        <v>0.33140514238314783</v>
      </c>
      <c r="Y15" s="225">
        <f t="shared" si="5"/>
        <v>0.36427077879681108</v>
      </c>
      <c r="Z15" s="6">
        <f>'1'!AM15</f>
        <v>0.37730431675095782</v>
      </c>
      <c r="AA15" s="6">
        <f>'1'!AO15</f>
        <v>0.46417779165833312</v>
      </c>
      <c r="AB15" s="6">
        <f>'2'!AM15</f>
        <v>0.15246731012865838</v>
      </c>
      <c r="AC15" s="6">
        <f>'2'!AO15</f>
        <v>0.21584674902548651</v>
      </c>
      <c r="AD15" s="6">
        <f>'3'!M15</f>
        <v>0.67144690572270005</v>
      </c>
      <c r="AE15" s="6">
        <f>'8'!U14</f>
        <v>0.54408322072337167</v>
      </c>
      <c r="AF15" s="6">
        <f t="shared" si="6"/>
        <v>0.35795161586766261</v>
      </c>
      <c r="AG15" s="225">
        <f t="shared" si="7"/>
        <v>0.40803592046906378</v>
      </c>
      <c r="AH15" s="6">
        <f>'1'!AW15</f>
        <v>0.28532913120491615</v>
      </c>
      <c r="AI15" s="6">
        <f>'1'!AY15</f>
        <v>0.36033526399572646</v>
      </c>
      <c r="AJ15" s="6">
        <f>'2'!AW15</f>
        <v>0.18947259830883817</v>
      </c>
      <c r="AK15" s="6">
        <f>'2'!AY15</f>
        <v>0.27646577335241018</v>
      </c>
      <c r="AL15" s="6">
        <f>'3'!P15</f>
        <v>0.59878220719633335</v>
      </c>
      <c r="AM15" s="6">
        <f>'8'!Z14</f>
        <v>0.53403050358891546</v>
      </c>
      <c r="AN15" s="6">
        <f t="shared" si="8"/>
        <v>0.33627741103422326</v>
      </c>
      <c r="AO15" s="225">
        <f t="shared" si="9"/>
        <v>0.39027718031235076</v>
      </c>
      <c r="AP15" s="6">
        <f>'1'!BG15</f>
        <v>0.28512006878770579</v>
      </c>
      <c r="AQ15" s="6">
        <f>'1'!BI15</f>
        <v>0.36008602375971349</v>
      </c>
      <c r="AR15" s="6">
        <f>'2'!BG15</f>
        <v>0.21410993022272384</v>
      </c>
      <c r="AS15" s="6">
        <f>'2'!BI15</f>
        <v>0.31371651783064503</v>
      </c>
      <c r="AT15" s="6">
        <f>'3'!S15</f>
        <v>0.65677571766126819</v>
      </c>
      <c r="AU15" s="6">
        <f>'8'!AE14</f>
        <v>0.57684621730124697</v>
      </c>
      <c r="AV15" s="6">
        <f t="shared" si="10"/>
        <v>0.3586920721038922</v>
      </c>
      <c r="AW15" s="225">
        <f t="shared" si="11"/>
        <v>0.4168829196305352</v>
      </c>
      <c r="AX15" s="6">
        <f>'1'!BQ15</f>
        <v>0.38313916859347685</v>
      </c>
      <c r="AY15" s="6">
        <f>'1'!BS15</f>
        <v>0.4704032337782883</v>
      </c>
      <c r="AZ15" s="6">
        <f>'2'!BQ15</f>
        <v>0.25076702406998191</v>
      </c>
      <c r="BA15" s="6">
        <f>'2'!BS15</f>
        <v>0.36523562581462171</v>
      </c>
      <c r="BB15" s="6">
        <f>'3'!V15</f>
        <v>0.76853343092376392</v>
      </c>
      <c r="BC15" s="6">
        <f>'8'!AJ14</f>
        <v>0.64814477449042418</v>
      </c>
      <c r="BD15" s="6">
        <f t="shared" si="12"/>
        <v>0.42735032238462772</v>
      </c>
      <c r="BE15" s="225">
        <f t="shared" si="13"/>
        <v>0.49459454469444469</v>
      </c>
      <c r="BF15" s="6">
        <f>'1'!CA15</f>
        <v>0.3673183434235831</v>
      </c>
      <c r="BG15" s="6">
        <f>'1'!CC15</f>
        <v>0.45342924808014085</v>
      </c>
      <c r="BH15" s="6">
        <f>'2'!CA15</f>
        <v>0.26237511957436904</v>
      </c>
      <c r="BI15" s="6">
        <f>'2'!CC15</f>
        <v>0.3806810311161174</v>
      </c>
      <c r="BJ15" s="6">
        <f>'3'!Y15</f>
        <v>0.6798490924440691</v>
      </c>
      <c r="BK15" s="6">
        <f>'8'!AO14</f>
        <v>0.62049935046516735</v>
      </c>
      <c r="BL15" s="6">
        <f t="shared" si="14"/>
        <v>0.41673093782103982</v>
      </c>
      <c r="BM15" s="225">
        <f t="shared" si="15"/>
        <v>0.48486987655380859</v>
      </c>
      <c r="BN15" s="6">
        <f>'1'!CK15</f>
        <v>0.31084526176511429</v>
      </c>
      <c r="BO15" s="6">
        <f>'1'!CM15</f>
        <v>0.39028158228700283</v>
      </c>
      <c r="BP15" s="6">
        <f>'2'!CK15</f>
        <v>0.28391258104024325</v>
      </c>
      <c r="BQ15" s="6">
        <f>'2'!CM15</f>
        <v>0.40833959124478336</v>
      </c>
      <c r="BR15" s="6">
        <f>'3'!AB15</f>
        <v>0.31978360495431873</v>
      </c>
      <c r="BS15" s="6">
        <f>'8'!AT14</f>
        <v>0.61142134566516015</v>
      </c>
      <c r="BT15" s="6">
        <f t="shared" si="16"/>
        <v>0.40205972949017249</v>
      </c>
      <c r="BU15" s="225">
        <f t="shared" si="17"/>
        <v>0.4700141730656488</v>
      </c>
      <c r="BV15" s="6">
        <f>'1'!CU15</f>
        <v>0.44753562655985785</v>
      </c>
      <c r="BW15" s="6">
        <f>'1'!CW15</f>
        <v>0.53656775062183437</v>
      </c>
      <c r="BX15" s="6">
        <f>'2'!CU15</f>
        <v>0.29845289378323142</v>
      </c>
      <c r="BY15" s="6">
        <f>'2'!CW15</f>
        <v>0.42632607424472418</v>
      </c>
      <c r="BZ15" s="6">
        <f>'3'!AE15</f>
        <v>0.66340456834696093</v>
      </c>
      <c r="CA15" s="6">
        <f>'8'!AY14</f>
        <v>0.63851512221687923</v>
      </c>
      <c r="CB15" s="6">
        <f t="shared" si="18"/>
        <v>0.46150121418665613</v>
      </c>
      <c r="CC15" s="225">
        <f t="shared" si="19"/>
        <v>0.53380298236114598</v>
      </c>
      <c r="CD15" s="6">
        <f>'1'!DE15</f>
        <v>0.38178246394889387</v>
      </c>
      <c r="CE15" s="6">
        <f>'1'!DG15</f>
        <v>0.46895929022378074</v>
      </c>
      <c r="CF15" s="6">
        <f>'2'!DE15</f>
        <v>0.29942769107571832</v>
      </c>
      <c r="CG15" s="6">
        <f>'2'!DG15</f>
        <v>0.42751310588925734</v>
      </c>
      <c r="CH15" s="6">
        <f>'3'!AH15</f>
        <v>0.58563282520731452</v>
      </c>
      <c r="CI15" s="6">
        <f>'8'!BD14</f>
        <v>0.61332423077192477</v>
      </c>
      <c r="CJ15" s="6">
        <f t="shared" si="20"/>
        <v>0.43151146193217899</v>
      </c>
      <c r="CK15" s="225">
        <f t="shared" si="21"/>
        <v>0.50326554229498754</v>
      </c>
    </row>
    <row r="16" spans="1:89" x14ac:dyDescent="0.2">
      <c r="A16" s="1">
        <v>1991</v>
      </c>
      <c r="B16" s="6">
        <f>'1'!I16</f>
        <v>0.36570416733519989</v>
      </c>
      <c r="C16" s="6">
        <f>'1'!K16</f>
        <v>0.45168050871117121</v>
      </c>
      <c r="D16" s="6">
        <f>'2'!I16</f>
        <v>0.22410792217749431</v>
      </c>
      <c r="E16" s="6">
        <f>'2'!K16</f>
        <v>0.32820600387493964</v>
      </c>
      <c r="F16" s="6">
        <f>'3'!D16</f>
        <v>0.66420231366730575</v>
      </c>
      <c r="G16" s="6">
        <f>'8'!F15</f>
        <v>0.58038959635557652</v>
      </c>
      <c r="H16" s="6">
        <f t="shared" si="0"/>
        <v>0.39006722862275689</v>
      </c>
      <c r="I16" s="225">
        <f t="shared" si="1"/>
        <v>0.45342536964722918</v>
      </c>
      <c r="J16" s="6">
        <f>'1'!S16</f>
        <v>0.23627842025595655</v>
      </c>
      <c r="K16" s="6">
        <f>'1'!U16</f>
        <v>0.30001876190929716</v>
      </c>
      <c r="L16" s="6">
        <f>'2'!S16</f>
        <v>0.18287739130317554</v>
      </c>
      <c r="M16" s="6">
        <f>'2'!U16</f>
        <v>0.26609475138935262</v>
      </c>
      <c r="N16" s="6">
        <f>'3'!G16</f>
        <v>0.45300966517814734</v>
      </c>
      <c r="O16" s="6">
        <f>'8'!K15</f>
        <v>0.50842325137586808</v>
      </c>
      <c r="P16" s="6">
        <f t="shared" si="2"/>
        <v>0.3091930209783334</v>
      </c>
      <c r="Q16" s="225">
        <f t="shared" si="3"/>
        <v>0.3581789215581726</v>
      </c>
      <c r="R16" s="6">
        <f>'1'!AC16</f>
        <v>0.35280757950146335</v>
      </c>
      <c r="S16" s="6">
        <f>'1'!AE16</f>
        <v>0.43759380784443275</v>
      </c>
      <c r="T16" s="6">
        <f>'2'!AC16</f>
        <v>0.10113947172352203</v>
      </c>
      <c r="U16" s="6">
        <f>'2'!AE16</f>
        <v>0.12031694809372441</v>
      </c>
      <c r="V16" s="6">
        <f>'3'!J16</f>
        <v>0.7019946358054765</v>
      </c>
      <c r="W16" s="6">
        <f>'8'!P15</f>
        <v>0.50061371305024505</v>
      </c>
      <c r="X16" s="6">
        <f t="shared" si="4"/>
        <v>0.31818692142507682</v>
      </c>
      <c r="Y16" s="225">
        <f t="shared" si="5"/>
        <v>0.35284148966280071</v>
      </c>
      <c r="Z16" s="6">
        <f>'1'!AM16</f>
        <v>0.37953909112588274</v>
      </c>
      <c r="AA16" s="6">
        <f>'1'!AO16</f>
        <v>0.4665669126009907</v>
      </c>
      <c r="AB16" s="6">
        <f>'2'!AM16</f>
        <v>0.14770498528161813</v>
      </c>
      <c r="AC16" s="6">
        <f>'2'!AO16</f>
        <v>0.20758802776963073</v>
      </c>
      <c r="AD16" s="6">
        <f>'3'!M16</f>
        <v>0.64458945632902143</v>
      </c>
      <c r="AE16" s="6">
        <f>'8'!U15</f>
        <v>0.53760752607264761</v>
      </c>
      <c r="AF16" s="6">
        <f t="shared" si="6"/>
        <v>0.35495053416004946</v>
      </c>
      <c r="AG16" s="225">
        <f t="shared" si="7"/>
        <v>0.40392082214775638</v>
      </c>
      <c r="AH16" s="6">
        <f>'1'!AW16</f>
        <v>0.28115692316132512</v>
      </c>
      <c r="AI16" s="6">
        <f>'1'!AY16</f>
        <v>0.35534901661201163</v>
      </c>
      <c r="AJ16" s="6">
        <f>'2'!AW16</f>
        <v>0.17951610461888093</v>
      </c>
      <c r="AK16" s="6">
        <f>'2'!AY16</f>
        <v>0.26074032851545287</v>
      </c>
      <c r="AL16" s="6">
        <f>'3'!P16</f>
        <v>0.59904561448937388</v>
      </c>
      <c r="AM16" s="6">
        <f>'8'!Z15</f>
        <v>0.51666891394260028</v>
      </c>
      <c r="AN16" s="6">
        <f t="shared" si="8"/>
        <v>0.32578064724093542</v>
      </c>
      <c r="AO16" s="225">
        <f t="shared" si="9"/>
        <v>0.37758608635668828</v>
      </c>
      <c r="AP16" s="6">
        <f>'1'!BG16</f>
        <v>0.28732958405434184</v>
      </c>
      <c r="AQ16" s="6">
        <f>'1'!BI16</f>
        <v>0.36271691575643866</v>
      </c>
      <c r="AR16" s="6">
        <f>'2'!BG16</f>
        <v>0.21117623064482888</v>
      </c>
      <c r="AS16" s="6">
        <f>'2'!BI16</f>
        <v>0.30939859552570942</v>
      </c>
      <c r="AT16" s="6">
        <f>'3'!S16</f>
        <v>0.62279479863241571</v>
      </c>
      <c r="AU16" s="6">
        <f>'8'!AE15</f>
        <v>0.55503004423181423</v>
      </c>
      <c r="AV16" s="6">
        <f t="shared" si="10"/>
        <v>0.35117861964366165</v>
      </c>
      <c r="AW16" s="225">
        <f t="shared" si="11"/>
        <v>0.40904851850465412</v>
      </c>
      <c r="AX16" s="6">
        <f>'1'!BQ16</f>
        <v>0.39473800141899901</v>
      </c>
      <c r="AY16" s="6">
        <f>'1'!BS16</f>
        <v>0.48266047068434498</v>
      </c>
      <c r="AZ16" s="6">
        <f>'2'!BQ16</f>
        <v>0.2492179689849372</v>
      </c>
      <c r="BA16" s="6">
        <f>'2'!BS16</f>
        <v>0.36314453509106692</v>
      </c>
      <c r="BB16" s="6">
        <f>'3'!V16</f>
        <v>0.75119255300518251</v>
      </c>
      <c r="BC16" s="6">
        <f>'8'!AJ15</f>
        <v>0.58882086816387624</v>
      </c>
      <c r="BD16" s="6">
        <f t="shared" si="12"/>
        <v>0.41092561285593748</v>
      </c>
      <c r="BE16" s="225">
        <f t="shared" si="13"/>
        <v>0.47820862464642938</v>
      </c>
      <c r="BF16" s="6">
        <f>'1'!CA16</f>
        <v>0.36456863111116977</v>
      </c>
      <c r="BG16" s="6">
        <f>'1'!CC16</f>
        <v>0.4504484083068504</v>
      </c>
      <c r="BH16" s="6">
        <f>'2'!CA16</f>
        <v>0.25818913728193854</v>
      </c>
      <c r="BI16" s="6">
        <f>'2'!CC16</f>
        <v>0.37515635769882189</v>
      </c>
      <c r="BJ16" s="6">
        <f>'3'!Y16</f>
        <v>0.61442943576755304</v>
      </c>
      <c r="BK16" s="6">
        <f>'8'!AO15</f>
        <v>0.61415416917674825</v>
      </c>
      <c r="BL16" s="6">
        <f t="shared" si="14"/>
        <v>0.41230397918995215</v>
      </c>
      <c r="BM16" s="225">
        <f t="shared" si="15"/>
        <v>0.47991964506080681</v>
      </c>
      <c r="BN16" s="6">
        <f>'1'!CK16</f>
        <v>0.30524625469132777</v>
      </c>
      <c r="BO16" s="6">
        <f>'1'!CM16</f>
        <v>0.38378959936154783</v>
      </c>
      <c r="BP16" s="6">
        <f>'2'!CK16</f>
        <v>0.25125641226713474</v>
      </c>
      <c r="BQ16" s="6">
        <f>'2'!CM16</f>
        <v>0.36589476713417063</v>
      </c>
      <c r="BR16" s="6">
        <f>'3'!AB16</f>
        <v>0.38773792966593801</v>
      </c>
      <c r="BS16" s="6">
        <f>'8'!AT15</f>
        <v>0.5880683304581138</v>
      </c>
      <c r="BT16" s="6">
        <f t="shared" si="16"/>
        <v>0.38152366580552544</v>
      </c>
      <c r="BU16" s="225">
        <f t="shared" si="17"/>
        <v>0.44591756565127744</v>
      </c>
      <c r="BV16" s="6">
        <f>'1'!CU16</f>
        <v>0.43002919251352772</v>
      </c>
      <c r="BW16" s="6">
        <f>'1'!CW16</f>
        <v>0.51902504262837446</v>
      </c>
      <c r="BX16" s="6">
        <f>'2'!CU16</f>
        <v>0.24751686008450077</v>
      </c>
      <c r="BY16" s="6">
        <f>'2'!CW16</f>
        <v>0.36083987813182056</v>
      </c>
      <c r="BZ16" s="6">
        <f>'3'!AE16</f>
        <v>0.65852211987030529</v>
      </c>
      <c r="CA16" s="6">
        <f>'8'!AY15</f>
        <v>0.61100330152809634</v>
      </c>
      <c r="CB16" s="6">
        <f t="shared" si="18"/>
        <v>0.42951645137537492</v>
      </c>
      <c r="CC16" s="225">
        <f t="shared" si="19"/>
        <v>0.49695607409609704</v>
      </c>
      <c r="CD16" s="6">
        <f>'1'!DE16</f>
        <v>0.40361454706849581</v>
      </c>
      <c r="CE16" s="6">
        <f>'1'!DG16</f>
        <v>0.49193681697566127</v>
      </c>
      <c r="CF16" s="6">
        <f>'2'!DE16</f>
        <v>0.28726627951786254</v>
      </c>
      <c r="CG16" s="6">
        <f>'2'!DG16</f>
        <v>0.41253555088265587</v>
      </c>
      <c r="CH16" s="6">
        <f>'3'!AH16</f>
        <v>0.70882257317697206</v>
      </c>
      <c r="CI16" s="6">
        <f>'8'!BD15</f>
        <v>0.60044970401301268</v>
      </c>
      <c r="CJ16" s="6">
        <f t="shared" si="20"/>
        <v>0.43044351019979032</v>
      </c>
      <c r="CK16" s="225">
        <f t="shared" si="21"/>
        <v>0.50164069062377659</v>
      </c>
    </row>
    <row r="17" spans="1:89" x14ac:dyDescent="0.2">
      <c r="A17" s="1">
        <v>1992</v>
      </c>
      <c r="B17" s="6">
        <f>'1'!I17</f>
        <v>0.38463834383762946</v>
      </c>
      <c r="C17" s="6">
        <f>'1'!K17</f>
        <v>0.47199629973261864</v>
      </c>
      <c r="D17" s="6">
        <f>'2'!I17</f>
        <v>0.21978577539755828</v>
      </c>
      <c r="E17" s="6">
        <f>'2'!K17</f>
        <v>0.32198445607739679</v>
      </c>
      <c r="F17" s="6">
        <f>'3'!D17</f>
        <v>0.65419505393671051</v>
      </c>
      <c r="G17" s="6">
        <f>'8'!F16</f>
        <v>0.56949032552992152</v>
      </c>
      <c r="H17" s="6">
        <f t="shared" si="0"/>
        <v>0.3913048149217031</v>
      </c>
      <c r="I17" s="225">
        <f t="shared" si="1"/>
        <v>0.45449036044664565</v>
      </c>
      <c r="J17" s="6">
        <f>'1'!S17</f>
        <v>0.24503878318129615</v>
      </c>
      <c r="K17" s="6">
        <f>'1'!U17</f>
        <v>0.31107148065023932</v>
      </c>
      <c r="L17" s="6">
        <f>'2'!S17</f>
        <v>0.18147875731063426</v>
      </c>
      <c r="M17" s="6">
        <f>'2'!U17</f>
        <v>0.26387249105351346</v>
      </c>
      <c r="N17" s="6">
        <f>'3'!G17</f>
        <v>0.34773515300319746</v>
      </c>
      <c r="O17" s="6">
        <f>'8'!K16</f>
        <v>0.4746356452608485</v>
      </c>
      <c r="P17" s="6">
        <f t="shared" si="2"/>
        <v>0.30038439525092631</v>
      </c>
      <c r="Q17" s="225">
        <f t="shared" si="3"/>
        <v>0.34985987232153376</v>
      </c>
      <c r="R17" s="6">
        <f>'1'!AC17</f>
        <v>0.3885489657076564</v>
      </c>
      <c r="S17" s="6">
        <f>'1'!AE17</f>
        <v>0.47613949908121356</v>
      </c>
      <c r="T17" s="6">
        <f>'2'!AC17</f>
        <v>0.10822229655547624</v>
      </c>
      <c r="U17" s="6">
        <f>'2'!AE17</f>
        <v>0.13442528653309752</v>
      </c>
      <c r="V17" s="6">
        <f>'3'!J17</f>
        <v>0.73703265577232258</v>
      </c>
      <c r="W17" s="6">
        <f>'8'!P16</f>
        <v>0.49368690573075624</v>
      </c>
      <c r="X17" s="6">
        <f t="shared" si="4"/>
        <v>0.33015272266462964</v>
      </c>
      <c r="Y17" s="225">
        <f t="shared" si="5"/>
        <v>0.36808389711502243</v>
      </c>
      <c r="Z17" s="6">
        <f>'1'!AM17</f>
        <v>0.4015290968599764</v>
      </c>
      <c r="AA17" s="6">
        <f>'1'!AO17</f>
        <v>0.48976543990031485</v>
      </c>
      <c r="AB17" s="6">
        <f>'2'!AM17</f>
        <v>0.13817522458203108</v>
      </c>
      <c r="AC17" s="6">
        <f>'2'!AO17</f>
        <v>0.1907174392498476</v>
      </c>
      <c r="AD17" s="6">
        <f>'3'!M17</f>
        <v>0.66516788503886715</v>
      </c>
      <c r="AE17" s="6">
        <f>'8'!U16</f>
        <v>0.5169837690631941</v>
      </c>
      <c r="AF17" s="6">
        <f t="shared" si="6"/>
        <v>0.35222936350173378</v>
      </c>
      <c r="AG17" s="225">
        <f t="shared" si="7"/>
        <v>0.39915554940445225</v>
      </c>
      <c r="AH17" s="6">
        <f>'1'!AW17</f>
        <v>0.28682391111528494</v>
      </c>
      <c r="AI17" s="6">
        <f>'1'!AY17</f>
        <v>0.36211543866341656</v>
      </c>
      <c r="AJ17" s="6">
        <f>'2'!AW17</f>
        <v>0.16713219856242248</v>
      </c>
      <c r="AK17" s="6">
        <f>'2'!AY17</f>
        <v>0.24059645453318293</v>
      </c>
      <c r="AL17" s="6">
        <f>'3'!P17</f>
        <v>0.61633215989763412</v>
      </c>
      <c r="AM17" s="6">
        <f>'8'!Z16</f>
        <v>0.48259042919538797</v>
      </c>
      <c r="AN17" s="6">
        <f t="shared" si="8"/>
        <v>0.31218217962436512</v>
      </c>
      <c r="AO17" s="225">
        <f t="shared" si="9"/>
        <v>0.36176744079732909</v>
      </c>
      <c r="AP17" s="6">
        <f>'1'!BG17</f>
        <v>0.30545533251030316</v>
      </c>
      <c r="AQ17" s="6">
        <f>'1'!BI17</f>
        <v>0.38403280942845397</v>
      </c>
      <c r="AR17" s="6">
        <f>'2'!BG17</f>
        <v>0.2107828781918599</v>
      </c>
      <c r="AS17" s="6">
        <f>'2'!BI17</f>
        <v>0.30881730966285487</v>
      </c>
      <c r="AT17" s="6">
        <f>'3'!S17</f>
        <v>0.66689514366254832</v>
      </c>
      <c r="AU17" s="6">
        <f>'8'!AE16</f>
        <v>0.54123160895228817</v>
      </c>
      <c r="AV17" s="6">
        <f t="shared" si="10"/>
        <v>0.35248993988481708</v>
      </c>
      <c r="AW17" s="225">
        <f t="shared" si="11"/>
        <v>0.4113605760145323</v>
      </c>
      <c r="AX17" s="6">
        <f>'1'!BQ17</f>
        <v>0.41934827895776594</v>
      </c>
      <c r="AY17" s="6">
        <f>'1'!BS17</f>
        <v>0.50816318602434052</v>
      </c>
      <c r="AZ17" s="6">
        <f>'2'!BQ17</f>
        <v>0.24485443609807361</v>
      </c>
      <c r="BA17" s="6">
        <f>'2'!BS17</f>
        <v>0.35721522608674894</v>
      </c>
      <c r="BB17" s="6">
        <f>'3'!V17</f>
        <v>0.73362903500303212</v>
      </c>
      <c r="BC17" s="6">
        <f>'8'!AJ16</f>
        <v>0.58295543264702876</v>
      </c>
      <c r="BD17" s="6">
        <f t="shared" si="12"/>
        <v>0.41571938256762281</v>
      </c>
      <c r="BE17" s="225">
        <f t="shared" si="13"/>
        <v>0.48277794825270609</v>
      </c>
      <c r="BF17" s="6">
        <f>'1'!CA17</f>
        <v>0.37409809833082502</v>
      </c>
      <c r="BG17" s="6">
        <f>'1'!CC17</f>
        <v>0.46073976723353194</v>
      </c>
      <c r="BH17" s="6">
        <f>'2'!CA17</f>
        <v>0.25164835104647537</v>
      </c>
      <c r="BI17" s="6">
        <f>'2'!CC17</f>
        <v>0.36642214268643086</v>
      </c>
      <c r="BJ17" s="6">
        <f>'3'!Y17</f>
        <v>0.66377339242999867</v>
      </c>
      <c r="BK17" s="6">
        <f>'8'!AO16</f>
        <v>0.60018600475609418</v>
      </c>
      <c r="BL17" s="6">
        <f t="shared" si="14"/>
        <v>0.40864415137779825</v>
      </c>
      <c r="BM17" s="225">
        <f t="shared" si="15"/>
        <v>0.47578263822535227</v>
      </c>
      <c r="BN17" s="6">
        <f>'1'!CK17</f>
        <v>0.30779673298191823</v>
      </c>
      <c r="BO17" s="6">
        <f>'1'!CM17</f>
        <v>0.3867522673010233</v>
      </c>
      <c r="BP17" s="6">
        <f>'2'!CK17</f>
        <v>0.23479090663295565</v>
      </c>
      <c r="BQ17" s="6">
        <f>'2'!CM17</f>
        <v>0.34331626703774154</v>
      </c>
      <c r="BR17" s="6">
        <f>'3'!AB17</f>
        <v>0.41356611426125978</v>
      </c>
      <c r="BS17" s="6">
        <f>'8'!AT16</f>
        <v>0.58829361281925097</v>
      </c>
      <c r="BT17" s="6">
        <f t="shared" si="16"/>
        <v>0.3769604174780416</v>
      </c>
      <c r="BU17" s="225">
        <f t="shared" si="17"/>
        <v>0.43945404905267194</v>
      </c>
      <c r="BV17" s="6">
        <f>'1'!CU17</f>
        <v>0.43683622662743415</v>
      </c>
      <c r="BW17" s="6">
        <f>'1'!CW17</f>
        <v>0.52588413270482048</v>
      </c>
      <c r="BX17" s="6">
        <f>'2'!CU17</f>
        <v>0.22285782481300082</v>
      </c>
      <c r="BY17" s="6">
        <f>'2'!CW17</f>
        <v>0.32641306876230369</v>
      </c>
      <c r="BZ17" s="6">
        <f>'3'!AE17</f>
        <v>0.54122902980047916</v>
      </c>
      <c r="CA17" s="6">
        <f>'8'!AY16</f>
        <v>0.599517891319156</v>
      </c>
      <c r="CB17" s="6">
        <f t="shared" si="18"/>
        <v>0.41973731425319699</v>
      </c>
      <c r="CC17" s="225">
        <f t="shared" si="19"/>
        <v>0.48393836426209341</v>
      </c>
      <c r="CD17" s="6">
        <f>'1'!DE17</f>
        <v>0.42937949494497524</v>
      </c>
      <c r="CE17" s="6">
        <f>'1'!DG17</f>
        <v>0.51836782012091387</v>
      </c>
      <c r="CF17" s="6">
        <f>'2'!DE17</f>
        <v>0.2719502481613354</v>
      </c>
      <c r="CG17" s="6">
        <f>'2'!DG17</f>
        <v>0.39313289970705156</v>
      </c>
      <c r="CH17" s="6">
        <f>'3'!AH17</f>
        <v>0.65512299031548538</v>
      </c>
      <c r="CI17" s="6">
        <f>'8'!BD16</f>
        <v>0.58934368566717432</v>
      </c>
      <c r="CJ17" s="6">
        <f t="shared" si="20"/>
        <v>0.43022447625782828</v>
      </c>
      <c r="CK17" s="225">
        <f t="shared" si="21"/>
        <v>0.50028146849837996</v>
      </c>
    </row>
    <row r="18" spans="1:89" x14ac:dyDescent="0.2">
      <c r="A18" s="1">
        <v>1993</v>
      </c>
      <c r="B18" s="6">
        <f>'1'!I18</f>
        <v>0.38602895407436583</v>
      </c>
      <c r="C18" s="6">
        <f>'1'!K18</f>
        <v>0.4734716535072348</v>
      </c>
      <c r="D18" s="6">
        <f>'2'!I18</f>
        <v>0.22763991594301061</v>
      </c>
      <c r="E18" s="6">
        <f>'2'!K18</f>
        <v>0.33324336208754068</v>
      </c>
      <c r="F18" s="6">
        <f>'3'!D18</f>
        <v>0.66321806468911237</v>
      </c>
      <c r="G18" s="6">
        <f>'8'!F17</f>
        <v>0.56039293368372667</v>
      </c>
      <c r="H18" s="6">
        <f t="shared" si="0"/>
        <v>0.39135393456703432</v>
      </c>
      <c r="I18" s="225">
        <f t="shared" si="1"/>
        <v>0.45570264975950076</v>
      </c>
      <c r="J18" s="6">
        <f>'1'!S18</f>
        <v>0.23893008250991674</v>
      </c>
      <c r="K18" s="6">
        <f>'1'!U18</f>
        <v>0.30337767704549978</v>
      </c>
      <c r="L18" s="6">
        <f>'2'!S18</f>
        <v>0.1809564236573144</v>
      </c>
      <c r="M18" s="6">
        <f>'2'!U18</f>
        <v>0.26304048076219277</v>
      </c>
      <c r="N18" s="6">
        <f>'3'!G18</f>
        <v>0.48420040375704015</v>
      </c>
      <c r="O18" s="6">
        <f>'8'!K17</f>
        <v>0.47910065063498974</v>
      </c>
      <c r="P18" s="6">
        <f t="shared" si="2"/>
        <v>0.29966238560074027</v>
      </c>
      <c r="Q18" s="225">
        <f t="shared" si="3"/>
        <v>0.34850626948089408</v>
      </c>
      <c r="R18" s="6">
        <f>'1'!AC18</f>
        <v>0.26725744067959822</v>
      </c>
      <c r="S18" s="6">
        <f>'1'!AE18</f>
        <v>0.3385491861548936</v>
      </c>
      <c r="T18" s="6">
        <f>'2'!AC18</f>
        <v>0.11664354031917816</v>
      </c>
      <c r="U18" s="6">
        <f>'2'!AE18</f>
        <v>0.15078488563573419</v>
      </c>
      <c r="V18" s="6">
        <f>'3'!J18</f>
        <v>0.83875877745919369</v>
      </c>
      <c r="W18" s="6">
        <f>'8'!P17</f>
        <v>0.51192962837624101</v>
      </c>
      <c r="X18" s="6">
        <f t="shared" si="4"/>
        <v>0.2986102031250058</v>
      </c>
      <c r="Y18" s="225">
        <f t="shared" si="5"/>
        <v>0.33375456672228959</v>
      </c>
      <c r="Z18" s="6">
        <f>'1'!AM18</f>
        <v>0.41574042208821221</v>
      </c>
      <c r="AA18" s="6">
        <f>'1'!AO18</f>
        <v>0.50446640510102481</v>
      </c>
      <c r="AB18" s="6">
        <f>'2'!AM18</f>
        <v>0.13366303259392961</v>
      </c>
      <c r="AC18" s="6">
        <f>'2'!AO18</f>
        <v>0.18256337478688386</v>
      </c>
      <c r="AD18" s="6">
        <f>'3'!M18</f>
        <v>0.62923473212121483</v>
      </c>
      <c r="AE18" s="6">
        <f>'8'!U17</f>
        <v>0.49053823828107779</v>
      </c>
      <c r="AF18" s="6">
        <f t="shared" si="6"/>
        <v>0.34664723098773981</v>
      </c>
      <c r="AG18" s="225">
        <f t="shared" si="7"/>
        <v>0.39252267272299551</v>
      </c>
      <c r="AH18" s="6">
        <f>'1'!AW18</f>
        <v>0.3068640281798416</v>
      </c>
      <c r="AI18" s="6">
        <f>'1'!AY18</f>
        <v>0.3856698804415537</v>
      </c>
      <c r="AJ18" s="6">
        <f>'2'!AW18</f>
        <v>0.15254860614832927</v>
      </c>
      <c r="AK18" s="6">
        <f>'2'!AY18</f>
        <v>0.21598676258985916</v>
      </c>
      <c r="AL18" s="6">
        <f>'3'!P18</f>
        <v>0.59732663211573533</v>
      </c>
      <c r="AM18" s="6">
        <f>'8'!Z17</f>
        <v>0.49657074131657464</v>
      </c>
      <c r="AN18" s="6">
        <f t="shared" si="8"/>
        <v>0.31866112521491519</v>
      </c>
      <c r="AO18" s="225">
        <f t="shared" si="9"/>
        <v>0.3660757947826625</v>
      </c>
      <c r="AP18" s="6">
        <f>'1'!BG18</f>
        <v>0.30660983878670134</v>
      </c>
      <c r="AQ18" s="6">
        <f>'1'!BI18</f>
        <v>0.3853746876170811</v>
      </c>
      <c r="AR18" s="6">
        <f>'2'!BG18</f>
        <v>0.210093576967853</v>
      </c>
      <c r="AS18" s="6">
        <f>'2'!BI18</f>
        <v>0.3077973378487221</v>
      </c>
      <c r="AT18" s="6">
        <f>'3'!S18</f>
        <v>0.59960644584279776</v>
      </c>
      <c r="AU18" s="6">
        <f>'8'!AE17</f>
        <v>0.51333119905276237</v>
      </c>
      <c r="AV18" s="6">
        <f t="shared" si="10"/>
        <v>0.34334487160243893</v>
      </c>
      <c r="AW18" s="225">
        <f t="shared" si="11"/>
        <v>0.40216774150618856</v>
      </c>
      <c r="AX18" s="6">
        <f>'1'!BQ18</f>
        <v>0.42046139935564208</v>
      </c>
      <c r="AY18" s="6">
        <f>'1'!BS18</f>
        <v>0.50930088848135324</v>
      </c>
      <c r="AZ18" s="6">
        <f>'2'!BQ18</f>
        <v>0.24029826556886186</v>
      </c>
      <c r="BA18" s="6">
        <f>'2'!BS18</f>
        <v>0.35096188910882792</v>
      </c>
      <c r="BB18" s="6">
        <f>'3'!V18</f>
        <v>0.76076311199328561</v>
      </c>
      <c r="BC18" s="6">
        <f>'8'!AJ17</f>
        <v>0.57170215335732155</v>
      </c>
      <c r="BD18" s="6">
        <f t="shared" si="12"/>
        <v>0.41082060609394189</v>
      </c>
      <c r="BE18" s="225">
        <f t="shared" si="13"/>
        <v>0.47732164364916763</v>
      </c>
      <c r="BF18" s="6">
        <f>'1'!CA18</f>
        <v>0.37066814945888882</v>
      </c>
      <c r="BG18" s="6">
        <f>'1'!CC18</f>
        <v>0.45704822262605427</v>
      </c>
      <c r="BH18" s="6">
        <f>'2'!CA18</f>
        <v>0.24626723207812631</v>
      </c>
      <c r="BI18" s="6">
        <f>'2'!CC18</f>
        <v>0.35914130904802533</v>
      </c>
      <c r="BJ18" s="6">
        <f>'3'!Y18</f>
        <v>0.6464137470099901</v>
      </c>
      <c r="BK18" s="6">
        <f>'8'!AO17</f>
        <v>0.60015088763446889</v>
      </c>
      <c r="BL18" s="6">
        <f t="shared" si="14"/>
        <v>0.40569542305716128</v>
      </c>
      <c r="BM18" s="225">
        <f t="shared" si="15"/>
        <v>0.47211347310284951</v>
      </c>
      <c r="BN18" s="6">
        <f>'1'!CK18</f>
        <v>0.31493491480187313</v>
      </c>
      <c r="BO18" s="6">
        <f>'1'!CM18</f>
        <v>0.39499603154279861</v>
      </c>
      <c r="BP18" s="6">
        <f>'2'!CK18</f>
        <v>0.22055190682002748</v>
      </c>
      <c r="BQ18" s="6">
        <f>'2'!CM18</f>
        <v>0.32309191726323522</v>
      </c>
      <c r="BR18" s="6">
        <f>'3'!AB18</f>
        <v>0.48590087373177226</v>
      </c>
      <c r="BS18" s="6">
        <f>'8'!AT17</f>
        <v>0.57301381037301768</v>
      </c>
      <c r="BT18" s="6">
        <f t="shared" si="16"/>
        <v>0.36950021066497279</v>
      </c>
      <c r="BU18" s="225">
        <f t="shared" si="17"/>
        <v>0.43036725305968382</v>
      </c>
      <c r="BV18" s="6">
        <f>'1'!CU18</f>
        <v>0.43928507305730141</v>
      </c>
      <c r="BW18" s="6">
        <f>'1'!CW18</f>
        <v>0.52833982779978117</v>
      </c>
      <c r="BX18" s="6">
        <f>'2'!CU18</f>
        <v>0.2371798106586494</v>
      </c>
      <c r="BY18" s="6">
        <f>'2'!CW18</f>
        <v>0.34664447703595108</v>
      </c>
      <c r="BZ18" s="6">
        <f>'3'!AE18</f>
        <v>0.65533800616669724</v>
      </c>
      <c r="CA18" s="6">
        <f>'8'!AY17</f>
        <v>0.61431904561389883</v>
      </c>
      <c r="CB18" s="6">
        <f t="shared" si="18"/>
        <v>0.43026130977661659</v>
      </c>
      <c r="CC18" s="225">
        <f t="shared" si="19"/>
        <v>0.49643445014987703</v>
      </c>
      <c r="CD18" s="6">
        <f>'1'!DE18</f>
        <v>0.42867281083278708</v>
      </c>
      <c r="CE18" s="6">
        <f>'1'!DG18</f>
        <v>0.51765244234431163</v>
      </c>
      <c r="CF18" s="6">
        <f>'2'!DE18</f>
        <v>0.26612155170066409</v>
      </c>
      <c r="CG18" s="6">
        <f>'2'!DG18</f>
        <v>0.3855834170811287</v>
      </c>
      <c r="CH18" s="6">
        <f>'3'!AH18</f>
        <v>0.67216387952805801</v>
      </c>
      <c r="CI18" s="6">
        <f>'8'!BD17</f>
        <v>0.59395725839273439</v>
      </c>
      <c r="CJ18" s="6">
        <f t="shared" si="20"/>
        <v>0.42958387364206185</v>
      </c>
      <c r="CK18" s="225">
        <f t="shared" si="21"/>
        <v>0.49906437260605824</v>
      </c>
    </row>
    <row r="19" spans="1:89" x14ac:dyDescent="0.2">
      <c r="A19" s="1">
        <v>1994</v>
      </c>
      <c r="B19" s="6">
        <f>'1'!I19</f>
        <v>0.39802564645633903</v>
      </c>
      <c r="C19" s="6">
        <f>'1'!K19</f>
        <v>0.48610659972582737</v>
      </c>
      <c r="D19" s="6">
        <f>'2'!I19</f>
        <v>0.23591845283832291</v>
      </c>
      <c r="E19" s="6">
        <f>'2'!K19</f>
        <v>0.34488942709093001</v>
      </c>
      <c r="F19" s="6">
        <f>'3'!D19</f>
        <v>0.64386903799867934</v>
      </c>
      <c r="G19" s="6">
        <f>'8'!F18</f>
        <v>0.56311476259099102</v>
      </c>
      <c r="H19" s="6">
        <f t="shared" si="0"/>
        <v>0.39901962062855095</v>
      </c>
      <c r="I19" s="225">
        <f t="shared" si="1"/>
        <v>0.46470359646924947</v>
      </c>
      <c r="J19" s="6">
        <f>'1'!S19</f>
        <v>0.24647667739675636</v>
      </c>
      <c r="K19" s="6">
        <f>'1'!U19</f>
        <v>0.31287359781144514</v>
      </c>
      <c r="L19" s="6">
        <f>'2'!S19</f>
        <v>0.19218308338623791</v>
      </c>
      <c r="M19" s="6">
        <f>'2'!U19</f>
        <v>0.28067732488649522</v>
      </c>
      <c r="N19" s="6">
        <f>'3'!G19</f>
        <v>0.45613476206743064</v>
      </c>
      <c r="O19" s="6">
        <f>'8'!K18</f>
        <v>0.4762863368441746</v>
      </c>
      <c r="P19" s="6">
        <f t="shared" si="2"/>
        <v>0.30498203254238959</v>
      </c>
      <c r="Q19" s="225">
        <f t="shared" si="3"/>
        <v>0.35661241984737163</v>
      </c>
      <c r="R19" s="6">
        <f>'1'!AC19</f>
        <v>0.26994254288573977</v>
      </c>
      <c r="S19" s="6">
        <f>'1'!AE19</f>
        <v>0.34181745614115744</v>
      </c>
      <c r="T19" s="6">
        <f>'2'!AC19</f>
        <v>0.11617963950364112</v>
      </c>
      <c r="U19" s="6">
        <f>'2'!AE19</f>
        <v>0.14989503795844519</v>
      </c>
      <c r="V19" s="6">
        <f>'3'!J19</f>
        <v>0.8461113756272135</v>
      </c>
      <c r="W19" s="6">
        <f>'8'!P18</f>
        <v>0.50049624649409474</v>
      </c>
      <c r="X19" s="6">
        <f t="shared" si="4"/>
        <v>0.2955394762944919</v>
      </c>
      <c r="Y19" s="225">
        <f t="shared" si="5"/>
        <v>0.33073624686456576</v>
      </c>
      <c r="Z19" s="6">
        <f>'1'!AM19</f>
        <v>0.41000192514869005</v>
      </c>
      <c r="AA19" s="6">
        <f>'1'!AO19</f>
        <v>0.49855713016225067</v>
      </c>
      <c r="AB19" s="6">
        <f>'2'!AM19</f>
        <v>0.13074568442955925</v>
      </c>
      <c r="AC19" s="6">
        <f>'2'!AO19</f>
        <v>0.17723263518966806</v>
      </c>
      <c r="AD19" s="6">
        <f>'3'!M19</f>
        <v>0.56942692868664424</v>
      </c>
      <c r="AE19" s="6">
        <f>'8'!U18</f>
        <v>0.49038218350369833</v>
      </c>
      <c r="AF19" s="6">
        <f t="shared" si="6"/>
        <v>0.3437099310273159</v>
      </c>
      <c r="AG19" s="225">
        <f t="shared" si="7"/>
        <v>0.38872398295187233</v>
      </c>
      <c r="AH19" s="6">
        <f>'1'!AW19</f>
        <v>0.30882482589802923</v>
      </c>
      <c r="AI19" s="6">
        <f>'1'!AY19</f>
        <v>0.38794394506333851</v>
      </c>
      <c r="AJ19" s="6">
        <f>'2'!AW19</f>
        <v>0.15144691524708259</v>
      </c>
      <c r="AK19" s="6">
        <f>'2'!AY19</f>
        <v>0.21408661053723016</v>
      </c>
      <c r="AL19" s="6">
        <f>'3'!P19</f>
        <v>0.51628363933419041</v>
      </c>
      <c r="AM19" s="6">
        <f>'8'!Z18</f>
        <v>0.48585698208941025</v>
      </c>
      <c r="AN19" s="6">
        <f t="shared" si="8"/>
        <v>0.31537624107817402</v>
      </c>
      <c r="AO19" s="225">
        <f t="shared" si="9"/>
        <v>0.36262917922999299</v>
      </c>
      <c r="AP19" s="6">
        <f>'1'!BG19</f>
        <v>0.32301582498127224</v>
      </c>
      <c r="AQ19" s="6">
        <f>'1'!BI19</f>
        <v>0.40424431111616116</v>
      </c>
      <c r="AR19" s="6">
        <f>'2'!BG19</f>
        <v>0.21124709538109651</v>
      </c>
      <c r="AS19" s="6">
        <f>'2'!BI19</f>
        <v>0.30950325857253419</v>
      </c>
      <c r="AT19" s="6">
        <f>'3'!S19</f>
        <v>0.59221481714942303</v>
      </c>
      <c r="AU19" s="6">
        <f>'8'!AE18</f>
        <v>0.52026160233143171</v>
      </c>
      <c r="AV19" s="6">
        <f t="shared" si="10"/>
        <v>0.35150817423126685</v>
      </c>
      <c r="AW19" s="225">
        <f t="shared" si="11"/>
        <v>0.41133639067337563</v>
      </c>
      <c r="AX19" s="6">
        <f>'1'!BQ19</f>
        <v>0.43602664495686377</v>
      </c>
      <c r="AY19" s="6">
        <f>'1'!BS19</f>
        <v>0.52507091017767349</v>
      </c>
      <c r="AZ19" s="6">
        <f>'2'!BQ19</f>
        <v>0.24132503797712479</v>
      </c>
      <c r="BA19" s="6">
        <f>'2'!BS19</f>
        <v>0.35237675089076231</v>
      </c>
      <c r="BB19" s="6">
        <f>'3'!V19</f>
        <v>0.72801620717972493</v>
      </c>
      <c r="BC19" s="6">
        <f>'8'!AJ18</f>
        <v>0.5771039195170522</v>
      </c>
      <c r="BD19" s="6">
        <f t="shared" si="12"/>
        <v>0.41815186748368022</v>
      </c>
      <c r="BE19" s="225">
        <f t="shared" si="13"/>
        <v>0.48485052686182933</v>
      </c>
      <c r="BF19" s="6">
        <f>'1'!CA19</f>
        <v>0.38167112378839108</v>
      </c>
      <c r="BG19" s="6">
        <f>'1'!CC19</f>
        <v>0.4688406946529915</v>
      </c>
      <c r="BH19" s="6">
        <f>'2'!CA19</f>
        <v>0.24456373702242581</v>
      </c>
      <c r="BI19" s="6">
        <f>'2'!CC19</f>
        <v>0.35681815509483411</v>
      </c>
      <c r="BJ19" s="6">
        <f>'3'!Y19</f>
        <v>0.60680491065147035</v>
      </c>
      <c r="BK19" s="6">
        <f>'8'!AO18</f>
        <v>0.56508880910172099</v>
      </c>
      <c r="BL19" s="6">
        <f t="shared" si="14"/>
        <v>0.39710788997084601</v>
      </c>
      <c r="BM19" s="225">
        <f t="shared" si="15"/>
        <v>0.4635825529498489</v>
      </c>
      <c r="BN19" s="6">
        <f>'1'!CK19</f>
        <v>0.31954108026026401</v>
      </c>
      <c r="BO19" s="6">
        <f>'1'!CM19</f>
        <v>0.40027846360989966</v>
      </c>
      <c r="BP19" s="6">
        <f>'2'!CK19</f>
        <v>0.22029481792271188</v>
      </c>
      <c r="BQ19" s="6">
        <f>'2'!CM19</f>
        <v>0.32272051373834221</v>
      </c>
      <c r="BR19" s="6">
        <f>'3'!AB19</f>
        <v>0.48677756014242546</v>
      </c>
      <c r="BS19" s="6">
        <f>'8'!AT18</f>
        <v>0.56576990342631905</v>
      </c>
      <c r="BT19" s="6">
        <f t="shared" si="16"/>
        <v>0.36853526720309832</v>
      </c>
      <c r="BU19" s="225">
        <f t="shared" si="17"/>
        <v>0.42958962692485364</v>
      </c>
      <c r="BV19" s="6">
        <f>'1'!CU19</f>
        <v>0.44014209786270914</v>
      </c>
      <c r="BW19" s="6">
        <f>'1'!CW19</f>
        <v>0.52919777504367616</v>
      </c>
      <c r="BX19" s="6">
        <f>'2'!CU19</f>
        <v>0.21522872421494349</v>
      </c>
      <c r="BY19" s="6">
        <f>'2'!CW19</f>
        <v>0.31535516349339821</v>
      </c>
      <c r="BZ19" s="6">
        <f>'3'!AE19</f>
        <v>0.63780143192608363</v>
      </c>
      <c r="CA19" s="6">
        <f>'8'!AY18</f>
        <v>0.60664516087992582</v>
      </c>
      <c r="CB19" s="6">
        <f t="shared" si="18"/>
        <v>0.42067199431919278</v>
      </c>
      <c r="CC19" s="225">
        <f t="shared" si="19"/>
        <v>0.48373269980566674</v>
      </c>
      <c r="CD19" s="6">
        <f>'1'!DE19</f>
        <v>0.44295985609242294</v>
      </c>
      <c r="CE19" s="6">
        <f>'1'!DG19</f>
        <v>0.53201320035101374</v>
      </c>
      <c r="CF19" s="6">
        <f>'2'!DE19</f>
        <v>0.27359126015796636</v>
      </c>
      <c r="CG19" s="6">
        <f>'2'!DG19</f>
        <v>0.39524159809284909</v>
      </c>
      <c r="CH19" s="6">
        <f>'3'!AH19</f>
        <v>0.65451503357865759</v>
      </c>
      <c r="CI19" s="6">
        <f>'8'!BD18</f>
        <v>0.61185811165346715</v>
      </c>
      <c r="CJ19" s="6">
        <f t="shared" si="20"/>
        <v>0.44280307596795215</v>
      </c>
      <c r="CK19" s="225">
        <f t="shared" si="21"/>
        <v>0.51303763669910996</v>
      </c>
    </row>
    <row r="20" spans="1:89" x14ac:dyDescent="0.2">
      <c r="A20" s="1">
        <v>1995</v>
      </c>
      <c r="B20" s="6">
        <f>'1'!I20</f>
        <v>0.40365221544675767</v>
      </c>
      <c r="C20" s="6">
        <f>'1'!K20</f>
        <v>0.49197599250805368</v>
      </c>
      <c r="D20" s="6">
        <f>'2'!I20</f>
        <v>0.25431277108317363</v>
      </c>
      <c r="E20" s="6">
        <f>'2'!K20</f>
        <v>0.36999520824014953</v>
      </c>
      <c r="F20" s="6">
        <f>'3'!D20</f>
        <v>0.64205961072504025</v>
      </c>
      <c r="G20" s="6">
        <f>'8'!F19</f>
        <v>0.56355026168026179</v>
      </c>
      <c r="H20" s="6">
        <f t="shared" si="0"/>
        <v>0.40717174940339768</v>
      </c>
      <c r="I20" s="225">
        <f t="shared" si="1"/>
        <v>0.47517382080948839</v>
      </c>
      <c r="J20" s="6">
        <f>'1'!S20</f>
        <v>0.25766921043978303</v>
      </c>
      <c r="K20" s="6">
        <f>'1'!U20</f>
        <v>0.32678732855982956</v>
      </c>
      <c r="L20" s="6">
        <f>'2'!S20</f>
        <v>0.21479878557092538</v>
      </c>
      <c r="M20" s="6">
        <f>'2'!U20</f>
        <v>0.31472597410051834</v>
      </c>
      <c r="N20" s="6">
        <f>'3'!G20</f>
        <v>0.40007580570086565</v>
      </c>
      <c r="O20" s="6">
        <f>'8'!K19</f>
        <v>0.49283871312575439</v>
      </c>
      <c r="P20" s="6">
        <f t="shared" si="2"/>
        <v>0.32176890304548761</v>
      </c>
      <c r="Q20" s="225">
        <f t="shared" si="3"/>
        <v>0.37811733859536739</v>
      </c>
      <c r="R20" s="6">
        <f>'1'!AC20</f>
        <v>0.27725773926214431</v>
      </c>
      <c r="S20" s="6">
        <f>'1'!AE20</f>
        <v>0.35066565182142728</v>
      </c>
      <c r="T20" s="6">
        <f>'2'!AC20</f>
        <v>0.12383643086322249</v>
      </c>
      <c r="U20" s="6">
        <f>'2'!AE20</f>
        <v>0.16441827085085775</v>
      </c>
      <c r="V20" s="6">
        <f>'3'!J20</f>
        <v>0.77278316441918649</v>
      </c>
      <c r="W20" s="6">
        <f>'8'!P19</f>
        <v>0.47150133127414129</v>
      </c>
      <c r="X20" s="6">
        <f t="shared" si="4"/>
        <v>0.2908651671331694</v>
      </c>
      <c r="Y20" s="225">
        <f t="shared" si="5"/>
        <v>0.3288617513154754</v>
      </c>
      <c r="Z20" s="6">
        <f>'1'!AM20</f>
        <v>0.41594019638795399</v>
      </c>
      <c r="AA20" s="6">
        <f>'1'!AO20</f>
        <v>0.50467147417870939</v>
      </c>
      <c r="AB20" s="6">
        <f>'2'!AM20</f>
        <v>0.13470869435767271</v>
      </c>
      <c r="AC20" s="6">
        <f>'2'!AO20</f>
        <v>0.18446275653732741</v>
      </c>
      <c r="AD20" s="6">
        <f>'3'!M20</f>
        <v>0.60337751359018954</v>
      </c>
      <c r="AE20" s="6">
        <f>'8'!U19</f>
        <v>0.49511133504333055</v>
      </c>
      <c r="AF20" s="6">
        <f t="shared" si="6"/>
        <v>0.34858674192965244</v>
      </c>
      <c r="AG20" s="225">
        <f t="shared" si="7"/>
        <v>0.3947485219197891</v>
      </c>
      <c r="AH20" s="6">
        <f>'1'!AW20</f>
        <v>0.31766077637215856</v>
      </c>
      <c r="AI20" s="6">
        <f>'1'!AY20</f>
        <v>0.3981255901141133</v>
      </c>
      <c r="AJ20" s="6">
        <f>'2'!AW20</f>
        <v>0.17402743983059354</v>
      </c>
      <c r="AK20" s="6">
        <f>'2'!AY20</f>
        <v>0.25189452260812112</v>
      </c>
      <c r="AL20" s="6">
        <f>'3'!P20</f>
        <v>0.57117764376272395</v>
      </c>
      <c r="AM20" s="6">
        <f>'8'!Z19</f>
        <v>0.53644879708463411</v>
      </c>
      <c r="AN20" s="6">
        <f t="shared" si="8"/>
        <v>0.34271233776246207</v>
      </c>
      <c r="AO20" s="225">
        <f t="shared" si="9"/>
        <v>0.39548963660228953</v>
      </c>
      <c r="AP20" s="6">
        <f>'1'!BG20</f>
        <v>0.32741948502144852</v>
      </c>
      <c r="AQ20" s="6">
        <f>'1'!BI20</f>
        <v>0.40924705355628826</v>
      </c>
      <c r="AR20" s="6">
        <f>'2'!BG20</f>
        <v>0.22469557243695215</v>
      </c>
      <c r="AS20" s="6">
        <f>'2'!BI20</f>
        <v>0.32904701185038726</v>
      </c>
      <c r="AT20" s="6">
        <f>'3'!S20</f>
        <v>0.55779325963352311</v>
      </c>
      <c r="AU20" s="6">
        <f>'8'!AE19</f>
        <v>0.52260228437919232</v>
      </c>
      <c r="AV20" s="6">
        <f t="shared" si="10"/>
        <v>0.35823911394586433</v>
      </c>
      <c r="AW20" s="225">
        <f t="shared" si="11"/>
        <v>0.42029878326195597</v>
      </c>
      <c r="AX20" s="6">
        <f>'1'!BQ20</f>
        <v>0.44734521277450129</v>
      </c>
      <c r="AY20" s="6">
        <f>'1'!BS20</f>
        <v>0.53637864801131807</v>
      </c>
      <c r="AZ20" s="6">
        <f>'2'!BQ20</f>
        <v>0.24353413587106471</v>
      </c>
      <c r="BA20" s="6">
        <f>'2'!BS20</f>
        <v>0.35540971764234752</v>
      </c>
      <c r="BB20" s="6">
        <f>'3'!V20</f>
        <v>0.74202727292326709</v>
      </c>
      <c r="BC20" s="6">
        <f>'8'!AJ19</f>
        <v>0.56223502333982256</v>
      </c>
      <c r="BD20" s="6">
        <f t="shared" si="12"/>
        <v>0.41770479066179617</v>
      </c>
      <c r="BE20" s="225">
        <f t="shared" si="13"/>
        <v>0.4846744629978294</v>
      </c>
      <c r="BF20" s="6">
        <f>'1'!CA20</f>
        <v>0.38552292960643164</v>
      </c>
      <c r="BG20" s="6">
        <f>'1'!CC20</f>
        <v>0.47293505307531614</v>
      </c>
      <c r="BH20" s="6">
        <f>'2'!CA20</f>
        <v>0.25074033129880935</v>
      </c>
      <c r="BI20" s="6">
        <f>'2'!CC20</f>
        <v>0.36519965363808332</v>
      </c>
      <c r="BJ20" s="6">
        <f>'3'!Y20</f>
        <v>0.61251231180526222</v>
      </c>
      <c r="BK20" s="6">
        <f>'8'!AO19</f>
        <v>0.59863610877981499</v>
      </c>
      <c r="BL20" s="6">
        <f t="shared" si="14"/>
        <v>0.41163312322835194</v>
      </c>
      <c r="BM20" s="225">
        <f t="shared" si="15"/>
        <v>0.4789236051644048</v>
      </c>
      <c r="BN20" s="6">
        <f>'1'!CK20</f>
        <v>0.32377550309059727</v>
      </c>
      <c r="BO20" s="6">
        <f>'1'!CM20</f>
        <v>0.40510919091923947</v>
      </c>
      <c r="BP20" s="6">
        <f>'2'!CK20</f>
        <v>0.23224517785305721</v>
      </c>
      <c r="BQ20" s="6">
        <f>'2'!CM20</f>
        <v>0.33974942466369462</v>
      </c>
      <c r="BR20" s="6">
        <f>'3'!AB20</f>
        <v>0.45924263504987045</v>
      </c>
      <c r="BS20" s="6">
        <f>'8'!AT19</f>
        <v>0.56250372693305839</v>
      </c>
      <c r="BT20" s="6">
        <f t="shared" si="16"/>
        <v>0.37284146929223766</v>
      </c>
      <c r="BU20" s="225">
        <f t="shared" si="17"/>
        <v>0.43578744750533077</v>
      </c>
      <c r="BV20" s="6">
        <f>'1'!CU20</f>
        <v>0.44192548577552193</v>
      </c>
      <c r="BW20" s="6">
        <f>'1'!CW20</f>
        <v>0.53098064059341687</v>
      </c>
      <c r="BX20" s="6">
        <f>'2'!CU20</f>
        <v>0.20357933219471189</v>
      </c>
      <c r="BY20" s="6">
        <f>'2'!CW20</f>
        <v>0.29807273643155979</v>
      </c>
      <c r="BZ20" s="6">
        <f>'3'!AE20</f>
        <v>0.63983426058484527</v>
      </c>
      <c r="CA20" s="6">
        <f>'8'!AY19</f>
        <v>0.61141508295850988</v>
      </c>
      <c r="CB20" s="6">
        <f t="shared" si="18"/>
        <v>0.41897330030958124</v>
      </c>
      <c r="CC20" s="225">
        <f t="shared" si="19"/>
        <v>0.48015615332782885</v>
      </c>
      <c r="CD20" s="6">
        <f>'1'!DE20</f>
        <v>0.44032402601146842</v>
      </c>
      <c r="CE20" s="6">
        <f>'1'!DG20</f>
        <v>0.52937980088114311</v>
      </c>
      <c r="CF20" s="6">
        <f>'2'!DE20</f>
        <v>0.28449035522947719</v>
      </c>
      <c r="CG20" s="6">
        <f>'2'!DG20</f>
        <v>0.40906453541646115</v>
      </c>
      <c r="CH20" s="6">
        <f>'3'!AH20</f>
        <v>0.65167292710684965</v>
      </c>
      <c r="CI20" s="6">
        <f>'8'!BD19</f>
        <v>0.6251557019556907</v>
      </c>
      <c r="CJ20" s="6">
        <f t="shared" si="20"/>
        <v>0.44999002773221203</v>
      </c>
      <c r="CK20" s="225">
        <f t="shared" si="21"/>
        <v>0.52120001275109828</v>
      </c>
    </row>
    <row r="21" spans="1:89" x14ac:dyDescent="0.2">
      <c r="A21" s="1">
        <v>1996</v>
      </c>
      <c r="B21" s="6">
        <f>'1'!I21</f>
        <v>0.41334808563572489</v>
      </c>
      <c r="C21" s="6">
        <f>'1'!K21</f>
        <v>0.50200727029828163</v>
      </c>
      <c r="D21" s="6">
        <f>'2'!I21</f>
        <v>0.24913310050290827</v>
      </c>
      <c r="E21" s="6">
        <f>'2'!K21</f>
        <v>0.36302976212249866</v>
      </c>
      <c r="F21" s="6">
        <f>'3'!D21</f>
        <v>0.59710342846711395</v>
      </c>
      <c r="G21" s="6">
        <f>'8'!F20</f>
        <v>0.55193556939907018</v>
      </c>
      <c r="H21" s="6">
        <f t="shared" si="0"/>
        <v>0.40480558517923448</v>
      </c>
      <c r="I21" s="225">
        <f t="shared" si="1"/>
        <v>0.47232420060661684</v>
      </c>
      <c r="J21" s="6">
        <f>'1'!S21</f>
        <v>0.26318756856556669</v>
      </c>
      <c r="K21" s="6">
        <f>'1'!U21</f>
        <v>0.33357418814813772</v>
      </c>
      <c r="L21" s="6">
        <f>'2'!S21</f>
        <v>0.22295573866399435</v>
      </c>
      <c r="M21" s="6">
        <f>'2'!U21</f>
        <v>0.32655369115792354</v>
      </c>
      <c r="N21" s="6">
        <f>'3'!G21</f>
        <v>0.39309973084069</v>
      </c>
      <c r="O21" s="6">
        <f>'8'!K20</f>
        <v>0.48457372052877118</v>
      </c>
      <c r="P21" s="6">
        <f t="shared" si="2"/>
        <v>0.32357234258611073</v>
      </c>
      <c r="Q21" s="225">
        <f t="shared" si="3"/>
        <v>0.38156719994494415</v>
      </c>
      <c r="R21" s="6">
        <f>'1'!AC21</f>
        <v>0.29483162151893749</v>
      </c>
      <c r="S21" s="6">
        <f>'1'!AE21</f>
        <v>0.37159651102085528</v>
      </c>
      <c r="T21" s="6">
        <f>'2'!AC21</f>
        <v>0.12301874364111166</v>
      </c>
      <c r="U21" s="6">
        <f>'2'!AE21</f>
        <v>0.1628837241719843</v>
      </c>
      <c r="V21" s="6">
        <f>'3'!J21</f>
        <v>0.76364815564839006</v>
      </c>
      <c r="W21" s="6">
        <f>'8'!P20</f>
        <v>0.46778952464082141</v>
      </c>
      <c r="X21" s="6">
        <f t="shared" si="4"/>
        <v>0.29521329660029022</v>
      </c>
      <c r="Y21" s="225">
        <f t="shared" si="5"/>
        <v>0.33408991994455367</v>
      </c>
      <c r="Z21" s="6">
        <f>'1'!AM21</f>
        <v>0.40791248295670945</v>
      </c>
      <c r="AA21" s="6">
        <f>'1'!AO21</f>
        <v>0.49639648578174678</v>
      </c>
      <c r="AB21" s="6">
        <f>'2'!AM21</f>
        <v>0.13544415280081629</v>
      </c>
      <c r="AC21" s="6">
        <f>'2'!AO21</f>
        <v>0.18579513104432899</v>
      </c>
      <c r="AD21" s="6">
        <f>'3'!M21</f>
        <v>0.54941572667989869</v>
      </c>
      <c r="AE21" s="6">
        <f>'8'!U20</f>
        <v>0.47565653540835284</v>
      </c>
      <c r="AF21" s="6">
        <f t="shared" si="6"/>
        <v>0.33967105705529282</v>
      </c>
      <c r="AG21" s="225">
        <f t="shared" si="7"/>
        <v>0.38594938407814289</v>
      </c>
      <c r="AH21" s="6">
        <f>'1'!AW21</f>
        <v>0.32834595293348146</v>
      </c>
      <c r="AI21" s="6">
        <f>'1'!AY21</f>
        <v>0.41029626517275619</v>
      </c>
      <c r="AJ21" s="6">
        <f>'2'!AW21</f>
        <v>0.1849861940565673</v>
      </c>
      <c r="AK21" s="6">
        <f>'2'!AY21</f>
        <v>0.26943011971140352</v>
      </c>
      <c r="AL21" s="6">
        <f>'3'!P21</f>
        <v>0.59876359785205946</v>
      </c>
      <c r="AM21" s="6">
        <f>'8'!Z20</f>
        <v>0.53244575368561875</v>
      </c>
      <c r="AN21" s="6">
        <f t="shared" si="8"/>
        <v>0.34859263355855585</v>
      </c>
      <c r="AO21" s="225">
        <f t="shared" si="9"/>
        <v>0.40405737952325954</v>
      </c>
      <c r="AP21" s="6">
        <f>'1'!BG21</f>
        <v>0.34453802403976519</v>
      </c>
      <c r="AQ21" s="6">
        <f>'1'!BI21</f>
        <v>0.42845168621598423</v>
      </c>
      <c r="AR21" s="6">
        <f>'2'!BG21</f>
        <v>0.23291878745557906</v>
      </c>
      <c r="AS21" s="6">
        <f>'2'!BI21</f>
        <v>0.34069526033817754</v>
      </c>
      <c r="AT21" s="6">
        <f>'3'!S21</f>
        <v>0.58010327233283421</v>
      </c>
      <c r="AU21" s="6">
        <f>'8'!AE20</f>
        <v>0.51931993170405621</v>
      </c>
      <c r="AV21" s="6">
        <f t="shared" si="10"/>
        <v>0.36559224773313348</v>
      </c>
      <c r="AW21" s="225">
        <f t="shared" si="11"/>
        <v>0.42948895941940601</v>
      </c>
      <c r="AX21" s="6">
        <f>'1'!BQ21</f>
        <v>0.45209725652561011</v>
      </c>
      <c r="AY21" s="6">
        <f>'1'!BS21</f>
        <v>0.54108692499688249</v>
      </c>
      <c r="AZ21" s="6">
        <f>'2'!BQ21</f>
        <v>0.24610377902363423</v>
      </c>
      <c r="BA21" s="6">
        <f>'2'!BS21</f>
        <v>0.35891878292298968</v>
      </c>
      <c r="BB21" s="6">
        <f>'3'!V21</f>
        <v>0.64632023174605147</v>
      </c>
      <c r="BC21" s="6">
        <f>'8'!AJ20</f>
        <v>0.54228324946851814</v>
      </c>
      <c r="BD21" s="6">
        <f t="shared" si="12"/>
        <v>0.41349476167258747</v>
      </c>
      <c r="BE21" s="225">
        <f t="shared" si="13"/>
        <v>0.48076298579613014</v>
      </c>
      <c r="BF21" s="6">
        <f>'1'!CA21</f>
        <v>0.39618043627507116</v>
      </c>
      <c r="BG21" s="6">
        <f>'1'!CC21</f>
        <v>0.48417395523049789</v>
      </c>
      <c r="BH21" s="6">
        <f>'2'!CA21</f>
        <v>0.25141667410573953</v>
      </c>
      <c r="BI21" s="6">
        <f>'2'!CC21</f>
        <v>0.36611046362659377</v>
      </c>
      <c r="BJ21" s="6">
        <f>'3'!Y21</f>
        <v>0.54315287744477303</v>
      </c>
      <c r="BK21" s="6">
        <f>'8'!AO20</f>
        <v>0.56349304006838707</v>
      </c>
      <c r="BL21" s="6">
        <f t="shared" si="14"/>
        <v>0.40369671681639924</v>
      </c>
      <c r="BM21" s="225">
        <f t="shared" si="15"/>
        <v>0.47125915297515958</v>
      </c>
      <c r="BN21" s="6">
        <f>'1'!CK21</f>
        <v>0.33601898541610431</v>
      </c>
      <c r="BO21" s="6">
        <f>'1'!CM21</f>
        <v>0.41894228448354026</v>
      </c>
      <c r="BP21" s="6">
        <f>'2'!CK21</f>
        <v>0.23352530310004802</v>
      </c>
      <c r="BQ21" s="6">
        <f>'2'!CM21</f>
        <v>0.34154563170871394</v>
      </c>
      <c r="BR21" s="6">
        <f>'3'!AB21</f>
        <v>0.50893290732443108</v>
      </c>
      <c r="BS21" s="6">
        <f>'8'!AT20</f>
        <v>0.57242424817410542</v>
      </c>
      <c r="BT21" s="6">
        <f t="shared" si="16"/>
        <v>0.38065617889675263</v>
      </c>
      <c r="BU21" s="225">
        <f t="shared" si="17"/>
        <v>0.44430405478878648</v>
      </c>
      <c r="BV21" s="6">
        <f>'1'!CU21</f>
        <v>0.45184118460315958</v>
      </c>
      <c r="BW21" s="6">
        <f>'1'!CW21</f>
        <v>0.54083379638217599</v>
      </c>
      <c r="BX21" s="6">
        <f>'2'!CU21</f>
        <v>0.23540316970399847</v>
      </c>
      <c r="BY21" s="6">
        <f>'2'!CW21</f>
        <v>0.34417100504085291</v>
      </c>
      <c r="BZ21" s="6">
        <f>'3'!AE21</f>
        <v>0.61334809352028663</v>
      </c>
      <c r="CA21" s="6">
        <f>'8'!AY20</f>
        <v>0.62323662611707253</v>
      </c>
      <c r="CB21" s="6">
        <f t="shared" si="18"/>
        <v>0.43682699347474352</v>
      </c>
      <c r="CC21" s="225">
        <f t="shared" si="19"/>
        <v>0.50274714251336716</v>
      </c>
      <c r="CD21" s="6">
        <f>'1'!DE21</f>
        <v>0.45619569161489026</v>
      </c>
      <c r="CE21" s="6">
        <f>'1'!DG21</f>
        <v>0.54512924086808823</v>
      </c>
      <c r="CF21" s="6">
        <f>'2'!DE21</f>
        <v>0.29465660560387691</v>
      </c>
      <c r="CG21" s="6">
        <f>'2'!DG21</f>
        <v>0.4216810628609905</v>
      </c>
      <c r="CH21" s="6">
        <f>'3'!AH21</f>
        <v>0.58157451843175578</v>
      </c>
      <c r="CI21" s="6">
        <f>'8'!BD20</f>
        <v>0.60188364697765617</v>
      </c>
      <c r="CJ21" s="6">
        <f t="shared" si="20"/>
        <v>0.45091198139880778</v>
      </c>
      <c r="CK21" s="225">
        <f t="shared" si="21"/>
        <v>0.5228979835689116</v>
      </c>
    </row>
    <row r="22" spans="1:89" x14ac:dyDescent="0.2">
      <c r="A22" s="1">
        <v>1997</v>
      </c>
      <c r="B22" s="6">
        <f>'1'!I22</f>
        <v>0.44068775514402625</v>
      </c>
      <c r="C22" s="6">
        <f>'1'!K22</f>
        <v>0.52974362238800643</v>
      </c>
      <c r="D22" s="6">
        <f>'2'!I22</f>
        <v>0.25076016358544478</v>
      </c>
      <c r="E22" s="6">
        <f>'2'!K22</f>
        <v>0.36522638057211099</v>
      </c>
      <c r="F22" s="6">
        <f>'3'!D22</f>
        <v>0.57471206818902165</v>
      </c>
      <c r="G22" s="6">
        <f>'8'!F21</f>
        <v>0.54786788610297421</v>
      </c>
      <c r="H22" s="6">
        <f t="shared" si="0"/>
        <v>0.41310526827748179</v>
      </c>
      <c r="I22" s="225">
        <f t="shared" si="1"/>
        <v>0.48094596302103049</v>
      </c>
      <c r="J22" s="6">
        <f>'1'!S22</f>
        <v>0.27901886789799601</v>
      </c>
      <c r="K22" s="6">
        <f>'1'!U22</f>
        <v>0.35278378393410137</v>
      </c>
      <c r="L22" s="6">
        <f>'2'!S22</f>
        <v>0.2350952672032767</v>
      </c>
      <c r="M22" s="6">
        <f>'2'!U22</f>
        <v>0.34374131374787303</v>
      </c>
      <c r="N22" s="6">
        <f>'3'!G22</f>
        <v>0.44899666650101655</v>
      </c>
      <c r="O22" s="6">
        <f>'8'!K21</f>
        <v>0.49769131429227931</v>
      </c>
      <c r="P22" s="6">
        <f t="shared" si="2"/>
        <v>0.33726848313118402</v>
      </c>
      <c r="Q22" s="225">
        <f t="shared" si="3"/>
        <v>0.39807213732475127</v>
      </c>
      <c r="R22" s="6">
        <f>'1'!AC22</f>
        <v>0.3321458134538175</v>
      </c>
      <c r="S22" s="6">
        <f>'1'!AE22</f>
        <v>0.41458765546328735</v>
      </c>
      <c r="T22" s="6">
        <f>'2'!AC22</f>
        <v>0.12779741690770693</v>
      </c>
      <c r="U22" s="6">
        <f>'2'!AE22</f>
        <v>0.17179754435192926</v>
      </c>
      <c r="V22" s="6">
        <f>'3'!J22</f>
        <v>0.75950728250650723</v>
      </c>
      <c r="W22" s="6">
        <f>'8'!P21</f>
        <v>0.43716143143280639</v>
      </c>
      <c r="X22" s="6">
        <f t="shared" si="4"/>
        <v>0.29903488726477695</v>
      </c>
      <c r="Y22" s="225">
        <f t="shared" si="5"/>
        <v>0.34118221041600766</v>
      </c>
      <c r="Z22" s="6">
        <f>'1'!AM22</f>
        <v>0.4262315928206602</v>
      </c>
      <c r="AA22" s="6">
        <f>'1'!AO22</f>
        <v>0.51517710319717969</v>
      </c>
      <c r="AB22" s="6">
        <f>'2'!AM22</f>
        <v>0.13607306819441331</v>
      </c>
      <c r="AC22" s="6">
        <f>'2'!AO22</f>
        <v>0.18693218073543449</v>
      </c>
      <c r="AD22" s="6">
        <f>'3'!M22</f>
        <v>0.50001032956894575</v>
      </c>
      <c r="AE22" s="6">
        <f>'8'!U21</f>
        <v>0.44751624622356984</v>
      </c>
      <c r="AF22" s="6">
        <f t="shared" si="6"/>
        <v>0.33660696907954774</v>
      </c>
      <c r="AG22" s="225">
        <f t="shared" si="7"/>
        <v>0.3832085100520613</v>
      </c>
      <c r="AH22" s="6">
        <f>'1'!AW22</f>
        <v>0.34358624974039698</v>
      </c>
      <c r="AI22" s="6">
        <f>'1'!AY22</f>
        <v>0.427393904378227</v>
      </c>
      <c r="AJ22" s="6">
        <f>'2'!AW22</f>
        <v>0.19116877917630745</v>
      </c>
      <c r="AK22" s="6">
        <f>'2'!AY22</f>
        <v>0.2791047091477214</v>
      </c>
      <c r="AL22" s="6">
        <f>'3'!P22</f>
        <v>0.55507655832380598</v>
      </c>
      <c r="AM22" s="6">
        <f>'8'!Z21</f>
        <v>0.48353012535211476</v>
      </c>
      <c r="AN22" s="6">
        <f t="shared" si="8"/>
        <v>0.33942838475627307</v>
      </c>
      <c r="AO22" s="225">
        <f t="shared" si="9"/>
        <v>0.39667624629268766</v>
      </c>
      <c r="AP22" s="6">
        <f>'1'!BG22</f>
        <v>0.36441186847499163</v>
      </c>
      <c r="AQ22" s="6">
        <f>'1'!BI22</f>
        <v>0.45027819115684375</v>
      </c>
      <c r="AR22" s="6">
        <f>'2'!BG22</f>
        <v>0.24378317094095703</v>
      </c>
      <c r="AS22" s="6">
        <f>'2'!BI22</f>
        <v>0.35575068277761551</v>
      </c>
      <c r="AT22" s="6">
        <f>'3'!S22</f>
        <v>0.53117752019824205</v>
      </c>
      <c r="AU22" s="6">
        <f>'8'!AE21</f>
        <v>0.50994888192964738</v>
      </c>
      <c r="AV22" s="6">
        <f t="shared" si="10"/>
        <v>0.37271464044853203</v>
      </c>
      <c r="AW22" s="225">
        <f t="shared" si="11"/>
        <v>0.43865925195470218</v>
      </c>
      <c r="AX22" s="6">
        <f>'1'!BQ22</f>
        <v>0.48543408195624432</v>
      </c>
      <c r="AY22" s="6">
        <f>'1'!BS22</f>
        <v>0.5734861065937823</v>
      </c>
      <c r="AZ22" s="6">
        <f>'2'!BQ22</f>
        <v>0.24965641383984072</v>
      </c>
      <c r="BA22" s="6">
        <f>'2'!BS22</f>
        <v>0.36373712709297418</v>
      </c>
      <c r="BB22" s="6">
        <f>'3'!V22</f>
        <v>0.62990543414312195</v>
      </c>
      <c r="BC22" s="6">
        <f>'8'!AJ21</f>
        <v>0.5436669954855331</v>
      </c>
      <c r="BD22" s="6">
        <f t="shared" si="12"/>
        <v>0.42625249709387275</v>
      </c>
      <c r="BE22" s="225">
        <f t="shared" si="13"/>
        <v>0.49363007639076323</v>
      </c>
      <c r="BF22" s="6">
        <f>'1'!CA22</f>
        <v>0.42262890601067427</v>
      </c>
      <c r="BG22" s="6">
        <f>'1'!CC22</f>
        <v>0.51151241988263607</v>
      </c>
      <c r="BH22" s="6">
        <f>'2'!CA22</f>
        <v>0.25706110746465133</v>
      </c>
      <c r="BI22" s="6">
        <f>'2'!CC22</f>
        <v>0.37365896281534805</v>
      </c>
      <c r="BJ22" s="6">
        <f>'3'!Y22</f>
        <v>0.53702335725341244</v>
      </c>
      <c r="BK22" s="6">
        <f>'8'!AO21</f>
        <v>0.54338966711707104</v>
      </c>
      <c r="BL22" s="6">
        <f t="shared" si="14"/>
        <v>0.40769322686413223</v>
      </c>
      <c r="BM22" s="225">
        <f t="shared" si="15"/>
        <v>0.47618701660501839</v>
      </c>
      <c r="BN22" s="6">
        <f>'1'!CK22</f>
        <v>0.36374922109847191</v>
      </c>
      <c r="BO22" s="6">
        <f>'1'!CM22</f>
        <v>0.44955833858842648</v>
      </c>
      <c r="BP22" s="6">
        <f>'2'!CK22</f>
        <v>0.22248909237947243</v>
      </c>
      <c r="BQ22" s="6">
        <f>'2'!CM22</f>
        <v>0.32588320906715057</v>
      </c>
      <c r="BR22" s="6">
        <f>'3'!AB22</f>
        <v>0.62121897796639025</v>
      </c>
      <c r="BS22" s="6">
        <f>'8'!AT21</f>
        <v>0.56744104689010244</v>
      </c>
      <c r="BT22" s="6">
        <f t="shared" si="16"/>
        <v>0.38455978678934893</v>
      </c>
      <c r="BU22" s="225">
        <f t="shared" si="17"/>
        <v>0.4476275315152265</v>
      </c>
      <c r="BV22" s="6">
        <f>'1'!CU22</f>
        <v>0.48828872635552212</v>
      </c>
      <c r="BW22" s="6">
        <f>'1'!CW22</f>
        <v>0.57621054367402591</v>
      </c>
      <c r="BX22" s="6">
        <f>'2'!CU22</f>
        <v>0.23601689144787241</v>
      </c>
      <c r="BY22" s="6">
        <f>'2'!CW22</f>
        <v>0.34502657651580809</v>
      </c>
      <c r="BZ22" s="6">
        <f>'3'!AE22</f>
        <v>0.59869268191528024</v>
      </c>
      <c r="CA22" s="6">
        <f>'8'!AY21</f>
        <v>0.61879708434791514</v>
      </c>
      <c r="CB22" s="6">
        <f t="shared" si="18"/>
        <v>0.44770090071710317</v>
      </c>
      <c r="CC22" s="225">
        <f t="shared" si="19"/>
        <v>0.51334473484591636</v>
      </c>
      <c r="CD22" s="6">
        <f>'1'!DE22</f>
        <v>0.48189884011898471</v>
      </c>
      <c r="CE22" s="6">
        <f>'1'!DG22</f>
        <v>0.57010141735249331</v>
      </c>
      <c r="CF22" s="6">
        <f>'2'!DE22</f>
        <v>0.30536409998075636</v>
      </c>
      <c r="CG22" s="6">
        <f>'2'!DG22</f>
        <v>0.43469244708377869</v>
      </c>
      <c r="CH22" s="6">
        <f>'3'!AH22</f>
        <v>0.5491207262536979</v>
      </c>
      <c r="CI22" s="6">
        <f>'8'!BD21</f>
        <v>0.60485368992711686</v>
      </c>
      <c r="CJ22" s="6">
        <f t="shared" si="20"/>
        <v>0.46403887667561933</v>
      </c>
      <c r="CK22" s="225">
        <f t="shared" si="21"/>
        <v>0.53654918478779623</v>
      </c>
    </row>
    <row r="23" spans="1:89" x14ac:dyDescent="0.2">
      <c r="A23" s="1">
        <v>1998</v>
      </c>
      <c r="B23" s="6">
        <f>'1'!I23</f>
        <v>0.47313984264323256</v>
      </c>
      <c r="C23" s="6">
        <f>'1'!K23</f>
        <v>0.56166391824143624</v>
      </c>
      <c r="D23" s="6">
        <f>'2'!I23</f>
        <v>0.23841915158686772</v>
      </c>
      <c r="E23" s="6">
        <f>'2'!K23</f>
        <v>0.34836397794412227</v>
      </c>
      <c r="F23" s="6">
        <f>'3'!D23</f>
        <v>0.55832684180744296</v>
      </c>
      <c r="G23" s="6">
        <f>'8'!F22</f>
        <v>0.5630426210473819</v>
      </c>
      <c r="H23" s="6">
        <f t="shared" si="0"/>
        <v>0.42486720509249404</v>
      </c>
      <c r="I23" s="225">
        <f t="shared" si="1"/>
        <v>0.49102350574431347</v>
      </c>
      <c r="J23" s="6">
        <f>'1'!S23</f>
        <v>0.33825247919061657</v>
      </c>
      <c r="K23" s="6">
        <f>'1'!U23</f>
        <v>0.42144450799330346</v>
      </c>
      <c r="L23" s="6">
        <f>'2'!S23</f>
        <v>0.23771758832238729</v>
      </c>
      <c r="M23" s="6">
        <f>'2'!U23</f>
        <v>0.34739120348989894</v>
      </c>
      <c r="N23" s="6">
        <f>'3'!G23</f>
        <v>0.3894433754217369</v>
      </c>
      <c r="O23" s="6">
        <f>'8'!K22</f>
        <v>0.47909519131077427</v>
      </c>
      <c r="P23" s="6">
        <f t="shared" si="2"/>
        <v>0.35168841960792602</v>
      </c>
      <c r="Q23" s="225">
        <f t="shared" si="3"/>
        <v>0.41597696759799224</v>
      </c>
      <c r="R23" s="6">
        <f>'1'!AC23</f>
        <v>0.36328917368088931</v>
      </c>
      <c r="S23" s="6">
        <f>'1'!AE23</f>
        <v>0.44905826001300175</v>
      </c>
      <c r="T23" s="6">
        <f>'2'!AC23</f>
        <v>0.12851411760097928</v>
      </c>
      <c r="U23" s="6">
        <f>'2'!AE23</f>
        <v>0.17312324401985973</v>
      </c>
      <c r="V23" s="6">
        <f>'3'!J23</f>
        <v>0.76139393982478176</v>
      </c>
      <c r="W23" s="6">
        <f>'8'!P22</f>
        <v>0.45669205451266304</v>
      </c>
      <c r="X23" s="6">
        <f t="shared" si="4"/>
        <v>0.31616511526484387</v>
      </c>
      <c r="Y23" s="225">
        <f t="shared" si="5"/>
        <v>0.35962451951517488</v>
      </c>
      <c r="Z23" s="6">
        <f>'1'!AM23</f>
        <v>0.46048189114434668</v>
      </c>
      <c r="AA23" s="6">
        <f>'1'!AO23</f>
        <v>0.54933870980120247</v>
      </c>
      <c r="AB23" s="6">
        <f>'2'!AM23</f>
        <v>0.13413100809097847</v>
      </c>
      <c r="AC23" s="6">
        <f>'2'!AO23</f>
        <v>0.18341415696105554</v>
      </c>
      <c r="AD23" s="6">
        <f>'3'!M23</f>
        <v>0.45922007946830651</v>
      </c>
      <c r="AE23" s="6">
        <f>'8'!U22</f>
        <v>0.45761215252996978</v>
      </c>
      <c r="AF23" s="6">
        <f t="shared" si="6"/>
        <v>0.35074168392176497</v>
      </c>
      <c r="AG23" s="225">
        <f t="shared" si="7"/>
        <v>0.3967883397640759</v>
      </c>
      <c r="AH23" s="6">
        <f>'1'!AW23</f>
        <v>0.37878158769528342</v>
      </c>
      <c r="AI23" s="6">
        <f>'1'!AY23</f>
        <v>0.46575775419257259</v>
      </c>
      <c r="AJ23" s="6">
        <f>'2'!AW23</f>
        <v>0.17975281535432294</v>
      </c>
      <c r="AK23" s="6">
        <f>'2'!AY23</f>
        <v>0.26111894681897579</v>
      </c>
      <c r="AL23" s="6">
        <f>'3'!P23</f>
        <v>0.5610254585597918</v>
      </c>
      <c r="AM23" s="6">
        <f>'8'!Z22</f>
        <v>0.51539579490250542</v>
      </c>
      <c r="AN23" s="6">
        <f t="shared" si="8"/>
        <v>0.35797673265070395</v>
      </c>
      <c r="AO23" s="225">
        <f t="shared" si="9"/>
        <v>0.41409083197135127</v>
      </c>
      <c r="AP23" s="6">
        <f>'1'!BG23</f>
        <v>0.3936938010873135</v>
      </c>
      <c r="AQ23" s="6">
        <f>'1'!BI23</f>
        <v>0.48156335303852893</v>
      </c>
      <c r="AR23" s="6">
        <f>'2'!BG23</f>
        <v>0.24039396521366246</v>
      </c>
      <c r="AS23" s="6">
        <f>'2'!BI23</f>
        <v>0.35109389943765829</v>
      </c>
      <c r="AT23" s="6">
        <f>'3'!S23</f>
        <v>0.55746668770659957</v>
      </c>
      <c r="AU23" s="6">
        <f>'8'!AE22</f>
        <v>0.54281297594959932</v>
      </c>
      <c r="AV23" s="6">
        <f t="shared" si="10"/>
        <v>0.39230024741685843</v>
      </c>
      <c r="AW23" s="225">
        <f t="shared" si="11"/>
        <v>0.45849007614192888</v>
      </c>
      <c r="AX23" s="6">
        <f>'1'!BQ23</f>
        <v>0.51997633307178737</v>
      </c>
      <c r="AY23" s="6">
        <f>'1'!BS23</f>
        <v>0.60594713170570236</v>
      </c>
      <c r="AZ23" s="6">
        <f>'2'!BQ23</f>
        <v>0.24502655446664384</v>
      </c>
      <c r="BA23" s="6">
        <f>'2'!BS23</f>
        <v>0.3574502035707009</v>
      </c>
      <c r="BB23" s="6">
        <f>'3'!V23</f>
        <v>0.62702888065882878</v>
      </c>
      <c r="BC23" s="6">
        <f>'8'!AJ22</f>
        <v>0.56115136494338824</v>
      </c>
      <c r="BD23" s="6">
        <f t="shared" si="12"/>
        <v>0.44205141749393978</v>
      </c>
      <c r="BE23" s="225">
        <f t="shared" si="13"/>
        <v>0.50818290007326383</v>
      </c>
      <c r="BF23" s="6">
        <f>'1'!CA23</f>
        <v>0.44734532055085902</v>
      </c>
      <c r="BG23" s="6">
        <f>'1'!CC23</f>
        <v>0.5363787550560194</v>
      </c>
      <c r="BH23" s="6">
        <f>'2'!CA23</f>
        <v>0.25396414972792142</v>
      </c>
      <c r="BI23" s="6">
        <f>'2'!CC23</f>
        <v>0.36952888770028608</v>
      </c>
      <c r="BJ23" s="6">
        <f>'3'!Y23</f>
        <v>0.49220838609821332</v>
      </c>
      <c r="BK23" s="6">
        <f>'8'!AO22</f>
        <v>0.58038801357393144</v>
      </c>
      <c r="BL23" s="6">
        <f t="shared" si="14"/>
        <v>0.42723249461757068</v>
      </c>
      <c r="BM23" s="225">
        <f t="shared" si="15"/>
        <v>0.49543188544341232</v>
      </c>
      <c r="BN23" s="6">
        <f>'1'!CK23</f>
        <v>0.39077055952775469</v>
      </c>
      <c r="BO23" s="6">
        <f>'1'!CM23</f>
        <v>0.47848531756003604</v>
      </c>
      <c r="BP23" s="6">
        <f>'2'!CK23</f>
        <v>0.18429205168673024</v>
      </c>
      <c r="BQ23" s="6">
        <f>'2'!CM23</f>
        <v>0.26833425252102594</v>
      </c>
      <c r="BR23" s="6">
        <f>'3'!AB23</f>
        <v>0.52261856176137278</v>
      </c>
      <c r="BS23" s="6">
        <f>'8'!AT22</f>
        <v>0.68060461746719514</v>
      </c>
      <c r="BT23" s="6">
        <f t="shared" si="16"/>
        <v>0.41855574289389336</v>
      </c>
      <c r="BU23" s="225">
        <f t="shared" si="17"/>
        <v>0.47580806251608571</v>
      </c>
      <c r="BV23" s="6">
        <f>'1'!CU23</f>
        <v>0.52299030948354042</v>
      </c>
      <c r="BW23" s="6">
        <f>'1'!CW23</f>
        <v>0.60872838008882213</v>
      </c>
      <c r="BX23" s="6">
        <f>'2'!CU23</f>
        <v>0.18753199108784879</v>
      </c>
      <c r="BY23" s="6">
        <f>'2'!CW23</f>
        <v>0.27343245631651858</v>
      </c>
      <c r="BZ23" s="6">
        <f>'3'!AE23</f>
        <v>0.54314183544755767</v>
      </c>
      <c r="CA23" s="6">
        <f>'8'!AY22</f>
        <v>0.63485138568446531</v>
      </c>
      <c r="CB23" s="6">
        <f t="shared" si="18"/>
        <v>0.44845789541861819</v>
      </c>
      <c r="CC23" s="225">
        <f t="shared" si="19"/>
        <v>0.50567074069660201</v>
      </c>
      <c r="CD23" s="6">
        <f>'1'!DE23</f>
        <v>0.51544815323321702</v>
      </c>
      <c r="CE23" s="6">
        <f>'1'!DG23</f>
        <v>0.60175347139827073</v>
      </c>
      <c r="CF23" s="6">
        <f>'2'!DE23</f>
        <v>0.29662211078749656</v>
      </c>
      <c r="CG23" s="6">
        <f>'2'!DG23</f>
        <v>0.42409041432600825</v>
      </c>
      <c r="CH23" s="6">
        <f>'3'!AH23</f>
        <v>0.48197990777554206</v>
      </c>
      <c r="CI23" s="6">
        <f>'8'!BD22</f>
        <v>0.56765392370149947</v>
      </c>
      <c r="CJ23" s="6">
        <f t="shared" si="20"/>
        <v>0.45990806257407102</v>
      </c>
      <c r="CK23" s="225">
        <f t="shared" si="21"/>
        <v>0.53116593647525945</v>
      </c>
    </row>
    <row r="24" spans="1:89" x14ac:dyDescent="0.2">
      <c r="A24" s="1">
        <v>1999</v>
      </c>
      <c r="B24" s="6">
        <f>'1'!I24</f>
        <v>0.49525975557772139</v>
      </c>
      <c r="C24" s="6">
        <f>'1'!K24</f>
        <v>0.58283145236816025</v>
      </c>
      <c r="D24" s="6">
        <f>'2'!I24</f>
        <v>0.25974738016694571</v>
      </c>
      <c r="E24" s="6">
        <f>'2'!K24</f>
        <v>0.37721879535903852</v>
      </c>
      <c r="F24" s="6">
        <f>'3'!D24</f>
        <v>0.55043694325012682</v>
      </c>
      <c r="G24" s="6">
        <f>'8'!F23</f>
        <v>0.569797518250027</v>
      </c>
      <c r="H24" s="6">
        <f t="shared" si="0"/>
        <v>0.4416015513315647</v>
      </c>
      <c r="I24" s="225">
        <f t="shared" si="1"/>
        <v>0.50994925532574198</v>
      </c>
      <c r="J24" s="6">
        <f>'1'!S24</f>
        <v>0.37135186465861569</v>
      </c>
      <c r="K24" s="6">
        <f>'1'!U24</f>
        <v>0.45778521152669838</v>
      </c>
      <c r="L24" s="6">
        <f>'2'!S24</f>
        <v>0.24916241286476712</v>
      </c>
      <c r="M24" s="6">
        <f>'2'!U24</f>
        <v>0.36306940551360767</v>
      </c>
      <c r="N24" s="6">
        <f>'3'!G24</f>
        <v>0.32068792512113925</v>
      </c>
      <c r="O24" s="6">
        <f>'8'!K23</f>
        <v>0.4952895093831825</v>
      </c>
      <c r="P24" s="6">
        <f t="shared" si="2"/>
        <v>0.37193459563552178</v>
      </c>
      <c r="Q24" s="225">
        <f t="shared" si="3"/>
        <v>0.43871470880782953</v>
      </c>
      <c r="R24" s="6">
        <f>'1'!AC24</f>
        <v>0.40850971714475987</v>
      </c>
      <c r="S24" s="6">
        <f>'1'!AE24</f>
        <v>0.49701456602539967</v>
      </c>
      <c r="T24" s="6">
        <f>'2'!AC24</f>
        <v>0.13358419583221479</v>
      </c>
      <c r="U24" s="6">
        <f>'2'!AE24</f>
        <v>0.18241993198028825</v>
      </c>
      <c r="V24" s="6">
        <f>'3'!J24</f>
        <v>0.59779471751878765</v>
      </c>
      <c r="W24" s="6">
        <f>'8'!P23</f>
        <v>0.45113622706859902</v>
      </c>
      <c r="X24" s="6">
        <f t="shared" si="4"/>
        <v>0.33107671334852457</v>
      </c>
      <c r="Y24" s="225">
        <f t="shared" si="5"/>
        <v>0.37685690835809565</v>
      </c>
      <c r="Z24" s="6">
        <f>'1'!AM24</f>
        <v>0.48909806591045579</v>
      </c>
      <c r="AA24" s="6">
        <f>'1'!AO24</f>
        <v>0.57698156952473112</v>
      </c>
      <c r="AB24" s="6">
        <f>'2'!AM24</f>
        <v>0.14227915035431551</v>
      </c>
      <c r="AC24" s="6">
        <f>'2'!AO24</f>
        <v>0.19804003928321431</v>
      </c>
      <c r="AD24" s="6">
        <f>'3'!M24</f>
        <v>0.51400005307029772</v>
      </c>
      <c r="AE24" s="6">
        <f>'8'!U23</f>
        <v>0.52930503865790346</v>
      </c>
      <c r="AF24" s="6">
        <f t="shared" si="6"/>
        <v>0.38689408497422489</v>
      </c>
      <c r="AG24" s="225">
        <f t="shared" si="7"/>
        <v>0.43477554915528299</v>
      </c>
      <c r="AH24" s="6">
        <f>'1'!AW24</f>
        <v>0.41012437090448017</v>
      </c>
      <c r="AI24" s="6">
        <f>'1'!AY24</f>
        <v>0.49868359855435085</v>
      </c>
      <c r="AJ24" s="6">
        <f>'2'!AW24</f>
        <v>0.20049567151921546</v>
      </c>
      <c r="AK24" s="6">
        <f>'2'!AY24</f>
        <v>0.2934146345333406</v>
      </c>
      <c r="AL24" s="6">
        <f>'3'!P24</f>
        <v>0.53267386248831206</v>
      </c>
      <c r="AM24" s="6">
        <f>'8'!Z23</f>
        <v>0.51282553034876455</v>
      </c>
      <c r="AN24" s="6">
        <f t="shared" si="8"/>
        <v>0.37448185759082003</v>
      </c>
      <c r="AO24" s="225">
        <f t="shared" si="9"/>
        <v>0.43497458781215198</v>
      </c>
      <c r="AP24" s="6">
        <f>'1'!BG24</f>
        <v>0.40962599783136378</v>
      </c>
      <c r="AQ24" s="6">
        <f>'1'!BI24</f>
        <v>0.4981687491214844</v>
      </c>
      <c r="AR24" s="6">
        <f>'2'!BG24</f>
        <v>0.25304578855339044</v>
      </c>
      <c r="AS24" s="6">
        <f>'2'!BI24</f>
        <v>0.36829876275425033</v>
      </c>
      <c r="AT24" s="6">
        <f>'3'!S24</f>
        <v>0.57993755504365674</v>
      </c>
      <c r="AU24" s="6">
        <f>'8'!AE23</f>
        <v>0.54823082622265729</v>
      </c>
      <c r="AV24" s="6">
        <f t="shared" si="10"/>
        <v>0.40363420420247048</v>
      </c>
      <c r="AW24" s="225">
        <f t="shared" si="11"/>
        <v>0.47156611269946397</v>
      </c>
      <c r="AX24" s="6">
        <f>'1'!BQ24</f>
        <v>0.54678347379625292</v>
      </c>
      <c r="AY24" s="6">
        <f>'1'!BS24</f>
        <v>0.63040731175028486</v>
      </c>
      <c r="AZ24" s="6">
        <f>'2'!BQ24</f>
        <v>0.25669535973309576</v>
      </c>
      <c r="BA24" s="6">
        <f>'2'!BS24</f>
        <v>0.3731726617750542</v>
      </c>
      <c r="BB24" s="6">
        <f>'3'!V24</f>
        <v>0.59796323757064196</v>
      </c>
      <c r="BC24" s="6">
        <f>'8'!AJ23</f>
        <v>0.56936511423894032</v>
      </c>
      <c r="BD24" s="6">
        <f t="shared" si="12"/>
        <v>0.45761464925609635</v>
      </c>
      <c r="BE24" s="225">
        <f t="shared" si="13"/>
        <v>0.5243150292547597</v>
      </c>
      <c r="BF24" s="6">
        <f>'1'!CA24</f>
        <v>0.46151835474822472</v>
      </c>
      <c r="BG24" s="6">
        <f>'1'!CC24</f>
        <v>0.5503538672251963</v>
      </c>
      <c r="BH24" s="6">
        <f>'2'!CA24</f>
        <v>0.26080249914275</v>
      </c>
      <c r="BI24" s="6">
        <f>'2'!CC24</f>
        <v>0.37861135766278003</v>
      </c>
      <c r="BJ24" s="6">
        <f>'3'!Y24</f>
        <v>0.56624630645842156</v>
      </c>
      <c r="BK24" s="6">
        <f>'8'!AO23</f>
        <v>0.5445297077983271</v>
      </c>
      <c r="BL24" s="6">
        <f t="shared" si="14"/>
        <v>0.42228352056310059</v>
      </c>
      <c r="BM24" s="225">
        <f t="shared" si="15"/>
        <v>0.49116497756210115</v>
      </c>
      <c r="BN24" s="6">
        <f>'1'!CK24</f>
        <v>0.40394845242378302</v>
      </c>
      <c r="BO24" s="6">
        <f>'1'!CM24</f>
        <v>0.49228402682549632</v>
      </c>
      <c r="BP24" s="6">
        <f>'2'!CK24</f>
        <v>0.21091551276901643</v>
      </c>
      <c r="BQ24" s="6">
        <f>'2'!CM24</f>
        <v>0.30901337557724262</v>
      </c>
      <c r="BR24" s="6">
        <f>'3'!AB24</f>
        <v>0.57729055488918257</v>
      </c>
      <c r="BS24" s="6">
        <f>'8'!AT23</f>
        <v>0.6038798653317291</v>
      </c>
      <c r="BT24" s="6">
        <f t="shared" si="16"/>
        <v>0.40624794350817622</v>
      </c>
      <c r="BU24" s="225">
        <f t="shared" si="17"/>
        <v>0.468392422578156</v>
      </c>
      <c r="BV24" s="6">
        <f>'1'!CU24</f>
        <v>0.53858439494049026</v>
      </c>
      <c r="BW24" s="6">
        <f>'1'!CW24</f>
        <v>0.62299167317630932</v>
      </c>
      <c r="BX24" s="6">
        <f>'2'!CU24</f>
        <v>0.22880663976136384</v>
      </c>
      <c r="BY24" s="6">
        <f>'2'!CW24</f>
        <v>0.33489823477119679</v>
      </c>
      <c r="BZ24" s="6">
        <f>'3'!AE24</f>
        <v>0.58201693622683393</v>
      </c>
      <c r="CA24" s="6">
        <f>'8'!AY23</f>
        <v>0.65263129724967128</v>
      </c>
      <c r="CB24" s="6">
        <f t="shared" si="18"/>
        <v>0.47334077731717511</v>
      </c>
      <c r="CC24" s="225">
        <f t="shared" si="19"/>
        <v>0.53684040173239245</v>
      </c>
      <c r="CD24" s="6">
        <f>'1'!DE24</f>
        <v>0.53504507823985137</v>
      </c>
      <c r="CE24" s="6">
        <f>'1'!DG24</f>
        <v>0.61977284873892224</v>
      </c>
      <c r="CF24" s="6">
        <f>'2'!DE24</f>
        <v>0.32059956256315786</v>
      </c>
      <c r="CG24" s="6">
        <f>'2'!DG24</f>
        <v>0.45273938114938922</v>
      </c>
      <c r="CH24" s="6">
        <f>'3'!AH24</f>
        <v>0.44063380915311795</v>
      </c>
      <c r="CI24" s="6">
        <f>'8'!BD23</f>
        <v>0.57873055913401006</v>
      </c>
      <c r="CJ24" s="6">
        <f t="shared" si="20"/>
        <v>0.47812506664567306</v>
      </c>
      <c r="CK24" s="225">
        <f t="shared" si="21"/>
        <v>0.55041426300744056</v>
      </c>
    </row>
    <row r="25" spans="1:89" x14ac:dyDescent="0.2">
      <c r="A25" s="1">
        <v>2000</v>
      </c>
      <c r="B25" s="6">
        <f>'1'!I25</f>
        <v>0.53010355120299757</v>
      </c>
      <c r="C25" s="6">
        <f>'1'!K25</f>
        <v>0.61526074734498959</v>
      </c>
      <c r="D25" s="6">
        <f>'2'!I25</f>
        <v>0.29510830936646437</v>
      </c>
      <c r="E25" s="6">
        <f>'2'!K25</f>
        <v>0.42223561406243698</v>
      </c>
      <c r="F25" s="6">
        <f>'3'!D25</f>
        <v>0.53116888196541501</v>
      </c>
      <c r="G25" s="6">
        <f>'8'!F24</f>
        <v>0.58175500525749679</v>
      </c>
      <c r="H25" s="6">
        <f t="shared" si="0"/>
        <v>0.46898895527565293</v>
      </c>
      <c r="I25" s="225">
        <f t="shared" si="1"/>
        <v>0.53975045555497447</v>
      </c>
      <c r="J25" s="6">
        <f>'1'!S25</f>
        <v>0.40335186775601689</v>
      </c>
      <c r="K25" s="6">
        <f>'1'!U25</f>
        <v>0.49166358333558202</v>
      </c>
      <c r="L25" s="6">
        <f>'2'!S25</f>
        <v>0.33942335882627861</v>
      </c>
      <c r="M25" s="6">
        <f>'2'!U25</f>
        <v>0.47432229103171136</v>
      </c>
      <c r="N25" s="6">
        <f>'3'!G25</f>
        <v>0.35414107132705719</v>
      </c>
      <c r="O25" s="6">
        <f>'8'!K24</f>
        <v>0.46923023454398627</v>
      </c>
      <c r="P25" s="6">
        <f t="shared" si="2"/>
        <v>0.40400182037542726</v>
      </c>
      <c r="Q25" s="225">
        <f t="shared" si="3"/>
        <v>0.47840536963709318</v>
      </c>
      <c r="R25" s="6">
        <f>'1'!AC25</f>
        <v>0.43204745970480818</v>
      </c>
      <c r="S25" s="6">
        <f>'1'!AE25</f>
        <v>0.52106383491016461</v>
      </c>
      <c r="T25" s="6">
        <f>'2'!AC25</f>
        <v>0.13430052496384554</v>
      </c>
      <c r="U25" s="6">
        <f>'2'!AE25</f>
        <v>0.1837220464538924</v>
      </c>
      <c r="V25" s="6">
        <f>'3'!J25</f>
        <v>0.56901402090113151</v>
      </c>
      <c r="W25" s="6">
        <f>'8'!P24</f>
        <v>0.50117249380614681</v>
      </c>
      <c r="X25" s="6">
        <f t="shared" si="4"/>
        <v>0.35584015949160014</v>
      </c>
      <c r="Y25" s="225">
        <f t="shared" si="5"/>
        <v>0.40198612505673464</v>
      </c>
      <c r="Z25" s="6">
        <f>'1'!AM25</f>
        <v>0.51298498265490988</v>
      </c>
      <c r="AA25" s="6">
        <f>'1'!AO25</f>
        <v>0.59946458973121397</v>
      </c>
      <c r="AB25" s="6">
        <f>'2'!AM25</f>
        <v>0.16481087432527713</v>
      </c>
      <c r="AC25" s="6">
        <f>'2'!AO25</f>
        <v>0.23674521409404578</v>
      </c>
      <c r="AD25" s="6">
        <f>'3'!M25</f>
        <v>0.51827533719829288</v>
      </c>
      <c r="AE25" s="6">
        <f>'8'!U24</f>
        <v>0.49761205224641142</v>
      </c>
      <c r="AF25" s="6">
        <f t="shared" si="6"/>
        <v>0.39180263640886609</v>
      </c>
      <c r="AG25" s="225">
        <f t="shared" si="7"/>
        <v>0.44460728535722377</v>
      </c>
      <c r="AH25" s="6">
        <f>'1'!AW25</f>
        <v>0.430875641668656</v>
      </c>
      <c r="AI25" s="6">
        <f>'1'!AY25</f>
        <v>0.51988062448960048</v>
      </c>
      <c r="AJ25" s="6">
        <f>'2'!AW25</f>
        <v>0.2171545321018104</v>
      </c>
      <c r="AK25" s="6">
        <f>'2'!AY25</f>
        <v>0.31816551362516871</v>
      </c>
      <c r="AL25" s="6">
        <f>'3'!P25</f>
        <v>0.56046255722247584</v>
      </c>
      <c r="AM25" s="6">
        <f>'8'!Z24</f>
        <v>0.52663437203921559</v>
      </c>
      <c r="AN25" s="6">
        <f t="shared" si="8"/>
        <v>0.39155484860322726</v>
      </c>
      <c r="AO25" s="225">
        <f t="shared" si="9"/>
        <v>0.45489350338466156</v>
      </c>
      <c r="AP25" s="6">
        <f>'1'!BG25</f>
        <v>0.44382129621927957</v>
      </c>
      <c r="AQ25" s="6">
        <f>'1'!BI25</f>
        <v>0.53287229001787839</v>
      </c>
      <c r="AR25" s="6">
        <f>'2'!BG25</f>
        <v>0.26576230544485951</v>
      </c>
      <c r="AS25" s="6">
        <f>'2'!BI25</f>
        <v>0.38511503400910885</v>
      </c>
      <c r="AT25" s="6">
        <f>'3'!S25</f>
        <v>0.5313092510054892</v>
      </c>
      <c r="AU25" s="6">
        <f>'8'!AE24</f>
        <v>0.55488379378223873</v>
      </c>
      <c r="AV25" s="6">
        <f t="shared" si="10"/>
        <v>0.42148913181545922</v>
      </c>
      <c r="AW25" s="225">
        <f t="shared" si="11"/>
        <v>0.49095703926974199</v>
      </c>
      <c r="AX25" s="6">
        <f>'1'!BQ25</f>
        <v>0.58170432950525031</v>
      </c>
      <c r="AY25" s="6">
        <f>'1'!BS25</f>
        <v>0.6613681973346226</v>
      </c>
      <c r="AZ25" s="6">
        <f>'2'!BQ25</f>
        <v>0.26841172228435373</v>
      </c>
      <c r="BA25" s="6">
        <f>'2'!BS25</f>
        <v>0.3885608845445902</v>
      </c>
      <c r="BB25" s="6">
        <f>'3'!V25</f>
        <v>0.60059752217845297</v>
      </c>
      <c r="BC25" s="6">
        <f>'8'!AJ24</f>
        <v>0.58317062889522231</v>
      </c>
      <c r="BD25" s="6">
        <f t="shared" si="12"/>
        <v>0.47776222689494213</v>
      </c>
      <c r="BE25" s="225">
        <f t="shared" si="13"/>
        <v>0.54436657025814505</v>
      </c>
      <c r="BF25" s="6">
        <f>'1'!CA25</f>
        <v>0.48364812263298085</v>
      </c>
      <c r="BG25" s="6">
        <f>'1'!CC25</f>
        <v>0.57177768865670886</v>
      </c>
      <c r="BH25" s="6">
        <f>'2'!CA25</f>
        <v>0.27267290760506718</v>
      </c>
      <c r="BI25" s="6">
        <f>'2'!CC25</f>
        <v>0.3940624165129879</v>
      </c>
      <c r="BJ25" s="6">
        <f>'3'!Y25</f>
        <v>0.49800372871816545</v>
      </c>
      <c r="BK25" s="6">
        <f>'8'!AO24</f>
        <v>0.54632031438592499</v>
      </c>
      <c r="BL25" s="6">
        <f t="shared" si="14"/>
        <v>0.43421378154132434</v>
      </c>
      <c r="BM25" s="225">
        <f t="shared" si="15"/>
        <v>0.50405347318520721</v>
      </c>
      <c r="BN25" s="6">
        <f>'1'!CK25</f>
        <v>0.43496672020598859</v>
      </c>
      <c r="BO25" s="6">
        <f>'1'!CM25</f>
        <v>0.52400518149380793</v>
      </c>
      <c r="BP25" s="6">
        <f>'2'!CK25</f>
        <v>0.27527868316366166</v>
      </c>
      <c r="BQ25" s="6">
        <f>'2'!CM25</f>
        <v>0.39740234309835876</v>
      </c>
      <c r="BR25" s="6">
        <f>'3'!AB25</f>
        <v>0.45864448966493415</v>
      </c>
      <c r="BS25" s="6">
        <f>'8'!AT24</f>
        <v>0.58724882797849154</v>
      </c>
      <c r="BT25" s="6">
        <f t="shared" si="16"/>
        <v>0.43249807711604732</v>
      </c>
      <c r="BU25" s="225">
        <f t="shared" si="17"/>
        <v>0.50288545085688607</v>
      </c>
      <c r="BV25" s="6">
        <f>'1'!CU25</f>
        <v>0.58465409317848027</v>
      </c>
      <c r="BW25" s="6">
        <f>'1'!CW25</f>
        <v>0.66393851817021232</v>
      </c>
      <c r="BX25" s="6">
        <f>'2'!CU25</f>
        <v>0.34270408364814203</v>
      </c>
      <c r="BY25" s="6">
        <f>'2'!CW25</f>
        <v>0.47800680653364741</v>
      </c>
      <c r="BZ25" s="6">
        <f>'3'!AE25</f>
        <v>0.58353081569348775</v>
      </c>
      <c r="CA25" s="6">
        <f>'8'!AY24</f>
        <v>0.65094978083678234</v>
      </c>
      <c r="CB25" s="6">
        <f t="shared" si="18"/>
        <v>0.5261026525544682</v>
      </c>
      <c r="CC25" s="225">
        <f t="shared" si="19"/>
        <v>0.59763170184688075</v>
      </c>
      <c r="CD25" s="6">
        <f>'1'!DE25</f>
        <v>0.57268724370707602</v>
      </c>
      <c r="CE25" s="6">
        <f>'1'!DG25</f>
        <v>0.65346829411265261</v>
      </c>
      <c r="CF25" s="6">
        <f>'2'!DE25</f>
        <v>0.36358704965158911</v>
      </c>
      <c r="CG25" s="6">
        <f>'2'!DG25</f>
        <v>0.50095125847438604</v>
      </c>
      <c r="CH25" s="6">
        <f>'3'!AH25</f>
        <v>0.41463019831026393</v>
      </c>
      <c r="CI25" s="6">
        <f>'8'!BD24</f>
        <v>0.61871527700861262</v>
      </c>
      <c r="CJ25" s="6">
        <f t="shared" si="20"/>
        <v>0.5183298567890926</v>
      </c>
      <c r="CK25" s="225">
        <f t="shared" si="21"/>
        <v>0.59104494319855039</v>
      </c>
    </row>
    <row r="26" spans="1:89" x14ac:dyDescent="0.2">
      <c r="A26" s="1">
        <v>2001</v>
      </c>
      <c r="B26" s="6">
        <f>'1'!I26</f>
        <v>0.54863079468279319</v>
      </c>
      <c r="C26" s="6">
        <f>'1'!K26</f>
        <v>0.63207027832469254</v>
      </c>
      <c r="D26" s="6">
        <f>'2'!I26</f>
        <v>0.28491804624540162</v>
      </c>
      <c r="E26" s="6">
        <f>'2'!K26</f>
        <v>0.40960061181735424</v>
      </c>
      <c r="F26" s="6">
        <f>'3'!D26</f>
        <v>0.55127130411461889</v>
      </c>
      <c r="G26" s="6">
        <f>'8'!F25</f>
        <v>0.58168242647802593</v>
      </c>
      <c r="H26" s="6">
        <f t="shared" si="0"/>
        <v>0.47174375580207356</v>
      </c>
      <c r="I26" s="225">
        <f t="shared" si="1"/>
        <v>0.54111777220669088</v>
      </c>
      <c r="J26" s="6">
        <f>'1'!S26</f>
        <v>0.43128953658019503</v>
      </c>
      <c r="K26" s="6">
        <f>'1'!U26</f>
        <v>0.52029870904650932</v>
      </c>
      <c r="L26" s="6">
        <f>'2'!S26</f>
        <v>0.32092371791174612</v>
      </c>
      <c r="M26" s="6">
        <f>'2'!U26</f>
        <v>0.45311760038053672</v>
      </c>
      <c r="N26" s="6">
        <f>'3'!G26</f>
        <v>0.43881419139909328</v>
      </c>
      <c r="O26" s="6">
        <f>'8'!K25</f>
        <v>0.51382408420261705</v>
      </c>
      <c r="P26" s="6">
        <f t="shared" si="2"/>
        <v>0.42201244623151934</v>
      </c>
      <c r="Q26" s="225">
        <f t="shared" si="3"/>
        <v>0.49574679787655435</v>
      </c>
      <c r="R26" s="6">
        <f>'1'!AC26</f>
        <v>0.46755619385086961</v>
      </c>
      <c r="S26" s="6">
        <f>'1'!AE26</f>
        <v>0.55624644727075279</v>
      </c>
      <c r="T26" s="6">
        <f>'2'!AC26</f>
        <v>0.14744370537906232</v>
      </c>
      <c r="U26" s="6">
        <f>'2'!AE26</f>
        <v>0.20713166282977913</v>
      </c>
      <c r="V26" s="6">
        <f>'3'!J26</f>
        <v>0.61301003941610843</v>
      </c>
      <c r="W26" s="6">
        <f>'8'!P25</f>
        <v>0.46686839066429037</v>
      </c>
      <c r="X26" s="6">
        <f t="shared" si="4"/>
        <v>0.36062276329807408</v>
      </c>
      <c r="Y26" s="225">
        <f t="shared" si="5"/>
        <v>0.41008216692160743</v>
      </c>
      <c r="Z26" s="6">
        <f>'1'!AM26</f>
        <v>0.52362358412746435</v>
      </c>
      <c r="AA26" s="6">
        <f>'1'!AO26</f>
        <v>0.60931173773674163</v>
      </c>
      <c r="AB26" s="6">
        <f>'2'!AM26</f>
        <v>0.16626432597820148</v>
      </c>
      <c r="AC26" s="6">
        <f>'2'!AO26</f>
        <v>0.23915944340607101</v>
      </c>
      <c r="AD26" s="6">
        <f>'3'!M26</f>
        <v>0.51230489778481714</v>
      </c>
      <c r="AE26" s="6">
        <f>'8'!U25</f>
        <v>0.50276927756383161</v>
      </c>
      <c r="AF26" s="6">
        <f t="shared" si="6"/>
        <v>0.39755239588983243</v>
      </c>
      <c r="AG26" s="225">
        <f t="shared" si="7"/>
        <v>0.45041348623554806</v>
      </c>
      <c r="AH26" s="6">
        <f>'1'!AW26</f>
        <v>0.43701879531790488</v>
      </c>
      <c r="AI26" s="6">
        <f>'1'!AY26</f>
        <v>0.52606742776442317</v>
      </c>
      <c r="AJ26" s="6">
        <f>'2'!AW26</f>
        <v>0.20214775219034306</v>
      </c>
      <c r="AK26" s="6">
        <f>'2'!AY26</f>
        <v>0.29591465930788446</v>
      </c>
      <c r="AL26" s="6">
        <f>'3'!P26</f>
        <v>0.57508190066411968</v>
      </c>
      <c r="AM26" s="6">
        <f>'8'!Z25</f>
        <v>0.48405710445590866</v>
      </c>
      <c r="AN26" s="6">
        <f t="shared" si="8"/>
        <v>0.37440788398805225</v>
      </c>
      <c r="AO26" s="225">
        <f t="shared" si="9"/>
        <v>0.43534639717607204</v>
      </c>
      <c r="AP26" s="6">
        <f>'1'!BG26</f>
        <v>0.46659463777880944</v>
      </c>
      <c r="AQ26" s="6">
        <f>'1'!BI26</f>
        <v>0.55531043045516204</v>
      </c>
      <c r="AR26" s="6">
        <f>'2'!BG26</f>
        <v>0.26381723058412604</v>
      </c>
      <c r="AS26" s="6">
        <f>'2'!BI26</f>
        <v>0.38257277955357544</v>
      </c>
      <c r="AT26" s="6">
        <f>'3'!S26</f>
        <v>0.56314216386961891</v>
      </c>
      <c r="AU26" s="6">
        <f>'8'!AE25</f>
        <v>0.57062339774571436</v>
      </c>
      <c r="AV26" s="6">
        <f t="shared" si="10"/>
        <v>0.43367842203621665</v>
      </c>
      <c r="AW26" s="225">
        <f t="shared" si="11"/>
        <v>0.50283553591815056</v>
      </c>
      <c r="AX26" s="6">
        <f>'1'!BQ26</f>
        <v>0.59627429274534438</v>
      </c>
      <c r="AY26" s="6">
        <f>'1'!BS26</f>
        <v>0.67399785376410515</v>
      </c>
      <c r="AZ26" s="6">
        <f>'2'!BQ26</f>
        <v>0.26731651171607806</v>
      </c>
      <c r="BA26" s="6">
        <f>'2'!BS26</f>
        <v>0.3871388103435548</v>
      </c>
      <c r="BB26" s="6">
        <f>'3'!V26</f>
        <v>0.62441007173644403</v>
      </c>
      <c r="BC26" s="6">
        <f>'8'!AJ25</f>
        <v>0.57720798535129447</v>
      </c>
      <c r="BD26" s="6">
        <f t="shared" si="12"/>
        <v>0.48026626327090566</v>
      </c>
      <c r="BE26" s="225">
        <f t="shared" si="13"/>
        <v>0.54611488315298473</v>
      </c>
      <c r="BF26" s="6">
        <f>'1'!CA26</f>
        <v>0.50153733289412183</v>
      </c>
      <c r="BG26" s="6">
        <f>'1'!CC26</f>
        <v>0.58875510418832011</v>
      </c>
      <c r="BH26" s="6">
        <f>'2'!CA26</f>
        <v>0.26381165236700727</v>
      </c>
      <c r="BI26" s="6">
        <f>'2'!CC26</f>
        <v>0.38256547341348107</v>
      </c>
      <c r="BJ26" s="6">
        <f>'3'!Y26</f>
        <v>0.47543794850147769</v>
      </c>
      <c r="BK26" s="6">
        <f>'8'!AO25</f>
        <v>0.53635804400508413</v>
      </c>
      <c r="BL26" s="6">
        <f t="shared" si="14"/>
        <v>0.43390234308873771</v>
      </c>
      <c r="BM26" s="225">
        <f t="shared" si="15"/>
        <v>0.50255954053562846</v>
      </c>
      <c r="BN26" s="6">
        <f>'1'!CK26</f>
        <v>0.46401526101827745</v>
      </c>
      <c r="BO26" s="6">
        <f>'1'!CM26</f>
        <v>0.55279506833196757</v>
      </c>
      <c r="BP26" s="6">
        <f>'2'!CK26</f>
        <v>0.22284484339570415</v>
      </c>
      <c r="BQ26" s="6">
        <f>'2'!CM26</f>
        <v>0.32639442260721968</v>
      </c>
      <c r="BR26" s="6">
        <f>'3'!AB26</f>
        <v>0.53559032189059064</v>
      </c>
      <c r="BS26" s="6">
        <f>'8'!AT25</f>
        <v>0.59629356278088508</v>
      </c>
      <c r="BT26" s="6">
        <f t="shared" si="16"/>
        <v>0.42771788906495556</v>
      </c>
      <c r="BU26" s="225">
        <f t="shared" si="17"/>
        <v>0.49182768457335752</v>
      </c>
      <c r="BV26" s="6">
        <f>'1'!CU26</f>
        <v>0.61293095952381549</v>
      </c>
      <c r="BW26" s="6">
        <f>'1'!CW26</f>
        <v>0.6882366422793541</v>
      </c>
      <c r="BX26" s="6">
        <f>'2'!CU26</f>
        <v>0.33050525585370566</v>
      </c>
      <c r="BY26" s="6">
        <f>'2'!CW26</f>
        <v>0.46419234573886947</v>
      </c>
      <c r="BZ26" s="6">
        <f>'3'!AE26</f>
        <v>0.59402600209865553</v>
      </c>
      <c r="CA26" s="6">
        <f>'8'!AY25</f>
        <v>0.66943876642878453</v>
      </c>
      <c r="CB26" s="6">
        <f t="shared" si="18"/>
        <v>0.53762499393543528</v>
      </c>
      <c r="CC26" s="225">
        <f t="shared" si="19"/>
        <v>0.60728925148233603</v>
      </c>
      <c r="CD26" s="6">
        <f>'1'!DE26</f>
        <v>0.584608063298662</v>
      </c>
      <c r="CE26" s="6">
        <f>'1'!DG26</f>
        <v>0.66389846189198787</v>
      </c>
      <c r="CF26" s="6">
        <f>'2'!DE26</f>
        <v>0.34968850121202727</v>
      </c>
      <c r="CG26" s="6">
        <f>'2'!DG26</f>
        <v>0.48577735792200588</v>
      </c>
      <c r="CH26" s="6">
        <f>'3'!AH26</f>
        <v>0.37787281219431679</v>
      </c>
      <c r="CI26" s="6">
        <f>'8'!BD25</f>
        <v>0.59123507803088104</v>
      </c>
      <c r="CJ26" s="6">
        <f t="shared" si="20"/>
        <v>0.50851054751385683</v>
      </c>
      <c r="CK26" s="225">
        <f t="shared" si="21"/>
        <v>0.58030363261495832</v>
      </c>
    </row>
    <row r="27" spans="1:89" x14ac:dyDescent="0.2">
      <c r="A27" s="1">
        <v>2002</v>
      </c>
      <c r="B27" s="6">
        <f>'1'!I27</f>
        <v>0.5615283203088407</v>
      </c>
      <c r="C27" s="6">
        <f>'1'!K27</f>
        <v>0.64360150270109373</v>
      </c>
      <c r="D27" s="6">
        <f>'2'!I27</f>
        <v>0.2759263387225836</v>
      </c>
      <c r="E27" s="6">
        <f>'2'!K27</f>
        <v>0.39822963323518556</v>
      </c>
      <c r="F27" s="6">
        <f>'3'!D27</f>
        <v>0.54140550818566691</v>
      </c>
      <c r="G27" s="6">
        <f>'8'!F26</f>
        <v>0.55318411934980793</v>
      </c>
      <c r="H27" s="6">
        <f t="shared" si="0"/>
        <v>0.46354625946041073</v>
      </c>
      <c r="I27" s="225">
        <f t="shared" si="1"/>
        <v>0.53167175176202908</v>
      </c>
      <c r="J27" s="6">
        <f>'1'!S27</f>
        <v>0.45783185506329011</v>
      </c>
      <c r="K27" s="6">
        <f>'1'!U27</f>
        <v>0.54673828214335207</v>
      </c>
      <c r="L27" s="6">
        <f>'2'!S27</f>
        <v>0.36201563121381347</v>
      </c>
      <c r="M27" s="6">
        <f>'2'!U27</f>
        <v>0.49925448955843299</v>
      </c>
      <c r="N27" s="6">
        <f>'3'!G27</f>
        <v>0.35216877519539602</v>
      </c>
      <c r="O27" s="6">
        <f>'8'!K26</f>
        <v>0.50584399115454137</v>
      </c>
      <c r="P27" s="6">
        <f t="shared" si="2"/>
        <v>0.44189715914388161</v>
      </c>
      <c r="Q27" s="225">
        <f t="shared" si="3"/>
        <v>0.51727892095210881</v>
      </c>
      <c r="R27" s="6">
        <f>'1'!AC27</f>
        <v>0.46981227791438868</v>
      </c>
      <c r="S27" s="6">
        <f>'1'!AE27</f>
        <v>0.55843905063961841</v>
      </c>
      <c r="T27" s="6">
        <f>'2'!AC27</f>
        <v>0.15133388480182136</v>
      </c>
      <c r="U27" s="6">
        <f>'2'!AE27</f>
        <v>0.21389132424301893</v>
      </c>
      <c r="V27" s="6">
        <f>'3'!J27</f>
        <v>0.66076753225336149</v>
      </c>
      <c r="W27" s="6">
        <f>'8'!P26</f>
        <v>0.51905468833267654</v>
      </c>
      <c r="X27" s="6">
        <f t="shared" si="4"/>
        <v>0.38006695034962884</v>
      </c>
      <c r="Y27" s="225">
        <f t="shared" si="5"/>
        <v>0.43046168773843796</v>
      </c>
      <c r="Z27" s="6">
        <f>'1'!AM27</f>
        <v>0.5478159505742578</v>
      </c>
      <c r="AA27" s="6">
        <f>'1'!AO27</f>
        <v>0.63133710529052778</v>
      </c>
      <c r="AB27" s="6">
        <f>'2'!AM27</f>
        <v>0.15579184837557505</v>
      </c>
      <c r="AC27" s="6">
        <f>'2'!AO27</f>
        <v>0.22154638543066854</v>
      </c>
      <c r="AD27" s="6">
        <f>'3'!M27</f>
        <v>0.50361489004259674</v>
      </c>
      <c r="AE27" s="6">
        <f>'8'!U26</f>
        <v>0.45266324889481196</v>
      </c>
      <c r="AF27" s="6">
        <f t="shared" si="6"/>
        <v>0.38542368261488158</v>
      </c>
      <c r="AG27" s="225">
        <f t="shared" si="7"/>
        <v>0.43518224653866944</v>
      </c>
      <c r="AH27" s="6">
        <f>'1'!AW27</f>
        <v>0.45183495033219562</v>
      </c>
      <c r="AI27" s="6">
        <f>'1'!AY27</f>
        <v>0.54082763294015335</v>
      </c>
      <c r="AJ27" s="6">
        <f>'2'!AW27</f>
        <v>0.18606763465111401</v>
      </c>
      <c r="AK27" s="6">
        <f>'2'!AY27</f>
        <v>0.27113350662480556</v>
      </c>
      <c r="AL27" s="6">
        <f>'3'!P27</f>
        <v>0.50486928281505583</v>
      </c>
      <c r="AM27" s="6">
        <f>'8'!Z26</f>
        <v>0.50264032999732078</v>
      </c>
      <c r="AN27" s="6">
        <f t="shared" si="8"/>
        <v>0.38018097166021009</v>
      </c>
      <c r="AO27" s="225">
        <f t="shared" si="9"/>
        <v>0.43820048985409321</v>
      </c>
      <c r="AP27" s="6">
        <f>'1'!BG27</f>
        <v>0.47836042593535666</v>
      </c>
      <c r="AQ27" s="6">
        <f>'1'!BI27</f>
        <v>0.56670175883960072</v>
      </c>
      <c r="AR27" s="6">
        <f>'2'!BG27</f>
        <v>0.26064500478459929</v>
      </c>
      <c r="AS27" s="6">
        <f>'2'!BI27</f>
        <v>0.37840369635974386</v>
      </c>
      <c r="AT27" s="6">
        <f>'3'!S27</f>
        <v>0.56106039174127564</v>
      </c>
      <c r="AU27" s="6">
        <f>'8'!AE26</f>
        <v>0.55722773780407586</v>
      </c>
      <c r="AV27" s="6">
        <f t="shared" si="10"/>
        <v>0.43207772284134394</v>
      </c>
      <c r="AW27" s="225">
        <f t="shared" si="11"/>
        <v>0.5007777310011402</v>
      </c>
      <c r="AX27" s="6">
        <f>'1'!BQ27</f>
        <v>0.60970803449521827</v>
      </c>
      <c r="AY27" s="6">
        <f>'1'!BS27</f>
        <v>0.68549790346260597</v>
      </c>
      <c r="AZ27" s="6">
        <f>'2'!BQ27</f>
        <v>0.26714121439715138</v>
      </c>
      <c r="BA27" s="6">
        <f>'2'!BS27</f>
        <v>0.38691088708396143</v>
      </c>
      <c r="BB27" s="6">
        <f>'3'!V27</f>
        <v>0.5957566549318738</v>
      </c>
      <c r="BC27" s="6">
        <f>'8'!AJ26</f>
        <v>0.53700145697088608</v>
      </c>
      <c r="BD27" s="6">
        <f t="shared" si="12"/>
        <v>0.47128356862108522</v>
      </c>
      <c r="BE27" s="225">
        <f t="shared" si="13"/>
        <v>0.53647008250581785</v>
      </c>
      <c r="BF27" s="6">
        <f>'1'!CA27</f>
        <v>0.51318328881263242</v>
      </c>
      <c r="BG27" s="6">
        <f>'1'!CC27</f>
        <v>0.59964906527252215</v>
      </c>
      <c r="BH27" s="6">
        <f>'2'!CA27</f>
        <v>0.26163704113233099</v>
      </c>
      <c r="BI27" s="6">
        <f>'2'!CC27</f>
        <v>0.37971054694217593</v>
      </c>
      <c r="BJ27" s="6">
        <f>'3'!Y27</f>
        <v>0.4439812860560014</v>
      </c>
      <c r="BK27" s="6">
        <f>'8'!AO26</f>
        <v>0.55359249657551679</v>
      </c>
      <c r="BL27" s="6">
        <f t="shared" si="14"/>
        <v>0.44280427550682672</v>
      </c>
      <c r="BM27" s="225">
        <f t="shared" si="15"/>
        <v>0.51098403626340494</v>
      </c>
      <c r="BN27" s="6">
        <f>'1'!CK27</f>
        <v>0.4792391571015866</v>
      </c>
      <c r="BO27" s="6">
        <f>'1'!CM27</f>
        <v>0.56754715011106383</v>
      </c>
      <c r="BP27" s="6">
        <f>'2'!CK27</f>
        <v>0.20936341964840291</v>
      </c>
      <c r="BQ27" s="6">
        <f>'2'!CM27</f>
        <v>0.30671504309678577</v>
      </c>
      <c r="BR27" s="6">
        <f>'3'!AB27</f>
        <v>0.53332050635558204</v>
      </c>
      <c r="BS27" s="6">
        <f>'8'!AT26</f>
        <v>0.57444112460312902</v>
      </c>
      <c r="BT27" s="6">
        <f t="shared" si="16"/>
        <v>0.42101456711770613</v>
      </c>
      <c r="BU27" s="225">
        <f t="shared" si="17"/>
        <v>0.48290110593699281</v>
      </c>
      <c r="BV27" s="6">
        <f>'1'!CU27</f>
        <v>0.62324618403284759</v>
      </c>
      <c r="BW27" s="6">
        <f>'1'!CW27</f>
        <v>0.69695029348799165</v>
      </c>
      <c r="BX27" s="6">
        <f>'2'!CU27</f>
        <v>0.26542053581050029</v>
      </c>
      <c r="BY27" s="6">
        <f>'2'!CW27</f>
        <v>0.38466910204662702</v>
      </c>
      <c r="BZ27" s="6">
        <f>'3'!AE27</f>
        <v>0.66494586220084351</v>
      </c>
      <c r="CA27" s="6">
        <f>'8'!AY26</f>
        <v>0.65956784110427091</v>
      </c>
      <c r="CB27" s="6">
        <f t="shared" si="18"/>
        <v>0.5160781869825396</v>
      </c>
      <c r="CC27" s="225">
        <f t="shared" si="19"/>
        <v>0.58039574554629658</v>
      </c>
      <c r="CD27" s="6">
        <f>'1'!DE27</f>
        <v>0.59445703360976165</v>
      </c>
      <c r="CE27" s="6">
        <f>'1'!DG27</f>
        <v>0.67243159704186783</v>
      </c>
      <c r="CF27" s="6">
        <f>'2'!DE27</f>
        <v>0.32958134862597527</v>
      </c>
      <c r="CG27" s="6">
        <f>'2'!DG27</f>
        <v>0.46313319027546923</v>
      </c>
      <c r="CH27" s="6">
        <f>'3'!AH27</f>
        <v>0.3441513542212149</v>
      </c>
      <c r="CI27" s="6">
        <f>'8'!BD26</f>
        <v>0.54531078745776251</v>
      </c>
      <c r="CJ27" s="6">
        <f t="shared" si="20"/>
        <v>0.48978305656449983</v>
      </c>
      <c r="CK27" s="225">
        <f t="shared" si="21"/>
        <v>0.56029185825836658</v>
      </c>
    </row>
    <row r="28" spans="1:89" x14ac:dyDescent="0.2">
      <c r="A28" s="1">
        <v>2003</v>
      </c>
      <c r="B28" s="6">
        <f>'1'!I28</f>
        <v>0.57289401765474302</v>
      </c>
      <c r="C28" s="6">
        <f>'1'!K28</f>
        <v>0.65365017610410159</v>
      </c>
      <c r="D28" s="6">
        <f>'2'!I28</f>
        <v>0.28295805076078806</v>
      </c>
      <c r="E28" s="6">
        <f>'2'!K28</f>
        <v>0.40714002933048232</v>
      </c>
      <c r="F28" s="6">
        <f>'3'!D28</f>
        <v>0.54315484327248531</v>
      </c>
      <c r="G28" s="6">
        <f>'8'!F27</f>
        <v>0.55540585855244273</v>
      </c>
      <c r="H28" s="6">
        <f t="shared" si="0"/>
        <v>0.47041930898932466</v>
      </c>
      <c r="I28" s="225">
        <f t="shared" si="1"/>
        <v>0.53873202132900888</v>
      </c>
      <c r="J28" s="6">
        <f>'1'!S28</f>
        <v>0.45368670355701396</v>
      </c>
      <c r="K28" s="6">
        <f>'1'!U28</f>
        <v>0.54265661910982887</v>
      </c>
      <c r="L28" s="6">
        <f>'2'!S28</f>
        <v>0.36648118926294221</v>
      </c>
      <c r="M28" s="6">
        <f>'2'!U28</f>
        <v>0.50406393652936543</v>
      </c>
      <c r="N28" s="6">
        <f>'3'!G28</f>
        <v>0.37213341618499146</v>
      </c>
      <c r="O28" s="6">
        <f>'8'!K27</f>
        <v>0.48261045489248788</v>
      </c>
      <c r="P28" s="6">
        <f t="shared" si="2"/>
        <v>0.43425944923748139</v>
      </c>
      <c r="Q28" s="225">
        <f t="shared" si="3"/>
        <v>0.50977700351056077</v>
      </c>
      <c r="R28" s="6">
        <f>'1'!AC28</f>
        <v>0.4905978688873886</v>
      </c>
      <c r="S28" s="6">
        <f>'1'!AE28</f>
        <v>0.57840874576020407</v>
      </c>
      <c r="T28" s="6">
        <f>'2'!AC28</f>
        <v>0.1569990204038392</v>
      </c>
      <c r="U28" s="6">
        <f>'2'!AE28</f>
        <v>0.22360284101853098</v>
      </c>
      <c r="V28" s="6">
        <f>'3'!J28</f>
        <v>0.70707682378682146</v>
      </c>
      <c r="W28" s="6">
        <f>'8'!P27</f>
        <v>0.50421979256640026</v>
      </c>
      <c r="X28" s="6">
        <f t="shared" si="4"/>
        <v>0.38393889395254271</v>
      </c>
      <c r="Y28" s="225">
        <f t="shared" si="5"/>
        <v>0.43541045978171172</v>
      </c>
      <c r="Z28" s="6">
        <f>'1'!AM28</f>
        <v>0.55561838591055912</v>
      </c>
      <c r="AA28" s="6">
        <f>'1'!AO28</f>
        <v>0.63833473961596243</v>
      </c>
      <c r="AB28" s="6">
        <f>'2'!AM28</f>
        <v>0.15531537592285549</v>
      </c>
      <c r="AC28" s="6">
        <f>'2'!AO28</f>
        <v>0.22073278334993338</v>
      </c>
      <c r="AD28" s="6">
        <f>'3'!M28</f>
        <v>0.46064184481199949</v>
      </c>
      <c r="AE28" s="6">
        <f>'8'!U27</f>
        <v>0.48033349911719042</v>
      </c>
      <c r="AF28" s="6">
        <f t="shared" si="6"/>
        <v>0.39708908698353501</v>
      </c>
      <c r="AG28" s="225">
        <f t="shared" si="7"/>
        <v>0.44646700736102879</v>
      </c>
      <c r="AH28" s="6">
        <f>'1'!AW28</f>
        <v>0.45656052355231169</v>
      </c>
      <c r="AI28" s="6">
        <f>'1'!AY28</f>
        <v>0.54548825764157283</v>
      </c>
      <c r="AJ28" s="6">
        <f>'2'!AW28</f>
        <v>0.16947571682779033</v>
      </c>
      <c r="AK28" s="6">
        <f>'2'!AY28</f>
        <v>0.24445995430169962</v>
      </c>
      <c r="AL28" s="6">
        <f>'3'!P28</f>
        <v>0.45872597681299632</v>
      </c>
      <c r="AM28" s="6">
        <f>'8'!Z27</f>
        <v>0.48363980902070158</v>
      </c>
      <c r="AN28" s="6">
        <f t="shared" si="8"/>
        <v>0.36989201646693459</v>
      </c>
      <c r="AO28" s="225">
        <f t="shared" si="9"/>
        <v>0.42452934032132467</v>
      </c>
      <c r="AP28" s="6">
        <f>'1'!BG28</f>
        <v>0.49393676881682924</v>
      </c>
      <c r="AQ28" s="6">
        <f>'1'!BI28</f>
        <v>0.58157840101927716</v>
      </c>
      <c r="AR28" s="6">
        <f>'2'!BG28</f>
        <v>0.25983184792741859</v>
      </c>
      <c r="AS28" s="6">
        <f>'2'!BI28</f>
        <v>0.37733039460631224</v>
      </c>
      <c r="AT28" s="6">
        <f>'3'!S28</f>
        <v>0.58107286829918081</v>
      </c>
      <c r="AU28" s="6">
        <f>'8'!AE27</f>
        <v>0.55295959149736762</v>
      </c>
      <c r="AV28" s="6">
        <f t="shared" si="10"/>
        <v>0.43557606941387189</v>
      </c>
      <c r="AW28" s="225">
        <f t="shared" si="11"/>
        <v>0.50395612904098563</v>
      </c>
      <c r="AX28" s="6">
        <f>'1'!BQ28</f>
        <v>0.62162215048162628</v>
      </c>
      <c r="AY28" s="6">
        <f>'1'!BS28</f>
        <v>0.6955836213681823</v>
      </c>
      <c r="AZ28" s="6">
        <f>'2'!BQ28</f>
        <v>0.2689605204426519</v>
      </c>
      <c r="BA28" s="6">
        <f>'2'!BS28</f>
        <v>0.38927222292979002</v>
      </c>
      <c r="BB28" s="6">
        <f>'3'!V28</f>
        <v>0.6126941100073906</v>
      </c>
      <c r="BC28" s="6">
        <f>'8'!AJ27</f>
        <v>0.54348070730400067</v>
      </c>
      <c r="BD28" s="6">
        <f t="shared" si="12"/>
        <v>0.47802112607609293</v>
      </c>
      <c r="BE28" s="225">
        <f t="shared" si="13"/>
        <v>0.542778850533991</v>
      </c>
      <c r="BF28" s="6">
        <f>'1'!CA28</f>
        <v>0.5238101228887746</v>
      </c>
      <c r="BG28" s="6">
        <f>'1'!CC28</f>
        <v>0.60948350560844444</v>
      </c>
      <c r="BH28" s="6">
        <f>'2'!CA28</f>
        <v>0.26216597811732856</v>
      </c>
      <c r="BI28" s="6">
        <f>'2'!CC28</f>
        <v>0.38040619238586831</v>
      </c>
      <c r="BJ28" s="6">
        <f>'3'!Y28</f>
        <v>0.4914081187561562</v>
      </c>
      <c r="BK28" s="6">
        <f>'8'!AO27</f>
        <v>0.57586015513053812</v>
      </c>
      <c r="BL28" s="6">
        <f t="shared" si="14"/>
        <v>0.45394541871221378</v>
      </c>
      <c r="BM28" s="225">
        <f t="shared" si="15"/>
        <v>0.52191661770828368</v>
      </c>
      <c r="BN28" s="6">
        <f>'1'!CK28</f>
        <v>0.48511192560023736</v>
      </c>
      <c r="BO28" s="6">
        <f>'1'!CM28</f>
        <v>0.5731781609157417</v>
      </c>
      <c r="BP28" s="6">
        <f>'2'!CK28</f>
        <v>0.21944254674778485</v>
      </c>
      <c r="BQ28" s="6">
        <f>'2'!CM28</f>
        <v>0.3214876565805912</v>
      </c>
      <c r="BR28" s="6">
        <f>'3'!AB28</f>
        <v>0.53146980871800287</v>
      </c>
      <c r="BS28" s="6">
        <f>'8'!AT27</f>
        <v>0.5908431953656561</v>
      </c>
      <c r="BT28" s="6">
        <f t="shared" si="16"/>
        <v>0.4317992225712261</v>
      </c>
      <c r="BU28" s="225">
        <f t="shared" si="17"/>
        <v>0.49516967095399633</v>
      </c>
      <c r="BV28" s="6">
        <f>'1'!CU28</f>
        <v>0.62964822650217978</v>
      </c>
      <c r="BW28" s="6">
        <f>'1'!CW28</f>
        <v>0.7023190217617219</v>
      </c>
      <c r="BX28" s="6">
        <f>'2'!CU28</f>
        <v>0.31971666601152399</v>
      </c>
      <c r="BY28" s="6">
        <f>'2'!CW28</f>
        <v>0.45170803830440309</v>
      </c>
      <c r="BZ28" s="6">
        <f>'3'!AE28</f>
        <v>0.57355760525901101</v>
      </c>
      <c r="CA28" s="6">
        <f>'8'!AY27</f>
        <v>0.65043626361975182</v>
      </c>
      <c r="CB28" s="6">
        <f t="shared" si="18"/>
        <v>0.53326705204448521</v>
      </c>
      <c r="CC28" s="225">
        <f t="shared" si="19"/>
        <v>0.60148777456195901</v>
      </c>
      <c r="CD28" s="6">
        <f>'1'!DE28</f>
        <v>0.60359494531439539</v>
      </c>
      <c r="CE28" s="6">
        <f>'1'!DG28</f>
        <v>0.68028174018481435</v>
      </c>
      <c r="CF28" s="6">
        <f>'2'!DE28</f>
        <v>0.32920998692416792</v>
      </c>
      <c r="CG28" s="6">
        <f>'2'!DG28</f>
        <v>0.46270694612734414</v>
      </c>
      <c r="CH28" s="6">
        <f>'3'!AH28</f>
        <v>0.35724853810039586</v>
      </c>
      <c r="CI28" s="6">
        <f>'8'!BD27</f>
        <v>0.54003208856011831</v>
      </c>
      <c r="CJ28" s="6">
        <f t="shared" si="20"/>
        <v>0.49094567359956054</v>
      </c>
      <c r="CK28" s="225">
        <f t="shared" si="21"/>
        <v>0.56100692495742566</v>
      </c>
    </row>
    <row r="29" spans="1:89" x14ac:dyDescent="0.2">
      <c r="A29" s="1">
        <v>2004</v>
      </c>
      <c r="B29" s="6">
        <f>'1'!I29</f>
        <v>0.59303119086240286</v>
      </c>
      <c r="C29" s="6">
        <f>'1'!K29</f>
        <v>0.67120091108214652</v>
      </c>
      <c r="D29" s="6">
        <f>'2'!I29</f>
        <v>0.30315226403518553</v>
      </c>
      <c r="E29" s="6">
        <f>'2'!K29</f>
        <v>0.43202739702867016</v>
      </c>
      <c r="F29" s="6">
        <f>'3'!D29</f>
        <v>0.51760423137088918</v>
      </c>
      <c r="G29" s="6">
        <f>'8'!F28</f>
        <v>0.55577594922871687</v>
      </c>
      <c r="H29" s="6">
        <f t="shared" si="0"/>
        <v>0.48398646804210177</v>
      </c>
      <c r="I29" s="225">
        <f t="shared" si="1"/>
        <v>0.55300141911317791</v>
      </c>
      <c r="J29" s="6">
        <f>'1'!S29</f>
        <v>0.45851956749594969</v>
      </c>
      <c r="K29" s="6">
        <f>'1'!U29</f>
        <v>0.54741379439428672</v>
      </c>
      <c r="L29" s="6">
        <f>'2'!S29</f>
        <v>0.41577352739769274</v>
      </c>
      <c r="M29" s="6">
        <f>'2'!U29</f>
        <v>0.55477101103329163</v>
      </c>
      <c r="N29" s="6">
        <f>'3'!G29</f>
        <v>0.34686425495205336</v>
      </c>
      <c r="O29" s="6">
        <f>'8'!K28</f>
        <v>0.46221571825854274</v>
      </c>
      <c r="P29" s="6">
        <f t="shared" si="2"/>
        <v>0.44550293771739508</v>
      </c>
      <c r="Q29" s="225">
        <f t="shared" si="3"/>
        <v>0.52146684122870701</v>
      </c>
      <c r="R29" s="6">
        <f>'1'!AC29</f>
        <v>0.49263435353312401</v>
      </c>
      <c r="S29" s="6">
        <f>'1'!AE29</f>
        <v>0.58034324198850029</v>
      </c>
      <c r="T29" s="6">
        <f>'2'!AC29</f>
        <v>0.16419940243201098</v>
      </c>
      <c r="U29" s="6">
        <f>'2'!AE29</f>
        <v>0.23572667120419644</v>
      </c>
      <c r="V29" s="6">
        <f>'3'!J29</f>
        <v>0.72774299702752743</v>
      </c>
      <c r="W29" s="6">
        <f>'8'!P28</f>
        <v>0.47386944747301391</v>
      </c>
      <c r="X29" s="6">
        <f t="shared" si="4"/>
        <v>0.37690106781271626</v>
      </c>
      <c r="Y29" s="225">
        <f t="shared" si="5"/>
        <v>0.42997978688857019</v>
      </c>
      <c r="Z29" s="6">
        <f>'1'!AM29</f>
        <v>0.5669204629331418</v>
      </c>
      <c r="AA29" s="6">
        <f>'1'!AO29</f>
        <v>0.64838187008668569</v>
      </c>
      <c r="AB29" s="6">
        <f>'2'!AM29</f>
        <v>0.1608946816100825</v>
      </c>
      <c r="AC29" s="6">
        <f>'2'!AO29</f>
        <v>0.23019222759661045</v>
      </c>
      <c r="AD29" s="6">
        <f>'3'!M29</f>
        <v>0.4939686407586753</v>
      </c>
      <c r="AE29" s="6">
        <f>'8'!U28</f>
        <v>0.49416627318377071</v>
      </c>
      <c r="AF29" s="6">
        <f t="shared" si="6"/>
        <v>0.40732713924233166</v>
      </c>
      <c r="AG29" s="225">
        <f t="shared" si="7"/>
        <v>0.45758012362235556</v>
      </c>
      <c r="AH29" s="6">
        <f>'1'!AW29</f>
        <v>0.48305313858889581</v>
      </c>
      <c r="AI29" s="6">
        <f>'1'!AY29</f>
        <v>0.57120786471275109</v>
      </c>
      <c r="AJ29" s="6">
        <f>'2'!AW29</f>
        <v>0.19461864063077233</v>
      </c>
      <c r="AK29" s="6">
        <f>'2'!AY29</f>
        <v>0.28443699586366022</v>
      </c>
      <c r="AL29" s="6">
        <f>'3'!P29</f>
        <v>0.48437460512789859</v>
      </c>
      <c r="AM29" s="6">
        <f>'8'!Z28</f>
        <v>0.48423814444042057</v>
      </c>
      <c r="AN29" s="6">
        <f t="shared" si="8"/>
        <v>0.38730330788669626</v>
      </c>
      <c r="AO29" s="225">
        <f t="shared" si="9"/>
        <v>0.44662766833894391</v>
      </c>
      <c r="AP29" s="6">
        <f>'1'!BG29</f>
        <v>0.50804678288775695</v>
      </c>
      <c r="AQ29" s="6">
        <f>'1'!BI29</f>
        <v>0.59485938594972165</v>
      </c>
      <c r="AR29" s="6">
        <f>'2'!BG29</f>
        <v>0.27791909921194979</v>
      </c>
      <c r="AS29" s="6">
        <f>'2'!BI29</f>
        <v>0.40076807864077596</v>
      </c>
      <c r="AT29" s="6">
        <f>'3'!S29</f>
        <v>0.61436102134173076</v>
      </c>
      <c r="AU29" s="6">
        <f>'8'!AE28</f>
        <v>0.57735028022975987</v>
      </c>
      <c r="AV29" s="6">
        <f t="shared" si="10"/>
        <v>0.45443872077648884</v>
      </c>
      <c r="AW29" s="225">
        <f t="shared" si="11"/>
        <v>0.52432591494008585</v>
      </c>
      <c r="AX29" s="6">
        <f>'1'!BQ29</f>
        <v>0.64412442644036372</v>
      </c>
      <c r="AY29" s="6">
        <f>'1'!BS29</f>
        <v>0.71434967206006861</v>
      </c>
      <c r="AZ29" s="6">
        <f>'2'!BQ29</f>
        <v>0.28149320211463136</v>
      </c>
      <c r="BA29" s="6">
        <f>'2'!BS29</f>
        <v>0.40529453822707462</v>
      </c>
      <c r="BB29" s="6">
        <f>'3'!V29</f>
        <v>0.53187154615383903</v>
      </c>
      <c r="BC29" s="6">
        <f>'8'!AJ28</f>
        <v>0.52655153221250228</v>
      </c>
      <c r="BD29" s="6">
        <f t="shared" si="12"/>
        <v>0.48405638692249914</v>
      </c>
      <c r="BE29" s="225">
        <f t="shared" si="13"/>
        <v>0.54873191416654854</v>
      </c>
      <c r="BF29" s="6">
        <f>'1'!CA29</f>
        <v>0.54533232249252073</v>
      </c>
      <c r="BG29" s="6">
        <f>'1'!CC29</f>
        <v>0.62909896562824685</v>
      </c>
      <c r="BH29" s="6">
        <f>'2'!CA29</f>
        <v>0.27399909063356265</v>
      </c>
      <c r="BI29" s="6">
        <f>'2'!CC29</f>
        <v>0.39576452831447007</v>
      </c>
      <c r="BJ29" s="6">
        <f>'3'!Y29</f>
        <v>0.46330202617138061</v>
      </c>
      <c r="BK29" s="6">
        <f>'8'!AO28</f>
        <v>0.56564664927275154</v>
      </c>
      <c r="BL29" s="6">
        <f t="shared" si="14"/>
        <v>0.46165935413294495</v>
      </c>
      <c r="BM29" s="225">
        <f t="shared" si="15"/>
        <v>0.53017004773848952</v>
      </c>
      <c r="BN29" s="6">
        <f>'1'!CK29</f>
        <v>0.49917506699421277</v>
      </c>
      <c r="BO29" s="6">
        <f>'1'!CM29</f>
        <v>0.58653028705151433</v>
      </c>
      <c r="BP29" s="6">
        <f>'2'!CK29</f>
        <v>0.2327981357414842</v>
      </c>
      <c r="BQ29" s="6">
        <f>'2'!CM29</f>
        <v>0.3405259576214037</v>
      </c>
      <c r="BR29" s="6">
        <f>'3'!AB29</f>
        <v>0.43929721359952223</v>
      </c>
      <c r="BS29" s="6">
        <f>'8'!AT28</f>
        <v>0.58241876559992134</v>
      </c>
      <c r="BT29" s="6">
        <f t="shared" si="16"/>
        <v>0.4381306561118728</v>
      </c>
      <c r="BU29" s="225">
        <f t="shared" si="17"/>
        <v>0.50315833675761312</v>
      </c>
      <c r="BV29" s="6">
        <f>'1'!CU29</f>
        <v>0.65889546017904677</v>
      </c>
      <c r="BW29" s="6">
        <f>'1'!CW29</f>
        <v>0.72647264417123758</v>
      </c>
      <c r="BX29" s="6">
        <f>'2'!CU29</f>
        <v>0.32357947019338185</v>
      </c>
      <c r="BY29" s="6">
        <f>'2'!CW29</f>
        <v>0.45620747075213552</v>
      </c>
      <c r="BZ29" s="6">
        <f>'3'!AE29</f>
        <v>0.55204217858275295</v>
      </c>
      <c r="CA29" s="6">
        <f>'8'!AY28</f>
        <v>0.6536080964207579</v>
      </c>
      <c r="CB29" s="6">
        <f t="shared" si="18"/>
        <v>0.54536100893106221</v>
      </c>
      <c r="CC29" s="225">
        <f t="shared" si="19"/>
        <v>0.61209607044804359</v>
      </c>
      <c r="CD29" s="6">
        <f>'1'!DE29</f>
        <v>0.62558013473817597</v>
      </c>
      <c r="CE29" s="6">
        <f>'1'!DG29</f>
        <v>0.69891099770900134</v>
      </c>
      <c r="CF29" s="6">
        <f>'2'!DE29</f>
        <v>0.36197140237250697</v>
      </c>
      <c r="CG29" s="6">
        <f>'2'!DG29</f>
        <v>0.49920666412101039</v>
      </c>
      <c r="CH29" s="6">
        <f>'3'!AH29</f>
        <v>0.36209232508505351</v>
      </c>
      <c r="CI29" s="6">
        <f>'8'!BD28</f>
        <v>0.54807291975150352</v>
      </c>
      <c r="CJ29" s="6">
        <f t="shared" si="20"/>
        <v>0.51187481895406217</v>
      </c>
      <c r="CK29" s="225">
        <f t="shared" si="21"/>
        <v>0.58206352719383847</v>
      </c>
    </row>
    <row r="30" spans="1:89" x14ac:dyDescent="0.2">
      <c r="A30" s="1">
        <v>2005</v>
      </c>
      <c r="B30" s="6">
        <f>'1'!I30</f>
        <v>0.61804199648925484</v>
      </c>
      <c r="C30" s="6">
        <f>'1'!K30</f>
        <v>0.69256396072451698</v>
      </c>
      <c r="D30" s="6">
        <f>'2'!I30</f>
        <v>0.31882050681064061</v>
      </c>
      <c r="E30" s="6">
        <f>'2'!K30</f>
        <v>0.45065941272936361</v>
      </c>
      <c r="F30" s="6">
        <f>'3'!D30</f>
        <v>0.5240818254909192</v>
      </c>
      <c r="G30" s="6">
        <f>'8'!F29</f>
        <v>0.5574371331465855</v>
      </c>
      <c r="H30" s="6">
        <f t="shared" si="0"/>
        <v>0.49809987881549361</v>
      </c>
      <c r="I30" s="225">
        <f t="shared" si="1"/>
        <v>0.56688683553348873</v>
      </c>
      <c r="J30" s="6">
        <f>'1'!S30</f>
        <v>0.47658134802218638</v>
      </c>
      <c r="K30" s="6">
        <f>'1'!U30</f>
        <v>0.56498790940983434</v>
      </c>
      <c r="L30" s="6">
        <f>'2'!S30</f>
        <v>0.63295872383908369</v>
      </c>
      <c r="M30" s="6">
        <f>'2'!U30</f>
        <v>0.73842092184551311</v>
      </c>
      <c r="N30" s="6">
        <f>'3'!G30</f>
        <v>0.44864797084007446</v>
      </c>
      <c r="O30" s="6">
        <f>'8'!K29</f>
        <v>0.44758918224618754</v>
      </c>
      <c r="P30" s="6">
        <f t="shared" si="2"/>
        <v>0.51904308470248584</v>
      </c>
      <c r="Q30" s="225">
        <f t="shared" si="3"/>
        <v>0.58366600450051165</v>
      </c>
      <c r="R30" s="6">
        <f>'1'!AC30</f>
        <v>0.56673632401731489</v>
      </c>
      <c r="S30" s="6">
        <f>'1'!AE30</f>
        <v>0.64821901299931928</v>
      </c>
      <c r="T30" s="6">
        <f>'2'!AC30</f>
        <v>0.1652870222930472</v>
      </c>
      <c r="U30" s="6">
        <f>'2'!AE30</f>
        <v>0.23753716611905173</v>
      </c>
      <c r="V30" s="6">
        <f>'3'!J30</f>
        <v>0.80134333211891717</v>
      </c>
      <c r="W30" s="6">
        <f>'8'!P29</f>
        <v>0.50248329100549194</v>
      </c>
      <c r="X30" s="6">
        <f t="shared" si="4"/>
        <v>0.41150221243861801</v>
      </c>
      <c r="Y30" s="225">
        <f t="shared" si="5"/>
        <v>0.46274649004128765</v>
      </c>
      <c r="Z30" s="6">
        <f>'1'!AM30</f>
        <v>0.59404922546630246</v>
      </c>
      <c r="AA30" s="6">
        <f>'1'!AO30</f>
        <v>0.67207976634259303</v>
      </c>
      <c r="AB30" s="6">
        <f>'2'!AM30</f>
        <v>0.16032215686184625</v>
      </c>
      <c r="AC30" s="6">
        <f>'2'!AO30</f>
        <v>0.22922828040891671</v>
      </c>
      <c r="AD30" s="6">
        <f>'3'!M30</f>
        <v>0.56337016895788594</v>
      </c>
      <c r="AE30" s="6">
        <f>'8'!U29</f>
        <v>0.49762846401390737</v>
      </c>
      <c r="AF30" s="6">
        <f t="shared" si="6"/>
        <v>0.41733328211401871</v>
      </c>
      <c r="AG30" s="225">
        <f t="shared" si="7"/>
        <v>0.46631217025513899</v>
      </c>
      <c r="AH30" s="6">
        <f>'1'!AW30</f>
        <v>0.50984995163910518</v>
      </c>
      <c r="AI30" s="6">
        <f>'1'!AY30</f>
        <v>0.59654351115840387</v>
      </c>
      <c r="AJ30" s="6">
        <f>'2'!AW30</f>
        <v>0.18506874913814203</v>
      </c>
      <c r="AK30" s="6">
        <f>'2'!AY30</f>
        <v>0.26956032116493522</v>
      </c>
      <c r="AL30" s="6">
        <f>'3'!P30</f>
        <v>0.46727577671686071</v>
      </c>
      <c r="AM30" s="6">
        <f>'8'!Z29</f>
        <v>0.4479001371773027</v>
      </c>
      <c r="AN30" s="6">
        <f t="shared" si="8"/>
        <v>0.3809396126515166</v>
      </c>
      <c r="AO30" s="225">
        <f t="shared" si="9"/>
        <v>0.43800132316688062</v>
      </c>
      <c r="AP30" s="6">
        <f>'1'!BG30</f>
        <v>0.52630122807947799</v>
      </c>
      <c r="AQ30" s="6">
        <f>'1'!BI30</f>
        <v>0.61177442881608857</v>
      </c>
      <c r="AR30" s="6">
        <f>'2'!BG30</f>
        <v>0.28156403522918344</v>
      </c>
      <c r="AS30" s="6">
        <f>'2'!BI30</f>
        <v>0.40538390626280352</v>
      </c>
      <c r="AT30" s="6">
        <f>'3'!S30</f>
        <v>0.5625490625281071</v>
      </c>
      <c r="AU30" s="6">
        <f>'8'!AE29</f>
        <v>0.55420671009854883</v>
      </c>
      <c r="AV30" s="6">
        <f t="shared" si="10"/>
        <v>0.45402399113573672</v>
      </c>
      <c r="AW30" s="225">
        <f t="shared" si="11"/>
        <v>0.52378834839248023</v>
      </c>
      <c r="AX30" s="6">
        <f>'1'!BQ30</f>
        <v>0.66652360437335822</v>
      </c>
      <c r="AY30" s="6">
        <f>'1'!BS30</f>
        <v>0.73267411813378869</v>
      </c>
      <c r="AZ30" s="6">
        <f>'2'!BQ30</f>
        <v>0.28494573743589185</v>
      </c>
      <c r="BA30" s="6">
        <f>'2'!BS30</f>
        <v>0.40963530423595346</v>
      </c>
      <c r="BB30" s="6">
        <f>'3'!V30</f>
        <v>0.55773611987379734</v>
      </c>
      <c r="BC30" s="6">
        <f>'8'!AJ29</f>
        <v>0.52136394772896566</v>
      </c>
      <c r="BD30" s="6">
        <f t="shared" si="12"/>
        <v>0.49094442984607189</v>
      </c>
      <c r="BE30" s="225">
        <f t="shared" si="13"/>
        <v>0.55455779003290262</v>
      </c>
      <c r="BF30" s="6">
        <f>'1'!CA30</f>
        <v>0.5709789211440699</v>
      </c>
      <c r="BG30" s="6">
        <f>'1'!CC30</f>
        <v>0.65196431032778512</v>
      </c>
      <c r="BH30" s="6">
        <f>'2'!CA30</f>
        <v>0.27665788947441317</v>
      </c>
      <c r="BI30" s="6">
        <f>'2'!CC30</f>
        <v>0.39916273749239189</v>
      </c>
      <c r="BJ30" s="6">
        <f>'3'!Y30</f>
        <v>0.47596559729843846</v>
      </c>
      <c r="BK30" s="6">
        <f>'8'!AO29</f>
        <v>0.55145842680765456</v>
      </c>
      <c r="BL30" s="6">
        <f t="shared" si="14"/>
        <v>0.46636507914204589</v>
      </c>
      <c r="BM30" s="225">
        <f t="shared" si="15"/>
        <v>0.53419515820927721</v>
      </c>
      <c r="BN30" s="6">
        <f>'1'!CK30</f>
        <v>0.5254323575629396</v>
      </c>
      <c r="BO30" s="6">
        <f>'1'!CM30</f>
        <v>0.61097599724868845</v>
      </c>
      <c r="BP30" s="6">
        <f>'2'!CK30</f>
        <v>0.27686254329814453</v>
      </c>
      <c r="BQ30" s="6">
        <f>'2'!CM30</f>
        <v>0.39942352073837339</v>
      </c>
      <c r="BR30" s="6">
        <f>'3'!AB30</f>
        <v>0.30489788721067423</v>
      </c>
      <c r="BS30" s="6">
        <f>'8'!AT29</f>
        <v>0.57375146543227262</v>
      </c>
      <c r="BT30" s="6">
        <f t="shared" si="16"/>
        <v>0.45868212209778553</v>
      </c>
      <c r="BU30" s="225">
        <f t="shared" si="17"/>
        <v>0.52805032780644479</v>
      </c>
      <c r="BV30" s="6">
        <f>'1'!CU30</f>
        <v>0.69800835932885341</v>
      </c>
      <c r="BW30" s="6">
        <f>'1'!CW30</f>
        <v>0.75785675059322621</v>
      </c>
      <c r="BX30" s="6">
        <f>'2'!CU30</f>
        <v>0.40134708425666465</v>
      </c>
      <c r="BY30" s="6">
        <f>'2'!CW30</f>
        <v>0.54036266673744615</v>
      </c>
      <c r="BZ30" s="6">
        <f>'3'!AE30</f>
        <v>0.62877325470668588</v>
      </c>
      <c r="CA30" s="6">
        <f>'8'!AY29</f>
        <v>0.68280981188788292</v>
      </c>
      <c r="CB30" s="6">
        <f t="shared" si="18"/>
        <v>0.59405508515780037</v>
      </c>
      <c r="CC30" s="225">
        <f t="shared" si="19"/>
        <v>0.66034307640618506</v>
      </c>
      <c r="CD30" s="6">
        <f>'1'!DE30</f>
        <v>0.65696421619184364</v>
      </c>
      <c r="CE30" s="6">
        <f>'1'!DG30</f>
        <v>0.7248962513659456</v>
      </c>
      <c r="CF30" s="6">
        <f>'2'!DE30</f>
        <v>0.37972641305946592</v>
      </c>
      <c r="CG30" s="6">
        <f>'2'!DG30</f>
        <v>0.51810964079046251</v>
      </c>
      <c r="CH30" s="6">
        <f>'3'!AH30</f>
        <v>0.40180010436615865</v>
      </c>
      <c r="CI30" s="6">
        <f>'8'!BD29</f>
        <v>0.60040462942313744</v>
      </c>
      <c r="CJ30" s="6">
        <f t="shared" si="20"/>
        <v>0.54569841955814902</v>
      </c>
      <c r="CK30" s="225">
        <f t="shared" si="21"/>
        <v>0.61447017385984848</v>
      </c>
    </row>
    <row r="31" spans="1:89" x14ac:dyDescent="0.2">
      <c r="A31" s="1">
        <v>2006</v>
      </c>
      <c r="B31" s="6">
        <f>'1'!I31</f>
        <v>0.66654433148612424</v>
      </c>
      <c r="C31" s="6">
        <f>'1'!K31</f>
        <v>0.73269091452720758</v>
      </c>
      <c r="D31" s="6">
        <f>'2'!I31</f>
        <v>0.32990947274854021</v>
      </c>
      <c r="E31" s="6">
        <f>'2'!K31</f>
        <v>0.46350955866556831</v>
      </c>
      <c r="F31" s="6">
        <f>'3'!D31</f>
        <v>0.52257903352971902</v>
      </c>
      <c r="G31" s="6">
        <f>'8'!F30</f>
        <v>0.54412060730073053</v>
      </c>
      <c r="H31" s="6">
        <f t="shared" si="0"/>
        <v>0.51352480384513166</v>
      </c>
      <c r="I31" s="225">
        <f t="shared" si="1"/>
        <v>0.58010702683116877</v>
      </c>
      <c r="J31" s="6">
        <f>'1'!S31</f>
        <v>0.515355163193985</v>
      </c>
      <c r="K31" s="6">
        <f>'1'!U31</f>
        <v>0.60166715970215312</v>
      </c>
      <c r="L31" s="6">
        <f>'2'!S31</f>
        <v>0.69652070020062595</v>
      </c>
      <c r="M31" s="6">
        <f>'2'!U31</f>
        <v>0.78313420525957811</v>
      </c>
      <c r="N31" s="6">
        <f>'3'!G31</f>
        <v>0.53504104706590994</v>
      </c>
      <c r="O31" s="6">
        <f>'8'!K30</f>
        <v>0.47088914259101888</v>
      </c>
      <c r="P31" s="6">
        <f t="shared" si="2"/>
        <v>0.56092166866187665</v>
      </c>
      <c r="Q31" s="225">
        <f t="shared" si="3"/>
        <v>0.61856350251758341</v>
      </c>
      <c r="R31" s="6">
        <f>'1'!AC31</f>
        <v>0.61424582274631656</v>
      </c>
      <c r="S31" s="6">
        <f>'1'!AE31</f>
        <v>0.68935174205364713</v>
      </c>
      <c r="T31" s="6">
        <f>'2'!AC31</f>
        <v>0.17613227768791742</v>
      </c>
      <c r="U31" s="6">
        <f>'2'!AE31</f>
        <v>0.25530199819307131</v>
      </c>
      <c r="V31" s="6">
        <f>'3'!J31</f>
        <v>0.76222806962279521</v>
      </c>
      <c r="W31" s="6">
        <f>'8'!P30</f>
        <v>0.45389311612701444</v>
      </c>
      <c r="X31" s="6">
        <f t="shared" si="4"/>
        <v>0.4147570721870828</v>
      </c>
      <c r="Y31" s="225">
        <f t="shared" si="5"/>
        <v>0.46618228545791096</v>
      </c>
      <c r="Z31" s="6">
        <f>'1'!AM31</f>
        <v>0.63362363059249738</v>
      </c>
      <c r="AA31" s="6">
        <f>'1'!AO31</f>
        <v>0.70563780734663639</v>
      </c>
      <c r="AB31" s="6">
        <f>'2'!AM31</f>
        <v>0.15895446334876787</v>
      </c>
      <c r="AC31" s="6">
        <f>'2'!AO31</f>
        <v>0.22691932698178821</v>
      </c>
      <c r="AD31" s="6">
        <f>'3'!M31</f>
        <v>0.54873760521270809</v>
      </c>
      <c r="AE31" s="6">
        <f>'8'!U30</f>
        <v>0.45993294578122823</v>
      </c>
      <c r="AF31" s="6">
        <f t="shared" si="6"/>
        <v>0.41750367990749782</v>
      </c>
      <c r="AG31" s="225">
        <f t="shared" si="7"/>
        <v>0.4641633600365509</v>
      </c>
      <c r="AH31" s="6">
        <f>'1'!AW31</f>
        <v>0.54911275938087489</v>
      </c>
      <c r="AI31" s="6">
        <f>'1'!AY31</f>
        <v>0.63250367405562435</v>
      </c>
      <c r="AJ31" s="6">
        <f>'2'!AW31</f>
        <v>0.20447960073731056</v>
      </c>
      <c r="AK31" s="6">
        <f>'2'!AY31</f>
        <v>0.29942596411531192</v>
      </c>
      <c r="AL31" s="6">
        <f>'3'!P31</f>
        <v>0.5644743898311142</v>
      </c>
      <c r="AM31" s="6">
        <f>'8'!Z30</f>
        <v>0.45588900616048122</v>
      </c>
      <c r="AN31" s="6">
        <f t="shared" si="8"/>
        <v>0.40316045542622225</v>
      </c>
      <c r="AO31" s="225">
        <f t="shared" si="9"/>
        <v>0.4626062147771392</v>
      </c>
      <c r="AP31" s="6">
        <f>'1'!BG31</f>
        <v>0.56637445795127739</v>
      </c>
      <c r="AQ31" s="6">
        <f>'1'!BI31</f>
        <v>0.64789888943488039</v>
      </c>
      <c r="AR31" s="6">
        <f>'2'!BG31</f>
        <v>0.29017352974456911</v>
      </c>
      <c r="AS31" s="6">
        <f>'2'!BI31</f>
        <v>0.41614967973709049</v>
      </c>
      <c r="AT31" s="6">
        <f>'3'!S31</f>
        <v>0.62012590581040139</v>
      </c>
      <c r="AU31" s="6">
        <f>'8'!AE30</f>
        <v>0.55510717264898013</v>
      </c>
      <c r="AV31" s="6">
        <f t="shared" si="10"/>
        <v>0.47055172011494223</v>
      </c>
      <c r="AW31" s="225">
        <f t="shared" si="11"/>
        <v>0.53971858060698363</v>
      </c>
      <c r="AX31" s="6">
        <f>'1'!BQ31</f>
        <v>0.71653995427914718</v>
      </c>
      <c r="AY31" s="6">
        <f>'1'!BS31</f>
        <v>0.7723773918838609</v>
      </c>
      <c r="AZ31" s="6">
        <f>'2'!BQ31</f>
        <v>0.299876788041961</v>
      </c>
      <c r="BA31" s="6">
        <f>'2'!BS31</f>
        <v>0.42805920297024219</v>
      </c>
      <c r="BB31" s="6">
        <f>'3'!V31</f>
        <v>0.50671573039978057</v>
      </c>
      <c r="BC31" s="6">
        <f>'8'!AJ30</f>
        <v>0.50253114501236507</v>
      </c>
      <c r="BD31" s="6">
        <f t="shared" si="12"/>
        <v>0.50631596244449106</v>
      </c>
      <c r="BE31" s="225">
        <f t="shared" si="13"/>
        <v>0.5676559132888227</v>
      </c>
      <c r="BF31" s="6">
        <f>'1'!CA31</f>
        <v>0.61311225430787353</v>
      </c>
      <c r="BG31" s="6">
        <f>'1'!CC31</f>
        <v>0.68839047008222776</v>
      </c>
      <c r="BH31" s="6">
        <f>'2'!CA31</f>
        <v>0.3026030151429977</v>
      </c>
      <c r="BI31" s="6">
        <f>'2'!CC31</f>
        <v>0.43136379227388805</v>
      </c>
      <c r="BJ31" s="6">
        <f>'3'!Y31</f>
        <v>0.4821390882228791</v>
      </c>
      <c r="BK31" s="6">
        <f>'8'!AO30</f>
        <v>0.55329623999517841</v>
      </c>
      <c r="BL31" s="6">
        <f t="shared" si="14"/>
        <v>0.48967050314868321</v>
      </c>
      <c r="BM31" s="225">
        <f t="shared" si="15"/>
        <v>0.55768350078376472</v>
      </c>
      <c r="BN31" s="6">
        <f>'1'!CK31</f>
        <v>0.56544854973498737</v>
      </c>
      <c r="BO31" s="6">
        <f>'1'!CM31</f>
        <v>0.64707930400956071</v>
      </c>
      <c r="BP31" s="6">
        <f>'2'!CK31</f>
        <v>0.27844393236800313</v>
      </c>
      <c r="BQ31" s="6">
        <f>'2'!CM31</f>
        <v>0.40143487127605237</v>
      </c>
      <c r="BR31" s="6">
        <f>'3'!AB31</f>
        <v>0.37577199887415447</v>
      </c>
      <c r="BS31" s="6">
        <f>'8'!AT30</f>
        <v>0.56796792089868919</v>
      </c>
      <c r="BT31" s="6">
        <f t="shared" si="16"/>
        <v>0.47062013433389321</v>
      </c>
      <c r="BU31" s="225">
        <f t="shared" si="17"/>
        <v>0.53882736539476739</v>
      </c>
      <c r="BV31" s="6">
        <f>'1'!CU31</f>
        <v>0.76252388355142053</v>
      </c>
      <c r="BW31" s="6">
        <f>'1'!CW31</f>
        <v>0.807491995399928</v>
      </c>
      <c r="BX31" s="6">
        <f>'2'!CU31</f>
        <v>0.35150160657569091</v>
      </c>
      <c r="BY31" s="6">
        <f>'2'!CW31</f>
        <v>0.4877784236813319</v>
      </c>
      <c r="BZ31" s="6">
        <f>'3'!AE31</f>
        <v>0.64184531371170905</v>
      </c>
      <c r="CA31" s="6">
        <f>'8'!AY30</f>
        <v>0.68637147769235374</v>
      </c>
      <c r="CB31" s="6">
        <f t="shared" si="18"/>
        <v>0.60013232260648841</v>
      </c>
      <c r="CC31" s="225">
        <f t="shared" si="19"/>
        <v>0.6605472989245379</v>
      </c>
      <c r="CD31" s="6">
        <f>'1'!DE31</f>
        <v>0.71210607544962823</v>
      </c>
      <c r="CE31" s="6">
        <f>'1'!DG31</f>
        <v>0.76892301280606512</v>
      </c>
      <c r="CF31" s="6">
        <f>'2'!DE31</f>
        <v>0.38197186156584539</v>
      </c>
      <c r="CG31" s="6">
        <f>'2'!DG31</f>
        <v>0.52045899046989674</v>
      </c>
      <c r="CH31" s="6">
        <f>'3'!AH31</f>
        <v>0.3918724571326303</v>
      </c>
      <c r="CI31" s="6">
        <f>'8'!BD30</f>
        <v>0.56797493966083223</v>
      </c>
      <c r="CJ31" s="6">
        <f t="shared" si="20"/>
        <v>0.55401762555876866</v>
      </c>
      <c r="CK31" s="225">
        <f t="shared" si="21"/>
        <v>0.61911898097893137</v>
      </c>
    </row>
    <row r="32" spans="1:89" x14ac:dyDescent="0.2">
      <c r="A32" s="1">
        <v>2007</v>
      </c>
      <c r="B32" s="6">
        <f>'1'!I32</f>
        <v>0.70466276646953818</v>
      </c>
      <c r="C32" s="6">
        <f>'1'!K32</f>
        <v>0.76309607011863712</v>
      </c>
      <c r="D32" s="6">
        <f>'2'!I32</f>
        <v>0.32784735651210944</v>
      </c>
      <c r="E32" s="6">
        <f>'2'!K32</f>
        <v>0.46114037459409524</v>
      </c>
      <c r="F32" s="6">
        <f>'3'!D32</f>
        <v>0.53727517516845302</v>
      </c>
      <c r="G32" s="6">
        <f>'8'!F31</f>
        <v>0.55139813037645402</v>
      </c>
      <c r="H32" s="6">
        <f t="shared" si="0"/>
        <v>0.5279694177860339</v>
      </c>
      <c r="I32" s="225">
        <f t="shared" si="1"/>
        <v>0.59187819169639544</v>
      </c>
      <c r="J32" s="6">
        <f>'1'!S32</f>
        <v>0.59161395818120843</v>
      </c>
      <c r="K32" s="6">
        <f>'1'!U32</f>
        <v>0.66997609907733402</v>
      </c>
      <c r="L32" s="6">
        <f>'2'!S32</f>
        <v>0.84293590428065279</v>
      </c>
      <c r="M32" s="6">
        <f>'2'!U32</f>
        <v>0.87512410822669917</v>
      </c>
      <c r="N32" s="6">
        <f>'3'!G32</f>
        <v>0.6037078945887262</v>
      </c>
      <c r="O32" s="6">
        <f>'8'!K31</f>
        <v>0.48787378152585192</v>
      </c>
      <c r="P32" s="6">
        <f t="shared" si="2"/>
        <v>0.64080788132923772</v>
      </c>
      <c r="Q32" s="225">
        <f t="shared" si="3"/>
        <v>0.67765799627662837</v>
      </c>
      <c r="R32" s="6">
        <f>'1'!AC32</f>
        <v>0.61935582412389223</v>
      </c>
      <c r="S32" s="6">
        <f>'1'!AE32</f>
        <v>0.69367319928135673</v>
      </c>
      <c r="T32" s="6">
        <f>'2'!AC32</f>
        <v>0.17583566003046489</v>
      </c>
      <c r="U32" s="6">
        <f>'2'!AE32</f>
        <v>0.25482296354557121</v>
      </c>
      <c r="V32" s="6">
        <f>'3'!J32</f>
        <v>0.78675690603607862</v>
      </c>
      <c r="W32" s="6">
        <f>'8'!P31</f>
        <v>0.49306874031393633</v>
      </c>
      <c r="X32" s="6">
        <f t="shared" si="4"/>
        <v>0.42942007482276451</v>
      </c>
      <c r="Y32" s="225">
        <f t="shared" si="5"/>
        <v>0.48052163438028811</v>
      </c>
      <c r="Z32" s="6">
        <f>'1'!AM32</f>
        <v>0.6759176498773265</v>
      </c>
      <c r="AA32" s="6">
        <f>'1'!AO32</f>
        <v>0.74025685349724801</v>
      </c>
      <c r="AB32" s="6">
        <f>'2'!AM32</f>
        <v>0.15206123718423703</v>
      </c>
      <c r="AC32" s="6">
        <f>'2'!AO32</f>
        <v>0.21514689980017998</v>
      </c>
      <c r="AD32" s="6">
        <f>'3'!M32</f>
        <v>0.55370009803397569</v>
      </c>
      <c r="AE32" s="6">
        <f>'8'!U31</f>
        <v>0.46296415206776048</v>
      </c>
      <c r="AF32" s="6">
        <f t="shared" si="6"/>
        <v>0.43031434637644134</v>
      </c>
      <c r="AG32" s="225">
        <f t="shared" si="7"/>
        <v>0.47278930178839618</v>
      </c>
      <c r="AH32" s="6">
        <f>'1'!AW32</f>
        <v>0.59904698578453297</v>
      </c>
      <c r="AI32" s="6">
        <f>'1'!AY32</f>
        <v>0.67638268988794503</v>
      </c>
      <c r="AJ32" s="6">
        <f>'2'!AW32</f>
        <v>0.19829987181009459</v>
      </c>
      <c r="AK32" s="6">
        <f>'2'!AY32</f>
        <v>0.2900758486141351</v>
      </c>
      <c r="AL32" s="6">
        <f>'3'!P32</f>
        <v>0.56548875196327364</v>
      </c>
      <c r="AM32" s="6">
        <f>'8'!Z31</f>
        <v>0.49387672891292889</v>
      </c>
      <c r="AN32" s="6">
        <f t="shared" si="8"/>
        <v>0.43040786216918542</v>
      </c>
      <c r="AO32" s="225">
        <f t="shared" si="9"/>
        <v>0.48677842247166964</v>
      </c>
      <c r="AP32" s="6">
        <f>'1'!BG32</f>
        <v>0.60134725318793258</v>
      </c>
      <c r="AQ32" s="6">
        <f>'1'!BI32</f>
        <v>0.67835672128680702</v>
      </c>
      <c r="AR32" s="6">
        <f>'2'!BG32</f>
        <v>0.29256740327166719</v>
      </c>
      <c r="AS32" s="6">
        <f>'2'!BI32</f>
        <v>0.41910958159202599</v>
      </c>
      <c r="AT32" s="6">
        <f>'3'!S32</f>
        <v>0.58475529064487752</v>
      </c>
      <c r="AU32" s="6">
        <f>'8'!AE31</f>
        <v>0.55349708319227497</v>
      </c>
      <c r="AV32" s="6">
        <f t="shared" si="10"/>
        <v>0.48247057988395819</v>
      </c>
      <c r="AW32" s="225">
        <f t="shared" si="11"/>
        <v>0.55032112869036931</v>
      </c>
      <c r="AX32" s="6">
        <f>'1'!BQ32</f>
        <v>0.74602346849142731</v>
      </c>
      <c r="AY32" s="6">
        <f>'1'!BS32</f>
        <v>0.79503832971402866</v>
      </c>
      <c r="AZ32" s="6">
        <f>'2'!BQ32</f>
        <v>0.30405996800552165</v>
      </c>
      <c r="BA32" s="6">
        <f>'2'!BS32</f>
        <v>0.43312250532019897</v>
      </c>
      <c r="BB32" s="6">
        <f>'3'!V32</f>
        <v>0.52484500826553959</v>
      </c>
      <c r="BC32" s="6">
        <f>'8'!AJ31</f>
        <v>0.50945721825976975</v>
      </c>
      <c r="BD32" s="6">
        <f t="shared" si="12"/>
        <v>0.51984688491890629</v>
      </c>
      <c r="BE32" s="225">
        <f t="shared" si="13"/>
        <v>0.57920601776466585</v>
      </c>
      <c r="BF32" s="6">
        <f>'1'!CA32</f>
        <v>0.65342307420171919</v>
      </c>
      <c r="BG32" s="6">
        <f>'1'!CC32</f>
        <v>0.72199905855790358</v>
      </c>
      <c r="BH32" s="6">
        <f>'2'!CA32</f>
        <v>0.31024207470837184</v>
      </c>
      <c r="BI32" s="6">
        <f>'2'!CC32</f>
        <v>0.44052901695946234</v>
      </c>
      <c r="BJ32" s="6">
        <f>'3'!Y32</f>
        <v>0.47021422541156632</v>
      </c>
      <c r="BK32" s="6">
        <f>'8'!AO31</f>
        <v>0.55314764903893288</v>
      </c>
      <c r="BL32" s="6">
        <f t="shared" si="14"/>
        <v>0.50560426598300801</v>
      </c>
      <c r="BM32" s="225">
        <f t="shared" si="15"/>
        <v>0.5718919081854329</v>
      </c>
      <c r="BN32" s="6">
        <f>'1'!CK32</f>
        <v>0.60907619977582694</v>
      </c>
      <c r="BO32" s="6">
        <f>'1'!CM32</f>
        <v>0.68496007782660628</v>
      </c>
      <c r="BP32" s="6">
        <f>'2'!CK32</f>
        <v>0.29064431394230844</v>
      </c>
      <c r="BQ32" s="6">
        <f>'2'!CM32</f>
        <v>0.41673291837141391</v>
      </c>
      <c r="BR32" s="6">
        <f>'3'!AB32</f>
        <v>0.44376194676188863</v>
      </c>
      <c r="BS32" s="6">
        <f>'8'!AT31</f>
        <v>0.61263286801300731</v>
      </c>
      <c r="BT32" s="6">
        <f t="shared" si="16"/>
        <v>0.50411779391038092</v>
      </c>
      <c r="BU32" s="225">
        <f t="shared" si="17"/>
        <v>0.57144195473700921</v>
      </c>
      <c r="BV32" s="6">
        <f>'1'!CU32</f>
        <v>0.81335104656518808</v>
      </c>
      <c r="BW32" s="6">
        <f>'1'!CW32</f>
        <v>0.84487357117136552</v>
      </c>
      <c r="BX32" s="6">
        <f>'2'!CU32</f>
        <v>0.32035699102828924</v>
      </c>
      <c r="BY32" s="6">
        <f>'2'!CW32</f>
        <v>0.45245619877855686</v>
      </c>
      <c r="BZ32" s="6">
        <f>'3'!AE32</f>
        <v>0.6435641906472459</v>
      </c>
      <c r="CA32" s="6">
        <f>'8'!AY31</f>
        <v>0.65081337397458561</v>
      </c>
      <c r="CB32" s="6">
        <f t="shared" si="18"/>
        <v>0.59484047052268763</v>
      </c>
      <c r="CC32" s="225">
        <f t="shared" si="19"/>
        <v>0.64938104797483598</v>
      </c>
      <c r="CD32" s="6">
        <f>'1'!DE32</f>
        <v>0.7627605469818981</v>
      </c>
      <c r="CE32" s="6">
        <f>'1'!DG32</f>
        <v>0.80766945259361245</v>
      </c>
      <c r="CF32" s="6">
        <f>'2'!DE32</f>
        <v>0.36913456845784348</v>
      </c>
      <c r="CG32" s="6">
        <f>'2'!DG32</f>
        <v>0.50690375474406868</v>
      </c>
      <c r="CH32" s="6">
        <f>'3'!AH32</f>
        <v>0.48770023855700673</v>
      </c>
      <c r="CI32" s="6">
        <f>'8'!BD31</f>
        <v>0.59876366303566075</v>
      </c>
      <c r="CJ32" s="6">
        <f t="shared" si="20"/>
        <v>0.57688625949180083</v>
      </c>
      <c r="CK32" s="225">
        <f t="shared" si="21"/>
        <v>0.63777895679111396</v>
      </c>
    </row>
    <row r="33" spans="1:89" x14ac:dyDescent="0.2">
      <c r="A33" s="1">
        <v>2008</v>
      </c>
      <c r="B33" s="6">
        <f>'1'!I33</f>
        <v>0.72968570795773702</v>
      </c>
      <c r="C33" s="6">
        <f>'1'!K33</f>
        <v>0.78254698389921629</v>
      </c>
      <c r="D33" s="6">
        <f>'2'!I33</f>
        <v>0.38350986591375691</v>
      </c>
      <c r="E33" s="6">
        <f>'2'!K33</f>
        <v>0.52206294446357604</v>
      </c>
      <c r="F33" s="6">
        <f>'3'!D33</f>
        <v>0.53823774539987546</v>
      </c>
      <c r="G33" s="6">
        <f>'8'!F32</f>
        <v>0.55227160050242485</v>
      </c>
      <c r="H33" s="6">
        <f t="shared" si="0"/>
        <v>0.55515572479130626</v>
      </c>
      <c r="I33" s="225">
        <f t="shared" si="1"/>
        <v>0.6189605096217391</v>
      </c>
      <c r="J33" s="6">
        <f>'1'!S33</f>
        <v>0.60877885963693579</v>
      </c>
      <c r="K33" s="6">
        <f>'1'!U33</f>
        <v>0.68470687439081601</v>
      </c>
      <c r="L33" s="6">
        <f>'2'!S33</f>
        <v>0.91666666666666663</v>
      </c>
      <c r="M33" s="6">
        <f>'2'!U33</f>
        <v>0.91666666666666663</v>
      </c>
      <c r="N33" s="6">
        <f>'3'!G33</f>
        <v>0.52733260812301752</v>
      </c>
      <c r="O33" s="6">
        <f>'8'!K32</f>
        <v>0.51500673690013732</v>
      </c>
      <c r="P33" s="6">
        <f t="shared" si="2"/>
        <v>0.68015075440124662</v>
      </c>
      <c r="Q33" s="225">
        <f t="shared" si="3"/>
        <v>0.70546009265253995</v>
      </c>
      <c r="R33" s="6">
        <f>'1'!AC33</f>
        <v>0.62306518247514064</v>
      </c>
      <c r="S33" s="6">
        <f>'1'!AE33</f>
        <v>0.69679807116366499</v>
      </c>
      <c r="T33" s="6">
        <f>'2'!AC33</f>
        <v>0.18375719942410385</v>
      </c>
      <c r="U33" s="6">
        <f>'2'!AE33</f>
        <v>0.26748851439401056</v>
      </c>
      <c r="V33" s="6">
        <f>'3'!J33</f>
        <v>0.70512136778654155</v>
      </c>
      <c r="W33" s="6">
        <f>'8'!P32</f>
        <v>0.47912694805153422</v>
      </c>
      <c r="X33" s="6">
        <f t="shared" si="4"/>
        <v>0.42864977665025955</v>
      </c>
      <c r="Y33" s="225">
        <f t="shared" si="5"/>
        <v>0.48113784453640324</v>
      </c>
      <c r="Z33" s="6">
        <f>'1'!AM33</f>
        <v>0.70610302429539773</v>
      </c>
      <c r="AA33" s="6">
        <f>'1'!AO33</f>
        <v>0.76422631530655105</v>
      </c>
      <c r="AB33" s="6">
        <f>'2'!AM33</f>
        <v>0.15962718269527756</v>
      </c>
      <c r="AC33" s="6">
        <f>'2'!AO33</f>
        <v>0.22805611288083297</v>
      </c>
      <c r="AD33" s="6">
        <f>'3'!M33</f>
        <v>0.51332790520037563</v>
      </c>
      <c r="AE33" s="6">
        <f>'8'!U32</f>
        <v>0.44394196320560064</v>
      </c>
      <c r="AF33" s="6">
        <f t="shared" si="6"/>
        <v>0.43655739006542532</v>
      </c>
      <c r="AG33" s="225">
        <f t="shared" si="7"/>
        <v>0.47874146379766153</v>
      </c>
      <c r="AH33" s="6">
        <f>'1'!AW33</f>
        <v>0.60763532481130333</v>
      </c>
      <c r="AI33" s="6">
        <f>'1'!AY33</f>
        <v>0.68373246439078483</v>
      </c>
      <c r="AJ33" s="6">
        <f>'2'!AW33</f>
        <v>0.20431749348784942</v>
      </c>
      <c r="AK33" s="6">
        <f>'2'!AY33</f>
        <v>0.29918251656872263</v>
      </c>
      <c r="AL33" s="6">
        <f>'3'!P33</f>
        <v>0.56237867327342717</v>
      </c>
      <c r="AM33" s="6">
        <f>'8'!Z32</f>
        <v>0.47220242947581614</v>
      </c>
      <c r="AN33" s="6">
        <f t="shared" si="8"/>
        <v>0.42805174925832296</v>
      </c>
      <c r="AO33" s="225">
        <f t="shared" si="9"/>
        <v>0.48503913681177452</v>
      </c>
      <c r="AP33" s="6">
        <f>'1'!BG33</f>
        <v>0.62629185635156615</v>
      </c>
      <c r="AQ33" s="6">
        <f>'1'!BI33</f>
        <v>0.69950810852487022</v>
      </c>
      <c r="AR33" s="6">
        <f>'2'!BG33</f>
        <v>0.30060273605532106</v>
      </c>
      <c r="AS33" s="6">
        <f>'2'!BI33</f>
        <v>0.42894091314732141</v>
      </c>
      <c r="AT33" s="6">
        <f>'3'!S33</f>
        <v>0.55514085185043704</v>
      </c>
      <c r="AU33" s="6">
        <f>'8'!AE32</f>
        <v>0.55522846474060983</v>
      </c>
      <c r="AV33" s="6">
        <f t="shared" si="10"/>
        <v>0.4940410190491657</v>
      </c>
      <c r="AW33" s="225">
        <f t="shared" si="11"/>
        <v>0.56122582880426719</v>
      </c>
      <c r="AX33" s="6">
        <f>'1'!BQ33</f>
        <v>0.77126565990817053</v>
      </c>
      <c r="AY33" s="6">
        <f>'1'!BS33</f>
        <v>0.81402526844220435</v>
      </c>
      <c r="AZ33" s="6">
        <f>'2'!BQ33</f>
        <v>0.31338856129069909</v>
      </c>
      <c r="BA33" s="6">
        <f>'2'!BS33</f>
        <v>0.44426435731340896</v>
      </c>
      <c r="BB33" s="6">
        <f>'3'!V33</f>
        <v>0.53980822974421194</v>
      </c>
      <c r="BC33" s="6">
        <f>'8'!AJ32</f>
        <v>0.5010806223398705</v>
      </c>
      <c r="BD33" s="6">
        <f t="shared" si="12"/>
        <v>0.52857828117958006</v>
      </c>
      <c r="BE33" s="225">
        <f t="shared" si="13"/>
        <v>0.58645674936516123</v>
      </c>
      <c r="BF33" s="6">
        <f>'1'!CA33</f>
        <v>0.69289492571549893</v>
      </c>
      <c r="BG33" s="6">
        <f>'1'!CC33</f>
        <v>0.75381128897488814</v>
      </c>
      <c r="BH33" s="6">
        <f>'2'!CA33</f>
        <v>0.31077366051735766</v>
      </c>
      <c r="BI33" s="6">
        <f>'2'!CC33</f>
        <v>0.44116169859153653</v>
      </c>
      <c r="BJ33" s="6">
        <f>'3'!Y33</f>
        <v>0.48799598986914333</v>
      </c>
      <c r="BK33" s="6">
        <f>'8'!AO32</f>
        <v>0.56102109058736327</v>
      </c>
      <c r="BL33" s="6">
        <f t="shared" si="14"/>
        <v>0.52156322560673996</v>
      </c>
      <c r="BM33" s="225">
        <f t="shared" si="15"/>
        <v>0.58533135938459591</v>
      </c>
      <c r="BN33" s="6">
        <f>'1'!CK33</f>
        <v>0.64746104774091806</v>
      </c>
      <c r="BO33" s="6">
        <f>'1'!CM33</f>
        <v>0.71710147302853633</v>
      </c>
      <c r="BP33" s="6">
        <f>'2'!CK33</f>
        <v>0.51432420929402611</v>
      </c>
      <c r="BQ33" s="6">
        <f>'2'!CM33</f>
        <v>0.64500984627309721</v>
      </c>
      <c r="BR33" s="6">
        <f>'3'!AB33</f>
        <v>0.53606574389470385</v>
      </c>
      <c r="BS33" s="6">
        <f>'8'!AT32</f>
        <v>0.6623380965799377</v>
      </c>
      <c r="BT33" s="6">
        <f t="shared" si="16"/>
        <v>0.60804111787162729</v>
      </c>
      <c r="BU33" s="225">
        <f t="shared" si="17"/>
        <v>0.67481647196052386</v>
      </c>
      <c r="BV33" s="6">
        <f>'1'!CU33</f>
        <v>0.83548167427200759</v>
      </c>
      <c r="BW33" s="6">
        <f>'1'!CW33</f>
        <v>0.86070792753011749</v>
      </c>
      <c r="BX33" s="6">
        <f>'2'!CU33</f>
        <v>0.42379669292874528</v>
      </c>
      <c r="BY33" s="6">
        <f>'2'!CW33</f>
        <v>0.56263894122464841</v>
      </c>
      <c r="BZ33" s="6">
        <f>'3'!AE33</f>
        <v>0.661344741765449</v>
      </c>
      <c r="CA33" s="6">
        <f>'8'!AY32</f>
        <v>0.6646330235701331</v>
      </c>
      <c r="CB33" s="6">
        <f t="shared" si="18"/>
        <v>0.6413037969236286</v>
      </c>
      <c r="CC33" s="225">
        <f t="shared" si="19"/>
        <v>0.69599329744163307</v>
      </c>
      <c r="CD33" s="6">
        <f>'1'!DE33</f>
        <v>0.78409100149313493</v>
      </c>
      <c r="CE33" s="6">
        <f>'1'!DG33</f>
        <v>0.82353108007851239</v>
      </c>
      <c r="CF33" s="6">
        <f>'2'!DE33</f>
        <v>0.40616021846242423</v>
      </c>
      <c r="CG33" s="6">
        <f>'2'!DG33</f>
        <v>0.54520777526441178</v>
      </c>
      <c r="CH33" s="6">
        <f>'3'!AH33</f>
        <v>0.46248762948270034</v>
      </c>
      <c r="CI33" s="6">
        <f>'8'!BD32</f>
        <v>0.59656687937148067</v>
      </c>
      <c r="CJ33" s="6">
        <f t="shared" si="20"/>
        <v>0.59560603310901328</v>
      </c>
      <c r="CK33" s="225">
        <f t="shared" si="21"/>
        <v>0.65510191157146824</v>
      </c>
    </row>
    <row r="34" spans="1:89" x14ac:dyDescent="0.2">
      <c r="A34" s="1">
        <v>2009</v>
      </c>
      <c r="B34" s="6">
        <f>'1'!I34</f>
        <v>0.74363122022554373</v>
      </c>
      <c r="C34" s="6">
        <f>'1'!K34</f>
        <v>0.7932193666388978</v>
      </c>
      <c r="D34" s="6">
        <f>'2'!I34</f>
        <v>0.2979971374922511</v>
      </c>
      <c r="E34" s="6">
        <f>'2'!K34</f>
        <v>0.42577029481921747</v>
      </c>
      <c r="F34" s="6">
        <f>'3'!D34</f>
        <v>0.52813147688794126</v>
      </c>
      <c r="G34" s="6">
        <f>'8'!F33</f>
        <v>0.52449821775492655</v>
      </c>
      <c r="H34" s="6">
        <f t="shared" si="0"/>
        <v>0.52204219182424039</v>
      </c>
      <c r="I34" s="225">
        <f t="shared" si="1"/>
        <v>0.58116262640434735</v>
      </c>
      <c r="J34" s="6">
        <f>'1'!S34</f>
        <v>0.66297829740442871</v>
      </c>
      <c r="K34" s="6">
        <f>'1'!U34</f>
        <v>0.72979683709603993</v>
      </c>
      <c r="L34" s="6">
        <f>'2'!S34</f>
        <v>0.53353483380765288</v>
      </c>
      <c r="M34" s="6">
        <f>'2'!U34</f>
        <v>0.66114271519229506</v>
      </c>
      <c r="N34" s="6">
        <f>'3'!G34</f>
        <v>0.5231228393537618</v>
      </c>
      <c r="O34" s="6">
        <f>'8'!K33</f>
        <v>0.47941646806531862</v>
      </c>
      <c r="P34" s="6">
        <f t="shared" si="2"/>
        <v>0.55864319975913335</v>
      </c>
      <c r="Q34" s="225">
        <f t="shared" si="3"/>
        <v>0.62345200678455115</v>
      </c>
      <c r="R34" s="6">
        <f>'1'!AC34</f>
        <v>0.66143313095507394</v>
      </c>
      <c r="S34" s="6">
        <f>'1'!AE34</f>
        <v>0.72854012938890289</v>
      </c>
      <c r="T34" s="6">
        <f>'2'!AC34</f>
        <v>0.18494161540029358</v>
      </c>
      <c r="U34" s="6">
        <f>'2'!AE34</f>
        <v>0.26935980106010893</v>
      </c>
      <c r="V34" s="6">
        <f>'3'!J34</f>
        <v>0.77609226698064737</v>
      </c>
      <c r="W34" s="6">
        <f>'8'!P33</f>
        <v>0.4692490031228802</v>
      </c>
      <c r="X34" s="6">
        <f t="shared" si="4"/>
        <v>0.43854124982608256</v>
      </c>
      <c r="Y34" s="225">
        <f t="shared" si="5"/>
        <v>0.48904964452396404</v>
      </c>
      <c r="Z34" s="6">
        <f>'1'!AM34</f>
        <v>0.73509320240601417</v>
      </c>
      <c r="AA34" s="6">
        <f>'1'!AO34</f>
        <v>0.78669931859614728</v>
      </c>
      <c r="AB34" s="6">
        <f>'2'!AM34</f>
        <v>0.14137443809604153</v>
      </c>
      <c r="AC34" s="6">
        <f>'2'!AO34</f>
        <v>0.19643332145633985</v>
      </c>
      <c r="AD34" s="6">
        <f>'3'!M34</f>
        <v>0.51024211412924236</v>
      </c>
      <c r="AE34" s="6">
        <f>'8'!U33</f>
        <v>0.40057868401438512</v>
      </c>
      <c r="AF34" s="6">
        <f t="shared" si="6"/>
        <v>0.42568210817214691</v>
      </c>
      <c r="AG34" s="225">
        <f t="shared" si="7"/>
        <v>0.46123710802229079</v>
      </c>
      <c r="AH34" s="6">
        <f>'1'!AW34</f>
        <v>0.61623416082646076</v>
      </c>
      <c r="AI34" s="6">
        <f>'1'!AY34</f>
        <v>0.69103555326289845</v>
      </c>
      <c r="AJ34" s="6">
        <f>'2'!AW34</f>
        <v>0.17005253011749938</v>
      </c>
      <c r="AK34" s="6">
        <f>'2'!AY34</f>
        <v>0.24540713372642847</v>
      </c>
      <c r="AL34" s="6">
        <f>'3'!P34</f>
        <v>0.5679820316975932</v>
      </c>
      <c r="AM34" s="6">
        <f>'8'!Z33</f>
        <v>0.43139691427517729</v>
      </c>
      <c r="AN34" s="6">
        <f t="shared" si="8"/>
        <v>0.40589453507304579</v>
      </c>
      <c r="AO34" s="225">
        <f t="shared" si="9"/>
        <v>0.45594653375483474</v>
      </c>
      <c r="AP34" s="6">
        <f>'1'!BG34</f>
        <v>0.64626693935059243</v>
      </c>
      <c r="AQ34" s="6">
        <f>'1'!BI34</f>
        <v>0.71611756143141447</v>
      </c>
      <c r="AR34" s="6">
        <f>'2'!BG34</f>
        <v>0.28795507566354139</v>
      </c>
      <c r="AS34" s="6">
        <f>'2'!BI34</f>
        <v>0.41339376512373716</v>
      </c>
      <c r="AT34" s="6">
        <f>'3'!S34</f>
        <v>0.59898321275944766</v>
      </c>
      <c r="AU34" s="6">
        <f>'8'!AE33</f>
        <v>0.52264948817604773</v>
      </c>
      <c r="AV34" s="6">
        <f t="shared" si="10"/>
        <v>0.48562383439672718</v>
      </c>
      <c r="AW34" s="225">
        <f t="shared" si="11"/>
        <v>0.55072027157706649</v>
      </c>
      <c r="AX34" s="6">
        <f>'1'!BQ34</f>
        <v>0.78549206274839567</v>
      </c>
      <c r="AY34" s="6">
        <f>'1'!BS34</f>
        <v>0.82456385859555004</v>
      </c>
      <c r="AZ34" s="6">
        <f>'2'!BQ34</f>
        <v>0.29629107832119617</v>
      </c>
      <c r="BA34" s="6">
        <f>'2'!BS34</f>
        <v>0.42368529607575456</v>
      </c>
      <c r="BB34" s="6">
        <f>'3'!V34</f>
        <v>0.53385032913237429</v>
      </c>
      <c r="BC34" s="6">
        <f>'8'!AJ33</f>
        <v>0.48808440126362146</v>
      </c>
      <c r="BD34" s="6">
        <f t="shared" si="12"/>
        <v>0.52328918077773767</v>
      </c>
      <c r="BE34" s="225">
        <f t="shared" si="13"/>
        <v>0.57877785197830867</v>
      </c>
      <c r="BF34" s="6">
        <f>'1'!CA34</f>
        <v>0.69746845137705393</v>
      </c>
      <c r="BG34" s="6">
        <f>'1'!CC34</f>
        <v>0.75743040581845</v>
      </c>
      <c r="BH34" s="6">
        <f>'2'!CA34</f>
        <v>0.28768937065828676</v>
      </c>
      <c r="BI34" s="6">
        <f>'2'!CC34</f>
        <v>0.41306284996801723</v>
      </c>
      <c r="BJ34" s="6">
        <f>'3'!Y34</f>
        <v>0.54351343745602954</v>
      </c>
      <c r="BK34" s="6">
        <f>'8'!AO33</f>
        <v>0.53174747538266942</v>
      </c>
      <c r="BL34" s="6">
        <f t="shared" si="14"/>
        <v>0.50563509913933669</v>
      </c>
      <c r="BM34" s="225">
        <f t="shared" si="15"/>
        <v>0.56741357705637885</v>
      </c>
      <c r="BN34" s="6">
        <f>'1'!CK34</f>
        <v>0.65728226932607936</v>
      </c>
      <c r="BO34" s="6">
        <f>'1'!CM34</f>
        <v>0.72515604191907856</v>
      </c>
      <c r="BP34" s="6">
        <f>'2'!CK34</f>
        <v>0.25277454801946098</v>
      </c>
      <c r="BQ34" s="6">
        <f>'2'!CM34</f>
        <v>0.36793496584158025</v>
      </c>
      <c r="BR34" s="6">
        <f>'3'!AB34</f>
        <v>0.51039506315270566</v>
      </c>
      <c r="BS34" s="6">
        <f>'8'!AT33</f>
        <v>0.5952680127571095</v>
      </c>
      <c r="BT34" s="6">
        <f t="shared" si="16"/>
        <v>0.50177494336754991</v>
      </c>
      <c r="BU34" s="225">
        <f t="shared" si="17"/>
        <v>0.56278634017258944</v>
      </c>
      <c r="BV34" s="6">
        <f>'1'!CU34</f>
        <v>0.83042201848109409</v>
      </c>
      <c r="BW34" s="6">
        <f>'1'!CW34</f>
        <v>0.85711061576253078</v>
      </c>
      <c r="BX34" s="6">
        <f>'2'!CU34</f>
        <v>0.21091306082656064</v>
      </c>
      <c r="BY34" s="6">
        <f>'2'!CW34</f>
        <v>0.30900975158747551</v>
      </c>
      <c r="BZ34" s="6">
        <f>'3'!AE34</f>
        <v>0.57316071348913711</v>
      </c>
      <c r="CA34" s="6">
        <f>'8'!AY33</f>
        <v>0.64603636628852346</v>
      </c>
      <c r="CB34" s="6">
        <f t="shared" si="18"/>
        <v>0.56245714853205941</v>
      </c>
      <c r="CC34" s="225">
        <f t="shared" si="19"/>
        <v>0.60405224454617656</v>
      </c>
      <c r="CD34" s="6">
        <f>'1'!DE34</f>
        <v>0.79366321968443054</v>
      </c>
      <c r="CE34" s="6">
        <f>'1'!DG34</f>
        <v>0.83056521979613063</v>
      </c>
      <c r="CF34" s="6">
        <f>'2'!DE34</f>
        <v>0.34314964829836431</v>
      </c>
      <c r="CG34" s="6">
        <f>'2'!DG34</f>
        <v>0.47850549529618353</v>
      </c>
      <c r="CH34" s="6">
        <f>'3'!AH34</f>
        <v>0.3966961035169313</v>
      </c>
      <c r="CI34" s="6">
        <f>'8'!BD33</f>
        <v>0.56036461197123799</v>
      </c>
      <c r="CJ34" s="6">
        <f t="shared" si="20"/>
        <v>0.5657258266513443</v>
      </c>
      <c r="CK34" s="225">
        <f t="shared" si="21"/>
        <v>0.62314510902118403</v>
      </c>
    </row>
    <row r="35" spans="1:89" x14ac:dyDescent="0.2">
      <c r="A35" s="1">
        <v>2010</v>
      </c>
      <c r="B35" s="6">
        <f>'1'!I35</f>
        <v>0.76936874631805741</v>
      </c>
      <c r="C35" s="6">
        <f>'1'!K35</f>
        <v>0.81261134061486973</v>
      </c>
      <c r="D35" s="6">
        <f>'2'!I35</f>
        <v>0.33092754444245126</v>
      </c>
      <c r="E35" s="6">
        <f>'2'!K35</f>
        <v>0.4646758389576312</v>
      </c>
      <c r="F35" s="6">
        <f>'3'!D35</f>
        <v>0.55612214391480752</v>
      </c>
      <c r="G35" s="6">
        <f>'8'!F34</f>
        <v>0.50886813682536269</v>
      </c>
      <c r="H35" s="6">
        <f t="shared" si="0"/>
        <v>0.53638814252862377</v>
      </c>
      <c r="I35" s="225">
        <f t="shared" si="1"/>
        <v>0.59538510546595458</v>
      </c>
      <c r="J35" s="6">
        <f>'1'!S35</f>
        <v>0.69298665334150988</v>
      </c>
      <c r="K35" s="6">
        <f>'1'!U35</f>
        <v>0.75388400834067115</v>
      </c>
      <c r="L35" s="6">
        <f>'2'!S35</f>
        <v>0.59155243502002253</v>
      </c>
      <c r="M35" s="6">
        <f>'2'!U35</f>
        <v>0.70742051091621794</v>
      </c>
      <c r="N35" s="6">
        <f>'3'!G35</f>
        <v>0.56079558426869891</v>
      </c>
      <c r="O35" s="6">
        <f>'8'!K34</f>
        <v>0.47086251377864879</v>
      </c>
      <c r="P35" s="6">
        <f t="shared" si="2"/>
        <v>0.58513386738006046</v>
      </c>
      <c r="Q35" s="225">
        <f t="shared" si="3"/>
        <v>0.64405567767851268</v>
      </c>
      <c r="R35" s="6">
        <f>'1'!AC35</f>
        <v>0.67432304653505426</v>
      </c>
      <c r="S35" s="6">
        <f>'1'!AE35</f>
        <v>0.73897390536565166</v>
      </c>
      <c r="T35" s="6">
        <f>'2'!AC35</f>
        <v>0.1934817562713424</v>
      </c>
      <c r="U35" s="6">
        <f>'2'!AE35</f>
        <v>0.28268492321846755</v>
      </c>
      <c r="V35" s="6">
        <f>'3'!J35</f>
        <v>0.7665069921665093</v>
      </c>
      <c r="W35" s="6">
        <f>'8'!P34</f>
        <v>0.46246917564329593</v>
      </c>
      <c r="X35" s="6">
        <f t="shared" si="4"/>
        <v>0.4434246594832309</v>
      </c>
      <c r="Y35" s="225">
        <f t="shared" si="5"/>
        <v>0.49470933474247175</v>
      </c>
      <c r="Z35" s="6">
        <f>'1'!AM35</f>
        <v>0.75443196617339514</v>
      </c>
      <c r="AA35" s="6">
        <f>'1'!AO35</f>
        <v>0.80140471675554348</v>
      </c>
      <c r="AB35" s="6">
        <f>'2'!AM35</f>
        <v>0.14943402299132269</v>
      </c>
      <c r="AC35" s="6">
        <f>'2'!AO35</f>
        <v>0.21059946034615146</v>
      </c>
      <c r="AD35" s="6">
        <f>'3'!M35</f>
        <v>0.56248920990049966</v>
      </c>
      <c r="AE35" s="6">
        <f>'8'!U34</f>
        <v>0.37380798859461994</v>
      </c>
      <c r="AF35" s="6">
        <f t="shared" si="6"/>
        <v>0.42589132591977924</v>
      </c>
      <c r="AG35" s="225">
        <f t="shared" si="7"/>
        <v>0.46193738856543831</v>
      </c>
      <c r="AH35" s="6">
        <f>'1'!AW35</f>
        <v>0.65821251122994617</v>
      </c>
      <c r="AI35" s="6">
        <f>'1'!AY35</f>
        <v>0.72591547614592034</v>
      </c>
      <c r="AJ35" s="6">
        <f>'2'!AW35</f>
        <v>0.18547204212723631</v>
      </c>
      <c r="AK35" s="6">
        <f>'2'!AY35</f>
        <v>0.27019597321606992</v>
      </c>
      <c r="AL35" s="6">
        <f>'3'!P35</f>
        <v>0.61094709760338051</v>
      </c>
      <c r="AM35" s="6">
        <f>'8'!Z34</f>
        <v>0.4312676004332564</v>
      </c>
      <c r="AN35" s="6">
        <f t="shared" si="8"/>
        <v>0.42498405126347966</v>
      </c>
      <c r="AO35" s="225">
        <f t="shared" si="9"/>
        <v>0.47579301659841561</v>
      </c>
      <c r="AP35" s="6">
        <f>'1'!BG35</f>
        <v>0.66280441185264494</v>
      </c>
      <c r="AQ35" s="6">
        <f>'1'!BI35</f>
        <v>0.72965549500859883</v>
      </c>
      <c r="AR35" s="6">
        <f>'2'!BG35</f>
        <v>0.30220451800038917</v>
      </c>
      <c r="AS35" s="6">
        <f>'2'!BI35</f>
        <v>0.4308818731139995</v>
      </c>
      <c r="AT35" s="6">
        <f>'3'!S35</f>
        <v>0.59867401280138299</v>
      </c>
      <c r="AU35" s="6">
        <f>'8'!AE34</f>
        <v>0.48438068536953294</v>
      </c>
      <c r="AV35" s="6">
        <f t="shared" si="10"/>
        <v>0.4831298717408557</v>
      </c>
      <c r="AW35" s="225">
        <f t="shared" si="11"/>
        <v>0.54830601783071042</v>
      </c>
      <c r="AX35" s="6">
        <f>'1'!BQ35</f>
        <v>0.81742070672688061</v>
      </c>
      <c r="AY35" s="6">
        <f>'1'!BS35</f>
        <v>0.84780496124655125</v>
      </c>
      <c r="AZ35" s="6">
        <f>'2'!BQ35</f>
        <v>0.30389606719119466</v>
      </c>
      <c r="BA35" s="6">
        <f>'2'!BS35</f>
        <v>0.4329249112955646</v>
      </c>
      <c r="BB35" s="6">
        <f>'3'!V35</f>
        <v>0.55499887175462259</v>
      </c>
      <c r="BC35" s="6">
        <f>'8'!AJ34</f>
        <v>0.48610309590558431</v>
      </c>
      <c r="BD35" s="6">
        <f t="shared" si="12"/>
        <v>0.5358066232745532</v>
      </c>
      <c r="BE35" s="225">
        <f t="shared" si="13"/>
        <v>0.58894432281590003</v>
      </c>
      <c r="BF35" s="6">
        <f>'1'!CA35</f>
        <v>0.72405759923372548</v>
      </c>
      <c r="BG35" s="6">
        <f>'1'!CC35</f>
        <v>0.77820617892717092</v>
      </c>
      <c r="BH35" s="6">
        <f>'2'!CA35</f>
        <v>0.30564201872609637</v>
      </c>
      <c r="BI35" s="6">
        <f>'2'!CC35</f>
        <v>0.43502648879407174</v>
      </c>
      <c r="BJ35" s="6">
        <f>'3'!Y35</f>
        <v>0.54138525397495452</v>
      </c>
      <c r="BK35" s="6">
        <f>'8'!AO34</f>
        <v>0.5115104120326418</v>
      </c>
      <c r="BL35" s="6">
        <f t="shared" si="14"/>
        <v>0.51373667666415457</v>
      </c>
      <c r="BM35" s="225">
        <f t="shared" si="15"/>
        <v>0.57491435991796147</v>
      </c>
      <c r="BN35" s="6">
        <f>'1'!CK35</f>
        <v>0.67615648315028665</v>
      </c>
      <c r="BO35" s="6">
        <f>'1'!CM35</f>
        <v>0.74044886149585309</v>
      </c>
      <c r="BP35" s="6">
        <f>'2'!CK35</f>
        <v>0.31264912527209682</v>
      </c>
      <c r="BQ35" s="6">
        <f>'2'!CM35</f>
        <v>0.44338859677748388</v>
      </c>
      <c r="BR35" s="6">
        <f>'3'!AB35</f>
        <v>0.54596701333535225</v>
      </c>
      <c r="BS35" s="6">
        <f>'8'!AT34</f>
        <v>0.59574117290459916</v>
      </c>
      <c r="BT35" s="6">
        <f t="shared" si="16"/>
        <v>0.52818226044232752</v>
      </c>
      <c r="BU35" s="225">
        <f t="shared" si="17"/>
        <v>0.59319287705931212</v>
      </c>
      <c r="BV35" s="6">
        <f>'1'!CU35</f>
        <v>0.85898759754367826</v>
      </c>
      <c r="BW35" s="6">
        <f>'1'!CW35</f>
        <v>0.87724647497558106</v>
      </c>
      <c r="BX35" s="6">
        <f>'2'!CU35</f>
        <v>0.21820516998957273</v>
      </c>
      <c r="BY35" s="6">
        <f>'2'!CW35</f>
        <v>0.31969326667002085</v>
      </c>
      <c r="BZ35" s="6">
        <f>'3'!AE35</f>
        <v>0.6658893253816931</v>
      </c>
      <c r="CA35" s="6">
        <f>'8'!AY34</f>
        <v>0.61854958026867379</v>
      </c>
      <c r="CB35" s="6">
        <f t="shared" si="18"/>
        <v>0.56524744926730819</v>
      </c>
      <c r="CC35" s="225">
        <f t="shared" si="19"/>
        <v>0.60516310730475853</v>
      </c>
      <c r="CD35" s="6">
        <f>'1'!DE35</f>
        <v>0.81532629742068929</v>
      </c>
      <c r="CE35" s="6">
        <f>'1'!DG35</f>
        <v>0.84629746349259638</v>
      </c>
      <c r="CF35" s="6">
        <f>'2'!DE35</f>
        <v>0.36719902814641159</v>
      </c>
      <c r="CG35" s="6">
        <f>'2'!DG35</f>
        <v>0.50483352248147051</v>
      </c>
      <c r="CH35" s="6">
        <f>'3'!AH35</f>
        <v>0.43537389387387004</v>
      </c>
      <c r="CI35" s="6">
        <f>'8'!BD34</f>
        <v>0.53374102122373313</v>
      </c>
      <c r="CJ35" s="6">
        <f t="shared" si="20"/>
        <v>0.57208878226361126</v>
      </c>
      <c r="CK35" s="225">
        <f t="shared" si="21"/>
        <v>0.62829066906593323</v>
      </c>
    </row>
    <row r="36" spans="1:89" x14ac:dyDescent="0.2">
      <c r="A36" s="1">
        <v>2011</v>
      </c>
      <c r="B36" s="6">
        <f>'1'!I36</f>
        <v>0.76176144205501395</v>
      </c>
      <c r="C36" s="6">
        <f>'1'!K36</f>
        <v>0.80692007230175533</v>
      </c>
      <c r="D36" s="6">
        <f>'2'!I36</f>
        <v>0.35284322650613437</v>
      </c>
      <c r="E36" s="6">
        <f>'2'!K36</f>
        <v>0.4892549026861519</v>
      </c>
      <c r="F36" s="6">
        <f>'3'!D36</f>
        <v>0.55015715635625995</v>
      </c>
      <c r="G36" s="6">
        <f>'8'!F35</f>
        <v>0.51820850953120479</v>
      </c>
      <c r="H36" s="6">
        <f t="shared" ref="H36:H41" si="22">SUM(B36,D36,G36)/3</f>
        <v>0.54427105936411768</v>
      </c>
      <c r="I36" s="225">
        <f t="shared" ref="I36:I41" si="23">SUM(C36,E36,G36)/3</f>
        <v>0.60479449483970404</v>
      </c>
      <c r="J36" s="6">
        <f>'1'!S36</f>
        <v>0.69137348337438298</v>
      </c>
      <c r="K36" s="6">
        <f>'1'!U36</f>
        <v>0.75260432747368067</v>
      </c>
      <c r="L36" s="6">
        <f>'2'!S36</f>
        <v>0.688073882328193</v>
      </c>
      <c r="M36" s="6">
        <f>'2'!U36</f>
        <v>0.77737808108844464</v>
      </c>
      <c r="N36" s="6">
        <f>'3'!G36</f>
        <v>0.65617704588702352</v>
      </c>
      <c r="O36" s="6">
        <f>'8'!K35</f>
        <v>0.50360847301385492</v>
      </c>
      <c r="P36" s="6">
        <f t="shared" ref="P36:P41" si="24">SUM(J36,L36,O36)/3</f>
        <v>0.62768527957214371</v>
      </c>
      <c r="Q36" s="225">
        <f t="shared" ref="Q36:Q41" si="25">SUM(K36,M36,O36)/3</f>
        <v>0.67786362719199345</v>
      </c>
      <c r="R36" s="6">
        <f>'1'!AC36</f>
        <v>0.67056656836267159</v>
      </c>
      <c r="S36" s="6">
        <f>'1'!AE36</f>
        <v>0.73594484688668027</v>
      </c>
      <c r="T36" s="6">
        <f>'2'!AC36</f>
        <v>0.19834090421329167</v>
      </c>
      <c r="U36" s="6">
        <f>'2'!AE36</f>
        <v>0.29013840795427914</v>
      </c>
      <c r="V36" s="6">
        <f>'3'!J36</f>
        <v>0.74519235857475863</v>
      </c>
      <c r="W36" s="6">
        <f>'8'!P35</f>
        <v>0.4111491552959663</v>
      </c>
      <c r="X36" s="6">
        <f t="shared" ref="X36:X41" si="26">SUM(R36,T36,W36)/3</f>
        <v>0.42668554262397657</v>
      </c>
      <c r="Y36" s="225">
        <f t="shared" ref="Y36:Y41" si="27">SUM(S36,U36,W36)/3</f>
        <v>0.47907747004564188</v>
      </c>
      <c r="Z36" s="6">
        <f>'1'!AM36</f>
        <v>0.75149694574604775</v>
      </c>
      <c r="AA36" s="6">
        <f>'1'!AO36</f>
        <v>0.79918727283977553</v>
      </c>
      <c r="AB36" s="6">
        <f>'2'!AM36</f>
        <v>0.14989515868096867</v>
      </c>
      <c r="AC36" s="6">
        <f>'2'!AO36</f>
        <v>0.21140010138782017</v>
      </c>
      <c r="AD36" s="6">
        <f>'3'!M36</f>
        <v>0.6195965776953426</v>
      </c>
      <c r="AE36" s="6">
        <f>'8'!U35</f>
        <v>0.40351956092913022</v>
      </c>
      <c r="AF36" s="6">
        <f t="shared" ref="AF36:AF41" si="28">SUM(Z36,AB36,AE36)/3</f>
        <v>0.43497055511871557</v>
      </c>
      <c r="AG36" s="225">
        <f t="shared" ref="AG36:AG41" si="29">SUM(AA36,AC36,AE36)/3</f>
        <v>0.47136897838557529</v>
      </c>
      <c r="AH36" s="6">
        <f>'1'!AW36</f>
        <v>0.66412494425870272</v>
      </c>
      <c r="AI36" s="6">
        <f>'1'!AY36</f>
        <v>0.73072836570829514</v>
      </c>
      <c r="AJ36" s="6">
        <f>'2'!AW36</f>
        <v>0.1890982568023484</v>
      </c>
      <c r="AK36" s="6">
        <f>'2'!AY36</f>
        <v>0.27588182457638527</v>
      </c>
      <c r="AL36" s="6">
        <f>'3'!P36</f>
        <v>0.5995163374473782</v>
      </c>
      <c r="AM36" s="6">
        <f>'8'!Z35</f>
        <v>0.45015372019903072</v>
      </c>
      <c r="AN36" s="6">
        <f t="shared" ref="AN36:AN41" si="30">SUM(AH36,AJ36,AM36)/3</f>
        <v>0.43445897375336062</v>
      </c>
      <c r="AO36" s="225">
        <f t="shared" ref="AO36:AO41" si="31">SUM(AI36,AK36,AM36)/3</f>
        <v>0.48558797016123706</v>
      </c>
      <c r="AP36" s="6">
        <f>'1'!BG36</f>
        <v>0.65581526484026309</v>
      </c>
      <c r="AQ36" s="6">
        <f>'1'!BI36</f>
        <v>0.72395718750724258</v>
      </c>
      <c r="AR36" s="6">
        <f>'2'!BG36</f>
        <v>0.31150159267472166</v>
      </c>
      <c r="AS36" s="6">
        <f>'2'!BI36</f>
        <v>0.44202700181547744</v>
      </c>
      <c r="AT36" s="6">
        <f>'3'!S36</f>
        <v>0.58386901385367462</v>
      </c>
      <c r="AU36" s="6">
        <f>'8'!AE35</f>
        <v>0.50604154759733544</v>
      </c>
      <c r="AV36" s="6">
        <f t="shared" ref="AV36:AV41" si="32">SUM(AP36,AR36,AU36)/3</f>
        <v>0.49111946837077342</v>
      </c>
      <c r="AW36" s="225">
        <f t="shared" ref="AW36:AW41" si="33">SUM(AQ36,AS36,AU36)/3</f>
        <v>0.55734191230668517</v>
      </c>
      <c r="AX36" s="6">
        <f>'1'!BQ36</f>
        <v>0.80504989874946009</v>
      </c>
      <c r="AY36" s="6">
        <f>'1'!BS36</f>
        <v>0.83886647101856959</v>
      </c>
      <c r="AZ36" s="6">
        <f>'2'!BQ36</f>
        <v>0.31219696947086617</v>
      </c>
      <c r="BA36" s="6">
        <f>'2'!BS36</f>
        <v>0.44285245876224344</v>
      </c>
      <c r="BB36" s="6">
        <f>'3'!V36</f>
        <v>0.52533512045724373</v>
      </c>
      <c r="BC36" s="6">
        <f>'8'!AJ35</f>
        <v>0.47472403743037661</v>
      </c>
      <c r="BD36" s="6">
        <f t="shared" ref="BD36:BD41" si="34">SUM(AX36,AZ36,BC36)/3</f>
        <v>0.53065696855023425</v>
      </c>
      <c r="BE36" s="225">
        <f t="shared" ref="BE36:BE41" si="35">SUM(AY36,BA36,BC36)/3</f>
        <v>0.58548098907039658</v>
      </c>
      <c r="BF36" s="6">
        <f>'1'!CA36</f>
        <v>0.72846656255885767</v>
      </c>
      <c r="BG36" s="6">
        <f>'1'!CC36</f>
        <v>0.78160834635704912</v>
      </c>
      <c r="BH36" s="6">
        <f>'2'!CA36</f>
        <v>0.31241752957900992</v>
      </c>
      <c r="BI36" s="6">
        <f>'2'!CC36</f>
        <v>0.44311404411347249</v>
      </c>
      <c r="BJ36" s="6">
        <f>'3'!Y36</f>
        <v>0.51327916139017904</v>
      </c>
      <c r="BK36" s="6">
        <f>'8'!AO35</f>
        <v>0.53011455553705822</v>
      </c>
      <c r="BL36" s="6">
        <f t="shared" ref="BL36:BL41" si="36">SUM(BF36,BH36,BK36)/3</f>
        <v>0.52366621589164197</v>
      </c>
      <c r="BM36" s="225">
        <f t="shared" ref="BM36:BM41" si="37">SUM(BG36,BI36,BK36)/3</f>
        <v>0.5849456486691933</v>
      </c>
      <c r="BN36" s="6">
        <f>'1'!CK36</f>
        <v>0.67370766435112905</v>
      </c>
      <c r="BO36" s="6">
        <f>'1'!CM36</f>
        <v>0.73847833917919936</v>
      </c>
      <c r="BP36" s="6">
        <f>'2'!CK36</f>
        <v>0.41814201856643202</v>
      </c>
      <c r="BQ36" s="6">
        <f>'2'!CM36</f>
        <v>0.55710427457377143</v>
      </c>
      <c r="BR36" s="6">
        <f>'3'!AB36</f>
        <v>0.65284536915612668</v>
      </c>
      <c r="BS36" s="6">
        <f>'8'!AT35</f>
        <v>0.62489378352023273</v>
      </c>
      <c r="BT36" s="6">
        <f t="shared" ref="BT36:BT41" si="38">SUM(BN36,BP36,BS36)/3</f>
        <v>0.57224782214593128</v>
      </c>
      <c r="BU36" s="225">
        <f t="shared" ref="BU36:BU41" si="39">SUM(BO36,BQ36,BS36)/3</f>
        <v>0.64015879909106788</v>
      </c>
      <c r="BV36" s="6">
        <f>'1'!CU36</f>
        <v>0.85998583466361023</v>
      </c>
      <c r="BW36" s="6">
        <f>'1'!CW36</f>
        <v>0.87794258847591677</v>
      </c>
      <c r="BX36" s="6">
        <f>'2'!CU36</f>
        <v>0.2423623354536445</v>
      </c>
      <c r="BY36" s="6">
        <f>'2'!CW36</f>
        <v>0.35380278410622862</v>
      </c>
      <c r="BZ36" s="6">
        <f>'3'!AE36</f>
        <v>0.67151712413355558</v>
      </c>
      <c r="CA36" s="6">
        <f>'8'!AY35</f>
        <v>0.64940645046922174</v>
      </c>
      <c r="CB36" s="6">
        <f t="shared" ref="CB36:CB41" si="40">SUM(BV36,BX36,CA36)/3</f>
        <v>0.58391820686215878</v>
      </c>
      <c r="CC36" s="225">
        <f t="shared" ref="CC36:CC41" si="41">SUM(BW36,BY36,CA36)/3</f>
        <v>0.62705060768378906</v>
      </c>
      <c r="CD36" s="6">
        <f>'1'!DE36</f>
        <v>0.80470351689101649</v>
      </c>
      <c r="CE36" s="6">
        <f>'1'!DG36</f>
        <v>0.83861499812168294</v>
      </c>
      <c r="CF36" s="6">
        <f>'2'!DE36</f>
        <v>0.3901356325436518</v>
      </c>
      <c r="CG36" s="6">
        <f>'2'!DG36</f>
        <v>0.52892490230920564</v>
      </c>
      <c r="CH36" s="6">
        <f>'3'!AH36</f>
        <v>0.45725211030483248</v>
      </c>
      <c r="CI36" s="6">
        <f>'8'!BD35</f>
        <v>0.54311568074266103</v>
      </c>
      <c r="CJ36" s="6">
        <f t="shared" ref="CJ36:CJ41" si="42">SUM(CD36,CF36,CI36)/3</f>
        <v>0.5793182767257764</v>
      </c>
      <c r="CK36" s="225">
        <f t="shared" ref="CK36:CK41" si="43">SUM(CE36,CG36,CI36)/3</f>
        <v>0.63688519372451646</v>
      </c>
    </row>
    <row r="37" spans="1:89" x14ac:dyDescent="0.2">
      <c r="A37" s="1">
        <v>2012</v>
      </c>
      <c r="B37" s="6">
        <f>'1'!I37</f>
        <v>0.75544644389129945</v>
      </c>
      <c r="C37" s="6">
        <f>'1'!K37</f>
        <v>0.80216998341432078</v>
      </c>
      <c r="D37" s="6">
        <f>'2'!I37</f>
        <v>0.32685883603467014</v>
      </c>
      <c r="E37" s="6">
        <f>'2'!K37</f>
        <v>0.46000137621438136</v>
      </c>
      <c r="F37" s="6">
        <f>'3'!D37</f>
        <v>0.51513968319887149</v>
      </c>
      <c r="G37" s="6">
        <f>'8'!F36</f>
        <v>0.5349957267604073</v>
      </c>
      <c r="H37" s="6">
        <f t="shared" si="22"/>
        <v>0.53910033556212567</v>
      </c>
      <c r="I37" s="225">
        <f t="shared" si="23"/>
        <v>0.5990556954630365</v>
      </c>
      <c r="J37" s="6">
        <f>'1'!S37</f>
        <v>0.68363344818879845</v>
      </c>
      <c r="K37" s="6">
        <f>'1'!U37</f>
        <v>0.74644066206044113</v>
      </c>
      <c r="L37" s="6">
        <f>'2'!S37</f>
        <v>0.59822070763252744</v>
      </c>
      <c r="M37" s="6">
        <f>'2'!U37</f>
        <v>0.71252086283043414</v>
      </c>
      <c r="N37" s="6">
        <f>'3'!G37</f>
        <v>0.65269727733592542</v>
      </c>
      <c r="O37" s="6">
        <f>'8'!K36</f>
        <v>0.51090856149566932</v>
      </c>
      <c r="P37" s="6">
        <f t="shared" si="24"/>
        <v>0.5975875724389984</v>
      </c>
      <c r="Q37" s="225">
        <f t="shared" si="25"/>
        <v>0.65662336212884809</v>
      </c>
      <c r="R37" s="6">
        <f>'1'!AC37</f>
        <v>0.64384010671571101</v>
      </c>
      <c r="S37" s="6">
        <f>'1'!AE37</f>
        <v>0.71411482266572768</v>
      </c>
      <c r="T37" s="6">
        <f>'2'!AC37</f>
        <v>0.19497166132010046</v>
      </c>
      <c r="U37" s="6">
        <f>'2'!AE37</f>
        <v>0.28498001773777781</v>
      </c>
      <c r="V37" s="6">
        <f>'3'!J37</f>
        <v>0.75339599797909584</v>
      </c>
      <c r="W37" s="6">
        <f>'8'!P36</f>
        <v>0.47635477744440036</v>
      </c>
      <c r="X37" s="6">
        <f t="shared" si="26"/>
        <v>0.43838884849340393</v>
      </c>
      <c r="Y37" s="225">
        <f t="shared" si="27"/>
        <v>0.4918165392826353</v>
      </c>
      <c r="Z37" s="6">
        <f>'1'!AM37</f>
        <v>0.76151144366966528</v>
      </c>
      <c r="AA37" s="6">
        <f>'1'!AO37</f>
        <v>0.80673246952248701</v>
      </c>
      <c r="AB37" s="6">
        <f>'2'!AM37</f>
        <v>0.14534501589564613</v>
      </c>
      <c r="AC37" s="6">
        <f>'2'!AO37</f>
        <v>0.20345351812561382</v>
      </c>
      <c r="AD37" s="6">
        <f>'3'!M37</f>
        <v>0.51969206699129611</v>
      </c>
      <c r="AE37" s="6">
        <f>'8'!U36</f>
        <v>0.42183655506040207</v>
      </c>
      <c r="AF37" s="6">
        <f t="shared" si="28"/>
        <v>0.44289767154190446</v>
      </c>
      <c r="AG37" s="225">
        <f t="shared" si="29"/>
        <v>0.47734084756950096</v>
      </c>
      <c r="AH37" s="6">
        <f>'1'!AW37</f>
        <v>0.63363175641768577</v>
      </c>
      <c r="AI37" s="6">
        <f>'1'!AY37</f>
        <v>0.70564457934927516</v>
      </c>
      <c r="AJ37" s="6">
        <f>'2'!AW37</f>
        <v>0.17193961084009082</v>
      </c>
      <c r="AK37" s="6">
        <f>'2'!AY37</f>
        <v>0.24849563158192434</v>
      </c>
      <c r="AL37" s="6">
        <f>'3'!P37</f>
        <v>0.52412016906620829</v>
      </c>
      <c r="AM37" s="6">
        <f>'8'!Z36</f>
        <v>0.4079427349303148</v>
      </c>
      <c r="AN37" s="6">
        <f t="shared" si="30"/>
        <v>0.40450470072936379</v>
      </c>
      <c r="AO37" s="225">
        <f t="shared" si="31"/>
        <v>0.45402764862050476</v>
      </c>
      <c r="AP37" s="6">
        <f>'1'!BG37</f>
        <v>0.64659036560507754</v>
      </c>
      <c r="AQ37" s="6">
        <f>'1'!BI37</f>
        <v>0.71638415463021621</v>
      </c>
      <c r="AR37" s="6">
        <f>'2'!BG37</f>
        <v>0.30869088787868881</v>
      </c>
      <c r="AS37" s="6">
        <f>'2'!BI37</f>
        <v>0.4386790605164288</v>
      </c>
      <c r="AT37" s="6">
        <f>'3'!S37</f>
        <v>0.51070046958246396</v>
      </c>
      <c r="AU37" s="6">
        <f>'8'!AE36</f>
        <v>0.50303136423723038</v>
      </c>
      <c r="AV37" s="6">
        <f t="shared" si="32"/>
        <v>0.48610420590699893</v>
      </c>
      <c r="AW37" s="225">
        <f t="shared" si="33"/>
        <v>0.55269819312795854</v>
      </c>
      <c r="AX37" s="6">
        <f>'1'!BQ37</f>
        <v>0.79483981571658713</v>
      </c>
      <c r="AY37" s="6">
        <f>'1'!BS37</f>
        <v>0.83142631216999185</v>
      </c>
      <c r="AZ37" s="6">
        <f>'2'!BQ37</f>
        <v>0.30481043567070354</v>
      </c>
      <c r="BA37" s="6">
        <f>'2'!BS37</f>
        <v>0.43402642880597064</v>
      </c>
      <c r="BB37" s="6">
        <f>'3'!V37</f>
        <v>0.47008879348934896</v>
      </c>
      <c r="BC37" s="6">
        <f>'8'!AJ36</f>
        <v>0.49616117392038117</v>
      </c>
      <c r="BD37" s="6">
        <f t="shared" si="34"/>
        <v>0.53193714176922391</v>
      </c>
      <c r="BE37" s="225">
        <f t="shared" si="35"/>
        <v>0.58720463829878122</v>
      </c>
      <c r="BF37" s="6">
        <f>'1'!CA37</f>
        <v>0.73859375473951816</v>
      </c>
      <c r="BG37" s="6">
        <f>'1'!CC37</f>
        <v>0.78937784304477621</v>
      </c>
      <c r="BH37" s="6">
        <f>'2'!CA37</f>
        <v>0.30103864527542812</v>
      </c>
      <c r="BI37" s="6">
        <f>'2'!CC37</f>
        <v>0.42946973962966478</v>
      </c>
      <c r="BJ37" s="6">
        <f>'3'!Y37</f>
        <v>0.4726150274377377</v>
      </c>
      <c r="BK37" s="6">
        <f>'8'!AO36</f>
        <v>0.54466552766723542</v>
      </c>
      <c r="BL37" s="6">
        <f t="shared" si="36"/>
        <v>0.5280993092273939</v>
      </c>
      <c r="BM37" s="225">
        <f t="shared" si="37"/>
        <v>0.58783770344722541</v>
      </c>
      <c r="BN37" s="6">
        <f>'1'!CK37</f>
        <v>0.67723130397161113</v>
      </c>
      <c r="BO37" s="6">
        <f>'1'!CM37</f>
        <v>0.74131248202365896</v>
      </c>
      <c r="BP37" s="6">
        <f>'2'!CK37</f>
        <v>0.3635760049782768</v>
      </c>
      <c r="BQ37" s="6">
        <f>'2'!CM37</f>
        <v>0.50093934926893879</v>
      </c>
      <c r="BR37" s="6">
        <f>'3'!AB37</f>
        <v>0.62246673118299145</v>
      </c>
      <c r="BS37" s="6">
        <f>'8'!AT36</f>
        <v>0.64237390248812298</v>
      </c>
      <c r="BT37" s="6">
        <f t="shared" si="38"/>
        <v>0.56106040381267031</v>
      </c>
      <c r="BU37" s="225">
        <f t="shared" si="39"/>
        <v>0.62820857792690699</v>
      </c>
      <c r="BV37" s="6">
        <f>'1'!CU37</f>
        <v>0.85960579913503132</v>
      </c>
      <c r="BW37" s="6">
        <f>'1'!CW37</f>
        <v>0.87767763262886833</v>
      </c>
      <c r="BX37" s="6">
        <f>'2'!CU37</f>
        <v>0.20498143386914658</v>
      </c>
      <c r="BY37" s="6">
        <f>'2'!CW37</f>
        <v>0.30017898457435471</v>
      </c>
      <c r="BZ37" s="6">
        <f>'3'!AE37</f>
        <v>0.71818065548128518</v>
      </c>
      <c r="CA37" s="6">
        <f>'8'!AY36</f>
        <v>0.67356880436548849</v>
      </c>
      <c r="CB37" s="6">
        <f t="shared" si="40"/>
        <v>0.57938534578988887</v>
      </c>
      <c r="CC37" s="225">
        <f t="shared" si="41"/>
        <v>0.61714180718957046</v>
      </c>
      <c r="CD37" s="6">
        <f>'1'!DE37</f>
        <v>0.80223120274068949</v>
      </c>
      <c r="CE37" s="6">
        <f>'1'!DG37</f>
        <v>0.83681819436597471</v>
      </c>
      <c r="CF37" s="6">
        <f>'2'!DE37</f>
        <v>0.36743496463316999</v>
      </c>
      <c r="CG37" s="6">
        <f>'2'!DG37</f>
        <v>0.50508625467624557</v>
      </c>
      <c r="CH37" s="6">
        <f>'3'!AH37</f>
        <v>0.49981049712489589</v>
      </c>
      <c r="CI37" s="6">
        <f>'8'!BD36</f>
        <v>0.57699403339637279</v>
      </c>
      <c r="CJ37" s="6">
        <f t="shared" si="42"/>
        <v>0.58222006692341077</v>
      </c>
      <c r="CK37" s="225">
        <f t="shared" si="43"/>
        <v>0.63963282747953099</v>
      </c>
    </row>
    <row r="38" spans="1:89" x14ac:dyDescent="0.2">
      <c r="A38" s="1">
        <v>2013</v>
      </c>
      <c r="B38" s="6">
        <f>'1'!I38</f>
        <v>0.74991176310770435</v>
      </c>
      <c r="C38" s="6">
        <f>'1'!K38</f>
        <v>0.7979875249345062</v>
      </c>
      <c r="D38" s="6">
        <f>'2'!I38</f>
        <v>0.32942641231037822</v>
      </c>
      <c r="E38" s="6">
        <f>'2'!K38</f>
        <v>0.46295539266775104</v>
      </c>
      <c r="F38" s="6">
        <f>'3'!D38</f>
        <v>0.50877197288702747</v>
      </c>
      <c r="G38" s="6">
        <f>'8'!F37</f>
        <v>0.56093772645721984</v>
      </c>
      <c r="H38" s="6">
        <f t="shared" si="22"/>
        <v>0.54675863395843416</v>
      </c>
      <c r="I38" s="225">
        <f t="shared" si="23"/>
        <v>0.60729354801982571</v>
      </c>
      <c r="J38" s="6">
        <f>'1'!S38</f>
        <v>0.67251202325565729</v>
      </c>
      <c r="K38" s="6">
        <f>'1'!U38</f>
        <v>0.73751476317184206</v>
      </c>
      <c r="L38" s="6">
        <f>'2'!S38</f>
        <v>0.59888801505270373</v>
      </c>
      <c r="M38" s="6">
        <f>'2'!U38</f>
        <v>0.71302892069453783</v>
      </c>
      <c r="N38" s="6">
        <f>'3'!G38</f>
        <v>0.62647784511398963</v>
      </c>
      <c r="O38" s="6">
        <f>'8'!K37</f>
        <v>0.57086382283868442</v>
      </c>
      <c r="P38" s="6">
        <f t="shared" si="24"/>
        <v>0.61408795371568181</v>
      </c>
      <c r="Q38" s="225">
        <f t="shared" si="25"/>
        <v>0.67380250223502147</v>
      </c>
      <c r="R38" s="6">
        <f>'1'!AC38</f>
        <v>0.64183423568285314</v>
      </c>
      <c r="S38" s="6">
        <f>'1'!AE38</f>
        <v>0.7124563376850116</v>
      </c>
      <c r="T38" s="6">
        <f>'2'!AC38</f>
        <v>0.19713418016346337</v>
      </c>
      <c r="U38" s="6">
        <f>'2'!AE38</f>
        <v>0.28829590576552966</v>
      </c>
      <c r="V38" s="6">
        <f>'3'!J38</f>
        <v>0.56543810209498746</v>
      </c>
      <c r="W38" s="6">
        <f>'8'!P37</f>
        <v>0.46321163639435298</v>
      </c>
      <c r="X38" s="6">
        <f t="shared" si="26"/>
        <v>0.43406001741355649</v>
      </c>
      <c r="Y38" s="225">
        <f t="shared" si="27"/>
        <v>0.48798795994829813</v>
      </c>
      <c r="Z38" s="6">
        <f>'1'!AM38</f>
        <v>0.7546712459154391</v>
      </c>
      <c r="AA38" s="6">
        <f>'1'!AO38</f>
        <v>0.80158527105058897</v>
      </c>
      <c r="AB38" s="6">
        <f>'2'!AM38</f>
        <v>0.14718258084653929</v>
      </c>
      <c r="AC38" s="6">
        <f>'2'!AO38</f>
        <v>0.20667522714690417</v>
      </c>
      <c r="AD38" s="6">
        <f>'3'!M38</f>
        <v>0.52025047166597205</v>
      </c>
      <c r="AE38" s="6">
        <f>'8'!U37</f>
        <v>0.43838144176748112</v>
      </c>
      <c r="AF38" s="6">
        <f t="shared" si="28"/>
        <v>0.44674508950981989</v>
      </c>
      <c r="AG38" s="225">
        <f t="shared" si="29"/>
        <v>0.48221397998832477</v>
      </c>
      <c r="AH38" s="6">
        <f>'1'!AW38</f>
        <v>0.62286376460730619</v>
      </c>
      <c r="AI38" s="6">
        <f>'1'!AY38</f>
        <v>0.6966286504826289</v>
      </c>
      <c r="AJ38" s="6">
        <f>'2'!AW38</f>
        <v>0.17015815478509083</v>
      </c>
      <c r="AK38" s="6">
        <f>'2'!AY38</f>
        <v>0.24558041940173586</v>
      </c>
      <c r="AL38" s="6">
        <f>'3'!P38</f>
        <v>0.57281753698403937</v>
      </c>
      <c r="AM38" s="6">
        <f>'8'!Z37</f>
        <v>0.45084451276814408</v>
      </c>
      <c r="AN38" s="6">
        <f t="shared" si="30"/>
        <v>0.41462214405351377</v>
      </c>
      <c r="AO38" s="225">
        <f t="shared" si="31"/>
        <v>0.46435119421750298</v>
      </c>
      <c r="AP38" s="6">
        <f>'1'!BG38</f>
        <v>0.64421561953882078</v>
      </c>
      <c r="AQ38" s="6">
        <f>'1'!BI38</f>
        <v>0.71442498587015635</v>
      </c>
      <c r="AR38" s="6">
        <f>'2'!BG38</f>
        <v>0.31162490610208249</v>
      </c>
      <c r="AS38" s="6">
        <f>'2'!BI38</f>
        <v>0.44217346445875155</v>
      </c>
      <c r="AT38" s="6">
        <f>'3'!S38</f>
        <v>0.53512501361177067</v>
      </c>
      <c r="AU38" s="6">
        <f>'8'!AE37</f>
        <v>0.53293658141776823</v>
      </c>
      <c r="AV38" s="6">
        <f t="shared" si="32"/>
        <v>0.49625903568622382</v>
      </c>
      <c r="AW38" s="225">
        <f t="shared" si="33"/>
        <v>0.56317834391555877</v>
      </c>
      <c r="AX38" s="6">
        <f>'1'!BQ38</f>
        <v>0.78814737978775662</v>
      </c>
      <c r="AY38" s="6">
        <f>'1'!BS38</f>
        <v>0.82651817147668416</v>
      </c>
      <c r="AZ38" s="6">
        <f>'2'!BQ38</f>
        <v>0.30956923098511369</v>
      </c>
      <c r="BA38" s="6">
        <f>'2'!BS38</f>
        <v>0.43972726915096277</v>
      </c>
      <c r="BB38" s="6">
        <f>'3'!V38</f>
        <v>0.4864018308251512</v>
      </c>
      <c r="BC38" s="6">
        <f>'8'!AJ37</f>
        <v>0.51400266268377603</v>
      </c>
      <c r="BD38" s="6">
        <f t="shared" si="34"/>
        <v>0.537239757818882</v>
      </c>
      <c r="BE38" s="225">
        <f t="shared" si="35"/>
        <v>0.59341603443714097</v>
      </c>
      <c r="BF38" s="6">
        <f>'1'!CA38</f>
        <v>0.73200530888924742</v>
      </c>
      <c r="BG38" s="6">
        <f>'1'!CC38</f>
        <v>0.78433036024059377</v>
      </c>
      <c r="BH38" s="6">
        <f>'2'!CA38</f>
        <v>0.30149020629036166</v>
      </c>
      <c r="BI38" s="6">
        <f>'2'!CC38</f>
        <v>0.43001707013627299</v>
      </c>
      <c r="BJ38" s="6">
        <f>'3'!Y38</f>
        <v>0.50428274940199835</v>
      </c>
      <c r="BK38" s="6">
        <f>'8'!AO37</f>
        <v>0.58233793149587854</v>
      </c>
      <c r="BL38" s="6">
        <f t="shared" si="36"/>
        <v>0.53861114889182915</v>
      </c>
      <c r="BM38" s="225">
        <f t="shared" si="37"/>
        <v>0.59889512062424843</v>
      </c>
      <c r="BN38" s="6">
        <f>'1'!CK38</f>
        <v>0.6699726126717741</v>
      </c>
      <c r="BO38" s="6">
        <f>'1'!CM38</f>
        <v>0.73546503527536689</v>
      </c>
      <c r="BP38" s="6">
        <f>'2'!CK38</f>
        <v>0.33568435822465054</v>
      </c>
      <c r="BQ38" s="6">
        <f>'2'!CM38</f>
        <v>0.47009571941923584</v>
      </c>
      <c r="BR38" s="6">
        <f>'3'!AB38</f>
        <v>0.5719706342733436</v>
      </c>
      <c r="BS38" s="6">
        <f>'8'!AT37</f>
        <v>0.66331624571057879</v>
      </c>
      <c r="BT38" s="6">
        <f t="shared" si="38"/>
        <v>0.55632440553566787</v>
      </c>
      <c r="BU38" s="225">
        <f t="shared" si="39"/>
        <v>0.62295900013506056</v>
      </c>
      <c r="BV38" s="6">
        <f>'1'!CU38</f>
        <v>0.85686894017948212</v>
      </c>
      <c r="BW38" s="6">
        <f>'1'!CW38</f>
        <v>0.8757673781294768</v>
      </c>
      <c r="BX38" s="6">
        <f>'2'!CU38</f>
        <v>0.21880900766013889</v>
      </c>
      <c r="BY38" s="6">
        <f>'2'!CW38</f>
        <v>0.32056958664968821</v>
      </c>
      <c r="BZ38" s="6">
        <f>'3'!AE38</f>
        <v>0.67257088197866</v>
      </c>
      <c r="CA38" s="6">
        <f>'8'!AY37</f>
        <v>0.69246560633664633</v>
      </c>
      <c r="CB38" s="6">
        <f t="shared" si="40"/>
        <v>0.58938118472542245</v>
      </c>
      <c r="CC38" s="225">
        <f t="shared" si="41"/>
        <v>0.6296008570386038</v>
      </c>
      <c r="CD38" s="6">
        <f>'1'!DE38</f>
        <v>0.7911581977156239</v>
      </c>
      <c r="CE38" s="6">
        <f>'1'!DG38</f>
        <v>0.82872935430968853</v>
      </c>
      <c r="CF38" s="6">
        <f>'2'!DE38</f>
        <v>0.37452279988724857</v>
      </c>
      <c r="CG38" s="6">
        <f>'2'!DG38</f>
        <v>0.51263013543604075</v>
      </c>
      <c r="CH38" s="6">
        <f>'3'!AH38</f>
        <v>0.40506861101500335</v>
      </c>
      <c r="CI38" s="6">
        <f>'8'!BD37</f>
        <v>0.59587389543567126</v>
      </c>
      <c r="CJ38" s="6">
        <f t="shared" si="42"/>
        <v>0.58718496434618117</v>
      </c>
      <c r="CK38" s="225">
        <f t="shared" si="43"/>
        <v>0.64574446172713351</v>
      </c>
    </row>
    <row r="39" spans="1:89" x14ac:dyDescent="0.2">
      <c r="A39" s="1">
        <v>2014</v>
      </c>
      <c r="B39" s="6">
        <f>'1'!I39</f>
        <v>0.75079691385967307</v>
      </c>
      <c r="C39" s="6">
        <f>'1'!K39</f>
        <v>0.7986576365728234</v>
      </c>
      <c r="D39" s="6">
        <f>'2'!I39</f>
        <v>0.34227853554385962</v>
      </c>
      <c r="E39" s="6">
        <f>'2'!K39</f>
        <v>0.47753013910302289</v>
      </c>
      <c r="F39" s="6">
        <f>'3'!D39</f>
        <v>0.55310671995750627</v>
      </c>
      <c r="G39" s="6">
        <f>'8'!F38</f>
        <v>0.55200009991617405</v>
      </c>
      <c r="H39" s="6">
        <f t="shared" si="22"/>
        <v>0.54835851643990219</v>
      </c>
      <c r="I39" s="225">
        <f t="shared" si="23"/>
        <v>0.60939595853067352</v>
      </c>
      <c r="J39" s="6">
        <f>'1'!S39</f>
        <v>0.66797513560123489</v>
      </c>
      <c r="K39" s="6">
        <f>'1'!U39</f>
        <v>0.73384967267250834</v>
      </c>
      <c r="L39" s="6">
        <f>'2'!S39</f>
        <v>0.51708352276286307</v>
      </c>
      <c r="M39" s="6">
        <f>'2'!U39</f>
        <v>0.64735355137004613</v>
      </c>
      <c r="N39" s="6">
        <f>'3'!G39</f>
        <v>0.61884675479353735</v>
      </c>
      <c r="O39" s="6">
        <f>'8'!K38</f>
        <v>0.5162221966138909</v>
      </c>
      <c r="P39" s="6">
        <f t="shared" si="24"/>
        <v>0.56709361832599636</v>
      </c>
      <c r="Q39" s="225">
        <f t="shared" si="25"/>
        <v>0.63247514021881512</v>
      </c>
      <c r="R39" s="6">
        <f>'1'!AC39</f>
        <v>0.63690646533964179</v>
      </c>
      <c r="S39" s="6">
        <f>'1'!AE39</f>
        <v>0.70836983534010323</v>
      </c>
      <c r="T39" s="6">
        <f>'2'!AC39</f>
        <v>0.20025186856128679</v>
      </c>
      <c r="U39" s="6">
        <f>'2'!AE39</f>
        <v>0.293044826654696</v>
      </c>
      <c r="V39" s="6">
        <f>'3'!J39</f>
        <v>0.66901129149645333</v>
      </c>
      <c r="W39" s="6">
        <f>'8'!P38</f>
        <v>0.48547454018787556</v>
      </c>
      <c r="X39" s="6">
        <f t="shared" si="26"/>
        <v>0.44087762469626801</v>
      </c>
      <c r="Y39" s="225">
        <f t="shared" si="27"/>
        <v>0.49562973406089156</v>
      </c>
      <c r="Z39" s="6">
        <f>'1'!AM39</f>
        <v>0.7534370844439543</v>
      </c>
      <c r="AA39" s="6">
        <f>'1'!AO39</f>
        <v>0.80065364225204949</v>
      </c>
      <c r="AB39" s="6">
        <f>'2'!AM39</f>
        <v>0.14712565155766971</v>
      </c>
      <c r="AC39" s="6">
        <f>'2'!AO39</f>
        <v>0.20657567146876657</v>
      </c>
      <c r="AD39" s="6">
        <f>'3'!M39</f>
        <v>0.55309691709834952</v>
      </c>
      <c r="AE39" s="6">
        <f>'8'!U38</f>
        <v>0.38492012500927841</v>
      </c>
      <c r="AF39" s="6">
        <f t="shared" si="28"/>
        <v>0.42849428700363412</v>
      </c>
      <c r="AG39" s="225">
        <f t="shared" si="29"/>
        <v>0.4640498129100315</v>
      </c>
      <c r="AH39" s="6">
        <f>'1'!AW39</f>
        <v>0.62348581394399438</v>
      </c>
      <c r="AI39" s="6">
        <f>'1'!AY39</f>
        <v>0.69715178532311239</v>
      </c>
      <c r="AJ39" s="6">
        <f>'2'!AW39</f>
        <v>0.1678643664903737</v>
      </c>
      <c r="AK39" s="6">
        <f>'2'!AY39</f>
        <v>0.24180613500742099</v>
      </c>
      <c r="AL39" s="6">
        <f>'3'!P39</f>
        <v>0.56772498722545284</v>
      </c>
      <c r="AM39" s="6">
        <f>'8'!Z38</f>
        <v>0.44101597794871256</v>
      </c>
      <c r="AN39" s="6">
        <f t="shared" si="30"/>
        <v>0.41078871946102691</v>
      </c>
      <c r="AO39" s="225">
        <f t="shared" si="31"/>
        <v>0.45999129942641531</v>
      </c>
      <c r="AP39" s="6">
        <f>'1'!BG39</f>
        <v>0.64600396477452993</v>
      </c>
      <c r="AQ39" s="6">
        <f>'1'!BI39</f>
        <v>0.71590074291906658</v>
      </c>
      <c r="AR39" s="6">
        <f>'2'!BG39</f>
        <v>0.31172665940020283</v>
      </c>
      <c r="AS39" s="6">
        <f>'2'!BI39</f>
        <v>0.4422942930290551</v>
      </c>
      <c r="AT39" s="6">
        <f>'3'!S39</f>
        <v>0.62037418401773392</v>
      </c>
      <c r="AU39" s="6">
        <f>'8'!AE38</f>
        <v>0.54156468903738308</v>
      </c>
      <c r="AV39" s="6">
        <f t="shared" si="32"/>
        <v>0.4997651044040386</v>
      </c>
      <c r="AW39" s="225">
        <f t="shared" si="33"/>
        <v>0.56658657499516829</v>
      </c>
      <c r="AX39" s="6">
        <f>'1'!BQ39</f>
        <v>0.79183368309534641</v>
      </c>
      <c r="AY39" s="6">
        <f>'1'!BS39</f>
        <v>0.82922474408017932</v>
      </c>
      <c r="AZ39" s="6">
        <f>'2'!BQ39</f>
        <v>0.30812986640733647</v>
      </c>
      <c r="BA39" s="6">
        <f>'2'!BS39</f>
        <v>0.43800859538546277</v>
      </c>
      <c r="BB39" s="6">
        <f>'3'!V39</f>
        <v>0.53104653066251417</v>
      </c>
      <c r="BC39" s="6">
        <f>'8'!AJ38</f>
        <v>0.52594546381559126</v>
      </c>
      <c r="BD39" s="6">
        <f t="shared" si="34"/>
        <v>0.5419696711060914</v>
      </c>
      <c r="BE39" s="225">
        <f t="shared" si="35"/>
        <v>0.59772626776041105</v>
      </c>
      <c r="BF39" s="6">
        <f>'1'!CA39</f>
        <v>0.7149407096473076</v>
      </c>
      <c r="BG39" s="6">
        <f>'1'!CC39</f>
        <v>0.77113286608303377</v>
      </c>
      <c r="BH39" s="6">
        <f>'2'!CA39</f>
        <v>0.30098910728520051</v>
      </c>
      <c r="BI39" s="6">
        <f>'2'!CC39</f>
        <v>0.42940966538663994</v>
      </c>
      <c r="BJ39" s="6">
        <f>'3'!Y39</f>
        <v>0.56799634163500778</v>
      </c>
      <c r="BK39" s="6">
        <f>'8'!AO38</f>
        <v>0.53206206476608664</v>
      </c>
      <c r="BL39" s="6">
        <f t="shared" si="36"/>
        <v>0.51599729389953153</v>
      </c>
      <c r="BM39" s="225">
        <f t="shared" si="37"/>
        <v>0.57753486541192001</v>
      </c>
      <c r="BN39" s="6">
        <f>'1'!CK39</f>
        <v>0.67175949939054591</v>
      </c>
      <c r="BO39" s="6">
        <f>'1'!CM39</f>
        <v>0.73690780478972107</v>
      </c>
      <c r="BP39" s="6">
        <f>'2'!CK39</f>
        <v>0.34002788331088346</v>
      </c>
      <c r="BQ39" s="6">
        <f>'2'!CM39</f>
        <v>0.47500289860880152</v>
      </c>
      <c r="BR39" s="6">
        <f>'3'!AB39</f>
        <v>0.60627567146976513</v>
      </c>
      <c r="BS39" s="6">
        <f>'8'!AT38</f>
        <v>0.63035223747278146</v>
      </c>
      <c r="BT39" s="6">
        <f t="shared" si="38"/>
        <v>0.54737987339140359</v>
      </c>
      <c r="BU39" s="225">
        <f t="shared" si="39"/>
        <v>0.61408764695710139</v>
      </c>
      <c r="BV39" s="6">
        <f>'1'!CU39</f>
        <v>0.85425965659539183</v>
      </c>
      <c r="BW39" s="6">
        <f>'1'!CW39</f>
        <v>0.87394263918843862</v>
      </c>
      <c r="BX39" s="6">
        <f>'2'!CU39</f>
        <v>0.25136235294051323</v>
      </c>
      <c r="BY39" s="6">
        <f>'2'!CW39</f>
        <v>0.36603736130492442</v>
      </c>
      <c r="BZ39" s="6">
        <f>'3'!AE39</f>
        <v>0.67413661455783636</v>
      </c>
      <c r="CA39" s="6">
        <f>'8'!AY38</f>
        <v>0.65502107242548013</v>
      </c>
      <c r="CB39" s="6">
        <f t="shared" si="40"/>
        <v>0.58688102732046177</v>
      </c>
      <c r="CC39" s="225">
        <f t="shared" si="41"/>
        <v>0.63166702430628108</v>
      </c>
      <c r="CD39" s="6">
        <f>'1'!DE39</f>
        <v>0.79115964789268733</v>
      </c>
      <c r="CE39" s="6">
        <f>'1'!DG39</f>
        <v>0.82873041811799208</v>
      </c>
      <c r="CF39" s="6">
        <f>'2'!DE39</f>
        <v>0.37927130583766983</v>
      </c>
      <c r="CG39" s="6">
        <f>'2'!DG39</f>
        <v>0.51763236768689258</v>
      </c>
      <c r="CH39" s="6">
        <f>'3'!AH39</f>
        <v>0.46746803155847394</v>
      </c>
      <c r="CI39" s="6">
        <f>'8'!BD38</f>
        <v>0.57210048869540464</v>
      </c>
      <c r="CJ39" s="6">
        <f t="shared" si="42"/>
        <v>0.58084381414192066</v>
      </c>
      <c r="CK39" s="225">
        <f t="shared" si="43"/>
        <v>0.63948775816676318</v>
      </c>
    </row>
    <row r="40" spans="1:89" x14ac:dyDescent="0.2">
      <c r="A40" s="1">
        <v>2015</v>
      </c>
      <c r="B40" s="6">
        <f>'1'!I40</f>
        <v>0.75085791960538839</v>
      </c>
      <c r="C40" s="6">
        <f>'1'!K40</f>
        <v>0.79870380440190114</v>
      </c>
      <c r="D40" s="6">
        <f>'2'!I40</f>
        <v>0.31078246336955567</v>
      </c>
      <c r="E40" s="6">
        <f>'2'!K40</f>
        <v>0.44117217001755793</v>
      </c>
      <c r="F40" s="6">
        <f>'3'!D40</f>
        <v>0.51043896257886268</v>
      </c>
      <c r="G40" s="6">
        <f>'8'!F39</f>
        <v>0.55795276171329755</v>
      </c>
      <c r="H40" s="6">
        <f t="shared" si="22"/>
        <v>0.53986438156274719</v>
      </c>
      <c r="I40" s="225">
        <f t="shared" si="23"/>
        <v>0.5992762453775855</v>
      </c>
      <c r="J40" s="6">
        <f>'1'!S40</f>
        <v>0.65823316019751121</v>
      </c>
      <c r="K40" s="6">
        <f>'1'!U40</f>
        <v>0.72593232684417808</v>
      </c>
      <c r="L40" s="6">
        <f>'2'!S40</f>
        <v>0.44407202144750568</v>
      </c>
      <c r="M40" s="6">
        <f>'2'!U40</f>
        <v>0.58208020563112017</v>
      </c>
      <c r="N40" s="6">
        <f>'3'!G40</f>
        <v>0.56153523768159475</v>
      </c>
      <c r="O40" s="6">
        <f>'8'!K39</f>
        <v>0.52071850612772663</v>
      </c>
      <c r="P40" s="6">
        <f t="shared" si="24"/>
        <v>0.54100789592424781</v>
      </c>
      <c r="Q40" s="225">
        <f t="shared" si="25"/>
        <v>0.60957701286767496</v>
      </c>
      <c r="R40" s="6">
        <f>'1'!AC40</f>
        <v>0.6313426115231161</v>
      </c>
      <c r="S40" s="6">
        <f>'1'!AE40</f>
        <v>0.70373494096789402</v>
      </c>
      <c r="T40" s="6">
        <f>'2'!AC40</f>
        <v>0.20606168926290386</v>
      </c>
      <c r="U40" s="6">
        <f>'2'!AE40</f>
        <v>0.30179679630943979</v>
      </c>
      <c r="V40" s="6">
        <f>'3'!J40</f>
        <v>0.64775583912555146</v>
      </c>
      <c r="W40" s="6">
        <f>'8'!P39</f>
        <v>0.49517179237608228</v>
      </c>
      <c r="X40" s="6">
        <f t="shared" si="26"/>
        <v>0.4441920310540341</v>
      </c>
      <c r="Y40" s="225">
        <f t="shared" si="27"/>
        <v>0.50023450988447205</v>
      </c>
      <c r="Z40" s="6">
        <f>'1'!AM40</f>
        <v>0.73594995817318554</v>
      </c>
      <c r="AA40" s="6">
        <f>'1'!AO40</f>
        <v>0.78735557168652082</v>
      </c>
      <c r="AB40" s="6">
        <f>'2'!AM40</f>
        <v>0.15097245836163137</v>
      </c>
      <c r="AC40" s="6">
        <f>'2'!AO40</f>
        <v>0.21326645546763676</v>
      </c>
      <c r="AD40" s="6">
        <f>'3'!M40</f>
        <v>0.48807407848118034</v>
      </c>
      <c r="AE40" s="6">
        <f>'8'!U39</f>
        <v>0.38998192691583256</v>
      </c>
      <c r="AF40" s="6">
        <f t="shared" si="28"/>
        <v>0.42563478115021641</v>
      </c>
      <c r="AG40" s="225">
        <f t="shared" si="29"/>
        <v>0.46353465135666339</v>
      </c>
      <c r="AH40" s="6">
        <f>'1'!AW40</f>
        <v>0.61372784574868799</v>
      </c>
      <c r="AI40" s="6">
        <f>'1'!AY40</f>
        <v>0.68891261367634682</v>
      </c>
      <c r="AJ40" s="6">
        <f>'2'!AW40</f>
        <v>0.16978699530714234</v>
      </c>
      <c r="AK40" s="6">
        <f>'2'!AY40</f>
        <v>0.24497128470493043</v>
      </c>
      <c r="AL40" s="6">
        <f>'3'!P40</f>
        <v>0.49577804239387008</v>
      </c>
      <c r="AM40" s="6">
        <f>'8'!Z39</f>
        <v>0.42332870097988434</v>
      </c>
      <c r="AN40" s="6">
        <f t="shared" si="30"/>
        <v>0.40228118067857155</v>
      </c>
      <c r="AO40" s="225">
        <f t="shared" si="31"/>
        <v>0.45240419978705387</v>
      </c>
      <c r="AP40" s="6">
        <f>'1'!BG40</f>
        <v>0.63986807708523685</v>
      </c>
      <c r="AQ40" s="6">
        <f>'1'!BI40</f>
        <v>0.71082791602280748</v>
      </c>
      <c r="AR40" s="6">
        <f>'2'!BG40</f>
        <v>0.31936870640610548</v>
      </c>
      <c r="AS40" s="6">
        <f>'2'!BI40</f>
        <v>0.45130109376087035</v>
      </c>
      <c r="AT40" s="6">
        <f>'3'!S40</f>
        <v>0.5402079202707557</v>
      </c>
      <c r="AU40" s="6">
        <f>'8'!AE39</f>
        <v>0.55720534032976332</v>
      </c>
      <c r="AV40" s="6">
        <f t="shared" si="32"/>
        <v>0.50548070794036859</v>
      </c>
      <c r="AW40" s="225">
        <f t="shared" si="33"/>
        <v>0.57311145003781372</v>
      </c>
      <c r="AX40" s="6">
        <f>'1'!BQ40</f>
        <v>0.79799540011043069</v>
      </c>
      <c r="AY40" s="6">
        <f>'1'!BS40</f>
        <v>0.8337319407040692</v>
      </c>
      <c r="AZ40" s="6">
        <f>'2'!BQ40</f>
        <v>0.3216210950044236</v>
      </c>
      <c r="BA40" s="6">
        <f>'2'!BS40</f>
        <v>0.45393049291009485</v>
      </c>
      <c r="BB40" s="6">
        <f>'3'!V40</f>
        <v>0.49921291770861631</v>
      </c>
      <c r="BC40" s="6">
        <f>'8'!AJ39</f>
        <v>0.53321472741498055</v>
      </c>
      <c r="BD40" s="6">
        <f t="shared" si="34"/>
        <v>0.55094374084327824</v>
      </c>
      <c r="BE40" s="225">
        <f t="shared" si="35"/>
        <v>0.60695905367638148</v>
      </c>
      <c r="BF40" s="6">
        <f>'1'!CA40</f>
        <v>0.71157104477486555</v>
      </c>
      <c r="BG40" s="6">
        <f>'1'!CC40</f>
        <v>0.76850533964415901</v>
      </c>
      <c r="BH40" s="6">
        <f>'2'!CA40</f>
        <v>0.31519852064624831</v>
      </c>
      <c r="BI40" s="6">
        <f>'2'!CC40</f>
        <v>0.44640270394547021</v>
      </c>
      <c r="BJ40" s="6">
        <f>'3'!Y40</f>
        <v>0.53072674827634758</v>
      </c>
      <c r="BK40" s="6">
        <f>'8'!AO39</f>
        <v>0.53241244251400444</v>
      </c>
      <c r="BL40" s="6">
        <f t="shared" si="36"/>
        <v>0.51972733597837273</v>
      </c>
      <c r="BM40" s="225">
        <f t="shared" si="37"/>
        <v>0.58244016203454452</v>
      </c>
      <c r="BN40" s="6">
        <f>'1'!CK40</f>
        <v>0.67824670374225848</v>
      </c>
      <c r="BO40" s="6">
        <f>'1'!CM40</f>
        <v>0.74212764810908927</v>
      </c>
      <c r="BP40" s="6">
        <f>'2'!CK40</f>
        <v>0.18297901017496815</v>
      </c>
      <c r="BQ40" s="6">
        <f>'2'!CM40</f>
        <v>0.26625589577241776</v>
      </c>
      <c r="BR40" s="6">
        <f>'3'!AB40</f>
        <v>0.60712699649161228</v>
      </c>
      <c r="BS40" s="6">
        <f>'8'!AT39</f>
        <v>0.61150056958412602</v>
      </c>
      <c r="BT40" s="6">
        <f t="shared" si="38"/>
        <v>0.49090876116711751</v>
      </c>
      <c r="BU40" s="225">
        <f t="shared" si="39"/>
        <v>0.53996137115521103</v>
      </c>
      <c r="BV40" s="6">
        <f>'1'!CU40</f>
        <v>0.8480922586355869</v>
      </c>
      <c r="BW40" s="6">
        <f>'1'!CW40</f>
        <v>0.86961585075568248</v>
      </c>
      <c r="BX40" s="6">
        <f>'2'!CU40</f>
        <v>0.24590375573891682</v>
      </c>
      <c r="BY40" s="6">
        <f>'2'!CW40</f>
        <v>0.35864635909303427</v>
      </c>
      <c r="BZ40" s="6">
        <f>'3'!AE40</f>
        <v>0.72712001760453515</v>
      </c>
      <c r="CA40" s="6">
        <f>'8'!AY39</f>
        <v>0.6399955385634597</v>
      </c>
      <c r="CB40" s="6">
        <f t="shared" si="40"/>
        <v>0.57799718431265446</v>
      </c>
      <c r="CC40" s="225">
        <f t="shared" si="41"/>
        <v>0.62275258280405887</v>
      </c>
      <c r="CD40" s="6">
        <f>'1'!DE40</f>
        <v>0.79661545143491741</v>
      </c>
      <c r="CE40" s="6">
        <f>'1'!DG40</f>
        <v>0.8327243586954759</v>
      </c>
      <c r="CF40" s="6">
        <f>'2'!DE40</f>
        <v>0.38666851960568766</v>
      </c>
      <c r="CG40" s="6">
        <f>'2'!DG40</f>
        <v>0.52534384646759213</v>
      </c>
      <c r="CH40" s="6">
        <f>'3'!AH40</f>
        <v>0.36745469222846222</v>
      </c>
      <c r="CI40" s="6">
        <f>'8'!BD39</f>
        <v>0.58718193295714527</v>
      </c>
      <c r="CJ40" s="6">
        <f t="shared" si="42"/>
        <v>0.59015530133258343</v>
      </c>
      <c r="CK40" s="225">
        <f t="shared" si="43"/>
        <v>0.64841671270673784</v>
      </c>
    </row>
    <row r="41" spans="1:89" x14ac:dyDescent="0.2">
      <c r="A41" s="1">
        <v>2016</v>
      </c>
      <c r="B41" s="6">
        <f>'1'!I41</f>
        <v>0.74938289680268588</v>
      </c>
      <c r="C41" s="6">
        <f>'1'!K41</f>
        <v>0.79758691952548633</v>
      </c>
      <c r="D41" s="6">
        <f>'2'!I41</f>
        <v>0.30719043469345192</v>
      </c>
      <c r="E41" s="6">
        <f>'2'!K41</f>
        <v>0.4368842436321479</v>
      </c>
      <c r="F41" s="6">
        <f>'3'!D41</f>
        <v>0.57108807425535446</v>
      </c>
      <c r="G41" s="6">
        <f>'8'!F40</f>
        <v>0.51350854976699312</v>
      </c>
      <c r="H41" s="6">
        <f t="shared" si="22"/>
        <v>0.52336062708771036</v>
      </c>
      <c r="I41" s="225">
        <f t="shared" si="23"/>
        <v>0.58265990430820913</v>
      </c>
      <c r="J41" s="6">
        <f>'1'!S41</f>
        <v>0.65307763332121127</v>
      </c>
      <c r="K41" s="6">
        <f>'1'!U41</f>
        <v>0.72171596907244129</v>
      </c>
      <c r="L41" s="6">
        <f>'2'!S41</f>
        <v>0.46222208856704139</v>
      </c>
      <c r="M41" s="6">
        <f>'2'!U41</f>
        <v>0.59897206014293669</v>
      </c>
      <c r="N41" s="6">
        <f>'3'!G41</f>
        <v>0.57848130390933183</v>
      </c>
      <c r="O41" s="6">
        <f>'8'!K40</f>
        <v>0.5013532533003956</v>
      </c>
      <c r="P41" s="6">
        <f t="shared" si="24"/>
        <v>0.53888432506288275</v>
      </c>
      <c r="Q41" s="225">
        <f t="shared" si="25"/>
        <v>0.60734709417192445</v>
      </c>
      <c r="R41" s="6">
        <f>'1'!AC41</f>
        <v>0.63480883659976028</v>
      </c>
      <c r="S41" s="6">
        <f>'1'!AE41</f>
        <v>0.70662504746208965</v>
      </c>
      <c r="T41" s="6">
        <f>'2'!AC41</f>
        <v>0.20965130940571464</v>
      </c>
      <c r="U41" s="6">
        <f>'2'!AE41</f>
        <v>0.30714200503844252</v>
      </c>
      <c r="V41" s="6">
        <f>'3'!J41</f>
        <v>0.65963673120378419</v>
      </c>
      <c r="W41" s="6">
        <f>'8'!P40</f>
        <v>0.46508712109933897</v>
      </c>
      <c r="X41" s="6">
        <f t="shared" si="26"/>
        <v>0.43651575570160461</v>
      </c>
      <c r="Y41" s="225">
        <f t="shared" si="27"/>
        <v>0.49295139119995707</v>
      </c>
      <c r="Z41" s="6">
        <f>'1'!AM41</f>
        <v>0.73408175173779444</v>
      </c>
      <c r="AA41" s="6">
        <f>'1'!AO41</f>
        <v>0.78592399815796787</v>
      </c>
      <c r="AB41" s="6">
        <f>'2'!AM41</f>
        <v>0.15085372715124834</v>
      </c>
      <c r="AC41" s="6">
        <f>'2'!AO41</f>
        <v>0.21306104147535732</v>
      </c>
      <c r="AD41" s="6">
        <f>'3'!M41</f>
        <v>0.47934573870097041</v>
      </c>
      <c r="AE41" s="6">
        <f>'8'!U40</f>
        <v>0.38967001472696927</v>
      </c>
      <c r="AF41" s="6">
        <f t="shared" si="28"/>
        <v>0.42486849787200404</v>
      </c>
      <c r="AG41" s="225">
        <f t="shared" si="29"/>
        <v>0.46288501812009814</v>
      </c>
      <c r="AH41" s="6">
        <f>'1'!AW41</f>
        <v>0.62362986880360727</v>
      </c>
      <c r="AI41" s="6">
        <f>'1'!AY41</f>
        <v>0.69727289301630502</v>
      </c>
      <c r="AJ41" s="6">
        <f>'2'!AW41</f>
        <v>0.16682839485655551</v>
      </c>
      <c r="AK41" s="6">
        <f>'2'!AY41</f>
        <v>0.24009380651071521</v>
      </c>
      <c r="AL41" s="6">
        <f>'3'!P41</f>
        <v>0.62811008846450334</v>
      </c>
      <c r="AM41" s="6">
        <f>'8'!Z40</f>
        <v>0.44129058711404934</v>
      </c>
      <c r="AN41" s="6">
        <f t="shared" si="30"/>
        <v>0.41058295025807068</v>
      </c>
      <c r="AO41" s="225">
        <f t="shared" si="31"/>
        <v>0.45955242888035652</v>
      </c>
      <c r="AP41" s="6">
        <f>'1'!BG41</f>
        <v>0.6446384672618366</v>
      </c>
      <c r="AQ41" s="6">
        <f>'1'!BI41</f>
        <v>0.71477412707691645</v>
      </c>
      <c r="AR41" s="6">
        <f>'2'!BG41</f>
        <v>0.31689305630014142</v>
      </c>
      <c r="AS41" s="6">
        <f>'2'!BI41</f>
        <v>0.44839789900771632</v>
      </c>
      <c r="AT41" s="6">
        <f>'3'!S41</f>
        <v>0.60109914971714895</v>
      </c>
      <c r="AU41" s="6">
        <f>'8'!AE40</f>
        <v>0.51535468641330195</v>
      </c>
      <c r="AV41" s="6">
        <f t="shared" si="32"/>
        <v>0.49229540332509331</v>
      </c>
      <c r="AW41" s="225">
        <f t="shared" si="33"/>
        <v>0.5595089041659782</v>
      </c>
      <c r="AX41" s="6">
        <f>'1'!BQ41</f>
        <v>0.79528561982662049</v>
      </c>
      <c r="AY41" s="6">
        <f>'1'!BS41</f>
        <v>0.83175237346606279</v>
      </c>
      <c r="AZ41" s="6">
        <f>'2'!BQ41</f>
        <v>0.3224378299847655</v>
      </c>
      <c r="BA41" s="6">
        <f>'2'!BS41</f>
        <v>0.45488113589727414</v>
      </c>
      <c r="BB41" s="6">
        <f>'3'!V41</f>
        <v>0.54900320507345235</v>
      </c>
      <c r="BC41" s="6">
        <f>'8'!AJ40</f>
        <v>0.48209195246997577</v>
      </c>
      <c r="BD41" s="6">
        <f t="shared" si="34"/>
        <v>0.53327180076045388</v>
      </c>
      <c r="BE41" s="225">
        <f t="shared" si="35"/>
        <v>0.5895751539444376</v>
      </c>
      <c r="BF41" s="6">
        <f>'1'!CA41</f>
        <v>0.70148398719045513</v>
      </c>
      <c r="BG41" s="6">
        <f>'1'!CC41</f>
        <v>0.76059682074230928</v>
      </c>
      <c r="BH41" s="6">
        <f>'2'!CA41</f>
        <v>0.310518190683227</v>
      </c>
      <c r="BI41" s="6">
        <f>'2'!CC41</f>
        <v>0.44085772614432739</v>
      </c>
      <c r="BJ41" s="6">
        <f>'3'!Y41</f>
        <v>0.56485683129309172</v>
      </c>
      <c r="BK41" s="6">
        <f>'8'!AO40</f>
        <v>0.50219888446332739</v>
      </c>
      <c r="BL41" s="6">
        <f t="shared" si="36"/>
        <v>0.50473368744566982</v>
      </c>
      <c r="BM41" s="225">
        <f t="shared" si="37"/>
        <v>0.56788447711665468</v>
      </c>
      <c r="BN41" s="6">
        <f>'1'!CK41</f>
        <v>0.67669800509298594</v>
      </c>
      <c r="BO41" s="6">
        <f>'1'!CM41</f>
        <v>0.74088407200939421</v>
      </c>
      <c r="BP41" s="6">
        <f>'2'!CK41</f>
        <v>0.10811269505998947</v>
      </c>
      <c r="BQ41" s="6">
        <f>'2'!CM41</f>
        <v>0.13420944284855771</v>
      </c>
      <c r="BR41" s="6">
        <f>'3'!AB41</f>
        <v>0.70019568279775291</v>
      </c>
      <c r="BS41" s="6">
        <f>'8'!AT40</f>
        <v>0.55452141808888877</v>
      </c>
      <c r="BT41" s="6">
        <f t="shared" si="38"/>
        <v>0.44644403941395466</v>
      </c>
      <c r="BU41" s="225">
        <f t="shared" si="39"/>
        <v>0.47653831098228022</v>
      </c>
      <c r="BV41" s="6">
        <f>'1'!CU41</f>
        <v>0.8436095724786673</v>
      </c>
      <c r="BW41" s="6">
        <f>'1'!CW41</f>
        <v>0.86645876344973816</v>
      </c>
      <c r="BX41" s="6">
        <f>'2'!CU41</f>
        <v>0.23228271954401011</v>
      </c>
      <c r="BY41" s="6">
        <f>'2'!CW41</f>
        <v>0.33980217678239427</v>
      </c>
      <c r="BZ41" s="6">
        <f>'3'!AE41</f>
        <v>0.7611185992781081</v>
      </c>
      <c r="CA41" s="6">
        <f>'8'!AY40</f>
        <v>0.55812300577348761</v>
      </c>
      <c r="CB41" s="6">
        <f t="shared" si="40"/>
        <v>0.54467176593205502</v>
      </c>
      <c r="CC41" s="225">
        <f t="shared" si="41"/>
        <v>0.58812798200187333</v>
      </c>
      <c r="CD41" s="6">
        <f>'1'!DE41</f>
        <v>0.78901784097856853</v>
      </c>
      <c r="CE41" s="6">
        <f>'1'!DG41</f>
        <v>0.82715797014697456</v>
      </c>
      <c r="CF41" s="6">
        <f>'2'!DE41</f>
        <v>0.38542624837773654</v>
      </c>
      <c r="CG41" s="6">
        <f>'2'!DG41</f>
        <v>0.52405560514891136</v>
      </c>
      <c r="CH41" s="6">
        <f>'3'!AH41</f>
        <v>0.44020326035532209</v>
      </c>
      <c r="CI41" s="6">
        <f>'8'!BD40</f>
        <v>0.57697314754740092</v>
      </c>
      <c r="CJ41" s="6">
        <f t="shared" si="42"/>
        <v>0.58380574563456866</v>
      </c>
      <c r="CK41" s="225">
        <f t="shared" si="43"/>
        <v>0.64272890761442902</v>
      </c>
    </row>
    <row r="42" spans="1:89" x14ac:dyDescent="0.2">
      <c r="A42" s="1">
        <v>2017</v>
      </c>
      <c r="B42" s="6">
        <f>'1'!I42</f>
        <v>0.77319705026572383</v>
      </c>
      <c r="C42" s="6">
        <f>'1'!K42</f>
        <v>0.81546276885702584</v>
      </c>
      <c r="D42" s="6">
        <f>'2'!I42</f>
        <v>0.3310890981216858</v>
      </c>
      <c r="E42" s="6">
        <f>'2'!K42</f>
        <v>0.46486070598723023</v>
      </c>
      <c r="F42" s="6">
        <f>'3'!D42</f>
        <v>0.57331204440628802</v>
      </c>
      <c r="G42" s="6">
        <f>'8'!F41</f>
        <v>0.51877722197717657</v>
      </c>
      <c r="H42" s="6">
        <f t="shared" ref="H42:H47" si="44">SUM(B42,D42,G42)/3</f>
        <v>0.54102112345486209</v>
      </c>
      <c r="I42" s="225">
        <f t="shared" ref="I42:I47" si="45">SUM(C42,E42,G42)/3</f>
        <v>0.59970023227381086</v>
      </c>
      <c r="J42" s="6">
        <f>'1'!S42</f>
        <v>0.67250909026224315</v>
      </c>
      <c r="K42" s="6">
        <f>'1'!U42</f>
        <v>0.73751239826708603</v>
      </c>
      <c r="L42" s="6">
        <f>'2'!S42</f>
        <v>0.56463490119357496</v>
      </c>
      <c r="M42" s="6">
        <f>'2'!U42</f>
        <v>0.68638634213385852</v>
      </c>
      <c r="N42" s="6">
        <f>'3'!G42</f>
        <v>0.58239610942813103</v>
      </c>
      <c r="O42" s="6">
        <f>'8'!K41</f>
        <v>0.47851314930233951</v>
      </c>
      <c r="P42" s="6">
        <f t="shared" ref="P42:P47" si="46">SUM(J42,L42,O42)/3</f>
        <v>0.57188571358605256</v>
      </c>
      <c r="Q42" s="225">
        <f t="shared" ref="Q42:Q47" si="47">SUM(K42,M42,O42)/3</f>
        <v>0.6341372965677613</v>
      </c>
      <c r="R42" s="6">
        <f>'1'!AC42</f>
        <v>0.65367424397817275</v>
      </c>
      <c r="S42" s="6">
        <f>'1'!AE42</f>
        <v>0.72220484054484113</v>
      </c>
      <c r="T42" s="6">
        <f>'2'!AC42</f>
        <v>0.21556544371166833</v>
      </c>
      <c r="U42" s="6">
        <f>'2'!AE42</f>
        <v>0.31584747850512607</v>
      </c>
      <c r="V42" s="6">
        <f>'3'!J42</f>
        <v>0.64691160105041434</v>
      </c>
      <c r="W42" s="6">
        <f>'8'!P41</f>
        <v>0.42299392974327077</v>
      </c>
      <c r="X42" s="6">
        <f t="shared" ref="X42:X47" si="48">SUM(R42,T42,W42)/3</f>
        <v>0.43074453914437055</v>
      </c>
      <c r="Y42" s="225">
        <f t="shared" ref="Y42:Y47" si="49">SUM(S42,U42,W42)/3</f>
        <v>0.48701541626441269</v>
      </c>
      <c r="Z42" s="6">
        <f>'1'!AM42</f>
        <v>0.75546205049194581</v>
      </c>
      <c r="AA42" s="6">
        <f>'1'!AO42</f>
        <v>0.80218175144307624</v>
      </c>
      <c r="AB42" s="6">
        <f>'2'!AM42</f>
        <v>0.15338949984891262</v>
      </c>
      <c r="AC42" s="6">
        <f>'2'!AO42</f>
        <v>0.2174331208502831</v>
      </c>
      <c r="AD42" s="6">
        <f>'3'!M42</f>
        <v>0.43372865728029375</v>
      </c>
      <c r="AE42" s="6">
        <f>'8'!U41</f>
        <v>0.39564990486783302</v>
      </c>
      <c r="AF42" s="6">
        <f t="shared" ref="AF42:AF47" si="50">SUM(Z42,AB42,AE42)/3</f>
        <v>0.43483381840289709</v>
      </c>
      <c r="AG42" s="225">
        <f t="shared" ref="AG42:AG47" si="51">SUM(AA42,AC42,AE42)/3</f>
        <v>0.47175492572039746</v>
      </c>
      <c r="AH42" s="6">
        <f>'1'!AW42</f>
        <v>0.65151904996428767</v>
      </c>
      <c r="AI42" s="6">
        <f>'1'!AY42</f>
        <v>0.72043767306264039</v>
      </c>
      <c r="AJ42" s="6">
        <f>'2'!AW42</f>
        <v>0.17492332165534946</v>
      </c>
      <c r="AK42" s="6">
        <f>'2'!AY42</f>
        <v>0.25334717829571068</v>
      </c>
      <c r="AL42" s="6">
        <f>'3'!P42</f>
        <v>0.57190585618011625</v>
      </c>
      <c r="AM42" s="6">
        <f>'8'!Z41</f>
        <v>0.43587851743566819</v>
      </c>
      <c r="AN42" s="6">
        <f t="shared" ref="AN42:AN47" si="52">SUM(AH42,AJ42,AM42)/3</f>
        <v>0.42077362968510174</v>
      </c>
      <c r="AO42" s="225">
        <f t="shared" ref="AO42:AO47" si="53">SUM(AI42,AK42,AM42)/3</f>
        <v>0.46988778959800648</v>
      </c>
      <c r="AP42" s="6">
        <f>'1'!BG42</f>
        <v>0.66960590768727712</v>
      </c>
      <c r="AQ42" s="6">
        <f>'1'!BI42</f>
        <v>0.73516868303591643</v>
      </c>
      <c r="AR42" s="6">
        <f>'2'!BG42</f>
        <v>0.32904546045558586</v>
      </c>
      <c r="AS42" s="6">
        <f>'2'!BI42</f>
        <v>0.46251800932163978</v>
      </c>
      <c r="AT42" s="6">
        <f>'3'!S42</f>
        <v>0.55857726290799348</v>
      </c>
      <c r="AU42" s="6">
        <f>'8'!AE41</f>
        <v>0.51353181513519852</v>
      </c>
      <c r="AV42" s="6">
        <f t="shared" ref="AV42:AV47" si="54">SUM(AP42,AR42,AU42)/3</f>
        <v>0.50406106109268711</v>
      </c>
      <c r="AW42" s="225">
        <f t="shared" ref="AW42:AW47" si="55">SUM(AQ42,AS42,AU42)/3</f>
        <v>0.57040616916425158</v>
      </c>
      <c r="AX42" s="6">
        <f>'1'!BQ42</f>
        <v>0.82069910109608379</v>
      </c>
      <c r="AY42" s="6">
        <f>'1'!BS42</f>
        <v>0.85015993958297964</v>
      </c>
      <c r="AZ42" s="6">
        <f>'2'!BQ42</f>
        <v>0.32537613402786147</v>
      </c>
      <c r="BA42" s="6">
        <f>'2'!BS42</f>
        <v>0.45828896332650837</v>
      </c>
      <c r="BB42" s="6">
        <f>'3'!V42</f>
        <v>0.54773097435341045</v>
      </c>
      <c r="BC42" s="6">
        <f>'8'!AJ41</f>
        <v>0.49797746622937689</v>
      </c>
      <c r="BD42" s="6">
        <f t="shared" ref="BD42:BD47" si="56">SUM(AX42,AZ42,BC42)/3</f>
        <v>0.54801756711777416</v>
      </c>
      <c r="BE42" s="225">
        <f t="shared" ref="BE42:BE47" si="57">SUM(AY42,BA42,BC42)/3</f>
        <v>0.60214212304628834</v>
      </c>
      <c r="BF42" s="6">
        <f>'1'!CA42</f>
        <v>0.71725985439138273</v>
      </c>
      <c r="BG42" s="6">
        <f>'1'!CC42</f>
        <v>0.77293709173329472</v>
      </c>
      <c r="BH42" s="6">
        <f>'2'!CA42</f>
        <v>0.31731867432206939</v>
      </c>
      <c r="BI42" s="6">
        <f>'2'!CC42</f>
        <v>0.44889800795962076</v>
      </c>
      <c r="BJ42" s="6">
        <f>'3'!Y42</f>
        <v>0.51635711270578333</v>
      </c>
      <c r="BK42" s="6">
        <f>'8'!AO41</f>
        <v>0.53642976952587296</v>
      </c>
      <c r="BL42" s="6">
        <f t="shared" ref="BL42:BL47" si="58">SUM(BF42,BH42,BK42)/3</f>
        <v>0.52366943274644173</v>
      </c>
      <c r="BM42" s="225">
        <f t="shared" ref="BM42:BM47" si="59">SUM(BG42,BI42,BK42)/3</f>
        <v>0.58608828973959615</v>
      </c>
      <c r="BN42" s="6">
        <f>'1'!CK42</f>
        <v>0.68746932568784325</v>
      </c>
      <c r="BO42" s="6">
        <f>'1'!CM42</f>
        <v>0.74950022962172225</v>
      </c>
      <c r="BP42" s="6">
        <f>'2'!CK42</f>
        <v>0.12668729428124484</v>
      </c>
      <c r="BQ42" s="6">
        <f>'2'!CM42</f>
        <v>0.16973840510838217</v>
      </c>
      <c r="BR42" s="6">
        <f>'3'!AB42</f>
        <v>0.60412438502634158</v>
      </c>
      <c r="BS42" s="6">
        <f>'8'!AT41</f>
        <v>0.5445679221132087</v>
      </c>
      <c r="BT42" s="6">
        <f t="shared" ref="BT42:BT47" si="60">SUM(BN42,BP42,BS42)/3</f>
        <v>0.45290818069409894</v>
      </c>
      <c r="BU42" s="225">
        <f t="shared" ref="BU42:BU47" si="61">SUM(BO42,BQ42,BS42)/3</f>
        <v>0.48793551894777104</v>
      </c>
      <c r="BV42" s="6">
        <f>'1'!CU42</f>
        <v>0.86368338033009939</v>
      </c>
      <c r="BW42" s="6">
        <f>'1'!CW42</f>
        <v>0.88051667855926652</v>
      </c>
      <c r="BX42" s="6">
        <f>'2'!CU42</f>
        <v>0.2170747787937426</v>
      </c>
      <c r="BY42" s="6">
        <f>'2'!CW42</f>
        <v>0.31804938604338884</v>
      </c>
      <c r="BZ42" s="6">
        <f>'3'!AE42</f>
        <v>0.79133433426204247</v>
      </c>
      <c r="CA42" s="6">
        <f>'8'!AY41</f>
        <v>0.5629440842835578</v>
      </c>
      <c r="CB42" s="6">
        <f t="shared" ref="CB42:CB47" si="62">SUM(BV42,BX42,CA42)/3</f>
        <v>0.54790074780246656</v>
      </c>
      <c r="CC42" s="225">
        <f t="shared" ref="CC42:CC47" si="63">SUM(BW42,BY42,CA42)/3</f>
        <v>0.58717004962873764</v>
      </c>
      <c r="CD42" s="6">
        <f>'1'!DE42</f>
        <v>0.81641359097422295</v>
      </c>
      <c r="CE42" s="6">
        <f>'1'!DG42</f>
        <v>0.84708036124525732</v>
      </c>
      <c r="CF42" s="6">
        <f>'2'!DE42</f>
        <v>0.4057724400964029</v>
      </c>
      <c r="CG42" s="6">
        <f>'2'!DG42</f>
        <v>0.54481884612046072</v>
      </c>
      <c r="CH42" s="6">
        <f>'3'!AH42</f>
        <v>0.55436448450586395</v>
      </c>
      <c r="CI42" s="6">
        <f>'8'!BD41</f>
        <v>0.5710982981353957</v>
      </c>
      <c r="CJ42" s="6">
        <f t="shared" ref="CJ42:CJ47" si="64">SUM(CD42,CF42,CI42)/3</f>
        <v>0.59776144306867385</v>
      </c>
      <c r="CK42" s="225">
        <f t="shared" ref="CK42:CK47" si="65">SUM(CE42,CG42,CI42)/3</f>
        <v>0.65433250183370451</v>
      </c>
    </row>
    <row r="43" spans="1:89" x14ac:dyDescent="0.2">
      <c r="A43" s="1">
        <v>2018</v>
      </c>
      <c r="B43" s="6">
        <f>'1'!I43</f>
        <v>0.79082857058666389</v>
      </c>
      <c r="C43" s="6">
        <f>'1'!K43</f>
        <v>0.82848751886147121</v>
      </c>
      <c r="D43" s="6">
        <f>'2'!I43</f>
        <v>0.34499157725474694</v>
      </c>
      <c r="E43" s="6">
        <f>'2'!K43</f>
        <v>0.48056271039170695</v>
      </c>
      <c r="F43" s="6">
        <f>'3'!D43</f>
        <v>0.58727957591126345</v>
      </c>
      <c r="G43" s="6">
        <f>'8'!F42</f>
        <v>0.5300848146365269</v>
      </c>
      <c r="H43" s="6">
        <f t="shared" si="44"/>
        <v>0.55530165415931265</v>
      </c>
      <c r="I43" s="225">
        <f t="shared" si="45"/>
        <v>0.61304501462990169</v>
      </c>
      <c r="J43" s="6">
        <f>'1'!S43</f>
        <v>0.69639671508999634</v>
      </c>
      <c r="K43" s="6">
        <f>'1'!U43</f>
        <v>0.75658353784605914</v>
      </c>
      <c r="L43" s="6">
        <f>'2'!S43</f>
        <v>0.70601643922332247</v>
      </c>
      <c r="M43" s="6">
        <f>'2'!U43</f>
        <v>0.78954078590737353</v>
      </c>
      <c r="N43" s="6">
        <f>'3'!G43</f>
        <v>0.57908563537014346</v>
      </c>
      <c r="O43" s="6">
        <f>'8'!K42</f>
        <v>0.49036990591890245</v>
      </c>
      <c r="P43" s="6">
        <f t="shared" si="46"/>
        <v>0.63092768674407373</v>
      </c>
      <c r="Q43" s="225">
        <f t="shared" si="47"/>
        <v>0.67883140989077839</v>
      </c>
      <c r="R43" s="6">
        <f>'1'!AC43</f>
        <v>0.6621455936940398</v>
      </c>
      <c r="S43" s="6">
        <f>'1'!AE43</f>
        <v>0.72911978970952462</v>
      </c>
      <c r="T43" s="6">
        <f>'2'!AC43</f>
        <v>0.22332324535226916</v>
      </c>
      <c r="U43" s="6">
        <f>'2'!AE43</f>
        <v>0.32708120909606708</v>
      </c>
      <c r="V43" s="6">
        <f>'3'!J43</f>
        <v>0.52267306252398427</v>
      </c>
      <c r="W43" s="6">
        <f>'8'!P42</f>
        <v>0.41153227982501839</v>
      </c>
      <c r="X43" s="6">
        <f t="shared" si="48"/>
        <v>0.43233370629044243</v>
      </c>
      <c r="Y43" s="225">
        <f t="shared" si="49"/>
        <v>0.48924442621020336</v>
      </c>
      <c r="Z43" s="6">
        <f>'1'!AM43</f>
        <v>0.78256235429930721</v>
      </c>
      <c r="AA43" s="6">
        <f>'1'!AO43</f>
        <v>0.82240299025984231</v>
      </c>
      <c r="AB43" s="6">
        <f>'2'!AM43</f>
        <v>0.16221629041956062</v>
      </c>
      <c r="AC43" s="6">
        <f>'2'!AO43</f>
        <v>0.23241157887198799</v>
      </c>
      <c r="AD43" s="6">
        <f>'3'!M43</f>
        <v>0.52085001723044466</v>
      </c>
      <c r="AE43" s="6">
        <f>'8'!U42</f>
        <v>0.39779179945757859</v>
      </c>
      <c r="AF43" s="6">
        <f t="shared" si="50"/>
        <v>0.44752348139214887</v>
      </c>
      <c r="AG43" s="225">
        <f t="shared" si="51"/>
        <v>0.4842021228631363</v>
      </c>
      <c r="AH43" s="6">
        <f>'1'!AW43</f>
        <v>0.66967028933146966</v>
      </c>
      <c r="AI43" s="6">
        <f>'1'!AY43</f>
        <v>0.73522071958093604</v>
      </c>
      <c r="AJ43" s="6">
        <f>'2'!AW43</f>
        <v>0.18861078883124061</v>
      </c>
      <c r="AK43" s="6">
        <f>'2'!AY43</f>
        <v>0.27512056502772475</v>
      </c>
      <c r="AL43" s="6">
        <f>'3'!P43</f>
        <v>0.6238177874601023</v>
      </c>
      <c r="AM43" s="6">
        <f>'8'!Z42</f>
        <v>0.45828929526851148</v>
      </c>
      <c r="AN43" s="6">
        <f t="shared" si="52"/>
        <v>0.4388567911437406</v>
      </c>
      <c r="AO43" s="225">
        <f t="shared" si="53"/>
        <v>0.48954352662572403</v>
      </c>
      <c r="AP43" s="6">
        <f>'1'!BG43</f>
        <v>0.68554849175567489</v>
      </c>
      <c r="AQ43" s="6">
        <f>'1'!BI43</f>
        <v>0.74796934940315007</v>
      </c>
      <c r="AR43" s="6">
        <f>'2'!BG43</f>
        <v>0.34259229044648237</v>
      </c>
      <c r="AS43" s="6">
        <f>'2'!BI43</f>
        <v>0.47788162022595432</v>
      </c>
      <c r="AT43" s="6">
        <f>'3'!S43</f>
        <v>0.60118241617324153</v>
      </c>
      <c r="AU43" s="6">
        <f>'8'!AE42</f>
        <v>0.53159910826133505</v>
      </c>
      <c r="AV43" s="6">
        <f t="shared" si="54"/>
        <v>0.51991329682116405</v>
      </c>
      <c r="AW43" s="225">
        <f t="shared" si="55"/>
        <v>0.58581669263014646</v>
      </c>
      <c r="AX43" s="6">
        <f>'1'!BQ43</f>
        <v>0.83658659831263471</v>
      </c>
      <c r="AY43" s="6">
        <f>'1'!BS43</f>
        <v>0.86149172473291347</v>
      </c>
      <c r="AZ43" s="6">
        <f>'2'!BQ43</f>
        <v>0.33902856047278185</v>
      </c>
      <c r="BA43" s="6">
        <f>'2'!BS43</f>
        <v>0.47387739374219218</v>
      </c>
      <c r="BB43" s="6">
        <f>'3'!V43</f>
        <v>0.54636319652272358</v>
      </c>
      <c r="BC43" s="6">
        <f>'8'!AJ42</f>
        <v>0.5255127622329373</v>
      </c>
      <c r="BD43" s="6">
        <f t="shared" si="56"/>
        <v>0.56704264033945118</v>
      </c>
      <c r="BE43" s="225">
        <f t="shared" si="57"/>
        <v>0.62029396023601435</v>
      </c>
      <c r="BF43" s="6">
        <f>'1'!CA43</f>
        <v>0.72363834831308926</v>
      </c>
      <c r="BG43" s="6">
        <f>'1'!CC43</f>
        <v>0.77788203930127386</v>
      </c>
      <c r="BH43" s="6">
        <f>'2'!CA43</f>
        <v>0.3338950911936735</v>
      </c>
      <c r="BI43" s="6">
        <f>'2'!CC43</f>
        <v>0.46806269933095573</v>
      </c>
      <c r="BJ43" s="6">
        <f>'3'!Y43</f>
        <v>0.55105881525256817</v>
      </c>
      <c r="BK43" s="6">
        <f>'8'!AO42</f>
        <v>0.52083153962807516</v>
      </c>
      <c r="BL43" s="6">
        <f t="shared" si="58"/>
        <v>0.52612165971161262</v>
      </c>
      <c r="BM43" s="225">
        <f t="shared" si="59"/>
        <v>0.58892542608676823</v>
      </c>
      <c r="BN43" s="6">
        <f>'1'!CK43</f>
        <v>0.69084283835566263</v>
      </c>
      <c r="BO43" s="6">
        <f>'1'!CM43</f>
        <v>0.7521830109293739</v>
      </c>
      <c r="BP43" s="6">
        <f>'2'!CK43</f>
        <v>0.17768863805369195</v>
      </c>
      <c r="BQ43" s="6">
        <f>'2'!CM43</f>
        <v>0.25780934486393486</v>
      </c>
      <c r="BR43" s="6">
        <f>'3'!AB43</f>
        <v>0.56294698079719252</v>
      </c>
      <c r="BS43" s="6">
        <f>'8'!AT42</f>
        <v>0.52603288257155245</v>
      </c>
      <c r="BT43" s="6">
        <f t="shared" si="60"/>
        <v>0.46485478632696903</v>
      </c>
      <c r="BU43" s="225">
        <f t="shared" si="61"/>
        <v>0.51200841278828702</v>
      </c>
      <c r="BV43" s="6">
        <f>'1'!CU43</f>
        <v>0.86173103208853497</v>
      </c>
      <c r="BW43" s="6">
        <f>'1'!CW43</f>
        <v>0.87915838408567037</v>
      </c>
      <c r="BX43" s="6">
        <f>'2'!CU43</f>
        <v>0.21404089602736368</v>
      </c>
      <c r="BY43" s="6">
        <f>'2'!CW43</f>
        <v>0.31361526199917694</v>
      </c>
      <c r="BZ43" s="6">
        <f>'3'!AE43</f>
        <v>0.75501019186486173</v>
      </c>
      <c r="CA43" s="6">
        <f>'8'!AY42</f>
        <v>0.56631529790461654</v>
      </c>
      <c r="CB43" s="6">
        <f t="shared" si="62"/>
        <v>0.54736240867350505</v>
      </c>
      <c r="CC43" s="225">
        <f t="shared" si="63"/>
        <v>0.58636298132982123</v>
      </c>
      <c r="CD43" s="6">
        <f>'1'!DE43</f>
        <v>0.85695723215189756</v>
      </c>
      <c r="CE43" s="6">
        <f>'1'!DG43</f>
        <v>0.87582906264574623</v>
      </c>
      <c r="CF43" s="6">
        <f>'2'!DE43</f>
        <v>0.42636815320630139</v>
      </c>
      <c r="CG43" s="6">
        <f>'2'!DG43</f>
        <v>0.56513927708310507</v>
      </c>
      <c r="CH43" s="6">
        <f>'3'!AH43</f>
        <v>0.60350186212789703</v>
      </c>
      <c r="CI43" s="6">
        <f>'8'!BD42</f>
        <v>0.5503005187577471</v>
      </c>
      <c r="CJ43" s="6">
        <f t="shared" si="64"/>
        <v>0.61120863470531539</v>
      </c>
      <c r="CK43" s="225">
        <f t="shared" si="65"/>
        <v>0.6637562861621995</v>
      </c>
    </row>
    <row r="44" spans="1:89" x14ac:dyDescent="0.2">
      <c r="A44" s="1">
        <v>2019</v>
      </c>
      <c r="B44" s="6">
        <f>'1'!I44</f>
        <v>0.79639525972430314</v>
      </c>
      <c r="C44" s="6">
        <f>'1'!K44</f>
        <v>0.83256348633303845</v>
      </c>
      <c r="D44" s="6">
        <f>'2'!I44</f>
        <v>0.34144455553587327</v>
      </c>
      <c r="E44" s="6">
        <f>'2'!K44</f>
        <v>0.47659489250998155</v>
      </c>
      <c r="F44" s="6">
        <f>'3'!D44</f>
        <v>0.60736261187133256</v>
      </c>
      <c r="G44" s="6">
        <f>'8'!F43</f>
        <v>0.53412224159070221</v>
      </c>
      <c r="H44" s="6">
        <f t="shared" si="44"/>
        <v>0.55732068561695947</v>
      </c>
      <c r="I44" s="225">
        <f t="shared" si="45"/>
        <v>0.61442687347790736</v>
      </c>
      <c r="J44" s="6">
        <f>'1'!S44</f>
        <v>0.71878087820991832</v>
      </c>
      <c r="K44" s="6">
        <f>'1'!U44</f>
        <v>0.77411857358191216</v>
      </c>
      <c r="L44" s="6">
        <f>'2'!S44</f>
        <v>0.7441573378494355</v>
      </c>
      <c r="M44" s="6">
        <f>'2'!U44</f>
        <v>0.81461508334678423</v>
      </c>
      <c r="N44" s="6">
        <f>'3'!G44</f>
        <v>0.57377708748745038</v>
      </c>
      <c r="O44" s="6">
        <f>'8'!K43</f>
        <v>0.47870322069690269</v>
      </c>
      <c r="P44" s="6">
        <f t="shared" si="46"/>
        <v>0.64721381225208552</v>
      </c>
      <c r="Q44" s="225">
        <f t="shared" si="47"/>
        <v>0.68914562587519967</v>
      </c>
      <c r="R44" s="6">
        <f>'1'!AC44</f>
        <v>0.67117974884474896</v>
      </c>
      <c r="S44" s="6">
        <f>'1'!AE44</f>
        <v>0.73643993854139045</v>
      </c>
      <c r="T44" s="6">
        <f>'2'!AC44</f>
        <v>0.22345833779933735</v>
      </c>
      <c r="U44" s="6">
        <f>'2'!AE44</f>
        <v>0.32727500550829725</v>
      </c>
      <c r="V44" s="6">
        <f>'3'!J44</f>
        <v>0.55084690021094729</v>
      </c>
      <c r="W44" s="6">
        <f>'8'!P43</f>
        <v>0.47152130159485278</v>
      </c>
      <c r="X44" s="6">
        <f t="shared" si="48"/>
        <v>0.45538646274631306</v>
      </c>
      <c r="Y44" s="225">
        <f t="shared" si="49"/>
        <v>0.51174541521484684</v>
      </c>
      <c r="Z44" s="6">
        <f>'1'!AM44</f>
        <v>0.79379098745574972</v>
      </c>
      <c r="AA44" s="6">
        <f>'1'!AO44</f>
        <v>0.83065876390663007</v>
      </c>
      <c r="AB44" s="6">
        <f>'2'!AM44</f>
        <v>0.14970408657403456</v>
      </c>
      <c r="AC44" s="6">
        <f>'2'!AO44</f>
        <v>0.21106848261699462</v>
      </c>
      <c r="AD44" s="6">
        <f>'3'!M44</f>
        <v>0.57937616781671375</v>
      </c>
      <c r="AE44" s="6">
        <f>'8'!U43</f>
        <v>0.40539220938000148</v>
      </c>
      <c r="AF44" s="6">
        <f t="shared" si="50"/>
        <v>0.4496290944699286</v>
      </c>
      <c r="AG44" s="225">
        <f t="shared" si="51"/>
        <v>0.48237315196787539</v>
      </c>
      <c r="AH44" s="6">
        <f>'1'!AW44</f>
        <v>0.66829560915778363</v>
      </c>
      <c r="AI44" s="6">
        <f>'1'!AY44</f>
        <v>0.73410902232469333</v>
      </c>
      <c r="AJ44" s="6">
        <f>'2'!AW44</f>
        <v>0.1654802817855513</v>
      </c>
      <c r="AK44" s="6">
        <f>'2'!AY44</f>
        <v>0.23785831077222055</v>
      </c>
      <c r="AL44" s="6">
        <f>'3'!P44</f>
        <v>0.63752837993103917</v>
      </c>
      <c r="AM44" s="6">
        <f>'8'!Z43</f>
        <v>0.43874195116582509</v>
      </c>
      <c r="AN44" s="6">
        <f t="shared" si="52"/>
        <v>0.42417261403638667</v>
      </c>
      <c r="AO44" s="225">
        <f t="shared" si="53"/>
        <v>0.47023642808757965</v>
      </c>
      <c r="AP44" s="6">
        <f>'1'!BG44</f>
        <v>0.70165552968660339</v>
      </c>
      <c r="AQ44" s="6">
        <f>'1'!BI44</f>
        <v>0.76073185786639441</v>
      </c>
      <c r="AR44" s="6">
        <f>'2'!BG44</f>
        <v>0.33751100809668172</v>
      </c>
      <c r="AS44" s="6">
        <f>'2'!BI44</f>
        <v>0.47216423391883044</v>
      </c>
      <c r="AT44" s="6">
        <f>'3'!S44</f>
        <v>0.61465864073501097</v>
      </c>
      <c r="AU44" s="6">
        <f>'8'!AE43</f>
        <v>0.55047870355987372</v>
      </c>
      <c r="AV44" s="6">
        <f t="shared" si="54"/>
        <v>0.52988174711438629</v>
      </c>
      <c r="AW44" s="225">
        <f t="shared" si="55"/>
        <v>0.59445826511503286</v>
      </c>
      <c r="AX44" s="6">
        <f>'1'!BQ44</f>
        <v>0.84025120553086796</v>
      </c>
      <c r="AY44" s="6">
        <f>'1'!BS44</f>
        <v>0.86408672932666075</v>
      </c>
      <c r="AZ44" s="6">
        <f>'2'!BQ44</f>
        <v>0.34061618802172217</v>
      </c>
      <c r="BA44" s="6">
        <f>'2'!BS44</f>
        <v>0.4756645151672319</v>
      </c>
      <c r="BB44" s="6">
        <f>'3'!V44</f>
        <v>0.60081239685798105</v>
      </c>
      <c r="BC44" s="6">
        <f>'8'!AJ43</f>
        <v>0.52574558627636558</v>
      </c>
      <c r="BD44" s="6">
        <f t="shared" si="56"/>
        <v>0.56887099327631863</v>
      </c>
      <c r="BE44" s="225">
        <f t="shared" si="57"/>
        <v>0.62183227692341936</v>
      </c>
      <c r="BF44" s="6">
        <f>'1'!CA44</f>
        <v>0.72580130065789317</v>
      </c>
      <c r="BG44" s="6">
        <f>'1'!CC44</f>
        <v>0.77955313699410134</v>
      </c>
      <c r="BH44" s="6">
        <f>'2'!CA44</f>
        <v>0.32847987043549126</v>
      </c>
      <c r="BI44" s="6">
        <f>'2'!CC44</f>
        <v>0.46186805656558633</v>
      </c>
      <c r="BJ44" s="6">
        <f>'3'!Y44</f>
        <v>0.55632650907555958</v>
      </c>
      <c r="BK44" s="6">
        <f>'8'!AO43</f>
        <v>0.52221801781696797</v>
      </c>
      <c r="BL44" s="6">
        <f t="shared" si="58"/>
        <v>0.52549972963678415</v>
      </c>
      <c r="BM44" s="225">
        <f t="shared" si="59"/>
        <v>0.58787973712555186</v>
      </c>
      <c r="BN44" s="6">
        <f>'1'!CK44</f>
        <v>0.68671223868476738</v>
      </c>
      <c r="BO44" s="6">
        <f>'1'!CM44</f>
        <v>0.74889713090404808</v>
      </c>
      <c r="BP44" s="6">
        <f>'2'!CK44</f>
        <v>0.17913042881448044</v>
      </c>
      <c r="BQ44" s="6">
        <f>'2'!CM44</f>
        <v>0.26012293599327252</v>
      </c>
      <c r="BR44" s="6">
        <f>'3'!AB44</f>
        <v>0.49384737876917417</v>
      </c>
      <c r="BS44" s="6">
        <f>'8'!AT43</f>
        <v>0.52672999261931996</v>
      </c>
      <c r="BT44" s="6">
        <f t="shared" si="60"/>
        <v>0.46419088670618924</v>
      </c>
      <c r="BU44" s="225">
        <f t="shared" si="61"/>
        <v>0.51191668650554689</v>
      </c>
      <c r="BV44" s="6">
        <f>'1'!CU44</f>
        <v>0.85209933695947659</v>
      </c>
      <c r="BW44" s="6">
        <f>'1'!CW44</f>
        <v>0.87242925635014379</v>
      </c>
      <c r="BX44" s="6">
        <f>'2'!CU44</f>
        <v>0.19421830318377828</v>
      </c>
      <c r="BY44" s="6">
        <f>'2'!CW44</f>
        <v>0.28382060384889873</v>
      </c>
      <c r="BZ44" s="6">
        <f>'3'!AE44</f>
        <v>0.7728041842579404</v>
      </c>
      <c r="CA44" s="6">
        <f>'8'!AY43</f>
        <v>0.57159211910516339</v>
      </c>
      <c r="CB44" s="6">
        <f t="shared" si="62"/>
        <v>0.53930325308280602</v>
      </c>
      <c r="CC44" s="225">
        <f t="shared" si="63"/>
        <v>0.57594732643473534</v>
      </c>
      <c r="CD44" s="6">
        <f>'1'!DE44</f>
        <v>0.87109816867011258</v>
      </c>
      <c r="CE44" s="6">
        <f>'1'!DG44</f>
        <v>0.88565796810389052</v>
      </c>
      <c r="CF44" s="6">
        <f>'2'!DE44</f>
        <v>0.41921444936369168</v>
      </c>
      <c r="CG44" s="6">
        <f>'2'!DG44</f>
        <v>0.55815781996550595</v>
      </c>
      <c r="CH44" s="6">
        <f>'3'!AH44</f>
        <v>0.57986643672340821</v>
      </c>
      <c r="CI44" s="6">
        <f>'8'!BD43</f>
        <v>0.55491030727305057</v>
      </c>
      <c r="CJ44" s="6">
        <f t="shared" si="64"/>
        <v>0.61507430843561828</v>
      </c>
      <c r="CK44" s="225">
        <f t="shared" si="65"/>
        <v>0.66624203178081565</v>
      </c>
    </row>
    <row r="45" spans="1:89" x14ac:dyDescent="0.2">
      <c r="A45" s="1">
        <v>2020</v>
      </c>
      <c r="B45" s="6">
        <f>'1'!I45</f>
        <v>0.78623790908371116</v>
      </c>
      <c r="C45" s="6">
        <f>'1'!K45</f>
        <v>0.82511320129621024</v>
      </c>
      <c r="D45" s="6">
        <f>'2'!I45</f>
        <v>0.33019593199998781</v>
      </c>
      <c r="E45" s="6">
        <f>'2'!K45</f>
        <v>0.46383794600944739</v>
      </c>
      <c r="F45" s="6">
        <f>'3'!D45</f>
        <v>0.76556955930798631</v>
      </c>
      <c r="G45" s="6">
        <f>'8'!F44</f>
        <v>0.53713756457198636</v>
      </c>
      <c r="H45" s="6">
        <f t="shared" si="44"/>
        <v>0.55119046855189513</v>
      </c>
      <c r="I45" s="225">
        <f t="shared" si="45"/>
        <v>0.60869623729254796</v>
      </c>
      <c r="J45" s="6">
        <f>'1'!S45</f>
        <v>0.70363993827725979</v>
      </c>
      <c r="K45" s="6">
        <f>'1'!U45</f>
        <v>0.76229259885626033</v>
      </c>
      <c r="L45" s="6">
        <f>'2'!S45</f>
        <v>0.57986926598132671</v>
      </c>
      <c r="M45" s="6">
        <f>'2'!U45</f>
        <v>0.69838007154152604</v>
      </c>
      <c r="N45" s="6">
        <f>'3'!G45</f>
        <v>0.77237507666119154</v>
      </c>
      <c r="O45" s="6">
        <f>'8'!K44</f>
        <v>0.50727307764021434</v>
      </c>
      <c r="P45" s="6">
        <f t="shared" si="46"/>
        <v>0.59692742729960024</v>
      </c>
      <c r="Q45" s="225">
        <f t="shared" si="47"/>
        <v>0.65598191601266687</v>
      </c>
      <c r="R45" s="6">
        <f>'1'!AC45</f>
        <v>0.6695247982495105</v>
      </c>
      <c r="S45" s="6">
        <f>'1'!AE45</f>
        <v>0.73510312223524743</v>
      </c>
      <c r="T45" s="6">
        <f>'2'!AC45</f>
        <v>0.23506302393667938</v>
      </c>
      <c r="U45" s="6">
        <f>'2'!AE45</f>
        <v>0.34369629932005147</v>
      </c>
      <c r="V45" s="6">
        <f>'3'!J45</f>
        <v>0.70414353434829935</v>
      </c>
      <c r="W45" s="6">
        <f>'8'!P44</f>
        <v>0.51089151668435706</v>
      </c>
      <c r="X45" s="6">
        <f t="shared" si="48"/>
        <v>0.47182644629018228</v>
      </c>
      <c r="Y45" s="225">
        <f t="shared" si="49"/>
        <v>0.52989697941321867</v>
      </c>
      <c r="Z45" s="6">
        <f>'1'!AM45</f>
        <v>0.80329176144054415</v>
      </c>
      <c r="AA45" s="6">
        <f>'1'!AO45</f>
        <v>0.83758938649651926</v>
      </c>
      <c r="AB45" s="6">
        <f>'2'!AM45</f>
        <v>0.15576027786403007</v>
      </c>
      <c r="AC45" s="6">
        <f>'2'!AO45</f>
        <v>0.22149251073027709</v>
      </c>
      <c r="AD45" s="6">
        <f>'3'!M45</f>
        <v>0.72437849283262046</v>
      </c>
      <c r="AE45" s="6">
        <f>'8'!U44</f>
        <v>0.42505503244832543</v>
      </c>
      <c r="AF45" s="6">
        <f t="shared" si="50"/>
        <v>0.46136902391763329</v>
      </c>
      <c r="AG45" s="225">
        <f t="shared" si="51"/>
        <v>0.49471230989170722</v>
      </c>
      <c r="AH45" s="6">
        <f>'1'!AW45</f>
        <v>0.67992522659119548</v>
      </c>
      <c r="AI45" s="6">
        <f>'1'!AY45</f>
        <v>0.74347366298173301</v>
      </c>
      <c r="AJ45" s="6">
        <f>'2'!AW45</f>
        <v>0.1697331591328389</v>
      </c>
      <c r="AK45" s="6">
        <f>'2'!AY45</f>
        <v>0.24488287990573615</v>
      </c>
      <c r="AL45" s="6">
        <f>'3'!P45</f>
        <v>0.72655244029571009</v>
      </c>
      <c r="AM45" s="6">
        <f>'8'!Z44</f>
        <v>0.44745590391073203</v>
      </c>
      <c r="AN45" s="6">
        <f t="shared" si="52"/>
        <v>0.4323714298782555</v>
      </c>
      <c r="AO45" s="225">
        <f t="shared" si="53"/>
        <v>0.47860414893273373</v>
      </c>
      <c r="AP45" s="6">
        <f>'1'!BG45</f>
        <v>0.70182055454336045</v>
      </c>
      <c r="AQ45" s="6">
        <f>'1'!BI45</f>
        <v>0.76086174651320004</v>
      </c>
      <c r="AR45" s="6">
        <f>'2'!BG45</f>
        <v>0.35068005901496752</v>
      </c>
      <c r="AS45" s="6">
        <f>'2'!BI45</f>
        <v>0.48687252322591384</v>
      </c>
      <c r="AT45" s="6">
        <f>'3'!S45</f>
        <v>0.81050854089390967</v>
      </c>
      <c r="AU45" s="6">
        <f>'8'!AE44</f>
        <v>0.51897948621408496</v>
      </c>
      <c r="AV45" s="6">
        <f t="shared" si="54"/>
        <v>0.52382669992413755</v>
      </c>
      <c r="AW45" s="225">
        <f t="shared" si="55"/>
        <v>0.58890458531773293</v>
      </c>
      <c r="AX45" s="6">
        <f>'1'!BQ45</f>
        <v>0.82180009435032553</v>
      </c>
      <c r="AY45" s="6">
        <f>'1'!BS45</f>
        <v>0.85094953155587594</v>
      </c>
      <c r="AZ45" s="6">
        <f>'2'!BQ45</f>
        <v>0.34847781737109002</v>
      </c>
      <c r="BA45" s="6">
        <f>'2'!BS45</f>
        <v>0.48443749284741422</v>
      </c>
      <c r="BB45" s="6">
        <f>'3'!V45</f>
        <v>0.75395349873837203</v>
      </c>
      <c r="BC45" s="6">
        <f>'8'!AJ44</f>
        <v>0.5382009447735262</v>
      </c>
      <c r="BD45" s="6">
        <f t="shared" si="56"/>
        <v>0.56949295216498053</v>
      </c>
      <c r="BE45" s="225">
        <f t="shared" si="57"/>
        <v>0.62452932305893871</v>
      </c>
      <c r="BF45" s="6">
        <f>'1'!CA45</f>
        <v>0.71616464880193476</v>
      </c>
      <c r="BG45" s="6">
        <f>'1'!CC45</f>
        <v>0.77208547478802436</v>
      </c>
      <c r="BH45" s="6">
        <f>'2'!CA45</f>
        <v>0.32601004910294235</v>
      </c>
      <c r="BI45" s="6">
        <f>'2'!CC45</f>
        <v>0.45902167872987376</v>
      </c>
      <c r="BJ45" s="6">
        <f>'3'!Y45</f>
        <v>0.71042634022794426</v>
      </c>
      <c r="BK45" s="6">
        <f>'8'!AO44</f>
        <v>0.58207265435252598</v>
      </c>
      <c r="BL45" s="6">
        <f t="shared" si="58"/>
        <v>0.54141578408580104</v>
      </c>
      <c r="BM45" s="225">
        <f t="shared" si="59"/>
        <v>0.60439326929014137</v>
      </c>
      <c r="BN45" s="6">
        <f>'1'!CK45</f>
        <v>0.66552644075542156</v>
      </c>
      <c r="BO45" s="6">
        <f>'1'!CM45</f>
        <v>0.73186571243007104</v>
      </c>
      <c r="BP45" s="6">
        <f>'2'!CK45</f>
        <v>9.8603840442595389E-2</v>
      </c>
      <c r="BQ45" s="6">
        <f>'2'!CM45</f>
        <v>0.11518564403158246</v>
      </c>
      <c r="BR45" s="6">
        <f>'3'!AB45</f>
        <v>0.80286762608186324</v>
      </c>
      <c r="BS45" s="6">
        <f>'8'!AT44</f>
        <v>0.56052323454232722</v>
      </c>
      <c r="BT45" s="6">
        <f t="shared" si="60"/>
        <v>0.44155117191344812</v>
      </c>
      <c r="BU45" s="225">
        <f t="shared" si="61"/>
        <v>0.46919153033466027</v>
      </c>
      <c r="BV45" s="6">
        <f>'1'!CU45</f>
        <v>0.83705104275754127</v>
      </c>
      <c r="BW45" s="6">
        <f>'1'!CW45</f>
        <v>0.8618209965419894</v>
      </c>
      <c r="BX45" s="6">
        <f>'2'!CU45</f>
        <v>0.18119623074465757</v>
      </c>
      <c r="BY45" s="6">
        <f>'2'!CW45</f>
        <v>0.26342260380823884</v>
      </c>
      <c r="BZ45" s="6">
        <f>'3'!AE45</f>
        <v>0.84221542141550576</v>
      </c>
      <c r="CA45" s="6">
        <f>'8'!AY44</f>
        <v>0.5589200421918985</v>
      </c>
      <c r="CB45" s="6">
        <f t="shared" si="62"/>
        <v>0.52572243856469913</v>
      </c>
      <c r="CC45" s="225">
        <f t="shared" si="63"/>
        <v>0.56138788084737556</v>
      </c>
      <c r="CD45" s="6">
        <f>'1'!DE45</f>
        <v>0.87093294078523864</v>
      </c>
      <c r="CE45" s="6">
        <f>'1'!DG45</f>
        <v>0.8855436998142997</v>
      </c>
      <c r="CF45" s="6">
        <f>'2'!DE45</f>
        <v>0.43345865422022822</v>
      </c>
      <c r="CG45" s="6">
        <f>'2'!DG45</f>
        <v>0.57198092419134283</v>
      </c>
      <c r="CH45" s="6">
        <f>'3'!AH45</f>
        <v>0.72529237629938426</v>
      </c>
      <c r="CI45" s="6">
        <f>'8'!BD44</f>
        <v>0.56427144942111218</v>
      </c>
      <c r="CJ45" s="6">
        <f t="shared" si="64"/>
        <v>0.62288768147552631</v>
      </c>
      <c r="CK45" s="225">
        <f t="shared" si="65"/>
        <v>0.67393202447558487</v>
      </c>
    </row>
    <row r="46" spans="1:89" x14ac:dyDescent="0.2">
      <c r="A46" s="1">
        <v>2021</v>
      </c>
      <c r="B46" s="6">
        <f>'1'!I46</f>
        <v>0.81293330656835328</v>
      </c>
      <c r="C46" s="6">
        <f>'1'!K46</f>
        <v>0.84457216697142157</v>
      </c>
      <c r="D46" s="6">
        <f>'2'!I46</f>
        <v>0.3808663871043686</v>
      </c>
      <c r="E46" s="6">
        <f>'2'!K46</f>
        <v>0.5193034968118555</v>
      </c>
      <c r="F46" s="6">
        <f>'3'!D46</f>
        <v>0.69404155562880809</v>
      </c>
      <c r="G46" s="6">
        <f>'8'!F45</f>
        <v>0.51890912026484448</v>
      </c>
      <c r="H46" s="6">
        <f t="shared" si="44"/>
        <v>0.57090293797918878</v>
      </c>
      <c r="I46" s="225">
        <f t="shared" si="45"/>
        <v>0.62759492801604055</v>
      </c>
      <c r="J46" s="6">
        <f>'1'!S46</f>
        <v>0.72877860466848809</v>
      </c>
      <c r="K46" s="6">
        <f>'1'!U46</f>
        <v>0.78184867902400468</v>
      </c>
      <c r="L46" s="6">
        <f>'2'!S46</f>
        <v>0.69381818734457679</v>
      </c>
      <c r="M46" s="6">
        <f>'2'!U46</f>
        <v>0.78129848025820292</v>
      </c>
      <c r="N46" s="6">
        <f>'3'!G46</f>
        <v>0.62642444680448039</v>
      </c>
      <c r="O46" s="6">
        <f>'8'!K45</f>
        <v>0.51727056774110314</v>
      </c>
      <c r="P46" s="6">
        <f t="shared" si="46"/>
        <v>0.64662245325138934</v>
      </c>
      <c r="Q46" s="225">
        <f t="shared" si="47"/>
        <v>0.69347257567443688</v>
      </c>
      <c r="R46" s="6">
        <f>'1'!AC46</f>
        <v>0.70657154286068047</v>
      </c>
      <c r="S46" s="6">
        <f>'1'!AE46</f>
        <v>0.76459370094665602</v>
      </c>
      <c r="T46" s="6">
        <f>'2'!AC46</f>
        <v>0.23932606347288196</v>
      </c>
      <c r="U46" s="6">
        <f>'2'!AE46</f>
        <v>0.3496191854729363</v>
      </c>
      <c r="V46" s="6">
        <f>'3'!J46</f>
        <v>0.69036945548100415</v>
      </c>
      <c r="W46" s="6">
        <f>'8'!P45</f>
        <v>0.51846552815899161</v>
      </c>
      <c r="X46" s="6">
        <f t="shared" si="48"/>
        <v>0.48812104483085134</v>
      </c>
      <c r="Y46" s="225">
        <f t="shared" si="49"/>
        <v>0.54422613819286136</v>
      </c>
      <c r="Z46" s="6">
        <f>'1'!AM46</f>
        <v>0.83301205684969348</v>
      </c>
      <c r="AA46" s="6">
        <f>'1'!AO46</f>
        <v>0.85895375566553822</v>
      </c>
      <c r="AB46" s="6">
        <f>'2'!AM46</f>
        <v>0.16107520283678745</v>
      </c>
      <c r="AC46" s="6">
        <f>'2'!AO46</f>
        <v>0.23049585088568372</v>
      </c>
      <c r="AD46" s="6">
        <f>'3'!M46</f>
        <v>0.66665508898620707</v>
      </c>
      <c r="AE46" s="6">
        <f>'8'!U45</f>
        <v>0.39510092492391768</v>
      </c>
      <c r="AF46" s="6">
        <f t="shared" si="50"/>
        <v>0.46306272820346622</v>
      </c>
      <c r="AG46" s="225">
        <f t="shared" si="51"/>
        <v>0.49485017715837992</v>
      </c>
      <c r="AH46" s="6">
        <f>'1'!AW46</f>
        <v>0.69221358561010327</v>
      </c>
      <c r="AI46" s="6">
        <f>'1'!AY46</f>
        <v>0.75327096796627346</v>
      </c>
      <c r="AJ46" s="6">
        <f>'2'!AW46</f>
        <v>0.20312443499647886</v>
      </c>
      <c r="AK46" s="6">
        <f>'2'!AY46</f>
        <v>0.29738781737960102</v>
      </c>
      <c r="AL46" s="6">
        <f>'3'!P46</f>
        <v>0.71585066395379116</v>
      </c>
      <c r="AM46" s="6">
        <f>'8'!Z45</f>
        <v>0.45688962962420998</v>
      </c>
      <c r="AN46" s="6">
        <f t="shared" si="52"/>
        <v>0.4507425500769307</v>
      </c>
      <c r="AO46" s="225">
        <f t="shared" si="53"/>
        <v>0.50251613832336151</v>
      </c>
      <c r="AP46" s="6">
        <f>'1'!BG46</f>
        <v>0.75139027914203904</v>
      </c>
      <c r="AQ46" s="6">
        <f>'1'!BI46</f>
        <v>0.79910658885827046</v>
      </c>
      <c r="AR46" s="6">
        <f>'2'!BG46</f>
        <v>0.37511272179656158</v>
      </c>
      <c r="AS46" s="6">
        <f>'2'!BI46</f>
        <v>0.51325381952519311</v>
      </c>
      <c r="AT46" s="6">
        <f>'3'!S46</f>
        <v>0.75992078189912105</v>
      </c>
      <c r="AU46" s="6">
        <f>'8'!AE45</f>
        <v>0.52066809641958223</v>
      </c>
      <c r="AV46" s="6">
        <f t="shared" si="54"/>
        <v>0.54905703245272763</v>
      </c>
      <c r="AW46" s="225">
        <f t="shared" si="55"/>
        <v>0.61100950160101519</v>
      </c>
      <c r="AX46" s="6">
        <f>'1'!BQ46</f>
        <v>0.84062264984038793</v>
      </c>
      <c r="AY46" s="6">
        <f>'1'!BS46</f>
        <v>0.86434936962636877</v>
      </c>
      <c r="AZ46" s="6">
        <f>'2'!BQ46</f>
        <v>0.35874522326067881</v>
      </c>
      <c r="BA46" s="6">
        <f>'2'!BS46</f>
        <v>0.49570796571267017</v>
      </c>
      <c r="BB46" s="6">
        <f>'3'!V46</f>
        <v>0.68660276277388244</v>
      </c>
      <c r="BC46" s="6">
        <f>'8'!AJ45</f>
        <v>0.50432295713514741</v>
      </c>
      <c r="BD46" s="6">
        <f t="shared" si="56"/>
        <v>0.56789694341207131</v>
      </c>
      <c r="BE46" s="225">
        <f t="shared" si="57"/>
        <v>0.62146009749139541</v>
      </c>
      <c r="BF46" s="6">
        <f>'1'!CA46</f>
        <v>0.74641267553527113</v>
      </c>
      <c r="BG46" s="6">
        <f>'1'!CC46</f>
        <v>0.79533394198639684</v>
      </c>
      <c r="BH46" s="6">
        <f>'2'!CA46</f>
        <v>0.33697439237901722</v>
      </c>
      <c r="BI46" s="6">
        <f>'2'!CC46</f>
        <v>0.47155729440258837</v>
      </c>
      <c r="BJ46" s="6">
        <f>'3'!Y46</f>
        <v>0.67406254397073306</v>
      </c>
      <c r="BK46" s="6">
        <f>'8'!AO45</f>
        <v>0.5257731359538298</v>
      </c>
      <c r="BL46" s="6">
        <f t="shared" si="58"/>
        <v>0.53638673462270603</v>
      </c>
      <c r="BM46" s="225">
        <f t="shared" si="59"/>
        <v>0.59755479078093832</v>
      </c>
      <c r="BN46" s="6">
        <f>'1'!CK46</f>
        <v>0.68442678124824807</v>
      </c>
      <c r="BO46" s="6">
        <f>'1'!CM46</f>
        <v>0.74707423564937714</v>
      </c>
      <c r="BP46" s="6">
        <f>'2'!CK46</f>
        <v>0.19274939663328663</v>
      </c>
      <c r="BQ46" s="6">
        <f>'2'!CM46</f>
        <v>0.28155359407425784</v>
      </c>
      <c r="BR46" s="6">
        <f>'3'!AB46</f>
        <v>0.61858652698806349</v>
      </c>
      <c r="BS46" s="6">
        <f>'8'!AT45</f>
        <v>0.52119914792361044</v>
      </c>
      <c r="BT46" s="6">
        <f t="shared" si="60"/>
        <v>0.46612510860171508</v>
      </c>
      <c r="BU46" s="225">
        <f t="shared" si="61"/>
        <v>0.51660899254908177</v>
      </c>
      <c r="BV46" s="6">
        <f>'1'!CU46</f>
        <v>0.84283301749136208</v>
      </c>
      <c r="BW46" s="6">
        <f>'1'!CW46</f>
        <v>0.86591079625640399</v>
      </c>
      <c r="BX46" s="6">
        <f>'2'!CU46</f>
        <v>0.18270175842803213</v>
      </c>
      <c r="BY46" s="6">
        <f>'2'!CW46</f>
        <v>0.26581613702852641</v>
      </c>
      <c r="BZ46" s="6">
        <f>'3'!AE46</f>
        <v>0.73914861532390286</v>
      </c>
      <c r="CA46" s="6">
        <f>'8'!AY45</f>
        <v>0.55799011330490444</v>
      </c>
      <c r="CB46" s="6">
        <f t="shared" si="62"/>
        <v>0.52784162974143289</v>
      </c>
      <c r="CC46" s="225">
        <f t="shared" si="63"/>
        <v>0.56323901552994504</v>
      </c>
      <c r="CD46" s="6">
        <f>'1'!DE46</f>
        <v>0.89596146062642534</v>
      </c>
      <c r="CE46" s="6">
        <f>'1'!DG46</f>
        <v>0.90270049064969649</v>
      </c>
      <c r="CF46" s="6">
        <f>'2'!DE46</f>
        <v>0.52458252924702398</v>
      </c>
      <c r="CG46" s="6">
        <f>'2'!DG46</f>
        <v>0.65367783901802257</v>
      </c>
      <c r="CH46" s="6">
        <f>'3'!AH46</f>
        <v>0.64892274407207307</v>
      </c>
      <c r="CI46" s="6">
        <f>'8'!BD45</f>
        <v>0.55349585782879807</v>
      </c>
      <c r="CJ46" s="6">
        <f t="shared" si="64"/>
        <v>0.65801328256741576</v>
      </c>
      <c r="CK46" s="225">
        <f t="shared" si="65"/>
        <v>0.70329139583217237</v>
      </c>
    </row>
    <row r="47" spans="1:89" x14ac:dyDescent="0.2">
      <c r="A47" s="1">
        <v>2022</v>
      </c>
      <c r="B47" s="6">
        <f>'1'!I47</f>
        <v>0.82832367636451854</v>
      </c>
      <c r="C47" s="6">
        <f>'1'!K47</f>
        <v>0.85561479372885596</v>
      </c>
      <c r="D47" s="6">
        <f>'2'!I47</f>
        <v>0.43056498032181045</v>
      </c>
      <c r="E47" s="6">
        <f>'2'!K47</f>
        <v>0.56919809059682491</v>
      </c>
      <c r="F47" s="6">
        <f>'3'!D47</f>
        <v>0.61093206241847442</v>
      </c>
      <c r="G47" s="6">
        <f>'8'!F46</f>
        <v>0.5303793737363568</v>
      </c>
      <c r="H47" s="6">
        <f t="shared" si="44"/>
        <v>0.596422676807562</v>
      </c>
      <c r="I47" s="225">
        <f t="shared" si="45"/>
        <v>0.65173075268734593</v>
      </c>
      <c r="J47" s="6">
        <f>'1'!S47</f>
        <v>0.72561883603201227</v>
      </c>
      <c r="K47" s="6">
        <f>'1'!U47</f>
        <v>0.7794122764984952</v>
      </c>
      <c r="L47" s="6">
        <f>'2'!S47</f>
        <v>0.82192086741816173</v>
      </c>
      <c r="M47" s="6">
        <f>'2'!U47</f>
        <v>0.86274502997528191</v>
      </c>
      <c r="N47" s="6">
        <f>'3'!G47</f>
        <v>0.59581144092217786</v>
      </c>
      <c r="O47" s="6">
        <f>'8'!K46</f>
        <v>0.50379780835758681</v>
      </c>
      <c r="P47" s="6">
        <f t="shared" si="46"/>
        <v>0.68377917060258697</v>
      </c>
      <c r="Q47" s="225">
        <f t="shared" si="47"/>
        <v>0.71531837161045464</v>
      </c>
      <c r="R47" s="6">
        <f>'1'!AC47</f>
        <v>0.70579223024890425</v>
      </c>
      <c r="S47" s="6">
        <f>'1'!AE47</f>
        <v>0.76398253106932357</v>
      </c>
      <c r="T47" s="6">
        <f>'2'!AC47</f>
        <v>0.261603660102942</v>
      </c>
      <c r="U47" s="6">
        <f>'2'!AE47</f>
        <v>0.37966661831762738</v>
      </c>
      <c r="V47" s="6">
        <f>'3'!J47</f>
        <v>0.67911886484495931</v>
      </c>
      <c r="W47" s="6">
        <f>'8'!P46</f>
        <v>0.51368460271704486</v>
      </c>
      <c r="X47" s="6">
        <f t="shared" si="48"/>
        <v>0.49369349768963033</v>
      </c>
      <c r="Y47" s="225">
        <f t="shared" si="49"/>
        <v>0.55244458403466534</v>
      </c>
      <c r="Z47" s="6">
        <f>'1'!AM47</f>
        <v>0.82040009235989464</v>
      </c>
      <c r="AA47" s="6">
        <f>'1'!AO47</f>
        <v>0.8499453898601026</v>
      </c>
      <c r="AB47" s="6">
        <f>'2'!AM47</f>
        <v>0.16814982648322455</v>
      </c>
      <c r="AC47" s="6">
        <f>'2'!AO47</f>
        <v>0.24227711850986366</v>
      </c>
      <c r="AD47" s="6">
        <f>'3'!M47</f>
        <v>0.5306778889329109</v>
      </c>
      <c r="AE47" s="6">
        <f>'8'!U46</f>
        <v>0.36839824949949795</v>
      </c>
      <c r="AF47" s="6">
        <f t="shared" si="50"/>
        <v>0.45231605611420572</v>
      </c>
      <c r="AG47" s="225">
        <f t="shared" si="51"/>
        <v>0.48687358595648805</v>
      </c>
      <c r="AH47" s="6">
        <f>'1'!AW47</f>
        <v>0.67641988885896698</v>
      </c>
      <c r="AI47" s="6">
        <f>'1'!AY47</f>
        <v>0.74066057999488577</v>
      </c>
      <c r="AJ47" s="6">
        <f>'2'!AW47</f>
        <v>0.19880548467926606</v>
      </c>
      <c r="AK47" s="6">
        <f>'2'!AY47</f>
        <v>0.29084627431324334</v>
      </c>
      <c r="AL47" s="6">
        <f>'3'!P47</f>
        <v>0.57220762419415583</v>
      </c>
      <c r="AM47" s="6">
        <f>'8'!Z46</f>
        <v>0.42986458916878806</v>
      </c>
      <c r="AN47" s="6">
        <f t="shared" si="52"/>
        <v>0.43502998756900707</v>
      </c>
      <c r="AO47" s="225">
        <f t="shared" si="53"/>
        <v>0.48712381449230574</v>
      </c>
      <c r="AP47" s="6">
        <f>'1'!BG47</f>
        <v>0.75979463107860634</v>
      </c>
      <c r="AQ47" s="6">
        <f>'1'!BI47</f>
        <v>0.80544315957900348</v>
      </c>
      <c r="AR47" s="6">
        <f>'2'!BG47</f>
        <v>0.38493894425800096</v>
      </c>
      <c r="AS47" s="6">
        <f>'2'!BI47</f>
        <v>0.52354952292407886</v>
      </c>
      <c r="AT47" s="6">
        <f>'3'!S47</f>
        <v>0.73704801592450953</v>
      </c>
      <c r="AU47" s="6">
        <f>'8'!AE46</f>
        <v>0.55660004866229629</v>
      </c>
      <c r="AV47" s="6">
        <f t="shared" si="54"/>
        <v>0.56711120799963455</v>
      </c>
      <c r="AW47" s="225">
        <f t="shared" si="55"/>
        <v>0.62853091038845965</v>
      </c>
      <c r="AX47" s="6">
        <f>'1'!BQ47</f>
        <v>0.86925007299549584</v>
      </c>
      <c r="AY47" s="6">
        <f>'1'!BS47</f>
        <v>0.88437909067725617</v>
      </c>
      <c r="AZ47" s="6">
        <f>'2'!BQ47</f>
        <v>0.36745493061507706</v>
      </c>
      <c r="BA47" s="6">
        <f>'2'!BS47</f>
        <v>0.50510763716956941</v>
      </c>
      <c r="BB47" s="6">
        <f>'3'!V47</f>
        <v>0.5703662502973067</v>
      </c>
      <c r="BC47" s="6">
        <f>'8'!AJ46</f>
        <v>0.52210709782586484</v>
      </c>
      <c r="BD47" s="6">
        <f t="shared" si="56"/>
        <v>0.58627070047881258</v>
      </c>
      <c r="BE47" s="225">
        <f t="shared" si="57"/>
        <v>0.63719794189089685</v>
      </c>
      <c r="BF47" s="6">
        <f>'1'!CA47</f>
        <v>0.75932244729833787</v>
      </c>
      <c r="BG47" s="6">
        <f>'1'!CC47</f>
        <v>0.8050882517316561</v>
      </c>
      <c r="BH47" s="6">
        <f>'2'!CA47</f>
        <v>0.34848709544926371</v>
      </c>
      <c r="BI47" s="6">
        <f>'2'!CC47</f>
        <v>0.48444777212923112</v>
      </c>
      <c r="BJ47" s="6">
        <f>'3'!Y47</f>
        <v>0.62939707330800609</v>
      </c>
      <c r="BK47" s="6">
        <f>'8'!AO46</f>
        <v>0.55298945905642294</v>
      </c>
      <c r="BL47" s="6">
        <f t="shared" si="58"/>
        <v>0.55359966726800813</v>
      </c>
      <c r="BM47" s="225">
        <f t="shared" si="59"/>
        <v>0.61417516097243674</v>
      </c>
      <c r="BN47" s="6">
        <f>'1'!CK47</f>
        <v>0.70130812131245723</v>
      </c>
      <c r="BO47" s="6">
        <f>'1'!CM47</f>
        <v>0.76045836065677352</v>
      </c>
      <c r="BP47" s="6">
        <f>'2'!CK47</f>
        <v>0.27907516687737521</v>
      </c>
      <c r="BQ47" s="6">
        <f>'2'!CM47</f>
        <v>0.40223587882538092</v>
      </c>
      <c r="BR47" s="6">
        <f>'3'!AB47</f>
        <v>0.55061084993911658</v>
      </c>
      <c r="BS47" s="6">
        <f>'8'!AT46</f>
        <v>0.56298393056077578</v>
      </c>
      <c r="BT47" s="6">
        <f t="shared" si="60"/>
        <v>0.51445573958353608</v>
      </c>
      <c r="BU47" s="225">
        <f t="shared" si="61"/>
        <v>0.57522605668097671</v>
      </c>
      <c r="BV47" s="6">
        <f>'1'!CU47</f>
        <v>0.85429261308850257</v>
      </c>
      <c r="BW47" s="6">
        <f>'1'!CW47</f>
        <v>0.87396570804232843</v>
      </c>
      <c r="BX47" s="6">
        <f>'2'!CU47</f>
        <v>0.22966080533175665</v>
      </c>
      <c r="BY47" s="6">
        <f>'2'!CW47</f>
        <v>0.33610693068602276</v>
      </c>
      <c r="BZ47" s="6">
        <f>'3'!AE47</f>
        <v>0.65579282864230182</v>
      </c>
      <c r="CA47" s="6">
        <f>'8'!AY46</f>
        <v>0.5710414678219089</v>
      </c>
      <c r="CB47" s="6">
        <f t="shared" si="62"/>
        <v>0.55166496208072269</v>
      </c>
      <c r="CC47" s="225">
        <f t="shared" si="63"/>
        <v>0.59370470218341997</v>
      </c>
      <c r="CD47" s="6">
        <f>'1'!DE47</f>
        <v>0.90305910192507211</v>
      </c>
      <c r="CE47" s="6">
        <f>'1'!DG47</f>
        <v>0.90751083374058361</v>
      </c>
      <c r="CF47" s="6">
        <f>'2'!DE47</f>
        <v>0.5735563952404068</v>
      </c>
      <c r="CG47" s="6">
        <f>'2'!DG47</f>
        <v>0.69343870970778065</v>
      </c>
      <c r="CH47" s="6">
        <f>'3'!AH47</f>
        <v>0.59194636276839296</v>
      </c>
      <c r="CI47" s="6">
        <f>'8'!BD46</f>
        <v>0.52003068075580372</v>
      </c>
      <c r="CJ47" s="6">
        <f t="shared" si="64"/>
        <v>0.6655487259737608</v>
      </c>
      <c r="CK47" s="225">
        <f t="shared" si="65"/>
        <v>0.706993408068056</v>
      </c>
    </row>
    <row r="48" spans="1:89" x14ac:dyDescent="0.2">
      <c r="A48" s="1">
        <v>2023</v>
      </c>
      <c r="B48" s="6">
        <f>'1'!I48</f>
        <v>0.82742465373680107</v>
      </c>
      <c r="C48" s="6">
        <f>'1'!K48</f>
        <v>0.85497320702558555</v>
      </c>
      <c r="D48" s="6">
        <f>'2'!I48</f>
        <v>0.37574281258957948</v>
      </c>
      <c r="E48" s="6">
        <f>'2'!K48</f>
        <v>0.51391926636308827</v>
      </c>
      <c r="F48" s="6">
        <f>'3'!D48</f>
        <v>0.60207198333828282</v>
      </c>
      <c r="G48" s="6">
        <f>'8'!F47</f>
        <v>0.53247141794637676</v>
      </c>
      <c r="H48" s="6">
        <f t="shared" ref="H48" si="66">SUM(B48,D48,G48)/3</f>
        <v>0.57854629475758579</v>
      </c>
      <c r="I48" s="225">
        <f t="shared" ref="I48" si="67">SUM(C48,E48,G48)/3</f>
        <v>0.63378796377835023</v>
      </c>
      <c r="J48" s="6">
        <f>'1'!S48</f>
        <v>0.73738618345032603</v>
      </c>
      <c r="K48" s="6">
        <f>'1'!U48</f>
        <v>0.78845468329505397</v>
      </c>
      <c r="L48" s="6">
        <f>'2'!S48</f>
        <v>0.53320274334119533</v>
      </c>
      <c r="M48" s="6">
        <f>'2'!U48</f>
        <v>0.66086743056452069</v>
      </c>
      <c r="N48" s="6">
        <f>'3'!G48</f>
        <v>0.54917373998654362</v>
      </c>
      <c r="O48" s="6">
        <f>'8'!K47</f>
        <v>0.52892449352827808</v>
      </c>
      <c r="P48" s="6">
        <f t="shared" ref="P48" si="68">SUM(J48,L48,O48)/3</f>
        <v>0.59983780677326648</v>
      </c>
      <c r="Q48" s="225">
        <f t="shared" ref="Q48" si="69">SUM(K48,M48,O48)/3</f>
        <v>0.65941553579595091</v>
      </c>
      <c r="R48" s="6">
        <f>'1'!AC48</f>
        <v>0.69492458299649096</v>
      </c>
      <c r="S48" s="6">
        <f>'1'!AE48</f>
        <v>0.75541907071598791</v>
      </c>
      <c r="T48" s="6">
        <f>'2'!AC48</f>
        <v>0.25986947154756795</v>
      </c>
      <c r="U48" s="6">
        <f>'2'!AE48</f>
        <v>0.37738009654418292</v>
      </c>
      <c r="V48" s="6">
        <f>'3'!J48</f>
        <v>0.59488623359555237</v>
      </c>
      <c r="W48" s="6">
        <f>'8'!P47</f>
        <v>0.53940671924237404</v>
      </c>
      <c r="X48" s="6">
        <f t="shared" ref="X48" si="70">SUM(R48,T48,W48)/3</f>
        <v>0.49806692459547763</v>
      </c>
      <c r="Y48" s="225">
        <f t="shared" ref="Y48" si="71">SUM(S48,U48,W48)/3</f>
        <v>0.55740196216751503</v>
      </c>
      <c r="Z48" s="6">
        <f>'1'!AM48</f>
        <v>0.82307151516504473</v>
      </c>
      <c r="AA48" s="6">
        <f>'1'!AO48</f>
        <v>0.85186054465867256</v>
      </c>
      <c r="AB48" s="6">
        <f>'2'!AM48</f>
        <v>0.16096714919922719</v>
      </c>
      <c r="AC48" s="6">
        <f>'2'!AO48</f>
        <v>0.23031413089349334</v>
      </c>
      <c r="AD48" s="6">
        <f>'3'!M48</f>
        <v>0.53660696103707939</v>
      </c>
      <c r="AE48" s="6">
        <f>'8'!U47</f>
        <v>0.40218501503592397</v>
      </c>
      <c r="AF48" s="6">
        <f t="shared" ref="AF48" si="72">SUM(Z48,AB48,AE48)/3</f>
        <v>0.46207455980006529</v>
      </c>
      <c r="AG48" s="225">
        <f t="shared" ref="AG48" si="73">SUM(AA48,AC48,AE48)/3</f>
        <v>0.49478656352936329</v>
      </c>
      <c r="AH48" s="6">
        <f>'1'!AW48</f>
        <v>0.68169094779130868</v>
      </c>
      <c r="AI48" s="6">
        <f>'1'!AY48</f>
        <v>0.74488757878810474</v>
      </c>
      <c r="AJ48" s="6">
        <f>'2'!AW48</f>
        <v>0.17948654662156599</v>
      </c>
      <c r="AK48" s="6">
        <f>'2'!AY48</f>
        <v>0.2606930340186196</v>
      </c>
      <c r="AL48" s="6">
        <f>'3'!P48</f>
        <v>0.54912358782455617</v>
      </c>
      <c r="AM48" s="6">
        <f>'8'!Z47</f>
        <v>0.43751443859355177</v>
      </c>
      <c r="AN48" s="6">
        <f t="shared" ref="AN48" si="74">SUM(AH48,AJ48,AM48)/3</f>
        <v>0.43289731100214218</v>
      </c>
      <c r="AO48" s="225">
        <f t="shared" ref="AO48" si="75">SUM(AI48,AK48,AM48)/3</f>
        <v>0.48103168380009204</v>
      </c>
      <c r="AP48" s="6">
        <f>'1'!BG48</f>
        <v>0.75296466492757452</v>
      </c>
      <c r="AQ48" s="6">
        <f>'1'!BI48</f>
        <v>0.80029678973444673</v>
      </c>
      <c r="AR48" s="6">
        <f>'2'!BG48</f>
        <v>0.36053715417573728</v>
      </c>
      <c r="AS48" s="6">
        <f>'2'!BI48</f>
        <v>0.49765374564276527</v>
      </c>
      <c r="AT48" s="6">
        <f>'3'!S48</f>
        <v>0.69057691920798314</v>
      </c>
      <c r="AU48" s="6">
        <f>'8'!AE47</f>
        <v>0.53642287034329428</v>
      </c>
      <c r="AV48" s="6">
        <f t="shared" ref="AV48" si="76">SUM(AP48,AR48,AU48)/3</f>
        <v>0.54997489648220199</v>
      </c>
      <c r="AW48" s="225">
        <f t="shared" ref="AW48" si="77">SUM(AQ48,AS48,AU48)/3</f>
        <v>0.61145780190683541</v>
      </c>
      <c r="AX48" s="6">
        <f>'1'!BQ48</f>
        <v>0.86207279854005237</v>
      </c>
      <c r="AY48" s="6">
        <f>'1'!BS48</f>
        <v>0.87939629714250223</v>
      </c>
      <c r="AZ48" s="6">
        <f>'2'!BQ48</f>
        <v>0.35228667810569941</v>
      </c>
      <c r="BA48" s="6">
        <f>'2'!BS48</f>
        <v>0.48864284491753107</v>
      </c>
      <c r="BB48" s="6">
        <f>'3'!V48</f>
        <v>0.57456406482145306</v>
      </c>
      <c r="BC48" s="6">
        <f>'8'!AJ47</f>
        <v>0.535064069190889</v>
      </c>
      <c r="BD48" s="6">
        <f t="shared" ref="BD48" si="78">SUM(AX48,AZ48,BC48)/3</f>
        <v>0.58314118194554687</v>
      </c>
      <c r="BE48" s="225">
        <f t="shared" ref="BE48" si="79">SUM(AY48,BA48,BC48)/3</f>
        <v>0.6343677370836408</v>
      </c>
      <c r="BF48" s="6">
        <f>'1'!CA48</f>
        <v>0.76171363272593495</v>
      </c>
      <c r="BG48" s="6">
        <f>'1'!CC48</f>
        <v>0.8068841982389241</v>
      </c>
      <c r="BH48" s="6">
        <f>'2'!CA48</f>
        <v>0.3176529735263488</v>
      </c>
      <c r="BI48" s="6">
        <f>'2'!CC48</f>
        <v>0.44929052771267319</v>
      </c>
      <c r="BJ48" s="6">
        <f>'3'!Y48</f>
        <v>0.61624982411706752</v>
      </c>
      <c r="BK48" s="6">
        <f>'8'!AO47</f>
        <v>0.57467916363502314</v>
      </c>
      <c r="BL48" s="6">
        <f t="shared" ref="BL48" si="80">SUM(BF48,BH48,BK48)/3</f>
        <v>0.55134858996243563</v>
      </c>
      <c r="BM48" s="225">
        <f t="shared" ref="BM48" si="81">SUM(BG48,BI48,BK48)/3</f>
        <v>0.61028462986220677</v>
      </c>
      <c r="BN48" s="6">
        <f>'1'!CK48</f>
        <v>0.70127156851413985</v>
      </c>
      <c r="BO48" s="6">
        <f>'1'!CM48</f>
        <v>0.76042957996141536</v>
      </c>
      <c r="BP48" s="6">
        <f>'2'!CK48</f>
        <v>9.4406909778227716E-2</v>
      </c>
      <c r="BQ48" s="6">
        <f>'2'!CM48</f>
        <v>0.10659617963775553</v>
      </c>
      <c r="BR48" s="6">
        <f>'3'!AB48</f>
        <v>0.47620184178148406</v>
      </c>
      <c r="BS48" s="6">
        <f>'8'!AT47</f>
        <v>0.54065757980561469</v>
      </c>
      <c r="BT48" s="6">
        <f t="shared" ref="BT48" si="82">SUM(BN48,BP48,BS48)/3</f>
        <v>0.44544535269932739</v>
      </c>
      <c r="BU48" s="225">
        <f t="shared" ref="BU48" si="83">SUM(BO48,BQ48,BS48)/3</f>
        <v>0.46922777980159519</v>
      </c>
      <c r="BV48" s="6">
        <f>'1'!CU48</f>
        <v>0.86411205081902331</v>
      </c>
      <c r="BW48" s="6">
        <f>'1'!CW48</f>
        <v>0.88081465881581344</v>
      </c>
      <c r="BX48" s="6">
        <f>'2'!CU48</f>
        <v>0.16488025508463766</v>
      </c>
      <c r="BY48" s="6">
        <f>'2'!CW48</f>
        <v>0.23686067563756028</v>
      </c>
      <c r="BZ48" s="6">
        <f>'3'!AE48</f>
        <v>0.69107864769805349</v>
      </c>
      <c r="CA48" s="6">
        <f>'8'!AY47</f>
        <v>0.57444210409493845</v>
      </c>
      <c r="CB48" s="6">
        <f t="shared" ref="CB48" si="84">SUM(BV48,BX48,CA48)/3</f>
        <v>0.53447813666619981</v>
      </c>
      <c r="CC48" s="225">
        <f t="shared" ref="CC48" si="85">SUM(BW48,BY48,CA48)/3</f>
        <v>0.56403914618277062</v>
      </c>
      <c r="CD48" s="6">
        <f>'1'!DE48</f>
        <v>0.91666666666666674</v>
      </c>
      <c r="CE48" s="6">
        <f>'1'!DG48</f>
        <v>0.91666666666666641</v>
      </c>
      <c r="CF48" s="6">
        <f>'2'!DE48</f>
        <v>0.4673454308993546</v>
      </c>
      <c r="CG48" s="6">
        <f>'2'!DG48</f>
        <v>0.6036566097215883</v>
      </c>
      <c r="CH48" s="6">
        <f>'3'!AH48</f>
        <v>0.56473730102025865</v>
      </c>
      <c r="CI48" s="6">
        <f>'8'!BD47</f>
        <v>0.50931129018450705</v>
      </c>
      <c r="CJ48" s="6">
        <f t="shared" ref="CJ48" si="86">SUM(CD48,CF48,CI48)/3</f>
        <v>0.63110779591684274</v>
      </c>
      <c r="CK48" s="225">
        <f t="shared" ref="CK48" si="87">SUM(CE48,CG48,CI48)/3</f>
        <v>0.67654485552425392</v>
      </c>
    </row>
    <row r="49" spans="1:89" x14ac:dyDescent="0.2">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row>
    <row r="50" spans="1:89" x14ac:dyDescent="0.2">
      <c r="B50" s="1" t="s">
        <v>465</v>
      </c>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row>
    <row r="51" spans="1:89" x14ac:dyDescent="0.2">
      <c r="A51" s="1" t="s">
        <v>157</v>
      </c>
      <c r="B51" s="5">
        <f>(POWER(B25/B6, 1/19)-1)*100</f>
        <v>4.5273346936546277</v>
      </c>
      <c r="C51" s="5">
        <f t="shared" ref="C51:BN51" si="88">(POWER(C25/C6, 1/19)-1)*100</f>
        <v>4.0349635692349395</v>
      </c>
      <c r="D51" s="5">
        <f t="shared" si="88"/>
        <v>-9.6475081286850894E-3</v>
      </c>
      <c r="E51" s="5">
        <f t="shared" si="88"/>
        <v>-8.270937066179318E-3</v>
      </c>
      <c r="F51" s="5">
        <f t="shared" si="88"/>
        <v>-1.0627690426877723</v>
      </c>
      <c r="G51" s="5">
        <f t="shared" si="88"/>
        <v>-0.38467356017867216</v>
      </c>
      <c r="H51" s="5">
        <f t="shared" si="88"/>
        <v>1.0663527343338197</v>
      </c>
      <c r="I51" s="5">
        <f t="shared" si="88"/>
        <v>1.0051372429966454</v>
      </c>
      <c r="J51" s="5">
        <f t="shared" si="88"/>
        <v>8.6539559568390203</v>
      </c>
      <c r="K51" s="5">
        <f t="shared" si="88"/>
        <v>9.7920805910508122</v>
      </c>
      <c r="L51" s="5">
        <f t="shared" si="88"/>
        <v>2.8091540410268623</v>
      </c>
      <c r="M51" s="5">
        <f t="shared" si="88"/>
        <v>2.5596960807003466</v>
      </c>
      <c r="N51" s="5">
        <f t="shared" si="88"/>
        <v>-0.9097763725553043</v>
      </c>
      <c r="O51" s="5">
        <f t="shared" si="88"/>
        <v>1.1093829177482473</v>
      </c>
      <c r="P51" s="5">
        <f t="shared" si="88"/>
        <v>3.2150201837586767</v>
      </c>
      <c r="Q51" s="5">
        <f t="shared" si="88"/>
        <v>3.4222948893803284</v>
      </c>
      <c r="R51" s="5">
        <f t="shared" si="88"/>
        <v>4.3168247181400554</v>
      </c>
      <c r="S51" s="5">
        <f t="shared" si="88"/>
        <v>4.0690517085406386</v>
      </c>
      <c r="T51" s="5">
        <f t="shared" si="88"/>
        <v>1.8728681695582505</v>
      </c>
      <c r="U51" s="5">
        <f t="shared" si="88"/>
        <v>2.9074483948368535</v>
      </c>
      <c r="V51" s="5">
        <f t="shared" si="88"/>
        <v>1.2049572614532433</v>
      </c>
      <c r="W51" s="5">
        <f t="shared" si="88"/>
        <v>1.2154435593423552</v>
      </c>
      <c r="X51" s="5">
        <f t="shared" si="88"/>
        <v>2.3521458903741799</v>
      </c>
      <c r="Y51" s="5">
        <f t="shared" si="88"/>
        <v>2.5371854866766075</v>
      </c>
      <c r="Z51" s="5">
        <f t="shared" si="88"/>
        <v>4.1628617725887551</v>
      </c>
      <c r="AA51" s="5">
        <f t="shared" si="88"/>
        <v>3.7085889833081698</v>
      </c>
      <c r="AB51" s="5">
        <f t="shared" si="88"/>
        <v>-0.19602795619410029</v>
      </c>
      <c r="AC51" s="5">
        <f t="shared" si="88"/>
        <v>-0.22455456147129071</v>
      </c>
      <c r="AD51" s="5">
        <f t="shared" si="88"/>
        <v>-0.22942116243587218</v>
      </c>
      <c r="AE51" s="5">
        <f t="shared" si="88"/>
        <v>-0.61156180056786136</v>
      </c>
      <c r="AF51" s="5">
        <f t="shared" si="88"/>
        <v>1.0349953537550194</v>
      </c>
      <c r="AG51" s="5">
        <f t="shared" si="88"/>
        <v>0.98914560710068322</v>
      </c>
      <c r="AH51" s="5">
        <f t="shared" si="88"/>
        <v>7.7770132000778203</v>
      </c>
      <c r="AI51" s="5">
        <f t="shared" si="88"/>
        <v>8.2460048054167281</v>
      </c>
      <c r="AJ51" s="5">
        <f t="shared" si="88"/>
        <v>0.25416646837694845</v>
      </c>
      <c r="AK51" s="5">
        <f t="shared" si="88"/>
        <v>0.25574856904981846</v>
      </c>
      <c r="AL51" s="5">
        <f t="shared" si="88"/>
        <v>2.1319751764840911</v>
      </c>
      <c r="AM51" s="5">
        <f t="shared" si="88"/>
        <v>0.25531052205105542</v>
      </c>
      <c r="AN51" s="5">
        <f t="shared" si="88"/>
        <v>1.9590847561257618</v>
      </c>
      <c r="AO51" s="5">
        <f t="shared" si="88"/>
        <v>2.0958578547058515</v>
      </c>
      <c r="AP51" s="5">
        <f t="shared" si="88"/>
        <v>5.7039334024208133</v>
      </c>
      <c r="AQ51" s="5">
        <f t="shared" si="88"/>
        <v>5.5628093739172435</v>
      </c>
      <c r="AR51" s="5">
        <f t="shared" si="88"/>
        <v>1.2536288157126041</v>
      </c>
      <c r="AS51" s="5">
        <f t="shared" si="88"/>
        <v>1.195397934003517</v>
      </c>
      <c r="AT51" s="5">
        <f t="shared" si="88"/>
        <v>-0.76653321664292839</v>
      </c>
      <c r="AU51" s="5">
        <f t="shared" si="88"/>
        <v>-0.11230550867479261</v>
      </c>
      <c r="AV51" s="5">
        <f t="shared" si="88"/>
        <v>1.6226387249888896</v>
      </c>
      <c r="AW51" s="5">
        <f t="shared" si="88"/>
        <v>1.7229339720371328</v>
      </c>
      <c r="AX51" s="5">
        <f t="shared" si="88"/>
        <v>5.0773652097915178</v>
      </c>
      <c r="AY51" s="5">
        <f t="shared" si="88"/>
        <v>4.4693422213321954</v>
      </c>
      <c r="AZ51" s="5">
        <f t="shared" si="88"/>
        <v>-5.5188964403618535E-2</v>
      </c>
      <c r="BA51" s="5">
        <f t="shared" si="88"/>
        <v>-4.9324317482302149E-2</v>
      </c>
      <c r="BB51" s="5">
        <f t="shared" si="88"/>
        <v>-1.2114781796522256</v>
      </c>
      <c r="BC51" s="5">
        <f t="shared" si="88"/>
        <v>-0.75626500898965388</v>
      </c>
      <c r="BD51" s="5">
        <f t="shared" si="88"/>
        <v>1.065353957334958</v>
      </c>
      <c r="BE51" s="5">
        <f t="shared" si="88"/>
        <v>0.99109537276513837</v>
      </c>
      <c r="BF51" s="5">
        <f t="shared" si="88"/>
        <v>4.9354934701365316</v>
      </c>
      <c r="BG51" s="5">
        <f t="shared" si="88"/>
        <v>4.5762483550471522</v>
      </c>
      <c r="BH51" s="5">
        <f t="shared" si="88"/>
        <v>-0.61760171117508644</v>
      </c>
      <c r="BI51" s="5">
        <f t="shared" si="88"/>
        <v>-0.53491274801521493</v>
      </c>
      <c r="BJ51" s="5">
        <f t="shared" si="88"/>
        <v>-1.0329485299742758</v>
      </c>
      <c r="BK51" s="5">
        <f t="shared" si="88"/>
        <v>-0.53188125392775731</v>
      </c>
      <c r="BL51" s="5">
        <f t="shared" si="88"/>
        <v>0.87001288578616442</v>
      </c>
      <c r="BM51" s="5">
        <f t="shared" si="88"/>
        <v>0.85935096589015991</v>
      </c>
      <c r="BN51" s="5">
        <f t="shared" si="88"/>
        <v>3.1022206731424307</v>
      </c>
      <c r="BO51" s="5">
        <f t="shared" ref="BO51:CK51" si="89">(POWER(BO25/BO6, 1/19)-1)*100</f>
        <v>2.8180201131737137</v>
      </c>
      <c r="BP51" s="5">
        <f t="shared" si="89"/>
        <v>-1.8516219320042104</v>
      </c>
      <c r="BQ51" s="5">
        <f t="shared" si="89"/>
        <v>-1.5186079492403914</v>
      </c>
      <c r="BR51" s="5">
        <f t="shared" si="89"/>
        <v>0.46439027905185171</v>
      </c>
      <c r="BS51" s="5">
        <f t="shared" si="89"/>
        <v>-0.99892272501226342</v>
      </c>
      <c r="BT51" s="5">
        <f t="shared" si="89"/>
        <v>-0.19581572158982041</v>
      </c>
      <c r="BU51" s="5">
        <f t="shared" si="89"/>
        <v>-0.14627188861716656</v>
      </c>
      <c r="BV51" s="5">
        <f t="shared" si="89"/>
        <v>2.414680678303438</v>
      </c>
      <c r="BW51" s="5">
        <f t="shared" si="89"/>
        <v>1.9735588925054781</v>
      </c>
      <c r="BX51" s="5">
        <f t="shared" si="89"/>
        <v>-4.0859781702155544</v>
      </c>
      <c r="BY51" s="5">
        <f t="shared" si="89"/>
        <v>-2.818522444096816</v>
      </c>
      <c r="BZ51" s="5">
        <f t="shared" si="89"/>
        <v>-1.027403399394089</v>
      </c>
      <c r="CA51" s="5">
        <f t="shared" si="89"/>
        <v>-0.42338086464435154</v>
      </c>
      <c r="CB51" s="5">
        <f t="shared" si="89"/>
        <v>-0.78786331451640157</v>
      </c>
      <c r="CC51" s="5">
        <f t="shared" si="89"/>
        <v>-0.53823727163542223</v>
      </c>
      <c r="CD51" s="5">
        <f t="shared" si="89"/>
        <v>3.109998699662353</v>
      </c>
      <c r="CE51" s="5">
        <f t="shared" si="89"/>
        <v>2.6055385704307099</v>
      </c>
      <c r="CF51" s="5">
        <f t="shared" si="89"/>
        <v>1.1551717604836753</v>
      </c>
      <c r="CG51" s="5">
        <f t="shared" si="89"/>
        <v>0.94736617567083847</v>
      </c>
      <c r="CH51" s="5">
        <f t="shared" si="89"/>
        <v>-2.6236929135963316</v>
      </c>
      <c r="CI51" s="5">
        <f t="shared" si="89"/>
        <v>0.22864552825416773</v>
      </c>
      <c r="CJ51" s="5">
        <f t="shared" si="89"/>
        <v>1.3520498346408338</v>
      </c>
      <c r="CK51" s="5">
        <f t="shared" si="89"/>
        <v>1.2055766973159576</v>
      </c>
    </row>
    <row r="52" spans="1:89" x14ac:dyDescent="0.2">
      <c r="A52" s="5" t="s">
        <v>158</v>
      </c>
      <c r="B52" s="5">
        <f>(POWER(B33/B25, 1/8)-1)*100</f>
        <v>4.0751129286775933</v>
      </c>
      <c r="C52" s="5">
        <f t="shared" ref="C52:BN52" si="90">(POWER(C33/C25, 1/8)-1)*100</f>
        <v>3.0519944975771596</v>
      </c>
      <c r="D52" s="5">
        <f t="shared" si="90"/>
        <v>3.3295142623207319</v>
      </c>
      <c r="E52" s="5">
        <f t="shared" si="90"/>
        <v>2.688308667373529</v>
      </c>
      <c r="F52" s="5">
        <f t="shared" si="90"/>
        <v>0.16539102895596347</v>
      </c>
      <c r="G52" s="5">
        <f t="shared" si="90"/>
        <v>-0.64800943887812767</v>
      </c>
      <c r="H52" s="5">
        <f t="shared" si="90"/>
        <v>2.1307511195561624</v>
      </c>
      <c r="I52" s="5">
        <f t="shared" si="90"/>
        <v>1.7264152206275307</v>
      </c>
      <c r="J52" s="5">
        <f t="shared" si="90"/>
        <v>5.2802569704829549</v>
      </c>
      <c r="K52" s="5">
        <f t="shared" si="90"/>
        <v>4.2268423878809802</v>
      </c>
      <c r="L52" s="5">
        <f t="shared" si="90"/>
        <v>13.222753921949471</v>
      </c>
      <c r="M52" s="5">
        <f t="shared" si="90"/>
        <v>8.5843505152161335</v>
      </c>
      <c r="N52" s="5">
        <f t="shared" si="90"/>
        <v>5.1026197675272167</v>
      </c>
      <c r="O52" s="5">
        <f t="shared" si="90"/>
        <v>1.1703762885686197</v>
      </c>
      <c r="P52" s="5">
        <f t="shared" si="90"/>
        <v>6.7278431140866735</v>
      </c>
      <c r="Q52" s="5">
        <f t="shared" si="90"/>
        <v>4.9746778880599196</v>
      </c>
      <c r="R52" s="5">
        <f t="shared" si="90"/>
        <v>4.6827814375698606</v>
      </c>
      <c r="S52" s="5">
        <f t="shared" si="90"/>
        <v>3.6995808629814109</v>
      </c>
      <c r="T52" s="5">
        <f t="shared" si="90"/>
        <v>3.997004846088581</v>
      </c>
      <c r="U52" s="5">
        <f t="shared" si="90"/>
        <v>4.8076499324974042</v>
      </c>
      <c r="V52" s="5">
        <f t="shared" si="90"/>
        <v>2.7170678240881596</v>
      </c>
      <c r="W52" s="5">
        <f t="shared" si="90"/>
        <v>-0.56073139108792081</v>
      </c>
      <c r="X52" s="5">
        <f t="shared" si="90"/>
        <v>2.3542676398160101</v>
      </c>
      <c r="Y52" s="5">
        <f t="shared" si="90"/>
        <v>2.2721313833380385</v>
      </c>
      <c r="Z52" s="5">
        <f t="shared" si="90"/>
        <v>4.0747622630797453</v>
      </c>
      <c r="AA52" s="5">
        <f t="shared" si="90"/>
        <v>3.0818743305883745</v>
      </c>
      <c r="AB52" s="5">
        <f t="shared" si="90"/>
        <v>-0.39867333097624025</v>
      </c>
      <c r="AC52" s="5">
        <f t="shared" si="90"/>
        <v>-0.4663194518919056</v>
      </c>
      <c r="AD52" s="5">
        <f t="shared" si="90"/>
        <v>-0.11982574701124848</v>
      </c>
      <c r="AE52" s="5">
        <f t="shared" si="90"/>
        <v>-1.4164589897489477</v>
      </c>
      <c r="AF52" s="5">
        <f t="shared" si="90"/>
        <v>1.361201247261512</v>
      </c>
      <c r="AG52" s="5">
        <f t="shared" si="90"/>
        <v>0.92890431406158491</v>
      </c>
      <c r="AH52" s="5">
        <f t="shared" si="90"/>
        <v>4.3905976055440776</v>
      </c>
      <c r="AI52" s="5">
        <f t="shared" si="90"/>
        <v>3.4839079909321002</v>
      </c>
      <c r="AJ52" s="5">
        <f t="shared" si="90"/>
        <v>-0.75878290888571343</v>
      </c>
      <c r="AK52" s="5">
        <f t="shared" si="90"/>
        <v>-0.76602495900850442</v>
      </c>
      <c r="AL52" s="5">
        <f t="shared" si="90"/>
        <v>4.2671364540236567E-2</v>
      </c>
      <c r="AM52" s="5">
        <f t="shared" si="90"/>
        <v>-1.354477606485871</v>
      </c>
      <c r="AN52" s="5">
        <f t="shared" si="90"/>
        <v>1.1202090436947421</v>
      </c>
      <c r="AO52" s="5">
        <f t="shared" si="90"/>
        <v>0.80530337727136025</v>
      </c>
      <c r="AP52" s="5">
        <f t="shared" si="90"/>
        <v>4.398937416350468</v>
      </c>
      <c r="AQ52" s="5">
        <f t="shared" si="90"/>
        <v>3.4596969627603391</v>
      </c>
      <c r="AR52" s="5">
        <f t="shared" si="90"/>
        <v>1.5517573660241091</v>
      </c>
      <c r="AS52" s="5">
        <f t="shared" si="90"/>
        <v>1.3563295466723524</v>
      </c>
      <c r="AT52" s="5">
        <f t="shared" si="90"/>
        <v>0.54997714369748874</v>
      </c>
      <c r="AU52" s="5">
        <f t="shared" si="90"/>
        <v>7.7623759208833576E-3</v>
      </c>
      <c r="AV52" s="5">
        <f t="shared" si="90"/>
        <v>2.0051452305527739</v>
      </c>
      <c r="AW52" s="5">
        <f t="shared" si="90"/>
        <v>1.6861418696812347</v>
      </c>
      <c r="AX52" s="5">
        <f t="shared" si="90"/>
        <v>3.5887785930648786</v>
      </c>
      <c r="AY52" s="5">
        <f t="shared" si="90"/>
        <v>2.6299984470248283</v>
      </c>
      <c r="AZ52" s="5">
        <f t="shared" si="90"/>
        <v>1.9553941058872093</v>
      </c>
      <c r="BA52" s="5">
        <f t="shared" si="90"/>
        <v>1.6887243016623144</v>
      </c>
      <c r="BB52" s="5">
        <f t="shared" si="90"/>
        <v>-1.3250316755196723</v>
      </c>
      <c r="BC52" s="5">
        <f t="shared" si="90"/>
        <v>-1.8785413580264088</v>
      </c>
      <c r="BD52" s="5">
        <f t="shared" si="90"/>
        <v>1.2714872568450275</v>
      </c>
      <c r="BE52" s="5">
        <f t="shared" si="90"/>
        <v>0.93529756787895657</v>
      </c>
      <c r="BF52" s="5">
        <f t="shared" si="90"/>
        <v>4.5965197184632656</v>
      </c>
      <c r="BG52" s="5">
        <f t="shared" si="90"/>
        <v>3.515272337312636</v>
      </c>
      <c r="BH52" s="5">
        <f t="shared" si="90"/>
        <v>1.6483367482291955</v>
      </c>
      <c r="BI52" s="5">
        <f t="shared" si="90"/>
        <v>1.4212824942824387</v>
      </c>
      <c r="BJ52" s="5">
        <f t="shared" si="90"/>
        <v>-0.25343301546898456</v>
      </c>
      <c r="BK52" s="5">
        <f t="shared" si="90"/>
        <v>0.33246443275436466</v>
      </c>
      <c r="BL52" s="5">
        <f t="shared" si="90"/>
        <v>2.3176177341338589</v>
      </c>
      <c r="BM52" s="5">
        <f t="shared" si="90"/>
        <v>1.8862663240523547</v>
      </c>
      <c r="BN52" s="5">
        <f t="shared" si="90"/>
        <v>5.0980606048103061</v>
      </c>
      <c r="BO52" s="5">
        <f t="shared" ref="BO52:CK52" si="91">(POWER(BO33/BO25, 1/8)-1)*100</f>
        <v>3.9993510054646686</v>
      </c>
      <c r="BP52" s="5">
        <f t="shared" si="91"/>
        <v>8.1267247700788303</v>
      </c>
      <c r="BQ52" s="5">
        <f t="shared" si="91"/>
        <v>6.2409609202853877</v>
      </c>
      <c r="BR52" s="5">
        <f t="shared" si="91"/>
        <v>1.9689000215068697</v>
      </c>
      <c r="BS52" s="5">
        <f t="shared" si="91"/>
        <v>1.5154623905440756</v>
      </c>
      <c r="BT52" s="5">
        <f t="shared" si="91"/>
        <v>4.3502745333319881</v>
      </c>
      <c r="BU52" s="5">
        <f t="shared" si="91"/>
        <v>3.7443790195408333</v>
      </c>
      <c r="BV52" s="5">
        <f t="shared" si="91"/>
        <v>4.5634109164055747</v>
      </c>
      <c r="BW52" s="5">
        <f t="shared" si="91"/>
        <v>3.2977809978224304</v>
      </c>
      <c r="BX52" s="5">
        <f t="shared" si="91"/>
        <v>2.6903858036933181</v>
      </c>
      <c r="BY52" s="5">
        <f t="shared" si="91"/>
        <v>2.0585663351936567</v>
      </c>
      <c r="BZ52" s="5">
        <f t="shared" si="91"/>
        <v>1.5770307641957526</v>
      </c>
      <c r="CA52" s="5">
        <f t="shared" si="91"/>
        <v>0.26037020620879314</v>
      </c>
      <c r="CB52" s="5">
        <f t="shared" si="91"/>
        <v>2.5059712529532208</v>
      </c>
      <c r="CC52" s="5">
        <f t="shared" si="91"/>
        <v>1.9228194324883763</v>
      </c>
      <c r="CD52" s="5">
        <f t="shared" si="91"/>
        <v>4.0054554178730495</v>
      </c>
      <c r="CE52" s="5">
        <f t="shared" si="91"/>
        <v>2.933545988013142</v>
      </c>
      <c r="CF52" s="5">
        <f t="shared" si="91"/>
        <v>1.3937352263585501</v>
      </c>
      <c r="CG52" s="5">
        <f t="shared" si="91"/>
        <v>1.0638459385660104</v>
      </c>
      <c r="CH52" s="5">
        <f t="shared" si="91"/>
        <v>1.3747739768841694</v>
      </c>
      <c r="CI52" s="5">
        <f t="shared" si="91"/>
        <v>-0.45463637872487084</v>
      </c>
      <c r="CJ52" s="5">
        <f t="shared" si="91"/>
        <v>1.7522702558435466</v>
      </c>
      <c r="CK52" s="5">
        <f t="shared" si="91"/>
        <v>1.2945419897068211</v>
      </c>
    </row>
    <row r="53" spans="1:89" x14ac:dyDescent="0.2">
      <c r="A53" s="5" t="s">
        <v>159</v>
      </c>
      <c r="B53" s="5">
        <f>(POWER(B44/B33, 1/11)-1)*100</f>
        <v>0.79845914184726308</v>
      </c>
      <c r="C53" s="5">
        <f t="shared" ref="C53:BN53" si="92">(POWER(C44/C33, 1/11)-1)*100</f>
        <v>0.5648210866588288</v>
      </c>
      <c r="D53" s="5">
        <f t="shared" si="92"/>
        <v>-1.0506241293967489</v>
      </c>
      <c r="E53" s="5">
        <f t="shared" si="92"/>
        <v>-0.82495402171609555</v>
      </c>
      <c r="F53" s="5">
        <f t="shared" si="92"/>
        <v>1.1044695222670153</v>
      </c>
      <c r="G53" s="5">
        <f t="shared" si="92"/>
        <v>-0.30331384914561443</v>
      </c>
      <c r="H53" s="5">
        <f t="shared" si="92"/>
        <v>3.5389459216728092E-2</v>
      </c>
      <c r="I53" s="5">
        <f t="shared" si="92"/>
        <v>-6.6809975199577654E-2</v>
      </c>
      <c r="J53" s="5">
        <f t="shared" si="92"/>
        <v>1.5214716748318313</v>
      </c>
      <c r="K53" s="5">
        <f t="shared" si="92"/>
        <v>1.1220136235550848</v>
      </c>
      <c r="L53" s="5">
        <f t="shared" si="92"/>
        <v>-1.8775271783693537</v>
      </c>
      <c r="M53" s="5">
        <f t="shared" si="92"/>
        <v>-1.0672476167406519</v>
      </c>
      <c r="N53" s="5">
        <f t="shared" si="92"/>
        <v>0.77031071839144261</v>
      </c>
      <c r="O53" s="5">
        <f t="shared" si="92"/>
        <v>-0.66233462654194941</v>
      </c>
      <c r="P53" s="5">
        <f t="shared" si="92"/>
        <v>-0.450235787724107</v>
      </c>
      <c r="Q53" s="5">
        <f t="shared" si="92"/>
        <v>-0.21247936644769316</v>
      </c>
      <c r="R53" s="5">
        <f t="shared" si="92"/>
        <v>0.67852656796985045</v>
      </c>
      <c r="S53" s="5">
        <f t="shared" si="92"/>
        <v>0.50428567371947342</v>
      </c>
      <c r="T53" s="5">
        <f t="shared" si="92"/>
        <v>1.7941750905512199</v>
      </c>
      <c r="U53" s="5">
        <f t="shared" si="92"/>
        <v>1.8507746258574098</v>
      </c>
      <c r="V53" s="5">
        <f t="shared" si="92"/>
        <v>-2.2196587577292926</v>
      </c>
      <c r="W53" s="5">
        <f t="shared" si="92"/>
        <v>-0.14536070461548256</v>
      </c>
      <c r="X53" s="5">
        <f t="shared" si="92"/>
        <v>0.55157207047549228</v>
      </c>
      <c r="Y53" s="5">
        <f t="shared" si="92"/>
        <v>0.56224247742087119</v>
      </c>
      <c r="Z53" s="5">
        <f t="shared" si="92"/>
        <v>1.0698554876352517</v>
      </c>
      <c r="AA53" s="5">
        <f t="shared" si="92"/>
        <v>0.76065207919224775</v>
      </c>
      <c r="AB53" s="5">
        <f t="shared" si="92"/>
        <v>-0.58175935816136004</v>
      </c>
      <c r="AC53" s="5">
        <f t="shared" si="92"/>
        <v>-0.70124846858633516</v>
      </c>
      <c r="AD53" s="5">
        <f t="shared" si="92"/>
        <v>1.1064134281184135</v>
      </c>
      <c r="AE53" s="5">
        <f t="shared" si="92"/>
        <v>-0.82240706465729341</v>
      </c>
      <c r="AF53" s="5">
        <f t="shared" si="92"/>
        <v>0.26857058759075514</v>
      </c>
      <c r="AG53" s="5">
        <f t="shared" si="92"/>
        <v>6.8726138243646595E-2</v>
      </c>
      <c r="AH53" s="5">
        <f t="shared" si="92"/>
        <v>0.86880417640902152</v>
      </c>
      <c r="AI53" s="5">
        <f t="shared" si="92"/>
        <v>0.64837328139635275</v>
      </c>
      <c r="AJ53" s="5">
        <f t="shared" si="92"/>
        <v>-1.8983239615782743</v>
      </c>
      <c r="AK53" s="5">
        <f t="shared" si="92"/>
        <v>-2.0636692098383813</v>
      </c>
      <c r="AL53" s="5">
        <f t="shared" si="92"/>
        <v>1.1467376969967136</v>
      </c>
      <c r="AM53" s="5">
        <f t="shared" si="92"/>
        <v>-0.66592139570015307</v>
      </c>
      <c r="AN53" s="5">
        <f t="shared" si="92"/>
        <v>-8.2725915892645219E-2</v>
      </c>
      <c r="AO53" s="5">
        <f t="shared" si="92"/>
        <v>-0.28136683247631522</v>
      </c>
      <c r="AP53" s="5">
        <f t="shared" si="92"/>
        <v>1.0383180276754667</v>
      </c>
      <c r="AQ53" s="5">
        <f t="shared" si="92"/>
        <v>0.76567601109192029</v>
      </c>
      <c r="AR53" s="5">
        <f t="shared" si="92"/>
        <v>1.0583664653348812</v>
      </c>
      <c r="AS53" s="5">
        <f t="shared" si="92"/>
        <v>0.87661725755039388</v>
      </c>
      <c r="AT53" s="5">
        <f t="shared" si="92"/>
        <v>0.9301647494154297</v>
      </c>
      <c r="AU53" s="5">
        <f t="shared" si="92"/>
        <v>-7.8073211004459075E-2</v>
      </c>
      <c r="AV53" s="5">
        <f t="shared" si="92"/>
        <v>0.63871582479175792</v>
      </c>
      <c r="AW53" s="5">
        <f t="shared" si="92"/>
        <v>0.5243439015245821</v>
      </c>
      <c r="AX53" s="5">
        <f t="shared" si="92"/>
        <v>0.78184073447138402</v>
      </c>
      <c r="AY53" s="5">
        <f t="shared" si="92"/>
        <v>0.54403577541324299</v>
      </c>
      <c r="AZ53" s="5">
        <f t="shared" si="92"/>
        <v>0.7602614642304939</v>
      </c>
      <c r="BA53" s="5">
        <f t="shared" si="92"/>
        <v>0.6227768872551831</v>
      </c>
      <c r="BB53" s="5">
        <f t="shared" si="92"/>
        <v>0.97810509966056447</v>
      </c>
      <c r="BC53" s="5">
        <f t="shared" si="92"/>
        <v>0.43777735278363039</v>
      </c>
      <c r="BD53" s="5">
        <f t="shared" si="92"/>
        <v>0.67007840272950148</v>
      </c>
      <c r="BE53" s="5">
        <f t="shared" si="92"/>
        <v>0.53388816117818649</v>
      </c>
      <c r="BF53" s="5">
        <f t="shared" si="92"/>
        <v>0.42269011125453115</v>
      </c>
      <c r="BG53" s="5">
        <f t="shared" si="92"/>
        <v>0.3057281929543576</v>
      </c>
      <c r="BH53" s="5">
        <f t="shared" si="92"/>
        <v>0.50500442781176158</v>
      </c>
      <c r="BI53" s="5">
        <f t="shared" si="92"/>
        <v>0.41785045005999777</v>
      </c>
      <c r="BJ53" s="5">
        <f t="shared" si="92"/>
        <v>1.1984718967945396</v>
      </c>
      <c r="BK53" s="5">
        <f t="shared" si="92"/>
        <v>-0.64945766685048367</v>
      </c>
      <c r="BL53" s="5">
        <f t="shared" si="92"/>
        <v>6.8379465894596869E-2</v>
      </c>
      <c r="BM53" s="5">
        <f t="shared" si="92"/>
        <v>3.9501300712152521E-2</v>
      </c>
      <c r="BN53" s="5">
        <f t="shared" si="92"/>
        <v>0.53649495386287605</v>
      </c>
      <c r="BO53" s="5">
        <f t="shared" ref="BO53:CK53" si="93">(POWER(BO44/BO33, 1/11)-1)*100</f>
        <v>0.39518130966305076</v>
      </c>
      <c r="BP53" s="5">
        <f t="shared" si="93"/>
        <v>-9.1431887060623005</v>
      </c>
      <c r="BQ53" s="5">
        <f t="shared" si="93"/>
        <v>-7.9239727049789543</v>
      </c>
      <c r="BR53" s="5">
        <f t="shared" si="93"/>
        <v>-0.74295624686859796</v>
      </c>
      <c r="BS53" s="5">
        <f t="shared" si="93"/>
        <v>-2.0610821361514264</v>
      </c>
      <c r="BT53" s="5">
        <f t="shared" si="93"/>
        <v>-2.4241931776577852</v>
      </c>
      <c r="BU53" s="5">
        <f t="shared" si="93"/>
        <v>-2.4803471831277513</v>
      </c>
      <c r="BV53" s="5">
        <f t="shared" si="93"/>
        <v>0.17920309316241667</v>
      </c>
      <c r="BW53" s="5">
        <f t="shared" si="93"/>
        <v>0.12304242668399468</v>
      </c>
      <c r="BX53" s="5">
        <f t="shared" si="93"/>
        <v>-6.8476378852311726</v>
      </c>
      <c r="BY53" s="5">
        <f t="shared" si="93"/>
        <v>-6.0313250419254283</v>
      </c>
      <c r="BZ53" s="5">
        <f t="shared" si="93"/>
        <v>1.4259846890804395</v>
      </c>
      <c r="CA53" s="5">
        <f t="shared" si="93"/>
        <v>-1.3616390881168505</v>
      </c>
      <c r="CB53" s="5">
        <f t="shared" si="93"/>
        <v>-1.5624402733227072</v>
      </c>
      <c r="CC53" s="5">
        <f t="shared" si="93"/>
        <v>-1.7063988861443891</v>
      </c>
      <c r="CD53" s="5">
        <f t="shared" si="93"/>
        <v>0.96122300659102766</v>
      </c>
      <c r="CE53" s="5">
        <f t="shared" si="93"/>
        <v>0.66336828863180486</v>
      </c>
      <c r="CF53" s="5">
        <f t="shared" si="93"/>
        <v>0.28800387114249482</v>
      </c>
      <c r="CG53" s="5">
        <f t="shared" si="93"/>
        <v>0.21363508292648881</v>
      </c>
      <c r="CH53" s="5">
        <f t="shared" si="93"/>
        <v>2.0774481830451608</v>
      </c>
      <c r="CI53" s="5">
        <f t="shared" si="93"/>
        <v>-0.65588383711044917</v>
      </c>
      <c r="CJ53" s="5">
        <f t="shared" si="93"/>
        <v>0.29282477853469491</v>
      </c>
      <c r="CK53" s="5">
        <f t="shared" si="93"/>
        <v>0.1534102978147267</v>
      </c>
    </row>
    <row r="54" spans="1:89" x14ac:dyDescent="0.2">
      <c r="A54" s="5" t="s">
        <v>160</v>
      </c>
      <c r="B54" s="5">
        <f>(POWER(B48/B44, 1/4)-1)*100</f>
        <v>0.96014081297892684</v>
      </c>
      <c r="C54" s="5">
        <f t="shared" ref="C54:BN54" si="94">(POWER(C48/C44, 1/4)-1)*100</f>
        <v>0.66622579676816063</v>
      </c>
      <c r="D54" s="5">
        <f t="shared" si="94"/>
        <v>2.4218515127994111</v>
      </c>
      <c r="E54" s="5">
        <f t="shared" si="94"/>
        <v>1.9028613598002231</v>
      </c>
      <c r="F54" s="5">
        <f t="shared" si="94"/>
        <v>-0.2184855852176204</v>
      </c>
      <c r="G54" s="5">
        <f t="shared" si="94"/>
        <v>-7.7357780287112821E-2</v>
      </c>
      <c r="H54" s="5">
        <f t="shared" si="94"/>
        <v>0.93882349558425116</v>
      </c>
      <c r="I54" s="5">
        <f t="shared" si="94"/>
        <v>0.77862907857819685</v>
      </c>
      <c r="J54" s="5">
        <f t="shared" si="94"/>
        <v>0.64092510591742258</v>
      </c>
      <c r="K54" s="5">
        <f t="shared" si="94"/>
        <v>0.45980072964519891</v>
      </c>
      <c r="L54" s="5">
        <f t="shared" si="94"/>
        <v>-7.9959592478243575</v>
      </c>
      <c r="M54" s="5">
        <f t="shared" si="94"/>
        <v>-5.0946980020081583</v>
      </c>
      <c r="N54" s="5">
        <f t="shared" si="94"/>
        <v>-1.0896724317817963</v>
      </c>
      <c r="O54" s="5">
        <f t="shared" si="94"/>
        <v>2.5254849899398746</v>
      </c>
      <c r="P54" s="5">
        <f t="shared" si="94"/>
        <v>-1.8824908438999532</v>
      </c>
      <c r="Q54" s="5">
        <f t="shared" si="94"/>
        <v>-1.0964129973354497</v>
      </c>
      <c r="R54" s="5">
        <f t="shared" si="94"/>
        <v>0.87294672194742073</v>
      </c>
      <c r="S54" s="5">
        <f t="shared" si="94"/>
        <v>0.63815189468843236</v>
      </c>
      <c r="T54" s="5">
        <f t="shared" si="94"/>
        <v>3.8459765781542421</v>
      </c>
      <c r="U54" s="5">
        <f t="shared" si="94"/>
        <v>3.6254759098018452</v>
      </c>
      <c r="V54" s="5">
        <f t="shared" si="94"/>
        <v>1.9414372377424716</v>
      </c>
      <c r="W54" s="5">
        <f t="shared" si="94"/>
        <v>3.4198155035778388</v>
      </c>
      <c r="X54" s="5">
        <f t="shared" si="94"/>
        <v>2.2649702882022504</v>
      </c>
      <c r="Y54" s="5">
        <f t="shared" si="94"/>
        <v>2.1594704765441008</v>
      </c>
      <c r="Z54" s="5">
        <f t="shared" si="94"/>
        <v>0.90968536412010526</v>
      </c>
      <c r="AA54" s="5">
        <f t="shared" si="94"/>
        <v>0.63208316791349972</v>
      </c>
      <c r="AB54" s="5">
        <f t="shared" si="94"/>
        <v>1.8300364466316221</v>
      </c>
      <c r="AC54" s="5">
        <f t="shared" si="94"/>
        <v>2.2055075395424506</v>
      </c>
      <c r="AD54" s="5">
        <f t="shared" si="94"/>
        <v>-1.8988905784896537</v>
      </c>
      <c r="AE54" s="5">
        <f t="shared" si="94"/>
        <v>-0.19837291942170765</v>
      </c>
      <c r="AF54" s="5">
        <f t="shared" si="94"/>
        <v>0.68491625918907229</v>
      </c>
      <c r="AG54" s="5">
        <f t="shared" si="94"/>
        <v>0.63723415384204785</v>
      </c>
      <c r="AH54" s="5">
        <f t="shared" si="94"/>
        <v>0.49737771366498151</v>
      </c>
      <c r="AI54" s="5">
        <f t="shared" si="94"/>
        <v>0.36505863866562738</v>
      </c>
      <c r="AJ54" s="5">
        <f t="shared" si="94"/>
        <v>2.0519746466951982</v>
      </c>
      <c r="AK54" s="5">
        <f t="shared" si="94"/>
        <v>2.3181723676577448</v>
      </c>
      <c r="AL54" s="5">
        <f t="shared" si="94"/>
        <v>-3.6631050803311638</v>
      </c>
      <c r="AM54" s="5">
        <f t="shared" si="94"/>
        <v>-7.001852403212272E-2</v>
      </c>
      <c r="AN54" s="5">
        <f t="shared" si="94"/>
        <v>0.51029916044509349</v>
      </c>
      <c r="AO54" s="5">
        <f t="shared" si="94"/>
        <v>0.56905127845048309</v>
      </c>
      <c r="AP54" s="5">
        <f t="shared" si="94"/>
        <v>1.7800502574415233</v>
      </c>
      <c r="AQ54" s="5">
        <f t="shared" si="94"/>
        <v>1.2756100023389338</v>
      </c>
      <c r="AR54" s="5">
        <f t="shared" si="94"/>
        <v>1.6636085830609604</v>
      </c>
      <c r="AS54" s="5">
        <f t="shared" si="94"/>
        <v>1.3231184359739245</v>
      </c>
      <c r="AT54" s="5">
        <f t="shared" si="94"/>
        <v>2.9543063625215638</v>
      </c>
      <c r="AU54" s="5">
        <f t="shared" si="94"/>
        <v>-0.64455086546831852</v>
      </c>
      <c r="AV54" s="5">
        <f t="shared" si="94"/>
        <v>0.93481160864776758</v>
      </c>
      <c r="AW54" s="5">
        <f t="shared" si="94"/>
        <v>0.70737599830410502</v>
      </c>
      <c r="AX54" s="5">
        <f t="shared" si="94"/>
        <v>0.64302908242208634</v>
      </c>
      <c r="AY54" s="5">
        <f t="shared" si="94"/>
        <v>0.44002782032288579</v>
      </c>
      <c r="AZ54" s="5">
        <f t="shared" si="94"/>
        <v>0.84578107554726945</v>
      </c>
      <c r="BA54" s="5">
        <f t="shared" si="94"/>
        <v>0.67524553290356781</v>
      </c>
      <c r="BB54" s="5">
        <f t="shared" si="94"/>
        <v>-1.110565407131836</v>
      </c>
      <c r="BC54" s="5">
        <f t="shared" si="94"/>
        <v>0.44019290951227141</v>
      </c>
      <c r="BD54" s="5">
        <f t="shared" si="94"/>
        <v>0.62131315576761104</v>
      </c>
      <c r="BE54" s="5">
        <f t="shared" si="94"/>
        <v>0.5002070819718929</v>
      </c>
      <c r="BF54" s="5">
        <f t="shared" si="94"/>
        <v>1.2146777134500075</v>
      </c>
      <c r="BG54" s="5">
        <f t="shared" si="94"/>
        <v>0.86520411947190734</v>
      </c>
      <c r="BH54" s="5">
        <f t="shared" si="94"/>
        <v>-0.83440064524464841</v>
      </c>
      <c r="BI54" s="5">
        <f t="shared" si="94"/>
        <v>-0.68786145083202799</v>
      </c>
      <c r="BJ54" s="5">
        <f t="shared" si="94"/>
        <v>2.5904095163668206</v>
      </c>
      <c r="BK54" s="5">
        <f t="shared" si="94"/>
        <v>2.422034830557851</v>
      </c>
      <c r="BL54" s="5">
        <f t="shared" si="94"/>
        <v>1.2076737678645033</v>
      </c>
      <c r="BM54" s="5">
        <f t="shared" si="94"/>
        <v>0.93946190781040162</v>
      </c>
      <c r="BN54" s="5">
        <f t="shared" si="94"/>
        <v>0.52587478473000715</v>
      </c>
      <c r="BO54" s="5">
        <f t="shared" ref="BO54:CK54" si="95">(POWER(BO48/BO44, 1/4)-1)*100</f>
        <v>0.38277768510559529</v>
      </c>
      <c r="BP54" s="5">
        <f t="shared" si="95"/>
        <v>-14.796270654954647</v>
      </c>
      <c r="BQ54" s="5">
        <f t="shared" si="95"/>
        <v>-19.990648892687581</v>
      </c>
      <c r="BR54" s="5">
        <f t="shared" si="95"/>
        <v>-0.90549343828445483</v>
      </c>
      <c r="BS54" s="5">
        <f t="shared" si="95"/>
        <v>0.65458484851554921</v>
      </c>
      <c r="BT54" s="5">
        <f t="shared" si="95"/>
        <v>-1.0252403881297889</v>
      </c>
      <c r="BU54" s="5">
        <f t="shared" si="95"/>
        <v>-2.1533170534204893</v>
      </c>
      <c r="BV54" s="5">
        <f t="shared" si="95"/>
        <v>0.35059656039093667</v>
      </c>
      <c r="BW54" s="5">
        <f t="shared" si="95"/>
        <v>0.23942763736142236</v>
      </c>
      <c r="BX54" s="5">
        <f t="shared" si="95"/>
        <v>-4.0114074535163695</v>
      </c>
      <c r="BY54" s="5">
        <f t="shared" si="95"/>
        <v>-4.4210487186306384</v>
      </c>
      <c r="BZ54" s="5">
        <f t="shared" si="95"/>
        <v>-2.7556220746259852</v>
      </c>
      <c r="CA54" s="5">
        <f t="shared" si="95"/>
        <v>0.12441877395708012</v>
      </c>
      <c r="CB54" s="5">
        <f t="shared" si="95"/>
        <v>-0.2244280083111172</v>
      </c>
      <c r="CC54" s="5">
        <f t="shared" si="95"/>
        <v>-0.52095211668253816</v>
      </c>
      <c r="CD54" s="5">
        <f t="shared" si="95"/>
        <v>1.2828899105025604</v>
      </c>
      <c r="CE54" s="5">
        <f t="shared" si="95"/>
        <v>0.86403810657700308</v>
      </c>
      <c r="CF54" s="5">
        <f t="shared" si="95"/>
        <v>2.7544027802401949</v>
      </c>
      <c r="CG54" s="5">
        <f t="shared" si="95"/>
        <v>1.9784100647510794</v>
      </c>
      <c r="CH54" s="5">
        <f t="shared" si="95"/>
        <v>-0.65874883460561584</v>
      </c>
      <c r="CI54" s="5">
        <f t="shared" si="95"/>
        <v>-2.1208638074153741</v>
      </c>
      <c r="CJ54" s="5">
        <f t="shared" si="95"/>
        <v>0.64541373042328321</v>
      </c>
      <c r="CK54" s="5">
        <f t="shared" si="95"/>
        <v>0.3843802304823285</v>
      </c>
    </row>
    <row r="55" spans="1:89" x14ac:dyDescent="0.2">
      <c r="A55" s="1" t="s">
        <v>161</v>
      </c>
      <c r="B55" s="5">
        <f>(POWER(B48/B6, 1/42)-1)*100</f>
        <v>3.1105785756444959</v>
      </c>
      <c r="C55" s="5">
        <f t="shared" ref="C55:BN55" si="96">(POWER(C48/C6, 1/42)-1)*100</f>
        <v>2.6062506371286931</v>
      </c>
      <c r="D55" s="5">
        <f t="shared" si="96"/>
        <v>0.5724162335426275</v>
      </c>
      <c r="E55" s="5">
        <f t="shared" si="96"/>
        <v>0.46520051189833378</v>
      </c>
      <c r="F55" s="5">
        <f t="shared" si="96"/>
        <v>-0.18485224627674546</v>
      </c>
      <c r="G55" s="5">
        <f t="shared" si="96"/>
        <v>-0.38437627606106028</v>
      </c>
      <c r="H55" s="5">
        <f t="shared" si="96"/>
        <v>0.9845141355766085</v>
      </c>
      <c r="I55" s="5">
        <f t="shared" si="96"/>
        <v>0.83832830480055076</v>
      </c>
      <c r="J55" s="5">
        <f t="shared" si="96"/>
        <v>5.3282024321168242</v>
      </c>
      <c r="K55" s="5">
        <f t="shared" si="96"/>
        <v>5.4962676079953754</v>
      </c>
      <c r="L55" s="5">
        <f t="shared" si="96"/>
        <v>2.3559760865034862</v>
      </c>
      <c r="M55" s="5">
        <f t="shared" si="96"/>
        <v>1.9518720159551028</v>
      </c>
      <c r="N55" s="5">
        <f t="shared" si="96"/>
        <v>0.63311694784631278</v>
      </c>
      <c r="O55" s="5">
        <f t="shared" si="96"/>
        <v>0.78730754764153588</v>
      </c>
      <c r="P55" s="5">
        <f t="shared" si="96"/>
        <v>2.400940162332299</v>
      </c>
      <c r="Q55" s="5">
        <f t="shared" si="96"/>
        <v>2.3126520169514997</v>
      </c>
      <c r="R55" s="5">
        <f t="shared" si="96"/>
        <v>3.0902508207434121</v>
      </c>
      <c r="S55" s="5">
        <f t="shared" si="96"/>
        <v>2.7250510413310947</v>
      </c>
      <c r="T55" s="5">
        <f t="shared" si="96"/>
        <v>2.4403805517162036</v>
      </c>
      <c r="U55" s="5">
        <f t="shared" si="96"/>
        <v>3.0561653704917369</v>
      </c>
      <c r="V55" s="5">
        <f t="shared" si="96"/>
        <v>0.64981323878223751</v>
      </c>
      <c r="W55" s="5">
        <f t="shared" si="96"/>
        <v>0.72418494769739272</v>
      </c>
      <c r="X55" s="5">
        <f t="shared" si="96"/>
        <v>1.8696089435755514</v>
      </c>
      <c r="Y55" s="5">
        <f t="shared" si="96"/>
        <v>1.9301054457160127</v>
      </c>
      <c r="Z55" s="5">
        <f t="shared" si="96"/>
        <v>3.0153302330297116</v>
      </c>
      <c r="AA55" s="5">
        <f t="shared" si="96"/>
        <v>2.5150746350369069</v>
      </c>
      <c r="AB55" s="5">
        <f t="shared" si="96"/>
        <v>-0.14484776427173829</v>
      </c>
      <c r="AC55" s="5">
        <f t="shared" si="96"/>
        <v>-0.16713088360179595</v>
      </c>
      <c r="AD55" s="5">
        <f t="shared" si="96"/>
        <v>-2.1142596729295526E-2</v>
      </c>
      <c r="AE55" s="5">
        <f t="shared" si="96"/>
        <v>-0.78136479653755364</v>
      </c>
      <c r="AF55" s="5">
        <f t="shared" si="96"/>
        <v>0.86228323458745759</v>
      </c>
      <c r="AG55" s="5">
        <f t="shared" si="96"/>
        <v>0.70233430372457217</v>
      </c>
      <c r="AH55" s="5">
        <f t="shared" si="96"/>
        <v>4.5822334476790516</v>
      </c>
      <c r="AI55" s="5">
        <f t="shared" si="96"/>
        <v>4.5408478019875576</v>
      </c>
      <c r="AJ55" s="5">
        <f t="shared" si="96"/>
        <v>-0.33818545910260234</v>
      </c>
      <c r="AK55" s="5">
        <f t="shared" si="96"/>
        <v>-0.35816166855119347</v>
      </c>
      <c r="AL55" s="5">
        <f t="shared" si="96"/>
        <v>0.90977719063747298</v>
      </c>
      <c r="AM55" s="5">
        <f t="shared" si="96"/>
        <v>-0.32553951188244445</v>
      </c>
      <c r="AN55" s="5">
        <f t="shared" si="96"/>
        <v>1.1229291421269272</v>
      </c>
      <c r="AO55" s="5">
        <f t="shared" si="96"/>
        <v>1.0771100189366889</v>
      </c>
      <c r="AP55" s="5">
        <f t="shared" si="96"/>
        <v>3.8398960500998447</v>
      </c>
      <c r="AQ55" s="5">
        <f t="shared" si="96"/>
        <v>3.4764041504181664</v>
      </c>
      <c r="AR55" s="5">
        <f t="shared" si="96"/>
        <v>1.2981188839393365</v>
      </c>
      <c r="AS55" s="5">
        <f t="shared" si="96"/>
        <v>1.1545696948741746</v>
      </c>
      <c r="AT55" s="5">
        <f t="shared" si="96"/>
        <v>0.27652625675902431</v>
      </c>
      <c r="AU55" s="5">
        <f t="shared" si="96"/>
        <v>-0.13130886091419214</v>
      </c>
      <c r="AV55" s="5">
        <f t="shared" si="96"/>
        <v>1.3709926609188683</v>
      </c>
      <c r="AW55" s="5">
        <f t="shared" si="96"/>
        <v>1.3038041611715956</v>
      </c>
      <c r="AX55" s="5">
        <f t="shared" si="96"/>
        <v>3.2281154922687572</v>
      </c>
      <c r="AY55" s="5">
        <f t="shared" si="96"/>
        <v>2.6919547343386974</v>
      </c>
      <c r="AZ55" s="5">
        <f t="shared" si="96"/>
        <v>0.62440416852127534</v>
      </c>
      <c r="BA55" s="5">
        <f t="shared" si="96"/>
        <v>0.52472435100825443</v>
      </c>
      <c r="BB55" s="5">
        <f t="shared" si="96"/>
        <v>-0.65475171448211578</v>
      </c>
      <c r="BC55" s="5">
        <f t="shared" si="96"/>
        <v>-0.54690322082229237</v>
      </c>
      <c r="BD55" s="5">
        <f t="shared" si="96"/>
        <v>0.9585236569588762</v>
      </c>
      <c r="BE55" s="5">
        <f t="shared" si="96"/>
        <v>0.81373832042348493</v>
      </c>
      <c r="BF55" s="5">
        <f t="shared" si="96"/>
        <v>3.3145810573763423</v>
      </c>
      <c r="BG55" s="5">
        <f t="shared" si="96"/>
        <v>2.885143828884984</v>
      </c>
      <c r="BH55" s="5">
        <f t="shared" si="96"/>
        <v>8.3316565586799562E-2</v>
      </c>
      <c r="BI55" s="5">
        <f t="shared" si="96"/>
        <v>6.9677117494348906E-2</v>
      </c>
      <c r="BJ55" s="5">
        <f t="shared" si="96"/>
        <v>3.7540346060338514E-2</v>
      </c>
      <c r="BK55" s="5">
        <f t="shared" si="96"/>
        <v>-0.12069067953337509</v>
      </c>
      <c r="BL55" s="5">
        <f t="shared" si="96"/>
        <v>0.96514630185455808</v>
      </c>
      <c r="BM55" s="5">
        <f t="shared" si="96"/>
        <v>0.8459922969921152</v>
      </c>
      <c r="BN55" s="5">
        <f t="shared" si="96"/>
        <v>2.5512630455882812</v>
      </c>
      <c r="BO55" s="5">
        <f t="shared" ref="BO55:CK55" si="97">(POWER(BO48/BO6, 1/42)-1)*100</f>
        <v>2.1669551539629683</v>
      </c>
      <c r="BP55" s="5">
        <f t="shared" si="97"/>
        <v>-3.3365798022776505</v>
      </c>
      <c r="BQ55" s="5">
        <f t="shared" si="97"/>
        <v>-3.7531152939905277</v>
      </c>
      <c r="BR55" s="5">
        <f t="shared" si="97"/>
        <v>0.29948645721347145</v>
      </c>
      <c r="BS55" s="5">
        <f t="shared" si="97"/>
        <v>-0.64886694858229399</v>
      </c>
      <c r="BT55" s="5">
        <f t="shared" si="97"/>
        <v>-1.8438222401484516E-2</v>
      </c>
      <c r="BU55" s="5">
        <f t="shared" si="97"/>
        <v>-0.2308904058496708</v>
      </c>
      <c r="BV55" s="5">
        <f t="shared" si="97"/>
        <v>2.0298988526383122</v>
      </c>
      <c r="BW55" s="5">
        <f t="shared" si="97"/>
        <v>1.5692851266143171</v>
      </c>
      <c r="BX55" s="5">
        <f t="shared" si="97"/>
        <v>-3.5641934925139784</v>
      </c>
      <c r="BY55" s="5">
        <f t="shared" si="97"/>
        <v>-2.9216227435497677</v>
      </c>
      <c r="BZ55" s="5">
        <f t="shared" si="97"/>
        <v>-6.4407761526141805E-2</v>
      </c>
      <c r="CA55" s="5">
        <f t="shared" si="97"/>
        <v>-0.48843733410183221</v>
      </c>
      <c r="CB55" s="5">
        <f t="shared" si="97"/>
        <v>-0.31970775464752466</v>
      </c>
      <c r="CC55" s="5">
        <f t="shared" si="97"/>
        <v>-0.3811581965994848</v>
      </c>
      <c r="CD55" s="5">
        <f t="shared" si="97"/>
        <v>2.5371309197709691</v>
      </c>
      <c r="CE55" s="5">
        <f t="shared" si="97"/>
        <v>1.9889563352516015</v>
      </c>
      <c r="CF55" s="5">
        <f t="shared" si="97"/>
        <v>1.1235856530996458</v>
      </c>
      <c r="CG55" s="5">
        <f t="shared" si="97"/>
        <v>0.87439352455340735</v>
      </c>
      <c r="CH55" s="5">
        <f t="shared" si="97"/>
        <v>-0.46601618802812883</v>
      </c>
      <c r="CI55" s="5">
        <f t="shared" si="97"/>
        <v>-0.35933553325437906</v>
      </c>
      <c r="CJ55" s="5">
        <f t="shared" si="97"/>
        <v>1.082082092569725</v>
      </c>
      <c r="CK55" s="5">
        <f t="shared" si="97"/>
        <v>0.86754275708949002</v>
      </c>
    </row>
    <row r="56" spans="1:89" x14ac:dyDescent="0.2">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row>
    <row r="57" spans="1:89" x14ac:dyDescent="0.2">
      <c r="B57" s="1" t="s">
        <v>297</v>
      </c>
    </row>
    <row r="58" spans="1:89" x14ac:dyDescent="0.2">
      <c r="B58" s="1" t="s">
        <v>1083</v>
      </c>
    </row>
  </sheetData>
  <phoneticPr fontId="69" type="noConversion"/>
  <pageMargins left="0.70866141732283472" right="0.70866141732283472" top="0.74803149606299213" bottom="0.74803149606299213" header="0.31496062992125984" footer="0.31496062992125984"/>
  <pageSetup scale="75" orientation="landscape" r:id="rId1"/>
  <colBreaks count="5" manualBreakCount="5">
    <brk id="17" max="55" man="1"/>
    <brk id="33" max="55" man="1"/>
    <brk id="49" max="55" man="1"/>
    <brk id="65" max="55" man="1"/>
    <brk id="81" max="5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92D050"/>
  </sheetPr>
  <dimension ref="A1:CK58"/>
  <sheetViews>
    <sheetView topLeftCell="A15" workbookViewId="0">
      <selection activeCell="L50" sqref="L50"/>
    </sheetView>
  </sheetViews>
  <sheetFormatPr defaultColWidth="8.875" defaultRowHeight="12.75" x14ac:dyDescent="0.2"/>
  <cols>
    <col min="1" max="1" width="8.875" style="1"/>
    <col min="2" max="89" width="9.875" style="1" customWidth="1"/>
    <col min="90" max="16384" width="8.875" style="1"/>
  </cols>
  <sheetData>
    <row r="1" spans="1:89" x14ac:dyDescent="0.2">
      <c r="A1" s="1" t="s">
        <v>51</v>
      </c>
      <c r="R1" s="1" t="s">
        <v>51</v>
      </c>
      <c r="AH1" s="1" t="s">
        <v>51</v>
      </c>
      <c r="AX1" s="1" t="s">
        <v>51</v>
      </c>
      <c r="BN1" s="1" t="s">
        <v>51</v>
      </c>
      <c r="CD1" s="1" t="s">
        <v>51</v>
      </c>
    </row>
    <row r="3" spans="1:89" x14ac:dyDescent="0.2">
      <c r="B3" s="1" t="s">
        <v>101</v>
      </c>
      <c r="I3" s="37"/>
      <c r="J3" s="1" t="s">
        <v>102</v>
      </c>
      <c r="Q3" s="37"/>
      <c r="R3" s="1" t="s">
        <v>103</v>
      </c>
      <c r="Y3" s="37"/>
      <c r="Z3" s="1" t="s">
        <v>104</v>
      </c>
      <c r="AG3" s="37"/>
      <c r="AH3" s="1" t="s">
        <v>105</v>
      </c>
      <c r="AO3" s="37"/>
      <c r="AP3" s="1" t="s">
        <v>106</v>
      </c>
      <c r="AW3" s="37"/>
      <c r="AX3" s="1" t="s">
        <v>107</v>
      </c>
      <c r="BE3" s="37"/>
      <c r="BF3" s="1" t="s">
        <v>108</v>
      </c>
      <c r="BM3" s="37"/>
      <c r="BN3" s="1" t="s">
        <v>109</v>
      </c>
      <c r="BU3" s="37"/>
      <c r="BV3" s="1" t="s">
        <v>110</v>
      </c>
      <c r="CC3" s="37"/>
      <c r="CD3" s="1" t="s">
        <v>111</v>
      </c>
      <c r="CK3" s="37"/>
    </row>
    <row r="4" spans="1:89" s="3" customFormat="1" ht="85.5" customHeight="1" x14ac:dyDescent="0.2">
      <c r="B4" s="3" t="s">
        <v>287</v>
      </c>
      <c r="C4" s="3" t="s">
        <v>288</v>
      </c>
      <c r="D4" s="3" t="s">
        <v>289</v>
      </c>
      <c r="E4" s="3" t="s">
        <v>290</v>
      </c>
      <c r="F4" s="3" t="s">
        <v>207</v>
      </c>
      <c r="G4" s="3" t="s">
        <v>291</v>
      </c>
      <c r="H4" s="3" t="s">
        <v>292</v>
      </c>
      <c r="I4" s="38" t="s">
        <v>293</v>
      </c>
      <c r="J4" s="3" t="s">
        <v>287</v>
      </c>
      <c r="K4" s="3" t="s">
        <v>288</v>
      </c>
      <c r="L4" s="3" t="s">
        <v>289</v>
      </c>
      <c r="M4" s="3" t="s">
        <v>290</v>
      </c>
      <c r="N4" s="3" t="s">
        <v>207</v>
      </c>
      <c r="O4" s="3" t="s">
        <v>291</v>
      </c>
      <c r="P4" s="3" t="s">
        <v>292</v>
      </c>
      <c r="Q4" s="38" t="s">
        <v>293</v>
      </c>
      <c r="R4" s="3" t="s">
        <v>287</v>
      </c>
      <c r="S4" s="3" t="s">
        <v>288</v>
      </c>
      <c r="T4" s="3" t="s">
        <v>289</v>
      </c>
      <c r="U4" s="3" t="s">
        <v>290</v>
      </c>
      <c r="V4" s="3" t="s">
        <v>207</v>
      </c>
      <c r="W4" s="3" t="s">
        <v>291</v>
      </c>
      <c r="X4" s="3" t="s">
        <v>292</v>
      </c>
      <c r="Y4" s="38" t="s">
        <v>293</v>
      </c>
      <c r="Z4" s="3" t="s">
        <v>287</v>
      </c>
      <c r="AA4" s="3" t="s">
        <v>288</v>
      </c>
      <c r="AB4" s="3" t="s">
        <v>289</v>
      </c>
      <c r="AC4" s="3" t="s">
        <v>290</v>
      </c>
      <c r="AD4" s="3" t="s">
        <v>207</v>
      </c>
      <c r="AE4" s="3" t="s">
        <v>291</v>
      </c>
      <c r="AF4" s="3" t="s">
        <v>292</v>
      </c>
      <c r="AG4" s="38" t="s">
        <v>293</v>
      </c>
      <c r="AH4" s="3" t="s">
        <v>287</v>
      </c>
      <c r="AI4" s="3" t="s">
        <v>288</v>
      </c>
      <c r="AJ4" s="3" t="s">
        <v>289</v>
      </c>
      <c r="AK4" s="3" t="s">
        <v>290</v>
      </c>
      <c r="AL4" s="3" t="s">
        <v>207</v>
      </c>
      <c r="AM4" s="3" t="s">
        <v>291</v>
      </c>
      <c r="AN4" s="3" t="s">
        <v>292</v>
      </c>
      <c r="AO4" s="38" t="s">
        <v>293</v>
      </c>
      <c r="AP4" s="3" t="s">
        <v>287</v>
      </c>
      <c r="AQ4" s="3" t="s">
        <v>288</v>
      </c>
      <c r="AR4" s="3" t="s">
        <v>289</v>
      </c>
      <c r="AS4" s="3" t="s">
        <v>290</v>
      </c>
      <c r="AT4" s="3" t="s">
        <v>207</v>
      </c>
      <c r="AU4" s="3" t="s">
        <v>291</v>
      </c>
      <c r="AV4" s="3" t="s">
        <v>292</v>
      </c>
      <c r="AW4" s="38" t="s">
        <v>293</v>
      </c>
      <c r="AX4" s="3" t="s">
        <v>287</v>
      </c>
      <c r="AY4" s="3" t="s">
        <v>288</v>
      </c>
      <c r="AZ4" s="3" t="s">
        <v>289</v>
      </c>
      <c r="BA4" s="3" t="s">
        <v>290</v>
      </c>
      <c r="BB4" s="3" t="s">
        <v>207</v>
      </c>
      <c r="BC4" s="3" t="s">
        <v>291</v>
      </c>
      <c r="BD4" s="3" t="s">
        <v>292</v>
      </c>
      <c r="BE4" s="38" t="s">
        <v>293</v>
      </c>
      <c r="BF4" s="3" t="s">
        <v>287</v>
      </c>
      <c r="BG4" s="3" t="s">
        <v>288</v>
      </c>
      <c r="BH4" s="3" t="s">
        <v>289</v>
      </c>
      <c r="BI4" s="3" t="s">
        <v>290</v>
      </c>
      <c r="BJ4" s="3" t="s">
        <v>207</v>
      </c>
      <c r="BK4" s="3" t="s">
        <v>291</v>
      </c>
      <c r="BL4" s="3" t="s">
        <v>292</v>
      </c>
      <c r="BM4" s="38" t="s">
        <v>293</v>
      </c>
      <c r="BN4" s="3" t="s">
        <v>287</v>
      </c>
      <c r="BO4" s="3" t="s">
        <v>288</v>
      </c>
      <c r="BP4" s="3" t="s">
        <v>289</v>
      </c>
      <c r="BQ4" s="3" t="s">
        <v>290</v>
      </c>
      <c r="BR4" s="3" t="s">
        <v>207</v>
      </c>
      <c r="BS4" s="3" t="s">
        <v>291</v>
      </c>
      <c r="BT4" s="3" t="s">
        <v>292</v>
      </c>
      <c r="BU4" s="38" t="s">
        <v>293</v>
      </c>
      <c r="BV4" s="3" t="s">
        <v>287</v>
      </c>
      <c r="BW4" s="3" t="s">
        <v>288</v>
      </c>
      <c r="BX4" s="3" t="s">
        <v>289</v>
      </c>
      <c r="BY4" s="3" t="s">
        <v>290</v>
      </c>
      <c r="BZ4" s="3" t="s">
        <v>207</v>
      </c>
      <c r="CA4" s="3" t="s">
        <v>291</v>
      </c>
      <c r="CB4" s="3" t="s">
        <v>292</v>
      </c>
      <c r="CC4" s="38" t="s">
        <v>293</v>
      </c>
      <c r="CD4" s="3" t="s">
        <v>287</v>
      </c>
      <c r="CE4" s="3" t="s">
        <v>288</v>
      </c>
      <c r="CF4" s="3" t="s">
        <v>289</v>
      </c>
      <c r="CG4" s="3" t="s">
        <v>290</v>
      </c>
      <c r="CH4" s="3" t="s">
        <v>207</v>
      </c>
      <c r="CI4" s="3" t="s">
        <v>291</v>
      </c>
      <c r="CJ4" s="3" t="s">
        <v>292</v>
      </c>
      <c r="CK4" s="38" t="s">
        <v>293</v>
      </c>
    </row>
    <row r="5" spans="1:89" ht="24" customHeight="1" x14ac:dyDescent="0.2">
      <c r="B5" s="1" t="s">
        <v>145</v>
      </c>
      <c r="C5" s="1" t="s">
        <v>228</v>
      </c>
      <c r="D5" s="1" t="s">
        <v>146</v>
      </c>
      <c r="E5" s="1" t="s">
        <v>294</v>
      </c>
      <c r="F5" s="1" t="s">
        <v>147</v>
      </c>
      <c r="G5" s="1" t="s">
        <v>148</v>
      </c>
      <c r="H5" s="1" t="s">
        <v>1086</v>
      </c>
      <c r="I5" s="37" t="s">
        <v>1087</v>
      </c>
      <c r="J5" s="1" t="s">
        <v>145</v>
      </c>
      <c r="K5" s="1" t="s">
        <v>228</v>
      </c>
      <c r="L5" s="1" t="s">
        <v>146</v>
      </c>
      <c r="M5" s="1" t="s">
        <v>294</v>
      </c>
      <c r="N5" s="1" t="s">
        <v>147</v>
      </c>
      <c r="O5" s="1" t="s">
        <v>148</v>
      </c>
      <c r="P5" s="1" t="s">
        <v>1086</v>
      </c>
      <c r="Q5" s="37" t="s">
        <v>1087</v>
      </c>
      <c r="R5" s="1" t="s">
        <v>145</v>
      </c>
      <c r="S5" s="1" t="s">
        <v>228</v>
      </c>
      <c r="T5" s="1" t="s">
        <v>146</v>
      </c>
      <c r="U5" s="1" t="s">
        <v>294</v>
      </c>
      <c r="V5" s="1" t="s">
        <v>147</v>
      </c>
      <c r="W5" s="1" t="s">
        <v>148</v>
      </c>
      <c r="X5" s="1" t="s">
        <v>1086</v>
      </c>
      <c r="Y5" s="37" t="s">
        <v>1087</v>
      </c>
      <c r="Z5" s="1" t="s">
        <v>145</v>
      </c>
      <c r="AA5" s="1" t="s">
        <v>228</v>
      </c>
      <c r="AB5" s="1" t="s">
        <v>146</v>
      </c>
      <c r="AC5" s="1" t="s">
        <v>294</v>
      </c>
      <c r="AD5" s="1" t="s">
        <v>147</v>
      </c>
      <c r="AE5" s="1" t="s">
        <v>148</v>
      </c>
      <c r="AF5" s="1" t="s">
        <v>1086</v>
      </c>
      <c r="AG5" s="37" t="s">
        <v>1087</v>
      </c>
      <c r="AH5" s="1" t="s">
        <v>145</v>
      </c>
      <c r="AI5" s="1" t="s">
        <v>228</v>
      </c>
      <c r="AJ5" s="1" t="s">
        <v>146</v>
      </c>
      <c r="AK5" s="1" t="s">
        <v>294</v>
      </c>
      <c r="AL5" s="1" t="s">
        <v>147</v>
      </c>
      <c r="AM5" s="1" t="s">
        <v>148</v>
      </c>
      <c r="AN5" s="1" t="s">
        <v>1086</v>
      </c>
      <c r="AO5" s="37" t="s">
        <v>1087</v>
      </c>
      <c r="AP5" s="1" t="s">
        <v>145</v>
      </c>
      <c r="AQ5" s="1" t="s">
        <v>228</v>
      </c>
      <c r="AR5" s="1" t="s">
        <v>146</v>
      </c>
      <c r="AS5" s="1" t="s">
        <v>294</v>
      </c>
      <c r="AT5" s="1" t="s">
        <v>147</v>
      </c>
      <c r="AU5" s="1" t="s">
        <v>148</v>
      </c>
      <c r="AV5" s="1" t="s">
        <v>1086</v>
      </c>
      <c r="AW5" s="37" t="s">
        <v>1087</v>
      </c>
      <c r="AX5" s="1" t="s">
        <v>145</v>
      </c>
      <c r="AY5" s="1" t="s">
        <v>228</v>
      </c>
      <c r="AZ5" s="1" t="s">
        <v>146</v>
      </c>
      <c r="BA5" s="1" t="s">
        <v>294</v>
      </c>
      <c r="BB5" s="1" t="s">
        <v>147</v>
      </c>
      <c r="BC5" s="1" t="s">
        <v>148</v>
      </c>
      <c r="BD5" s="1" t="s">
        <v>1086</v>
      </c>
      <c r="BE5" s="37" t="s">
        <v>1087</v>
      </c>
      <c r="BF5" s="1" t="s">
        <v>145</v>
      </c>
      <c r="BG5" s="1" t="s">
        <v>228</v>
      </c>
      <c r="BH5" s="1" t="s">
        <v>146</v>
      </c>
      <c r="BI5" s="1" t="s">
        <v>294</v>
      </c>
      <c r="BJ5" s="1" t="s">
        <v>147</v>
      </c>
      <c r="BK5" s="1" t="s">
        <v>148</v>
      </c>
      <c r="BL5" s="1" t="s">
        <v>1086</v>
      </c>
      <c r="BM5" s="37" t="s">
        <v>1087</v>
      </c>
      <c r="BN5" s="1" t="s">
        <v>145</v>
      </c>
      <c r="BO5" s="1" t="s">
        <v>228</v>
      </c>
      <c r="BP5" s="1" t="s">
        <v>146</v>
      </c>
      <c r="BQ5" s="1" t="s">
        <v>294</v>
      </c>
      <c r="BR5" s="1" t="s">
        <v>147</v>
      </c>
      <c r="BS5" s="1" t="s">
        <v>148</v>
      </c>
      <c r="BT5" s="1" t="s">
        <v>1086</v>
      </c>
      <c r="BU5" s="37" t="s">
        <v>1087</v>
      </c>
      <c r="BV5" s="1" t="s">
        <v>145</v>
      </c>
      <c r="BW5" s="1" t="s">
        <v>228</v>
      </c>
      <c r="BX5" s="1" t="s">
        <v>146</v>
      </c>
      <c r="BY5" s="1" t="s">
        <v>294</v>
      </c>
      <c r="BZ5" s="1" t="s">
        <v>147</v>
      </c>
      <c r="CA5" s="1" t="s">
        <v>148</v>
      </c>
      <c r="CB5" s="1" t="s">
        <v>1086</v>
      </c>
      <c r="CC5" s="37" t="s">
        <v>1087</v>
      </c>
      <c r="CD5" s="1" t="s">
        <v>145</v>
      </c>
      <c r="CE5" s="1" t="s">
        <v>228</v>
      </c>
      <c r="CF5" s="1" t="s">
        <v>146</v>
      </c>
      <c r="CG5" s="1" t="s">
        <v>294</v>
      </c>
      <c r="CH5" s="1" t="s">
        <v>147</v>
      </c>
      <c r="CI5" s="1" t="s">
        <v>148</v>
      </c>
      <c r="CJ5" s="1" t="s">
        <v>1086</v>
      </c>
      <c r="CK5" s="37" t="s">
        <v>1087</v>
      </c>
    </row>
    <row r="6" spans="1:89" x14ac:dyDescent="0.2">
      <c r="A6" s="1">
        <v>1981</v>
      </c>
      <c r="B6" s="6">
        <f>'1'!I6</f>
        <v>0.22855622692702268</v>
      </c>
      <c r="C6" s="6">
        <f>'1'!K6</f>
        <v>0.29016975267731054</v>
      </c>
      <c r="D6" s="6">
        <f>'2'!I6</f>
        <v>0.29564977295726375</v>
      </c>
      <c r="E6" s="6">
        <f>'2'!K6</f>
        <v>0.4228996971814053</v>
      </c>
      <c r="F6" s="6">
        <f>'3'!D6</f>
        <v>0.65072478891593244</v>
      </c>
      <c r="G6" s="6">
        <f>'8'!F5</f>
        <v>0.62595489699840745</v>
      </c>
      <c r="H6" s="6">
        <f>SUM(0.2*B6,0.1*D6,0.4*F6,0.3*G6)</f>
        <v>0.52335260734702616</v>
      </c>
      <c r="I6" s="225">
        <f>SUM(0.2*C6,0.1*E6,0.4*F6,0.3*G6)</f>
        <v>0.54840030491949787</v>
      </c>
      <c r="J6" s="6">
        <f>'1'!S6</f>
        <v>8.3333333333333301E-2</v>
      </c>
      <c r="K6" s="6">
        <f>'1'!U6</f>
        <v>8.333333333333362E-2</v>
      </c>
      <c r="L6" s="6">
        <f>'2'!S6</f>
        <v>0.20051081416394029</v>
      </c>
      <c r="M6" s="6">
        <f>'2'!U6</f>
        <v>0.29343759595670788</v>
      </c>
      <c r="N6" s="6">
        <f>'3'!G6</f>
        <v>0.42129949123814764</v>
      </c>
      <c r="O6" s="6">
        <f>'8'!K5</f>
        <v>0.38049438369190108</v>
      </c>
      <c r="P6" s="6">
        <f>SUM(0.2*J6,0.1*L6,0.4*N6,0.3*O6)</f>
        <v>0.31938585968589006</v>
      </c>
      <c r="Q6" s="225">
        <f>SUM(0.2*K6,0.1*M6,0.4*N6,0.3*O6)</f>
        <v>0.32867853786516688</v>
      </c>
      <c r="R6" s="6">
        <f>'1'!AC6</f>
        <v>0.19355243156938678</v>
      </c>
      <c r="S6" s="6">
        <f>'1'!AE6</f>
        <v>0.24421963853166387</v>
      </c>
      <c r="T6" s="6">
        <f>'2'!AC6</f>
        <v>9.4398603876853462E-2</v>
      </c>
      <c r="U6" s="6">
        <f>'2'!AE6</f>
        <v>0.10657905997884377</v>
      </c>
      <c r="V6" s="6">
        <f>'3'!J6</f>
        <v>0.45319909866921176</v>
      </c>
      <c r="W6" s="6">
        <f>'8'!P5</f>
        <v>0.39838076070079226</v>
      </c>
      <c r="X6" s="6">
        <f>SUM(0.2*R6,0.1*T6,0.4*V6,0.3*W6)</f>
        <v>0.34894421437948508</v>
      </c>
      <c r="Y6" s="225">
        <f>SUM(0.2*S6,0.1*U6,0.4*V6,0.3*W6)</f>
        <v>0.36029570138213957</v>
      </c>
      <c r="Z6" s="6">
        <f>'1'!AM6</f>
        <v>0.23635211378115314</v>
      </c>
      <c r="AA6" s="6">
        <f>'1'!AO6</f>
        <v>0.30011226916759648</v>
      </c>
      <c r="AB6" s="6">
        <f>'2'!AM6</f>
        <v>0.171071306275657</v>
      </c>
      <c r="AC6" s="6">
        <f>'2'!AO6</f>
        <v>0.24707646382656726</v>
      </c>
      <c r="AD6" s="6">
        <f>'3'!M6</f>
        <v>0.54139369959896888</v>
      </c>
      <c r="AE6" s="6">
        <f>'8'!U5</f>
        <v>0.55912567373291999</v>
      </c>
      <c r="AF6" s="6">
        <f>SUM(0.2*Z6,0.1*AB6,0.4*AD6,0.3*AE6)</f>
        <v>0.44867273534325985</v>
      </c>
      <c r="AG6" s="225">
        <f>SUM(0.2*AA6,0.1*AC6,0.4*AD6,0.3*AE6)</f>
        <v>0.4690252821756396</v>
      </c>
      <c r="AH6" s="6">
        <f>'1'!AW6</f>
        <v>0.10383773555147313</v>
      </c>
      <c r="AI6" s="6">
        <f>'1'!AY6</f>
        <v>0.11536603976361244</v>
      </c>
      <c r="AJ6" s="6">
        <f>'2'!AW6</f>
        <v>0.20692964729959917</v>
      </c>
      <c r="AK6" s="6">
        <f>'2'!AY6</f>
        <v>0.30309355904629071</v>
      </c>
      <c r="AL6" s="6">
        <f>'3'!P6</f>
        <v>0.37538223427129974</v>
      </c>
      <c r="AM6" s="6">
        <f>'8'!Z5</f>
        <v>0.50172860020936871</v>
      </c>
      <c r="AN6" s="6">
        <f>SUM(0.2*AH6,0.1*AJ6,0.4*AL6,0.3*AM6)</f>
        <v>0.34213198561158509</v>
      </c>
      <c r="AO6" s="225">
        <f>SUM(0.2*AI6,0.1*AK6,0.4*AL6,0.3*AM6)</f>
        <v>0.35405403762868209</v>
      </c>
      <c r="AP6" s="6">
        <f>'1'!BG6</f>
        <v>0.15469501490718091</v>
      </c>
      <c r="AQ6" s="6">
        <f>'1'!BI6</f>
        <v>0.19050890576694302</v>
      </c>
      <c r="AR6" s="6">
        <f>'2'!BG6</f>
        <v>0.20974520615025102</v>
      </c>
      <c r="AS6" s="6">
        <f>'2'!BI6</f>
        <v>0.30728119615423544</v>
      </c>
      <c r="AT6" s="6">
        <f>'3'!S6</f>
        <v>0.61495347835709069</v>
      </c>
      <c r="AU6" s="6">
        <f>'8'!AE5</f>
        <v>0.56685795313967458</v>
      </c>
      <c r="AV6" s="6">
        <f>SUM(0.2*AP6,0.1*AR6,0.4*AT6,0.3*AU6)</f>
        <v>0.46795230088119988</v>
      </c>
      <c r="AW6" s="225">
        <f>SUM(0.2*AQ6,0.1*AS6,0.4*AT6,0.3*AU6)</f>
        <v>0.48486867805355083</v>
      </c>
      <c r="AX6" s="6">
        <f>'1'!BQ6</f>
        <v>0.22700111072672866</v>
      </c>
      <c r="AY6" s="6">
        <f>'1'!BS6</f>
        <v>0.28817411170784407</v>
      </c>
      <c r="AZ6" s="6">
        <f>'2'!BQ6</f>
        <v>0.27124185497371467</v>
      </c>
      <c r="BA6" s="6">
        <f>'2'!BS6</f>
        <v>0.39222035298893454</v>
      </c>
      <c r="BB6" s="6">
        <f>'3'!V6</f>
        <v>0.7571122641928768</v>
      </c>
      <c r="BC6" s="6">
        <f>'8'!AJ5</f>
        <v>0.67365375622020385</v>
      </c>
      <c r="BD6" s="6">
        <f>SUM(0.2*AX6,0.1*AZ6,0.4*BB6,0.3*BC6)</f>
        <v>0.57746544018592905</v>
      </c>
      <c r="BE6" s="225">
        <f>SUM(0.2*AY6,0.1*BA6,0.4*BB6,0.3*BC6)</f>
        <v>0.60179789018367413</v>
      </c>
      <c r="BF6" s="6">
        <f>'1'!CA6</f>
        <v>0.19364386041116829</v>
      </c>
      <c r="BG6" s="6">
        <f>'1'!CC6</f>
        <v>0.24434255500133914</v>
      </c>
      <c r="BH6" s="6">
        <f>'2'!CA6</f>
        <v>0.30673406073914156</v>
      </c>
      <c r="BI6" s="6">
        <f>'2'!CC6</f>
        <v>0.43633728544058742</v>
      </c>
      <c r="BJ6" s="6">
        <f>'3'!Y6</f>
        <v>0.60661143942591811</v>
      </c>
      <c r="BK6" s="6">
        <f>'8'!AO5</f>
        <v>0.60457915712560439</v>
      </c>
      <c r="BL6" s="6">
        <f>SUM(0.2*BF6,0.1*BH6,0.4*BJ6,0.3*BK6)</f>
        <v>0.49342050106419633</v>
      </c>
      <c r="BM6" s="225">
        <f>SUM(0.2*BG6,0.1*BI6,0.4*BJ6,0.3*BK6)</f>
        <v>0.5165205624523751</v>
      </c>
      <c r="BN6" s="6">
        <f>'1'!CK6</f>
        <v>0.24342414883091687</v>
      </c>
      <c r="BO6" s="6">
        <f>'1'!CM6</f>
        <v>0.30904383423621173</v>
      </c>
      <c r="BP6" s="6">
        <f>'2'!CK6</f>
        <v>0.39263875713973423</v>
      </c>
      <c r="BQ6" s="6">
        <f>'2'!CM6</f>
        <v>0.53149725559357086</v>
      </c>
      <c r="BR6" s="6">
        <f>'3'!AB6</f>
        <v>0.41999611782036317</v>
      </c>
      <c r="BS6" s="6">
        <f>'8'!AT5</f>
        <v>0.71066294543826092</v>
      </c>
      <c r="BT6" s="6">
        <f>SUM(0.2*BN6,0.1*BP6,0.4*BR6,0.3*BS6)</f>
        <v>0.46914603623978035</v>
      </c>
      <c r="BU6" s="225">
        <f>SUM(0.2*BO6,0.1*BQ6,0.4*BR6,0.3*BS6)</f>
        <v>0.49615582316622298</v>
      </c>
      <c r="BV6" s="6">
        <f>'1'!CU6</f>
        <v>0.37154969145191169</v>
      </c>
      <c r="BW6" s="6">
        <f>'1'!CW6</f>
        <v>0.45799834761365654</v>
      </c>
      <c r="BX6" s="6">
        <f>'2'!CU6</f>
        <v>0.75711062456486744</v>
      </c>
      <c r="BY6" s="6">
        <f>'2'!CW6</f>
        <v>0.82290106045897293</v>
      </c>
      <c r="BZ6" s="6">
        <f>'3'!AE6</f>
        <v>0.71003453496516822</v>
      </c>
      <c r="CA6" s="6">
        <f>'8'!AY5</f>
        <v>0.70559797367351884</v>
      </c>
      <c r="CB6" s="6">
        <f>SUM(0.2*BV6,0.1*BX6,0.4*BZ6,0.3*CA6)</f>
        <v>0.64571420683499203</v>
      </c>
      <c r="CC6" s="225">
        <f>SUM(0.2*BW6,0.1*BY6,0.4*BZ6,0.3*CA6)</f>
        <v>0.66958298165675156</v>
      </c>
      <c r="CD6" s="6">
        <f>'1'!DE6</f>
        <v>0.32003882210631091</v>
      </c>
      <c r="CE6" s="6">
        <f>'1'!DG6</f>
        <v>0.40084755507281628</v>
      </c>
      <c r="CF6" s="6">
        <f>'2'!DE6</f>
        <v>0.29230393432824525</v>
      </c>
      <c r="CG6" s="6">
        <f>'2'!DG6</f>
        <v>0.41878451976792364</v>
      </c>
      <c r="CH6" s="6">
        <f>'3'!AH6</f>
        <v>0.68714473657084385</v>
      </c>
      <c r="CI6" s="6">
        <f>'8'!BD5</f>
        <v>0.5924414995737588</v>
      </c>
      <c r="CJ6" s="6">
        <f>SUM(0.2*CD6,0.1*CF6,0.4*CH6,0.3*CI6)</f>
        <v>0.54582850235455194</v>
      </c>
      <c r="CK6" s="225">
        <f>SUM(0.2*CE6,0.1*CG6,0.4*CH6,0.3*CI6)</f>
        <v>0.57463830749182077</v>
      </c>
    </row>
    <row r="7" spans="1:89" x14ac:dyDescent="0.2">
      <c r="A7" s="1">
        <v>1982</v>
      </c>
      <c r="B7" s="6">
        <f>'1'!I7</f>
        <v>0.2099339810260123</v>
      </c>
      <c r="C7" s="6">
        <f>'1'!K7</f>
        <v>0.26599668162027623</v>
      </c>
      <c r="D7" s="6">
        <f>'2'!I7</f>
        <v>0.28198541270130134</v>
      </c>
      <c r="E7" s="6">
        <f>'2'!K7</f>
        <v>0.40591527466208865</v>
      </c>
      <c r="F7" s="6">
        <f>'3'!D7</f>
        <v>0.64627866205327489</v>
      </c>
      <c r="G7" s="6">
        <f>'8'!F6</f>
        <v>0.59191032274143607</v>
      </c>
      <c r="H7" s="6">
        <f t="shared" ref="H7:H35" si="0">SUM(0.2*B7,0.1*D7,0.4*F7,0.3*G7)</f>
        <v>0.50626989911907339</v>
      </c>
      <c r="I7" s="225">
        <f t="shared" ref="I7:I35" si="1">SUM(0.2*C7,0.1*E7,0.4*F7,0.3*G7)</f>
        <v>0.5298754254340049</v>
      </c>
      <c r="J7" s="6">
        <f>'1'!S7</f>
        <v>8.576411313269626E-2</v>
      </c>
      <c r="K7" s="6">
        <f>'1'!U7</f>
        <v>8.7186822236021089E-2</v>
      </c>
      <c r="L7" s="6">
        <f>'2'!S7</f>
        <v>0.18783087017981101</v>
      </c>
      <c r="M7" s="6">
        <f>'2'!U7</f>
        <v>0.27390061304506685</v>
      </c>
      <c r="N7" s="6">
        <f>'3'!G7</f>
        <v>0.38102361691188397</v>
      </c>
      <c r="O7" s="6">
        <f>'8'!K6</f>
        <v>0.3803095512686146</v>
      </c>
      <c r="P7" s="6">
        <f t="shared" ref="P7:P35" si="2">SUM(0.2*J7,0.1*L7,0.4*N7,0.3*O7)</f>
        <v>0.30243822178985835</v>
      </c>
      <c r="Q7" s="225">
        <f t="shared" ref="Q7:Q35" si="3">SUM(0.2*K7,0.1*M7,0.4*N7,0.3*O7)</f>
        <v>0.31132973789704887</v>
      </c>
      <c r="R7" s="6">
        <f>'1'!AC7</f>
        <v>0.16916993190547638</v>
      </c>
      <c r="S7" s="6">
        <f>'1'!AE7</f>
        <v>0.21086796659675036</v>
      </c>
      <c r="T7" s="6">
        <f>'2'!AC7</f>
        <v>9.408328171951863E-2</v>
      </c>
      <c r="U7" s="6">
        <f>'2'!AE7</f>
        <v>0.10592877921836535</v>
      </c>
      <c r="V7" s="6">
        <f>'3'!J7</f>
        <v>0.5813585419400864</v>
      </c>
      <c r="W7" s="6">
        <f>'8'!P6</f>
        <v>0.45848296831831586</v>
      </c>
      <c r="X7" s="6">
        <f t="shared" ref="X7:X35" si="4">SUM(0.2*R7,0.1*T7,0.4*V7,0.3*W7)</f>
        <v>0.41333062182457647</v>
      </c>
      <c r="Y7" s="225">
        <f t="shared" ref="Y7:Y35" si="5">SUM(0.2*S7,0.1*U7,0.4*V7,0.3*W7)</f>
        <v>0.42285477851271591</v>
      </c>
      <c r="Z7" s="6">
        <f>'1'!AM7</f>
        <v>0.22052210377858314</v>
      </c>
      <c r="AA7" s="6">
        <f>'1'!AO7</f>
        <v>0.27981505505463489</v>
      </c>
      <c r="AB7" s="6">
        <f>'2'!AM7</f>
        <v>0.16225883117587694</v>
      </c>
      <c r="AC7" s="6">
        <f>'2'!AO7</f>
        <v>0.23248288245701082</v>
      </c>
      <c r="AD7" s="6">
        <f>'3'!M7</f>
        <v>0.53433471882332306</v>
      </c>
      <c r="AE7" s="6">
        <f>'8'!U6</f>
        <v>0.5758799188002075</v>
      </c>
      <c r="AF7" s="6">
        <f t="shared" ref="AF7:AF35" si="6">SUM(0.2*Z7,0.1*AB7,0.4*AD7,0.3*AE7)</f>
        <v>0.44682816704269579</v>
      </c>
      <c r="AG7" s="225">
        <f t="shared" ref="AG7:AG35" si="7">SUM(0.2*AA7,0.1*AC7,0.4*AD7,0.3*AE7)</f>
        <v>0.46570916242601951</v>
      </c>
      <c r="AH7" s="6">
        <f>'1'!AW7</f>
        <v>0.11636718437959574</v>
      </c>
      <c r="AI7" s="6">
        <f>'1'!AY7</f>
        <v>0.13442903889005384</v>
      </c>
      <c r="AJ7" s="6">
        <f>'2'!AW7</f>
        <v>0.19032654655500889</v>
      </c>
      <c r="AK7" s="6">
        <f>'2'!AY7</f>
        <v>0.27779578496921392</v>
      </c>
      <c r="AL7" s="6">
        <f>'3'!P7</f>
        <v>0.38241103058605641</v>
      </c>
      <c r="AM7" s="6">
        <f>'8'!Z6</f>
        <v>0.4592386021471625</v>
      </c>
      <c r="AN7" s="6">
        <f t="shared" ref="AN7:AN35" si="8">SUM(0.2*AH7,0.1*AJ7,0.4*AL7,0.3*AM7)</f>
        <v>0.33304208440999139</v>
      </c>
      <c r="AO7" s="225">
        <f t="shared" ref="AO7:AO35" si="9">SUM(0.2*AI7,0.1*AK7,0.4*AL7,0.3*AM7)</f>
        <v>0.3454013791535035</v>
      </c>
      <c r="AP7" s="6">
        <f>'1'!BG7</f>
        <v>0.13612986867887911</v>
      </c>
      <c r="AQ7" s="6">
        <f>'1'!BI7</f>
        <v>0.16375183111253819</v>
      </c>
      <c r="AR7" s="6">
        <f>'2'!BG7</f>
        <v>0.20545007112931893</v>
      </c>
      <c r="AS7" s="6">
        <f>'2'!BI7</f>
        <v>0.3008813531070208</v>
      </c>
      <c r="AT7" s="6">
        <f>'3'!S7</f>
        <v>0.63820411894579843</v>
      </c>
      <c r="AU7" s="6">
        <f>'8'!AE6</f>
        <v>0.55724792499540998</v>
      </c>
      <c r="AV7" s="6">
        <f t="shared" ref="AV7:AV35" si="10">SUM(0.2*AP7,0.1*AR7,0.4*AT7,0.3*AU7)</f>
        <v>0.47022700592565014</v>
      </c>
      <c r="AW7" s="225">
        <f t="shared" ref="AW7:AW35" si="11">SUM(0.2*AQ7,0.1*AS7,0.4*AT7,0.3*AU7)</f>
        <v>0.48529452661015204</v>
      </c>
      <c r="AX7" s="6">
        <f>'1'!BQ7</f>
        <v>0.21010471566556452</v>
      </c>
      <c r="AY7" s="6">
        <f>'1'!BS7</f>
        <v>0.26622108165240477</v>
      </c>
      <c r="AZ7" s="6">
        <f>'2'!BQ7</f>
        <v>0.26331815230825811</v>
      </c>
      <c r="BA7" s="6">
        <f>'2'!BS7</f>
        <v>0.38191875817353438</v>
      </c>
      <c r="BB7" s="6">
        <f>'3'!V7</f>
        <v>0.7374033775809552</v>
      </c>
      <c r="BC7" s="6">
        <f>'8'!AJ6</f>
        <v>0.62254807487626407</v>
      </c>
      <c r="BD7" s="6">
        <f t="shared" ref="BD7:BD35" si="12">SUM(0.2*AX7,0.1*AZ7,0.4*BB7,0.3*BC7)</f>
        <v>0.55007853185920008</v>
      </c>
      <c r="BE7" s="225">
        <f t="shared" ref="BE7:BE35" si="13">SUM(0.2*AY7,0.1*BA7,0.4*BB7,0.3*BC7)</f>
        <v>0.57316186564309568</v>
      </c>
      <c r="BF7" s="6">
        <f>'1'!CA7</f>
        <v>0.20784255942598032</v>
      </c>
      <c r="BG7" s="6">
        <f>'1'!CC7</f>
        <v>0.26324363953635949</v>
      </c>
      <c r="BH7" s="6">
        <f>'2'!CA7</f>
        <v>0.29075451945128789</v>
      </c>
      <c r="BI7" s="6">
        <f>'2'!CC7</f>
        <v>0.41686936756562093</v>
      </c>
      <c r="BJ7" s="6">
        <f>'3'!Y7</f>
        <v>0.63897389897284362</v>
      </c>
      <c r="BK7" s="6">
        <f>'8'!AO6</f>
        <v>0.61713976413925464</v>
      </c>
      <c r="BL7" s="6">
        <f t="shared" ref="BL7:BL35" si="14">SUM(0.2*BF7,0.1*BH7,0.4*BJ7,0.3*BK7)</f>
        <v>0.51137545266123874</v>
      </c>
      <c r="BM7" s="225">
        <f t="shared" ref="BM7:BM35" si="15">SUM(0.2*BG7,0.1*BI7,0.4*BJ7,0.3*BK7)</f>
        <v>0.53506715349474787</v>
      </c>
      <c r="BN7" s="6">
        <f>'1'!CK7</f>
        <v>0.21777414894255226</v>
      </c>
      <c r="BO7" s="6">
        <f>'1'!CM7</f>
        <v>0.27624772079340393</v>
      </c>
      <c r="BP7" s="6">
        <f>'2'!CK7</f>
        <v>0.38268404680910456</v>
      </c>
      <c r="BQ7" s="6">
        <f>'2'!CM7</f>
        <v>0.52120223971094404</v>
      </c>
      <c r="BR7" s="6">
        <f>'3'!AB7</f>
        <v>0.55197358212397629</v>
      </c>
      <c r="BS7" s="6">
        <f>'8'!AT6</f>
        <v>0.75045910657978931</v>
      </c>
      <c r="BT7" s="6">
        <f t="shared" ref="BT7:BT35" si="16">SUM(0.2*BN7,0.1*BP7,0.4*BR7,0.3*BS7)</f>
        <v>0.5277503992929482</v>
      </c>
      <c r="BU7" s="225">
        <f t="shared" ref="BU7:BU35" si="17">SUM(0.2*BO7,0.1*BQ7,0.4*BR7,0.3*BS7)</f>
        <v>0.5532969329533024</v>
      </c>
      <c r="BV7" s="6">
        <f>'1'!CU7</f>
        <v>0.34960238516999886</v>
      </c>
      <c r="BW7" s="6">
        <f>'1'!CW7</f>
        <v>0.43406068972667855</v>
      </c>
      <c r="BX7" s="6">
        <f>'2'!CU7</f>
        <v>0.72008214577601226</v>
      </c>
      <c r="BY7" s="6">
        <f>'2'!CW7</f>
        <v>0.79890840597417967</v>
      </c>
      <c r="BZ7" s="6">
        <f>'3'!AE7</f>
        <v>0.72570209450219292</v>
      </c>
      <c r="CA7" s="6">
        <f>'8'!AY6</f>
        <v>0.63845936057316943</v>
      </c>
      <c r="CB7" s="6">
        <f t="shared" ref="CB7:CB35" si="18">SUM(0.2*BV7,0.1*BX7,0.4*BZ7,0.3*CA7)</f>
        <v>0.62374733758442891</v>
      </c>
      <c r="CC7" s="225">
        <f t="shared" ref="CC7:CC35" si="19">SUM(0.2*BW7,0.1*BY7,0.4*BZ7,0.3*CA7)</f>
        <v>0.6485216245155816</v>
      </c>
      <c r="CD7" s="6">
        <f>'1'!DE7</f>
        <v>0.27078129934780187</v>
      </c>
      <c r="CE7" s="6">
        <f>'1'!DG7</f>
        <v>0.34283611392794583</v>
      </c>
      <c r="CF7" s="6">
        <f>'2'!DE7</f>
        <v>0.27284072135891796</v>
      </c>
      <c r="CG7" s="6">
        <f>'2'!DG7</f>
        <v>0.39427806311188218</v>
      </c>
      <c r="CH7" s="6">
        <f>'3'!AH7</f>
        <v>0.59448454118723393</v>
      </c>
      <c r="CI7" s="6">
        <f>'8'!BD6</f>
        <v>0.53485031364528945</v>
      </c>
      <c r="CJ7" s="6">
        <f t="shared" ref="CJ7:CJ35" si="20">SUM(0.2*CD7,0.1*CF7,0.4*CH7,0.3*CI7)</f>
        <v>0.47968924257393258</v>
      </c>
      <c r="CK7" s="225">
        <f t="shared" ref="CK7:CK35" si="21">SUM(0.2*CE7,0.1*CG7,0.4*CH7,0.3*CI7)</f>
        <v>0.50624393966525782</v>
      </c>
    </row>
    <row r="8" spans="1:89" x14ac:dyDescent="0.2">
      <c r="A8" s="1">
        <v>1983</v>
      </c>
      <c r="B8" s="6">
        <f>'1'!I8</f>
        <v>0.21891686840267188</v>
      </c>
      <c r="C8" s="6">
        <f>'1'!K8</f>
        <v>0.27773277635273891</v>
      </c>
      <c r="D8" s="6">
        <f>'2'!I8</f>
        <v>0.28456708024175076</v>
      </c>
      <c r="E8" s="6">
        <f>'2'!K8</f>
        <v>0.4091607388270404</v>
      </c>
      <c r="F8" s="6">
        <f>'3'!D8</f>
        <v>0.62824081680858057</v>
      </c>
      <c r="G8" s="6">
        <f>'8'!F7</f>
        <v>0.5674325610182489</v>
      </c>
      <c r="H8" s="6">
        <f t="shared" si="0"/>
        <v>0.49376617673361634</v>
      </c>
      <c r="I8" s="225">
        <f t="shared" si="1"/>
        <v>0.51798872418215869</v>
      </c>
      <c r="J8" s="6">
        <f>'1'!S8</f>
        <v>0.10280492796075918</v>
      </c>
      <c r="K8" s="6">
        <f>'1'!U8</f>
        <v>0.11377773550713685</v>
      </c>
      <c r="L8" s="6">
        <f>'2'!S8</f>
        <v>0.18029366667522784</v>
      </c>
      <c r="M8" s="6">
        <f>'2'!U8</f>
        <v>0.2619831545176991</v>
      </c>
      <c r="N8" s="6">
        <f>'3'!G8</f>
        <v>0.22352961868580279</v>
      </c>
      <c r="O8" s="6">
        <f>'8'!K7</f>
        <v>0.29444442592226522</v>
      </c>
      <c r="P8" s="6">
        <f t="shared" si="2"/>
        <v>0.21633552751067531</v>
      </c>
      <c r="Q8" s="225">
        <f t="shared" si="3"/>
        <v>0.22669903780419798</v>
      </c>
      <c r="R8" s="6">
        <f>'1'!AC8</f>
        <v>0.17608864114069475</v>
      </c>
      <c r="S8" s="6">
        <f>'1'!AE8</f>
        <v>0.22044948340131162</v>
      </c>
      <c r="T8" s="6">
        <f>'2'!AC8</f>
        <v>8.9376714697314744E-2</v>
      </c>
      <c r="U8" s="6">
        <f>'2'!AE8</f>
        <v>9.6139053347163383E-2</v>
      </c>
      <c r="V8" s="6">
        <f>'3'!J8</f>
        <v>0.6880739475007781</v>
      </c>
      <c r="W8" s="6">
        <f>'8'!P7</f>
        <v>0.52607768938568011</v>
      </c>
      <c r="X8" s="6">
        <f t="shared" si="4"/>
        <v>0.47720828551388572</v>
      </c>
      <c r="Y8" s="225">
        <f t="shared" si="5"/>
        <v>0.48675668783099391</v>
      </c>
      <c r="Z8" s="6">
        <f>'1'!AM8</f>
        <v>0.21562112312133219</v>
      </c>
      <c r="AA8" s="6">
        <f>'1'!AO8</f>
        <v>0.27344346513470213</v>
      </c>
      <c r="AB8" s="6">
        <f>'2'!AM8</f>
        <v>0.15779494135760472</v>
      </c>
      <c r="AC8" s="6">
        <f>'2'!AO8</f>
        <v>0.22495492669246742</v>
      </c>
      <c r="AD8" s="6">
        <f>'3'!M8</f>
        <v>0.5728518599705501</v>
      </c>
      <c r="AE8" s="6">
        <f>'8'!U7</f>
        <v>0.56440829791004155</v>
      </c>
      <c r="AF8" s="6">
        <f t="shared" si="6"/>
        <v>0.45736695212125944</v>
      </c>
      <c r="AG8" s="225">
        <f t="shared" si="7"/>
        <v>0.4756474190574197</v>
      </c>
      <c r="AH8" s="6">
        <f>'1'!AW8</f>
        <v>0.13191197152421899</v>
      </c>
      <c r="AI8" s="6">
        <f>'1'!AY8</f>
        <v>0.15756791676011939</v>
      </c>
      <c r="AJ8" s="6">
        <f>'2'!AW8</f>
        <v>0.17865006814328241</v>
      </c>
      <c r="AK8" s="6">
        <f>'2'!AY8</f>
        <v>0.25935309451482313</v>
      </c>
      <c r="AL8" s="6">
        <f>'3'!P8</f>
        <v>0.32176351987016738</v>
      </c>
      <c r="AM8" s="6">
        <f>'8'!Z7</f>
        <v>0.38651343288977136</v>
      </c>
      <c r="AN8" s="6">
        <f t="shared" si="8"/>
        <v>0.28890683893417035</v>
      </c>
      <c r="AO8" s="225">
        <f t="shared" si="9"/>
        <v>0.30210833061850451</v>
      </c>
      <c r="AP8" s="6">
        <f>'1'!BG8</f>
        <v>0.15445664914054213</v>
      </c>
      <c r="AQ8" s="6">
        <f>'1'!BI8</f>
        <v>0.19017002096164415</v>
      </c>
      <c r="AR8" s="6">
        <f>'2'!BG8</f>
        <v>0.20379822385173746</v>
      </c>
      <c r="AS8" s="6">
        <f>'2'!BI8</f>
        <v>0.29840203768433138</v>
      </c>
      <c r="AT8" s="6">
        <f>'3'!S8</f>
        <v>0.63916433540779893</v>
      </c>
      <c r="AU8" s="6">
        <f>'8'!AE7</f>
        <v>0.56548570606449444</v>
      </c>
      <c r="AV8" s="6">
        <f t="shared" si="10"/>
        <v>0.47658259819575011</v>
      </c>
      <c r="AW8" s="225">
        <f t="shared" si="11"/>
        <v>0.49318565394322988</v>
      </c>
      <c r="AX8" s="6">
        <f>'1'!BQ8</f>
        <v>0.2198678357781356</v>
      </c>
      <c r="AY8" s="6">
        <f>'1'!BS8</f>
        <v>0.27896689440113709</v>
      </c>
      <c r="AZ8" s="6">
        <f>'2'!BQ8</f>
        <v>0.25873879680957479</v>
      </c>
      <c r="BA8" s="6">
        <f>'2'!BS8</f>
        <v>0.37588466653241709</v>
      </c>
      <c r="BB8" s="6">
        <f>'3'!V8</f>
        <v>0.6997460881611699</v>
      </c>
      <c r="BC8" s="6">
        <f>'8'!AJ7</f>
        <v>0.58701614734613494</v>
      </c>
      <c r="BD8" s="6">
        <f t="shared" si="12"/>
        <v>0.52585072630489305</v>
      </c>
      <c r="BE8" s="225">
        <f t="shared" si="13"/>
        <v>0.54938512500177761</v>
      </c>
      <c r="BF8" s="6">
        <f>'1'!CA8</f>
        <v>0.21897811831832023</v>
      </c>
      <c r="BG8" s="6">
        <f>'1'!CC8</f>
        <v>0.27781231102081372</v>
      </c>
      <c r="BH8" s="6">
        <f>'2'!CA8</f>
        <v>0.28153215416718363</v>
      </c>
      <c r="BI8" s="6">
        <f>'2'!CC8</f>
        <v>0.40534368449809127</v>
      </c>
      <c r="BJ8" s="6">
        <f>'3'!Y8</f>
        <v>0.63301146756718729</v>
      </c>
      <c r="BK8" s="6">
        <f>'8'!AO7</f>
        <v>0.52863424002318049</v>
      </c>
      <c r="BL8" s="6">
        <f t="shared" si="14"/>
        <v>0.48374369811421147</v>
      </c>
      <c r="BM8" s="225">
        <f t="shared" si="15"/>
        <v>0.50789168968780096</v>
      </c>
      <c r="BN8" s="6">
        <f>'1'!CK8</f>
        <v>0.22107953948763392</v>
      </c>
      <c r="BO8" s="6">
        <f>'1'!CM8</f>
        <v>0.28053709932212995</v>
      </c>
      <c r="BP8" s="6">
        <f>'2'!CK8</f>
        <v>0.41621240773002438</v>
      </c>
      <c r="BQ8" s="6">
        <f>'2'!CM8</f>
        <v>0.55520403937316731</v>
      </c>
      <c r="BR8" s="6">
        <f>'3'!AB8</f>
        <v>0.55825948432648453</v>
      </c>
      <c r="BS8" s="6">
        <f>'8'!AT7</f>
        <v>0.73680882694052219</v>
      </c>
      <c r="BT8" s="6">
        <f t="shared" si="16"/>
        <v>0.53018359048327968</v>
      </c>
      <c r="BU8" s="225">
        <f t="shared" si="17"/>
        <v>0.55597426561449326</v>
      </c>
      <c r="BV8" s="6">
        <f>'1'!CU8</f>
        <v>0.35321180124220747</v>
      </c>
      <c r="BW8" s="6">
        <f>'1'!CW8</f>
        <v>0.43803846820573983</v>
      </c>
      <c r="BX8" s="6">
        <f>'2'!CU8</f>
        <v>0.80544827402279584</v>
      </c>
      <c r="BY8" s="6">
        <f>'2'!CW8</f>
        <v>0.85286257679070765</v>
      </c>
      <c r="BZ8" s="6">
        <f>'3'!AE8</f>
        <v>0.59956678188762991</v>
      </c>
      <c r="CA8" s="6">
        <f>'8'!AY7</f>
        <v>0.56538274168460279</v>
      </c>
      <c r="CB8" s="6">
        <f t="shared" si="18"/>
        <v>0.56062872291115384</v>
      </c>
      <c r="CC8" s="225">
        <f t="shared" si="19"/>
        <v>0.58233548658065148</v>
      </c>
      <c r="CD8" s="6">
        <f>'1'!DE8</f>
        <v>0.26385742606965473</v>
      </c>
      <c r="CE8" s="6">
        <f>'1'!DG8</f>
        <v>0.33439478543530721</v>
      </c>
      <c r="CF8" s="6">
        <f>'2'!DE8</f>
        <v>0.26698161769128126</v>
      </c>
      <c r="CG8" s="6">
        <f>'2'!DG8</f>
        <v>0.38670330366230415</v>
      </c>
      <c r="CH8" s="6">
        <f>'3'!AH8</f>
        <v>0.64937076867442678</v>
      </c>
      <c r="CI8" s="6">
        <f>'8'!BD7</f>
        <v>0.55382908720877622</v>
      </c>
      <c r="CJ8" s="6">
        <f t="shared" si="20"/>
        <v>0.50536668061546264</v>
      </c>
      <c r="CK8" s="225">
        <f t="shared" si="21"/>
        <v>0.53144632108569545</v>
      </c>
    </row>
    <row r="9" spans="1:89" x14ac:dyDescent="0.2">
      <c r="A9" s="1">
        <v>1984</v>
      </c>
      <c r="B9" s="6">
        <f>'1'!I9</f>
        <v>0.23749361818177853</v>
      </c>
      <c r="C9" s="6">
        <f>'1'!K9</f>
        <v>0.30155952983517825</v>
      </c>
      <c r="D9" s="6">
        <f>'2'!I9</f>
        <v>0.28045124753826811</v>
      </c>
      <c r="E9" s="6">
        <f>'2'!K9</f>
        <v>0.40397841670111811</v>
      </c>
      <c r="F9" s="6">
        <f>'3'!D9</f>
        <v>0.60038366838972657</v>
      </c>
      <c r="G9" s="6">
        <f>'8'!F8</f>
        <v>0.58602380078703631</v>
      </c>
      <c r="H9" s="6">
        <f t="shared" si="0"/>
        <v>0.49150445598218406</v>
      </c>
      <c r="I9" s="225">
        <f t="shared" si="1"/>
        <v>0.51667035522914895</v>
      </c>
      <c r="J9" s="6">
        <f>'1'!S9</f>
        <v>0.131387694763201</v>
      </c>
      <c r="K9" s="6">
        <f>'1'!U9</f>
        <v>0.15679649077775021</v>
      </c>
      <c r="L9" s="6">
        <f>'2'!S9</f>
        <v>0.18189933839720671</v>
      </c>
      <c r="M9" s="6">
        <f>'2'!U9</f>
        <v>0.26454159703113139</v>
      </c>
      <c r="N9" s="6">
        <f>'3'!G9</f>
        <v>0.30325804975297538</v>
      </c>
      <c r="O9" s="6">
        <f>'8'!K8</f>
        <v>0.42806555766894594</v>
      </c>
      <c r="P9" s="6">
        <f t="shared" si="2"/>
        <v>0.29419035999423482</v>
      </c>
      <c r="Q9" s="225">
        <f t="shared" si="3"/>
        <v>0.30753634506053712</v>
      </c>
      <c r="R9" s="6">
        <f>'1'!AC9</f>
        <v>0.20837555731157112</v>
      </c>
      <c r="S9" s="6">
        <f>'1'!AE9</f>
        <v>0.26394599737526775</v>
      </c>
      <c r="T9" s="6">
        <f>'2'!AC9</f>
        <v>8.7680046647793178E-2</v>
      </c>
      <c r="U9" s="6">
        <f>'2'!AE9</f>
        <v>9.2570988921706121E-2</v>
      </c>
      <c r="V9" s="6">
        <f>'3'!J9</f>
        <v>0.61833447223789395</v>
      </c>
      <c r="W9" s="6">
        <f>'8'!P8</f>
        <v>0.5497069727918662</v>
      </c>
      <c r="X9" s="6">
        <f t="shared" si="4"/>
        <v>0.46268899685981102</v>
      </c>
      <c r="Y9" s="225">
        <f t="shared" si="5"/>
        <v>0.47429217909994159</v>
      </c>
      <c r="Z9" s="6">
        <f>'1'!AM9</f>
        <v>0.25719424235011512</v>
      </c>
      <c r="AA9" s="6">
        <f>'1'!AO9</f>
        <v>0.32620094227284785</v>
      </c>
      <c r="AB9" s="6">
        <f>'2'!AM9</f>
        <v>0.15556529623708096</v>
      </c>
      <c r="AC9" s="6">
        <f>'2'!AO9</f>
        <v>0.22115967120339131</v>
      </c>
      <c r="AD9" s="6">
        <f>'3'!M9</f>
        <v>0.56256373412782568</v>
      </c>
      <c r="AE9" s="6">
        <f>'8'!U8</f>
        <v>0.53139573059602052</v>
      </c>
      <c r="AF9" s="6">
        <f t="shared" si="6"/>
        <v>0.45143959092366759</v>
      </c>
      <c r="AG9" s="225">
        <f t="shared" si="7"/>
        <v>0.47180036840484507</v>
      </c>
      <c r="AH9" s="6">
        <f>'1'!AW9</f>
        <v>0.16179211481987504</v>
      </c>
      <c r="AI9" s="6">
        <f>'1'!AY9</f>
        <v>0.20054470903084989</v>
      </c>
      <c r="AJ9" s="6">
        <f>'2'!AW9</f>
        <v>0.17286477207667914</v>
      </c>
      <c r="AK9" s="6">
        <f>'2'!AY9</f>
        <v>0.25000409442991206</v>
      </c>
      <c r="AL9" s="6">
        <f>'3'!P9</f>
        <v>0.40945515188987375</v>
      </c>
      <c r="AM9" s="6">
        <f>'8'!Z8</f>
        <v>0.45306236754045603</v>
      </c>
      <c r="AN9" s="6">
        <f t="shared" si="8"/>
        <v>0.34934567118972926</v>
      </c>
      <c r="AO9" s="225">
        <f t="shared" si="9"/>
        <v>0.36481012226724752</v>
      </c>
      <c r="AP9" s="6">
        <f>'1'!BG9</f>
        <v>0.17904426557921621</v>
      </c>
      <c r="AQ9" s="6">
        <f>'1'!BI9</f>
        <v>0.22451381019279562</v>
      </c>
      <c r="AR9" s="6">
        <f>'2'!BG9</f>
        <v>0.20420247986209655</v>
      </c>
      <c r="AS9" s="6">
        <f>'2'!BI9</f>
        <v>0.29900973367083145</v>
      </c>
      <c r="AT9" s="6">
        <f>'3'!S9</f>
        <v>0.57814907229584156</v>
      </c>
      <c r="AU9" s="6">
        <f>'8'!AE8</f>
        <v>0.58969516220265272</v>
      </c>
      <c r="AV9" s="6">
        <f t="shared" si="10"/>
        <v>0.46439727868118535</v>
      </c>
      <c r="AW9" s="225">
        <f t="shared" si="11"/>
        <v>0.48297191298477471</v>
      </c>
      <c r="AX9" s="6">
        <f>'1'!BQ9</f>
        <v>0.2414623246734042</v>
      </c>
      <c r="AY9" s="6">
        <f>'1'!BS9</f>
        <v>0.30657444115344601</v>
      </c>
      <c r="AZ9" s="6">
        <f>'2'!BQ9</f>
        <v>0.25651703685283289</v>
      </c>
      <c r="BA9" s="6">
        <f>'2'!BS9</f>
        <v>0.37293542131162222</v>
      </c>
      <c r="BB9" s="6">
        <f>'3'!V9</f>
        <v>0.70895355966813478</v>
      </c>
      <c r="BC9" s="6">
        <f>'8'!AJ8</f>
        <v>0.61546322103229911</v>
      </c>
      <c r="BD9" s="6">
        <f t="shared" si="12"/>
        <v>0.54216455879690773</v>
      </c>
      <c r="BE9" s="225">
        <f t="shared" si="13"/>
        <v>0.56682882053879502</v>
      </c>
      <c r="BF9" s="6">
        <f>'1'!CA9</f>
        <v>0.26180324782534647</v>
      </c>
      <c r="BG9" s="6">
        <f>'1'!CC9</f>
        <v>0.33187613528335425</v>
      </c>
      <c r="BH9" s="6">
        <f>'2'!CA9</f>
        <v>0.27451285036796258</v>
      </c>
      <c r="BI9" s="6">
        <f>'2'!CC9</f>
        <v>0.39642264481092865</v>
      </c>
      <c r="BJ9" s="6">
        <f>'3'!Y9</f>
        <v>0.56061805262417375</v>
      </c>
      <c r="BK9" s="6">
        <f>'8'!AO8</f>
        <v>0.625101237646004</v>
      </c>
      <c r="BL9" s="6">
        <f t="shared" si="14"/>
        <v>0.49158952694533631</v>
      </c>
      <c r="BM9" s="225">
        <f t="shared" si="15"/>
        <v>0.51779508388123441</v>
      </c>
      <c r="BN9" s="6">
        <f>'1'!CK9</f>
        <v>0.22500744087040594</v>
      </c>
      <c r="BO9" s="6">
        <f>'1'!CM9</f>
        <v>0.28560963294623609</v>
      </c>
      <c r="BP9" s="6">
        <f>'2'!CK9</f>
        <v>0.41297638877677512</v>
      </c>
      <c r="BQ9" s="6">
        <f>'2'!CM9</f>
        <v>0.55200390698243296</v>
      </c>
      <c r="BR9" s="6">
        <f>'3'!AB9</f>
        <v>0.41277339439646726</v>
      </c>
      <c r="BS9" s="6">
        <f>'8'!AT8</f>
        <v>0.68826674386632636</v>
      </c>
      <c r="BT9" s="6">
        <f t="shared" si="16"/>
        <v>0.4578885079702435</v>
      </c>
      <c r="BU9" s="225">
        <f t="shared" si="17"/>
        <v>0.48391169820597535</v>
      </c>
      <c r="BV9" s="6">
        <f>'1'!CU9</f>
        <v>0.34868719016706567</v>
      </c>
      <c r="BW9" s="6">
        <f>'1'!CW9</f>
        <v>0.43304948184004821</v>
      </c>
      <c r="BX9" s="6">
        <f>'2'!CU9</f>
        <v>0.73381512469172816</v>
      </c>
      <c r="BY9" s="6">
        <f>'2'!CW9</f>
        <v>0.80791741104735526</v>
      </c>
      <c r="BZ9" s="6">
        <f>'3'!AE9</f>
        <v>0.54125240949778541</v>
      </c>
      <c r="CA9" s="6">
        <f>'8'!AY8</f>
        <v>0.59282335999209967</v>
      </c>
      <c r="CB9" s="6">
        <f t="shared" si="18"/>
        <v>0.53746692229933002</v>
      </c>
      <c r="CC9" s="225">
        <f t="shared" si="19"/>
        <v>0.56174960926948925</v>
      </c>
      <c r="CD9" s="6">
        <f>'1'!DE9</f>
        <v>0.25941640856537362</v>
      </c>
      <c r="CE9" s="6">
        <f>'1'!DG9</f>
        <v>0.32894132343103899</v>
      </c>
      <c r="CF9" s="6">
        <f>'2'!DE9</f>
        <v>0.25639088058401693</v>
      </c>
      <c r="CG9" s="6">
        <f>'2'!DG9</f>
        <v>0.37276752735472957</v>
      </c>
      <c r="CH9" s="6">
        <f>'3'!AH9</f>
        <v>0.58704861535133601</v>
      </c>
      <c r="CI9" s="6">
        <f>'8'!BD8</f>
        <v>0.50126705365315782</v>
      </c>
      <c r="CJ9" s="6">
        <f t="shared" si="20"/>
        <v>0.46272193200795819</v>
      </c>
      <c r="CK9" s="225">
        <f t="shared" si="21"/>
        <v>0.4882645796581625</v>
      </c>
    </row>
    <row r="10" spans="1:89" x14ac:dyDescent="0.2">
      <c r="A10" s="1">
        <v>1985</v>
      </c>
      <c r="B10" s="6">
        <f>'1'!I10</f>
        <v>0.26271815140532839</v>
      </c>
      <c r="C10" s="6">
        <f>'1'!K10</f>
        <v>0.33299872060822727</v>
      </c>
      <c r="D10" s="6">
        <f>'2'!I10</f>
        <v>0.27470229473596847</v>
      </c>
      <c r="E10" s="6">
        <f>'2'!K10</f>
        <v>0.39666514000295899</v>
      </c>
      <c r="F10" s="6">
        <f>'3'!D10</f>
        <v>0.64450569216663001</v>
      </c>
      <c r="G10" s="6">
        <f>'8'!F9</f>
        <v>0.59497546033585713</v>
      </c>
      <c r="H10" s="6">
        <f t="shared" si="0"/>
        <v>0.51630877472207171</v>
      </c>
      <c r="I10" s="225">
        <f t="shared" si="1"/>
        <v>0.54256117308935048</v>
      </c>
      <c r="J10" s="6">
        <f>'1'!S10</f>
        <v>0.15951808805489884</v>
      </c>
      <c r="K10" s="6">
        <f>'1'!U10</f>
        <v>0.1973404252187729</v>
      </c>
      <c r="L10" s="6">
        <f>'2'!S10</f>
        <v>0.17794592843080842</v>
      </c>
      <c r="M10" s="6">
        <f>'2'!U10</f>
        <v>0.25822285487950708</v>
      </c>
      <c r="N10" s="6">
        <f>'3'!G10</f>
        <v>0.27915836660491916</v>
      </c>
      <c r="O10" s="6">
        <f>'8'!K9</f>
        <v>0.4384385505280925</v>
      </c>
      <c r="P10" s="6">
        <f t="shared" si="2"/>
        <v>0.29289312225445602</v>
      </c>
      <c r="Q10" s="225">
        <f t="shared" si="3"/>
        <v>0.30848528233210071</v>
      </c>
      <c r="R10" s="6">
        <f>'1'!AC10</f>
        <v>0.21645278254640563</v>
      </c>
      <c r="S10" s="6">
        <f>'1'!AE10</f>
        <v>0.2745276445290295</v>
      </c>
      <c r="T10" s="6">
        <f>'2'!AC10</f>
        <v>8.5554291336572968E-2</v>
      </c>
      <c r="U10" s="6">
        <f>'2'!AE10</f>
        <v>8.8070837881520037E-2</v>
      </c>
      <c r="V10" s="6">
        <f>'3'!J10</f>
        <v>0.68285603985098253</v>
      </c>
      <c r="W10" s="6">
        <f>'8'!P9</f>
        <v>0.51994226101213437</v>
      </c>
      <c r="X10" s="6">
        <f t="shared" si="4"/>
        <v>0.48097107988697174</v>
      </c>
      <c r="Y10" s="225">
        <f t="shared" si="5"/>
        <v>0.49283770693799123</v>
      </c>
      <c r="Z10" s="6">
        <f>'1'!AM10</f>
        <v>0.28703916942819913</v>
      </c>
      <c r="AA10" s="6">
        <f>'1'!AO10</f>
        <v>0.3623715253813421</v>
      </c>
      <c r="AB10" s="6">
        <f>'2'!AM10</f>
        <v>0.14902882941509762</v>
      </c>
      <c r="AC10" s="6">
        <f>'2'!AO10</f>
        <v>0.20989507778254923</v>
      </c>
      <c r="AD10" s="6">
        <f>'3'!M10</f>
        <v>0.57995594886475899</v>
      </c>
      <c r="AE10" s="6">
        <f>'8'!U9</f>
        <v>0.5193749268613872</v>
      </c>
      <c r="AF10" s="6">
        <f t="shared" si="6"/>
        <v>0.46010557443146938</v>
      </c>
      <c r="AG10" s="225">
        <f t="shared" si="7"/>
        <v>0.48125867045884307</v>
      </c>
      <c r="AH10" s="6">
        <f>'1'!AW10</f>
        <v>0.20443288681402019</v>
      </c>
      <c r="AI10" s="6">
        <f>'1'!AY10</f>
        <v>0.25873840588088665</v>
      </c>
      <c r="AJ10" s="6">
        <f>'2'!AW10</f>
        <v>0.16229966144323663</v>
      </c>
      <c r="AK10" s="6">
        <f>'2'!AY10</f>
        <v>0.23255131119534472</v>
      </c>
      <c r="AL10" s="6">
        <f>'3'!P10</f>
        <v>0.54141405956826394</v>
      </c>
      <c r="AM10" s="6">
        <f>'8'!Z9</f>
        <v>0.47408266936928972</v>
      </c>
      <c r="AN10" s="6">
        <f t="shared" si="8"/>
        <v>0.41590696814522021</v>
      </c>
      <c r="AO10" s="225">
        <f t="shared" si="9"/>
        <v>0.43379323693380434</v>
      </c>
      <c r="AP10" s="6">
        <f>'1'!BG10</f>
        <v>0.20901005668899877</v>
      </c>
      <c r="AQ10" s="6">
        <f>'1'!BI10</f>
        <v>0.26478144269365617</v>
      </c>
      <c r="AR10" s="6">
        <f>'2'!BG10</f>
        <v>0.20230496643520132</v>
      </c>
      <c r="AS10" s="6">
        <f>'2'!BI10</f>
        <v>0.29615203086466318</v>
      </c>
      <c r="AT10" s="6">
        <f>'3'!S10</f>
        <v>0.62790098499877445</v>
      </c>
      <c r="AU10" s="6">
        <f>'8'!AE9</f>
        <v>0.58638504904155075</v>
      </c>
      <c r="AV10" s="6">
        <f t="shared" si="10"/>
        <v>0.48910841669329486</v>
      </c>
      <c r="AW10" s="225">
        <f t="shared" si="11"/>
        <v>0.5096474003371726</v>
      </c>
      <c r="AX10" s="6">
        <f>'1'!BQ10</f>
        <v>0.26573102627312667</v>
      </c>
      <c r="AY10" s="6">
        <f>'1'!BS10</f>
        <v>0.33668630747810613</v>
      </c>
      <c r="AZ10" s="6">
        <f>'2'!BQ10</f>
        <v>0.25085628123314796</v>
      </c>
      <c r="BA10" s="6">
        <f>'2'!BS10</f>
        <v>0.36535589666762958</v>
      </c>
      <c r="BB10" s="6">
        <f>'3'!V10</f>
        <v>0.75583847513614577</v>
      </c>
      <c r="BC10" s="6">
        <f>'8'!AJ9</f>
        <v>0.63397812298252354</v>
      </c>
      <c r="BD10" s="6">
        <f t="shared" si="12"/>
        <v>0.57076066032715556</v>
      </c>
      <c r="BE10" s="225">
        <f t="shared" si="13"/>
        <v>0.59640167811159961</v>
      </c>
      <c r="BF10" s="6">
        <f>'1'!CA10</f>
        <v>0.29247278191993581</v>
      </c>
      <c r="BG10" s="6">
        <f>'1'!CC10</f>
        <v>0.36881332899651714</v>
      </c>
      <c r="BH10" s="6">
        <f>'2'!CA10</f>
        <v>0.26588357702928223</v>
      </c>
      <c r="BI10" s="6">
        <f>'2'!CC10</f>
        <v>0.38527318746178779</v>
      </c>
      <c r="BJ10" s="6">
        <f>'3'!Y10</f>
        <v>0.62645982833825808</v>
      </c>
      <c r="BK10" s="6">
        <f>'8'!AO9</f>
        <v>0.61249649448368748</v>
      </c>
      <c r="BL10" s="6">
        <f t="shared" si="14"/>
        <v>0.51941579376732494</v>
      </c>
      <c r="BM10" s="225">
        <f t="shared" si="15"/>
        <v>0.54662286422589168</v>
      </c>
      <c r="BN10" s="6">
        <f>'1'!CK10</f>
        <v>0.23130059020915603</v>
      </c>
      <c r="BO10" s="6">
        <f>'1'!CM10</f>
        <v>0.29368148540697336</v>
      </c>
      <c r="BP10" s="6">
        <f>'2'!CK10</f>
        <v>0.39001866604615526</v>
      </c>
      <c r="BQ10" s="6">
        <f>'2'!CM10</f>
        <v>0.52880443460543114</v>
      </c>
      <c r="BR10" s="6">
        <f>'3'!AB10</f>
        <v>0.34321872184089608</v>
      </c>
      <c r="BS10" s="6">
        <f>'8'!AT9</f>
        <v>0.65660005404788713</v>
      </c>
      <c r="BT10" s="6">
        <f t="shared" si="16"/>
        <v>0.41952948959717129</v>
      </c>
      <c r="BU10" s="225">
        <f t="shared" si="17"/>
        <v>0.44588424549266237</v>
      </c>
      <c r="BV10" s="6">
        <f>'1'!CU10</f>
        <v>0.37778820816518593</v>
      </c>
      <c r="BW10" s="6">
        <f>'1'!CW10</f>
        <v>0.46469560549459082</v>
      </c>
      <c r="BX10" s="6">
        <f>'2'!CU10</f>
        <v>0.66573584594233481</v>
      </c>
      <c r="BY10" s="6">
        <f>'2'!CW10</f>
        <v>0.761888075042365</v>
      </c>
      <c r="BZ10" s="6">
        <f>'3'!AE10</f>
        <v>0.68350355750848046</v>
      </c>
      <c r="CA10" s="6">
        <f>'8'!AY9</f>
        <v>0.63914352802636121</v>
      </c>
      <c r="CB10" s="6">
        <f t="shared" si="18"/>
        <v>0.6072757076385713</v>
      </c>
      <c r="CC10" s="225">
        <f t="shared" si="19"/>
        <v>0.63427241001445522</v>
      </c>
      <c r="CD10" s="6">
        <f>'1'!DE10</f>
        <v>0.27202005137146473</v>
      </c>
      <c r="CE10" s="6">
        <f>'1'!DG10</f>
        <v>0.34433859617395424</v>
      </c>
      <c r="CF10" s="6">
        <f>'2'!DE10</f>
        <v>0.25103979376628549</v>
      </c>
      <c r="CG10" s="6">
        <f>'2'!DG10</f>
        <v>0.36560309864560475</v>
      </c>
      <c r="CH10" s="6">
        <f>'3'!AH10</f>
        <v>0.56923402342974871</v>
      </c>
      <c r="CI10" s="6">
        <f>'8'!BD9</f>
        <v>0.50130487552833758</v>
      </c>
      <c r="CJ10" s="6">
        <f t="shared" si="20"/>
        <v>0.4575930616813223</v>
      </c>
      <c r="CK10" s="225">
        <f t="shared" si="21"/>
        <v>0.4835131011297521</v>
      </c>
    </row>
    <row r="11" spans="1:89" x14ac:dyDescent="0.2">
      <c r="A11" s="1">
        <v>1986</v>
      </c>
      <c r="B11" s="6">
        <f>'1'!I11</f>
        <v>0.28053679957334943</v>
      </c>
      <c r="C11" s="6">
        <f>'1'!K11</f>
        <v>0.3546056960498859</v>
      </c>
      <c r="D11" s="6">
        <f>'2'!I11</f>
        <v>0.2469597114431569</v>
      </c>
      <c r="E11" s="6">
        <f>'2'!K11</f>
        <v>0.36008315389211198</v>
      </c>
      <c r="F11" s="6">
        <f>'3'!D11</f>
        <v>0.66696778009917668</v>
      </c>
      <c r="G11" s="6">
        <f>'8'!F10</f>
        <v>0.59160653321331413</v>
      </c>
      <c r="H11" s="6">
        <f t="shared" si="0"/>
        <v>0.52507240306265057</v>
      </c>
      <c r="I11" s="225">
        <f t="shared" si="1"/>
        <v>0.5511985266028534</v>
      </c>
      <c r="J11" s="6">
        <f>'1'!S11</f>
        <v>0.18966706922477111</v>
      </c>
      <c r="K11" s="6">
        <f>'1'!U11</f>
        <v>0.23898165129519369</v>
      </c>
      <c r="L11" s="6">
        <f>'2'!S11</f>
        <v>0.1759973571019991</v>
      </c>
      <c r="M11" s="6">
        <f>'2'!U11</f>
        <v>0.25508414949274333</v>
      </c>
      <c r="N11" s="6">
        <f>'3'!G11</f>
        <v>0.35885576810398434</v>
      </c>
      <c r="O11" s="6">
        <f>'8'!K10</f>
        <v>0.5052925135506805</v>
      </c>
      <c r="P11" s="6">
        <f t="shared" si="2"/>
        <v>0.35066321086195201</v>
      </c>
      <c r="Q11" s="225">
        <f t="shared" si="3"/>
        <v>0.36843480651511096</v>
      </c>
      <c r="R11" s="6">
        <f>'1'!AC11</f>
        <v>0.22204959001710717</v>
      </c>
      <c r="S11" s="6">
        <f>'1'!AE11</f>
        <v>0.28179231499070556</v>
      </c>
      <c r="T11" s="6">
        <f>'2'!AC11</f>
        <v>8.3333333333333329E-2</v>
      </c>
      <c r="U11" s="6">
        <f>'2'!AE11</f>
        <v>8.3333333333333329E-2</v>
      </c>
      <c r="V11" s="6">
        <f>'3'!J11</f>
        <v>0.72463487439073659</v>
      </c>
      <c r="W11" s="6">
        <f>'8'!P10</f>
        <v>0.56433809639844013</v>
      </c>
      <c r="X11" s="6">
        <f t="shared" si="4"/>
        <v>0.5118986300125814</v>
      </c>
      <c r="Y11" s="225">
        <f t="shared" si="5"/>
        <v>0.52384717500730116</v>
      </c>
      <c r="Z11" s="6">
        <f>'1'!AM11</f>
        <v>0.30816402908639251</v>
      </c>
      <c r="AA11" s="6">
        <f>'1'!AO11</f>
        <v>0.38717817468268684</v>
      </c>
      <c r="AB11" s="6">
        <f>'2'!AM11</f>
        <v>0.14561640690054087</v>
      </c>
      <c r="AC11" s="6">
        <f>'2'!AO11</f>
        <v>0.20393040875415355</v>
      </c>
      <c r="AD11" s="6">
        <f>'3'!M11</f>
        <v>0.56915507689127109</v>
      </c>
      <c r="AE11" s="6">
        <f>'8'!U10</f>
        <v>0.47717205063583468</v>
      </c>
      <c r="AF11" s="6">
        <f t="shared" si="6"/>
        <v>0.44700809245459139</v>
      </c>
      <c r="AG11" s="225">
        <f t="shared" si="7"/>
        <v>0.46864232175921161</v>
      </c>
      <c r="AH11" s="6">
        <f>'1'!AW11</f>
        <v>0.23581659915980763</v>
      </c>
      <c r="AI11" s="6">
        <f>'1'!AY11</f>
        <v>0.29943256606684693</v>
      </c>
      <c r="AJ11" s="6">
        <f>'2'!AW11</f>
        <v>0.15801378651927847</v>
      </c>
      <c r="AK11" s="6">
        <f>'2'!AY11</f>
        <v>0.22532616817541151</v>
      </c>
      <c r="AL11" s="6">
        <f>'3'!P11</f>
        <v>0.57590487629672427</v>
      </c>
      <c r="AM11" s="6">
        <f>'8'!Z10</f>
        <v>0.47824832143951973</v>
      </c>
      <c r="AN11" s="6">
        <f t="shared" si="8"/>
        <v>0.43680114543443505</v>
      </c>
      <c r="AO11" s="225">
        <f t="shared" si="9"/>
        <v>0.45625557698145613</v>
      </c>
      <c r="AP11" s="6">
        <f>'1'!BG11</f>
        <v>0.23271644997180169</v>
      </c>
      <c r="AQ11" s="6">
        <f>'1'!BI11</f>
        <v>0.29548825690977515</v>
      </c>
      <c r="AR11" s="6">
        <f>'2'!BG11</f>
        <v>0.20151155900776005</v>
      </c>
      <c r="AS11" s="6">
        <f>'2'!BI11</f>
        <v>0.29495315007320766</v>
      </c>
      <c r="AT11" s="6">
        <f>'3'!S11</f>
        <v>0.62316287743792742</v>
      </c>
      <c r="AU11" s="6">
        <f>'8'!AE10</f>
        <v>0.57413308672018726</v>
      </c>
      <c r="AV11" s="6">
        <f t="shared" si="10"/>
        <v>0.48819952288636348</v>
      </c>
      <c r="AW11" s="225">
        <f t="shared" si="11"/>
        <v>0.51009804338050302</v>
      </c>
      <c r="AX11" s="6">
        <f>'1'!BQ11</f>
        <v>0.28644446875238477</v>
      </c>
      <c r="AY11" s="6">
        <f>'1'!BS11</f>
        <v>0.3616638612519058</v>
      </c>
      <c r="AZ11" s="6">
        <f>'2'!BQ11</f>
        <v>0.24812451257696225</v>
      </c>
      <c r="BA11" s="6">
        <f>'2'!BS11</f>
        <v>0.3616641259914592</v>
      </c>
      <c r="BB11" s="6">
        <f>'3'!V11</f>
        <v>0.78565515991368129</v>
      </c>
      <c r="BC11" s="6">
        <f>'8'!AJ10</f>
        <v>0.64009634443617569</v>
      </c>
      <c r="BD11" s="6">
        <f t="shared" si="12"/>
        <v>0.5883923123044984</v>
      </c>
      <c r="BE11" s="225">
        <f t="shared" si="13"/>
        <v>0.61479015214585231</v>
      </c>
      <c r="BF11" s="6">
        <f>'1'!CA11</f>
        <v>0.32243853966763097</v>
      </c>
      <c r="BG11" s="6">
        <f>'1'!CC11</f>
        <v>0.40358656338715954</v>
      </c>
      <c r="BH11" s="6">
        <f>'2'!CA11</f>
        <v>0.25998808377802124</v>
      </c>
      <c r="BI11" s="6">
        <f>'2'!CC11</f>
        <v>0.37753676032042072</v>
      </c>
      <c r="BJ11" s="6">
        <f>'3'!Y11</f>
        <v>0.59479210637399771</v>
      </c>
      <c r="BK11" s="6">
        <f>'8'!AO10</f>
        <v>0.5689580126018442</v>
      </c>
      <c r="BL11" s="6">
        <f t="shared" si="14"/>
        <v>0.49909076264148067</v>
      </c>
      <c r="BM11" s="225">
        <f t="shared" si="15"/>
        <v>0.52707523503962639</v>
      </c>
      <c r="BN11" s="6">
        <f>'1'!CK11</f>
        <v>0.25112829496437578</v>
      </c>
      <c r="BO11" s="6">
        <f>'1'!CM11</f>
        <v>0.31868053223136777</v>
      </c>
      <c r="BP11" s="6">
        <f>'2'!CK11</f>
        <v>0.28142526197820072</v>
      </c>
      <c r="BQ11" s="6">
        <f>'2'!CM11</f>
        <v>0.40520880784561558</v>
      </c>
      <c r="BR11" s="6">
        <f>'3'!AB11</f>
        <v>0.30956480658651231</v>
      </c>
      <c r="BS11" s="6">
        <f>'8'!AT10</f>
        <v>0.62433400530122474</v>
      </c>
      <c r="BT11" s="6">
        <f t="shared" si="16"/>
        <v>0.38949430941566759</v>
      </c>
      <c r="BU11" s="225">
        <f t="shared" si="17"/>
        <v>0.41538311145580747</v>
      </c>
      <c r="BV11" s="6">
        <f>'1'!CU11</f>
        <v>0.37545292006540409</v>
      </c>
      <c r="BW11" s="6">
        <f>'1'!CW11</f>
        <v>0.46219403601674403</v>
      </c>
      <c r="BX11" s="6">
        <f>'2'!CU11</f>
        <v>0.40076365302031441</v>
      </c>
      <c r="BY11" s="6">
        <f>'2'!CW11</f>
        <v>0.53977273015749105</v>
      </c>
      <c r="BZ11" s="6">
        <f>'3'!AE11</f>
        <v>0.68932519651925217</v>
      </c>
      <c r="CA11" s="6">
        <f>'8'!AY10</f>
        <v>0.63339886579498172</v>
      </c>
      <c r="CB11" s="6">
        <f t="shared" si="18"/>
        <v>0.58091668766130766</v>
      </c>
      <c r="CC11" s="225">
        <f t="shared" si="19"/>
        <v>0.61216581856529328</v>
      </c>
      <c r="CD11" s="6">
        <f>'1'!DE11</f>
        <v>0.2734014352371984</v>
      </c>
      <c r="CE11" s="6">
        <f>'1'!DG11</f>
        <v>0.34601132173952304</v>
      </c>
      <c r="CF11" s="6">
        <f>'2'!DE11</f>
        <v>0.25265125537517175</v>
      </c>
      <c r="CG11" s="6">
        <f>'2'!DG11</f>
        <v>0.36776952969813587</v>
      </c>
      <c r="CH11" s="6">
        <f>'3'!AH11</f>
        <v>0.65420351237994712</v>
      </c>
      <c r="CI11" s="6">
        <f>'8'!BD10</f>
        <v>0.5095419874540178</v>
      </c>
      <c r="CJ11" s="6">
        <f t="shared" si="20"/>
        <v>0.49448941377314104</v>
      </c>
      <c r="CK11" s="225">
        <f t="shared" si="21"/>
        <v>0.52052321850590233</v>
      </c>
    </row>
    <row r="12" spans="1:89" x14ac:dyDescent="0.2">
      <c r="A12" s="1">
        <v>1987</v>
      </c>
      <c r="B12" s="6">
        <f>'1'!I12</f>
        <v>0.30327182743935249</v>
      </c>
      <c r="C12" s="6">
        <f>'1'!K12</f>
        <v>0.38148981575216023</v>
      </c>
      <c r="D12" s="6">
        <f>'2'!I12</f>
        <v>0.25913971314212919</v>
      </c>
      <c r="E12" s="6">
        <f>'2'!K12</f>
        <v>0.37641533884595907</v>
      </c>
      <c r="F12" s="6">
        <f>'3'!D12</f>
        <v>0.67570911921157939</v>
      </c>
      <c r="G12" s="6">
        <f>'8'!F11</f>
        <v>0.5767917092181597</v>
      </c>
      <c r="H12" s="6">
        <f t="shared" si="0"/>
        <v>0.52988949725216306</v>
      </c>
      <c r="I12" s="225">
        <f t="shared" si="1"/>
        <v>0.55726065748510756</v>
      </c>
      <c r="J12" s="6">
        <f>'1'!S12</f>
        <v>0.20288739147399285</v>
      </c>
      <c r="K12" s="6">
        <f>'1'!U12</f>
        <v>0.2566893782104428</v>
      </c>
      <c r="L12" s="6">
        <f>'2'!S12</f>
        <v>0.18069639166940563</v>
      </c>
      <c r="M12" s="6">
        <f>'2'!U12</f>
        <v>0.26262585886488105</v>
      </c>
      <c r="N12" s="6">
        <f>'3'!G12</f>
        <v>0.36204309542633817</v>
      </c>
      <c r="O12" s="6">
        <f>'8'!K11</f>
        <v>0.45970239124164042</v>
      </c>
      <c r="P12" s="6">
        <f t="shared" si="2"/>
        <v>0.34137507300476655</v>
      </c>
      <c r="Q12" s="225">
        <f t="shared" si="3"/>
        <v>0.36032841707160401</v>
      </c>
      <c r="R12" s="6">
        <f>'1'!AC12</f>
        <v>0.25380850287414747</v>
      </c>
      <c r="S12" s="6">
        <f>'1'!AE12</f>
        <v>0.32201061761530686</v>
      </c>
      <c r="T12" s="6">
        <f>'2'!AC12</f>
        <v>8.614357391267799E-2</v>
      </c>
      <c r="U12" s="6">
        <f>'2'!AE12</f>
        <v>8.9321665735631425E-2</v>
      </c>
      <c r="V12" s="6">
        <f>'3'!J12</f>
        <v>0.68831874000137527</v>
      </c>
      <c r="W12" s="6">
        <f>'8'!P11</f>
        <v>0.56154920998826918</v>
      </c>
      <c r="X12" s="6">
        <f t="shared" si="4"/>
        <v>0.50316831696312814</v>
      </c>
      <c r="Y12" s="225">
        <f t="shared" si="5"/>
        <v>0.51712654909365541</v>
      </c>
      <c r="Z12" s="6">
        <f>'1'!AM12</f>
        <v>0.32911118924110361</v>
      </c>
      <c r="AA12" s="6">
        <f>'1'!AO12</f>
        <v>0.41116202469835716</v>
      </c>
      <c r="AB12" s="6">
        <f>'2'!AM12</f>
        <v>0.1481466291262441</v>
      </c>
      <c r="AC12" s="6">
        <f>'2'!AO12</f>
        <v>0.20835864851528807</v>
      </c>
      <c r="AD12" s="6">
        <f>'3'!M12</f>
        <v>0.60918908310198427</v>
      </c>
      <c r="AE12" s="6">
        <f>'8'!U11</f>
        <v>0.47827757845839414</v>
      </c>
      <c r="AF12" s="6">
        <f t="shared" si="6"/>
        <v>0.46779580753915706</v>
      </c>
      <c r="AG12" s="225">
        <f t="shared" si="7"/>
        <v>0.4902271765695122</v>
      </c>
      <c r="AH12" s="6">
        <f>'1'!AW12</f>
        <v>0.25309253774466051</v>
      </c>
      <c r="AI12" s="6">
        <f>'1'!AY12</f>
        <v>0.32112217493526718</v>
      </c>
      <c r="AJ12" s="6">
        <f>'2'!AW12</f>
        <v>0.17050312315272764</v>
      </c>
      <c r="AK12" s="6">
        <f>'2'!AY12</f>
        <v>0.24614602404277383</v>
      </c>
      <c r="AL12" s="6">
        <f>'3'!P12</f>
        <v>0.53870767741187464</v>
      </c>
      <c r="AM12" s="6">
        <f>'8'!Z11</f>
        <v>0.46901303393897592</v>
      </c>
      <c r="AN12" s="6">
        <f t="shared" si="8"/>
        <v>0.42385580101064751</v>
      </c>
      <c r="AO12" s="225">
        <f t="shared" si="9"/>
        <v>0.44502601853777346</v>
      </c>
      <c r="AP12" s="6">
        <f>'1'!BG12</f>
        <v>0.24319701655164222</v>
      </c>
      <c r="AQ12" s="6">
        <f>'1'!BI12</f>
        <v>0.30875826092870656</v>
      </c>
      <c r="AR12" s="6">
        <f>'2'!BG12</f>
        <v>0.20538290895781541</v>
      </c>
      <c r="AS12" s="6">
        <f>'2'!BI12</f>
        <v>0.30078074376631131</v>
      </c>
      <c r="AT12" s="6">
        <f>'3'!S12</f>
        <v>0.6052172990251774</v>
      </c>
      <c r="AU12" s="6">
        <f>'8'!AE11</f>
        <v>0.57009840078647545</v>
      </c>
      <c r="AV12" s="6">
        <f t="shared" si="10"/>
        <v>0.48229413405212362</v>
      </c>
      <c r="AW12" s="225">
        <f t="shared" si="11"/>
        <v>0.50494616640838608</v>
      </c>
      <c r="AX12" s="6">
        <f>'1'!BQ12</f>
        <v>0.31628201011650975</v>
      </c>
      <c r="AY12" s="6">
        <f>'1'!BS12</f>
        <v>0.39654389892570147</v>
      </c>
      <c r="AZ12" s="6">
        <f>'2'!BQ12</f>
        <v>0.25001958347364139</v>
      </c>
      <c r="BA12" s="6">
        <f>'2'!BS12</f>
        <v>0.36422754234957921</v>
      </c>
      <c r="BB12" s="6">
        <f>'3'!V12</f>
        <v>0.82145807914898994</v>
      </c>
      <c r="BC12" s="6">
        <f>'8'!AJ11</f>
        <v>0.63124554828587509</v>
      </c>
      <c r="BD12" s="6">
        <f t="shared" si="12"/>
        <v>0.60621525651602459</v>
      </c>
      <c r="BE12" s="225">
        <f t="shared" si="13"/>
        <v>0.63368843016545673</v>
      </c>
      <c r="BF12" s="6">
        <f>'1'!CA12</f>
        <v>0.33214269417866266</v>
      </c>
      <c r="BG12" s="6">
        <f>'1'!CC12</f>
        <v>0.41458414051185949</v>
      </c>
      <c r="BH12" s="6">
        <f>'2'!CA12</f>
        <v>0.2620199470010795</v>
      </c>
      <c r="BI12" s="6">
        <f>'2'!CC12</f>
        <v>0.38021421514305215</v>
      </c>
      <c r="BJ12" s="6">
        <f>'3'!Y12</f>
        <v>0.59420289855072495</v>
      </c>
      <c r="BK12" s="6">
        <f>'8'!AO11</f>
        <v>0.60204190624232412</v>
      </c>
      <c r="BL12" s="6">
        <f t="shared" si="14"/>
        <v>0.51092426482882769</v>
      </c>
      <c r="BM12" s="225">
        <f t="shared" si="15"/>
        <v>0.53923198090966429</v>
      </c>
      <c r="BN12" s="6">
        <f>'1'!CK12</f>
        <v>0.26249070973115873</v>
      </c>
      <c r="BO12" s="6">
        <f>'1'!CM12</f>
        <v>0.332719771985035</v>
      </c>
      <c r="BP12" s="6">
        <f>'2'!CK12</f>
        <v>0.31100878741733884</v>
      </c>
      <c r="BQ12" s="6">
        <f>'2'!CM12</f>
        <v>0.44144133177576489</v>
      </c>
      <c r="BR12" s="6">
        <f>'3'!AB12</f>
        <v>0.52123068755664548</v>
      </c>
      <c r="BS12" s="6">
        <f>'8'!AT11</f>
        <v>0.58390388725304254</v>
      </c>
      <c r="BT12" s="6">
        <f t="shared" si="16"/>
        <v>0.46726246188653664</v>
      </c>
      <c r="BU12" s="225">
        <f t="shared" si="17"/>
        <v>0.49435152877315447</v>
      </c>
      <c r="BV12" s="6">
        <f>'1'!CU12</f>
        <v>0.40125260982595606</v>
      </c>
      <c r="BW12" s="6">
        <f>'1'!CW12</f>
        <v>0.48947719351364138</v>
      </c>
      <c r="BX12" s="6">
        <f>'2'!CU12</f>
        <v>0.39280750507317419</v>
      </c>
      <c r="BY12" s="6">
        <f>'2'!CW12</f>
        <v>0.53167028005366723</v>
      </c>
      <c r="BZ12" s="6">
        <f>'3'!AE12</f>
        <v>0.61188153637233667</v>
      </c>
      <c r="CA12" s="6">
        <f>'8'!AY11</f>
        <v>0.60507579685428947</v>
      </c>
      <c r="CB12" s="6">
        <f t="shared" si="18"/>
        <v>0.54580662607773012</v>
      </c>
      <c r="CC12" s="225">
        <f t="shared" si="19"/>
        <v>0.57733782031331649</v>
      </c>
      <c r="CD12" s="6">
        <f>'1'!DE12</f>
        <v>0.30562473446733679</v>
      </c>
      <c r="CE12" s="6">
        <f>'1'!DG12</f>
        <v>0.38422982154136132</v>
      </c>
      <c r="CF12" s="6">
        <f>'2'!DE12</f>
        <v>0.27690427939284323</v>
      </c>
      <c r="CG12" s="6">
        <f>'2'!DG12</f>
        <v>0.39947668987784724</v>
      </c>
      <c r="CH12" s="6">
        <f>'3'!AH12</f>
        <v>0.65070715335181895</v>
      </c>
      <c r="CI12" s="6">
        <f>'8'!BD11</f>
        <v>0.49157674262393486</v>
      </c>
      <c r="CJ12" s="6">
        <f t="shared" si="20"/>
        <v>0.49657125896065973</v>
      </c>
      <c r="CK12" s="225">
        <f t="shared" si="21"/>
        <v>0.52454951742396505</v>
      </c>
    </row>
    <row r="13" spans="1:89" x14ac:dyDescent="0.2">
      <c r="A13" s="1">
        <v>1988</v>
      </c>
      <c r="B13" s="6">
        <f>'1'!I13</f>
        <v>0.32703786471938706</v>
      </c>
      <c r="C13" s="6">
        <f>'1'!K13</f>
        <v>0.40881454202664597</v>
      </c>
      <c r="D13" s="6">
        <f>'2'!I13</f>
        <v>0.25650235747220435</v>
      </c>
      <c r="E13" s="6">
        <f>'2'!K13</f>
        <v>0.3729158877681516</v>
      </c>
      <c r="F13" s="6">
        <f>'3'!D13</f>
        <v>0.69825030639158703</v>
      </c>
      <c r="G13" s="6">
        <f>'8'!F12</f>
        <v>0.6074736809107637</v>
      </c>
      <c r="H13" s="6">
        <f t="shared" si="0"/>
        <v>0.55260003552096182</v>
      </c>
      <c r="I13" s="225">
        <f t="shared" si="1"/>
        <v>0.58059672401200824</v>
      </c>
      <c r="J13" s="6">
        <f>'1'!S13</f>
        <v>0.23055930278589473</v>
      </c>
      <c r="K13" s="6">
        <f>'1'!U13</f>
        <v>0.29273418105633586</v>
      </c>
      <c r="L13" s="6">
        <f>'2'!S13</f>
        <v>0.19519990979213828</v>
      </c>
      <c r="M13" s="6">
        <f>'2'!U13</f>
        <v>0.28533085536392</v>
      </c>
      <c r="N13" s="6">
        <f>'3'!G13</f>
        <v>0.47551246760111487</v>
      </c>
      <c r="O13" s="6">
        <f>'8'!K12</f>
        <v>0.5341538462246912</v>
      </c>
      <c r="P13" s="6">
        <f t="shared" si="2"/>
        <v>0.41608299244424607</v>
      </c>
      <c r="Q13" s="225">
        <f t="shared" si="3"/>
        <v>0.43753106265551245</v>
      </c>
      <c r="R13" s="6">
        <f>'1'!AC13</f>
        <v>0.29986326625723081</v>
      </c>
      <c r="S13" s="6">
        <f>'1'!AE13</f>
        <v>0.3775066274454752</v>
      </c>
      <c r="T13" s="6">
        <f>'2'!AC13</f>
        <v>9.0560287750047944E-2</v>
      </c>
      <c r="U13" s="6">
        <f>'2'!AE13</f>
        <v>9.8615760692358292E-2</v>
      </c>
      <c r="V13" s="6">
        <f>'3'!J13</f>
        <v>0.70526519545274402</v>
      </c>
      <c r="W13" s="6">
        <f>'8'!P12</f>
        <v>0.57928089106943537</v>
      </c>
      <c r="X13" s="6">
        <f t="shared" si="4"/>
        <v>0.52491902752837916</v>
      </c>
      <c r="Y13" s="225">
        <f t="shared" si="5"/>
        <v>0.54125324706025912</v>
      </c>
      <c r="Z13" s="6">
        <f>'1'!AM13</f>
        <v>0.35659064466900353</v>
      </c>
      <c r="AA13" s="6">
        <f>'1'!AO13</f>
        <v>0.44174733908812425</v>
      </c>
      <c r="AB13" s="6">
        <f>'2'!AM13</f>
        <v>0.15710302608223381</v>
      </c>
      <c r="AC13" s="6">
        <f>'2'!AO13</f>
        <v>0.22377969330645628</v>
      </c>
      <c r="AD13" s="6">
        <f>'3'!M13</f>
        <v>0.66341280037068673</v>
      </c>
      <c r="AE13" s="6">
        <f>'8'!U12</f>
        <v>0.54535133864803387</v>
      </c>
      <c r="AF13" s="6">
        <f t="shared" si="6"/>
        <v>0.51599895328470891</v>
      </c>
      <c r="AG13" s="225">
        <f t="shared" si="7"/>
        <v>0.53969795889095529</v>
      </c>
      <c r="AH13" s="6">
        <f>'1'!AW13</f>
        <v>0.2703212278339383</v>
      </c>
      <c r="AI13" s="6">
        <f>'1'!AY13</f>
        <v>0.34227749680122116</v>
      </c>
      <c r="AJ13" s="6">
        <f>'2'!AW13</f>
        <v>0.19003153649959134</v>
      </c>
      <c r="AK13" s="6">
        <f>'2'!AY13</f>
        <v>0.27733663972279565</v>
      </c>
      <c r="AL13" s="6">
        <f>'3'!P13</f>
        <v>0.58933509731726574</v>
      </c>
      <c r="AM13" s="6">
        <f>'8'!Z12</f>
        <v>0.51514869211597791</v>
      </c>
      <c r="AN13" s="6">
        <f t="shared" si="8"/>
        <v>0.46334604577844651</v>
      </c>
      <c r="AO13" s="225">
        <f t="shared" si="9"/>
        <v>0.48646780989422345</v>
      </c>
      <c r="AP13" s="6">
        <f>'1'!BG13</f>
        <v>0.26420054023989048</v>
      </c>
      <c r="AQ13" s="6">
        <f>'1'!BI13</f>
        <v>0.33481484132588707</v>
      </c>
      <c r="AR13" s="6">
        <f>'2'!BG13</f>
        <v>0.2147945627454009</v>
      </c>
      <c r="AS13" s="6">
        <f>'2'!BI13</f>
        <v>0.31471979102230829</v>
      </c>
      <c r="AT13" s="6">
        <f>'3'!S13</f>
        <v>0.65879939788216246</v>
      </c>
      <c r="AU13" s="6">
        <f>'8'!AE12</f>
        <v>0.58645337718595758</v>
      </c>
      <c r="AV13" s="6">
        <f t="shared" si="10"/>
        <v>0.51377533663117048</v>
      </c>
      <c r="AW13" s="225">
        <f t="shared" si="11"/>
        <v>0.5378907196760605</v>
      </c>
      <c r="AX13" s="6">
        <f>'1'!BQ13</f>
        <v>0.34442838468711495</v>
      </c>
      <c r="AY13" s="6">
        <f>'1'!BS13</f>
        <v>0.42832989444302638</v>
      </c>
      <c r="AZ13" s="6">
        <f>'2'!BQ13</f>
        <v>0.25705987132441721</v>
      </c>
      <c r="BA13" s="6">
        <f>'2'!BS13</f>
        <v>0.37365731988781875</v>
      </c>
      <c r="BB13" s="6">
        <f>'3'!V13</f>
        <v>0.80329252224366421</v>
      </c>
      <c r="BC13" s="6">
        <f>'8'!AJ12</f>
        <v>0.65061448012953693</v>
      </c>
      <c r="BD13" s="6">
        <f t="shared" si="12"/>
        <v>0.61109301700619156</v>
      </c>
      <c r="BE13" s="225">
        <f t="shared" si="13"/>
        <v>0.639533063813714</v>
      </c>
      <c r="BF13" s="6">
        <f>'1'!CA13</f>
        <v>0.33817988461240056</v>
      </c>
      <c r="BG13" s="6">
        <f>'1'!CC13</f>
        <v>0.42136328092726444</v>
      </c>
      <c r="BH13" s="6">
        <f>'2'!CA13</f>
        <v>0.26841134085594182</v>
      </c>
      <c r="BI13" s="6">
        <f>'2'!CC13</f>
        <v>0.38856038985745722</v>
      </c>
      <c r="BJ13" s="6">
        <f>'3'!Y13</f>
        <v>0.67239165611369067</v>
      </c>
      <c r="BK13" s="6">
        <f>'8'!AO12</f>
        <v>0.62076186896451091</v>
      </c>
      <c r="BL13" s="6">
        <f t="shared" si="14"/>
        <v>0.54966233414290389</v>
      </c>
      <c r="BM13" s="225">
        <f t="shared" si="15"/>
        <v>0.57831391830602819</v>
      </c>
      <c r="BN13" s="6">
        <f>'1'!CK13</f>
        <v>0.26907184937012335</v>
      </c>
      <c r="BO13" s="6">
        <f>'1'!CM13</f>
        <v>0.3407588722892182</v>
      </c>
      <c r="BP13" s="6">
        <f>'2'!CK13</f>
        <v>0.28926856913894611</v>
      </c>
      <c r="BQ13" s="6">
        <f>'2'!CM13</f>
        <v>0.41502698254030301</v>
      </c>
      <c r="BR13" s="6">
        <f>'3'!AB13</f>
        <v>0.43852489087976865</v>
      </c>
      <c r="BS13" s="6">
        <f>'8'!AT12</f>
        <v>0.62003672358201067</v>
      </c>
      <c r="BT13" s="6">
        <f t="shared" si="16"/>
        <v>0.44416220021442998</v>
      </c>
      <c r="BU13" s="225">
        <f t="shared" si="17"/>
        <v>0.47107544613838459</v>
      </c>
      <c r="BV13" s="6">
        <f>'1'!CU13</f>
        <v>0.418035702587709</v>
      </c>
      <c r="BW13" s="6">
        <f>'1'!CW13</f>
        <v>0.50681989681921702</v>
      </c>
      <c r="BX13" s="6">
        <f>'2'!CU13</f>
        <v>0.31113750718762329</v>
      </c>
      <c r="BY13" s="6">
        <f>'2'!CW13</f>
        <v>0.44159436202792263</v>
      </c>
      <c r="BZ13" s="6">
        <f>'3'!AE13</f>
        <v>0.69028554710236401</v>
      </c>
      <c r="CA13" s="6">
        <f>'8'!AY12</f>
        <v>0.60805516275583027</v>
      </c>
      <c r="CB13" s="6">
        <f t="shared" si="18"/>
        <v>0.57325165890399887</v>
      </c>
      <c r="CC13" s="225">
        <f t="shared" si="19"/>
        <v>0.60405418323433036</v>
      </c>
      <c r="CD13" s="6">
        <f>'1'!DE13</f>
        <v>0.33321655380998327</v>
      </c>
      <c r="CE13" s="6">
        <f>'1'!DG13</f>
        <v>0.41579346191298477</v>
      </c>
      <c r="CF13" s="6">
        <f>'2'!DE13</f>
        <v>0.29527470567038261</v>
      </c>
      <c r="CG13" s="6">
        <f>'2'!DG13</f>
        <v>0.42243976950301376</v>
      </c>
      <c r="CH13" s="6">
        <f>'3'!AH13</f>
        <v>0.73270924075318811</v>
      </c>
      <c r="CI13" s="6">
        <f>'8'!BD12</f>
        <v>0.5629765572722456</v>
      </c>
      <c r="CJ13" s="6">
        <f t="shared" si="20"/>
        <v>0.55814744481198386</v>
      </c>
      <c r="CK13" s="225">
        <f t="shared" si="21"/>
        <v>0.5873793328158472</v>
      </c>
    </row>
    <row r="14" spans="1:89" x14ac:dyDescent="0.2">
      <c r="A14" s="1">
        <v>1989</v>
      </c>
      <c r="B14" s="6">
        <f>'1'!I14</f>
        <v>0.34686785828785199</v>
      </c>
      <c r="C14" s="6">
        <f>'1'!K14</f>
        <v>0.43103613119665274</v>
      </c>
      <c r="D14" s="6">
        <f>'2'!I14</f>
        <v>0.2512331202792773</v>
      </c>
      <c r="E14" s="6">
        <f>'2'!K14</f>
        <v>0.36586341207272649</v>
      </c>
      <c r="F14" s="6">
        <f>'3'!D14</f>
        <v>0.69958062052634307</v>
      </c>
      <c r="G14" s="6">
        <f>'8'!F13</f>
        <v>0.63172144495042759</v>
      </c>
      <c r="H14" s="6">
        <f t="shared" si="0"/>
        <v>0.5638455653811637</v>
      </c>
      <c r="I14" s="225">
        <f t="shared" si="1"/>
        <v>0.59214224914226876</v>
      </c>
      <c r="J14" s="6">
        <f>'1'!S14</f>
        <v>0.24296213691061008</v>
      </c>
      <c r="K14" s="6">
        <f>'1'!U14</f>
        <v>0.30846285793819295</v>
      </c>
      <c r="L14" s="6">
        <f>'2'!S14</f>
        <v>0.19588548160186867</v>
      </c>
      <c r="M14" s="6">
        <f>'2'!U14</f>
        <v>0.2863834242190953</v>
      </c>
      <c r="N14" s="6">
        <f>'3'!G14</f>
        <v>0.54992674077351289</v>
      </c>
      <c r="O14" s="6">
        <f>'8'!K13</f>
        <v>0.56428417863654834</v>
      </c>
      <c r="P14" s="6">
        <f t="shared" si="2"/>
        <v>0.45743692544267855</v>
      </c>
      <c r="Q14" s="225">
        <f t="shared" si="3"/>
        <v>0.47958686390991778</v>
      </c>
      <c r="R14" s="6">
        <f>'1'!AC14</f>
        <v>0.32892420100668812</v>
      </c>
      <c r="S14" s="6">
        <f>'1'!AE14</f>
        <v>0.4109505449686956</v>
      </c>
      <c r="T14" s="6">
        <f>'2'!AC14</f>
        <v>9.3219398231033229E-2</v>
      </c>
      <c r="U14" s="6">
        <f>'2'!AE14</f>
        <v>0.10414364736047821</v>
      </c>
      <c r="V14" s="6">
        <f>'3'!J14</f>
        <v>0.70167896758840964</v>
      </c>
      <c r="W14" s="6">
        <f>'8'!P13</f>
        <v>0.55599425353250509</v>
      </c>
      <c r="X14" s="6">
        <f t="shared" si="4"/>
        <v>0.52257664311955632</v>
      </c>
      <c r="Y14" s="225">
        <f t="shared" si="5"/>
        <v>0.54007433682490236</v>
      </c>
      <c r="Z14" s="6">
        <f>'1'!AM14</f>
        <v>0.370082987044898</v>
      </c>
      <c r="AA14" s="6">
        <f>'1'!AO14</f>
        <v>0.45641701813792568</v>
      </c>
      <c r="AB14" s="6">
        <f>'2'!AM14</f>
        <v>0.15834521163877516</v>
      </c>
      <c r="AC14" s="6">
        <f>'2'!AO14</f>
        <v>0.22588795571080172</v>
      </c>
      <c r="AD14" s="6">
        <f>'3'!M14</f>
        <v>0.65014492646582689</v>
      </c>
      <c r="AE14" s="6">
        <f>'8'!U13</f>
        <v>0.54767658267264674</v>
      </c>
      <c r="AF14" s="6">
        <f t="shared" si="6"/>
        <v>0.51421206396098196</v>
      </c>
      <c r="AG14" s="225">
        <f t="shared" si="7"/>
        <v>0.53823314458679006</v>
      </c>
      <c r="AH14" s="6">
        <f>'1'!AW14</f>
        <v>0.27244031047795036</v>
      </c>
      <c r="AI14" s="6">
        <f>'1'!AY14</f>
        <v>0.34484779732035498</v>
      </c>
      <c r="AJ14" s="6">
        <f>'2'!AW14</f>
        <v>0.19573145810084519</v>
      </c>
      <c r="AK14" s="6">
        <f>'2'!AY14</f>
        <v>0.2861471080684756</v>
      </c>
      <c r="AL14" s="6">
        <f>'3'!P14</f>
        <v>0.60501148897785217</v>
      </c>
      <c r="AM14" s="6">
        <f>'8'!Z13</f>
        <v>0.54452714770461574</v>
      </c>
      <c r="AN14" s="6">
        <f t="shared" si="8"/>
        <v>0.47942394780820019</v>
      </c>
      <c r="AO14" s="225">
        <f t="shared" si="9"/>
        <v>0.50294701017344412</v>
      </c>
      <c r="AP14" s="6">
        <f>'1'!BG14</f>
        <v>0.27688227055105818</v>
      </c>
      <c r="AQ14" s="6">
        <f>'1'!BI14</f>
        <v>0.35021346874596626</v>
      </c>
      <c r="AR14" s="6">
        <f>'2'!BG14</f>
        <v>0.21652468344294679</v>
      </c>
      <c r="AS14" s="6">
        <f>'2'!BI14</f>
        <v>0.31724779654185048</v>
      </c>
      <c r="AT14" s="6">
        <f>'3'!S14</f>
        <v>0.67633248641604071</v>
      </c>
      <c r="AU14" s="6">
        <f>'8'!AE13</f>
        <v>0.59583214051314959</v>
      </c>
      <c r="AV14" s="6">
        <f t="shared" si="10"/>
        <v>0.52631155917486749</v>
      </c>
      <c r="AW14" s="225">
        <f t="shared" si="11"/>
        <v>0.55105011012373939</v>
      </c>
      <c r="AX14" s="6">
        <f>'1'!BQ14</f>
        <v>0.36763920616681273</v>
      </c>
      <c r="AY14" s="6">
        <f>'1'!BS14</f>
        <v>0.45377648171379864</v>
      </c>
      <c r="AZ14" s="6">
        <f>'2'!BQ14</f>
        <v>0.25554375730329942</v>
      </c>
      <c r="BA14" s="6">
        <f>'2'!BS14</f>
        <v>0.37163893965701872</v>
      </c>
      <c r="BB14" s="6">
        <f>'3'!V14</f>
        <v>0.8109557973043775</v>
      </c>
      <c r="BC14" s="6">
        <f>'8'!AJ13</f>
        <v>0.68434375669417291</v>
      </c>
      <c r="BD14" s="6">
        <f t="shared" si="12"/>
        <v>0.62876766289369534</v>
      </c>
      <c r="BE14" s="225">
        <f t="shared" si="13"/>
        <v>0.65760463623846444</v>
      </c>
      <c r="BF14" s="6">
        <f>'1'!CA14</f>
        <v>0.35450889909273653</v>
      </c>
      <c r="BG14" s="6">
        <f>'1'!CC14</f>
        <v>0.43946394627220164</v>
      </c>
      <c r="BH14" s="6">
        <f>'2'!CA14</f>
        <v>0.26908987312225829</v>
      </c>
      <c r="BI14" s="6">
        <f>'2'!CC14</f>
        <v>0.3894397656286675</v>
      </c>
      <c r="BJ14" s="6">
        <f>'3'!Y14</f>
        <v>0.68126495004924714</v>
      </c>
      <c r="BK14" s="6">
        <f>'8'!AO13</f>
        <v>0.63355193819077626</v>
      </c>
      <c r="BL14" s="6">
        <f t="shared" si="14"/>
        <v>0.56038232860770487</v>
      </c>
      <c r="BM14" s="225">
        <f t="shared" si="15"/>
        <v>0.58940832729423887</v>
      </c>
      <c r="BN14" s="6">
        <f>'1'!CK14</f>
        <v>0.2936325319384589</v>
      </c>
      <c r="BO14" s="6">
        <f>'1'!CM14</f>
        <v>0.37018271507089351</v>
      </c>
      <c r="BP14" s="6">
        <f>'2'!CK14</f>
        <v>0.29730010280427704</v>
      </c>
      <c r="BQ14" s="6">
        <f>'2'!CM14</f>
        <v>0.42491930172056164</v>
      </c>
      <c r="BR14" s="6">
        <f>'3'!AB14</f>
        <v>0.4500472704969985</v>
      </c>
      <c r="BS14" s="6">
        <f>'8'!AT13</f>
        <v>0.60473009929889765</v>
      </c>
      <c r="BT14" s="6">
        <f t="shared" si="16"/>
        <v>0.44989445465658817</v>
      </c>
      <c r="BU14" s="225">
        <f t="shared" si="17"/>
        <v>0.47796641117470356</v>
      </c>
      <c r="BV14" s="6">
        <f>'1'!CU14</f>
        <v>0.4363756918350456</v>
      </c>
      <c r="BW14" s="6">
        <f>'1'!CW14</f>
        <v>0.52542161085309813</v>
      </c>
      <c r="BX14" s="6">
        <f>'2'!CU14</f>
        <v>0.29958661318453905</v>
      </c>
      <c r="BY14" s="6">
        <f>'2'!CW14</f>
        <v>0.42770640948241384</v>
      </c>
      <c r="BZ14" s="6">
        <f>'3'!AE14</f>
        <v>0.60581171914416521</v>
      </c>
      <c r="CA14" s="6">
        <f>'8'!AY13</f>
        <v>0.64129655184251055</v>
      </c>
      <c r="CB14" s="6">
        <f t="shared" si="18"/>
        <v>0.55194745289588232</v>
      </c>
      <c r="CC14" s="225">
        <f t="shared" si="19"/>
        <v>0.58256861632928036</v>
      </c>
      <c r="CD14" s="6">
        <f>'1'!DE14</f>
        <v>0.36267534640778637</v>
      </c>
      <c r="CE14" s="6">
        <f>'1'!DG14</f>
        <v>0.44839061647724071</v>
      </c>
      <c r="CF14" s="6">
        <f>'2'!DE14</f>
        <v>0.30751262038852661</v>
      </c>
      <c r="CG14" s="6">
        <f>'2'!DG14</f>
        <v>0.43727008319853877</v>
      </c>
      <c r="CH14" s="6">
        <f>'3'!AH14</f>
        <v>0.71164603617332722</v>
      </c>
      <c r="CI14" s="6">
        <f>'8'!BD13</f>
        <v>0.58679902104547499</v>
      </c>
      <c r="CJ14" s="6">
        <f t="shared" si="20"/>
        <v>0.56398445210338333</v>
      </c>
      <c r="CK14" s="225">
        <f t="shared" si="21"/>
        <v>0.59410325239827544</v>
      </c>
    </row>
    <row r="15" spans="1:89" x14ac:dyDescent="0.2">
      <c r="A15" s="1">
        <v>1990</v>
      </c>
      <c r="B15" s="6">
        <f>'1'!I15</f>
        <v>0.36001009368911113</v>
      </c>
      <c r="C15" s="6">
        <f>'1'!K15</f>
        <v>0.44548632202183719</v>
      </c>
      <c r="D15" s="6">
        <f>'2'!I15</f>
        <v>0.2377830068427301</v>
      </c>
      <c r="E15" s="6">
        <f>'2'!K15</f>
        <v>0.34748197733623087</v>
      </c>
      <c r="F15" s="6">
        <f>'3'!D15</f>
        <v>0.66038439262449966</v>
      </c>
      <c r="G15" s="6">
        <f>'8'!F14</f>
        <v>0.61599399002380284</v>
      </c>
      <c r="H15" s="6">
        <f t="shared" si="0"/>
        <v>0.54473227347903597</v>
      </c>
      <c r="I15" s="225">
        <f t="shared" si="1"/>
        <v>0.57279741619493119</v>
      </c>
      <c r="J15" s="6">
        <f>'1'!S15</f>
        <v>0.2417047559624414</v>
      </c>
      <c r="K15" s="6">
        <f>'1'!U15</f>
        <v>0.30687993746159042</v>
      </c>
      <c r="L15" s="6">
        <f>'2'!S15</f>
        <v>0.18568330945376757</v>
      </c>
      <c r="M15" s="6">
        <f>'2'!U15</f>
        <v>0.27052869838762417</v>
      </c>
      <c r="N15" s="6">
        <f>'3'!G15</f>
        <v>0.44685634193466994</v>
      </c>
      <c r="O15" s="6">
        <f>'8'!K14</f>
        <v>0.5284774607380649</v>
      </c>
      <c r="P15" s="6">
        <f t="shared" si="2"/>
        <v>0.40419505713315251</v>
      </c>
      <c r="Q15" s="225">
        <f t="shared" si="3"/>
        <v>0.42571463232636797</v>
      </c>
      <c r="R15" s="6">
        <f>'1'!AC15</f>
        <v>0.35073811246224396</v>
      </c>
      <c r="S15" s="6">
        <f>'1'!AE15</f>
        <v>0.43531409397358334</v>
      </c>
      <c r="T15" s="6">
        <f>'2'!AC15</f>
        <v>9.6142946095999854E-2</v>
      </c>
      <c r="U15" s="6">
        <f>'2'!AE15</f>
        <v>0.11016387382565021</v>
      </c>
      <c r="V15" s="6">
        <f>'3'!J15</f>
        <v>0.74708162780954046</v>
      </c>
      <c r="W15" s="6">
        <f>'8'!P14</f>
        <v>0.54733436859119966</v>
      </c>
      <c r="X15" s="6">
        <f t="shared" si="4"/>
        <v>0.54279487880322486</v>
      </c>
      <c r="Y15" s="225">
        <f t="shared" si="5"/>
        <v>0.56111216787845786</v>
      </c>
      <c r="Z15" s="6">
        <f>'1'!AM15</f>
        <v>0.37730431675095782</v>
      </c>
      <c r="AA15" s="6">
        <f>'1'!AO15</f>
        <v>0.46417779165833312</v>
      </c>
      <c r="AB15" s="6">
        <f>'2'!AM15</f>
        <v>0.15246731012865838</v>
      </c>
      <c r="AC15" s="6">
        <f>'2'!AO15</f>
        <v>0.21584674902548651</v>
      </c>
      <c r="AD15" s="6">
        <f>'3'!M15</f>
        <v>0.67144690572270005</v>
      </c>
      <c r="AE15" s="6">
        <f>'8'!U14</f>
        <v>0.54408322072337167</v>
      </c>
      <c r="AF15" s="6">
        <f t="shared" si="6"/>
        <v>0.52251132286914892</v>
      </c>
      <c r="AG15" s="225">
        <f t="shared" si="7"/>
        <v>0.54622396174030685</v>
      </c>
      <c r="AH15" s="6">
        <f>'1'!AW15</f>
        <v>0.28532913120491615</v>
      </c>
      <c r="AI15" s="6">
        <f>'1'!AY15</f>
        <v>0.36033526399572646</v>
      </c>
      <c r="AJ15" s="6">
        <f>'2'!AW15</f>
        <v>0.18947259830883817</v>
      </c>
      <c r="AK15" s="6">
        <f>'2'!AY15</f>
        <v>0.27646577335241018</v>
      </c>
      <c r="AL15" s="6">
        <f>'3'!P15</f>
        <v>0.59878220719633335</v>
      </c>
      <c r="AM15" s="6">
        <f>'8'!Z14</f>
        <v>0.53403050358891546</v>
      </c>
      <c r="AN15" s="6">
        <f t="shared" si="8"/>
        <v>0.47573512002707508</v>
      </c>
      <c r="AO15" s="225">
        <f t="shared" si="9"/>
        <v>0.49943566408959428</v>
      </c>
      <c r="AP15" s="6">
        <f>'1'!BG15</f>
        <v>0.28512006878770579</v>
      </c>
      <c r="AQ15" s="6">
        <f>'1'!BI15</f>
        <v>0.36008602375971349</v>
      </c>
      <c r="AR15" s="6">
        <f>'2'!BG15</f>
        <v>0.21410993022272384</v>
      </c>
      <c r="AS15" s="6">
        <f>'2'!BI15</f>
        <v>0.31371651783064503</v>
      </c>
      <c r="AT15" s="6">
        <f>'3'!S15</f>
        <v>0.65677571766126819</v>
      </c>
      <c r="AU15" s="6">
        <f>'8'!AE14</f>
        <v>0.57684621730124697</v>
      </c>
      <c r="AV15" s="6">
        <f t="shared" si="10"/>
        <v>0.51419915903469482</v>
      </c>
      <c r="AW15" s="225">
        <f t="shared" si="11"/>
        <v>0.53915300878988859</v>
      </c>
      <c r="AX15" s="6">
        <f>'1'!BQ15</f>
        <v>0.38313916859347685</v>
      </c>
      <c r="AY15" s="6">
        <f>'1'!BS15</f>
        <v>0.4704032337782883</v>
      </c>
      <c r="AZ15" s="6">
        <f>'2'!BQ15</f>
        <v>0.25076702406998191</v>
      </c>
      <c r="BA15" s="6">
        <f>'2'!BS15</f>
        <v>0.36523562581462171</v>
      </c>
      <c r="BB15" s="6">
        <f>'3'!V15</f>
        <v>0.76853343092376392</v>
      </c>
      <c r="BC15" s="6">
        <f>'8'!AJ14</f>
        <v>0.64814477449042418</v>
      </c>
      <c r="BD15" s="6">
        <f t="shared" si="12"/>
        <v>0.60356134084232638</v>
      </c>
      <c r="BE15" s="225">
        <f t="shared" si="13"/>
        <v>0.63246101405375266</v>
      </c>
      <c r="BF15" s="6">
        <f>'1'!CA15</f>
        <v>0.3673183434235831</v>
      </c>
      <c r="BG15" s="6">
        <f>'1'!CC15</f>
        <v>0.45342924808014085</v>
      </c>
      <c r="BH15" s="6">
        <f>'2'!CA15</f>
        <v>0.26237511957436904</v>
      </c>
      <c r="BI15" s="6">
        <f>'2'!CC15</f>
        <v>0.3806810311161174</v>
      </c>
      <c r="BJ15" s="6">
        <f>'3'!Y15</f>
        <v>0.6798490924440691</v>
      </c>
      <c r="BK15" s="6">
        <f>'8'!AO14</f>
        <v>0.62049935046516735</v>
      </c>
      <c r="BL15" s="6">
        <f t="shared" si="14"/>
        <v>0.55779062275933144</v>
      </c>
      <c r="BM15" s="225">
        <f t="shared" si="15"/>
        <v>0.58684339484481773</v>
      </c>
      <c r="BN15" s="6">
        <f>'1'!CK15</f>
        <v>0.31084526176511429</v>
      </c>
      <c r="BO15" s="6">
        <f>'1'!CM15</f>
        <v>0.39028158228700283</v>
      </c>
      <c r="BP15" s="6">
        <f>'2'!CK15</f>
        <v>0.28391258104024325</v>
      </c>
      <c r="BQ15" s="6">
        <f>'2'!CM15</f>
        <v>0.40833959124478336</v>
      </c>
      <c r="BR15" s="6">
        <f>'3'!AB15</f>
        <v>0.31978360495431873</v>
      </c>
      <c r="BS15" s="6">
        <f>'8'!AT14</f>
        <v>0.61142134566516015</v>
      </c>
      <c r="BT15" s="6">
        <f t="shared" si="16"/>
        <v>0.40190015613832275</v>
      </c>
      <c r="BU15" s="225">
        <f t="shared" si="17"/>
        <v>0.43023012126315446</v>
      </c>
      <c r="BV15" s="6">
        <f>'1'!CU15</f>
        <v>0.44753562655985785</v>
      </c>
      <c r="BW15" s="6">
        <f>'1'!CW15</f>
        <v>0.53656775062183437</v>
      </c>
      <c r="BX15" s="6">
        <f>'2'!CU15</f>
        <v>0.29845289378323142</v>
      </c>
      <c r="BY15" s="6">
        <f>'2'!CW15</f>
        <v>0.42632607424472418</v>
      </c>
      <c r="BZ15" s="6">
        <f>'3'!AE15</f>
        <v>0.66340456834696093</v>
      </c>
      <c r="CA15" s="6">
        <f>'8'!AY14</f>
        <v>0.63851512221687923</v>
      </c>
      <c r="CB15" s="6">
        <f t="shared" si="18"/>
        <v>0.57626877869414284</v>
      </c>
      <c r="CC15" s="225">
        <f t="shared" si="19"/>
        <v>0.60686252155268738</v>
      </c>
      <c r="CD15" s="6">
        <f>'1'!DE15</f>
        <v>0.38178246394889387</v>
      </c>
      <c r="CE15" s="6">
        <f>'1'!DG15</f>
        <v>0.46895929022378074</v>
      </c>
      <c r="CF15" s="6">
        <f>'2'!DE15</f>
        <v>0.29942769107571832</v>
      </c>
      <c r="CG15" s="6">
        <f>'2'!DG15</f>
        <v>0.42751310588925734</v>
      </c>
      <c r="CH15" s="6">
        <f>'3'!AH15</f>
        <v>0.58563282520731452</v>
      </c>
      <c r="CI15" s="6">
        <f>'8'!BD14</f>
        <v>0.61332423077192477</v>
      </c>
      <c r="CJ15" s="6">
        <f t="shared" si="20"/>
        <v>0.52454966121185387</v>
      </c>
      <c r="CK15" s="225">
        <f t="shared" si="21"/>
        <v>0.55479356794818513</v>
      </c>
    </row>
    <row r="16" spans="1:89" x14ac:dyDescent="0.2">
      <c r="A16" s="1">
        <v>1991</v>
      </c>
      <c r="B16" s="6">
        <f>'1'!I16</f>
        <v>0.36570416733519989</v>
      </c>
      <c r="C16" s="6">
        <f>'1'!K16</f>
        <v>0.45168050871117121</v>
      </c>
      <c r="D16" s="6">
        <f>'2'!I16</f>
        <v>0.22410792217749431</v>
      </c>
      <c r="E16" s="6">
        <f>'2'!K16</f>
        <v>0.32820600387493964</v>
      </c>
      <c r="F16" s="6">
        <f>'3'!D16</f>
        <v>0.66420231366730575</v>
      </c>
      <c r="G16" s="6">
        <f>'8'!F15</f>
        <v>0.58038959635557652</v>
      </c>
      <c r="H16" s="6">
        <f t="shared" si="0"/>
        <v>0.53534943005838465</v>
      </c>
      <c r="I16" s="225">
        <f t="shared" si="1"/>
        <v>0.56295450650332346</v>
      </c>
      <c r="J16" s="6">
        <f>'1'!S16</f>
        <v>0.23627842025595655</v>
      </c>
      <c r="K16" s="6">
        <f>'1'!U16</f>
        <v>0.30001876190929716</v>
      </c>
      <c r="L16" s="6">
        <f>'2'!S16</f>
        <v>0.18287739130317554</v>
      </c>
      <c r="M16" s="6">
        <f>'2'!U16</f>
        <v>0.26609475138935262</v>
      </c>
      <c r="N16" s="6">
        <f>'3'!G16</f>
        <v>0.45300966517814734</v>
      </c>
      <c r="O16" s="6">
        <f>'8'!K15</f>
        <v>0.50842325137586808</v>
      </c>
      <c r="P16" s="6">
        <f t="shared" si="2"/>
        <v>0.39927426466552818</v>
      </c>
      <c r="Q16" s="225">
        <f t="shared" si="3"/>
        <v>0.42034406900481402</v>
      </c>
      <c r="R16" s="6">
        <f>'1'!AC16</f>
        <v>0.35280757950146335</v>
      </c>
      <c r="S16" s="6">
        <f>'1'!AE16</f>
        <v>0.43759380784443275</v>
      </c>
      <c r="T16" s="6">
        <f>'2'!AC16</f>
        <v>0.10113947172352203</v>
      </c>
      <c r="U16" s="6">
        <f>'2'!AE16</f>
        <v>0.12031694809372441</v>
      </c>
      <c r="V16" s="6">
        <f>'3'!J16</f>
        <v>0.7019946358054765</v>
      </c>
      <c r="W16" s="6">
        <f>'8'!P15</f>
        <v>0.50061371305024505</v>
      </c>
      <c r="X16" s="6">
        <f t="shared" si="4"/>
        <v>0.51165743130990904</v>
      </c>
      <c r="Y16" s="225">
        <f t="shared" si="5"/>
        <v>0.53053242461552308</v>
      </c>
      <c r="Z16" s="6">
        <f>'1'!AM16</f>
        <v>0.37953909112588274</v>
      </c>
      <c r="AA16" s="6">
        <f>'1'!AO16</f>
        <v>0.4665669126009907</v>
      </c>
      <c r="AB16" s="6">
        <f>'2'!AM16</f>
        <v>0.14770498528161813</v>
      </c>
      <c r="AC16" s="6">
        <f>'2'!AO16</f>
        <v>0.20758802776963073</v>
      </c>
      <c r="AD16" s="6">
        <f>'3'!M16</f>
        <v>0.64458945632902143</v>
      </c>
      <c r="AE16" s="6">
        <f>'8'!U15</f>
        <v>0.53760752607264761</v>
      </c>
      <c r="AF16" s="6">
        <f t="shared" si="6"/>
        <v>0.5097963571067412</v>
      </c>
      <c r="AG16" s="225">
        <f t="shared" si="7"/>
        <v>0.53319022565056406</v>
      </c>
      <c r="AH16" s="6">
        <f>'1'!AW16</f>
        <v>0.28115692316132512</v>
      </c>
      <c r="AI16" s="6">
        <f>'1'!AY16</f>
        <v>0.35534901661201163</v>
      </c>
      <c r="AJ16" s="6">
        <f>'2'!AW16</f>
        <v>0.17951610461888093</v>
      </c>
      <c r="AK16" s="6">
        <f>'2'!AY16</f>
        <v>0.26074032851545287</v>
      </c>
      <c r="AL16" s="6">
        <f>'3'!P16</f>
        <v>0.59904561448937388</v>
      </c>
      <c r="AM16" s="6">
        <f>'8'!Z15</f>
        <v>0.51666891394260028</v>
      </c>
      <c r="AN16" s="6">
        <f t="shared" si="8"/>
        <v>0.46880191507268276</v>
      </c>
      <c r="AO16" s="225">
        <f t="shared" si="9"/>
        <v>0.49176275615247722</v>
      </c>
      <c r="AP16" s="6">
        <f>'1'!BG16</f>
        <v>0.28732958405434184</v>
      </c>
      <c r="AQ16" s="6">
        <f>'1'!BI16</f>
        <v>0.36271691575643866</v>
      </c>
      <c r="AR16" s="6">
        <f>'2'!BG16</f>
        <v>0.21117623064482888</v>
      </c>
      <c r="AS16" s="6">
        <f>'2'!BI16</f>
        <v>0.30939859552570942</v>
      </c>
      <c r="AT16" s="6">
        <f>'3'!S16</f>
        <v>0.62279479863241571</v>
      </c>
      <c r="AU16" s="6">
        <f>'8'!AE15</f>
        <v>0.55503004423181423</v>
      </c>
      <c r="AV16" s="6">
        <f t="shared" si="10"/>
        <v>0.49421047259786183</v>
      </c>
      <c r="AW16" s="225">
        <f t="shared" si="11"/>
        <v>0.51911017542636917</v>
      </c>
      <c r="AX16" s="6">
        <f>'1'!BQ16</f>
        <v>0.39473800141899901</v>
      </c>
      <c r="AY16" s="6">
        <f>'1'!BS16</f>
        <v>0.48266047068434498</v>
      </c>
      <c r="AZ16" s="6">
        <f>'2'!BQ16</f>
        <v>0.2492179689849372</v>
      </c>
      <c r="BA16" s="6">
        <f>'2'!BS16</f>
        <v>0.36314453509106692</v>
      </c>
      <c r="BB16" s="6">
        <f>'3'!V16</f>
        <v>0.75119255300518251</v>
      </c>
      <c r="BC16" s="6">
        <f>'8'!AJ15</f>
        <v>0.58882086816387624</v>
      </c>
      <c r="BD16" s="6">
        <f t="shared" si="12"/>
        <v>0.58099267883352945</v>
      </c>
      <c r="BE16" s="225">
        <f t="shared" si="13"/>
        <v>0.60996982929721155</v>
      </c>
      <c r="BF16" s="6">
        <f>'1'!CA16</f>
        <v>0.36456863111116977</v>
      </c>
      <c r="BG16" s="6">
        <f>'1'!CC16</f>
        <v>0.4504484083068504</v>
      </c>
      <c r="BH16" s="6">
        <f>'2'!CA16</f>
        <v>0.25818913728193854</v>
      </c>
      <c r="BI16" s="6">
        <f>'2'!CC16</f>
        <v>0.37515635769882189</v>
      </c>
      <c r="BJ16" s="6">
        <f>'3'!Y16</f>
        <v>0.61442943576755304</v>
      </c>
      <c r="BK16" s="6">
        <f>'8'!AO15</f>
        <v>0.61415416917674825</v>
      </c>
      <c r="BL16" s="6">
        <f t="shared" si="14"/>
        <v>0.52875066501047352</v>
      </c>
      <c r="BM16" s="225">
        <f t="shared" si="15"/>
        <v>0.55762334249129797</v>
      </c>
      <c r="BN16" s="6">
        <f>'1'!CK16</f>
        <v>0.30524625469132777</v>
      </c>
      <c r="BO16" s="6">
        <f>'1'!CM16</f>
        <v>0.38378959936154783</v>
      </c>
      <c r="BP16" s="6">
        <f>'2'!CK16</f>
        <v>0.25125641226713474</v>
      </c>
      <c r="BQ16" s="6">
        <f>'2'!CM16</f>
        <v>0.36589476713417063</v>
      </c>
      <c r="BR16" s="6">
        <f>'3'!AB16</f>
        <v>0.38773792966593801</v>
      </c>
      <c r="BS16" s="6">
        <f>'8'!AT15</f>
        <v>0.5880683304581138</v>
      </c>
      <c r="BT16" s="6">
        <f t="shared" si="16"/>
        <v>0.41769056316878839</v>
      </c>
      <c r="BU16" s="225">
        <f t="shared" si="17"/>
        <v>0.44486306758953598</v>
      </c>
      <c r="BV16" s="6">
        <f>'1'!CU16</f>
        <v>0.43002919251352772</v>
      </c>
      <c r="BW16" s="6">
        <f>'1'!CW16</f>
        <v>0.51902504262837446</v>
      </c>
      <c r="BX16" s="6">
        <f>'2'!CU16</f>
        <v>0.24751686008450077</v>
      </c>
      <c r="BY16" s="6">
        <f>'2'!CW16</f>
        <v>0.36083987813182056</v>
      </c>
      <c r="BZ16" s="6">
        <f>'3'!AE16</f>
        <v>0.65852211987030529</v>
      </c>
      <c r="CA16" s="6">
        <f>'8'!AY15</f>
        <v>0.61100330152809634</v>
      </c>
      <c r="CB16" s="6">
        <f t="shared" si="18"/>
        <v>0.55746736291770671</v>
      </c>
      <c r="CC16" s="225">
        <f t="shared" si="19"/>
        <v>0.58659883474540808</v>
      </c>
      <c r="CD16" s="6">
        <f>'1'!DE16</f>
        <v>0.40361454706849581</v>
      </c>
      <c r="CE16" s="6">
        <f>'1'!DG16</f>
        <v>0.49193681697566127</v>
      </c>
      <c r="CF16" s="6">
        <f>'2'!DE16</f>
        <v>0.28726627951786254</v>
      </c>
      <c r="CG16" s="6">
        <f>'2'!DG16</f>
        <v>0.41253555088265587</v>
      </c>
      <c r="CH16" s="6">
        <f>'3'!AH16</f>
        <v>0.70882257317697206</v>
      </c>
      <c r="CI16" s="6">
        <f>'8'!BD15</f>
        <v>0.60044970401301268</v>
      </c>
      <c r="CJ16" s="6">
        <f t="shared" si="20"/>
        <v>0.57311347784017808</v>
      </c>
      <c r="CK16" s="225">
        <f t="shared" si="21"/>
        <v>0.6033048589580905</v>
      </c>
    </row>
    <row r="17" spans="1:89" x14ac:dyDescent="0.2">
      <c r="A17" s="1">
        <v>1992</v>
      </c>
      <c r="B17" s="6">
        <f>'1'!I17</f>
        <v>0.38463834383762946</v>
      </c>
      <c r="C17" s="6">
        <f>'1'!K17</f>
        <v>0.47199629973261864</v>
      </c>
      <c r="D17" s="6">
        <f>'2'!I17</f>
        <v>0.21978577539755828</v>
      </c>
      <c r="E17" s="6">
        <f>'2'!K17</f>
        <v>0.32198445607739679</v>
      </c>
      <c r="F17" s="6">
        <f>'3'!D17</f>
        <v>0.65419505393671051</v>
      </c>
      <c r="G17" s="6">
        <f>'8'!F16</f>
        <v>0.56949032552992152</v>
      </c>
      <c r="H17" s="6">
        <f t="shared" si="0"/>
        <v>0.53143136554094239</v>
      </c>
      <c r="I17" s="225">
        <f t="shared" si="1"/>
        <v>0.55912282478792408</v>
      </c>
      <c r="J17" s="6">
        <f>'1'!S17</f>
        <v>0.24503878318129615</v>
      </c>
      <c r="K17" s="6">
        <f>'1'!U17</f>
        <v>0.31107148065023932</v>
      </c>
      <c r="L17" s="6">
        <f>'2'!S17</f>
        <v>0.18147875731063426</v>
      </c>
      <c r="M17" s="6">
        <f>'2'!U17</f>
        <v>0.26387249105351346</v>
      </c>
      <c r="N17" s="6">
        <f>'3'!G17</f>
        <v>0.34773515300319746</v>
      </c>
      <c r="O17" s="6">
        <f>'8'!K16</f>
        <v>0.4746356452608485</v>
      </c>
      <c r="P17" s="6">
        <f t="shared" si="2"/>
        <v>0.34864038714685619</v>
      </c>
      <c r="Q17" s="225">
        <f t="shared" si="3"/>
        <v>0.3700863000149327</v>
      </c>
      <c r="R17" s="6">
        <f>'1'!AC17</f>
        <v>0.3885489657076564</v>
      </c>
      <c r="S17" s="6">
        <f>'1'!AE17</f>
        <v>0.47613949908121356</v>
      </c>
      <c r="T17" s="6">
        <f>'2'!AC17</f>
        <v>0.10822229655547624</v>
      </c>
      <c r="U17" s="6">
        <f>'2'!AE17</f>
        <v>0.13442528653309752</v>
      </c>
      <c r="V17" s="6">
        <f>'3'!J17</f>
        <v>0.73703265577232258</v>
      </c>
      <c r="W17" s="6">
        <f>'8'!P16</f>
        <v>0.49368690573075624</v>
      </c>
      <c r="X17" s="6">
        <f t="shared" si="4"/>
        <v>0.53145115682523481</v>
      </c>
      <c r="Y17" s="225">
        <f t="shared" si="5"/>
        <v>0.55158956249770841</v>
      </c>
      <c r="Z17" s="6">
        <f>'1'!AM17</f>
        <v>0.4015290968599764</v>
      </c>
      <c r="AA17" s="6">
        <f>'1'!AO17</f>
        <v>0.48976543990031485</v>
      </c>
      <c r="AB17" s="6">
        <f>'2'!AM17</f>
        <v>0.13817522458203108</v>
      </c>
      <c r="AC17" s="6">
        <f>'2'!AO17</f>
        <v>0.1907174392498476</v>
      </c>
      <c r="AD17" s="6">
        <f>'3'!M17</f>
        <v>0.66516788503886715</v>
      </c>
      <c r="AE17" s="6">
        <f>'8'!U16</f>
        <v>0.5169837690631941</v>
      </c>
      <c r="AF17" s="6">
        <f t="shared" si="6"/>
        <v>0.51528562656470345</v>
      </c>
      <c r="AG17" s="225">
        <f t="shared" si="7"/>
        <v>0.53818711663955277</v>
      </c>
      <c r="AH17" s="6">
        <f>'1'!AW17</f>
        <v>0.28682391111528494</v>
      </c>
      <c r="AI17" s="6">
        <f>'1'!AY17</f>
        <v>0.36211543866341656</v>
      </c>
      <c r="AJ17" s="6">
        <f>'2'!AW17</f>
        <v>0.16713219856242248</v>
      </c>
      <c r="AK17" s="6">
        <f>'2'!AY17</f>
        <v>0.24059645453318293</v>
      </c>
      <c r="AL17" s="6">
        <f>'3'!P17</f>
        <v>0.61633215989763412</v>
      </c>
      <c r="AM17" s="6">
        <f>'8'!Z16</f>
        <v>0.48259042919538797</v>
      </c>
      <c r="AN17" s="6">
        <f t="shared" si="8"/>
        <v>0.46538799479696924</v>
      </c>
      <c r="AO17" s="225">
        <f t="shared" si="9"/>
        <v>0.48779272590367162</v>
      </c>
      <c r="AP17" s="6">
        <f>'1'!BG17</f>
        <v>0.30545533251030316</v>
      </c>
      <c r="AQ17" s="6">
        <f>'1'!BI17</f>
        <v>0.38403280942845397</v>
      </c>
      <c r="AR17" s="6">
        <f>'2'!BG17</f>
        <v>0.2107828781918599</v>
      </c>
      <c r="AS17" s="6">
        <f>'2'!BI17</f>
        <v>0.30881730966285487</v>
      </c>
      <c r="AT17" s="6">
        <f>'3'!S17</f>
        <v>0.66689514366254832</v>
      </c>
      <c r="AU17" s="6">
        <f>'8'!AE16</f>
        <v>0.54123160895228817</v>
      </c>
      <c r="AV17" s="6">
        <f t="shared" si="10"/>
        <v>0.51129689447195237</v>
      </c>
      <c r="AW17" s="225">
        <f t="shared" si="11"/>
        <v>0.5368158330026821</v>
      </c>
      <c r="AX17" s="6">
        <f>'1'!BQ17</f>
        <v>0.41934827895776594</v>
      </c>
      <c r="AY17" s="6">
        <f>'1'!BS17</f>
        <v>0.50816318602434052</v>
      </c>
      <c r="AZ17" s="6">
        <f>'2'!BQ17</f>
        <v>0.24485443609807361</v>
      </c>
      <c r="BA17" s="6">
        <f>'2'!BS17</f>
        <v>0.35721522608674894</v>
      </c>
      <c r="BB17" s="6">
        <f>'3'!V17</f>
        <v>0.73362903500303212</v>
      </c>
      <c r="BC17" s="6">
        <f>'8'!AJ16</f>
        <v>0.58295543264702876</v>
      </c>
      <c r="BD17" s="6">
        <f t="shared" si="12"/>
        <v>0.57669334319668208</v>
      </c>
      <c r="BE17" s="225">
        <f t="shared" si="13"/>
        <v>0.60569240360886445</v>
      </c>
      <c r="BF17" s="6">
        <f>'1'!CA17</f>
        <v>0.37409809833082502</v>
      </c>
      <c r="BG17" s="6">
        <f>'1'!CC17</f>
        <v>0.46073976723353194</v>
      </c>
      <c r="BH17" s="6">
        <f>'2'!CA17</f>
        <v>0.25164835104647537</v>
      </c>
      <c r="BI17" s="6">
        <f>'2'!CC17</f>
        <v>0.36642214268643086</v>
      </c>
      <c r="BJ17" s="6">
        <f>'3'!Y17</f>
        <v>0.66377339242999867</v>
      </c>
      <c r="BK17" s="6">
        <f>'8'!AO16</f>
        <v>0.60018600475609418</v>
      </c>
      <c r="BL17" s="6">
        <f t="shared" si="14"/>
        <v>0.54554961316964024</v>
      </c>
      <c r="BM17" s="225">
        <f t="shared" si="15"/>
        <v>0.57435532611417717</v>
      </c>
      <c r="BN17" s="6">
        <f>'1'!CK17</f>
        <v>0.30779673298191823</v>
      </c>
      <c r="BO17" s="6">
        <f>'1'!CM17</f>
        <v>0.3867522673010233</v>
      </c>
      <c r="BP17" s="6">
        <f>'2'!CK17</f>
        <v>0.23479090663295565</v>
      </c>
      <c r="BQ17" s="6">
        <f>'2'!CM17</f>
        <v>0.34331626703774154</v>
      </c>
      <c r="BR17" s="6">
        <f>'3'!AB17</f>
        <v>0.41356611426125978</v>
      </c>
      <c r="BS17" s="6">
        <f>'8'!AT16</f>
        <v>0.58829361281925097</v>
      </c>
      <c r="BT17" s="6">
        <f t="shared" si="16"/>
        <v>0.42695296680995842</v>
      </c>
      <c r="BU17" s="225">
        <f t="shared" si="17"/>
        <v>0.45359660971425808</v>
      </c>
      <c r="BV17" s="6">
        <f>'1'!CU17</f>
        <v>0.43683622662743415</v>
      </c>
      <c r="BW17" s="6">
        <f>'1'!CW17</f>
        <v>0.52588413270482048</v>
      </c>
      <c r="BX17" s="6">
        <f>'2'!CU17</f>
        <v>0.22285782481300082</v>
      </c>
      <c r="BY17" s="6">
        <f>'2'!CW17</f>
        <v>0.32641306876230369</v>
      </c>
      <c r="BZ17" s="6">
        <f>'3'!AE17</f>
        <v>0.54122902980047916</v>
      </c>
      <c r="CA17" s="6">
        <f>'8'!AY16</f>
        <v>0.599517891319156</v>
      </c>
      <c r="CB17" s="6">
        <f t="shared" si="18"/>
        <v>0.50600000712272541</v>
      </c>
      <c r="CC17" s="225">
        <f t="shared" si="19"/>
        <v>0.53416511273313294</v>
      </c>
      <c r="CD17" s="6">
        <f>'1'!DE17</f>
        <v>0.42937949494497524</v>
      </c>
      <c r="CE17" s="6">
        <f>'1'!DG17</f>
        <v>0.51836782012091387</v>
      </c>
      <c r="CF17" s="6">
        <f>'2'!DE17</f>
        <v>0.2719502481613354</v>
      </c>
      <c r="CG17" s="6">
        <f>'2'!DG17</f>
        <v>0.39313289970705156</v>
      </c>
      <c r="CH17" s="6">
        <f>'3'!AH17</f>
        <v>0.65512299031548538</v>
      </c>
      <c r="CI17" s="6">
        <f>'8'!BD16</f>
        <v>0.58934368566717432</v>
      </c>
      <c r="CJ17" s="6">
        <f t="shared" si="20"/>
        <v>0.551923225631475</v>
      </c>
      <c r="CK17" s="225">
        <f t="shared" si="21"/>
        <v>0.58183915582123436</v>
      </c>
    </row>
    <row r="18" spans="1:89" x14ac:dyDescent="0.2">
      <c r="A18" s="1">
        <v>1993</v>
      </c>
      <c r="B18" s="6">
        <f>'1'!I18</f>
        <v>0.38602895407436583</v>
      </c>
      <c r="C18" s="6">
        <f>'1'!K18</f>
        <v>0.4734716535072348</v>
      </c>
      <c r="D18" s="6">
        <f>'2'!I18</f>
        <v>0.22763991594301061</v>
      </c>
      <c r="E18" s="6">
        <f>'2'!K18</f>
        <v>0.33324336208754068</v>
      </c>
      <c r="F18" s="6">
        <f>'3'!D18</f>
        <v>0.66321806468911237</v>
      </c>
      <c r="G18" s="6">
        <f>'8'!F17</f>
        <v>0.56039293368372667</v>
      </c>
      <c r="H18" s="6">
        <f t="shared" si="0"/>
        <v>0.53337488838993719</v>
      </c>
      <c r="I18" s="225">
        <f t="shared" si="1"/>
        <v>0.56142377289096401</v>
      </c>
      <c r="J18" s="6">
        <f>'1'!S18</f>
        <v>0.23893008250991674</v>
      </c>
      <c r="K18" s="6">
        <f>'1'!U18</f>
        <v>0.30337767704549978</v>
      </c>
      <c r="L18" s="6">
        <f>'2'!S18</f>
        <v>0.1809564236573144</v>
      </c>
      <c r="M18" s="6">
        <f>'2'!U18</f>
        <v>0.26304048076219277</v>
      </c>
      <c r="N18" s="6">
        <f>'3'!G18</f>
        <v>0.48420040375704015</v>
      </c>
      <c r="O18" s="6">
        <f>'8'!K17</f>
        <v>0.47910065063498974</v>
      </c>
      <c r="P18" s="6">
        <f t="shared" si="2"/>
        <v>0.40329201556102778</v>
      </c>
      <c r="Q18" s="225">
        <f t="shared" si="3"/>
        <v>0.42438994017863219</v>
      </c>
      <c r="R18" s="6">
        <f>'1'!AC18</f>
        <v>0.26725744067959822</v>
      </c>
      <c r="S18" s="6">
        <f>'1'!AE18</f>
        <v>0.3385491861548936</v>
      </c>
      <c r="T18" s="6">
        <f>'2'!AC18</f>
        <v>0.11664354031917816</v>
      </c>
      <c r="U18" s="6">
        <f>'2'!AE18</f>
        <v>0.15078488563573419</v>
      </c>
      <c r="V18" s="6">
        <f>'3'!J18</f>
        <v>0.83875877745919369</v>
      </c>
      <c r="W18" s="6">
        <f>'8'!P17</f>
        <v>0.51192962837624101</v>
      </c>
      <c r="X18" s="6">
        <f t="shared" si="4"/>
        <v>0.55419824166438725</v>
      </c>
      <c r="Y18" s="225">
        <f t="shared" si="5"/>
        <v>0.57187072529110194</v>
      </c>
      <c r="Z18" s="6">
        <f>'1'!AM18</f>
        <v>0.41574042208821221</v>
      </c>
      <c r="AA18" s="6">
        <f>'1'!AO18</f>
        <v>0.50446640510102481</v>
      </c>
      <c r="AB18" s="6">
        <f>'2'!AM18</f>
        <v>0.13366303259392961</v>
      </c>
      <c r="AC18" s="6">
        <f>'2'!AO18</f>
        <v>0.18256337478688386</v>
      </c>
      <c r="AD18" s="6">
        <f>'3'!M18</f>
        <v>0.62923473212121483</v>
      </c>
      <c r="AE18" s="6">
        <f>'8'!U17</f>
        <v>0.49053823828107779</v>
      </c>
      <c r="AF18" s="6">
        <f t="shared" si="6"/>
        <v>0.49536975200984468</v>
      </c>
      <c r="AG18" s="225">
        <f t="shared" si="7"/>
        <v>0.5180049828317026</v>
      </c>
      <c r="AH18" s="6">
        <f>'1'!AW18</f>
        <v>0.3068640281798416</v>
      </c>
      <c r="AI18" s="6">
        <f>'1'!AY18</f>
        <v>0.3856698804415537</v>
      </c>
      <c r="AJ18" s="6">
        <f>'2'!AW18</f>
        <v>0.15254860614832927</v>
      </c>
      <c r="AK18" s="6">
        <f>'2'!AY18</f>
        <v>0.21598676258985916</v>
      </c>
      <c r="AL18" s="6">
        <f>'3'!P18</f>
        <v>0.59732663211573533</v>
      </c>
      <c r="AM18" s="6">
        <f>'8'!Z17</f>
        <v>0.49657074131657464</v>
      </c>
      <c r="AN18" s="6">
        <f t="shared" si="8"/>
        <v>0.46452954149206782</v>
      </c>
      <c r="AO18" s="225">
        <f t="shared" si="9"/>
        <v>0.48663452758856318</v>
      </c>
      <c r="AP18" s="6">
        <f>'1'!BG18</f>
        <v>0.30660983878670134</v>
      </c>
      <c r="AQ18" s="6">
        <f>'1'!BI18</f>
        <v>0.3853746876170811</v>
      </c>
      <c r="AR18" s="6">
        <f>'2'!BG18</f>
        <v>0.210093576967853</v>
      </c>
      <c r="AS18" s="6">
        <f>'2'!BI18</f>
        <v>0.3077973378487221</v>
      </c>
      <c r="AT18" s="6">
        <f>'3'!S18</f>
        <v>0.59960644584279776</v>
      </c>
      <c r="AU18" s="6">
        <f>'8'!AE17</f>
        <v>0.51333119905276237</v>
      </c>
      <c r="AV18" s="6">
        <f t="shared" si="10"/>
        <v>0.47617326350707334</v>
      </c>
      <c r="AW18" s="225">
        <f t="shared" si="11"/>
        <v>0.50169660936123628</v>
      </c>
      <c r="AX18" s="6">
        <f>'1'!BQ18</f>
        <v>0.42046139935564208</v>
      </c>
      <c r="AY18" s="6">
        <f>'1'!BS18</f>
        <v>0.50930088848135324</v>
      </c>
      <c r="AZ18" s="6">
        <f>'2'!BQ18</f>
        <v>0.24029826556886186</v>
      </c>
      <c r="BA18" s="6">
        <f>'2'!BS18</f>
        <v>0.35096188910882792</v>
      </c>
      <c r="BB18" s="6">
        <f>'3'!V18</f>
        <v>0.76076311199328561</v>
      </c>
      <c r="BC18" s="6">
        <f>'8'!AJ17</f>
        <v>0.57170215335732155</v>
      </c>
      <c r="BD18" s="6">
        <f t="shared" si="12"/>
        <v>0.58393799723252537</v>
      </c>
      <c r="BE18" s="225">
        <f t="shared" si="13"/>
        <v>0.61277225741166408</v>
      </c>
      <c r="BF18" s="6">
        <f>'1'!CA18</f>
        <v>0.37066814945888882</v>
      </c>
      <c r="BG18" s="6">
        <f>'1'!CC18</f>
        <v>0.45704822262605427</v>
      </c>
      <c r="BH18" s="6">
        <f>'2'!CA18</f>
        <v>0.24626723207812631</v>
      </c>
      <c r="BI18" s="6">
        <f>'2'!CC18</f>
        <v>0.35914130904802533</v>
      </c>
      <c r="BJ18" s="6">
        <f>'3'!Y18</f>
        <v>0.6464137470099901</v>
      </c>
      <c r="BK18" s="6">
        <f>'8'!AO17</f>
        <v>0.60015088763446889</v>
      </c>
      <c r="BL18" s="6">
        <f t="shared" si="14"/>
        <v>0.53737111819392713</v>
      </c>
      <c r="BM18" s="225">
        <f t="shared" si="15"/>
        <v>0.5659345405243501</v>
      </c>
      <c r="BN18" s="6">
        <f>'1'!CK18</f>
        <v>0.31493491480187313</v>
      </c>
      <c r="BO18" s="6">
        <f>'1'!CM18</f>
        <v>0.39499603154279861</v>
      </c>
      <c r="BP18" s="6">
        <f>'2'!CK18</f>
        <v>0.22055190682002748</v>
      </c>
      <c r="BQ18" s="6">
        <f>'2'!CM18</f>
        <v>0.32309191726323522</v>
      </c>
      <c r="BR18" s="6">
        <f>'3'!AB18</f>
        <v>0.48590087373177226</v>
      </c>
      <c r="BS18" s="6">
        <f>'8'!AT17</f>
        <v>0.57301381037301768</v>
      </c>
      <c r="BT18" s="6">
        <f t="shared" si="16"/>
        <v>0.45130666624699156</v>
      </c>
      <c r="BU18" s="225">
        <f t="shared" si="17"/>
        <v>0.47757289063949748</v>
      </c>
      <c r="BV18" s="6">
        <f>'1'!CU18</f>
        <v>0.43928507305730141</v>
      </c>
      <c r="BW18" s="6">
        <f>'1'!CW18</f>
        <v>0.52833982779978117</v>
      </c>
      <c r="BX18" s="6">
        <f>'2'!CU18</f>
        <v>0.2371798106586494</v>
      </c>
      <c r="BY18" s="6">
        <f>'2'!CW18</f>
        <v>0.34664447703595108</v>
      </c>
      <c r="BZ18" s="6">
        <f>'3'!AE18</f>
        <v>0.65533800616669724</v>
      </c>
      <c r="CA18" s="6">
        <f>'8'!AY17</f>
        <v>0.61431904561389883</v>
      </c>
      <c r="CB18" s="6">
        <f t="shared" si="18"/>
        <v>0.55800591182817372</v>
      </c>
      <c r="CC18" s="225">
        <f t="shared" si="19"/>
        <v>0.5867633294143999</v>
      </c>
      <c r="CD18" s="6">
        <f>'1'!DE18</f>
        <v>0.42867281083278708</v>
      </c>
      <c r="CE18" s="6">
        <f>'1'!DG18</f>
        <v>0.51765244234431163</v>
      </c>
      <c r="CF18" s="6">
        <f>'2'!DE18</f>
        <v>0.26612155170066409</v>
      </c>
      <c r="CG18" s="6">
        <f>'2'!DG18</f>
        <v>0.3855834170811287</v>
      </c>
      <c r="CH18" s="6">
        <f>'3'!AH18</f>
        <v>0.67216387952805801</v>
      </c>
      <c r="CI18" s="6">
        <f>'8'!BD17</f>
        <v>0.59395725839273439</v>
      </c>
      <c r="CJ18" s="6">
        <f t="shared" si="20"/>
        <v>0.55939944666566732</v>
      </c>
      <c r="CK18" s="225">
        <f t="shared" si="21"/>
        <v>0.58914155950601876</v>
      </c>
    </row>
    <row r="19" spans="1:89" x14ac:dyDescent="0.2">
      <c r="A19" s="1">
        <v>1994</v>
      </c>
      <c r="B19" s="6">
        <f>'1'!I19</f>
        <v>0.39802564645633903</v>
      </c>
      <c r="C19" s="6">
        <f>'1'!K19</f>
        <v>0.48610659972582737</v>
      </c>
      <c r="D19" s="6">
        <f>'2'!I19</f>
        <v>0.23591845283832291</v>
      </c>
      <c r="E19" s="6">
        <f>'2'!K19</f>
        <v>0.34488942709093001</v>
      </c>
      <c r="F19" s="6">
        <f>'3'!D19</f>
        <v>0.64386903799867934</v>
      </c>
      <c r="G19" s="6">
        <f>'8'!F18</f>
        <v>0.56311476259099102</v>
      </c>
      <c r="H19" s="6">
        <f t="shared" si="0"/>
        <v>0.52967901855186916</v>
      </c>
      <c r="I19" s="225">
        <f t="shared" si="1"/>
        <v>0.55819230663102748</v>
      </c>
      <c r="J19" s="6">
        <f>'1'!S19</f>
        <v>0.24647667739675636</v>
      </c>
      <c r="K19" s="6">
        <f>'1'!U19</f>
        <v>0.31287359781144514</v>
      </c>
      <c r="L19" s="6">
        <f>'2'!S19</f>
        <v>0.19218308338623791</v>
      </c>
      <c r="M19" s="6">
        <f>'2'!U19</f>
        <v>0.28067732488649522</v>
      </c>
      <c r="N19" s="6">
        <f>'3'!G19</f>
        <v>0.45613476206743064</v>
      </c>
      <c r="O19" s="6">
        <f>'8'!K18</f>
        <v>0.4762863368441746</v>
      </c>
      <c r="P19" s="6">
        <f t="shared" si="2"/>
        <v>0.39385344969819969</v>
      </c>
      <c r="Q19" s="225">
        <f t="shared" si="3"/>
        <v>0.41598225793116322</v>
      </c>
      <c r="R19" s="6">
        <f>'1'!AC19</f>
        <v>0.26994254288573977</v>
      </c>
      <c r="S19" s="6">
        <f>'1'!AE19</f>
        <v>0.34181745614115744</v>
      </c>
      <c r="T19" s="6">
        <f>'2'!AC19</f>
        <v>0.11617963950364112</v>
      </c>
      <c r="U19" s="6">
        <f>'2'!AE19</f>
        <v>0.14989503795844519</v>
      </c>
      <c r="V19" s="6">
        <f>'3'!J19</f>
        <v>0.8461113756272135</v>
      </c>
      <c r="W19" s="6">
        <f>'8'!P18</f>
        <v>0.50049624649409474</v>
      </c>
      <c r="X19" s="6">
        <f t="shared" si="4"/>
        <v>0.55419989672662595</v>
      </c>
      <c r="Y19" s="225">
        <f t="shared" si="5"/>
        <v>0.57194641922318989</v>
      </c>
      <c r="Z19" s="6">
        <f>'1'!AM19</f>
        <v>0.41000192514869005</v>
      </c>
      <c r="AA19" s="6">
        <f>'1'!AO19</f>
        <v>0.49855713016225067</v>
      </c>
      <c r="AB19" s="6">
        <f>'2'!AM19</f>
        <v>0.13074568442955925</v>
      </c>
      <c r="AC19" s="6">
        <f>'2'!AO19</f>
        <v>0.17723263518966806</v>
      </c>
      <c r="AD19" s="6">
        <f>'3'!M19</f>
        <v>0.56942692868664424</v>
      </c>
      <c r="AE19" s="6">
        <f>'8'!U18</f>
        <v>0.49038218350369833</v>
      </c>
      <c r="AF19" s="6">
        <f t="shared" si="6"/>
        <v>0.46996037999846113</v>
      </c>
      <c r="AG19" s="225">
        <f t="shared" si="7"/>
        <v>0.49232011607718412</v>
      </c>
      <c r="AH19" s="6">
        <f>'1'!AW19</f>
        <v>0.30882482589802923</v>
      </c>
      <c r="AI19" s="6">
        <f>'1'!AY19</f>
        <v>0.38794394506333851</v>
      </c>
      <c r="AJ19" s="6">
        <f>'2'!AW19</f>
        <v>0.15144691524708259</v>
      </c>
      <c r="AK19" s="6">
        <f>'2'!AY19</f>
        <v>0.21408661053723016</v>
      </c>
      <c r="AL19" s="6">
        <f>'3'!P19</f>
        <v>0.51628363933419041</v>
      </c>
      <c r="AM19" s="6">
        <f>'8'!Z18</f>
        <v>0.48585698208941025</v>
      </c>
      <c r="AN19" s="6">
        <f t="shared" si="8"/>
        <v>0.42918020706481336</v>
      </c>
      <c r="AO19" s="225">
        <f t="shared" si="9"/>
        <v>0.45126800042688997</v>
      </c>
      <c r="AP19" s="6">
        <f>'1'!BG19</f>
        <v>0.32301582498127224</v>
      </c>
      <c r="AQ19" s="6">
        <f>'1'!BI19</f>
        <v>0.40424431111616116</v>
      </c>
      <c r="AR19" s="6">
        <f>'2'!BG19</f>
        <v>0.21124709538109651</v>
      </c>
      <c r="AS19" s="6">
        <f>'2'!BI19</f>
        <v>0.30950325857253419</v>
      </c>
      <c r="AT19" s="6">
        <f>'3'!S19</f>
        <v>0.59221481714942303</v>
      </c>
      <c r="AU19" s="6">
        <f>'8'!AE18</f>
        <v>0.52026160233143171</v>
      </c>
      <c r="AV19" s="6">
        <f t="shared" si="10"/>
        <v>0.47869228209356285</v>
      </c>
      <c r="AW19" s="225">
        <f t="shared" si="11"/>
        <v>0.50476359563968443</v>
      </c>
      <c r="AX19" s="6">
        <f>'1'!BQ19</f>
        <v>0.43602664495686377</v>
      </c>
      <c r="AY19" s="6">
        <f>'1'!BS19</f>
        <v>0.52507091017767349</v>
      </c>
      <c r="AZ19" s="6">
        <f>'2'!BQ19</f>
        <v>0.24132503797712479</v>
      </c>
      <c r="BA19" s="6">
        <f>'2'!BS19</f>
        <v>0.35237675089076231</v>
      </c>
      <c r="BB19" s="6">
        <f>'3'!V19</f>
        <v>0.72801620717972493</v>
      </c>
      <c r="BC19" s="6">
        <f>'8'!AJ18</f>
        <v>0.5771039195170522</v>
      </c>
      <c r="BD19" s="6">
        <f t="shared" si="12"/>
        <v>0.57567549151609088</v>
      </c>
      <c r="BE19" s="225">
        <f t="shared" si="13"/>
        <v>0.60458951585161658</v>
      </c>
      <c r="BF19" s="6">
        <f>'1'!CA19</f>
        <v>0.38167112378839108</v>
      </c>
      <c r="BG19" s="6">
        <f>'1'!CC19</f>
        <v>0.4688406946529915</v>
      </c>
      <c r="BH19" s="6">
        <f>'2'!CA19</f>
        <v>0.24456373702242581</v>
      </c>
      <c r="BI19" s="6">
        <f>'2'!CC19</f>
        <v>0.35681815509483411</v>
      </c>
      <c r="BJ19" s="6">
        <f>'3'!Y19</f>
        <v>0.60680491065147035</v>
      </c>
      <c r="BK19" s="6">
        <f>'8'!AO18</f>
        <v>0.56508880910172099</v>
      </c>
      <c r="BL19" s="6">
        <f t="shared" si="14"/>
        <v>0.51303920545102522</v>
      </c>
      <c r="BM19" s="225">
        <f t="shared" si="15"/>
        <v>0.54169856143118622</v>
      </c>
      <c r="BN19" s="6">
        <f>'1'!CK19</f>
        <v>0.31954108026026401</v>
      </c>
      <c r="BO19" s="6">
        <f>'1'!CM19</f>
        <v>0.40027846360989966</v>
      </c>
      <c r="BP19" s="6">
        <f>'2'!CK19</f>
        <v>0.22029481792271188</v>
      </c>
      <c r="BQ19" s="6">
        <f>'2'!CM19</f>
        <v>0.32272051373834221</v>
      </c>
      <c r="BR19" s="6">
        <f>'3'!AB19</f>
        <v>0.48677756014242546</v>
      </c>
      <c r="BS19" s="6">
        <f>'8'!AT18</f>
        <v>0.56576990342631905</v>
      </c>
      <c r="BT19" s="6">
        <f t="shared" si="16"/>
        <v>0.45037969292918989</v>
      </c>
      <c r="BU19" s="225">
        <f t="shared" si="17"/>
        <v>0.47676973918068011</v>
      </c>
      <c r="BV19" s="6">
        <f>'1'!CU19</f>
        <v>0.44014209786270914</v>
      </c>
      <c r="BW19" s="6">
        <f>'1'!CW19</f>
        <v>0.52919777504367616</v>
      </c>
      <c r="BX19" s="6">
        <f>'2'!CU19</f>
        <v>0.21522872421494349</v>
      </c>
      <c r="BY19" s="6">
        <f>'2'!CW19</f>
        <v>0.31535516349339821</v>
      </c>
      <c r="BZ19" s="6">
        <f>'3'!AE19</f>
        <v>0.63780143192608363</v>
      </c>
      <c r="CA19" s="6">
        <f>'8'!AY18</f>
        <v>0.60664516087992582</v>
      </c>
      <c r="CB19" s="6">
        <f t="shared" si="18"/>
        <v>0.5466654130284474</v>
      </c>
      <c r="CC19" s="225">
        <f t="shared" si="19"/>
        <v>0.5744891923924863</v>
      </c>
      <c r="CD19" s="6">
        <f>'1'!DE19</f>
        <v>0.44295985609242294</v>
      </c>
      <c r="CE19" s="6">
        <f>'1'!DG19</f>
        <v>0.53201320035101374</v>
      </c>
      <c r="CF19" s="6">
        <f>'2'!DE19</f>
        <v>0.27359126015796636</v>
      </c>
      <c r="CG19" s="6">
        <f>'2'!DG19</f>
        <v>0.39524159809284909</v>
      </c>
      <c r="CH19" s="6">
        <f>'3'!AH19</f>
        <v>0.65451503357865759</v>
      </c>
      <c r="CI19" s="6">
        <f>'8'!BD18</f>
        <v>0.61185811165346715</v>
      </c>
      <c r="CJ19" s="6">
        <f t="shared" si="20"/>
        <v>0.56131454416178439</v>
      </c>
      <c r="CK19" s="225">
        <f t="shared" si="21"/>
        <v>0.59129024680699083</v>
      </c>
    </row>
    <row r="20" spans="1:89" x14ac:dyDescent="0.2">
      <c r="A20" s="1">
        <v>1995</v>
      </c>
      <c r="B20" s="6">
        <f>'1'!I20</f>
        <v>0.40365221544675767</v>
      </c>
      <c r="C20" s="6">
        <f>'1'!K20</f>
        <v>0.49197599250805368</v>
      </c>
      <c r="D20" s="6">
        <f>'2'!I20</f>
        <v>0.25431277108317363</v>
      </c>
      <c r="E20" s="6">
        <f>'2'!K20</f>
        <v>0.36999520824014953</v>
      </c>
      <c r="F20" s="6">
        <f>'3'!D20</f>
        <v>0.64205961072504025</v>
      </c>
      <c r="G20" s="6">
        <f>'8'!F19</f>
        <v>0.56355026168026179</v>
      </c>
      <c r="H20" s="6">
        <f t="shared" si="0"/>
        <v>0.53205064299176352</v>
      </c>
      <c r="I20" s="225">
        <f t="shared" si="1"/>
        <v>0.56128364211972026</v>
      </c>
      <c r="J20" s="6">
        <f>'1'!S20</f>
        <v>0.25766921043978303</v>
      </c>
      <c r="K20" s="6">
        <f>'1'!U20</f>
        <v>0.32678732855982956</v>
      </c>
      <c r="L20" s="6">
        <f>'2'!S20</f>
        <v>0.21479878557092538</v>
      </c>
      <c r="M20" s="6">
        <f>'2'!U20</f>
        <v>0.31472597410051834</v>
      </c>
      <c r="N20" s="6">
        <f>'3'!G20</f>
        <v>0.40007580570086565</v>
      </c>
      <c r="O20" s="6">
        <f>'8'!K19</f>
        <v>0.49283871312575439</v>
      </c>
      <c r="P20" s="6">
        <f t="shared" si="2"/>
        <v>0.38089565686312177</v>
      </c>
      <c r="Q20" s="225">
        <f t="shared" si="3"/>
        <v>0.40471199934009028</v>
      </c>
      <c r="R20" s="6">
        <f>'1'!AC20</f>
        <v>0.27725773926214431</v>
      </c>
      <c r="S20" s="6">
        <f>'1'!AE20</f>
        <v>0.35066565182142728</v>
      </c>
      <c r="T20" s="6">
        <f>'2'!AC20</f>
        <v>0.12383643086322249</v>
      </c>
      <c r="U20" s="6">
        <f>'2'!AE20</f>
        <v>0.16441827085085775</v>
      </c>
      <c r="V20" s="6">
        <f>'3'!J20</f>
        <v>0.77278316441918649</v>
      </c>
      <c r="W20" s="6">
        <f>'8'!P19</f>
        <v>0.47150133127414129</v>
      </c>
      <c r="X20" s="6">
        <f t="shared" si="4"/>
        <v>0.51839885608866809</v>
      </c>
      <c r="Y20" s="225">
        <f t="shared" si="5"/>
        <v>0.53713862259928824</v>
      </c>
      <c r="Z20" s="6">
        <f>'1'!AM20</f>
        <v>0.41594019638795399</v>
      </c>
      <c r="AA20" s="6">
        <f>'1'!AO20</f>
        <v>0.50467147417870939</v>
      </c>
      <c r="AB20" s="6">
        <f>'2'!AM20</f>
        <v>0.13470869435767271</v>
      </c>
      <c r="AC20" s="6">
        <f>'2'!AO20</f>
        <v>0.18446275653732741</v>
      </c>
      <c r="AD20" s="6">
        <f>'3'!M20</f>
        <v>0.60337751359018954</v>
      </c>
      <c r="AE20" s="6">
        <f>'8'!U19</f>
        <v>0.49511133504333055</v>
      </c>
      <c r="AF20" s="6">
        <f t="shared" si="6"/>
        <v>0.48654331466243306</v>
      </c>
      <c r="AG20" s="225">
        <f t="shared" si="7"/>
        <v>0.50926497643854962</v>
      </c>
      <c r="AH20" s="6">
        <f>'1'!AW20</f>
        <v>0.31766077637215856</v>
      </c>
      <c r="AI20" s="6">
        <f>'1'!AY20</f>
        <v>0.3981255901141133</v>
      </c>
      <c r="AJ20" s="6">
        <f>'2'!AW20</f>
        <v>0.17402743983059354</v>
      </c>
      <c r="AK20" s="6">
        <f>'2'!AY20</f>
        <v>0.25189452260812112</v>
      </c>
      <c r="AL20" s="6">
        <f>'3'!P20</f>
        <v>0.57117764376272395</v>
      </c>
      <c r="AM20" s="6">
        <f>'8'!Z19</f>
        <v>0.53644879708463411</v>
      </c>
      <c r="AN20" s="6">
        <f t="shared" si="8"/>
        <v>0.47034059588797084</v>
      </c>
      <c r="AO20" s="225">
        <f t="shared" si="9"/>
        <v>0.49422026691411458</v>
      </c>
      <c r="AP20" s="6">
        <f>'1'!BG20</f>
        <v>0.32741948502144852</v>
      </c>
      <c r="AQ20" s="6">
        <f>'1'!BI20</f>
        <v>0.40924705355628826</v>
      </c>
      <c r="AR20" s="6">
        <f>'2'!BG20</f>
        <v>0.22469557243695215</v>
      </c>
      <c r="AS20" s="6">
        <f>'2'!BI20</f>
        <v>0.32904701185038726</v>
      </c>
      <c r="AT20" s="6">
        <f>'3'!S20</f>
        <v>0.55779325963352311</v>
      </c>
      <c r="AU20" s="6">
        <f>'8'!AE19</f>
        <v>0.52260228437919232</v>
      </c>
      <c r="AV20" s="6">
        <f t="shared" si="10"/>
        <v>0.46785144341515184</v>
      </c>
      <c r="AW20" s="225">
        <f t="shared" si="11"/>
        <v>0.49465210106346336</v>
      </c>
      <c r="AX20" s="6">
        <f>'1'!BQ20</f>
        <v>0.44734521277450129</v>
      </c>
      <c r="AY20" s="6">
        <f>'1'!BS20</f>
        <v>0.53637864801131807</v>
      </c>
      <c r="AZ20" s="6">
        <f>'2'!BQ20</f>
        <v>0.24353413587106471</v>
      </c>
      <c r="BA20" s="6">
        <f>'2'!BS20</f>
        <v>0.35540971764234752</v>
      </c>
      <c r="BB20" s="6">
        <f>'3'!V20</f>
        <v>0.74202727292326709</v>
      </c>
      <c r="BC20" s="6">
        <f>'8'!AJ19</f>
        <v>0.56223502333982256</v>
      </c>
      <c r="BD20" s="6">
        <f t="shared" si="12"/>
        <v>0.5793038723132603</v>
      </c>
      <c r="BE20" s="225">
        <f t="shared" si="13"/>
        <v>0.60829811753775198</v>
      </c>
      <c r="BF20" s="6">
        <f>'1'!CA20</f>
        <v>0.38552292960643164</v>
      </c>
      <c r="BG20" s="6">
        <f>'1'!CC20</f>
        <v>0.47293505307531614</v>
      </c>
      <c r="BH20" s="6">
        <f>'2'!CA20</f>
        <v>0.25074033129880935</v>
      </c>
      <c r="BI20" s="6">
        <f>'2'!CC20</f>
        <v>0.36519965363808332</v>
      </c>
      <c r="BJ20" s="6">
        <f>'3'!Y20</f>
        <v>0.61251231180526222</v>
      </c>
      <c r="BK20" s="6">
        <f>'8'!AO19</f>
        <v>0.59863610877981499</v>
      </c>
      <c r="BL20" s="6">
        <f t="shared" si="14"/>
        <v>0.52677437640721658</v>
      </c>
      <c r="BM20" s="225">
        <f t="shared" si="15"/>
        <v>0.55570273333492093</v>
      </c>
      <c r="BN20" s="6">
        <f>'1'!CK20</f>
        <v>0.32377550309059727</v>
      </c>
      <c r="BO20" s="6">
        <f>'1'!CM20</f>
        <v>0.40510919091923947</v>
      </c>
      <c r="BP20" s="6">
        <f>'2'!CK20</f>
        <v>0.23224517785305721</v>
      </c>
      <c r="BQ20" s="6">
        <f>'2'!CM20</f>
        <v>0.33974942466369462</v>
      </c>
      <c r="BR20" s="6">
        <f>'3'!AB20</f>
        <v>0.45924263504987045</v>
      </c>
      <c r="BS20" s="6">
        <f>'8'!AT19</f>
        <v>0.56250372693305839</v>
      </c>
      <c r="BT20" s="6">
        <f t="shared" si="16"/>
        <v>0.44042779050329084</v>
      </c>
      <c r="BU20" s="225">
        <f t="shared" si="17"/>
        <v>0.46744495275008302</v>
      </c>
      <c r="BV20" s="6">
        <f>'1'!CU20</f>
        <v>0.44192548577552193</v>
      </c>
      <c r="BW20" s="6">
        <f>'1'!CW20</f>
        <v>0.53098064059341687</v>
      </c>
      <c r="BX20" s="6">
        <f>'2'!CU20</f>
        <v>0.20357933219471189</v>
      </c>
      <c r="BY20" s="6">
        <f>'2'!CW20</f>
        <v>0.29807273643155979</v>
      </c>
      <c r="BZ20" s="6">
        <f>'3'!AE20</f>
        <v>0.63983426058484527</v>
      </c>
      <c r="CA20" s="6">
        <f>'8'!AY19</f>
        <v>0.61141508295850988</v>
      </c>
      <c r="CB20" s="6">
        <f t="shared" si="18"/>
        <v>0.54810125949606658</v>
      </c>
      <c r="CC20" s="225">
        <f t="shared" si="19"/>
        <v>0.57536163088333048</v>
      </c>
      <c r="CD20" s="6">
        <f>'1'!DE20</f>
        <v>0.44032402601146842</v>
      </c>
      <c r="CE20" s="6">
        <f>'1'!DG20</f>
        <v>0.52937980088114311</v>
      </c>
      <c r="CF20" s="6">
        <f>'2'!DE20</f>
        <v>0.28449035522947719</v>
      </c>
      <c r="CG20" s="6">
        <f>'2'!DG20</f>
        <v>0.40906453541646115</v>
      </c>
      <c r="CH20" s="6">
        <f>'3'!AH20</f>
        <v>0.65167292710684965</v>
      </c>
      <c r="CI20" s="6">
        <f>'8'!BD19</f>
        <v>0.6251557019556907</v>
      </c>
      <c r="CJ20" s="6">
        <f t="shared" si="20"/>
        <v>0.56472972215468853</v>
      </c>
      <c r="CK20" s="225">
        <f t="shared" si="21"/>
        <v>0.59499829514732183</v>
      </c>
    </row>
    <row r="21" spans="1:89" x14ac:dyDescent="0.2">
      <c r="A21" s="1">
        <v>1996</v>
      </c>
      <c r="B21" s="6">
        <f>'1'!I21</f>
        <v>0.41334808563572489</v>
      </c>
      <c r="C21" s="6">
        <f>'1'!K21</f>
        <v>0.50200727029828163</v>
      </c>
      <c r="D21" s="6">
        <f>'2'!I21</f>
        <v>0.24913310050290827</v>
      </c>
      <c r="E21" s="6">
        <f>'2'!K21</f>
        <v>0.36302976212249866</v>
      </c>
      <c r="F21" s="6">
        <f>'3'!D21</f>
        <v>0.59710342846711395</v>
      </c>
      <c r="G21" s="6">
        <f>'8'!F20</f>
        <v>0.55193556939907018</v>
      </c>
      <c r="H21" s="6">
        <f t="shared" si="0"/>
        <v>0.51200496938400242</v>
      </c>
      <c r="I21" s="225">
        <f t="shared" si="1"/>
        <v>0.54112647247847279</v>
      </c>
      <c r="J21" s="6">
        <f>'1'!S21</f>
        <v>0.26318756856556669</v>
      </c>
      <c r="K21" s="6">
        <f>'1'!U21</f>
        <v>0.33357418814813772</v>
      </c>
      <c r="L21" s="6">
        <f>'2'!S21</f>
        <v>0.22295573866399435</v>
      </c>
      <c r="M21" s="6">
        <f>'2'!U21</f>
        <v>0.32655369115792354</v>
      </c>
      <c r="N21" s="6">
        <f>'3'!G21</f>
        <v>0.39309973084069</v>
      </c>
      <c r="O21" s="6">
        <f>'8'!K20</f>
        <v>0.48457372052877118</v>
      </c>
      <c r="P21" s="6">
        <f t="shared" si="2"/>
        <v>0.37754509607442011</v>
      </c>
      <c r="Q21" s="225">
        <f t="shared" si="3"/>
        <v>0.40198221524032729</v>
      </c>
      <c r="R21" s="6">
        <f>'1'!AC21</f>
        <v>0.29483162151893749</v>
      </c>
      <c r="S21" s="6">
        <f>'1'!AE21</f>
        <v>0.37159651102085528</v>
      </c>
      <c r="T21" s="6">
        <f>'2'!AC21</f>
        <v>0.12301874364111166</v>
      </c>
      <c r="U21" s="6">
        <f>'2'!AE21</f>
        <v>0.1628837241719843</v>
      </c>
      <c r="V21" s="6">
        <f>'3'!J21</f>
        <v>0.76364815564839006</v>
      </c>
      <c r="W21" s="6">
        <f>'8'!P20</f>
        <v>0.46778952464082141</v>
      </c>
      <c r="X21" s="6">
        <f t="shared" si="4"/>
        <v>0.51706431831950117</v>
      </c>
      <c r="Y21" s="225">
        <f t="shared" si="5"/>
        <v>0.53640379427297191</v>
      </c>
      <c r="Z21" s="6">
        <f>'1'!AM21</f>
        <v>0.40791248295670945</v>
      </c>
      <c r="AA21" s="6">
        <f>'1'!AO21</f>
        <v>0.49639648578174678</v>
      </c>
      <c r="AB21" s="6">
        <f>'2'!AM21</f>
        <v>0.13544415280081629</v>
      </c>
      <c r="AC21" s="6">
        <f>'2'!AO21</f>
        <v>0.18579513104432899</v>
      </c>
      <c r="AD21" s="6">
        <f>'3'!M21</f>
        <v>0.54941572667989869</v>
      </c>
      <c r="AE21" s="6">
        <f>'8'!U20</f>
        <v>0.47565653540835284</v>
      </c>
      <c r="AF21" s="6">
        <f t="shared" si="6"/>
        <v>0.45759016316588885</v>
      </c>
      <c r="AG21" s="225">
        <f t="shared" si="7"/>
        <v>0.48032206155524759</v>
      </c>
      <c r="AH21" s="6">
        <f>'1'!AW21</f>
        <v>0.32834595293348146</v>
      </c>
      <c r="AI21" s="6">
        <f>'1'!AY21</f>
        <v>0.41029626517275619</v>
      </c>
      <c r="AJ21" s="6">
        <f>'2'!AW21</f>
        <v>0.1849861940565673</v>
      </c>
      <c r="AK21" s="6">
        <f>'2'!AY21</f>
        <v>0.26943011971140352</v>
      </c>
      <c r="AL21" s="6">
        <f>'3'!P21</f>
        <v>0.59876359785205946</v>
      </c>
      <c r="AM21" s="6">
        <f>'8'!Z20</f>
        <v>0.53244575368561875</v>
      </c>
      <c r="AN21" s="6">
        <f t="shared" si="8"/>
        <v>0.48340697523886245</v>
      </c>
      <c r="AO21" s="225">
        <f t="shared" si="9"/>
        <v>0.50824143025220103</v>
      </c>
      <c r="AP21" s="6">
        <f>'1'!BG21</f>
        <v>0.34453802403976519</v>
      </c>
      <c r="AQ21" s="6">
        <f>'1'!BI21</f>
        <v>0.42845168621598423</v>
      </c>
      <c r="AR21" s="6">
        <f>'2'!BG21</f>
        <v>0.23291878745557906</v>
      </c>
      <c r="AS21" s="6">
        <f>'2'!BI21</f>
        <v>0.34069526033817754</v>
      </c>
      <c r="AT21" s="6">
        <f>'3'!S21</f>
        <v>0.58010327233283421</v>
      </c>
      <c r="AU21" s="6">
        <f>'8'!AE20</f>
        <v>0.51931993170405621</v>
      </c>
      <c r="AV21" s="6">
        <f t="shared" si="10"/>
        <v>0.48003677199786143</v>
      </c>
      <c r="AW21" s="225">
        <f t="shared" si="11"/>
        <v>0.5075971517213651</v>
      </c>
      <c r="AX21" s="6">
        <f>'1'!BQ21</f>
        <v>0.45209725652561011</v>
      </c>
      <c r="AY21" s="6">
        <f>'1'!BS21</f>
        <v>0.54108692499688249</v>
      </c>
      <c r="AZ21" s="6">
        <f>'2'!BQ21</f>
        <v>0.24610377902363423</v>
      </c>
      <c r="BA21" s="6">
        <f>'2'!BS21</f>
        <v>0.35891878292298968</v>
      </c>
      <c r="BB21" s="6">
        <f>'3'!V21</f>
        <v>0.64632023174605147</v>
      </c>
      <c r="BC21" s="6">
        <f>'8'!AJ20</f>
        <v>0.54228324946851814</v>
      </c>
      <c r="BD21" s="6">
        <f t="shared" si="12"/>
        <v>0.53624289674646142</v>
      </c>
      <c r="BE21" s="225">
        <f t="shared" si="13"/>
        <v>0.56532233083065153</v>
      </c>
      <c r="BF21" s="6">
        <f>'1'!CA21</f>
        <v>0.39618043627507116</v>
      </c>
      <c r="BG21" s="6">
        <f>'1'!CC21</f>
        <v>0.48417395523049789</v>
      </c>
      <c r="BH21" s="6">
        <f>'2'!CA21</f>
        <v>0.25141667410573953</v>
      </c>
      <c r="BI21" s="6">
        <f>'2'!CC21</f>
        <v>0.36611046362659377</v>
      </c>
      <c r="BJ21" s="6">
        <f>'3'!Y21</f>
        <v>0.54315287744477303</v>
      </c>
      <c r="BK21" s="6">
        <f>'8'!AO20</f>
        <v>0.56349304006838707</v>
      </c>
      <c r="BL21" s="6">
        <f t="shared" si="14"/>
        <v>0.49068681766401351</v>
      </c>
      <c r="BM21" s="225">
        <f t="shared" si="15"/>
        <v>0.51975490040718419</v>
      </c>
      <c r="BN21" s="6">
        <f>'1'!CK21</f>
        <v>0.33601898541610431</v>
      </c>
      <c r="BO21" s="6">
        <f>'1'!CM21</f>
        <v>0.41894228448354026</v>
      </c>
      <c r="BP21" s="6">
        <f>'2'!CK21</f>
        <v>0.23352530310004802</v>
      </c>
      <c r="BQ21" s="6">
        <f>'2'!CM21</f>
        <v>0.34154563170871394</v>
      </c>
      <c r="BR21" s="6">
        <f>'3'!AB21</f>
        <v>0.50893290732443108</v>
      </c>
      <c r="BS21" s="6">
        <f>'8'!AT20</f>
        <v>0.57242424817410542</v>
      </c>
      <c r="BT21" s="6">
        <f t="shared" si="16"/>
        <v>0.46585676477522975</v>
      </c>
      <c r="BU21" s="225">
        <f t="shared" si="17"/>
        <v>0.49324345744958353</v>
      </c>
      <c r="BV21" s="6">
        <f>'1'!CU21</f>
        <v>0.45184118460315958</v>
      </c>
      <c r="BW21" s="6">
        <f>'1'!CW21</f>
        <v>0.54083379638217599</v>
      </c>
      <c r="BX21" s="6">
        <f>'2'!CU21</f>
        <v>0.23540316970399847</v>
      </c>
      <c r="BY21" s="6">
        <f>'2'!CW21</f>
        <v>0.34417100504085291</v>
      </c>
      <c r="BZ21" s="6">
        <f>'3'!AE21</f>
        <v>0.61334809352028663</v>
      </c>
      <c r="CA21" s="6">
        <f>'8'!AY20</f>
        <v>0.62323662611707253</v>
      </c>
      <c r="CB21" s="6">
        <f t="shared" si="18"/>
        <v>0.5462187791342682</v>
      </c>
      <c r="CC21" s="225">
        <f t="shared" si="19"/>
        <v>0.57489408502375694</v>
      </c>
      <c r="CD21" s="6">
        <f>'1'!DE21</f>
        <v>0.45619569161489026</v>
      </c>
      <c r="CE21" s="6">
        <f>'1'!DG21</f>
        <v>0.54512924086808823</v>
      </c>
      <c r="CF21" s="6">
        <f>'2'!DE21</f>
        <v>0.29465660560387691</v>
      </c>
      <c r="CG21" s="6">
        <f>'2'!DG21</f>
        <v>0.4216810628609905</v>
      </c>
      <c r="CH21" s="6">
        <f>'3'!AH21</f>
        <v>0.58157451843175578</v>
      </c>
      <c r="CI21" s="6">
        <f>'8'!BD20</f>
        <v>0.60188364697765617</v>
      </c>
      <c r="CJ21" s="6">
        <f t="shared" si="20"/>
        <v>0.53389970034936485</v>
      </c>
      <c r="CK21" s="225">
        <f t="shared" si="21"/>
        <v>0.56438885592571597</v>
      </c>
    </row>
    <row r="22" spans="1:89" x14ac:dyDescent="0.2">
      <c r="A22" s="1">
        <v>1997</v>
      </c>
      <c r="B22" s="6">
        <f>'1'!I22</f>
        <v>0.44068775514402625</v>
      </c>
      <c r="C22" s="6">
        <f>'1'!K22</f>
        <v>0.52974362238800643</v>
      </c>
      <c r="D22" s="6">
        <f>'2'!I22</f>
        <v>0.25076016358544478</v>
      </c>
      <c r="E22" s="6">
        <f>'2'!K22</f>
        <v>0.36522638057211099</v>
      </c>
      <c r="F22" s="6">
        <f>'3'!D22</f>
        <v>0.57471206818902165</v>
      </c>
      <c r="G22" s="6">
        <f>'8'!F21</f>
        <v>0.54786788610297421</v>
      </c>
      <c r="H22" s="6">
        <f t="shared" si="0"/>
        <v>0.50745876049385064</v>
      </c>
      <c r="I22" s="225">
        <f t="shared" si="1"/>
        <v>0.53671655564131338</v>
      </c>
      <c r="J22" s="6">
        <f>'1'!S22</f>
        <v>0.27901886789799601</v>
      </c>
      <c r="K22" s="6">
        <f>'1'!U22</f>
        <v>0.35278378393410137</v>
      </c>
      <c r="L22" s="6">
        <f>'2'!S22</f>
        <v>0.2350952672032767</v>
      </c>
      <c r="M22" s="6">
        <f>'2'!U22</f>
        <v>0.34374131374787303</v>
      </c>
      <c r="N22" s="6">
        <f>'3'!G22</f>
        <v>0.44899666650101655</v>
      </c>
      <c r="O22" s="6">
        <f>'8'!K21</f>
        <v>0.49769131429227931</v>
      </c>
      <c r="P22" s="6">
        <f t="shared" si="2"/>
        <v>0.40821936118801727</v>
      </c>
      <c r="Q22" s="225">
        <f t="shared" si="3"/>
        <v>0.43383694904969805</v>
      </c>
      <c r="R22" s="6">
        <f>'1'!AC22</f>
        <v>0.3321458134538175</v>
      </c>
      <c r="S22" s="6">
        <f>'1'!AE22</f>
        <v>0.41458765546328735</v>
      </c>
      <c r="T22" s="6">
        <f>'2'!AC22</f>
        <v>0.12779741690770693</v>
      </c>
      <c r="U22" s="6">
        <f>'2'!AE22</f>
        <v>0.17179754435192926</v>
      </c>
      <c r="V22" s="6">
        <f>'3'!J22</f>
        <v>0.75950728250650723</v>
      </c>
      <c r="W22" s="6">
        <f>'8'!P21</f>
        <v>0.43716143143280639</v>
      </c>
      <c r="X22" s="6">
        <f t="shared" si="4"/>
        <v>0.51416024681397909</v>
      </c>
      <c r="Y22" s="225">
        <f t="shared" si="5"/>
        <v>0.53504862796029529</v>
      </c>
      <c r="Z22" s="6">
        <f>'1'!AM22</f>
        <v>0.4262315928206602</v>
      </c>
      <c r="AA22" s="6">
        <f>'1'!AO22</f>
        <v>0.51517710319717969</v>
      </c>
      <c r="AB22" s="6">
        <f>'2'!AM22</f>
        <v>0.13607306819441331</v>
      </c>
      <c r="AC22" s="6">
        <f>'2'!AO22</f>
        <v>0.18693218073543449</v>
      </c>
      <c r="AD22" s="6">
        <f>'3'!M22</f>
        <v>0.50001032956894575</v>
      </c>
      <c r="AE22" s="6">
        <f>'8'!U21</f>
        <v>0.44751624622356984</v>
      </c>
      <c r="AF22" s="6">
        <f t="shared" si="6"/>
        <v>0.43311263107822262</v>
      </c>
      <c r="AG22" s="225">
        <f t="shared" si="7"/>
        <v>0.45598764440762862</v>
      </c>
      <c r="AH22" s="6">
        <f>'1'!AW22</f>
        <v>0.34358624974039698</v>
      </c>
      <c r="AI22" s="6">
        <f>'1'!AY22</f>
        <v>0.427393904378227</v>
      </c>
      <c r="AJ22" s="6">
        <f>'2'!AW22</f>
        <v>0.19116877917630745</v>
      </c>
      <c r="AK22" s="6">
        <f>'2'!AY22</f>
        <v>0.2791047091477214</v>
      </c>
      <c r="AL22" s="6">
        <f>'3'!P22</f>
        <v>0.55507655832380598</v>
      </c>
      <c r="AM22" s="6">
        <f>'8'!Z21</f>
        <v>0.48353012535211476</v>
      </c>
      <c r="AN22" s="6">
        <f t="shared" si="8"/>
        <v>0.45492378880086698</v>
      </c>
      <c r="AO22" s="225">
        <f t="shared" si="9"/>
        <v>0.48047891272557436</v>
      </c>
      <c r="AP22" s="6">
        <f>'1'!BG22</f>
        <v>0.36441186847499163</v>
      </c>
      <c r="AQ22" s="6">
        <f>'1'!BI22</f>
        <v>0.45027819115684375</v>
      </c>
      <c r="AR22" s="6">
        <f>'2'!BG22</f>
        <v>0.24378317094095703</v>
      </c>
      <c r="AS22" s="6">
        <f>'2'!BI22</f>
        <v>0.35575068277761551</v>
      </c>
      <c r="AT22" s="6">
        <f>'3'!S22</f>
        <v>0.53117752019824205</v>
      </c>
      <c r="AU22" s="6">
        <f>'8'!AE21</f>
        <v>0.50994888192964738</v>
      </c>
      <c r="AV22" s="6">
        <f t="shared" si="10"/>
        <v>0.46271636344728506</v>
      </c>
      <c r="AW22" s="225">
        <f t="shared" si="11"/>
        <v>0.49108637916732134</v>
      </c>
      <c r="AX22" s="6">
        <f>'1'!BQ22</f>
        <v>0.48543408195624432</v>
      </c>
      <c r="AY22" s="6">
        <f>'1'!BS22</f>
        <v>0.5734861065937823</v>
      </c>
      <c r="AZ22" s="6">
        <f>'2'!BQ22</f>
        <v>0.24965641383984072</v>
      </c>
      <c r="BA22" s="6">
        <f>'2'!BS22</f>
        <v>0.36373712709297418</v>
      </c>
      <c r="BB22" s="6">
        <f>'3'!V22</f>
        <v>0.62990543414312195</v>
      </c>
      <c r="BC22" s="6">
        <f>'8'!AJ21</f>
        <v>0.5436669954855331</v>
      </c>
      <c r="BD22" s="6">
        <f t="shared" si="12"/>
        <v>0.53711473007814159</v>
      </c>
      <c r="BE22" s="225">
        <f t="shared" si="13"/>
        <v>0.56613320633096254</v>
      </c>
      <c r="BF22" s="6">
        <f>'1'!CA22</f>
        <v>0.42262890601067427</v>
      </c>
      <c r="BG22" s="6">
        <f>'1'!CC22</f>
        <v>0.51151241988263607</v>
      </c>
      <c r="BH22" s="6">
        <f>'2'!CA22</f>
        <v>0.25706110746465133</v>
      </c>
      <c r="BI22" s="6">
        <f>'2'!CC22</f>
        <v>0.37365896281534805</v>
      </c>
      <c r="BJ22" s="6">
        <f>'3'!Y22</f>
        <v>0.53702335725341244</v>
      </c>
      <c r="BK22" s="6">
        <f>'8'!AO21</f>
        <v>0.54338966711707104</v>
      </c>
      <c r="BL22" s="6">
        <f t="shared" si="14"/>
        <v>0.48805813498508632</v>
      </c>
      <c r="BM22" s="225">
        <f t="shared" si="15"/>
        <v>0.51749462329454832</v>
      </c>
      <c r="BN22" s="6">
        <f>'1'!CK22</f>
        <v>0.36374922109847191</v>
      </c>
      <c r="BO22" s="6">
        <f>'1'!CM22</f>
        <v>0.44955833858842648</v>
      </c>
      <c r="BP22" s="6">
        <f>'2'!CK22</f>
        <v>0.22248909237947243</v>
      </c>
      <c r="BQ22" s="6">
        <f>'2'!CM22</f>
        <v>0.32588320906715057</v>
      </c>
      <c r="BR22" s="6">
        <f>'3'!AB22</f>
        <v>0.62121897796639025</v>
      </c>
      <c r="BS22" s="6">
        <f>'8'!AT21</f>
        <v>0.56744104689010244</v>
      </c>
      <c r="BT22" s="6">
        <f t="shared" si="16"/>
        <v>0.51371865871122846</v>
      </c>
      <c r="BU22" s="225">
        <f t="shared" si="17"/>
        <v>0.54121989387798719</v>
      </c>
      <c r="BV22" s="6">
        <f>'1'!CU22</f>
        <v>0.48828872635552212</v>
      </c>
      <c r="BW22" s="6">
        <f>'1'!CW22</f>
        <v>0.57621054367402591</v>
      </c>
      <c r="BX22" s="6">
        <f>'2'!CU22</f>
        <v>0.23601689144787241</v>
      </c>
      <c r="BY22" s="6">
        <f>'2'!CW22</f>
        <v>0.34502657651580809</v>
      </c>
      <c r="BZ22" s="6">
        <f>'3'!AE22</f>
        <v>0.59869268191528024</v>
      </c>
      <c r="CA22" s="6">
        <f>'8'!AY21</f>
        <v>0.61879708434791514</v>
      </c>
      <c r="CB22" s="6">
        <f t="shared" si="18"/>
        <v>0.54637563248637833</v>
      </c>
      <c r="CC22" s="225">
        <f t="shared" si="19"/>
        <v>0.57486096445687263</v>
      </c>
      <c r="CD22" s="6">
        <f>'1'!DE22</f>
        <v>0.48189884011898471</v>
      </c>
      <c r="CE22" s="6">
        <f>'1'!DG22</f>
        <v>0.57010141735249331</v>
      </c>
      <c r="CF22" s="6">
        <f>'2'!DE22</f>
        <v>0.30536409998075636</v>
      </c>
      <c r="CG22" s="6">
        <f>'2'!DG22</f>
        <v>0.43469244708377869</v>
      </c>
      <c r="CH22" s="6">
        <f>'3'!AH22</f>
        <v>0.5491207262536979</v>
      </c>
      <c r="CI22" s="6">
        <f>'8'!BD21</f>
        <v>0.60485368992711686</v>
      </c>
      <c r="CJ22" s="6">
        <f t="shared" si="20"/>
        <v>0.52802057550148684</v>
      </c>
      <c r="CK22" s="225">
        <f t="shared" si="21"/>
        <v>0.55859392565849075</v>
      </c>
    </row>
    <row r="23" spans="1:89" x14ac:dyDescent="0.2">
      <c r="A23" s="1">
        <v>1998</v>
      </c>
      <c r="B23" s="6">
        <f>'1'!I23</f>
        <v>0.47313984264323256</v>
      </c>
      <c r="C23" s="6">
        <f>'1'!K23</f>
        <v>0.56166391824143624</v>
      </c>
      <c r="D23" s="6">
        <f>'2'!I23</f>
        <v>0.23841915158686772</v>
      </c>
      <c r="E23" s="6">
        <f>'2'!K23</f>
        <v>0.34836397794412227</v>
      </c>
      <c r="F23" s="6">
        <f>'3'!D23</f>
        <v>0.55832684180744296</v>
      </c>
      <c r="G23" s="6">
        <f>'8'!F22</f>
        <v>0.5630426210473819</v>
      </c>
      <c r="H23" s="6">
        <f t="shared" si="0"/>
        <v>0.51071340672452503</v>
      </c>
      <c r="I23" s="225">
        <f t="shared" si="1"/>
        <v>0.5394127044798912</v>
      </c>
      <c r="J23" s="6">
        <f>'1'!S23</f>
        <v>0.33825247919061657</v>
      </c>
      <c r="K23" s="6">
        <f>'1'!U23</f>
        <v>0.42144450799330346</v>
      </c>
      <c r="L23" s="6">
        <f>'2'!S23</f>
        <v>0.23771758832238729</v>
      </c>
      <c r="M23" s="6">
        <f>'2'!U23</f>
        <v>0.34739120348989894</v>
      </c>
      <c r="N23" s="6">
        <f>'3'!G23</f>
        <v>0.3894433754217369</v>
      </c>
      <c r="O23" s="6">
        <f>'8'!K22</f>
        <v>0.47909519131077427</v>
      </c>
      <c r="P23" s="6">
        <f t="shared" si="2"/>
        <v>0.3909281622322891</v>
      </c>
      <c r="Q23" s="225">
        <f t="shared" si="3"/>
        <v>0.41853392950957768</v>
      </c>
      <c r="R23" s="6">
        <f>'1'!AC23</f>
        <v>0.36328917368088931</v>
      </c>
      <c r="S23" s="6">
        <f>'1'!AE23</f>
        <v>0.44905826001300175</v>
      </c>
      <c r="T23" s="6">
        <f>'2'!AC23</f>
        <v>0.12851411760097928</v>
      </c>
      <c r="U23" s="6">
        <f>'2'!AE23</f>
        <v>0.17312324401985973</v>
      </c>
      <c r="V23" s="6">
        <f>'3'!J23</f>
        <v>0.76139393982478176</v>
      </c>
      <c r="W23" s="6">
        <f>'8'!P22</f>
        <v>0.45669205451266304</v>
      </c>
      <c r="X23" s="6">
        <f t="shared" si="4"/>
        <v>0.52707443877998739</v>
      </c>
      <c r="Y23" s="225">
        <f t="shared" si="5"/>
        <v>0.54868916868829798</v>
      </c>
      <c r="Z23" s="6">
        <f>'1'!AM23</f>
        <v>0.46048189114434668</v>
      </c>
      <c r="AA23" s="6">
        <f>'1'!AO23</f>
        <v>0.54933870980120247</v>
      </c>
      <c r="AB23" s="6">
        <f>'2'!AM23</f>
        <v>0.13413100809097847</v>
      </c>
      <c r="AC23" s="6">
        <f>'2'!AO23</f>
        <v>0.18341415696105554</v>
      </c>
      <c r="AD23" s="6">
        <f>'3'!M23</f>
        <v>0.45922007946830651</v>
      </c>
      <c r="AE23" s="6">
        <f>'8'!U22</f>
        <v>0.45761215252996978</v>
      </c>
      <c r="AF23" s="6">
        <f t="shared" si="6"/>
        <v>0.42648115658428076</v>
      </c>
      <c r="AG23" s="225">
        <f t="shared" si="7"/>
        <v>0.44918083520265961</v>
      </c>
      <c r="AH23" s="6">
        <f>'1'!AW23</f>
        <v>0.37878158769528342</v>
      </c>
      <c r="AI23" s="6">
        <f>'1'!AY23</f>
        <v>0.46575775419257259</v>
      </c>
      <c r="AJ23" s="6">
        <f>'2'!AW23</f>
        <v>0.17975281535432294</v>
      </c>
      <c r="AK23" s="6">
        <f>'2'!AY23</f>
        <v>0.26111894681897579</v>
      </c>
      <c r="AL23" s="6">
        <f>'3'!P23</f>
        <v>0.5610254585597918</v>
      </c>
      <c r="AM23" s="6">
        <f>'8'!Z22</f>
        <v>0.51539579490250542</v>
      </c>
      <c r="AN23" s="6">
        <f t="shared" si="8"/>
        <v>0.47276052096915733</v>
      </c>
      <c r="AO23" s="225">
        <f t="shared" si="9"/>
        <v>0.49829236741508043</v>
      </c>
      <c r="AP23" s="6">
        <f>'1'!BG23</f>
        <v>0.3936938010873135</v>
      </c>
      <c r="AQ23" s="6">
        <f>'1'!BI23</f>
        <v>0.48156335303852893</v>
      </c>
      <c r="AR23" s="6">
        <f>'2'!BG23</f>
        <v>0.24039396521366246</v>
      </c>
      <c r="AS23" s="6">
        <f>'2'!BI23</f>
        <v>0.35109389943765829</v>
      </c>
      <c r="AT23" s="6">
        <f>'3'!S23</f>
        <v>0.55746668770659957</v>
      </c>
      <c r="AU23" s="6">
        <f>'8'!AE22</f>
        <v>0.54281297594959932</v>
      </c>
      <c r="AV23" s="6">
        <f t="shared" si="10"/>
        <v>0.48860872460634852</v>
      </c>
      <c r="AW23" s="225">
        <f t="shared" si="11"/>
        <v>0.51725262841899122</v>
      </c>
      <c r="AX23" s="6">
        <f>'1'!BQ23</f>
        <v>0.51997633307178737</v>
      </c>
      <c r="AY23" s="6">
        <f>'1'!BS23</f>
        <v>0.60594713170570236</v>
      </c>
      <c r="AZ23" s="6">
        <f>'2'!BQ23</f>
        <v>0.24502655446664384</v>
      </c>
      <c r="BA23" s="6">
        <f>'2'!BS23</f>
        <v>0.3574502035707009</v>
      </c>
      <c r="BB23" s="6">
        <f>'3'!V23</f>
        <v>0.62702888065882878</v>
      </c>
      <c r="BC23" s="6">
        <f>'8'!AJ22</f>
        <v>0.56115136494338824</v>
      </c>
      <c r="BD23" s="6">
        <f t="shared" si="12"/>
        <v>0.54765488380756988</v>
      </c>
      <c r="BE23" s="225">
        <f t="shared" si="13"/>
        <v>0.57609140844475859</v>
      </c>
      <c r="BF23" s="6">
        <f>'1'!CA23</f>
        <v>0.44734532055085902</v>
      </c>
      <c r="BG23" s="6">
        <f>'1'!CC23</f>
        <v>0.5363787550560194</v>
      </c>
      <c r="BH23" s="6">
        <f>'2'!CA23</f>
        <v>0.25396414972792142</v>
      </c>
      <c r="BI23" s="6">
        <f>'2'!CC23</f>
        <v>0.36952888770028608</v>
      </c>
      <c r="BJ23" s="6">
        <f>'3'!Y23</f>
        <v>0.49220838609821332</v>
      </c>
      <c r="BK23" s="6">
        <f>'8'!AO22</f>
        <v>0.58038801357393144</v>
      </c>
      <c r="BL23" s="6">
        <f t="shared" si="14"/>
        <v>0.48586523759442873</v>
      </c>
      <c r="BM23" s="225">
        <f t="shared" si="15"/>
        <v>0.51522839829269729</v>
      </c>
      <c r="BN23" s="6">
        <f>'1'!CK23</f>
        <v>0.39077055952775469</v>
      </c>
      <c r="BO23" s="6">
        <f>'1'!CM23</f>
        <v>0.47848531756003604</v>
      </c>
      <c r="BP23" s="6">
        <f>'2'!CK23</f>
        <v>0.18429205168673024</v>
      </c>
      <c r="BQ23" s="6">
        <f>'2'!CM23</f>
        <v>0.26833425252102594</v>
      </c>
      <c r="BR23" s="6">
        <f>'3'!AB23</f>
        <v>0.52261856176137278</v>
      </c>
      <c r="BS23" s="6">
        <f>'8'!AT22</f>
        <v>0.68060461746719514</v>
      </c>
      <c r="BT23" s="6">
        <f t="shared" si="16"/>
        <v>0.50981212701893164</v>
      </c>
      <c r="BU23" s="225">
        <f t="shared" si="17"/>
        <v>0.53575929870881744</v>
      </c>
      <c r="BV23" s="6">
        <f>'1'!CU23</f>
        <v>0.52299030948354042</v>
      </c>
      <c r="BW23" s="6">
        <f>'1'!CW23</f>
        <v>0.60872838008882213</v>
      </c>
      <c r="BX23" s="6">
        <f>'2'!CU23</f>
        <v>0.18753199108784879</v>
      </c>
      <c r="BY23" s="6">
        <f>'2'!CW23</f>
        <v>0.27343245631651858</v>
      </c>
      <c r="BZ23" s="6">
        <f>'3'!AE23</f>
        <v>0.54314183544755767</v>
      </c>
      <c r="CA23" s="6">
        <f>'8'!AY22</f>
        <v>0.63485138568446531</v>
      </c>
      <c r="CB23" s="6">
        <f t="shared" si="18"/>
        <v>0.53106341088985565</v>
      </c>
      <c r="CC23" s="225">
        <f t="shared" si="19"/>
        <v>0.556801071533779</v>
      </c>
      <c r="CD23" s="6">
        <f>'1'!DE23</f>
        <v>0.51544815323321702</v>
      </c>
      <c r="CE23" s="6">
        <f>'1'!DG23</f>
        <v>0.60175347139827073</v>
      </c>
      <c r="CF23" s="6">
        <f>'2'!DE23</f>
        <v>0.29662211078749656</v>
      </c>
      <c r="CG23" s="6">
        <f>'2'!DG23</f>
        <v>0.42409041432600825</v>
      </c>
      <c r="CH23" s="6">
        <f>'3'!AH23</f>
        <v>0.48197990777554206</v>
      </c>
      <c r="CI23" s="6">
        <f>'8'!BD22</f>
        <v>0.56765392370149947</v>
      </c>
      <c r="CJ23" s="6">
        <f t="shared" si="20"/>
        <v>0.49583998194605972</v>
      </c>
      <c r="CK23" s="225">
        <f t="shared" si="21"/>
        <v>0.5258478759329217</v>
      </c>
    </row>
    <row r="24" spans="1:89" x14ac:dyDescent="0.2">
      <c r="A24" s="1">
        <v>1999</v>
      </c>
      <c r="B24" s="6">
        <f>'1'!I24</f>
        <v>0.49525975557772139</v>
      </c>
      <c r="C24" s="6">
        <f>'1'!K24</f>
        <v>0.58283145236816025</v>
      </c>
      <c r="D24" s="6">
        <f>'2'!I24</f>
        <v>0.25974738016694571</v>
      </c>
      <c r="E24" s="6">
        <f>'2'!K24</f>
        <v>0.37721879535903852</v>
      </c>
      <c r="F24" s="6">
        <f>'3'!D24</f>
        <v>0.55043694325012682</v>
      </c>
      <c r="G24" s="6">
        <f>'8'!F23</f>
        <v>0.569797518250027</v>
      </c>
      <c r="H24" s="6">
        <f t="shared" si="0"/>
        <v>0.51614072190729776</v>
      </c>
      <c r="I24" s="225">
        <f t="shared" si="1"/>
        <v>0.54540220278459473</v>
      </c>
      <c r="J24" s="6">
        <f>'1'!S24</f>
        <v>0.37135186465861569</v>
      </c>
      <c r="K24" s="6">
        <f>'1'!U24</f>
        <v>0.45778521152669838</v>
      </c>
      <c r="L24" s="6">
        <f>'2'!S24</f>
        <v>0.24916241286476712</v>
      </c>
      <c r="M24" s="6">
        <f>'2'!U24</f>
        <v>0.36306940551360767</v>
      </c>
      <c r="N24" s="6">
        <f>'3'!G24</f>
        <v>0.32068792512113925</v>
      </c>
      <c r="O24" s="6">
        <f>'8'!K23</f>
        <v>0.4952895093831825</v>
      </c>
      <c r="P24" s="6">
        <f t="shared" si="2"/>
        <v>0.37604863708161029</v>
      </c>
      <c r="Q24" s="225">
        <f t="shared" si="3"/>
        <v>0.40472600572011086</v>
      </c>
      <c r="R24" s="6">
        <f>'1'!AC24</f>
        <v>0.40850971714475987</v>
      </c>
      <c r="S24" s="6">
        <f>'1'!AE24</f>
        <v>0.49701456602539967</v>
      </c>
      <c r="T24" s="6">
        <f>'2'!AC24</f>
        <v>0.13358419583221479</v>
      </c>
      <c r="U24" s="6">
        <f>'2'!AE24</f>
        <v>0.18241993198028825</v>
      </c>
      <c r="V24" s="6">
        <f>'3'!J24</f>
        <v>0.59779471751878765</v>
      </c>
      <c r="W24" s="6">
        <f>'8'!P23</f>
        <v>0.45113622706859902</v>
      </c>
      <c r="X24" s="6">
        <f t="shared" si="4"/>
        <v>0.46951911814026825</v>
      </c>
      <c r="Y24" s="225">
        <f t="shared" si="5"/>
        <v>0.49210366153120355</v>
      </c>
      <c r="Z24" s="6">
        <f>'1'!AM24</f>
        <v>0.48909806591045579</v>
      </c>
      <c r="AA24" s="6">
        <f>'1'!AO24</f>
        <v>0.57698156952473112</v>
      </c>
      <c r="AB24" s="6">
        <f>'2'!AM24</f>
        <v>0.14227915035431551</v>
      </c>
      <c r="AC24" s="6">
        <f>'2'!AO24</f>
        <v>0.19804003928321431</v>
      </c>
      <c r="AD24" s="6">
        <f>'3'!M24</f>
        <v>0.51400005307029772</v>
      </c>
      <c r="AE24" s="6">
        <f>'8'!U23</f>
        <v>0.52930503865790346</v>
      </c>
      <c r="AF24" s="6">
        <f t="shared" si="6"/>
        <v>0.47643906104301287</v>
      </c>
      <c r="AG24" s="225">
        <f t="shared" si="7"/>
        <v>0.49959185065875777</v>
      </c>
      <c r="AH24" s="6">
        <f>'1'!AW24</f>
        <v>0.41012437090448017</v>
      </c>
      <c r="AI24" s="6">
        <f>'1'!AY24</f>
        <v>0.49868359855435085</v>
      </c>
      <c r="AJ24" s="6">
        <f>'2'!AW24</f>
        <v>0.20049567151921546</v>
      </c>
      <c r="AK24" s="6">
        <f>'2'!AY24</f>
        <v>0.2934146345333406</v>
      </c>
      <c r="AL24" s="6">
        <f>'3'!P24</f>
        <v>0.53267386248831206</v>
      </c>
      <c r="AM24" s="6">
        <f>'8'!Z23</f>
        <v>0.51282553034876455</v>
      </c>
      <c r="AN24" s="6">
        <f t="shared" si="8"/>
        <v>0.46899164543277183</v>
      </c>
      <c r="AO24" s="225">
        <f t="shared" si="9"/>
        <v>0.49599538726415837</v>
      </c>
      <c r="AP24" s="6">
        <f>'1'!BG24</f>
        <v>0.40962599783136378</v>
      </c>
      <c r="AQ24" s="6">
        <f>'1'!BI24</f>
        <v>0.4981687491214844</v>
      </c>
      <c r="AR24" s="6">
        <f>'2'!BG24</f>
        <v>0.25304578855339044</v>
      </c>
      <c r="AS24" s="6">
        <f>'2'!BI24</f>
        <v>0.36829876275425033</v>
      </c>
      <c r="AT24" s="6">
        <f>'3'!S24</f>
        <v>0.57993755504365674</v>
      </c>
      <c r="AU24" s="6">
        <f>'8'!AE23</f>
        <v>0.54823082622265729</v>
      </c>
      <c r="AV24" s="6">
        <f t="shared" si="10"/>
        <v>0.5036740483058717</v>
      </c>
      <c r="AW24" s="225">
        <f t="shared" si="11"/>
        <v>0.53290789598398181</v>
      </c>
      <c r="AX24" s="6">
        <f>'1'!BQ24</f>
        <v>0.54678347379625292</v>
      </c>
      <c r="AY24" s="6">
        <f>'1'!BS24</f>
        <v>0.63040731175028486</v>
      </c>
      <c r="AZ24" s="6">
        <f>'2'!BQ24</f>
        <v>0.25669535973309576</v>
      </c>
      <c r="BA24" s="6">
        <f>'2'!BS24</f>
        <v>0.3731726617750542</v>
      </c>
      <c r="BB24" s="6">
        <f>'3'!V24</f>
        <v>0.59796323757064196</v>
      </c>
      <c r="BC24" s="6">
        <f>'8'!AJ23</f>
        <v>0.56936511423894032</v>
      </c>
      <c r="BD24" s="6">
        <f t="shared" si="12"/>
        <v>0.54502106003249906</v>
      </c>
      <c r="BE24" s="225">
        <f t="shared" si="13"/>
        <v>0.57339355782750134</v>
      </c>
      <c r="BF24" s="6">
        <f>'1'!CA24</f>
        <v>0.46151835474822472</v>
      </c>
      <c r="BG24" s="6">
        <f>'1'!CC24</f>
        <v>0.5503538672251963</v>
      </c>
      <c r="BH24" s="6">
        <f>'2'!CA24</f>
        <v>0.26080249914275</v>
      </c>
      <c r="BI24" s="6">
        <f>'2'!CC24</f>
        <v>0.37861135766278003</v>
      </c>
      <c r="BJ24" s="6">
        <f>'3'!Y24</f>
        <v>0.56624630645842156</v>
      </c>
      <c r="BK24" s="6">
        <f>'8'!AO23</f>
        <v>0.5445297077983271</v>
      </c>
      <c r="BL24" s="6">
        <f t="shared" si="14"/>
        <v>0.50824135578678664</v>
      </c>
      <c r="BM24" s="225">
        <f t="shared" si="15"/>
        <v>0.53778934413418411</v>
      </c>
      <c r="BN24" s="6">
        <f>'1'!CK24</f>
        <v>0.40394845242378302</v>
      </c>
      <c r="BO24" s="6">
        <f>'1'!CM24</f>
        <v>0.49228402682549632</v>
      </c>
      <c r="BP24" s="6">
        <f>'2'!CK24</f>
        <v>0.21091551276901643</v>
      </c>
      <c r="BQ24" s="6">
        <f>'2'!CM24</f>
        <v>0.30901337557724262</v>
      </c>
      <c r="BR24" s="6">
        <f>'3'!AB24</f>
        <v>0.57729055488918257</v>
      </c>
      <c r="BS24" s="6">
        <f>'8'!AT23</f>
        <v>0.6038798653317291</v>
      </c>
      <c r="BT24" s="6">
        <f t="shared" si="16"/>
        <v>0.51396142331685002</v>
      </c>
      <c r="BU24" s="225">
        <f t="shared" si="17"/>
        <v>0.54143832447801532</v>
      </c>
      <c r="BV24" s="6">
        <f>'1'!CU24</f>
        <v>0.53858439494049026</v>
      </c>
      <c r="BW24" s="6">
        <f>'1'!CW24</f>
        <v>0.62299167317630932</v>
      </c>
      <c r="BX24" s="6">
        <f>'2'!CU24</f>
        <v>0.22880663976136384</v>
      </c>
      <c r="BY24" s="6">
        <f>'2'!CW24</f>
        <v>0.33489823477119679</v>
      </c>
      <c r="BZ24" s="6">
        <f>'3'!AE24</f>
        <v>0.58201693622683393</v>
      </c>
      <c r="CA24" s="6">
        <f>'8'!AY23</f>
        <v>0.65263129724967128</v>
      </c>
      <c r="CB24" s="6">
        <f t="shared" si="18"/>
        <v>0.55919370662986945</v>
      </c>
      <c r="CC24" s="225">
        <f t="shared" si="19"/>
        <v>0.58668432177801655</v>
      </c>
      <c r="CD24" s="6">
        <f>'1'!DE24</f>
        <v>0.53504507823985137</v>
      </c>
      <c r="CE24" s="6">
        <f>'1'!DG24</f>
        <v>0.61977284873892224</v>
      </c>
      <c r="CF24" s="6">
        <f>'2'!DE24</f>
        <v>0.32059956256315786</v>
      </c>
      <c r="CG24" s="6">
        <f>'2'!DG24</f>
        <v>0.45273938114938922</v>
      </c>
      <c r="CH24" s="6">
        <f>'3'!AH24</f>
        <v>0.44063380915311795</v>
      </c>
      <c r="CI24" s="6">
        <f>'8'!BD23</f>
        <v>0.57873055913401006</v>
      </c>
      <c r="CJ24" s="6">
        <f t="shared" si="20"/>
        <v>0.4889416633057363</v>
      </c>
      <c r="CK24" s="225">
        <f t="shared" si="21"/>
        <v>0.51910119926417364</v>
      </c>
    </row>
    <row r="25" spans="1:89" x14ac:dyDescent="0.2">
      <c r="A25" s="1">
        <v>2000</v>
      </c>
      <c r="B25" s="6">
        <f>'1'!I25</f>
        <v>0.53010355120299757</v>
      </c>
      <c r="C25" s="6">
        <f>'1'!K25</f>
        <v>0.61526074734498959</v>
      </c>
      <c r="D25" s="6">
        <f>'2'!I25</f>
        <v>0.29510830936646437</v>
      </c>
      <c r="E25" s="6">
        <f>'2'!K25</f>
        <v>0.42223561406243698</v>
      </c>
      <c r="F25" s="6">
        <f>'3'!D25</f>
        <v>0.53116888196541501</v>
      </c>
      <c r="G25" s="6">
        <f>'8'!F24</f>
        <v>0.58175500525749679</v>
      </c>
      <c r="H25" s="6">
        <f t="shared" si="0"/>
        <v>0.52252559554066103</v>
      </c>
      <c r="I25" s="225">
        <f t="shared" si="1"/>
        <v>0.55226976523865667</v>
      </c>
      <c r="J25" s="6">
        <f>'1'!S25</f>
        <v>0.40335186775601689</v>
      </c>
      <c r="K25" s="6">
        <f>'1'!U25</f>
        <v>0.49166358333558202</v>
      </c>
      <c r="L25" s="6">
        <f>'2'!S25</f>
        <v>0.33942335882627861</v>
      </c>
      <c r="M25" s="6">
        <f>'2'!U25</f>
        <v>0.47432229103171136</v>
      </c>
      <c r="N25" s="6">
        <f>'3'!G25</f>
        <v>0.35414107132705719</v>
      </c>
      <c r="O25" s="6">
        <f>'8'!K24</f>
        <v>0.46923023454398627</v>
      </c>
      <c r="P25" s="6">
        <f t="shared" si="2"/>
        <v>0.39703820832784997</v>
      </c>
      <c r="Q25" s="225">
        <f t="shared" si="3"/>
        <v>0.42819044466430634</v>
      </c>
      <c r="R25" s="6">
        <f>'1'!AC25</f>
        <v>0.43204745970480818</v>
      </c>
      <c r="S25" s="6">
        <f>'1'!AE25</f>
        <v>0.52106383491016461</v>
      </c>
      <c r="T25" s="6">
        <f>'2'!AC25</f>
        <v>0.13430052496384554</v>
      </c>
      <c r="U25" s="6">
        <f>'2'!AE25</f>
        <v>0.1837220464538924</v>
      </c>
      <c r="V25" s="6">
        <f>'3'!J25</f>
        <v>0.56901402090113151</v>
      </c>
      <c r="W25" s="6">
        <f>'8'!P24</f>
        <v>0.50117249380614681</v>
      </c>
      <c r="X25" s="6">
        <f t="shared" si="4"/>
        <v>0.47779690093964289</v>
      </c>
      <c r="Y25" s="225">
        <f t="shared" si="5"/>
        <v>0.50054232812971877</v>
      </c>
      <c r="Z25" s="6">
        <f>'1'!AM25</f>
        <v>0.51298498265490988</v>
      </c>
      <c r="AA25" s="6">
        <f>'1'!AO25</f>
        <v>0.59946458973121397</v>
      </c>
      <c r="AB25" s="6">
        <f>'2'!AM25</f>
        <v>0.16481087432527713</v>
      </c>
      <c r="AC25" s="6">
        <f>'2'!AO25</f>
        <v>0.23674521409404578</v>
      </c>
      <c r="AD25" s="6">
        <f>'3'!M25</f>
        <v>0.51827533719829288</v>
      </c>
      <c r="AE25" s="6">
        <f>'8'!U24</f>
        <v>0.49761205224641142</v>
      </c>
      <c r="AF25" s="6">
        <f t="shared" si="6"/>
        <v>0.47567183451675032</v>
      </c>
      <c r="AG25" s="225">
        <f t="shared" si="7"/>
        <v>0.50016118990888792</v>
      </c>
      <c r="AH25" s="6">
        <f>'1'!AW25</f>
        <v>0.430875641668656</v>
      </c>
      <c r="AI25" s="6">
        <f>'1'!AY25</f>
        <v>0.51988062448960048</v>
      </c>
      <c r="AJ25" s="6">
        <f>'2'!AW25</f>
        <v>0.2171545321018104</v>
      </c>
      <c r="AK25" s="6">
        <f>'2'!AY25</f>
        <v>0.31816551362516871</v>
      </c>
      <c r="AL25" s="6">
        <f>'3'!P25</f>
        <v>0.56046255722247584</v>
      </c>
      <c r="AM25" s="6">
        <f>'8'!Z24</f>
        <v>0.52663437203921559</v>
      </c>
      <c r="AN25" s="6">
        <f t="shared" si="8"/>
        <v>0.4900659160446672</v>
      </c>
      <c r="AO25" s="225">
        <f t="shared" si="9"/>
        <v>0.51796801076119203</v>
      </c>
      <c r="AP25" s="6">
        <f>'1'!BG25</f>
        <v>0.44382129621927957</v>
      </c>
      <c r="AQ25" s="6">
        <f>'1'!BI25</f>
        <v>0.53287229001787839</v>
      </c>
      <c r="AR25" s="6">
        <f>'2'!BG25</f>
        <v>0.26576230544485951</v>
      </c>
      <c r="AS25" s="6">
        <f>'2'!BI25</f>
        <v>0.38511503400910885</v>
      </c>
      <c r="AT25" s="6">
        <f>'3'!S25</f>
        <v>0.5313092510054892</v>
      </c>
      <c r="AU25" s="6">
        <f>'8'!AE24</f>
        <v>0.55488379378223873</v>
      </c>
      <c r="AV25" s="6">
        <f t="shared" si="10"/>
        <v>0.49432932832520921</v>
      </c>
      <c r="AW25" s="225">
        <f t="shared" si="11"/>
        <v>0.52407479994135397</v>
      </c>
      <c r="AX25" s="6">
        <f>'1'!BQ25</f>
        <v>0.58170432950525031</v>
      </c>
      <c r="AY25" s="6">
        <f>'1'!BS25</f>
        <v>0.6613681973346226</v>
      </c>
      <c r="AZ25" s="6">
        <f>'2'!BQ25</f>
        <v>0.26841172228435373</v>
      </c>
      <c r="BA25" s="6">
        <f>'2'!BS25</f>
        <v>0.3885608845445902</v>
      </c>
      <c r="BB25" s="6">
        <f>'3'!V25</f>
        <v>0.60059752217845297</v>
      </c>
      <c r="BC25" s="6">
        <f>'8'!AJ24</f>
        <v>0.58317062889522231</v>
      </c>
      <c r="BD25" s="6">
        <f t="shared" si="12"/>
        <v>0.55837223566943339</v>
      </c>
      <c r="BE25" s="225">
        <f t="shared" si="13"/>
        <v>0.58631992546133138</v>
      </c>
      <c r="BF25" s="6">
        <f>'1'!CA25</f>
        <v>0.48364812263298085</v>
      </c>
      <c r="BG25" s="6">
        <f>'1'!CC25</f>
        <v>0.57177768865670886</v>
      </c>
      <c r="BH25" s="6">
        <f>'2'!CA25</f>
        <v>0.27267290760506718</v>
      </c>
      <c r="BI25" s="6">
        <f>'2'!CC25</f>
        <v>0.3940624165129879</v>
      </c>
      <c r="BJ25" s="6">
        <f>'3'!Y25</f>
        <v>0.49800372871816545</v>
      </c>
      <c r="BK25" s="6">
        <f>'8'!AO24</f>
        <v>0.54632031438592499</v>
      </c>
      <c r="BL25" s="6">
        <f t="shared" si="14"/>
        <v>0.48709450109014651</v>
      </c>
      <c r="BM25" s="225">
        <f t="shared" si="15"/>
        <v>0.51685936518568421</v>
      </c>
      <c r="BN25" s="6">
        <f>'1'!CK25</f>
        <v>0.43496672020598859</v>
      </c>
      <c r="BO25" s="6">
        <f>'1'!CM25</f>
        <v>0.52400518149380793</v>
      </c>
      <c r="BP25" s="6">
        <f>'2'!CK25</f>
        <v>0.27527868316366166</v>
      </c>
      <c r="BQ25" s="6">
        <f>'2'!CM25</f>
        <v>0.39740234309835876</v>
      </c>
      <c r="BR25" s="6">
        <f>'3'!AB25</f>
        <v>0.45864448966493415</v>
      </c>
      <c r="BS25" s="6">
        <f>'8'!AT24</f>
        <v>0.58724882797849154</v>
      </c>
      <c r="BT25" s="6">
        <f t="shared" si="16"/>
        <v>0.47415365661708503</v>
      </c>
      <c r="BU25" s="225">
        <f t="shared" si="17"/>
        <v>0.50417371486811857</v>
      </c>
      <c r="BV25" s="6">
        <f>'1'!CU25</f>
        <v>0.58465409317848027</v>
      </c>
      <c r="BW25" s="6">
        <f>'1'!CW25</f>
        <v>0.66393851817021232</v>
      </c>
      <c r="BX25" s="6">
        <f>'2'!CU25</f>
        <v>0.34270408364814203</v>
      </c>
      <c r="BY25" s="6">
        <f>'2'!CW25</f>
        <v>0.47800680653364741</v>
      </c>
      <c r="BZ25" s="6">
        <f>'3'!AE25</f>
        <v>0.58353081569348775</v>
      </c>
      <c r="CA25" s="6">
        <f>'8'!AY24</f>
        <v>0.65094978083678234</v>
      </c>
      <c r="CB25" s="6">
        <f t="shared" si="18"/>
        <v>0.57989848752894002</v>
      </c>
      <c r="CC25" s="225">
        <f t="shared" si="19"/>
        <v>0.60928564481583702</v>
      </c>
      <c r="CD25" s="6">
        <f>'1'!DE25</f>
        <v>0.57268724370707602</v>
      </c>
      <c r="CE25" s="6">
        <f>'1'!DG25</f>
        <v>0.65346829411265261</v>
      </c>
      <c r="CF25" s="6">
        <f>'2'!DE25</f>
        <v>0.36358704965158911</v>
      </c>
      <c r="CG25" s="6">
        <f>'2'!DG25</f>
        <v>0.50095125847438604</v>
      </c>
      <c r="CH25" s="6">
        <f>'3'!AH25</f>
        <v>0.41463019831026393</v>
      </c>
      <c r="CI25" s="6">
        <f>'8'!BD24</f>
        <v>0.61871527700861262</v>
      </c>
      <c r="CJ25" s="6">
        <f t="shared" si="20"/>
        <v>0.50236281613326339</v>
      </c>
      <c r="CK25" s="225">
        <f t="shared" si="21"/>
        <v>0.53225544709665851</v>
      </c>
    </row>
    <row r="26" spans="1:89" x14ac:dyDescent="0.2">
      <c r="A26" s="1">
        <v>2001</v>
      </c>
      <c r="B26" s="6">
        <f>'1'!I26</f>
        <v>0.54863079468279319</v>
      </c>
      <c r="C26" s="6">
        <f>'1'!K26</f>
        <v>0.63207027832469254</v>
      </c>
      <c r="D26" s="6">
        <f>'2'!I26</f>
        <v>0.28491804624540162</v>
      </c>
      <c r="E26" s="6">
        <f>'2'!K26</f>
        <v>0.40960061181735424</v>
      </c>
      <c r="F26" s="6">
        <f>'3'!D26</f>
        <v>0.55127130411461889</v>
      </c>
      <c r="G26" s="6">
        <f>'8'!F25</f>
        <v>0.58168242647802593</v>
      </c>
      <c r="H26" s="6">
        <f t="shared" si="0"/>
        <v>0.53323121315035416</v>
      </c>
      <c r="I26" s="225">
        <f t="shared" si="1"/>
        <v>0.56238736643592924</v>
      </c>
      <c r="J26" s="6">
        <f>'1'!S26</f>
        <v>0.43128953658019503</v>
      </c>
      <c r="K26" s="6">
        <f>'1'!U26</f>
        <v>0.52029870904650932</v>
      </c>
      <c r="L26" s="6">
        <f>'2'!S26</f>
        <v>0.32092371791174612</v>
      </c>
      <c r="M26" s="6">
        <f>'2'!U26</f>
        <v>0.45311760038053672</v>
      </c>
      <c r="N26" s="6">
        <f>'3'!G26</f>
        <v>0.43881419139909328</v>
      </c>
      <c r="O26" s="6">
        <f>'8'!K25</f>
        <v>0.51382408420261705</v>
      </c>
      <c r="P26" s="6">
        <f t="shared" si="2"/>
        <v>0.4480231809276361</v>
      </c>
      <c r="Q26" s="225">
        <f t="shared" si="3"/>
        <v>0.47904440366777795</v>
      </c>
      <c r="R26" s="6">
        <f>'1'!AC26</f>
        <v>0.46755619385086961</v>
      </c>
      <c r="S26" s="6">
        <f>'1'!AE26</f>
        <v>0.55624644727075279</v>
      </c>
      <c r="T26" s="6">
        <f>'2'!AC26</f>
        <v>0.14744370537906232</v>
      </c>
      <c r="U26" s="6">
        <f>'2'!AE26</f>
        <v>0.20713166282977913</v>
      </c>
      <c r="V26" s="6">
        <f>'3'!J26</f>
        <v>0.61301003941610843</v>
      </c>
      <c r="W26" s="6">
        <f>'8'!P25</f>
        <v>0.46686839066429037</v>
      </c>
      <c r="X26" s="6">
        <f t="shared" si="4"/>
        <v>0.49352014227381069</v>
      </c>
      <c r="Y26" s="225">
        <f t="shared" si="5"/>
        <v>0.51722698870285899</v>
      </c>
      <c r="Z26" s="6">
        <f>'1'!AM26</f>
        <v>0.52362358412746435</v>
      </c>
      <c r="AA26" s="6">
        <f>'1'!AO26</f>
        <v>0.60931173773674163</v>
      </c>
      <c r="AB26" s="6">
        <f>'2'!AM26</f>
        <v>0.16626432597820148</v>
      </c>
      <c r="AC26" s="6">
        <f>'2'!AO26</f>
        <v>0.23915944340607101</v>
      </c>
      <c r="AD26" s="6">
        <f>'3'!M26</f>
        <v>0.51230489778481714</v>
      </c>
      <c r="AE26" s="6">
        <f>'8'!U25</f>
        <v>0.50276927756383161</v>
      </c>
      <c r="AF26" s="6">
        <f t="shared" si="6"/>
        <v>0.47710389180638935</v>
      </c>
      <c r="AG26" s="225">
        <f t="shared" si="7"/>
        <v>0.50153103427103174</v>
      </c>
      <c r="AH26" s="6">
        <f>'1'!AW26</f>
        <v>0.43701879531790488</v>
      </c>
      <c r="AI26" s="6">
        <f>'1'!AY26</f>
        <v>0.52606742776442317</v>
      </c>
      <c r="AJ26" s="6">
        <f>'2'!AW26</f>
        <v>0.20214775219034306</v>
      </c>
      <c r="AK26" s="6">
        <f>'2'!AY26</f>
        <v>0.29591465930788446</v>
      </c>
      <c r="AL26" s="6">
        <f>'3'!P26</f>
        <v>0.57508190066411968</v>
      </c>
      <c r="AM26" s="6">
        <f>'8'!Z25</f>
        <v>0.48405710445590866</v>
      </c>
      <c r="AN26" s="6">
        <f t="shared" si="8"/>
        <v>0.48286842588503576</v>
      </c>
      <c r="AO26" s="225">
        <f t="shared" si="9"/>
        <v>0.51005484308609361</v>
      </c>
      <c r="AP26" s="6">
        <f>'1'!BG26</f>
        <v>0.46659463777880944</v>
      </c>
      <c r="AQ26" s="6">
        <f>'1'!BI26</f>
        <v>0.55531043045516204</v>
      </c>
      <c r="AR26" s="6">
        <f>'2'!BG26</f>
        <v>0.26381723058412604</v>
      </c>
      <c r="AS26" s="6">
        <f>'2'!BI26</f>
        <v>0.38257277955357544</v>
      </c>
      <c r="AT26" s="6">
        <f>'3'!S26</f>
        <v>0.56314216386961891</v>
      </c>
      <c r="AU26" s="6">
        <f>'8'!AE25</f>
        <v>0.57062339774571436</v>
      </c>
      <c r="AV26" s="6">
        <f t="shared" si="10"/>
        <v>0.51614453548573636</v>
      </c>
      <c r="AW26" s="225">
        <f t="shared" si="11"/>
        <v>0.5457632489179518</v>
      </c>
      <c r="AX26" s="6">
        <f>'1'!BQ26</f>
        <v>0.59627429274534438</v>
      </c>
      <c r="AY26" s="6">
        <f>'1'!BS26</f>
        <v>0.67399785376410515</v>
      </c>
      <c r="AZ26" s="6">
        <f>'2'!BQ26</f>
        <v>0.26731651171607806</v>
      </c>
      <c r="BA26" s="6">
        <f>'2'!BS26</f>
        <v>0.3871388103435548</v>
      </c>
      <c r="BB26" s="6">
        <f>'3'!V26</f>
        <v>0.62441007173644403</v>
      </c>
      <c r="BC26" s="6">
        <f>'8'!AJ25</f>
        <v>0.57720798535129447</v>
      </c>
      <c r="BD26" s="6">
        <f t="shared" si="12"/>
        <v>0.56891293402064269</v>
      </c>
      <c r="BE26" s="225">
        <f t="shared" si="13"/>
        <v>0.59643987608714255</v>
      </c>
      <c r="BF26" s="6">
        <f>'1'!CA26</f>
        <v>0.50153733289412183</v>
      </c>
      <c r="BG26" s="6">
        <f>'1'!CC26</f>
        <v>0.58875510418832011</v>
      </c>
      <c r="BH26" s="6">
        <f>'2'!CA26</f>
        <v>0.26381165236700727</v>
      </c>
      <c r="BI26" s="6">
        <f>'2'!CC26</f>
        <v>0.38256547341348107</v>
      </c>
      <c r="BJ26" s="6">
        <f>'3'!Y26</f>
        <v>0.47543794850147769</v>
      </c>
      <c r="BK26" s="6">
        <f>'8'!AO25</f>
        <v>0.53635804400508413</v>
      </c>
      <c r="BL26" s="6">
        <f t="shared" si="14"/>
        <v>0.47777122441764142</v>
      </c>
      <c r="BM26" s="225">
        <f t="shared" si="15"/>
        <v>0.50709016078112845</v>
      </c>
      <c r="BN26" s="6">
        <f>'1'!CK26</f>
        <v>0.46401526101827745</v>
      </c>
      <c r="BO26" s="6">
        <f>'1'!CM26</f>
        <v>0.55279506833196757</v>
      </c>
      <c r="BP26" s="6">
        <f>'2'!CK26</f>
        <v>0.22284484339570415</v>
      </c>
      <c r="BQ26" s="6">
        <f>'2'!CM26</f>
        <v>0.32639442260721968</v>
      </c>
      <c r="BR26" s="6">
        <f>'3'!AB26</f>
        <v>0.53559032189059064</v>
      </c>
      <c r="BS26" s="6">
        <f>'8'!AT25</f>
        <v>0.59629356278088508</v>
      </c>
      <c r="BT26" s="6">
        <f t="shared" si="16"/>
        <v>0.50821173413372767</v>
      </c>
      <c r="BU26" s="225">
        <f t="shared" si="17"/>
        <v>0.53632265351761732</v>
      </c>
      <c r="BV26" s="6">
        <f>'1'!CU26</f>
        <v>0.61293095952381549</v>
      </c>
      <c r="BW26" s="6">
        <f>'1'!CW26</f>
        <v>0.6882366422793541</v>
      </c>
      <c r="BX26" s="6">
        <f>'2'!CU26</f>
        <v>0.33050525585370566</v>
      </c>
      <c r="BY26" s="6">
        <f>'2'!CW26</f>
        <v>0.46419234573886947</v>
      </c>
      <c r="BZ26" s="6">
        <f>'3'!AE26</f>
        <v>0.59402600209865553</v>
      </c>
      <c r="CA26" s="6">
        <f>'8'!AY25</f>
        <v>0.66943876642878453</v>
      </c>
      <c r="CB26" s="6">
        <f t="shared" si="18"/>
        <v>0.59407874825823126</v>
      </c>
      <c r="CC26" s="225">
        <f t="shared" si="19"/>
        <v>0.62250859379785539</v>
      </c>
      <c r="CD26" s="6">
        <f>'1'!DE26</f>
        <v>0.584608063298662</v>
      </c>
      <c r="CE26" s="6">
        <f>'1'!DG26</f>
        <v>0.66389846189198787</v>
      </c>
      <c r="CF26" s="6">
        <f>'2'!DE26</f>
        <v>0.34968850121202727</v>
      </c>
      <c r="CG26" s="6">
        <f>'2'!DG26</f>
        <v>0.48577735792200588</v>
      </c>
      <c r="CH26" s="6">
        <f>'3'!AH26</f>
        <v>0.37787281219431679</v>
      </c>
      <c r="CI26" s="6">
        <f>'8'!BD25</f>
        <v>0.59123507803088104</v>
      </c>
      <c r="CJ26" s="6">
        <f t="shared" si="20"/>
        <v>0.48041011106792619</v>
      </c>
      <c r="CK26" s="225">
        <f t="shared" si="21"/>
        <v>0.50987707645758917</v>
      </c>
    </row>
    <row r="27" spans="1:89" x14ac:dyDescent="0.2">
      <c r="A27" s="1">
        <v>2002</v>
      </c>
      <c r="B27" s="6">
        <f>'1'!I27</f>
        <v>0.5615283203088407</v>
      </c>
      <c r="C27" s="6">
        <f>'1'!K27</f>
        <v>0.64360150270109373</v>
      </c>
      <c r="D27" s="6">
        <f>'2'!I27</f>
        <v>0.2759263387225836</v>
      </c>
      <c r="E27" s="6">
        <f>'2'!K27</f>
        <v>0.39822963323518556</v>
      </c>
      <c r="F27" s="6">
        <f>'3'!D27</f>
        <v>0.54140550818566691</v>
      </c>
      <c r="G27" s="6">
        <f>'8'!F26</f>
        <v>0.55318411934980793</v>
      </c>
      <c r="H27" s="6">
        <f t="shared" si="0"/>
        <v>0.52241573701323563</v>
      </c>
      <c r="I27" s="225">
        <f t="shared" si="1"/>
        <v>0.5510607029429464</v>
      </c>
      <c r="J27" s="6">
        <f>'1'!S27</f>
        <v>0.45783185506329011</v>
      </c>
      <c r="K27" s="6">
        <f>'1'!U27</f>
        <v>0.54673828214335207</v>
      </c>
      <c r="L27" s="6">
        <f>'2'!S27</f>
        <v>0.36201563121381347</v>
      </c>
      <c r="M27" s="6">
        <f>'2'!U27</f>
        <v>0.49925448955843299</v>
      </c>
      <c r="N27" s="6">
        <f>'3'!G27</f>
        <v>0.35216877519539602</v>
      </c>
      <c r="O27" s="6">
        <f>'8'!K26</f>
        <v>0.50584399115454137</v>
      </c>
      <c r="P27" s="6">
        <f t="shared" si="2"/>
        <v>0.42038864155856015</v>
      </c>
      <c r="Q27" s="225">
        <f t="shared" si="3"/>
        <v>0.45189381280903451</v>
      </c>
      <c r="R27" s="6">
        <f>'1'!AC27</f>
        <v>0.46981227791438868</v>
      </c>
      <c r="S27" s="6">
        <f>'1'!AE27</f>
        <v>0.55843905063961841</v>
      </c>
      <c r="T27" s="6">
        <f>'2'!AC27</f>
        <v>0.15133388480182136</v>
      </c>
      <c r="U27" s="6">
        <f>'2'!AE27</f>
        <v>0.21389132424301893</v>
      </c>
      <c r="V27" s="6">
        <f>'3'!J27</f>
        <v>0.66076753225336149</v>
      </c>
      <c r="W27" s="6">
        <f>'8'!P26</f>
        <v>0.51905468833267654</v>
      </c>
      <c r="X27" s="6">
        <f t="shared" si="4"/>
        <v>0.52911926346420746</v>
      </c>
      <c r="Y27" s="225">
        <f t="shared" si="5"/>
        <v>0.5531003619533732</v>
      </c>
      <c r="Z27" s="6">
        <f>'1'!AM27</f>
        <v>0.5478159505742578</v>
      </c>
      <c r="AA27" s="6">
        <f>'1'!AO27</f>
        <v>0.63133710529052778</v>
      </c>
      <c r="AB27" s="6">
        <f>'2'!AM27</f>
        <v>0.15579184837557505</v>
      </c>
      <c r="AC27" s="6">
        <f>'2'!AO27</f>
        <v>0.22154638543066854</v>
      </c>
      <c r="AD27" s="6">
        <f>'3'!M27</f>
        <v>0.50361489004259674</v>
      </c>
      <c r="AE27" s="6">
        <f>'8'!U26</f>
        <v>0.45266324889481196</v>
      </c>
      <c r="AF27" s="6">
        <f t="shared" si="6"/>
        <v>0.46238730563789138</v>
      </c>
      <c r="AG27" s="225">
        <f t="shared" si="7"/>
        <v>0.48566699028665472</v>
      </c>
      <c r="AH27" s="6">
        <f>'1'!AW27</f>
        <v>0.45183495033219562</v>
      </c>
      <c r="AI27" s="6">
        <f>'1'!AY27</f>
        <v>0.54082763294015335</v>
      </c>
      <c r="AJ27" s="6">
        <f>'2'!AW27</f>
        <v>0.18606763465111401</v>
      </c>
      <c r="AK27" s="6">
        <f>'2'!AY27</f>
        <v>0.27113350662480556</v>
      </c>
      <c r="AL27" s="6">
        <f>'3'!P27</f>
        <v>0.50486928281505583</v>
      </c>
      <c r="AM27" s="6">
        <f>'8'!Z26</f>
        <v>0.50264032999732078</v>
      </c>
      <c r="AN27" s="6">
        <f t="shared" si="8"/>
        <v>0.46171356565676913</v>
      </c>
      <c r="AO27" s="225">
        <f t="shared" si="9"/>
        <v>0.48801868937572979</v>
      </c>
      <c r="AP27" s="6">
        <f>'1'!BG27</f>
        <v>0.47836042593535666</v>
      </c>
      <c r="AQ27" s="6">
        <f>'1'!BI27</f>
        <v>0.56670175883960072</v>
      </c>
      <c r="AR27" s="6">
        <f>'2'!BG27</f>
        <v>0.26064500478459929</v>
      </c>
      <c r="AS27" s="6">
        <f>'2'!BI27</f>
        <v>0.37840369635974386</v>
      </c>
      <c r="AT27" s="6">
        <f>'3'!S27</f>
        <v>0.56106039174127564</v>
      </c>
      <c r="AU27" s="6">
        <f>'8'!AE26</f>
        <v>0.55722773780407586</v>
      </c>
      <c r="AV27" s="6">
        <f t="shared" si="10"/>
        <v>0.51332906370326425</v>
      </c>
      <c r="AW27" s="225">
        <f t="shared" si="11"/>
        <v>0.54277319944162761</v>
      </c>
      <c r="AX27" s="6">
        <f>'1'!BQ27</f>
        <v>0.60970803449521827</v>
      </c>
      <c r="AY27" s="6">
        <f>'1'!BS27</f>
        <v>0.68549790346260597</v>
      </c>
      <c r="AZ27" s="6">
        <f>'2'!BQ27</f>
        <v>0.26714121439715138</v>
      </c>
      <c r="BA27" s="6">
        <f>'2'!BS27</f>
        <v>0.38691088708396143</v>
      </c>
      <c r="BB27" s="6">
        <f>'3'!V27</f>
        <v>0.5957566549318738</v>
      </c>
      <c r="BC27" s="6">
        <f>'8'!AJ26</f>
        <v>0.53700145697088608</v>
      </c>
      <c r="BD27" s="6">
        <f t="shared" si="12"/>
        <v>0.54805882740277412</v>
      </c>
      <c r="BE27" s="225">
        <f t="shared" si="13"/>
        <v>0.57519376846493264</v>
      </c>
      <c r="BF27" s="6">
        <f>'1'!CA27</f>
        <v>0.51318328881263242</v>
      </c>
      <c r="BG27" s="6">
        <f>'1'!CC27</f>
        <v>0.59964906527252215</v>
      </c>
      <c r="BH27" s="6">
        <f>'2'!CA27</f>
        <v>0.26163704113233099</v>
      </c>
      <c r="BI27" s="6">
        <f>'2'!CC27</f>
        <v>0.37971054694217593</v>
      </c>
      <c r="BJ27" s="6">
        <f>'3'!Y27</f>
        <v>0.4439812860560014</v>
      </c>
      <c r="BK27" s="6">
        <f>'8'!AO26</f>
        <v>0.55359249657551679</v>
      </c>
      <c r="BL27" s="6">
        <f t="shared" si="14"/>
        <v>0.47247062527081518</v>
      </c>
      <c r="BM27" s="225">
        <f t="shared" si="15"/>
        <v>0.5015711311437776</v>
      </c>
      <c r="BN27" s="6">
        <f>'1'!CK27</f>
        <v>0.4792391571015866</v>
      </c>
      <c r="BO27" s="6">
        <f>'1'!CM27</f>
        <v>0.56754715011106383</v>
      </c>
      <c r="BP27" s="6">
        <f>'2'!CK27</f>
        <v>0.20936341964840291</v>
      </c>
      <c r="BQ27" s="6">
        <f>'2'!CM27</f>
        <v>0.30671504309678577</v>
      </c>
      <c r="BR27" s="6">
        <f>'3'!AB27</f>
        <v>0.53332050635558204</v>
      </c>
      <c r="BS27" s="6">
        <f>'8'!AT26</f>
        <v>0.57444112460312902</v>
      </c>
      <c r="BT27" s="6">
        <f t="shared" si="16"/>
        <v>0.50244471330832918</v>
      </c>
      <c r="BU27" s="225">
        <f t="shared" si="17"/>
        <v>0.52984147425506289</v>
      </c>
      <c r="BV27" s="6">
        <f>'1'!CU27</f>
        <v>0.62324618403284759</v>
      </c>
      <c r="BW27" s="6">
        <f>'1'!CW27</f>
        <v>0.69695029348799165</v>
      </c>
      <c r="BX27" s="6">
        <f>'2'!CU27</f>
        <v>0.26542053581050029</v>
      </c>
      <c r="BY27" s="6">
        <f>'2'!CW27</f>
        <v>0.38466910204662702</v>
      </c>
      <c r="BZ27" s="6">
        <f>'3'!AE27</f>
        <v>0.66494586220084351</v>
      </c>
      <c r="CA27" s="6">
        <f>'8'!AY26</f>
        <v>0.65956784110427091</v>
      </c>
      <c r="CB27" s="6">
        <f t="shared" si="18"/>
        <v>0.61503998759923817</v>
      </c>
      <c r="CC27" s="225">
        <f t="shared" si="19"/>
        <v>0.64170566611387969</v>
      </c>
      <c r="CD27" s="6">
        <f>'1'!DE27</f>
        <v>0.59445703360976165</v>
      </c>
      <c r="CE27" s="6">
        <f>'1'!DG27</f>
        <v>0.67243159704186783</v>
      </c>
      <c r="CF27" s="6">
        <f>'2'!DE27</f>
        <v>0.32958134862597527</v>
      </c>
      <c r="CG27" s="6">
        <f>'2'!DG27</f>
        <v>0.46313319027546923</v>
      </c>
      <c r="CH27" s="6">
        <f>'3'!AH27</f>
        <v>0.3441513542212149</v>
      </c>
      <c r="CI27" s="6">
        <f>'8'!BD26</f>
        <v>0.54531078745776251</v>
      </c>
      <c r="CJ27" s="6">
        <f t="shared" si="20"/>
        <v>0.45310331951036459</v>
      </c>
      <c r="CK27" s="225">
        <f t="shared" si="21"/>
        <v>0.48205341636173521</v>
      </c>
    </row>
    <row r="28" spans="1:89" x14ac:dyDescent="0.2">
      <c r="A28" s="1">
        <v>2003</v>
      </c>
      <c r="B28" s="6">
        <f>'1'!I28</f>
        <v>0.57289401765474302</v>
      </c>
      <c r="C28" s="6">
        <f>'1'!K28</f>
        <v>0.65365017610410159</v>
      </c>
      <c r="D28" s="6">
        <f>'2'!I28</f>
        <v>0.28295805076078806</v>
      </c>
      <c r="E28" s="6">
        <f>'2'!K28</f>
        <v>0.40714002933048232</v>
      </c>
      <c r="F28" s="6">
        <f>'3'!D28</f>
        <v>0.54315484327248531</v>
      </c>
      <c r="G28" s="6">
        <f>'8'!F27</f>
        <v>0.55540585855244273</v>
      </c>
      <c r="H28" s="6">
        <f t="shared" si="0"/>
        <v>0.52675830348175434</v>
      </c>
      <c r="I28" s="225">
        <f t="shared" si="1"/>
        <v>0.5553277330285955</v>
      </c>
      <c r="J28" s="6">
        <f>'1'!S28</f>
        <v>0.45368670355701396</v>
      </c>
      <c r="K28" s="6">
        <f>'1'!U28</f>
        <v>0.54265661910982887</v>
      </c>
      <c r="L28" s="6">
        <f>'2'!S28</f>
        <v>0.36648118926294221</v>
      </c>
      <c r="M28" s="6">
        <f>'2'!U28</f>
        <v>0.50406393652936543</v>
      </c>
      <c r="N28" s="6">
        <f>'3'!G28</f>
        <v>0.37213341618499146</v>
      </c>
      <c r="O28" s="6">
        <f>'8'!K27</f>
        <v>0.48261045489248788</v>
      </c>
      <c r="P28" s="6">
        <f t="shared" si="2"/>
        <v>0.42102196257943991</v>
      </c>
      <c r="Q28" s="225">
        <f t="shared" si="3"/>
        <v>0.45257422041664519</v>
      </c>
      <c r="R28" s="6">
        <f>'1'!AC28</f>
        <v>0.4905978688873886</v>
      </c>
      <c r="S28" s="6">
        <f>'1'!AE28</f>
        <v>0.57840874576020407</v>
      </c>
      <c r="T28" s="6">
        <f>'2'!AC28</f>
        <v>0.1569990204038392</v>
      </c>
      <c r="U28" s="6">
        <f>'2'!AE28</f>
        <v>0.22360284101853098</v>
      </c>
      <c r="V28" s="6">
        <f>'3'!J28</f>
        <v>0.70707682378682146</v>
      </c>
      <c r="W28" s="6">
        <f>'8'!P27</f>
        <v>0.50421979256640026</v>
      </c>
      <c r="X28" s="6">
        <f t="shared" si="4"/>
        <v>0.54791614310251024</v>
      </c>
      <c r="Y28" s="225">
        <f t="shared" si="5"/>
        <v>0.57213870053854254</v>
      </c>
      <c r="Z28" s="6">
        <f>'1'!AM28</f>
        <v>0.55561838591055912</v>
      </c>
      <c r="AA28" s="6">
        <f>'1'!AO28</f>
        <v>0.63833473961596243</v>
      </c>
      <c r="AB28" s="6">
        <f>'2'!AM28</f>
        <v>0.15531537592285549</v>
      </c>
      <c r="AC28" s="6">
        <f>'2'!AO28</f>
        <v>0.22073278334993338</v>
      </c>
      <c r="AD28" s="6">
        <f>'3'!M28</f>
        <v>0.46064184481199949</v>
      </c>
      <c r="AE28" s="6">
        <f>'8'!U27</f>
        <v>0.48033349911719042</v>
      </c>
      <c r="AF28" s="6">
        <f t="shared" si="6"/>
        <v>0.45501200243435425</v>
      </c>
      <c r="AG28" s="225">
        <f t="shared" si="7"/>
        <v>0.47809701391814274</v>
      </c>
      <c r="AH28" s="6">
        <f>'1'!AW28</f>
        <v>0.45656052355231169</v>
      </c>
      <c r="AI28" s="6">
        <f>'1'!AY28</f>
        <v>0.54548825764157283</v>
      </c>
      <c r="AJ28" s="6">
        <f>'2'!AW28</f>
        <v>0.16947571682779033</v>
      </c>
      <c r="AK28" s="6">
        <f>'2'!AY28</f>
        <v>0.24445995430169962</v>
      </c>
      <c r="AL28" s="6">
        <f>'3'!P28</f>
        <v>0.45872597681299632</v>
      </c>
      <c r="AM28" s="6">
        <f>'8'!Z27</f>
        <v>0.48363980902070158</v>
      </c>
      <c r="AN28" s="6">
        <f t="shared" si="8"/>
        <v>0.43684200982465038</v>
      </c>
      <c r="AO28" s="225">
        <f t="shared" si="9"/>
        <v>0.46212598038989361</v>
      </c>
      <c r="AP28" s="6">
        <f>'1'!BG28</f>
        <v>0.49393676881682924</v>
      </c>
      <c r="AQ28" s="6">
        <f>'1'!BI28</f>
        <v>0.58157840101927716</v>
      </c>
      <c r="AR28" s="6">
        <f>'2'!BG28</f>
        <v>0.25983184792741859</v>
      </c>
      <c r="AS28" s="6">
        <f>'2'!BI28</f>
        <v>0.37733039460631224</v>
      </c>
      <c r="AT28" s="6">
        <f>'3'!S28</f>
        <v>0.58107286829918081</v>
      </c>
      <c r="AU28" s="6">
        <f>'8'!AE27</f>
        <v>0.55295959149736762</v>
      </c>
      <c r="AV28" s="6">
        <f t="shared" si="10"/>
        <v>0.52308756332499029</v>
      </c>
      <c r="AW28" s="225">
        <f t="shared" si="11"/>
        <v>0.55236574443336928</v>
      </c>
      <c r="AX28" s="6">
        <f>'1'!BQ28</f>
        <v>0.62162215048162628</v>
      </c>
      <c r="AY28" s="6">
        <f>'1'!BS28</f>
        <v>0.6955836213681823</v>
      </c>
      <c r="AZ28" s="6">
        <f>'2'!BQ28</f>
        <v>0.2689605204426519</v>
      </c>
      <c r="BA28" s="6">
        <f>'2'!BS28</f>
        <v>0.38927222292979002</v>
      </c>
      <c r="BB28" s="6">
        <f>'3'!V28</f>
        <v>0.6126941100073906</v>
      </c>
      <c r="BC28" s="6">
        <f>'8'!AJ27</f>
        <v>0.54348070730400067</v>
      </c>
      <c r="BD28" s="6">
        <f t="shared" si="12"/>
        <v>0.55934233833474689</v>
      </c>
      <c r="BE28" s="225">
        <f t="shared" si="13"/>
        <v>0.5861658027607719</v>
      </c>
      <c r="BF28" s="6">
        <f>'1'!CA28</f>
        <v>0.5238101228887746</v>
      </c>
      <c r="BG28" s="6">
        <f>'1'!CC28</f>
        <v>0.60948350560844444</v>
      </c>
      <c r="BH28" s="6">
        <f>'2'!CA28</f>
        <v>0.26216597811732856</v>
      </c>
      <c r="BI28" s="6">
        <f>'2'!CC28</f>
        <v>0.38040619238586831</v>
      </c>
      <c r="BJ28" s="6">
        <f>'3'!Y28</f>
        <v>0.4914081187561562</v>
      </c>
      <c r="BK28" s="6">
        <f>'8'!AO27</f>
        <v>0.57586015513053812</v>
      </c>
      <c r="BL28" s="6">
        <f t="shared" si="14"/>
        <v>0.50029991643111171</v>
      </c>
      <c r="BM28" s="225">
        <f t="shared" si="15"/>
        <v>0.52925861440189959</v>
      </c>
      <c r="BN28" s="6">
        <f>'1'!CK28</f>
        <v>0.48511192560023736</v>
      </c>
      <c r="BO28" s="6">
        <f>'1'!CM28</f>
        <v>0.5731781609157417</v>
      </c>
      <c r="BP28" s="6">
        <f>'2'!CK28</f>
        <v>0.21944254674778485</v>
      </c>
      <c r="BQ28" s="6">
        <f>'2'!CM28</f>
        <v>0.3214876565805912</v>
      </c>
      <c r="BR28" s="6">
        <f>'3'!AB28</f>
        <v>0.53146980871800287</v>
      </c>
      <c r="BS28" s="6">
        <f>'8'!AT27</f>
        <v>0.5908431953656561</v>
      </c>
      <c r="BT28" s="6">
        <f t="shared" si="16"/>
        <v>0.50880752189172396</v>
      </c>
      <c r="BU28" s="225">
        <f t="shared" si="17"/>
        <v>0.53662527993810549</v>
      </c>
      <c r="BV28" s="6">
        <f>'1'!CU28</f>
        <v>0.62964822650217978</v>
      </c>
      <c r="BW28" s="6">
        <f>'1'!CW28</f>
        <v>0.7023190217617219</v>
      </c>
      <c r="BX28" s="6">
        <f>'2'!CU28</f>
        <v>0.31971666601152399</v>
      </c>
      <c r="BY28" s="6">
        <f>'2'!CW28</f>
        <v>0.45170803830440309</v>
      </c>
      <c r="BZ28" s="6">
        <f>'3'!AE28</f>
        <v>0.57355760525901101</v>
      </c>
      <c r="CA28" s="6">
        <f>'8'!AY27</f>
        <v>0.65043626361975182</v>
      </c>
      <c r="CB28" s="6">
        <f t="shared" si="18"/>
        <v>0.58245523309111835</v>
      </c>
      <c r="CC28" s="225">
        <f t="shared" si="19"/>
        <v>0.6101885293723146</v>
      </c>
      <c r="CD28" s="6">
        <f>'1'!DE28</f>
        <v>0.60359494531439539</v>
      </c>
      <c r="CE28" s="6">
        <f>'1'!DG28</f>
        <v>0.68028174018481435</v>
      </c>
      <c r="CF28" s="6">
        <f>'2'!DE28</f>
        <v>0.32920998692416792</v>
      </c>
      <c r="CG28" s="6">
        <f>'2'!DG28</f>
        <v>0.46270694612734414</v>
      </c>
      <c r="CH28" s="6">
        <f>'3'!AH28</f>
        <v>0.35724853810039586</v>
      </c>
      <c r="CI28" s="6">
        <f>'8'!BD27</f>
        <v>0.54003208856011831</v>
      </c>
      <c r="CJ28" s="6">
        <f t="shared" si="20"/>
        <v>0.45854902956348975</v>
      </c>
      <c r="CK28" s="225">
        <f t="shared" si="21"/>
        <v>0.48723608445789113</v>
      </c>
    </row>
    <row r="29" spans="1:89" x14ac:dyDescent="0.2">
      <c r="A29" s="1">
        <v>2004</v>
      </c>
      <c r="B29" s="6">
        <f>'1'!I29</f>
        <v>0.59303119086240286</v>
      </c>
      <c r="C29" s="6">
        <f>'1'!K29</f>
        <v>0.67120091108214652</v>
      </c>
      <c r="D29" s="6">
        <f>'2'!I29</f>
        <v>0.30315226403518553</v>
      </c>
      <c r="E29" s="6">
        <f>'2'!K29</f>
        <v>0.43202739702867016</v>
      </c>
      <c r="F29" s="6">
        <f>'3'!D29</f>
        <v>0.51760423137088918</v>
      </c>
      <c r="G29" s="6">
        <f>'8'!F28</f>
        <v>0.55577594922871687</v>
      </c>
      <c r="H29" s="6">
        <f t="shared" si="0"/>
        <v>0.52269594189296986</v>
      </c>
      <c r="I29" s="225">
        <f t="shared" si="1"/>
        <v>0.55121739923626711</v>
      </c>
      <c r="J29" s="6">
        <f>'1'!S29</f>
        <v>0.45851956749594969</v>
      </c>
      <c r="K29" s="6">
        <f>'1'!U29</f>
        <v>0.54741379439428672</v>
      </c>
      <c r="L29" s="6">
        <f>'2'!S29</f>
        <v>0.41577352739769274</v>
      </c>
      <c r="M29" s="6">
        <f>'2'!U29</f>
        <v>0.55477101103329163</v>
      </c>
      <c r="N29" s="6">
        <f>'3'!G29</f>
        <v>0.34686425495205336</v>
      </c>
      <c r="O29" s="6">
        <f>'8'!K28</f>
        <v>0.46221571825854274</v>
      </c>
      <c r="P29" s="6">
        <f t="shared" si="2"/>
        <v>0.41069168369734338</v>
      </c>
      <c r="Q29" s="225">
        <f t="shared" si="3"/>
        <v>0.44237027744057067</v>
      </c>
      <c r="R29" s="6">
        <f>'1'!AC29</f>
        <v>0.49263435353312401</v>
      </c>
      <c r="S29" s="6">
        <f>'1'!AE29</f>
        <v>0.58034324198850029</v>
      </c>
      <c r="T29" s="6">
        <f>'2'!AC29</f>
        <v>0.16419940243201098</v>
      </c>
      <c r="U29" s="6">
        <f>'2'!AE29</f>
        <v>0.23572667120419644</v>
      </c>
      <c r="V29" s="6">
        <f>'3'!J29</f>
        <v>0.72774299702752743</v>
      </c>
      <c r="W29" s="6">
        <f>'8'!P28</f>
        <v>0.47386944747301391</v>
      </c>
      <c r="X29" s="6">
        <f t="shared" si="4"/>
        <v>0.54820484400274105</v>
      </c>
      <c r="Y29" s="225">
        <f t="shared" si="5"/>
        <v>0.57289934857103486</v>
      </c>
      <c r="Z29" s="6">
        <f>'1'!AM29</f>
        <v>0.5669204629331418</v>
      </c>
      <c r="AA29" s="6">
        <f>'1'!AO29</f>
        <v>0.64838187008668569</v>
      </c>
      <c r="AB29" s="6">
        <f>'2'!AM29</f>
        <v>0.1608946816100825</v>
      </c>
      <c r="AC29" s="6">
        <f>'2'!AO29</f>
        <v>0.23019222759661045</v>
      </c>
      <c r="AD29" s="6">
        <f>'3'!M29</f>
        <v>0.4939686407586753</v>
      </c>
      <c r="AE29" s="6">
        <f>'8'!U28</f>
        <v>0.49416627318377071</v>
      </c>
      <c r="AF29" s="6">
        <f t="shared" si="6"/>
        <v>0.47531089900623791</v>
      </c>
      <c r="AG29" s="225">
        <f t="shared" si="7"/>
        <v>0.49853293503559948</v>
      </c>
      <c r="AH29" s="6">
        <f>'1'!AW29</f>
        <v>0.48305313858889581</v>
      </c>
      <c r="AI29" s="6">
        <f>'1'!AY29</f>
        <v>0.57120786471275109</v>
      </c>
      <c r="AJ29" s="6">
        <f>'2'!AW29</f>
        <v>0.19461864063077233</v>
      </c>
      <c r="AK29" s="6">
        <f>'2'!AY29</f>
        <v>0.28443699586366022</v>
      </c>
      <c r="AL29" s="6">
        <f>'3'!P29</f>
        <v>0.48437460512789859</v>
      </c>
      <c r="AM29" s="6">
        <f>'8'!Z28</f>
        <v>0.48423814444042057</v>
      </c>
      <c r="AN29" s="6">
        <f t="shared" si="8"/>
        <v>0.45509377716414201</v>
      </c>
      <c r="AO29" s="225">
        <f t="shared" si="9"/>
        <v>0.48170655791220185</v>
      </c>
      <c r="AP29" s="6">
        <f>'1'!BG29</f>
        <v>0.50804678288775695</v>
      </c>
      <c r="AQ29" s="6">
        <f>'1'!BI29</f>
        <v>0.59485938594972165</v>
      </c>
      <c r="AR29" s="6">
        <f>'2'!BG29</f>
        <v>0.27791909921194979</v>
      </c>
      <c r="AS29" s="6">
        <f>'2'!BI29</f>
        <v>0.40076807864077596</v>
      </c>
      <c r="AT29" s="6">
        <f>'3'!S29</f>
        <v>0.61436102134173076</v>
      </c>
      <c r="AU29" s="6">
        <f>'8'!AE28</f>
        <v>0.57735028022975987</v>
      </c>
      <c r="AV29" s="6">
        <f t="shared" si="10"/>
        <v>0.5483507591043667</v>
      </c>
      <c r="AW29" s="225">
        <f t="shared" si="11"/>
        <v>0.57799817765964223</v>
      </c>
      <c r="AX29" s="6">
        <f>'1'!BQ29</f>
        <v>0.64412442644036372</v>
      </c>
      <c r="AY29" s="6">
        <f>'1'!BS29</f>
        <v>0.71434967206006861</v>
      </c>
      <c r="AZ29" s="6">
        <f>'2'!BQ29</f>
        <v>0.28149320211463136</v>
      </c>
      <c r="BA29" s="6">
        <f>'2'!BS29</f>
        <v>0.40529453822707462</v>
      </c>
      <c r="BB29" s="6">
        <f>'3'!V29</f>
        <v>0.53187154615383903</v>
      </c>
      <c r="BC29" s="6">
        <f>'8'!AJ28</f>
        <v>0.52655153221250228</v>
      </c>
      <c r="BD29" s="6">
        <f t="shared" si="12"/>
        <v>0.52768828362482212</v>
      </c>
      <c r="BE29" s="225">
        <f t="shared" si="13"/>
        <v>0.55411346636000747</v>
      </c>
      <c r="BF29" s="6">
        <f>'1'!CA29</f>
        <v>0.54533232249252073</v>
      </c>
      <c r="BG29" s="6">
        <f>'1'!CC29</f>
        <v>0.62909896562824685</v>
      </c>
      <c r="BH29" s="6">
        <f>'2'!CA29</f>
        <v>0.27399909063356265</v>
      </c>
      <c r="BI29" s="6">
        <f>'2'!CC29</f>
        <v>0.39576452831447007</v>
      </c>
      <c r="BJ29" s="6">
        <f>'3'!Y29</f>
        <v>0.46330202617138061</v>
      </c>
      <c r="BK29" s="6">
        <f>'8'!AO28</f>
        <v>0.56564664927275154</v>
      </c>
      <c r="BL29" s="6">
        <f t="shared" si="14"/>
        <v>0.49148117881223813</v>
      </c>
      <c r="BM29" s="225">
        <f t="shared" si="15"/>
        <v>0.52041105120747411</v>
      </c>
      <c r="BN29" s="6">
        <f>'1'!CK29</f>
        <v>0.49917506699421277</v>
      </c>
      <c r="BO29" s="6">
        <f>'1'!CM29</f>
        <v>0.58653028705151433</v>
      </c>
      <c r="BP29" s="6">
        <f>'2'!CK29</f>
        <v>0.2327981357414842</v>
      </c>
      <c r="BQ29" s="6">
        <f>'2'!CM29</f>
        <v>0.3405259576214037</v>
      </c>
      <c r="BR29" s="6">
        <f>'3'!AB29</f>
        <v>0.43929721359952223</v>
      </c>
      <c r="BS29" s="6">
        <f>'8'!AT28</f>
        <v>0.58241876559992134</v>
      </c>
      <c r="BT29" s="6">
        <f t="shared" si="16"/>
        <v>0.47355934209277628</v>
      </c>
      <c r="BU29" s="225">
        <f t="shared" si="17"/>
        <v>0.5018031682922286</v>
      </c>
      <c r="BV29" s="6">
        <f>'1'!CU29</f>
        <v>0.65889546017904677</v>
      </c>
      <c r="BW29" s="6">
        <f>'1'!CW29</f>
        <v>0.72647264417123758</v>
      </c>
      <c r="BX29" s="6">
        <f>'2'!CU29</f>
        <v>0.32357947019338185</v>
      </c>
      <c r="BY29" s="6">
        <f>'2'!CW29</f>
        <v>0.45620747075213552</v>
      </c>
      <c r="BZ29" s="6">
        <f>'3'!AE29</f>
        <v>0.55204217858275295</v>
      </c>
      <c r="CA29" s="6">
        <f>'8'!AY28</f>
        <v>0.6536080964207579</v>
      </c>
      <c r="CB29" s="6">
        <f t="shared" si="18"/>
        <v>0.58103633941447619</v>
      </c>
      <c r="CC29" s="225">
        <f t="shared" si="19"/>
        <v>0.60781457626878965</v>
      </c>
      <c r="CD29" s="6">
        <f>'1'!DE29</f>
        <v>0.62558013473817597</v>
      </c>
      <c r="CE29" s="6">
        <f>'1'!DG29</f>
        <v>0.69891099770900134</v>
      </c>
      <c r="CF29" s="6">
        <f>'2'!DE29</f>
        <v>0.36197140237250697</v>
      </c>
      <c r="CG29" s="6">
        <f>'2'!DG29</f>
        <v>0.49920666412101039</v>
      </c>
      <c r="CH29" s="6">
        <f>'3'!AH29</f>
        <v>0.36209232508505351</v>
      </c>
      <c r="CI29" s="6">
        <f>'8'!BD28</f>
        <v>0.54807291975150352</v>
      </c>
      <c r="CJ29" s="6">
        <f t="shared" si="20"/>
        <v>0.47057197314435834</v>
      </c>
      <c r="CK29" s="225">
        <f t="shared" si="21"/>
        <v>0.49896167191337376</v>
      </c>
    </row>
    <row r="30" spans="1:89" x14ac:dyDescent="0.2">
      <c r="A30" s="1">
        <v>2005</v>
      </c>
      <c r="B30" s="6">
        <f>'1'!I30</f>
        <v>0.61804199648925484</v>
      </c>
      <c r="C30" s="6">
        <f>'1'!K30</f>
        <v>0.69256396072451698</v>
      </c>
      <c r="D30" s="6">
        <f>'2'!I30</f>
        <v>0.31882050681064061</v>
      </c>
      <c r="E30" s="6">
        <f>'2'!K30</f>
        <v>0.45065941272936361</v>
      </c>
      <c r="F30" s="6">
        <f>'3'!D30</f>
        <v>0.5240818254909192</v>
      </c>
      <c r="G30" s="6">
        <f>'8'!F29</f>
        <v>0.5574371331465855</v>
      </c>
      <c r="H30" s="6">
        <f t="shared" si="0"/>
        <v>0.53235432011925843</v>
      </c>
      <c r="I30" s="225">
        <f t="shared" si="1"/>
        <v>0.56044260355818309</v>
      </c>
      <c r="J30" s="6">
        <f>'1'!S30</f>
        <v>0.47658134802218638</v>
      </c>
      <c r="K30" s="6">
        <f>'1'!U30</f>
        <v>0.56498790940983434</v>
      </c>
      <c r="L30" s="6">
        <f>'2'!S30</f>
        <v>0.63295872383908369</v>
      </c>
      <c r="M30" s="6">
        <f>'2'!U30</f>
        <v>0.73842092184551311</v>
      </c>
      <c r="N30" s="6">
        <f>'3'!G30</f>
        <v>0.44864797084007446</v>
      </c>
      <c r="O30" s="6">
        <f>'8'!K29</f>
        <v>0.44758918224618754</v>
      </c>
      <c r="P30" s="6">
        <f t="shared" si="2"/>
        <v>0.47234808499823172</v>
      </c>
      <c r="Q30" s="225">
        <f t="shared" si="3"/>
        <v>0.50057561707640419</v>
      </c>
      <c r="R30" s="6">
        <f>'1'!AC30</f>
        <v>0.56673632401731489</v>
      </c>
      <c r="S30" s="6">
        <f>'1'!AE30</f>
        <v>0.64821901299931928</v>
      </c>
      <c r="T30" s="6">
        <f>'2'!AC30</f>
        <v>0.1652870222930472</v>
      </c>
      <c r="U30" s="6">
        <f>'2'!AE30</f>
        <v>0.23753716611905173</v>
      </c>
      <c r="V30" s="6">
        <f>'3'!J30</f>
        <v>0.80134333211891717</v>
      </c>
      <c r="W30" s="6">
        <f>'8'!P29</f>
        <v>0.50248329100549194</v>
      </c>
      <c r="X30" s="6">
        <f t="shared" si="4"/>
        <v>0.60115828718198216</v>
      </c>
      <c r="Y30" s="225">
        <f t="shared" si="5"/>
        <v>0.62467983936098348</v>
      </c>
      <c r="Z30" s="6">
        <f>'1'!AM30</f>
        <v>0.59404922546630246</v>
      </c>
      <c r="AA30" s="6">
        <f>'1'!AO30</f>
        <v>0.67207976634259303</v>
      </c>
      <c r="AB30" s="6">
        <f>'2'!AM30</f>
        <v>0.16032215686184625</v>
      </c>
      <c r="AC30" s="6">
        <f>'2'!AO30</f>
        <v>0.22922828040891671</v>
      </c>
      <c r="AD30" s="6">
        <f>'3'!M30</f>
        <v>0.56337016895788594</v>
      </c>
      <c r="AE30" s="6">
        <f>'8'!U29</f>
        <v>0.49762846401390737</v>
      </c>
      <c r="AF30" s="6">
        <f t="shared" si="6"/>
        <v>0.50947866756677174</v>
      </c>
      <c r="AG30" s="225">
        <f t="shared" si="7"/>
        <v>0.53197538809673683</v>
      </c>
      <c r="AH30" s="6">
        <f>'1'!AW30</f>
        <v>0.50984995163910518</v>
      </c>
      <c r="AI30" s="6">
        <f>'1'!AY30</f>
        <v>0.59654351115840387</v>
      </c>
      <c r="AJ30" s="6">
        <f>'2'!AW30</f>
        <v>0.18506874913814203</v>
      </c>
      <c r="AK30" s="6">
        <f>'2'!AY30</f>
        <v>0.26956032116493522</v>
      </c>
      <c r="AL30" s="6">
        <f>'3'!P30</f>
        <v>0.46727577671686071</v>
      </c>
      <c r="AM30" s="6">
        <f>'8'!Z29</f>
        <v>0.4479001371773027</v>
      </c>
      <c r="AN30" s="6">
        <f t="shared" si="8"/>
        <v>0.44175721708157034</v>
      </c>
      <c r="AO30" s="225">
        <f t="shared" si="9"/>
        <v>0.46754508618810942</v>
      </c>
      <c r="AP30" s="6">
        <f>'1'!BG30</f>
        <v>0.52630122807947799</v>
      </c>
      <c r="AQ30" s="6">
        <f>'1'!BI30</f>
        <v>0.61177442881608857</v>
      </c>
      <c r="AR30" s="6">
        <f>'2'!BG30</f>
        <v>0.28156403522918344</v>
      </c>
      <c r="AS30" s="6">
        <f>'2'!BI30</f>
        <v>0.40538390626280352</v>
      </c>
      <c r="AT30" s="6">
        <f>'3'!S30</f>
        <v>0.5625490625281071</v>
      </c>
      <c r="AU30" s="6">
        <f>'8'!AE29</f>
        <v>0.55420671009854883</v>
      </c>
      <c r="AV30" s="6">
        <f t="shared" si="10"/>
        <v>0.52469828717962141</v>
      </c>
      <c r="AW30" s="225">
        <f t="shared" si="11"/>
        <v>0.55417491443030553</v>
      </c>
      <c r="AX30" s="6">
        <f>'1'!BQ30</f>
        <v>0.66652360437335822</v>
      </c>
      <c r="AY30" s="6">
        <f>'1'!BS30</f>
        <v>0.73267411813378869</v>
      </c>
      <c r="AZ30" s="6">
        <f>'2'!BQ30</f>
        <v>0.28494573743589185</v>
      </c>
      <c r="BA30" s="6">
        <f>'2'!BS30</f>
        <v>0.40963530423595346</v>
      </c>
      <c r="BB30" s="6">
        <f>'3'!V30</f>
        <v>0.55773611987379734</v>
      </c>
      <c r="BC30" s="6">
        <f>'8'!AJ29</f>
        <v>0.52136394772896566</v>
      </c>
      <c r="BD30" s="6">
        <f t="shared" si="12"/>
        <v>0.54130292688646942</v>
      </c>
      <c r="BE30" s="225">
        <f t="shared" si="13"/>
        <v>0.56700198631856169</v>
      </c>
      <c r="BF30" s="6">
        <f>'1'!CA30</f>
        <v>0.5709789211440699</v>
      </c>
      <c r="BG30" s="6">
        <f>'1'!CC30</f>
        <v>0.65196431032778512</v>
      </c>
      <c r="BH30" s="6">
        <f>'2'!CA30</f>
        <v>0.27665788947441317</v>
      </c>
      <c r="BI30" s="6">
        <f>'2'!CC30</f>
        <v>0.39916273749239189</v>
      </c>
      <c r="BJ30" s="6">
        <f>'3'!Y30</f>
        <v>0.47596559729843846</v>
      </c>
      <c r="BK30" s="6">
        <f>'8'!AO29</f>
        <v>0.55145842680765456</v>
      </c>
      <c r="BL30" s="6">
        <f t="shared" si="14"/>
        <v>0.49768534013792709</v>
      </c>
      <c r="BM30" s="225">
        <f t="shared" si="15"/>
        <v>0.52613290277646796</v>
      </c>
      <c r="BN30" s="6">
        <f>'1'!CK30</f>
        <v>0.5254323575629396</v>
      </c>
      <c r="BO30" s="6">
        <f>'1'!CM30</f>
        <v>0.61097599724868845</v>
      </c>
      <c r="BP30" s="6">
        <f>'2'!CK30</f>
        <v>0.27686254329814453</v>
      </c>
      <c r="BQ30" s="6">
        <f>'2'!CM30</f>
        <v>0.39942352073837339</v>
      </c>
      <c r="BR30" s="6">
        <f>'3'!AB30</f>
        <v>0.30489788721067423</v>
      </c>
      <c r="BS30" s="6">
        <f>'8'!AT29</f>
        <v>0.57375146543227262</v>
      </c>
      <c r="BT30" s="6">
        <f t="shared" si="16"/>
        <v>0.42685732035635382</v>
      </c>
      <c r="BU30" s="225">
        <f t="shared" si="17"/>
        <v>0.45622214603752653</v>
      </c>
      <c r="BV30" s="6">
        <f>'1'!CU30</f>
        <v>0.69800835932885341</v>
      </c>
      <c r="BW30" s="6">
        <f>'1'!CW30</f>
        <v>0.75785675059322621</v>
      </c>
      <c r="BX30" s="6">
        <f>'2'!CU30</f>
        <v>0.40134708425666465</v>
      </c>
      <c r="BY30" s="6">
        <f>'2'!CW30</f>
        <v>0.54036266673744615</v>
      </c>
      <c r="BZ30" s="6">
        <f>'3'!AE30</f>
        <v>0.62877325470668588</v>
      </c>
      <c r="CA30" s="6">
        <f>'8'!AY29</f>
        <v>0.68280981188788292</v>
      </c>
      <c r="CB30" s="6">
        <f t="shared" si="18"/>
        <v>0.63608862574047642</v>
      </c>
      <c r="CC30" s="225">
        <f t="shared" si="19"/>
        <v>0.66195986224142911</v>
      </c>
      <c r="CD30" s="6">
        <f>'1'!DE30</f>
        <v>0.65696421619184364</v>
      </c>
      <c r="CE30" s="6">
        <f>'1'!DG30</f>
        <v>0.7248962513659456</v>
      </c>
      <c r="CF30" s="6">
        <f>'2'!DE30</f>
        <v>0.37972641305946592</v>
      </c>
      <c r="CG30" s="6">
        <f>'2'!DG30</f>
        <v>0.51810964079046251</v>
      </c>
      <c r="CH30" s="6">
        <f>'3'!AH30</f>
        <v>0.40180010436615865</v>
      </c>
      <c r="CI30" s="6">
        <f>'8'!BD29</f>
        <v>0.60040462942313744</v>
      </c>
      <c r="CJ30" s="6">
        <f t="shared" si="20"/>
        <v>0.51020691511771998</v>
      </c>
      <c r="CK30" s="225">
        <f t="shared" si="21"/>
        <v>0.53763164492564008</v>
      </c>
    </row>
    <row r="31" spans="1:89" x14ac:dyDescent="0.2">
      <c r="A31" s="1">
        <v>2006</v>
      </c>
      <c r="B31" s="6">
        <f>'1'!I31</f>
        <v>0.66654433148612424</v>
      </c>
      <c r="C31" s="6">
        <f>'1'!K31</f>
        <v>0.73269091452720758</v>
      </c>
      <c r="D31" s="6">
        <f>'2'!I31</f>
        <v>0.32990947274854021</v>
      </c>
      <c r="E31" s="6">
        <f>'2'!K31</f>
        <v>0.46350955866556831</v>
      </c>
      <c r="F31" s="6">
        <f>'3'!D31</f>
        <v>0.52257903352971902</v>
      </c>
      <c r="G31" s="6">
        <f>'8'!F30</f>
        <v>0.54412060730073053</v>
      </c>
      <c r="H31" s="6">
        <f t="shared" si="0"/>
        <v>0.53856760917418567</v>
      </c>
      <c r="I31" s="225">
        <f t="shared" si="1"/>
        <v>0.56515693437410508</v>
      </c>
      <c r="J31" s="6">
        <f>'1'!S31</f>
        <v>0.515355163193985</v>
      </c>
      <c r="K31" s="6">
        <f>'1'!U31</f>
        <v>0.60166715970215312</v>
      </c>
      <c r="L31" s="6">
        <f>'2'!S31</f>
        <v>0.69652070020062595</v>
      </c>
      <c r="M31" s="6">
        <f>'2'!U31</f>
        <v>0.78313420525957811</v>
      </c>
      <c r="N31" s="6">
        <f>'3'!G31</f>
        <v>0.53504104706590994</v>
      </c>
      <c r="O31" s="6">
        <f>'8'!K30</f>
        <v>0.47088914259101888</v>
      </c>
      <c r="P31" s="6">
        <f t="shared" si="2"/>
        <v>0.52800626426252928</v>
      </c>
      <c r="Q31" s="225">
        <f t="shared" si="3"/>
        <v>0.55393001407005804</v>
      </c>
      <c r="R31" s="6">
        <f>'1'!AC31</f>
        <v>0.61424582274631656</v>
      </c>
      <c r="S31" s="6">
        <f>'1'!AE31</f>
        <v>0.68935174205364713</v>
      </c>
      <c r="T31" s="6">
        <f>'2'!AC31</f>
        <v>0.17613227768791742</v>
      </c>
      <c r="U31" s="6">
        <f>'2'!AE31</f>
        <v>0.25530199819307131</v>
      </c>
      <c r="V31" s="6">
        <f>'3'!J31</f>
        <v>0.76222806962279521</v>
      </c>
      <c r="W31" s="6">
        <f>'8'!P30</f>
        <v>0.45389311612701444</v>
      </c>
      <c r="X31" s="6">
        <f t="shared" si="4"/>
        <v>0.58152155500527747</v>
      </c>
      <c r="Y31" s="225">
        <f t="shared" si="5"/>
        <v>0.60445971091725892</v>
      </c>
      <c r="Z31" s="6">
        <f>'1'!AM31</f>
        <v>0.63362363059249738</v>
      </c>
      <c r="AA31" s="6">
        <f>'1'!AO31</f>
        <v>0.70563780734663639</v>
      </c>
      <c r="AB31" s="6">
        <f>'2'!AM31</f>
        <v>0.15895446334876787</v>
      </c>
      <c r="AC31" s="6">
        <f>'2'!AO31</f>
        <v>0.22691932698178821</v>
      </c>
      <c r="AD31" s="6">
        <f>'3'!M31</f>
        <v>0.54873760521270809</v>
      </c>
      <c r="AE31" s="6">
        <f>'8'!U30</f>
        <v>0.45993294578122823</v>
      </c>
      <c r="AF31" s="6">
        <f t="shared" si="6"/>
        <v>0.50009509827282794</v>
      </c>
      <c r="AG31" s="225">
        <f t="shared" si="7"/>
        <v>0.5212944199869578</v>
      </c>
      <c r="AH31" s="6">
        <f>'1'!AW31</f>
        <v>0.54911275938087489</v>
      </c>
      <c r="AI31" s="6">
        <f>'1'!AY31</f>
        <v>0.63250367405562435</v>
      </c>
      <c r="AJ31" s="6">
        <f>'2'!AW31</f>
        <v>0.20447960073731056</v>
      </c>
      <c r="AK31" s="6">
        <f>'2'!AY31</f>
        <v>0.29942596411531192</v>
      </c>
      <c r="AL31" s="6">
        <f>'3'!P31</f>
        <v>0.5644743898311142</v>
      </c>
      <c r="AM31" s="6">
        <f>'8'!Z30</f>
        <v>0.45588900616048122</v>
      </c>
      <c r="AN31" s="6">
        <f t="shared" si="8"/>
        <v>0.49282696973049611</v>
      </c>
      <c r="AO31" s="225">
        <f t="shared" si="9"/>
        <v>0.51899978900324606</v>
      </c>
      <c r="AP31" s="6">
        <f>'1'!BG31</f>
        <v>0.56637445795127739</v>
      </c>
      <c r="AQ31" s="6">
        <f>'1'!BI31</f>
        <v>0.64789888943488039</v>
      </c>
      <c r="AR31" s="6">
        <f>'2'!BG31</f>
        <v>0.29017352974456911</v>
      </c>
      <c r="AS31" s="6">
        <f>'2'!BI31</f>
        <v>0.41614967973709049</v>
      </c>
      <c r="AT31" s="6">
        <f>'3'!S31</f>
        <v>0.62012590581040139</v>
      </c>
      <c r="AU31" s="6">
        <f>'8'!AE30</f>
        <v>0.55510717264898013</v>
      </c>
      <c r="AV31" s="6">
        <f t="shared" si="10"/>
        <v>0.55687475868356695</v>
      </c>
      <c r="AW31" s="225">
        <f t="shared" si="11"/>
        <v>0.58577725997953978</v>
      </c>
      <c r="AX31" s="6">
        <f>'1'!BQ31</f>
        <v>0.71653995427914718</v>
      </c>
      <c r="AY31" s="6">
        <f>'1'!BS31</f>
        <v>0.7723773918838609</v>
      </c>
      <c r="AZ31" s="6">
        <f>'2'!BQ31</f>
        <v>0.299876788041961</v>
      </c>
      <c r="BA31" s="6">
        <f>'2'!BS31</f>
        <v>0.42805920297024219</v>
      </c>
      <c r="BB31" s="6">
        <f>'3'!V31</f>
        <v>0.50671573039978057</v>
      </c>
      <c r="BC31" s="6">
        <f>'8'!AJ30</f>
        <v>0.50253114501236507</v>
      </c>
      <c r="BD31" s="6">
        <f t="shared" si="12"/>
        <v>0.52674130532364727</v>
      </c>
      <c r="BE31" s="225">
        <f t="shared" si="13"/>
        <v>0.55072703433741821</v>
      </c>
      <c r="BF31" s="6">
        <f>'1'!CA31</f>
        <v>0.61311225430787353</v>
      </c>
      <c r="BG31" s="6">
        <f>'1'!CC31</f>
        <v>0.68839047008222776</v>
      </c>
      <c r="BH31" s="6">
        <f>'2'!CA31</f>
        <v>0.3026030151429977</v>
      </c>
      <c r="BI31" s="6">
        <f>'2'!CC31</f>
        <v>0.43136379227388805</v>
      </c>
      <c r="BJ31" s="6">
        <f>'3'!Y31</f>
        <v>0.4821390882228791</v>
      </c>
      <c r="BK31" s="6">
        <f>'8'!AO30</f>
        <v>0.55329623999517841</v>
      </c>
      <c r="BL31" s="6">
        <f t="shared" si="14"/>
        <v>0.51172725966357968</v>
      </c>
      <c r="BM31" s="225">
        <f t="shared" si="15"/>
        <v>0.53965898053153949</v>
      </c>
      <c r="BN31" s="6">
        <f>'1'!CK31</f>
        <v>0.56544854973498737</v>
      </c>
      <c r="BO31" s="6">
        <f>'1'!CM31</f>
        <v>0.64707930400956071</v>
      </c>
      <c r="BP31" s="6">
        <f>'2'!CK31</f>
        <v>0.27844393236800313</v>
      </c>
      <c r="BQ31" s="6">
        <f>'2'!CM31</f>
        <v>0.40143487127605237</v>
      </c>
      <c r="BR31" s="6">
        <f>'3'!AB31</f>
        <v>0.37577199887415447</v>
      </c>
      <c r="BS31" s="6">
        <f>'8'!AT30</f>
        <v>0.56796792089868919</v>
      </c>
      <c r="BT31" s="6">
        <f t="shared" si="16"/>
        <v>0.46163327900306639</v>
      </c>
      <c r="BU31" s="225">
        <f t="shared" si="17"/>
        <v>0.49025852374878598</v>
      </c>
      <c r="BV31" s="6">
        <f>'1'!CU31</f>
        <v>0.76252388355142053</v>
      </c>
      <c r="BW31" s="6">
        <f>'1'!CW31</f>
        <v>0.807491995399928</v>
      </c>
      <c r="BX31" s="6">
        <f>'2'!CU31</f>
        <v>0.35150160657569091</v>
      </c>
      <c r="BY31" s="6">
        <f>'2'!CW31</f>
        <v>0.4877784236813319</v>
      </c>
      <c r="BZ31" s="6">
        <f>'3'!AE31</f>
        <v>0.64184531371170905</v>
      </c>
      <c r="CA31" s="6">
        <f>'8'!AY30</f>
        <v>0.68637147769235374</v>
      </c>
      <c r="CB31" s="6">
        <f t="shared" si="18"/>
        <v>0.65030450616024293</v>
      </c>
      <c r="CC31" s="225">
        <f t="shared" si="19"/>
        <v>0.67292581024050846</v>
      </c>
      <c r="CD31" s="6">
        <f>'1'!DE31</f>
        <v>0.71210607544962823</v>
      </c>
      <c r="CE31" s="6">
        <f>'1'!DG31</f>
        <v>0.76892301280606512</v>
      </c>
      <c r="CF31" s="6">
        <f>'2'!DE31</f>
        <v>0.38197186156584539</v>
      </c>
      <c r="CG31" s="6">
        <f>'2'!DG31</f>
        <v>0.52045899046989674</v>
      </c>
      <c r="CH31" s="6">
        <f>'3'!AH31</f>
        <v>0.3918724571326303</v>
      </c>
      <c r="CI31" s="6">
        <f>'8'!BD30</f>
        <v>0.56797493966083223</v>
      </c>
      <c r="CJ31" s="6">
        <f t="shared" si="20"/>
        <v>0.50775986599781198</v>
      </c>
      <c r="CK31" s="225">
        <f t="shared" si="21"/>
        <v>0.5329719663595045</v>
      </c>
    </row>
    <row r="32" spans="1:89" x14ac:dyDescent="0.2">
      <c r="A32" s="1">
        <v>2007</v>
      </c>
      <c r="B32" s="6">
        <f>'1'!I32</f>
        <v>0.70466276646953818</v>
      </c>
      <c r="C32" s="6">
        <f>'1'!K32</f>
        <v>0.76309607011863712</v>
      </c>
      <c r="D32" s="6">
        <f>'2'!I32</f>
        <v>0.32784735651210944</v>
      </c>
      <c r="E32" s="6">
        <f>'2'!K32</f>
        <v>0.46114037459409524</v>
      </c>
      <c r="F32" s="6">
        <f>'3'!D32</f>
        <v>0.53727517516845302</v>
      </c>
      <c r="G32" s="6">
        <f>'8'!F31</f>
        <v>0.55139813037645402</v>
      </c>
      <c r="H32" s="6">
        <f t="shared" si="0"/>
        <v>0.554046798125436</v>
      </c>
      <c r="I32" s="225">
        <f t="shared" si="1"/>
        <v>0.57906276066345441</v>
      </c>
      <c r="J32" s="6">
        <f>'1'!S32</f>
        <v>0.59161395818120843</v>
      </c>
      <c r="K32" s="6">
        <f>'1'!U32</f>
        <v>0.66997609907733402</v>
      </c>
      <c r="L32" s="6">
        <f>'2'!S32</f>
        <v>0.84293590428065279</v>
      </c>
      <c r="M32" s="6">
        <f>'2'!U32</f>
        <v>0.87512410822669917</v>
      </c>
      <c r="N32" s="6">
        <f>'3'!G32</f>
        <v>0.6037078945887262</v>
      </c>
      <c r="O32" s="6">
        <f>'8'!K31</f>
        <v>0.48787378152585192</v>
      </c>
      <c r="P32" s="6">
        <f t="shared" si="2"/>
        <v>0.59046167435755303</v>
      </c>
      <c r="Q32" s="225">
        <f t="shared" si="3"/>
        <v>0.60935292293138277</v>
      </c>
      <c r="R32" s="6">
        <f>'1'!AC32</f>
        <v>0.61935582412389223</v>
      </c>
      <c r="S32" s="6">
        <f>'1'!AE32</f>
        <v>0.69367319928135673</v>
      </c>
      <c r="T32" s="6">
        <f>'2'!AC32</f>
        <v>0.17583566003046489</v>
      </c>
      <c r="U32" s="6">
        <f>'2'!AE32</f>
        <v>0.25482296354557121</v>
      </c>
      <c r="V32" s="6">
        <f>'3'!J32</f>
        <v>0.78675690603607862</v>
      </c>
      <c r="W32" s="6">
        <f>'8'!P31</f>
        <v>0.49306874031393633</v>
      </c>
      <c r="X32" s="6">
        <f t="shared" si="4"/>
        <v>0.60407811533643729</v>
      </c>
      <c r="Y32" s="225">
        <f t="shared" si="5"/>
        <v>0.62684032071944085</v>
      </c>
      <c r="Z32" s="6">
        <f>'1'!AM32</f>
        <v>0.6759176498773265</v>
      </c>
      <c r="AA32" s="6">
        <f>'1'!AO32</f>
        <v>0.74025685349724801</v>
      </c>
      <c r="AB32" s="6">
        <f>'2'!AM32</f>
        <v>0.15206123718423703</v>
      </c>
      <c r="AC32" s="6">
        <f>'2'!AO32</f>
        <v>0.21514689980017998</v>
      </c>
      <c r="AD32" s="6">
        <f>'3'!M32</f>
        <v>0.55370009803397569</v>
      </c>
      <c r="AE32" s="6">
        <f>'8'!U31</f>
        <v>0.46296415206776048</v>
      </c>
      <c r="AF32" s="6">
        <f t="shared" si="6"/>
        <v>0.5107589385278074</v>
      </c>
      <c r="AG32" s="225">
        <f t="shared" si="7"/>
        <v>0.52993534551338606</v>
      </c>
      <c r="AH32" s="6">
        <f>'1'!AW32</f>
        <v>0.59904698578453297</v>
      </c>
      <c r="AI32" s="6">
        <f>'1'!AY32</f>
        <v>0.67638268988794503</v>
      </c>
      <c r="AJ32" s="6">
        <f>'2'!AW32</f>
        <v>0.19829987181009459</v>
      </c>
      <c r="AK32" s="6">
        <f>'2'!AY32</f>
        <v>0.2900758486141351</v>
      </c>
      <c r="AL32" s="6">
        <f>'3'!P32</f>
        <v>0.56548875196327364</v>
      </c>
      <c r="AM32" s="6">
        <f>'8'!Z31</f>
        <v>0.49387672891292889</v>
      </c>
      <c r="AN32" s="6">
        <f t="shared" si="8"/>
        <v>0.51399790379710419</v>
      </c>
      <c r="AO32" s="225">
        <f t="shared" si="9"/>
        <v>0.5386426422981907</v>
      </c>
      <c r="AP32" s="6">
        <f>'1'!BG32</f>
        <v>0.60134725318793258</v>
      </c>
      <c r="AQ32" s="6">
        <f>'1'!BI32</f>
        <v>0.67835672128680702</v>
      </c>
      <c r="AR32" s="6">
        <f>'2'!BG32</f>
        <v>0.29256740327166719</v>
      </c>
      <c r="AS32" s="6">
        <f>'2'!BI32</f>
        <v>0.41910958159202599</v>
      </c>
      <c r="AT32" s="6">
        <f>'3'!S32</f>
        <v>0.58475529064487752</v>
      </c>
      <c r="AU32" s="6">
        <f>'8'!AE31</f>
        <v>0.55349708319227497</v>
      </c>
      <c r="AV32" s="6">
        <f t="shared" si="10"/>
        <v>0.5494774321803868</v>
      </c>
      <c r="AW32" s="225">
        <f t="shared" si="11"/>
        <v>0.57753354363219755</v>
      </c>
      <c r="AX32" s="6">
        <f>'1'!BQ32</f>
        <v>0.74602346849142731</v>
      </c>
      <c r="AY32" s="6">
        <f>'1'!BS32</f>
        <v>0.79503832971402866</v>
      </c>
      <c r="AZ32" s="6">
        <f>'2'!BQ32</f>
        <v>0.30405996800552165</v>
      </c>
      <c r="BA32" s="6">
        <f>'2'!BS32</f>
        <v>0.43312250532019897</v>
      </c>
      <c r="BB32" s="6">
        <f>'3'!V32</f>
        <v>0.52484500826553959</v>
      </c>
      <c r="BC32" s="6">
        <f>'8'!AJ31</f>
        <v>0.50945721825976975</v>
      </c>
      <c r="BD32" s="6">
        <f t="shared" si="12"/>
        <v>0.54238585928298444</v>
      </c>
      <c r="BE32" s="225">
        <f t="shared" si="13"/>
        <v>0.56509508525897245</v>
      </c>
      <c r="BF32" s="6">
        <f>'1'!CA32</f>
        <v>0.65342307420171919</v>
      </c>
      <c r="BG32" s="6">
        <f>'1'!CC32</f>
        <v>0.72199905855790358</v>
      </c>
      <c r="BH32" s="6">
        <f>'2'!CA32</f>
        <v>0.31024207470837184</v>
      </c>
      <c r="BI32" s="6">
        <f>'2'!CC32</f>
        <v>0.44052901695946234</v>
      </c>
      <c r="BJ32" s="6">
        <f>'3'!Y32</f>
        <v>0.47021422541156632</v>
      </c>
      <c r="BK32" s="6">
        <f>'8'!AO31</f>
        <v>0.55314764903893288</v>
      </c>
      <c r="BL32" s="6">
        <f t="shared" si="14"/>
        <v>0.51573880718748744</v>
      </c>
      <c r="BM32" s="225">
        <f t="shared" si="15"/>
        <v>0.54248269828383333</v>
      </c>
      <c r="BN32" s="6">
        <f>'1'!CK32</f>
        <v>0.60907619977582694</v>
      </c>
      <c r="BO32" s="6">
        <f>'1'!CM32</f>
        <v>0.68496007782660628</v>
      </c>
      <c r="BP32" s="6">
        <f>'2'!CK32</f>
        <v>0.29064431394230844</v>
      </c>
      <c r="BQ32" s="6">
        <f>'2'!CM32</f>
        <v>0.41673291837141391</v>
      </c>
      <c r="BR32" s="6">
        <f>'3'!AB32</f>
        <v>0.44376194676188863</v>
      </c>
      <c r="BS32" s="6">
        <f>'8'!AT31</f>
        <v>0.61263286801300731</v>
      </c>
      <c r="BT32" s="6">
        <f t="shared" si="16"/>
        <v>0.51217431045805384</v>
      </c>
      <c r="BU32" s="225">
        <f t="shared" si="17"/>
        <v>0.53995994651112034</v>
      </c>
      <c r="BV32" s="6">
        <f>'1'!CU32</f>
        <v>0.81335104656518808</v>
      </c>
      <c r="BW32" s="6">
        <f>'1'!CW32</f>
        <v>0.84487357117136552</v>
      </c>
      <c r="BX32" s="6">
        <f>'2'!CU32</f>
        <v>0.32035699102828924</v>
      </c>
      <c r="BY32" s="6">
        <f>'2'!CW32</f>
        <v>0.45245619877855686</v>
      </c>
      <c r="BZ32" s="6">
        <f>'3'!AE32</f>
        <v>0.6435641906472459</v>
      </c>
      <c r="CA32" s="6">
        <f>'8'!AY31</f>
        <v>0.65081337397458561</v>
      </c>
      <c r="CB32" s="6">
        <f t="shared" si="18"/>
        <v>0.64737559686714063</v>
      </c>
      <c r="CC32" s="225">
        <f t="shared" si="19"/>
        <v>0.66689002256340291</v>
      </c>
      <c r="CD32" s="6">
        <f>'1'!DE32</f>
        <v>0.7627605469818981</v>
      </c>
      <c r="CE32" s="6">
        <f>'1'!DG32</f>
        <v>0.80766945259361245</v>
      </c>
      <c r="CF32" s="6">
        <f>'2'!DE32</f>
        <v>0.36913456845784348</v>
      </c>
      <c r="CG32" s="6">
        <f>'2'!DG32</f>
        <v>0.50690375474406868</v>
      </c>
      <c r="CH32" s="6">
        <f>'3'!AH32</f>
        <v>0.48770023855700673</v>
      </c>
      <c r="CI32" s="6">
        <f>'8'!BD31</f>
        <v>0.59876366303566075</v>
      </c>
      <c r="CJ32" s="6">
        <f t="shared" si="20"/>
        <v>0.56417476057566485</v>
      </c>
      <c r="CK32" s="225">
        <f t="shared" si="21"/>
        <v>0.5869334603266303</v>
      </c>
    </row>
    <row r="33" spans="1:89" x14ac:dyDescent="0.2">
      <c r="A33" s="1">
        <v>2008</v>
      </c>
      <c r="B33" s="6">
        <f>'1'!I33</f>
        <v>0.72968570795773702</v>
      </c>
      <c r="C33" s="6">
        <f>'1'!K33</f>
        <v>0.78254698389921629</v>
      </c>
      <c r="D33" s="6">
        <f>'2'!I33</f>
        <v>0.38350986591375691</v>
      </c>
      <c r="E33" s="6">
        <f>'2'!K33</f>
        <v>0.52206294446357604</v>
      </c>
      <c r="F33" s="6">
        <f>'3'!D33</f>
        <v>0.53823774539987546</v>
      </c>
      <c r="G33" s="6">
        <f>'8'!F32</f>
        <v>0.55227160050242485</v>
      </c>
      <c r="H33" s="6">
        <f t="shared" si="0"/>
        <v>0.56526470649360072</v>
      </c>
      <c r="I33" s="225">
        <f t="shared" si="1"/>
        <v>0.58969226953687848</v>
      </c>
      <c r="J33" s="6">
        <f>'1'!S33</f>
        <v>0.60877885963693579</v>
      </c>
      <c r="K33" s="6">
        <f>'1'!U33</f>
        <v>0.68470687439081601</v>
      </c>
      <c r="L33" s="6">
        <f>'2'!S33</f>
        <v>0.91666666666666663</v>
      </c>
      <c r="M33" s="6">
        <f>'2'!U33</f>
        <v>0.91666666666666663</v>
      </c>
      <c r="N33" s="6">
        <f>'3'!G33</f>
        <v>0.52733260812301752</v>
      </c>
      <c r="O33" s="6">
        <f>'8'!K32</f>
        <v>0.51500673690013732</v>
      </c>
      <c r="P33" s="6">
        <f t="shared" si="2"/>
        <v>0.57885750291330207</v>
      </c>
      <c r="Q33" s="225">
        <f t="shared" si="3"/>
        <v>0.59404310586407805</v>
      </c>
      <c r="R33" s="6">
        <f>'1'!AC33</f>
        <v>0.62306518247514064</v>
      </c>
      <c r="S33" s="6">
        <f>'1'!AE33</f>
        <v>0.69679807116366499</v>
      </c>
      <c r="T33" s="6">
        <f>'2'!AC33</f>
        <v>0.18375719942410385</v>
      </c>
      <c r="U33" s="6">
        <f>'2'!AE33</f>
        <v>0.26748851439401056</v>
      </c>
      <c r="V33" s="6">
        <f>'3'!J33</f>
        <v>0.70512136778654155</v>
      </c>
      <c r="W33" s="6">
        <f>'8'!P32</f>
        <v>0.47912694805153422</v>
      </c>
      <c r="X33" s="6">
        <f t="shared" si="4"/>
        <v>0.56877538796751548</v>
      </c>
      <c r="Y33" s="225">
        <f t="shared" si="5"/>
        <v>0.59189509720221101</v>
      </c>
      <c r="Z33" s="6">
        <f>'1'!AM33</f>
        <v>0.70610302429539773</v>
      </c>
      <c r="AA33" s="6">
        <f>'1'!AO33</f>
        <v>0.76422631530655105</v>
      </c>
      <c r="AB33" s="6">
        <f>'2'!AM33</f>
        <v>0.15962718269527756</v>
      </c>
      <c r="AC33" s="6">
        <f>'2'!AO33</f>
        <v>0.22805611288083297</v>
      </c>
      <c r="AD33" s="6">
        <f>'3'!M33</f>
        <v>0.51332790520037563</v>
      </c>
      <c r="AE33" s="6">
        <f>'8'!U32</f>
        <v>0.44394196320560064</v>
      </c>
      <c r="AF33" s="6">
        <f t="shared" si="6"/>
        <v>0.49569707417043773</v>
      </c>
      <c r="AG33" s="225">
        <f t="shared" si="7"/>
        <v>0.51416462539122398</v>
      </c>
      <c r="AH33" s="6">
        <f>'1'!AW33</f>
        <v>0.60763532481130333</v>
      </c>
      <c r="AI33" s="6">
        <f>'1'!AY33</f>
        <v>0.68373246439078483</v>
      </c>
      <c r="AJ33" s="6">
        <f>'2'!AW33</f>
        <v>0.20431749348784942</v>
      </c>
      <c r="AK33" s="6">
        <f>'2'!AY33</f>
        <v>0.29918251656872263</v>
      </c>
      <c r="AL33" s="6">
        <f>'3'!P33</f>
        <v>0.56237867327342717</v>
      </c>
      <c r="AM33" s="6">
        <f>'8'!Z32</f>
        <v>0.47220242947581614</v>
      </c>
      <c r="AN33" s="6">
        <f t="shared" si="8"/>
        <v>0.50857101246316128</v>
      </c>
      <c r="AO33" s="225">
        <f t="shared" si="9"/>
        <v>0.53327694268714487</v>
      </c>
      <c r="AP33" s="6">
        <f>'1'!BG33</f>
        <v>0.62629185635156615</v>
      </c>
      <c r="AQ33" s="6">
        <f>'1'!BI33</f>
        <v>0.69950810852487022</v>
      </c>
      <c r="AR33" s="6">
        <f>'2'!BG33</f>
        <v>0.30060273605532106</v>
      </c>
      <c r="AS33" s="6">
        <f>'2'!BI33</f>
        <v>0.42894091314732141</v>
      </c>
      <c r="AT33" s="6">
        <f>'3'!S33</f>
        <v>0.55514085185043704</v>
      </c>
      <c r="AU33" s="6">
        <f>'8'!AE32</f>
        <v>0.55522846474060983</v>
      </c>
      <c r="AV33" s="6">
        <f t="shared" si="10"/>
        <v>0.54394352503820309</v>
      </c>
      <c r="AW33" s="225">
        <f t="shared" si="11"/>
        <v>0.57142059318206395</v>
      </c>
      <c r="AX33" s="6">
        <f>'1'!BQ33</f>
        <v>0.77126565990817053</v>
      </c>
      <c r="AY33" s="6">
        <f>'1'!BS33</f>
        <v>0.81402526844220435</v>
      </c>
      <c r="AZ33" s="6">
        <f>'2'!BQ33</f>
        <v>0.31338856129069909</v>
      </c>
      <c r="BA33" s="6">
        <f>'2'!BS33</f>
        <v>0.44426435731340896</v>
      </c>
      <c r="BB33" s="6">
        <f>'3'!V33</f>
        <v>0.53980822974421194</v>
      </c>
      <c r="BC33" s="6">
        <f>'8'!AJ32</f>
        <v>0.5010806223398705</v>
      </c>
      <c r="BD33" s="6">
        <f t="shared" si="12"/>
        <v>0.55183946671035</v>
      </c>
      <c r="BE33" s="225">
        <f t="shared" si="13"/>
        <v>0.57347896801942766</v>
      </c>
      <c r="BF33" s="6">
        <f>'1'!CA33</f>
        <v>0.69289492571549893</v>
      </c>
      <c r="BG33" s="6">
        <f>'1'!CC33</f>
        <v>0.75381128897488814</v>
      </c>
      <c r="BH33" s="6">
        <f>'2'!CA33</f>
        <v>0.31077366051735766</v>
      </c>
      <c r="BI33" s="6">
        <f>'2'!CC33</f>
        <v>0.44116169859153653</v>
      </c>
      <c r="BJ33" s="6">
        <f>'3'!Y33</f>
        <v>0.48799598986914333</v>
      </c>
      <c r="BK33" s="6">
        <f>'8'!AO32</f>
        <v>0.56102109058736327</v>
      </c>
      <c r="BL33" s="6">
        <f t="shared" si="14"/>
        <v>0.53316107431870186</v>
      </c>
      <c r="BM33" s="225">
        <f t="shared" si="15"/>
        <v>0.55838315077799761</v>
      </c>
      <c r="BN33" s="6">
        <f>'1'!CK33</f>
        <v>0.64746104774091806</v>
      </c>
      <c r="BO33" s="6">
        <f>'1'!CM33</f>
        <v>0.71710147302853633</v>
      </c>
      <c r="BP33" s="6">
        <f>'2'!CK33</f>
        <v>0.51432420929402611</v>
      </c>
      <c r="BQ33" s="6">
        <f>'2'!CM33</f>
        <v>0.64500984627309721</v>
      </c>
      <c r="BR33" s="6">
        <f>'3'!AB33</f>
        <v>0.53606574389470385</v>
      </c>
      <c r="BS33" s="6">
        <f>'8'!AT32</f>
        <v>0.6623380965799377</v>
      </c>
      <c r="BT33" s="6">
        <f t="shared" si="16"/>
        <v>0.59405235700944914</v>
      </c>
      <c r="BU33" s="225">
        <f t="shared" si="17"/>
        <v>0.62104900576487987</v>
      </c>
      <c r="BV33" s="6">
        <f>'1'!CU33</f>
        <v>0.83548167427200759</v>
      </c>
      <c r="BW33" s="6">
        <f>'1'!CW33</f>
        <v>0.86070792753011749</v>
      </c>
      <c r="BX33" s="6">
        <f>'2'!CU33</f>
        <v>0.42379669292874528</v>
      </c>
      <c r="BY33" s="6">
        <f>'2'!CW33</f>
        <v>0.56263894122464841</v>
      </c>
      <c r="BZ33" s="6">
        <f>'3'!AE33</f>
        <v>0.661344741765449</v>
      </c>
      <c r="CA33" s="6">
        <f>'8'!AY32</f>
        <v>0.6646330235701331</v>
      </c>
      <c r="CB33" s="6">
        <f t="shared" si="18"/>
        <v>0.67340380792449561</v>
      </c>
      <c r="CC33" s="225">
        <f t="shared" si="19"/>
        <v>0.69233328340570788</v>
      </c>
      <c r="CD33" s="6">
        <f>'1'!DE33</f>
        <v>0.78409100149313493</v>
      </c>
      <c r="CE33" s="6">
        <f>'1'!DG33</f>
        <v>0.82353108007851239</v>
      </c>
      <c r="CF33" s="6">
        <f>'2'!DE33</f>
        <v>0.40616021846242423</v>
      </c>
      <c r="CG33" s="6">
        <f>'2'!DG33</f>
        <v>0.54520777526441178</v>
      </c>
      <c r="CH33" s="6">
        <f>'3'!AH33</f>
        <v>0.46248762948270034</v>
      </c>
      <c r="CI33" s="6">
        <f>'8'!BD32</f>
        <v>0.59656687937148067</v>
      </c>
      <c r="CJ33" s="6">
        <f t="shared" si="20"/>
        <v>0.56139933774939377</v>
      </c>
      <c r="CK33" s="225">
        <f t="shared" si="21"/>
        <v>0.58319210914666808</v>
      </c>
    </row>
    <row r="34" spans="1:89" x14ac:dyDescent="0.2">
      <c r="A34" s="1">
        <v>2009</v>
      </c>
      <c r="B34" s="6">
        <f>'1'!I34</f>
        <v>0.74363122022554373</v>
      </c>
      <c r="C34" s="6">
        <f>'1'!K34</f>
        <v>0.7932193666388978</v>
      </c>
      <c r="D34" s="6">
        <f>'2'!I34</f>
        <v>0.2979971374922511</v>
      </c>
      <c r="E34" s="6">
        <f>'2'!K34</f>
        <v>0.42577029481921747</v>
      </c>
      <c r="F34" s="6">
        <f>'3'!D34</f>
        <v>0.52813147688794126</v>
      </c>
      <c r="G34" s="6">
        <f>'8'!F33</f>
        <v>0.52449821775492655</v>
      </c>
      <c r="H34" s="6">
        <f t="shared" si="0"/>
        <v>0.54712801387598831</v>
      </c>
      <c r="I34" s="225">
        <f t="shared" si="1"/>
        <v>0.56982295889135581</v>
      </c>
      <c r="J34" s="6">
        <f>'1'!S34</f>
        <v>0.66297829740442871</v>
      </c>
      <c r="K34" s="6">
        <f>'1'!U34</f>
        <v>0.72979683709603993</v>
      </c>
      <c r="L34" s="6">
        <f>'2'!S34</f>
        <v>0.53353483380765288</v>
      </c>
      <c r="M34" s="6">
        <f>'2'!U34</f>
        <v>0.66114271519229506</v>
      </c>
      <c r="N34" s="6">
        <f>'3'!G34</f>
        <v>0.5231228393537618</v>
      </c>
      <c r="O34" s="6">
        <f>'8'!K33</f>
        <v>0.47941646806531862</v>
      </c>
      <c r="P34" s="6">
        <f t="shared" si="2"/>
        <v>0.5390232190227513</v>
      </c>
      <c r="Q34" s="225">
        <f t="shared" si="3"/>
        <v>0.56514771509953787</v>
      </c>
      <c r="R34" s="6">
        <f>'1'!AC34</f>
        <v>0.66143313095507394</v>
      </c>
      <c r="S34" s="6">
        <f>'1'!AE34</f>
        <v>0.72854012938890289</v>
      </c>
      <c r="T34" s="6">
        <f>'2'!AC34</f>
        <v>0.18494161540029358</v>
      </c>
      <c r="U34" s="6">
        <f>'2'!AE34</f>
        <v>0.26935980106010893</v>
      </c>
      <c r="V34" s="6">
        <f>'3'!J34</f>
        <v>0.77609226698064737</v>
      </c>
      <c r="W34" s="6">
        <f>'8'!P33</f>
        <v>0.4692490031228802</v>
      </c>
      <c r="X34" s="6">
        <f t="shared" si="4"/>
        <v>0.60199239546016725</v>
      </c>
      <c r="Y34" s="225">
        <f t="shared" si="5"/>
        <v>0.62385561371291454</v>
      </c>
      <c r="Z34" s="6">
        <f>'1'!AM34</f>
        <v>0.73509320240601417</v>
      </c>
      <c r="AA34" s="6">
        <f>'1'!AO34</f>
        <v>0.78669931859614728</v>
      </c>
      <c r="AB34" s="6">
        <f>'2'!AM34</f>
        <v>0.14137443809604153</v>
      </c>
      <c r="AC34" s="6">
        <f>'2'!AO34</f>
        <v>0.19643332145633985</v>
      </c>
      <c r="AD34" s="6">
        <f>'3'!M34</f>
        <v>0.51024211412924236</v>
      </c>
      <c r="AE34" s="6">
        <f>'8'!U33</f>
        <v>0.40057868401438512</v>
      </c>
      <c r="AF34" s="6">
        <f t="shared" si="6"/>
        <v>0.48542653514681944</v>
      </c>
      <c r="AG34" s="225">
        <f t="shared" si="7"/>
        <v>0.50125364672087591</v>
      </c>
      <c r="AH34" s="6">
        <f>'1'!AW34</f>
        <v>0.61623416082646076</v>
      </c>
      <c r="AI34" s="6">
        <f>'1'!AY34</f>
        <v>0.69103555326289845</v>
      </c>
      <c r="AJ34" s="6">
        <f>'2'!AW34</f>
        <v>0.17005253011749938</v>
      </c>
      <c r="AK34" s="6">
        <f>'2'!AY34</f>
        <v>0.24540713372642847</v>
      </c>
      <c r="AL34" s="6">
        <f>'3'!P34</f>
        <v>0.5679820316975932</v>
      </c>
      <c r="AM34" s="6">
        <f>'8'!Z33</f>
        <v>0.43139691427517729</v>
      </c>
      <c r="AN34" s="6">
        <f t="shared" si="8"/>
        <v>0.49686397213863254</v>
      </c>
      <c r="AO34" s="225">
        <f t="shared" si="9"/>
        <v>0.51935971098681299</v>
      </c>
      <c r="AP34" s="6">
        <f>'1'!BG34</f>
        <v>0.64626693935059243</v>
      </c>
      <c r="AQ34" s="6">
        <f>'1'!BI34</f>
        <v>0.71611756143141447</v>
      </c>
      <c r="AR34" s="6">
        <f>'2'!BG34</f>
        <v>0.28795507566354139</v>
      </c>
      <c r="AS34" s="6">
        <f>'2'!BI34</f>
        <v>0.41339376512373716</v>
      </c>
      <c r="AT34" s="6">
        <f>'3'!S34</f>
        <v>0.59898321275944766</v>
      </c>
      <c r="AU34" s="6">
        <f>'8'!AE33</f>
        <v>0.52264948817604773</v>
      </c>
      <c r="AV34" s="6">
        <f t="shared" si="10"/>
        <v>0.55443702699306607</v>
      </c>
      <c r="AW34" s="225">
        <f t="shared" si="11"/>
        <v>0.58095102035525004</v>
      </c>
      <c r="AX34" s="6">
        <f>'1'!BQ34</f>
        <v>0.78549206274839567</v>
      </c>
      <c r="AY34" s="6">
        <f>'1'!BS34</f>
        <v>0.82456385859555004</v>
      </c>
      <c r="AZ34" s="6">
        <f>'2'!BQ34</f>
        <v>0.29629107832119617</v>
      </c>
      <c r="BA34" s="6">
        <f>'2'!BS34</f>
        <v>0.42368529607575456</v>
      </c>
      <c r="BB34" s="6">
        <f>'3'!V34</f>
        <v>0.53385032913237429</v>
      </c>
      <c r="BC34" s="6">
        <f>'8'!AJ33</f>
        <v>0.48808440126362146</v>
      </c>
      <c r="BD34" s="6">
        <f t="shared" si="12"/>
        <v>0.54669297241383485</v>
      </c>
      <c r="BE34" s="225">
        <f t="shared" si="13"/>
        <v>0.56724675335872154</v>
      </c>
      <c r="BF34" s="6">
        <f>'1'!CA34</f>
        <v>0.69746845137705393</v>
      </c>
      <c r="BG34" s="6">
        <f>'1'!CC34</f>
        <v>0.75743040581845</v>
      </c>
      <c r="BH34" s="6">
        <f>'2'!CA34</f>
        <v>0.28768937065828676</v>
      </c>
      <c r="BI34" s="6">
        <f>'2'!CC34</f>
        <v>0.41306284996801723</v>
      </c>
      <c r="BJ34" s="6">
        <f>'3'!Y34</f>
        <v>0.54351343745602954</v>
      </c>
      <c r="BK34" s="6">
        <f>'8'!AO33</f>
        <v>0.53174747538266942</v>
      </c>
      <c r="BL34" s="6">
        <f t="shared" si="14"/>
        <v>0.54519224493845209</v>
      </c>
      <c r="BM34" s="225">
        <f t="shared" si="15"/>
        <v>0.56972198375770433</v>
      </c>
      <c r="BN34" s="6">
        <f>'1'!CK34</f>
        <v>0.65728226932607936</v>
      </c>
      <c r="BO34" s="6">
        <f>'1'!CM34</f>
        <v>0.72515604191907856</v>
      </c>
      <c r="BP34" s="6">
        <f>'2'!CK34</f>
        <v>0.25277454801946098</v>
      </c>
      <c r="BQ34" s="6">
        <f>'2'!CM34</f>
        <v>0.36793496584158025</v>
      </c>
      <c r="BR34" s="6">
        <f>'3'!AB34</f>
        <v>0.51039506315270566</v>
      </c>
      <c r="BS34" s="6">
        <f>'8'!AT33</f>
        <v>0.5952680127571095</v>
      </c>
      <c r="BT34" s="6">
        <f t="shared" si="16"/>
        <v>0.53947233775537706</v>
      </c>
      <c r="BU34" s="225">
        <f t="shared" si="17"/>
        <v>0.56456313405618885</v>
      </c>
      <c r="BV34" s="6">
        <f>'1'!CU34</f>
        <v>0.83042201848109409</v>
      </c>
      <c r="BW34" s="6">
        <f>'1'!CW34</f>
        <v>0.85711061576253078</v>
      </c>
      <c r="BX34" s="6">
        <f>'2'!CU34</f>
        <v>0.21091306082656064</v>
      </c>
      <c r="BY34" s="6">
        <f>'2'!CW34</f>
        <v>0.30900975158747551</v>
      </c>
      <c r="BZ34" s="6">
        <f>'3'!AE34</f>
        <v>0.57316071348913711</v>
      </c>
      <c r="CA34" s="6">
        <f>'8'!AY33</f>
        <v>0.64603636628852346</v>
      </c>
      <c r="CB34" s="6">
        <f t="shared" si="18"/>
        <v>0.6102509050610867</v>
      </c>
      <c r="CC34" s="225">
        <f t="shared" si="19"/>
        <v>0.62539829359346566</v>
      </c>
      <c r="CD34" s="6">
        <f>'1'!DE34</f>
        <v>0.79366321968443054</v>
      </c>
      <c r="CE34" s="6">
        <f>'1'!DG34</f>
        <v>0.83056521979613063</v>
      </c>
      <c r="CF34" s="6">
        <f>'2'!DE34</f>
        <v>0.34314964829836431</v>
      </c>
      <c r="CG34" s="6">
        <f>'2'!DG34</f>
        <v>0.47850549529618353</v>
      </c>
      <c r="CH34" s="6">
        <f>'3'!AH34</f>
        <v>0.3966961035169313</v>
      </c>
      <c r="CI34" s="6">
        <f>'8'!BD33</f>
        <v>0.56036461197123799</v>
      </c>
      <c r="CJ34" s="6">
        <f t="shared" si="20"/>
        <v>0.51983543376486652</v>
      </c>
      <c r="CK34" s="225">
        <f t="shared" si="21"/>
        <v>0.54075141848698838</v>
      </c>
    </row>
    <row r="35" spans="1:89" x14ac:dyDescent="0.2">
      <c r="A35" s="1">
        <v>2010</v>
      </c>
      <c r="B35" s="6">
        <f>'1'!I35</f>
        <v>0.76936874631805741</v>
      </c>
      <c r="C35" s="6">
        <f>'1'!K35</f>
        <v>0.81261134061486973</v>
      </c>
      <c r="D35" s="6">
        <f>'2'!I35</f>
        <v>0.33092754444245126</v>
      </c>
      <c r="E35" s="6">
        <f>'2'!K35</f>
        <v>0.4646758389576312</v>
      </c>
      <c r="F35" s="6">
        <f>'3'!D35</f>
        <v>0.55612214391480752</v>
      </c>
      <c r="G35" s="6">
        <f>'8'!F34</f>
        <v>0.50886813682536269</v>
      </c>
      <c r="H35" s="6">
        <f t="shared" si="0"/>
        <v>0.56207580232138843</v>
      </c>
      <c r="I35" s="225">
        <f t="shared" si="1"/>
        <v>0.58409915063226892</v>
      </c>
      <c r="J35" s="6">
        <f>'1'!S35</f>
        <v>0.69298665334150988</v>
      </c>
      <c r="K35" s="6">
        <f>'1'!U35</f>
        <v>0.75388400834067115</v>
      </c>
      <c r="L35" s="6">
        <f>'2'!S35</f>
        <v>0.59155243502002253</v>
      </c>
      <c r="M35" s="6">
        <f>'2'!U35</f>
        <v>0.70742051091621794</v>
      </c>
      <c r="N35" s="6">
        <f>'3'!G35</f>
        <v>0.56079558426869891</v>
      </c>
      <c r="O35" s="6">
        <f>'8'!K34</f>
        <v>0.47086251377864879</v>
      </c>
      <c r="P35" s="6">
        <f t="shared" si="2"/>
        <v>0.56332956201137852</v>
      </c>
      <c r="Q35" s="225">
        <f t="shared" si="3"/>
        <v>0.5870958406008302</v>
      </c>
      <c r="R35" s="6">
        <f>'1'!AC35</f>
        <v>0.67432304653505426</v>
      </c>
      <c r="S35" s="6">
        <f>'1'!AE35</f>
        <v>0.73897390536565166</v>
      </c>
      <c r="T35" s="6">
        <f>'2'!AC35</f>
        <v>0.1934817562713424</v>
      </c>
      <c r="U35" s="6">
        <f>'2'!AE35</f>
        <v>0.28268492321846755</v>
      </c>
      <c r="V35" s="6">
        <f>'3'!J35</f>
        <v>0.7665069921665093</v>
      </c>
      <c r="W35" s="6">
        <f>'8'!P34</f>
        <v>0.46246917564329593</v>
      </c>
      <c r="X35" s="6">
        <f t="shared" si="4"/>
        <v>0.59955633449373757</v>
      </c>
      <c r="Y35" s="225">
        <f t="shared" si="5"/>
        <v>0.62140682295456962</v>
      </c>
      <c r="Z35" s="6">
        <f>'1'!AM35</f>
        <v>0.75443196617339514</v>
      </c>
      <c r="AA35" s="6">
        <f>'1'!AO35</f>
        <v>0.80140471675554348</v>
      </c>
      <c r="AB35" s="6">
        <f>'2'!AM35</f>
        <v>0.14943402299132269</v>
      </c>
      <c r="AC35" s="6">
        <f>'2'!AO35</f>
        <v>0.21059946034615146</v>
      </c>
      <c r="AD35" s="6">
        <f>'3'!M35</f>
        <v>0.56248920990049966</v>
      </c>
      <c r="AE35" s="6">
        <f>'8'!U34</f>
        <v>0.37380798859461994</v>
      </c>
      <c r="AF35" s="6">
        <f t="shared" si="6"/>
        <v>0.50296787607239712</v>
      </c>
      <c r="AG35" s="225">
        <f t="shared" si="7"/>
        <v>0.51847896992430975</v>
      </c>
      <c r="AH35" s="6">
        <f>'1'!AW35</f>
        <v>0.65821251122994617</v>
      </c>
      <c r="AI35" s="6">
        <f>'1'!AY35</f>
        <v>0.72591547614592034</v>
      </c>
      <c r="AJ35" s="6">
        <f>'2'!AW35</f>
        <v>0.18547204212723631</v>
      </c>
      <c r="AK35" s="6">
        <f>'2'!AY35</f>
        <v>0.27019597321606992</v>
      </c>
      <c r="AL35" s="6">
        <f>'3'!P35</f>
        <v>0.61094709760338051</v>
      </c>
      <c r="AM35" s="6">
        <f>'8'!Z34</f>
        <v>0.4312676004332564</v>
      </c>
      <c r="AN35" s="6">
        <f t="shared" si="8"/>
        <v>0.52394882563004197</v>
      </c>
      <c r="AO35" s="225">
        <f t="shared" si="9"/>
        <v>0.54596181172212022</v>
      </c>
      <c r="AP35" s="6">
        <f>'1'!BG35</f>
        <v>0.66280441185264494</v>
      </c>
      <c r="AQ35" s="6">
        <f>'1'!BI35</f>
        <v>0.72965549500859883</v>
      </c>
      <c r="AR35" s="6">
        <f>'2'!BG35</f>
        <v>0.30220451800038917</v>
      </c>
      <c r="AS35" s="6">
        <f>'2'!BI35</f>
        <v>0.4308818731139995</v>
      </c>
      <c r="AT35" s="6">
        <f>'3'!S35</f>
        <v>0.59867401280138299</v>
      </c>
      <c r="AU35" s="6">
        <f>'8'!AE34</f>
        <v>0.48438068536953294</v>
      </c>
      <c r="AV35" s="6">
        <f t="shared" si="10"/>
        <v>0.54756514490198094</v>
      </c>
      <c r="AW35" s="225">
        <f t="shared" si="11"/>
        <v>0.57380309704453281</v>
      </c>
      <c r="AX35" s="6">
        <f>'1'!BQ35</f>
        <v>0.81742070672688061</v>
      </c>
      <c r="AY35" s="6">
        <f>'1'!BS35</f>
        <v>0.84780496124655125</v>
      </c>
      <c r="AZ35" s="6">
        <f>'2'!BQ35</f>
        <v>0.30389606719119466</v>
      </c>
      <c r="BA35" s="6">
        <f>'2'!BS35</f>
        <v>0.4329249112955646</v>
      </c>
      <c r="BB35" s="6">
        <f>'3'!V35</f>
        <v>0.55499887175462259</v>
      </c>
      <c r="BC35" s="6">
        <f>'8'!AJ34</f>
        <v>0.48610309590558431</v>
      </c>
      <c r="BD35" s="6">
        <f t="shared" si="12"/>
        <v>0.56170422553801991</v>
      </c>
      <c r="BE35" s="225">
        <f t="shared" si="13"/>
        <v>0.58068396085239105</v>
      </c>
      <c r="BF35" s="6">
        <f>'1'!CA35</f>
        <v>0.72405759923372548</v>
      </c>
      <c r="BG35" s="6">
        <f>'1'!CC35</f>
        <v>0.77820617892717092</v>
      </c>
      <c r="BH35" s="6">
        <f>'2'!CA35</f>
        <v>0.30564201872609637</v>
      </c>
      <c r="BI35" s="6">
        <f>'2'!CC35</f>
        <v>0.43502648879407174</v>
      </c>
      <c r="BJ35" s="6">
        <f>'3'!Y35</f>
        <v>0.54138525397495452</v>
      </c>
      <c r="BK35" s="6">
        <f>'8'!AO34</f>
        <v>0.5115104120326418</v>
      </c>
      <c r="BL35" s="6">
        <f t="shared" si="14"/>
        <v>0.54538294691912914</v>
      </c>
      <c r="BM35" s="225">
        <f t="shared" si="15"/>
        <v>0.56915110986461581</v>
      </c>
      <c r="BN35" s="6">
        <f>'1'!CK35</f>
        <v>0.67615648315028665</v>
      </c>
      <c r="BO35" s="6">
        <f>'1'!CM35</f>
        <v>0.74044886149585309</v>
      </c>
      <c r="BP35" s="6">
        <f>'2'!CK35</f>
        <v>0.31264912527209682</v>
      </c>
      <c r="BQ35" s="6">
        <f>'2'!CM35</f>
        <v>0.44338859677748388</v>
      </c>
      <c r="BR35" s="6">
        <f>'3'!AB35</f>
        <v>0.54596701333535225</v>
      </c>
      <c r="BS35" s="6">
        <f>'8'!AT34</f>
        <v>0.59574117290459916</v>
      </c>
      <c r="BT35" s="6">
        <f t="shared" si="16"/>
        <v>0.56360536636278769</v>
      </c>
      <c r="BU35" s="225">
        <f t="shared" si="17"/>
        <v>0.5895377891824396</v>
      </c>
      <c r="BV35" s="6">
        <f>'1'!CU35</f>
        <v>0.85898759754367826</v>
      </c>
      <c r="BW35" s="6">
        <f>'1'!CW35</f>
        <v>0.87724647497558106</v>
      </c>
      <c r="BX35" s="6">
        <f>'2'!CU35</f>
        <v>0.21820516998957273</v>
      </c>
      <c r="BY35" s="6">
        <f>'2'!CW35</f>
        <v>0.31969326667002085</v>
      </c>
      <c r="BZ35" s="6">
        <f>'3'!AE35</f>
        <v>0.6658893253816931</v>
      </c>
      <c r="CA35" s="6">
        <f>'8'!AY34</f>
        <v>0.61854958026867379</v>
      </c>
      <c r="CB35" s="6">
        <f t="shared" si="18"/>
        <v>0.64553864074097234</v>
      </c>
      <c r="CC35" s="225">
        <f t="shared" si="19"/>
        <v>0.65933922589539762</v>
      </c>
      <c r="CD35" s="6">
        <f>'1'!DE35</f>
        <v>0.81532629742068929</v>
      </c>
      <c r="CE35" s="6">
        <f>'1'!DG35</f>
        <v>0.84629746349259638</v>
      </c>
      <c r="CF35" s="6">
        <f>'2'!DE35</f>
        <v>0.36719902814641159</v>
      </c>
      <c r="CG35" s="6">
        <f>'2'!DG35</f>
        <v>0.50483352248147051</v>
      </c>
      <c r="CH35" s="6">
        <f>'3'!AH35</f>
        <v>0.43537389387387004</v>
      </c>
      <c r="CI35" s="6">
        <f>'8'!BD34</f>
        <v>0.53374102122373313</v>
      </c>
      <c r="CJ35" s="6">
        <f t="shared" si="20"/>
        <v>0.53405702621544693</v>
      </c>
      <c r="CK35" s="225">
        <f t="shared" si="21"/>
        <v>0.55401470886333426</v>
      </c>
    </row>
    <row r="36" spans="1:89" x14ac:dyDescent="0.2">
      <c r="A36" s="1">
        <v>2011</v>
      </c>
      <c r="B36" s="6">
        <f>'1'!I36</f>
        <v>0.76176144205501395</v>
      </c>
      <c r="C36" s="6">
        <f>'1'!K36</f>
        <v>0.80692007230175533</v>
      </c>
      <c r="D36" s="6">
        <f>'2'!I36</f>
        <v>0.35284322650613437</v>
      </c>
      <c r="E36" s="6">
        <f>'2'!K36</f>
        <v>0.4892549026861519</v>
      </c>
      <c r="F36" s="6">
        <f>'3'!D36</f>
        <v>0.55015715635625995</v>
      </c>
      <c r="G36" s="6">
        <f>'8'!F35</f>
        <v>0.51820850953120479</v>
      </c>
      <c r="H36" s="6">
        <f t="shared" ref="H36:H41" si="22">SUM(0.2*B36,0.1*D36,0.4*F36,0.3*G36)</f>
        <v>0.56316202646348157</v>
      </c>
      <c r="I36" s="225">
        <f t="shared" ref="I36:I41" si="23">SUM(0.2*C36,0.1*E36,0.4*F36,0.3*G36)</f>
        <v>0.58583492013083172</v>
      </c>
      <c r="J36" s="6">
        <f>'1'!S36</f>
        <v>0.69137348337438298</v>
      </c>
      <c r="K36" s="6">
        <f>'1'!U36</f>
        <v>0.75260432747368067</v>
      </c>
      <c r="L36" s="6">
        <f>'2'!S36</f>
        <v>0.688073882328193</v>
      </c>
      <c r="M36" s="6">
        <f>'2'!U36</f>
        <v>0.77737808108844464</v>
      </c>
      <c r="N36" s="6">
        <f>'3'!G36</f>
        <v>0.65617704588702352</v>
      </c>
      <c r="O36" s="6">
        <f>'8'!K35</f>
        <v>0.50360847301385492</v>
      </c>
      <c r="P36" s="6">
        <f t="shared" ref="P36:P41" si="24">SUM(0.2*J36,0.1*L36,0.4*N36,0.3*O36)</f>
        <v>0.6206354451666618</v>
      </c>
      <c r="Q36" s="225">
        <f t="shared" ref="Q36:Q41" si="25">SUM(0.2*K36,0.1*M36,0.4*N36,0.3*O36)</f>
        <v>0.64181203386254648</v>
      </c>
      <c r="R36" s="6">
        <f>'1'!AC36</f>
        <v>0.67056656836267159</v>
      </c>
      <c r="S36" s="6">
        <f>'1'!AE36</f>
        <v>0.73594484688668027</v>
      </c>
      <c r="T36" s="6">
        <f>'2'!AC36</f>
        <v>0.19834090421329167</v>
      </c>
      <c r="U36" s="6">
        <f>'2'!AE36</f>
        <v>0.29013840795427914</v>
      </c>
      <c r="V36" s="6">
        <f>'3'!J36</f>
        <v>0.74519235857475863</v>
      </c>
      <c r="W36" s="6">
        <f>'8'!P35</f>
        <v>0.4111491552959663</v>
      </c>
      <c r="X36" s="6">
        <f t="shared" ref="X36:X41" si="26">SUM(0.2*R36,0.1*T36,0.4*V36,0.3*W36)</f>
        <v>0.57536909411255688</v>
      </c>
      <c r="Y36" s="225">
        <f t="shared" ref="Y36:Y41" si="27">SUM(0.2*S36,0.1*U36,0.4*V36,0.3*W36)</f>
        <v>0.5976245001914573</v>
      </c>
      <c r="Z36" s="6">
        <f>'1'!AM36</f>
        <v>0.75149694574604775</v>
      </c>
      <c r="AA36" s="6">
        <f>'1'!AO36</f>
        <v>0.79918727283977553</v>
      </c>
      <c r="AB36" s="6">
        <f>'2'!AM36</f>
        <v>0.14989515868096867</v>
      </c>
      <c r="AC36" s="6">
        <f>'2'!AO36</f>
        <v>0.21140010138782017</v>
      </c>
      <c r="AD36" s="6">
        <f>'3'!M36</f>
        <v>0.6195965776953426</v>
      </c>
      <c r="AE36" s="6">
        <f>'8'!U35</f>
        <v>0.40351956092913022</v>
      </c>
      <c r="AF36" s="6">
        <f t="shared" ref="AF36:AF41" si="28">SUM(0.2*Z36,0.1*AB36,0.4*AD36,0.3*AE36)</f>
        <v>0.53418340437418255</v>
      </c>
      <c r="AG36" s="225">
        <f t="shared" ref="AG36:AG41" si="29">SUM(0.2*AA36,0.1*AC36,0.4*AD36,0.3*AE36)</f>
        <v>0.54987196406361327</v>
      </c>
      <c r="AH36" s="6">
        <f>'1'!AW36</f>
        <v>0.66412494425870272</v>
      </c>
      <c r="AI36" s="6">
        <f>'1'!AY36</f>
        <v>0.73072836570829514</v>
      </c>
      <c r="AJ36" s="6">
        <f>'2'!AW36</f>
        <v>0.1890982568023484</v>
      </c>
      <c r="AK36" s="6">
        <f>'2'!AY36</f>
        <v>0.27588182457638527</v>
      </c>
      <c r="AL36" s="6">
        <f>'3'!P36</f>
        <v>0.5995163374473782</v>
      </c>
      <c r="AM36" s="6">
        <f>'8'!Z35</f>
        <v>0.45015372019903072</v>
      </c>
      <c r="AN36" s="6">
        <f t="shared" ref="AN36:AN41" si="30">SUM(0.2*AH36,0.1*AJ36,0.4*AL36,0.3*AM36)</f>
        <v>0.52658746557063585</v>
      </c>
      <c r="AO36" s="225">
        <f t="shared" ref="AO36:AO41" si="31">SUM(0.2*AI36,0.1*AK36,0.4*AL36,0.3*AM36)</f>
        <v>0.54858650663795805</v>
      </c>
      <c r="AP36" s="6">
        <f>'1'!BG36</f>
        <v>0.65581526484026309</v>
      </c>
      <c r="AQ36" s="6">
        <f>'1'!BI36</f>
        <v>0.72395718750724258</v>
      </c>
      <c r="AR36" s="6">
        <f>'2'!BG36</f>
        <v>0.31150159267472166</v>
      </c>
      <c r="AS36" s="6">
        <f>'2'!BI36</f>
        <v>0.44202700181547744</v>
      </c>
      <c r="AT36" s="6">
        <f>'3'!S36</f>
        <v>0.58386901385367462</v>
      </c>
      <c r="AU36" s="6">
        <f>'8'!AE35</f>
        <v>0.50604154759733544</v>
      </c>
      <c r="AV36" s="6">
        <f t="shared" ref="AV36:AV41" si="32">SUM(0.2*AP36,0.1*AR36,0.4*AT36,0.3*AU36)</f>
        <v>0.54767328205619525</v>
      </c>
      <c r="AW36" s="225">
        <f t="shared" ref="AW36:AW41" si="33">SUM(0.2*AQ36,0.1*AS36,0.4*AT36,0.3*AU36)</f>
        <v>0.57435420750366672</v>
      </c>
      <c r="AX36" s="6">
        <f>'1'!BQ36</f>
        <v>0.80504989874946009</v>
      </c>
      <c r="AY36" s="6">
        <f>'1'!BS36</f>
        <v>0.83886647101856959</v>
      </c>
      <c r="AZ36" s="6">
        <f>'2'!BQ36</f>
        <v>0.31219696947086617</v>
      </c>
      <c r="BA36" s="6">
        <f>'2'!BS36</f>
        <v>0.44285245876224344</v>
      </c>
      <c r="BB36" s="6">
        <f>'3'!V36</f>
        <v>0.52533512045724373</v>
      </c>
      <c r="BC36" s="6">
        <f>'8'!AJ35</f>
        <v>0.47472403743037661</v>
      </c>
      <c r="BD36" s="6">
        <f t="shared" ref="BD36:BD41" si="34">SUM(0.2*AX36,0.1*AZ36,0.4*BB36,0.3*BC36)</f>
        <v>0.54478093610898914</v>
      </c>
      <c r="BE36" s="225">
        <f t="shared" ref="BE36:BE41" si="35">SUM(0.2*AY36,0.1*BA36,0.4*BB36,0.3*BC36)</f>
        <v>0.56460979949194878</v>
      </c>
      <c r="BF36" s="6">
        <f>'1'!CA36</f>
        <v>0.72846656255885767</v>
      </c>
      <c r="BG36" s="6">
        <f>'1'!CC36</f>
        <v>0.78160834635704912</v>
      </c>
      <c r="BH36" s="6">
        <f>'2'!CA36</f>
        <v>0.31241752957900992</v>
      </c>
      <c r="BI36" s="6">
        <f>'2'!CC36</f>
        <v>0.44311404411347249</v>
      </c>
      <c r="BJ36" s="6">
        <f>'3'!Y36</f>
        <v>0.51327916139017904</v>
      </c>
      <c r="BK36" s="6">
        <f>'8'!AO35</f>
        <v>0.53011455553705822</v>
      </c>
      <c r="BL36" s="6">
        <f t="shared" ref="BL36:BL41" si="36">SUM(0.2*BF36,0.1*BH36,0.4*BJ36,0.3*BK36)</f>
        <v>0.54128109668686164</v>
      </c>
      <c r="BM36" s="225">
        <f t="shared" ref="BM36:BM41" si="37">SUM(0.2*BG36,0.1*BI36,0.4*BJ36,0.3*BK36)</f>
        <v>0.56497910489994618</v>
      </c>
      <c r="BN36" s="6">
        <f>'1'!CK36</f>
        <v>0.67370766435112905</v>
      </c>
      <c r="BO36" s="6">
        <f>'1'!CM36</f>
        <v>0.73847833917919936</v>
      </c>
      <c r="BP36" s="6">
        <f>'2'!CK36</f>
        <v>0.41814201856643202</v>
      </c>
      <c r="BQ36" s="6">
        <f>'2'!CM36</f>
        <v>0.55710427457377143</v>
      </c>
      <c r="BR36" s="6">
        <f>'3'!AB36</f>
        <v>0.65284536915612668</v>
      </c>
      <c r="BS36" s="6">
        <f>'8'!AT35</f>
        <v>0.62489378352023273</v>
      </c>
      <c r="BT36" s="6">
        <f t="shared" ref="BT36:BT41" si="38">SUM(0.2*BN36,0.1*BP36,0.4*BR36,0.3*BS36)</f>
        <v>0.62516201744538957</v>
      </c>
      <c r="BU36" s="225">
        <f t="shared" ref="BU36:BU41" si="39">SUM(0.2*BO36,0.1*BQ36,0.4*BR36,0.3*BS36)</f>
        <v>0.6520123780117375</v>
      </c>
      <c r="BV36" s="6">
        <f>'1'!CU36</f>
        <v>0.85998583466361023</v>
      </c>
      <c r="BW36" s="6">
        <f>'1'!CW36</f>
        <v>0.87794258847591677</v>
      </c>
      <c r="BX36" s="6">
        <f>'2'!CU36</f>
        <v>0.2423623354536445</v>
      </c>
      <c r="BY36" s="6">
        <f>'2'!CW36</f>
        <v>0.35380278410622862</v>
      </c>
      <c r="BZ36" s="6">
        <f>'3'!AE36</f>
        <v>0.67151712413355558</v>
      </c>
      <c r="CA36" s="6">
        <f>'8'!AY35</f>
        <v>0.64940645046922174</v>
      </c>
      <c r="CB36" s="6">
        <f t="shared" ref="CB36:CB41" si="40">SUM(0.2*BV36,0.1*BX36,0.4*BZ36,0.3*CA36)</f>
        <v>0.65966218527227527</v>
      </c>
      <c r="CC36" s="225">
        <f t="shared" ref="CC36:CC41" si="41">SUM(0.2*BW36,0.1*BY36,0.4*BZ36,0.3*CA36)</f>
        <v>0.67439758089999491</v>
      </c>
      <c r="CD36" s="6">
        <f>'1'!DE36</f>
        <v>0.80470351689101649</v>
      </c>
      <c r="CE36" s="6">
        <f>'1'!DG36</f>
        <v>0.83861499812168294</v>
      </c>
      <c r="CF36" s="6">
        <f>'2'!DE36</f>
        <v>0.3901356325436518</v>
      </c>
      <c r="CG36" s="6">
        <f>'2'!DG36</f>
        <v>0.52892490230920564</v>
      </c>
      <c r="CH36" s="6">
        <f>'3'!AH36</f>
        <v>0.45725211030483248</v>
      </c>
      <c r="CI36" s="6">
        <f>'8'!BD35</f>
        <v>0.54311568074266103</v>
      </c>
      <c r="CJ36" s="6">
        <f t="shared" ref="CJ36:CJ41" si="42">SUM(0.2*CD36,0.1*CF36,0.4*CH36,0.3*CI36)</f>
        <v>0.54578981497729984</v>
      </c>
      <c r="CK36" s="225">
        <f t="shared" ref="CK36:CK41" si="43">SUM(0.2*CE36,0.1*CG36,0.4*CH36,0.3*CI36)</f>
        <v>0.56645103819998843</v>
      </c>
    </row>
    <row r="37" spans="1:89" x14ac:dyDescent="0.2">
      <c r="A37" s="1">
        <v>2012</v>
      </c>
      <c r="B37" s="6">
        <f>'1'!I37</f>
        <v>0.75544644389129945</v>
      </c>
      <c r="C37" s="6">
        <f>'1'!K37</f>
        <v>0.80216998341432078</v>
      </c>
      <c r="D37" s="6">
        <f>'2'!I37</f>
        <v>0.32685883603467014</v>
      </c>
      <c r="E37" s="6">
        <f>'2'!K37</f>
        <v>0.46000137621438136</v>
      </c>
      <c r="F37" s="6">
        <f>'3'!D37</f>
        <v>0.51513968319887149</v>
      </c>
      <c r="G37" s="6">
        <f>'8'!F36</f>
        <v>0.5349957267604073</v>
      </c>
      <c r="H37" s="6">
        <f t="shared" si="22"/>
        <v>0.55032976368939768</v>
      </c>
      <c r="I37" s="225">
        <f t="shared" si="23"/>
        <v>0.57298872561197312</v>
      </c>
      <c r="J37" s="6">
        <f>'1'!S37</f>
        <v>0.68363344818879845</v>
      </c>
      <c r="K37" s="6">
        <f>'1'!U37</f>
        <v>0.74644066206044113</v>
      </c>
      <c r="L37" s="6">
        <f>'2'!S37</f>
        <v>0.59822070763252744</v>
      </c>
      <c r="M37" s="6">
        <f>'2'!U37</f>
        <v>0.71252086283043414</v>
      </c>
      <c r="N37" s="6">
        <f>'3'!G37</f>
        <v>0.65269727733592542</v>
      </c>
      <c r="O37" s="6">
        <f>'8'!K36</f>
        <v>0.51090856149566932</v>
      </c>
      <c r="P37" s="6">
        <f t="shared" si="24"/>
        <v>0.61090023978408348</v>
      </c>
      <c r="Q37" s="225">
        <f t="shared" si="25"/>
        <v>0.63489169807820267</v>
      </c>
      <c r="R37" s="6">
        <f>'1'!AC37</f>
        <v>0.64384010671571101</v>
      </c>
      <c r="S37" s="6">
        <f>'1'!AE37</f>
        <v>0.71411482266572768</v>
      </c>
      <c r="T37" s="6">
        <f>'2'!AC37</f>
        <v>0.19497166132010046</v>
      </c>
      <c r="U37" s="6">
        <f>'2'!AE37</f>
        <v>0.28498001773777781</v>
      </c>
      <c r="V37" s="6">
        <f>'3'!J37</f>
        <v>0.75339599797909584</v>
      </c>
      <c r="W37" s="6">
        <f>'8'!P36</f>
        <v>0.47635477744440036</v>
      </c>
      <c r="X37" s="6">
        <f t="shared" si="26"/>
        <v>0.59253001990011078</v>
      </c>
      <c r="Y37" s="225">
        <f t="shared" si="27"/>
        <v>0.61558579873188179</v>
      </c>
      <c r="Z37" s="6">
        <f>'1'!AM37</f>
        <v>0.76151144366966528</v>
      </c>
      <c r="AA37" s="6">
        <f>'1'!AO37</f>
        <v>0.80673246952248701</v>
      </c>
      <c r="AB37" s="6">
        <f>'2'!AM37</f>
        <v>0.14534501589564613</v>
      </c>
      <c r="AC37" s="6">
        <f>'2'!AO37</f>
        <v>0.20345351812561382</v>
      </c>
      <c r="AD37" s="6">
        <f>'3'!M37</f>
        <v>0.51969206699129611</v>
      </c>
      <c r="AE37" s="6">
        <f>'8'!U36</f>
        <v>0.42183655506040207</v>
      </c>
      <c r="AF37" s="6">
        <f t="shared" si="28"/>
        <v>0.50126458363813675</v>
      </c>
      <c r="AG37" s="225">
        <f t="shared" si="29"/>
        <v>0.51611963903169789</v>
      </c>
      <c r="AH37" s="6">
        <f>'1'!AW37</f>
        <v>0.63363175641768577</v>
      </c>
      <c r="AI37" s="6">
        <f>'1'!AY37</f>
        <v>0.70564457934927516</v>
      </c>
      <c r="AJ37" s="6">
        <f>'2'!AW37</f>
        <v>0.17193961084009082</v>
      </c>
      <c r="AK37" s="6">
        <f>'2'!AY37</f>
        <v>0.24849563158192434</v>
      </c>
      <c r="AL37" s="6">
        <f>'3'!P37</f>
        <v>0.52412016906620829</v>
      </c>
      <c r="AM37" s="6">
        <f>'8'!Z36</f>
        <v>0.4079427349303148</v>
      </c>
      <c r="AN37" s="6">
        <f t="shared" si="30"/>
        <v>0.475951200473124</v>
      </c>
      <c r="AO37" s="225">
        <f t="shared" si="31"/>
        <v>0.4980093671336252</v>
      </c>
      <c r="AP37" s="6">
        <f>'1'!BG37</f>
        <v>0.64659036560507754</v>
      </c>
      <c r="AQ37" s="6">
        <f>'1'!BI37</f>
        <v>0.71638415463021621</v>
      </c>
      <c r="AR37" s="6">
        <f>'2'!BG37</f>
        <v>0.30869088787868881</v>
      </c>
      <c r="AS37" s="6">
        <f>'2'!BI37</f>
        <v>0.4386790605164288</v>
      </c>
      <c r="AT37" s="6">
        <f>'3'!S37</f>
        <v>0.51070046958246396</v>
      </c>
      <c r="AU37" s="6">
        <f>'8'!AE36</f>
        <v>0.50303136423723038</v>
      </c>
      <c r="AV37" s="6">
        <f t="shared" si="32"/>
        <v>0.51537675901303914</v>
      </c>
      <c r="AW37" s="225">
        <f t="shared" si="33"/>
        <v>0.54233433408184084</v>
      </c>
      <c r="AX37" s="6">
        <f>'1'!BQ37</f>
        <v>0.79483981571658713</v>
      </c>
      <c r="AY37" s="6">
        <f>'1'!BS37</f>
        <v>0.83142631216999185</v>
      </c>
      <c r="AZ37" s="6">
        <f>'2'!BQ37</f>
        <v>0.30481043567070354</v>
      </c>
      <c r="BA37" s="6">
        <f>'2'!BS37</f>
        <v>0.43402642880597064</v>
      </c>
      <c r="BB37" s="6">
        <f>'3'!V37</f>
        <v>0.47008879348934896</v>
      </c>
      <c r="BC37" s="6">
        <f>'8'!AJ36</f>
        <v>0.49616117392038117</v>
      </c>
      <c r="BD37" s="6">
        <f t="shared" si="34"/>
        <v>0.52633287628224168</v>
      </c>
      <c r="BE37" s="225">
        <f t="shared" si="35"/>
        <v>0.54657177488644937</v>
      </c>
      <c r="BF37" s="6">
        <f>'1'!CA37</f>
        <v>0.73859375473951816</v>
      </c>
      <c r="BG37" s="6">
        <f>'1'!CC37</f>
        <v>0.78937784304477621</v>
      </c>
      <c r="BH37" s="6">
        <f>'2'!CA37</f>
        <v>0.30103864527542812</v>
      </c>
      <c r="BI37" s="6">
        <f>'2'!CC37</f>
        <v>0.42946973962966478</v>
      </c>
      <c r="BJ37" s="6">
        <f>'3'!Y37</f>
        <v>0.4726150274377377</v>
      </c>
      <c r="BK37" s="6">
        <f>'8'!AO36</f>
        <v>0.54466552766723542</v>
      </c>
      <c r="BL37" s="6">
        <f t="shared" si="36"/>
        <v>0.53026828475071208</v>
      </c>
      <c r="BM37" s="225">
        <f t="shared" si="37"/>
        <v>0.55326821184718744</v>
      </c>
      <c r="BN37" s="6">
        <f>'1'!CK37</f>
        <v>0.67723130397161113</v>
      </c>
      <c r="BO37" s="6">
        <f>'1'!CM37</f>
        <v>0.74131248202365896</v>
      </c>
      <c r="BP37" s="6">
        <f>'2'!CK37</f>
        <v>0.3635760049782768</v>
      </c>
      <c r="BQ37" s="6">
        <f>'2'!CM37</f>
        <v>0.50093934926893879</v>
      </c>
      <c r="BR37" s="6">
        <f>'3'!AB37</f>
        <v>0.62246673118299145</v>
      </c>
      <c r="BS37" s="6">
        <f>'8'!AT36</f>
        <v>0.64237390248812298</v>
      </c>
      <c r="BT37" s="6">
        <f t="shared" si="38"/>
        <v>0.61350272451178345</v>
      </c>
      <c r="BU37" s="225">
        <f t="shared" si="39"/>
        <v>0.6400552945512592</v>
      </c>
      <c r="BV37" s="6">
        <f>'1'!CU37</f>
        <v>0.85960579913503132</v>
      </c>
      <c r="BW37" s="6">
        <f>'1'!CW37</f>
        <v>0.87767763262886833</v>
      </c>
      <c r="BX37" s="6">
        <f>'2'!CU37</f>
        <v>0.20498143386914658</v>
      </c>
      <c r="BY37" s="6">
        <f>'2'!CW37</f>
        <v>0.30017898457435471</v>
      </c>
      <c r="BZ37" s="6">
        <f>'3'!AE37</f>
        <v>0.71818065548128518</v>
      </c>
      <c r="CA37" s="6">
        <f>'8'!AY36</f>
        <v>0.67356880436548849</v>
      </c>
      <c r="CB37" s="6">
        <f t="shared" si="40"/>
        <v>0.68176220671608156</v>
      </c>
      <c r="CC37" s="225">
        <f t="shared" si="41"/>
        <v>0.69489632848536975</v>
      </c>
      <c r="CD37" s="6">
        <f>'1'!DE37</f>
        <v>0.80223120274068949</v>
      </c>
      <c r="CE37" s="6">
        <f>'1'!DG37</f>
        <v>0.83681819436597471</v>
      </c>
      <c r="CF37" s="6">
        <f>'2'!DE37</f>
        <v>0.36743496463316999</v>
      </c>
      <c r="CG37" s="6">
        <f>'2'!DG37</f>
        <v>0.50508625467624557</v>
      </c>
      <c r="CH37" s="6">
        <f>'3'!AH37</f>
        <v>0.49981049712489589</v>
      </c>
      <c r="CI37" s="6">
        <f>'8'!BD36</f>
        <v>0.57699403339637279</v>
      </c>
      <c r="CJ37" s="6">
        <f t="shared" si="42"/>
        <v>0.57021214588032509</v>
      </c>
      <c r="CK37" s="225">
        <f t="shared" si="43"/>
        <v>0.59089467320968969</v>
      </c>
    </row>
    <row r="38" spans="1:89" x14ac:dyDescent="0.2">
      <c r="A38" s="1">
        <v>2013</v>
      </c>
      <c r="B38" s="6">
        <f>'1'!I38</f>
        <v>0.74991176310770435</v>
      </c>
      <c r="C38" s="6">
        <f>'1'!K38</f>
        <v>0.7979875249345062</v>
      </c>
      <c r="D38" s="6">
        <f>'2'!I38</f>
        <v>0.32942641231037822</v>
      </c>
      <c r="E38" s="6">
        <f>'2'!K38</f>
        <v>0.46295539266775104</v>
      </c>
      <c r="F38" s="6">
        <f>'3'!D38</f>
        <v>0.50877197288702747</v>
      </c>
      <c r="G38" s="6">
        <f>'8'!F37</f>
        <v>0.56093772645721984</v>
      </c>
      <c r="H38" s="6">
        <f t="shared" si="22"/>
        <v>0.55471510094455567</v>
      </c>
      <c r="I38" s="225">
        <f t="shared" si="23"/>
        <v>0.57768315134565329</v>
      </c>
      <c r="J38" s="6">
        <f>'1'!S38</f>
        <v>0.67251202325565729</v>
      </c>
      <c r="K38" s="6">
        <f>'1'!U38</f>
        <v>0.73751476317184206</v>
      </c>
      <c r="L38" s="6">
        <f>'2'!S38</f>
        <v>0.59888801505270373</v>
      </c>
      <c r="M38" s="6">
        <f>'2'!U38</f>
        <v>0.71302892069453783</v>
      </c>
      <c r="N38" s="6">
        <f>'3'!G38</f>
        <v>0.62647784511398963</v>
      </c>
      <c r="O38" s="6">
        <f>'8'!K37</f>
        <v>0.57086382283868442</v>
      </c>
      <c r="P38" s="6">
        <f t="shared" si="24"/>
        <v>0.61624149105360293</v>
      </c>
      <c r="Q38" s="225">
        <f t="shared" si="25"/>
        <v>0.64065612960102336</v>
      </c>
      <c r="R38" s="6">
        <f>'1'!AC38</f>
        <v>0.64183423568285314</v>
      </c>
      <c r="S38" s="6">
        <f>'1'!AE38</f>
        <v>0.7124563376850116</v>
      </c>
      <c r="T38" s="6">
        <f>'2'!AC38</f>
        <v>0.19713418016346337</v>
      </c>
      <c r="U38" s="6">
        <f>'2'!AE38</f>
        <v>0.28829590576552966</v>
      </c>
      <c r="V38" s="6">
        <f>'3'!J38</f>
        <v>0.56543810209498746</v>
      </c>
      <c r="W38" s="6">
        <f>'8'!P37</f>
        <v>0.46321163639435298</v>
      </c>
      <c r="X38" s="6">
        <f t="shared" si="26"/>
        <v>0.5132189969092178</v>
      </c>
      <c r="Y38" s="225">
        <f t="shared" si="27"/>
        <v>0.5364595898698562</v>
      </c>
      <c r="Z38" s="6">
        <f>'1'!AM38</f>
        <v>0.7546712459154391</v>
      </c>
      <c r="AA38" s="6">
        <f>'1'!AO38</f>
        <v>0.80158527105058897</v>
      </c>
      <c r="AB38" s="6">
        <f>'2'!AM38</f>
        <v>0.14718258084653929</v>
      </c>
      <c r="AC38" s="6">
        <f>'2'!AO38</f>
        <v>0.20667522714690417</v>
      </c>
      <c r="AD38" s="6">
        <f>'3'!M38</f>
        <v>0.52025047166597205</v>
      </c>
      <c r="AE38" s="6">
        <f>'8'!U37</f>
        <v>0.43838144176748112</v>
      </c>
      <c r="AF38" s="6">
        <f t="shared" si="28"/>
        <v>0.50526712846437494</v>
      </c>
      <c r="AG38" s="225">
        <f t="shared" si="29"/>
        <v>0.5205991981214414</v>
      </c>
      <c r="AH38" s="6">
        <f>'1'!AW38</f>
        <v>0.62286376460730619</v>
      </c>
      <c r="AI38" s="6">
        <f>'1'!AY38</f>
        <v>0.6966286504826289</v>
      </c>
      <c r="AJ38" s="6">
        <f>'2'!AW38</f>
        <v>0.17015815478509083</v>
      </c>
      <c r="AK38" s="6">
        <f>'2'!AY38</f>
        <v>0.24558041940173586</v>
      </c>
      <c r="AL38" s="6">
        <f>'3'!P38</f>
        <v>0.57281753698403937</v>
      </c>
      <c r="AM38" s="6">
        <f>'8'!Z37</f>
        <v>0.45084451276814408</v>
      </c>
      <c r="AN38" s="6">
        <f t="shared" si="30"/>
        <v>0.50596893702402934</v>
      </c>
      <c r="AO38" s="225">
        <f t="shared" si="31"/>
        <v>0.52826414066075833</v>
      </c>
      <c r="AP38" s="6">
        <f>'1'!BG38</f>
        <v>0.64421561953882078</v>
      </c>
      <c r="AQ38" s="6">
        <f>'1'!BI38</f>
        <v>0.71442498587015635</v>
      </c>
      <c r="AR38" s="6">
        <f>'2'!BG38</f>
        <v>0.31162490610208249</v>
      </c>
      <c r="AS38" s="6">
        <f>'2'!BI38</f>
        <v>0.44217346445875155</v>
      </c>
      <c r="AT38" s="6">
        <f>'3'!S38</f>
        <v>0.53512501361177067</v>
      </c>
      <c r="AU38" s="6">
        <f>'8'!AE37</f>
        <v>0.53293658141776823</v>
      </c>
      <c r="AV38" s="6">
        <f t="shared" si="32"/>
        <v>0.53393659438801122</v>
      </c>
      <c r="AW38" s="225">
        <f t="shared" si="33"/>
        <v>0.56103332348994517</v>
      </c>
      <c r="AX38" s="6">
        <f>'1'!BQ38</f>
        <v>0.78814737978775662</v>
      </c>
      <c r="AY38" s="6">
        <f>'1'!BS38</f>
        <v>0.82651817147668416</v>
      </c>
      <c r="AZ38" s="6">
        <f>'2'!BQ38</f>
        <v>0.30956923098511369</v>
      </c>
      <c r="BA38" s="6">
        <f>'2'!BS38</f>
        <v>0.43972726915096277</v>
      </c>
      <c r="BB38" s="6">
        <f>'3'!V38</f>
        <v>0.4864018308251512</v>
      </c>
      <c r="BC38" s="6">
        <f>'8'!AJ37</f>
        <v>0.51400266268377603</v>
      </c>
      <c r="BD38" s="6">
        <f t="shared" si="34"/>
        <v>0.53734793019125604</v>
      </c>
      <c r="BE38" s="225">
        <f t="shared" si="35"/>
        <v>0.5580378923456264</v>
      </c>
      <c r="BF38" s="6">
        <f>'1'!CA38</f>
        <v>0.73200530888924742</v>
      </c>
      <c r="BG38" s="6">
        <f>'1'!CC38</f>
        <v>0.78433036024059377</v>
      </c>
      <c r="BH38" s="6">
        <f>'2'!CA38</f>
        <v>0.30149020629036166</v>
      </c>
      <c r="BI38" s="6">
        <f>'2'!CC38</f>
        <v>0.43001707013627299</v>
      </c>
      <c r="BJ38" s="6">
        <f>'3'!Y38</f>
        <v>0.50428274940199835</v>
      </c>
      <c r="BK38" s="6">
        <f>'8'!AO37</f>
        <v>0.58233793149587854</v>
      </c>
      <c r="BL38" s="6">
        <f t="shared" si="36"/>
        <v>0.55296456161644847</v>
      </c>
      <c r="BM38" s="225">
        <f t="shared" si="37"/>
        <v>0.57628225827130897</v>
      </c>
      <c r="BN38" s="6">
        <f>'1'!CK38</f>
        <v>0.6699726126717741</v>
      </c>
      <c r="BO38" s="6">
        <f>'1'!CM38</f>
        <v>0.73546503527536689</v>
      </c>
      <c r="BP38" s="6">
        <f>'2'!CK38</f>
        <v>0.33568435822465054</v>
      </c>
      <c r="BQ38" s="6">
        <f>'2'!CM38</f>
        <v>0.47009571941923584</v>
      </c>
      <c r="BR38" s="6">
        <f>'3'!AB38</f>
        <v>0.5719706342733436</v>
      </c>
      <c r="BS38" s="6">
        <f>'8'!AT37</f>
        <v>0.66331624571057879</v>
      </c>
      <c r="BT38" s="6">
        <f t="shared" si="38"/>
        <v>0.5953460857793309</v>
      </c>
      <c r="BU38" s="225">
        <f t="shared" si="39"/>
        <v>0.62188570641950802</v>
      </c>
      <c r="BV38" s="6">
        <f>'1'!CU38</f>
        <v>0.85686894017948212</v>
      </c>
      <c r="BW38" s="6">
        <f>'1'!CW38</f>
        <v>0.8757673781294768</v>
      </c>
      <c r="BX38" s="6">
        <f>'2'!CU38</f>
        <v>0.21880900766013889</v>
      </c>
      <c r="BY38" s="6">
        <f>'2'!CW38</f>
        <v>0.32056958664968821</v>
      </c>
      <c r="BZ38" s="6">
        <f>'3'!AE38</f>
        <v>0.67257088197866</v>
      </c>
      <c r="CA38" s="6">
        <f>'8'!AY37</f>
        <v>0.69246560633664633</v>
      </c>
      <c r="CB38" s="6">
        <f t="shared" si="40"/>
        <v>0.67002272349436831</v>
      </c>
      <c r="CC38" s="225">
        <f t="shared" si="41"/>
        <v>0.68397846898332215</v>
      </c>
      <c r="CD38" s="6">
        <f>'1'!DE38</f>
        <v>0.7911581977156239</v>
      </c>
      <c r="CE38" s="6">
        <f>'1'!DG38</f>
        <v>0.82872935430968853</v>
      </c>
      <c r="CF38" s="6">
        <f>'2'!DE38</f>
        <v>0.37452279988724857</v>
      </c>
      <c r="CG38" s="6">
        <f>'2'!DG38</f>
        <v>0.51263013543604075</v>
      </c>
      <c r="CH38" s="6">
        <f>'3'!AH38</f>
        <v>0.40506861101500335</v>
      </c>
      <c r="CI38" s="6">
        <f>'8'!BD37</f>
        <v>0.59587389543567126</v>
      </c>
      <c r="CJ38" s="6">
        <f t="shared" si="42"/>
        <v>0.53647353256855235</v>
      </c>
      <c r="CK38" s="225">
        <f t="shared" si="43"/>
        <v>0.55779849744224452</v>
      </c>
    </row>
    <row r="39" spans="1:89" x14ac:dyDescent="0.2">
      <c r="A39" s="1">
        <v>2014</v>
      </c>
      <c r="B39" s="6">
        <f>'1'!I39</f>
        <v>0.75079691385967307</v>
      </c>
      <c r="C39" s="6">
        <f>'1'!K39</f>
        <v>0.7986576365728234</v>
      </c>
      <c r="D39" s="6">
        <f>'2'!I39</f>
        <v>0.34227853554385962</v>
      </c>
      <c r="E39" s="6">
        <f>'2'!K39</f>
        <v>0.47753013910302289</v>
      </c>
      <c r="F39" s="6">
        <f>'3'!D39</f>
        <v>0.55310671995750627</v>
      </c>
      <c r="G39" s="6">
        <f>'8'!F38</f>
        <v>0.55200009991617405</v>
      </c>
      <c r="H39" s="6">
        <f t="shared" si="22"/>
        <v>0.57122995428417533</v>
      </c>
      <c r="I39" s="225">
        <f t="shared" si="23"/>
        <v>0.59432725918272167</v>
      </c>
      <c r="J39" s="6">
        <f>'1'!S39</f>
        <v>0.66797513560123489</v>
      </c>
      <c r="K39" s="6">
        <f>'1'!U39</f>
        <v>0.73384967267250834</v>
      </c>
      <c r="L39" s="6">
        <f>'2'!S39</f>
        <v>0.51708352276286307</v>
      </c>
      <c r="M39" s="6">
        <f>'2'!U39</f>
        <v>0.64735355137004613</v>
      </c>
      <c r="N39" s="6">
        <f>'3'!G39</f>
        <v>0.61884675479353735</v>
      </c>
      <c r="O39" s="6">
        <f>'8'!K38</f>
        <v>0.5162221966138909</v>
      </c>
      <c r="P39" s="6">
        <f t="shared" si="24"/>
        <v>0.58770874029811548</v>
      </c>
      <c r="Q39" s="225">
        <f t="shared" si="25"/>
        <v>0.61391065057308847</v>
      </c>
      <c r="R39" s="6">
        <f>'1'!AC39</f>
        <v>0.63690646533964179</v>
      </c>
      <c r="S39" s="6">
        <f>'1'!AE39</f>
        <v>0.70836983534010323</v>
      </c>
      <c r="T39" s="6">
        <f>'2'!AC39</f>
        <v>0.20025186856128679</v>
      </c>
      <c r="U39" s="6">
        <f>'2'!AE39</f>
        <v>0.293044826654696</v>
      </c>
      <c r="V39" s="6">
        <f>'3'!J39</f>
        <v>0.66901129149645333</v>
      </c>
      <c r="W39" s="6">
        <f>'8'!P38</f>
        <v>0.48547454018787556</v>
      </c>
      <c r="X39" s="6">
        <f t="shared" si="26"/>
        <v>0.560653358579001</v>
      </c>
      <c r="Y39" s="225">
        <f t="shared" si="27"/>
        <v>0.58422532838843422</v>
      </c>
      <c r="Z39" s="6">
        <f>'1'!AM39</f>
        <v>0.7534370844439543</v>
      </c>
      <c r="AA39" s="6">
        <f>'1'!AO39</f>
        <v>0.80065364225204949</v>
      </c>
      <c r="AB39" s="6">
        <f>'2'!AM39</f>
        <v>0.14712565155766971</v>
      </c>
      <c r="AC39" s="6">
        <f>'2'!AO39</f>
        <v>0.20657567146876657</v>
      </c>
      <c r="AD39" s="6">
        <f>'3'!M39</f>
        <v>0.55309691709834952</v>
      </c>
      <c r="AE39" s="6">
        <f>'8'!U38</f>
        <v>0.38492012500927841</v>
      </c>
      <c r="AF39" s="6">
        <f t="shared" si="28"/>
        <v>0.50211478638668117</v>
      </c>
      <c r="AG39" s="225">
        <f t="shared" si="29"/>
        <v>0.51750309993940991</v>
      </c>
      <c r="AH39" s="6">
        <f>'1'!AW39</f>
        <v>0.62348581394399438</v>
      </c>
      <c r="AI39" s="6">
        <f>'1'!AY39</f>
        <v>0.69715178532311239</v>
      </c>
      <c r="AJ39" s="6">
        <f>'2'!AW39</f>
        <v>0.1678643664903737</v>
      </c>
      <c r="AK39" s="6">
        <f>'2'!AY39</f>
        <v>0.24180613500742099</v>
      </c>
      <c r="AL39" s="6">
        <f>'3'!P39</f>
        <v>0.56772498722545284</v>
      </c>
      <c r="AM39" s="6">
        <f>'8'!Z38</f>
        <v>0.44101597794871256</v>
      </c>
      <c r="AN39" s="6">
        <f t="shared" si="30"/>
        <v>0.50087838771263116</v>
      </c>
      <c r="AO39" s="225">
        <f t="shared" si="31"/>
        <v>0.52300575884015954</v>
      </c>
      <c r="AP39" s="6">
        <f>'1'!BG39</f>
        <v>0.64600396477452993</v>
      </c>
      <c r="AQ39" s="6">
        <f>'1'!BI39</f>
        <v>0.71590074291906658</v>
      </c>
      <c r="AR39" s="6">
        <f>'2'!BG39</f>
        <v>0.31172665940020283</v>
      </c>
      <c r="AS39" s="6">
        <f>'2'!BI39</f>
        <v>0.4422942930290551</v>
      </c>
      <c r="AT39" s="6">
        <f>'3'!S39</f>
        <v>0.62037418401773392</v>
      </c>
      <c r="AU39" s="6">
        <f>'8'!AE38</f>
        <v>0.54156468903738308</v>
      </c>
      <c r="AV39" s="6">
        <f t="shared" si="32"/>
        <v>0.57099253921323478</v>
      </c>
      <c r="AW39" s="225">
        <f t="shared" si="33"/>
        <v>0.59802865820502737</v>
      </c>
      <c r="AX39" s="6">
        <f>'1'!BQ39</f>
        <v>0.79183368309534641</v>
      </c>
      <c r="AY39" s="6">
        <f>'1'!BS39</f>
        <v>0.82922474408017932</v>
      </c>
      <c r="AZ39" s="6">
        <f>'2'!BQ39</f>
        <v>0.30812986640733647</v>
      </c>
      <c r="BA39" s="6">
        <f>'2'!BS39</f>
        <v>0.43800859538546277</v>
      </c>
      <c r="BB39" s="6">
        <f>'3'!V39</f>
        <v>0.53104653066251417</v>
      </c>
      <c r="BC39" s="6">
        <f>'8'!AJ38</f>
        <v>0.52594546381559126</v>
      </c>
      <c r="BD39" s="6">
        <f t="shared" si="34"/>
        <v>0.55938197466948603</v>
      </c>
      <c r="BE39" s="225">
        <f t="shared" si="35"/>
        <v>0.57984805976426523</v>
      </c>
      <c r="BF39" s="6">
        <f>'1'!CA39</f>
        <v>0.7149407096473076</v>
      </c>
      <c r="BG39" s="6">
        <f>'1'!CC39</f>
        <v>0.77113286608303377</v>
      </c>
      <c r="BH39" s="6">
        <f>'2'!CA39</f>
        <v>0.30098910728520051</v>
      </c>
      <c r="BI39" s="6">
        <f>'2'!CC39</f>
        <v>0.42940966538663994</v>
      </c>
      <c r="BJ39" s="6">
        <f>'3'!Y39</f>
        <v>0.56799634163500778</v>
      </c>
      <c r="BK39" s="6">
        <f>'8'!AO38</f>
        <v>0.53206206476608664</v>
      </c>
      <c r="BL39" s="6">
        <f t="shared" si="36"/>
        <v>0.55990420874181068</v>
      </c>
      <c r="BM39" s="225">
        <f t="shared" si="37"/>
        <v>0.58398469583909995</v>
      </c>
      <c r="BN39" s="6">
        <f>'1'!CK39</f>
        <v>0.67175949939054591</v>
      </c>
      <c r="BO39" s="6">
        <f>'1'!CM39</f>
        <v>0.73690780478972107</v>
      </c>
      <c r="BP39" s="6">
        <f>'2'!CK39</f>
        <v>0.34002788331088346</v>
      </c>
      <c r="BQ39" s="6">
        <f>'2'!CM39</f>
        <v>0.47500289860880152</v>
      </c>
      <c r="BR39" s="6">
        <f>'3'!AB39</f>
        <v>0.60627567146976513</v>
      </c>
      <c r="BS39" s="6">
        <f>'8'!AT38</f>
        <v>0.63035223747278146</v>
      </c>
      <c r="BT39" s="6">
        <f t="shared" si="38"/>
        <v>0.59997062803893808</v>
      </c>
      <c r="BU39" s="225">
        <f t="shared" si="39"/>
        <v>0.62649779064856481</v>
      </c>
      <c r="BV39" s="6">
        <f>'1'!CU39</f>
        <v>0.85425965659539183</v>
      </c>
      <c r="BW39" s="6">
        <f>'1'!CW39</f>
        <v>0.87394263918843862</v>
      </c>
      <c r="BX39" s="6">
        <f>'2'!CU39</f>
        <v>0.25136235294051323</v>
      </c>
      <c r="BY39" s="6">
        <f>'2'!CW39</f>
        <v>0.36603736130492442</v>
      </c>
      <c r="BZ39" s="6">
        <f>'3'!AE39</f>
        <v>0.67413661455783636</v>
      </c>
      <c r="CA39" s="6">
        <f>'8'!AY38</f>
        <v>0.65502107242548013</v>
      </c>
      <c r="CB39" s="6">
        <f t="shared" si="40"/>
        <v>0.6621491341639083</v>
      </c>
      <c r="CC39" s="225">
        <f t="shared" si="41"/>
        <v>0.67755323151895874</v>
      </c>
      <c r="CD39" s="6">
        <f>'1'!DE39</f>
        <v>0.79115964789268733</v>
      </c>
      <c r="CE39" s="6">
        <f>'1'!DG39</f>
        <v>0.82873041811799208</v>
      </c>
      <c r="CF39" s="6">
        <f>'2'!DE39</f>
        <v>0.37927130583766983</v>
      </c>
      <c r="CG39" s="6">
        <f>'2'!DG39</f>
        <v>0.51763236768689258</v>
      </c>
      <c r="CH39" s="6">
        <f>'3'!AH39</f>
        <v>0.46746803155847394</v>
      </c>
      <c r="CI39" s="6">
        <f>'8'!BD38</f>
        <v>0.57210048869540464</v>
      </c>
      <c r="CJ39" s="6">
        <f t="shared" si="42"/>
        <v>0.55477641939431543</v>
      </c>
      <c r="CK39" s="225">
        <f t="shared" si="43"/>
        <v>0.57612667962429864</v>
      </c>
    </row>
    <row r="40" spans="1:89" x14ac:dyDescent="0.2">
      <c r="A40" s="1">
        <v>2015</v>
      </c>
      <c r="B40" s="6">
        <f>'1'!I40</f>
        <v>0.75085791960538839</v>
      </c>
      <c r="C40" s="6">
        <f>'1'!K40</f>
        <v>0.79870380440190114</v>
      </c>
      <c r="D40" s="6">
        <f>'2'!I40</f>
        <v>0.31078246336955567</v>
      </c>
      <c r="E40" s="6">
        <f>'2'!K40</f>
        <v>0.44117217001755793</v>
      </c>
      <c r="F40" s="6">
        <f>'3'!D40</f>
        <v>0.51043896257886268</v>
      </c>
      <c r="G40" s="6">
        <f>'8'!F39</f>
        <v>0.55795276171329755</v>
      </c>
      <c r="H40" s="6">
        <f t="shared" si="22"/>
        <v>0.55281124380356761</v>
      </c>
      <c r="I40" s="225">
        <f t="shared" si="23"/>
        <v>0.5754193914276704</v>
      </c>
      <c r="J40" s="6">
        <f>'1'!S40</f>
        <v>0.65823316019751121</v>
      </c>
      <c r="K40" s="6">
        <f>'1'!U40</f>
        <v>0.72593232684417808</v>
      </c>
      <c r="L40" s="6">
        <f>'2'!S40</f>
        <v>0.44407202144750568</v>
      </c>
      <c r="M40" s="6">
        <f>'2'!U40</f>
        <v>0.58208020563112017</v>
      </c>
      <c r="N40" s="6">
        <f>'3'!G40</f>
        <v>0.56153523768159475</v>
      </c>
      <c r="O40" s="6">
        <f>'8'!K39</f>
        <v>0.52071850612772663</v>
      </c>
      <c r="P40" s="6">
        <f t="shared" si="24"/>
        <v>0.5568834810952088</v>
      </c>
      <c r="Q40" s="225">
        <f t="shared" si="25"/>
        <v>0.58422413284290353</v>
      </c>
      <c r="R40" s="6">
        <f>'1'!AC40</f>
        <v>0.6313426115231161</v>
      </c>
      <c r="S40" s="6">
        <f>'1'!AE40</f>
        <v>0.70373494096789402</v>
      </c>
      <c r="T40" s="6">
        <f>'2'!AC40</f>
        <v>0.20606168926290386</v>
      </c>
      <c r="U40" s="6">
        <f>'2'!AE40</f>
        <v>0.30179679630943979</v>
      </c>
      <c r="V40" s="6">
        <f>'3'!J40</f>
        <v>0.64775583912555146</v>
      </c>
      <c r="W40" s="6">
        <f>'8'!P39</f>
        <v>0.49517179237608228</v>
      </c>
      <c r="X40" s="6">
        <f t="shared" si="26"/>
        <v>0.55452856459395894</v>
      </c>
      <c r="Y40" s="225">
        <f t="shared" si="27"/>
        <v>0.57858054118756808</v>
      </c>
      <c r="Z40" s="6">
        <f>'1'!AM40</f>
        <v>0.73594995817318554</v>
      </c>
      <c r="AA40" s="6">
        <f>'1'!AO40</f>
        <v>0.78735557168652082</v>
      </c>
      <c r="AB40" s="6">
        <f>'2'!AM40</f>
        <v>0.15097245836163137</v>
      </c>
      <c r="AC40" s="6">
        <f>'2'!AO40</f>
        <v>0.21326645546763676</v>
      </c>
      <c r="AD40" s="6">
        <f>'3'!M40</f>
        <v>0.48807407848118034</v>
      </c>
      <c r="AE40" s="6">
        <f>'8'!U39</f>
        <v>0.38998192691583256</v>
      </c>
      <c r="AF40" s="6">
        <f t="shared" si="28"/>
        <v>0.47451144693802216</v>
      </c>
      <c r="AG40" s="225">
        <f t="shared" si="29"/>
        <v>0.49102196935128978</v>
      </c>
      <c r="AH40" s="6">
        <f>'1'!AW40</f>
        <v>0.61372784574868799</v>
      </c>
      <c r="AI40" s="6">
        <f>'1'!AY40</f>
        <v>0.68891261367634682</v>
      </c>
      <c r="AJ40" s="6">
        <f>'2'!AW40</f>
        <v>0.16978699530714234</v>
      </c>
      <c r="AK40" s="6">
        <f>'2'!AY40</f>
        <v>0.24497128470493043</v>
      </c>
      <c r="AL40" s="6">
        <f>'3'!P40</f>
        <v>0.49577804239387008</v>
      </c>
      <c r="AM40" s="6">
        <f>'8'!Z39</f>
        <v>0.42332870097988434</v>
      </c>
      <c r="AN40" s="6">
        <f t="shared" si="30"/>
        <v>0.46503409593196521</v>
      </c>
      <c r="AO40" s="225">
        <f t="shared" si="31"/>
        <v>0.48758947845727574</v>
      </c>
      <c r="AP40" s="6">
        <f>'1'!BG40</f>
        <v>0.63986807708523685</v>
      </c>
      <c r="AQ40" s="6">
        <f>'1'!BI40</f>
        <v>0.71082791602280748</v>
      </c>
      <c r="AR40" s="6">
        <f>'2'!BG40</f>
        <v>0.31936870640610548</v>
      </c>
      <c r="AS40" s="6">
        <f>'2'!BI40</f>
        <v>0.45130109376087035</v>
      </c>
      <c r="AT40" s="6">
        <f>'3'!S40</f>
        <v>0.5402079202707557</v>
      </c>
      <c r="AU40" s="6">
        <f>'8'!AE39</f>
        <v>0.55720534032976332</v>
      </c>
      <c r="AV40" s="6">
        <f t="shared" si="32"/>
        <v>0.54315525626488914</v>
      </c>
      <c r="AW40" s="225">
        <f t="shared" si="33"/>
        <v>0.57054046278787984</v>
      </c>
      <c r="AX40" s="6">
        <f>'1'!BQ40</f>
        <v>0.79799540011043069</v>
      </c>
      <c r="AY40" s="6">
        <f>'1'!BS40</f>
        <v>0.8337319407040692</v>
      </c>
      <c r="AZ40" s="6">
        <f>'2'!BQ40</f>
        <v>0.3216210950044236</v>
      </c>
      <c r="BA40" s="6">
        <f>'2'!BS40</f>
        <v>0.45393049291009485</v>
      </c>
      <c r="BB40" s="6">
        <f>'3'!V40</f>
        <v>0.49921291770861631</v>
      </c>
      <c r="BC40" s="6">
        <f>'8'!AJ39</f>
        <v>0.53321472741498055</v>
      </c>
      <c r="BD40" s="6">
        <f t="shared" si="34"/>
        <v>0.55141077483046919</v>
      </c>
      <c r="BE40" s="225">
        <f t="shared" si="35"/>
        <v>0.57178902273976406</v>
      </c>
      <c r="BF40" s="6">
        <f>'1'!CA40</f>
        <v>0.71157104477486555</v>
      </c>
      <c r="BG40" s="6">
        <f>'1'!CC40</f>
        <v>0.76850533964415901</v>
      </c>
      <c r="BH40" s="6">
        <f>'2'!CA40</f>
        <v>0.31519852064624831</v>
      </c>
      <c r="BI40" s="6">
        <f>'2'!CC40</f>
        <v>0.44640270394547021</v>
      </c>
      <c r="BJ40" s="6">
        <f>'3'!Y40</f>
        <v>0.53072674827634758</v>
      </c>
      <c r="BK40" s="6">
        <f>'8'!AO39</f>
        <v>0.53241244251400444</v>
      </c>
      <c r="BL40" s="6">
        <f t="shared" si="36"/>
        <v>0.54584849308433836</v>
      </c>
      <c r="BM40" s="225">
        <f t="shared" si="37"/>
        <v>0.57035577038811924</v>
      </c>
      <c r="BN40" s="6">
        <f>'1'!CK40</f>
        <v>0.67824670374225848</v>
      </c>
      <c r="BO40" s="6">
        <f>'1'!CM40</f>
        <v>0.74212764810908927</v>
      </c>
      <c r="BP40" s="6">
        <f>'2'!CK40</f>
        <v>0.18297901017496815</v>
      </c>
      <c r="BQ40" s="6">
        <f>'2'!CM40</f>
        <v>0.26625589577241776</v>
      </c>
      <c r="BR40" s="6">
        <f>'3'!AB40</f>
        <v>0.60712699649161228</v>
      </c>
      <c r="BS40" s="6">
        <f>'8'!AT39</f>
        <v>0.61150056958412602</v>
      </c>
      <c r="BT40" s="6">
        <f t="shared" si="38"/>
        <v>0.58024821123783132</v>
      </c>
      <c r="BU40" s="225">
        <f t="shared" si="39"/>
        <v>0.60135208867094236</v>
      </c>
      <c r="BV40" s="6">
        <f>'1'!CU40</f>
        <v>0.8480922586355869</v>
      </c>
      <c r="BW40" s="6">
        <f>'1'!CW40</f>
        <v>0.86961585075568248</v>
      </c>
      <c r="BX40" s="6">
        <f>'2'!CU40</f>
        <v>0.24590375573891682</v>
      </c>
      <c r="BY40" s="6">
        <f>'2'!CW40</f>
        <v>0.35864635909303427</v>
      </c>
      <c r="BZ40" s="6">
        <f>'3'!AE40</f>
        <v>0.72712001760453515</v>
      </c>
      <c r="CA40" s="6">
        <f>'8'!AY39</f>
        <v>0.6399955385634597</v>
      </c>
      <c r="CB40" s="6">
        <f t="shared" si="40"/>
        <v>0.67705549591186109</v>
      </c>
      <c r="CC40" s="225">
        <f t="shared" si="41"/>
        <v>0.69263447467129191</v>
      </c>
      <c r="CD40" s="6">
        <f>'1'!DE40</f>
        <v>0.79661545143491741</v>
      </c>
      <c r="CE40" s="6">
        <f>'1'!DG40</f>
        <v>0.8327243586954759</v>
      </c>
      <c r="CF40" s="6">
        <f>'2'!DE40</f>
        <v>0.38666851960568766</v>
      </c>
      <c r="CG40" s="6">
        <f>'2'!DG40</f>
        <v>0.52534384646759213</v>
      </c>
      <c r="CH40" s="6">
        <f>'3'!AH40</f>
        <v>0.36745469222846222</v>
      </c>
      <c r="CI40" s="6">
        <f>'8'!BD39</f>
        <v>0.58718193295714527</v>
      </c>
      <c r="CJ40" s="6">
        <f t="shared" si="42"/>
        <v>0.52112639902608071</v>
      </c>
      <c r="CK40" s="225">
        <f t="shared" si="43"/>
        <v>0.54221571316438288</v>
      </c>
    </row>
    <row r="41" spans="1:89" x14ac:dyDescent="0.2">
      <c r="A41" s="1">
        <v>2016</v>
      </c>
      <c r="B41" s="6">
        <f>'1'!I41</f>
        <v>0.74938289680268588</v>
      </c>
      <c r="C41" s="6">
        <f>'1'!K41</f>
        <v>0.79758691952548633</v>
      </c>
      <c r="D41" s="6">
        <f>'2'!I41</f>
        <v>0.30719043469345192</v>
      </c>
      <c r="E41" s="6">
        <f>'2'!K41</f>
        <v>0.4368842436321479</v>
      </c>
      <c r="F41" s="6">
        <f>'3'!D41</f>
        <v>0.57108807425535446</v>
      </c>
      <c r="G41" s="6">
        <f>'8'!F40</f>
        <v>0.51350854976699312</v>
      </c>
      <c r="H41" s="6">
        <f t="shared" si="22"/>
        <v>0.56308341746212209</v>
      </c>
      <c r="I41" s="225">
        <f t="shared" si="23"/>
        <v>0.58569360290055184</v>
      </c>
      <c r="J41" s="6">
        <f>'1'!S41</f>
        <v>0.65307763332121127</v>
      </c>
      <c r="K41" s="6">
        <f>'1'!U41</f>
        <v>0.72171596907244129</v>
      </c>
      <c r="L41" s="6">
        <f>'2'!S41</f>
        <v>0.46222208856704139</v>
      </c>
      <c r="M41" s="6">
        <f>'2'!U41</f>
        <v>0.59897206014293669</v>
      </c>
      <c r="N41" s="6">
        <f>'3'!G41</f>
        <v>0.57848130390933183</v>
      </c>
      <c r="O41" s="6">
        <f>'8'!K40</f>
        <v>0.5013532533003956</v>
      </c>
      <c r="P41" s="6">
        <f t="shared" si="24"/>
        <v>0.55863623307479782</v>
      </c>
      <c r="Q41" s="225">
        <f t="shared" si="25"/>
        <v>0.58603889738263337</v>
      </c>
      <c r="R41" s="6">
        <f>'1'!AC41</f>
        <v>0.63480883659976028</v>
      </c>
      <c r="S41" s="6">
        <f>'1'!AE41</f>
        <v>0.70662504746208965</v>
      </c>
      <c r="T41" s="6">
        <f>'2'!AC41</f>
        <v>0.20965130940571464</v>
      </c>
      <c r="U41" s="6">
        <f>'2'!AE41</f>
        <v>0.30714200503844252</v>
      </c>
      <c r="V41" s="6">
        <f>'3'!J41</f>
        <v>0.65963673120378419</v>
      </c>
      <c r="W41" s="6">
        <f>'8'!P40</f>
        <v>0.46508712109933897</v>
      </c>
      <c r="X41" s="6">
        <f t="shared" si="26"/>
        <v>0.55130772707183884</v>
      </c>
      <c r="Y41" s="225">
        <f t="shared" si="27"/>
        <v>0.57542003880757753</v>
      </c>
      <c r="Z41" s="6">
        <f>'1'!AM41</f>
        <v>0.73408175173779444</v>
      </c>
      <c r="AA41" s="6">
        <f>'1'!AO41</f>
        <v>0.78592399815796787</v>
      </c>
      <c r="AB41" s="6">
        <f>'2'!AM41</f>
        <v>0.15085372715124834</v>
      </c>
      <c r="AC41" s="6">
        <f>'2'!AO41</f>
        <v>0.21306104147535732</v>
      </c>
      <c r="AD41" s="6">
        <f>'3'!M41</f>
        <v>0.47934573870097041</v>
      </c>
      <c r="AE41" s="6">
        <f>'8'!U40</f>
        <v>0.38967001472696927</v>
      </c>
      <c r="AF41" s="6">
        <f t="shared" si="28"/>
        <v>0.47054102296116268</v>
      </c>
      <c r="AG41" s="225">
        <f t="shared" si="29"/>
        <v>0.48713020367760823</v>
      </c>
      <c r="AH41" s="6">
        <f>'1'!AW41</f>
        <v>0.62362986880360727</v>
      </c>
      <c r="AI41" s="6">
        <f>'1'!AY41</f>
        <v>0.69727289301630502</v>
      </c>
      <c r="AJ41" s="6">
        <f>'2'!AW41</f>
        <v>0.16682839485655551</v>
      </c>
      <c r="AK41" s="6">
        <f>'2'!AY41</f>
        <v>0.24009380651071521</v>
      </c>
      <c r="AL41" s="6">
        <f>'3'!P41</f>
        <v>0.62811008846450334</v>
      </c>
      <c r="AM41" s="6">
        <f>'8'!Z40</f>
        <v>0.44129058711404934</v>
      </c>
      <c r="AN41" s="6">
        <f t="shared" si="30"/>
        <v>0.52504002476639322</v>
      </c>
      <c r="AO41" s="225">
        <f t="shared" si="31"/>
        <v>0.54709517077434877</v>
      </c>
      <c r="AP41" s="6">
        <f>'1'!BG41</f>
        <v>0.6446384672618366</v>
      </c>
      <c r="AQ41" s="6">
        <f>'1'!BI41</f>
        <v>0.71477412707691645</v>
      </c>
      <c r="AR41" s="6">
        <f>'2'!BG41</f>
        <v>0.31689305630014142</v>
      </c>
      <c r="AS41" s="6">
        <f>'2'!BI41</f>
        <v>0.44839789900771632</v>
      </c>
      <c r="AT41" s="6">
        <f>'3'!S41</f>
        <v>0.60109914971714895</v>
      </c>
      <c r="AU41" s="6">
        <f>'8'!AE40</f>
        <v>0.51535468641330195</v>
      </c>
      <c r="AV41" s="6">
        <f t="shared" si="32"/>
        <v>0.55566306489323158</v>
      </c>
      <c r="AW41" s="225">
        <f t="shared" si="33"/>
        <v>0.58284068112700504</v>
      </c>
      <c r="AX41" s="6">
        <f>'1'!BQ41</f>
        <v>0.79528561982662049</v>
      </c>
      <c r="AY41" s="6">
        <f>'1'!BS41</f>
        <v>0.83175237346606279</v>
      </c>
      <c r="AZ41" s="6">
        <f>'2'!BQ41</f>
        <v>0.3224378299847655</v>
      </c>
      <c r="BA41" s="6">
        <f>'2'!BS41</f>
        <v>0.45488113589727414</v>
      </c>
      <c r="BB41" s="6">
        <f>'3'!V41</f>
        <v>0.54900320507345235</v>
      </c>
      <c r="BC41" s="6">
        <f>'8'!AJ40</f>
        <v>0.48209195246997577</v>
      </c>
      <c r="BD41" s="6">
        <f t="shared" si="34"/>
        <v>0.55552977473417431</v>
      </c>
      <c r="BE41" s="225">
        <f t="shared" si="35"/>
        <v>0.57606745605331366</v>
      </c>
      <c r="BF41" s="6">
        <f>'1'!CA41</f>
        <v>0.70148398719045513</v>
      </c>
      <c r="BG41" s="6">
        <f>'1'!CC41</f>
        <v>0.76059682074230928</v>
      </c>
      <c r="BH41" s="6">
        <f>'2'!CA41</f>
        <v>0.310518190683227</v>
      </c>
      <c r="BI41" s="6">
        <f>'2'!CC41</f>
        <v>0.44085772614432739</v>
      </c>
      <c r="BJ41" s="6">
        <f>'3'!Y41</f>
        <v>0.56485683129309172</v>
      </c>
      <c r="BK41" s="6">
        <f>'8'!AO40</f>
        <v>0.50219888446332739</v>
      </c>
      <c r="BL41" s="6">
        <f t="shared" si="36"/>
        <v>0.5479510143626487</v>
      </c>
      <c r="BM41" s="225">
        <f t="shared" si="37"/>
        <v>0.57280753461912948</v>
      </c>
      <c r="BN41" s="6">
        <f>'1'!CK41</f>
        <v>0.67669800509298594</v>
      </c>
      <c r="BO41" s="6">
        <f>'1'!CM41</f>
        <v>0.74088407200939421</v>
      </c>
      <c r="BP41" s="6">
        <f>'2'!CK41</f>
        <v>0.10811269505998947</v>
      </c>
      <c r="BQ41" s="6">
        <f>'2'!CM41</f>
        <v>0.13420944284855771</v>
      </c>
      <c r="BR41" s="6">
        <f>'3'!AB41</f>
        <v>0.70019568279775291</v>
      </c>
      <c r="BS41" s="6">
        <f>'8'!AT40</f>
        <v>0.55452141808888877</v>
      </c>
      <c r="BT41" s="6">
        <f t="shared" si="38"/>
        <v>0.59258556907036386</v>
      </c>
      <c r="BU41" s="225">
        <f t="shared" si="39"/>
        <v>0.60803245723250243</v>
      </c>
      <c r="BV41" s="6">
        <f>'1'!CU41</f>
        <v>0.8436095724786673</v>
      </c>
      <c r="BW41" s="6">
        <f>'1'!CW41</f>
        <v>0.86645876344973816</v>
      </c>
      <c r="BX41" s="6">
        <f>'2'!CU41</f>
        <v>0.23228271954401011</v>
      </c>
      <c r="BY41" s="6">
        <f>'2'!CW41</f>
        <v>0.33980217678239427</v>
      </c>
      <c r="BZ41" s="6">
        <f>'3'!AE41</f>
        <v>0.7611185992781081</v>
      </c>
      <c r="CA41" s="6">
        <f>'8'!AY40</f>
        <v>0.55812300577348761</v>
      </c>
      <c r="CB41" s="6">
        <f t="shared" si="40"/>
        <v>0.66383452789342412</v>
      </c>
      <c r="CC41" s="225">
        <f t="shared" si="41"/>
        <v>0.67915631181147662</v>
      </c>
      <c r="CD41" s="6">
        <f>'1'!DE41</f>
        <v>0.78901784097856853</v>
      </c>
      <c r="CE41" s="6">
        <f>'1'!DG41</f>
        <v>0.82715797014697456</v>
      </c>
      <c r="CF41" s="6">
        <f>'2'!DE41</f>
        <v>0.38542624837773654</v>
      </c>
      <c r="CG41" s="6">
        <f>'2'!DG41</f>
        <v>0.52405560514891136</v>
      </c>
      <c r="CH41" s="6">
        <f>'3'!AH41</f>
        <v>0.44020326035532209</v>
      </c>
      <c r="CI41" s="6">
        <f>'8'!BD40</f>
        <v>0.57697314754740092</v>
      </c>
      <c r="CJ41" s="6">
        <f t="shared" si="42"/>
        <v>0.54551944143983655</v>
      </c>
      <c r="CK41" s="225">
        <f t="shared" si="43"/>
        <v>0.56701040295063521</v>
      </c>
    </row>
    <row r="42" spans="1:89" x14ac:dyDescent="0.2">
      <c r="A42" s="1">
        <v>2017</v>
      </c>
      <c r="B42" s="6">
        <f>'1'!I42</f>
        <v>0.77319705026572383</v>
      </c>
      <c r="C42" s="6">
        <f>'1'!K42</f>
        <v>0.81546276885702584</v>
      </c>
      <c r="D42" s="6">
        <f>'2'!I42</f>
        <v>0.3310890981216858</v>
      </c>
      <c r="E42" s="6">
        <f>'2'!K42</f>
        <v>0.46486070598723023</v>
      </c>
      <c r="F42" s="6">
        <f>'3'!D42</f>
        <v>0.57331204440628802</v>
      </c>
      <c r="G42" s="6">
        <f>'8'!F41</f>
        <v>0.51877722197717657</v>
      </c>
      <c r="H42" s="6">
        <f t="shared" ref="H42:H47" si="44">SUM(0.2*B42,0.1*D42,0.4*F42,0.3*G42)</f>
        <v>0.57270630422098157</v>
      </c>
      <c r="I42" s="225">
        <f t="shared" ref="I42:I47" si="45">SUM(0.2*C42,0.1*E42,0.4*F42,0.3*G42)</f>
        <v>0.59453660872579639</v>
      </c>
      <c r="J42" s="6">
        <f>'1'!S42</f>
        <v>0.67250909026224315</v>
      </c>
      <c r="K42" s="6">
        <f>'1'!U42</f>
        <v>0.73751239826708603</v>
      </c>
      <c r="L42" s="6">
        <f>'2'!S42</f>
        <v>0.56463490119357496</v>
      </c>
      <c r="M42" s="6">
        <f>'2'!U42</f>
        <v>0.68638634213385852</v>
      </c>
      <c r="N42" s="6">
        <f>'3'!G42</f>
        <v>0.58239610942813103</v>
      </c>
      <c r="O42" s="6">
        <f>'8'!K41</f>
        <v>0.47851314930233951</v>
      </c>
      <c r="P42" s="6">
        <f t="shared" ref="P42:P47" si="46">SUM(0.2*J42,0.1*L42,0.4*N42,0.3*O42)</f>
        <v>0.56747769673376036</v>
      </c>
      <c r="Q42" s="225">
        <f t="shared" ref="Q42:Q47" si="47">SUM(0.2*K42,0.1*M42,0.4*N42,0.3*O42)</f>
        <v>0.59265350242875736</v>
      </c>
      <c r="R42" s="6">
        <f>'1'!AC42</f>
        <v>0.65367424397817275</v>
      </c>
      <c r="S42" s="6">
        <f>'1'!AE42</f>
        <v>0.72220484054484113</v>
      </c>
      <c r="T42" s="6">
        <f>'2'!AC42</f>
        <v>0.21556544371166833</v>
      </c>
      <c r="U42" s="6">
        <f>'2'!AE42</f>
        <v>0.31584747850512607</v>
      </c>
      <c r="V42" s="6">
        <f>'3'!J42</f>
        <v>0.64691160105041434</v>
      </c>
      <c r="W42" s="6">
        <f>'8'!P41</f>
        <v>0.42299392974327077</v>
      </c>
      <c r="X42" s="6">
        <f t="shared" ref="X42:X47" si="48">SUM(0.2*R42,0.1*T42,0.4*V42,0.3*W42)</f>
        <v>0.53795421250994835</v>
      </c>
      <c r="Y42" s="225">
        <f t="shared" ref="Y42:Y47" si="49">SUM(0.2*S42,0.1*U42,0.4*V42,0.3*W42)</f>
        <v>0.56168853530262774</v>
      </c>
      <c r="Z42" s="6">
        <f>'1'!AM42</f>
        <v>0.75546205049194581</v>
      </c>
      <c r="AA42" s="6">
        <f>'1'!AO42</f>
        <v>0.80218175144307624</v>
      </c>
      <c r="AB42" s="6">
        <f>'2'!AM42</f>
        <v>0.15338949984891262</v>
      </c>
      <c r="AC42" s="6">
        <f>'2'!AO42</f>
        <v>0.2174331208502831</v>
      </c>
      <c r="AD42" s="6">
        <f>'3'!M42</f>
        <v>0.43372865728029375</v>
      </c>
      <c r="AE42" s="6">
        <f>'8'!U41</f>
        <v>0.39564990486783302</v>
      </c>
      <c r="AF42" s="6">
        <f t="shared" ref="AF42:AF47" si="50">SUM(0.2*Z42,0.1*AB42,0.4*AD42,0.3*AE42)</f>
        <v>0.45861779445574785</v>
      </c>
      <c r="AG42" s="225">
        <f t="shared" ref="AG42:AG47" si="51">SUM(0.2*AA42,0.1*AC42,0.4*AD42,0.3*AE42)</f>
        <v>0.47436609674611097</v>
      </c>
      <c r="AH42" s="6">
        <f>'1'!AW42</f>
        <v>0.65151904996428767</v>
      </c>
      <c r="AI42" s="6">
        <f>'1'!AY42</f>
        <v>0.72043767306264039</v>
      </c>
      <c r="AJ42" s="6">
        <f>'2'!AW42</f>
        <v>0.17492332165534946</v>
      </c>
      <c r="AK42" s="6">
        <f>'2'!AY42</f>
        <v>0.25334717829571068</v>
      </c>
      <c r="AL42" s="6">
        <f>'3'!P42</f>
        <v>0.57190585618011625</v>
      </c>
      <c r="AM42" s="6">
        <f>'8'!Z41</f>
        <v>0.43587851743566819</v>
      </c>
      <c r="AN42" s="6">
        <f t="shared" ref="AN42:AN47" si="52">SUM(0.2*AH42,0.1*AJ42,0.4*AL42,0.3*AM42)</f>
        <v>0.50732203986113944</v>
      </c>
      <c r="AO42" s="225">
        <f t="shared" ref="AO42:AO47" si="53">SUM(0.2*AI42,0.1*AK42,0.4*AL42,0.3*AM42)</f>
        <v>0.52894815014484609</v>
      </c>
      <c r="AP42" s="6">
        <f>'1'!BG42</f>
        <v>0.66960590768727712</v>
      </c>
      <c r="AQ42" s="6">
        <f>'1'!BI42</f>
        <v>0.73516868303591643</v>
      </c>
      <c r="AR42" s="6">
        <f>'2'!BG42</f>
        <v>0.32904546045558586</v>
      </c>
      <c r="AS42" s="6">
        <f>'2'!BI42</f>
        <v>0.46251800932163978</v>
      </c>
      <c r="AT42" s="6">
        <f>'3'!S42</f>
        <v>0.55857726290799348</v>
      </c>
      <c r="AU42" s="6">
        <f>'8'!AE41</f>
        <v>0.51353181513519852</v>
      </c>
      <c r="AV42" s="6">
        <f t="shared" ref="AV42:AV47" si="54">SUM(0.2*AP42,0.1*AR42,0.4*AT42,0.3*AU42)</f>
        <v>0.54431617728677106</v>
      </c>
      <c r="AW42" s="225">
        <f t="shared" ref="AW42:AW47" si="55">SUM(0.2*AQ42,0.1*AS42,0.4*AT42,0.3*AU42)</f>
        <v>0.5707759872431043</v>
      </c>
      <c r="AX42" s="6">
        <f>'1'!BQ42</f>
        <v>0.82069910109608379</v>
      </c>
      <c r="AY42" s="6">
        <f>'1'!BS42</f>
        <v>0.85015993958297964</v>
      </c>
      <c r="AZ42" s="6">
        <f>'2'!BQ42</f>
        <v>0.32537613402786147</v>
      </c>
      <c r="BA42" s="6">
        <f>'2'!BS42</f>
        <v>0.45828896332650837</v>
      </c>
      <c r="BB42" s="6">
        <f>'3'!V42</f>
        <v>0.54773097435341045</v>
      </c>
      <c r="BC42" s="6">
        <f>'8'!AJ41</f>
        <v>0.49797746622937689</v>
      </c>
      <c r="BD42" s="6">
        <f t="shared" ref="BD42:BD47" si="56">SUM(0.2*AX42,0.1*AZ42,0.4*BB42,0.3*BC42)</f>
        <v>0.56516306323218013</v>
      </c>
      <c r="BE42" s="225">
        <f t="shared" ref="BE42:BE47" si="57">SUM(0.2*AY42,0.1*BA42,0.4*BB42,0.3*BC42)</f>
        <v>0.58434651385942404</v>
      </c>
      <c r="BF42" s="6">
        <f>'1'!CA42</f>
        <v>0.71725985439138273</v>
      </c>
      <c r="BG42" s="6">
        <f>'1'!CC42</f>
        <v>0.77293709173329472</v>
      </c>
      <c r="BH42" s="6">
        <f>'2'!CA42</f>
        <v>0.31731867432206939</v>
      </c>
      <c r="BI42" s="6">
        <f>'2'!CC42</f>
        <v>0.44889800795962076</v>
      </c>
      <c r="BJ42" s="6">
        <f>'3'!Y42</f>
        <v>0.51635711270578333</v>
      </c>
      <c r="BK42" s="6">
        <f>'8'!AO41</f>
        <v>0.53642976952587296</v>
      </c>
      <c r="BL42" s="6">
        <f t="shared" ref="BL42:BL47" si="58">SUM(0.2*BF42,0.1*BH42,0.4*BJ42,0.3*BK42)</f>
        <v>0.54265561425055875</v>
      </c>
      <c r="BM42" s="225">
        <f t="shared" ref="BM42:BM47" si="59">SUM(0.2*BG42,0.1*BI42,0.4*BJ42,0.3*BK42)</f>
        <v>0.56694899508269625</v>
      </c>
      <c r="BN42" s="6">
        <f>'1'!CK42</f>
        <v>0.68746932568784325</v>
      </c>
      <c r="BO42" s="6">
        <f>'1'!CM42</f>
        <v>0.74950022962172225</v>
      </c>
      <c r="BP42" s="6">
        <f>'2'!CK42</f>
        <v>0.12668729428124484</v>
      </c>
      <c r="BQ42" s="6">
        <f>'2'!CM42</f>
        <v>0.16973840510838217</v>
      </c>
      <c r="BR42" s="6">
        <f>'3'!AB42</f>
        <v>0.60412438502634158</v>
      </c>
      <c r="BS42" s="6">
        <f>'8'!AT41</f>
        <v>0.5445679221132087</v>
      </c>
      <c r="BT42" s="6">
        <f t="shared" ref="BT42:BT47" si="60">SUM(0.2*BN42,0.1*BP42,0.4*BR42,0.3*BS42)</f>
        <v>0.55518272521019241</v>
      </c>
      <c r="BU42" s="225">
        <f t="shared" ref="BU42:BU47" si="61">SUM(0.2*BO42,0.1*BQ42,0.4*BR42,0.3*BS42)</f>
        <v>0.5718940170796819</v>
      </c>
      <c r="BV42" s="6">
        <f>'1'!CU42</f>
        <v>0.86368338033009939</v>
      </c>
      <c r="BW42" s="6">
        <f>'1'!CW42</f>
        <v>0.88051667855926652</v>
      </c>
      <c r="BX42" s="6">
        <f>'2'!CU42</f>
        <v>0.2170747787937426</v>
      </c>
      <c r="BY42" s="6">
        <f>'2'!CW42</f>
        <v>0.31804938604338884</v>
      </c>
      <c r="BZ42" s="6">
        <f>'3'!AE42</f>
        <v>0.79133433426204247</v>
      </c>
      <c r="CA42" s="6">
        <f>'8'!AY41</f>
        <v>0.5629440842835578</v>
      </c>
      <c r="CB42" s="6">
        <f t="shared" ref="CB42:CB47" si="62">SUM(0.2*BV42,0.1*BX42,0.4*BZ42,0.3*CA42)</f>
        <v>0.67986111293527851</v>
      </c>
      <c r="CC42" s="225">
        <f t="shared" ref="CC42:CC47" si="63">SUM(0.2*BW42,0.1*BY42,0.4*BZ42,0.3*CA42)</f>
        <v>0.69332523330607665</v>
      </c>
      <c r="CD42" s="6">
        <f>'1'!DE42</f>
        <v>0.81641359097422295</v>
      </c>
      <c r="CE42" s="6">
        <f>'1'!DG42</f>
        <v>0.84708036124525732</v>
      </c>
      <c r="CF42" s="6">
        <f>'2'!DE42</f>
        <v>0.4057724400964029</v>
      </c>
      <c r="CG42" s="6">
        <f>'2'!DG42</f>
        <v>0.54481884612046072</v>
      </c>
      <c r="CH42" s="6">
        <f>'3'!AH42</f>
        <v>0.55436448450586395</v>
      </c>
      <c r="CI42" s="6">
        <f>'8'!BD41</f>
        <v>0.5710982981353957</v>
      </c>
      <c r="CJ42" s="6">
        <f t="shared" ref="CJ42:CJ47" si="64">SUM(0.2*CD42,0.1*CF42,0.4*CH42,0.3*CI42)</f>
        <v>0.59693524544744925</v>
      </c>
      <c r="CK42" s="225">
        <f t="shared" ref="CK42:CK47" si="65">SUM(0.2*CE42,0.1*CG42,0.4*CH42,0.3*CI42)</f>
        <v>0.61697324010406185</v>
      </c>
    </row>
    <row r="43" spans="1:89" x14ac:dyDescent="0.2">
      <c r="A43" s="1">
        <v>2018</v>
      </c>
      <c r="B43" s="6">
        <f>'1'!I43</f>
        <v>0.79082857058666389</v>
      </c>
      <c r="C43" s="6">
        <f>'1'!K43</f>
        <v>0.82848751886147121</v>
      </c>
      <c r="D43" s="6">
        <f>'2'!I43</f>
        <v>0.34499157725474694</v>
      </c>
      <c r="E43" s="6">
        <f>'2'!K43</f>
        <v>0.48056271039170695</v>
      </c>
      <c r="F43" s="6">
        <f>'3'!D43</f>
        <v>0.58727957591126345</v>
      </c>
      <c r="G43" s="6">
        <f>'8'!F42</f>
        <v>0.5300848146365269</v>
      </c>
      <c r="H43" s="6">
        <f t="shared" si="44"/>
        <v>0.58660214659827092</v>
      </c>
      <c r="I43" s="225">
        <f t="shared" si="45"/>
        <v>0.60769104956692832</v>
      </c>
      <c r="J43" s="6">
        <f>'1'!S43</f>
        <v>0.69639671508999634</v>
      </c>
      <c r="K43" s="6">
        <f>'1'!U43</f>
        <v>0.75658353784605914</v>
      </c>
      <c r="L43" s="6">
        <f>'2'!S43</f>
        <v>0.70601643922332247</v>
      </c>
      <c r="M43" s="6">
        <f>'2'!U43</f>
        <v>0.78954078590737353</v>
      </c>
      <c r="N43" s="6">
        <f>'3'!G43</f>
        <v>0.57908563537014346</v>
      </c>
      <c r="O43" s="6">
        <f>'8'!K42</f>
        <v>0.49036990591890245</v>
      </c>
      <c r="P43" s="6">
        <f t="shared" si="46"/>
        <v>0.58862621286405958</v>
      </c>
      <c r="Q43" s="225">
        <f t="shared" si="47"/>
        <v>0.60901601208367739</v>
      </c>
      <c r="R43" s="6">
        <f>'1'!AC43</f>
        <v>0.6621455936940398</v>
      </c>
      <c r="S43" s="6">
        <f>'1'!AE43</f>
        <v>0.72911978970952462</v>
      </c>
      <c r="T43" s="6">
        <f>'2'!AC43</f>
        <v>0.22332324535226916</v>
      </c>
      <c r="U43" s="6">
        <f>'2'!AE43</f>
        <v>0.32708120909606708</v>
      </c>
      <c r="V43" s="6">
        <f>'3'!J43</f>
        <v>0.52267306252398427</v>
      </c>
      <c r="W43" s="6">
        <f>'8'!P42</f>
        <v>0.41153227982501839</v>
      </c>
      <c r="X43" s="6">
        <f t="shared" si="48"/>
        <v>0.48729035223113415</v>
      </c>
      <c r="Y43" s="225">
        <f t="shared" si="49"/>
        <v>0.51106098780861087</v>
      </c>
      <c r="Z43" s="6">
        <f>'1'!AM43</f>
        <v>0.78256235429930721</v>
      </c>
      <c r="AA43" s="6">
        <f>'1'!AO43</f>
        <v>0.82240299025984231</v>
      </c>
      <c r="AB43" s="6">
        <f>'2'!AM43</f>
        <v>0.16221629041956062</v>
      </c>
      <c r="AC43" s="6">
        <f>'2'!AO43</f>
        <v>0.23241157887198799</v>
      </c>
      <c r="AD43" s="6">
        <f>'3'!M43</f>
        <v>0.52085001723044466</v>
      </c>
      <c r="AE43" s="6">
        <f>'8'!U42</f>
        <v>0.39779179945757859</v>
      </c>
      <c r="AF43" s="6">
        <f t="shared" si="50"/>
        <v>0.50041164663126891</v>
      </c>
      <c r="AG43" s="225">
        <f t="shared" si="51"/>
        <v>0.51539930266861878</v>
      </c>
      <c r="AH43" s="6">
        <f>'1'!AW43</f>
        <v>0.66967028933146966</v>
      </c>
      <c r="AI43" s="6">
        <f>'1'!AY43</f>
        <v>0.73522071958093604</v>
      </c>
      <c r="AJ43" s="6">
        <f>'2'!AW43</f>
        <v>0.18861078883124061</v>
      </c>
      <c r="AK43" s="6">
        <f>'2'!AY43</f>
        <v>0.27512056502772475</v>
      </c>
      <c r="AL43" s="6">
        <f>'3'!P43</f>
        <v>0.6238177874601023</v>
      </c>
      <c r="AM43" s="6">
        <f>'8'!Z42</f>
        <v>0.45828929526851148</v>
      </c>
      <c r="AN43" s="6">
        <f t="shared" si="52"/>
        <v>0.53980904031401233</v>
      </c>
      <c r="AO43" s="225">
        <f t="shared" si="53"/>
        <v>0.561570103983554</v>
      </c>
      <c r="AP43" s="6">
        <f>'1'!BG43</f>
        <v>0.68554849175567489</v>
      </c>
      <c r="AQ43" s="6">
        <f>'1'!BI43</f>
        <v>0.74796934940315007</v>
      </c>
      <c r="AR43" s="6">
        <f>'2'!BG43</f>
        <v>0.34259229044648237</v>
      </c>
      <c r="AS43" s="6">
        <f>'2'!BI43</f>
        <v>0.47788162022595432</v>
      </c>
      <c r="AT43" s="6">
        <f>'3'!S43</f>
        <v>0.60118241617324153</v>
      </c>
      <c r="AU43" s="6">
        <f>'8'!AE42</f>
        <v>0.53159910826133505</v>
      </c>
      <c r="AV43" s="6">
        <f t="shared" si="54"/>
        <v>0.57132162634348038</v>
      </c>
      <c r="AW43" s="225">
        <f t="shared" si="55"/>
        <v>0.59733473085092259</v>
      </c>
      <c r="AX43" s="6">
        <f>'1'!BQ43</f>
        <v>0.83658659831263471</v>
      </c>
      <c r="AY43" s="6">
        <f>'1'!BS43</f>
        <v>0.86149172473291347</v>
      </c>
      <c r="AZ43" s="6">
        <f>'2'!BQ43</f>
        <v>0.33902856047278185</v>
      </c>
      <c r="BA43" s="6">
        <f>'2'!BS43</f>
        <v>0.47387739374219218</v>
      </c>
      <c r="BB43" s="6">
        <f>'3'!V43</f>
        <v>0.54636319652272358</v>
      </c>
      <c r="BC43" s="6">
        <f>'8'!AJ42</f>
        <v>0.5255127622329373</v>
      </c>
      <c r="BD43" s="6">
        <f t="shared" si="56"/>
        <v>0.57741928298877576</v>
      </c>
      <c r="BE43" s="225">
        <f t="shared" si="57"/>
        <v>0.5958851915997726</v>
      </c>
      <c r="BF43" s="6">
        <f>'1'!CA43</f>
        <v>0.72363834831308926</v>
      </c>
      <c r="BG43" s="6">
        <f>'1'!CC43</f>
        <v>0.77788203930127386</v>
      </c>
      <c r="BH43" s="6">
        <f>'2'!CA43</f>
        <v>0.3338950911936735</v>
      </c>
      <c r="BI43" s="6">
        <f>'2'!CC43</f>
        <v>0.46806269933095573</v>
      </c>
      <c r="BJ43" s="6">
        <f>'3'!Y43</f>
        <v>0.55105881525256817</v>
      </c>
      <c r="BK43" s="6">
        <f>'8'!AO42</f>
        <v>0.52083153962807516</v>
      </c>
      <c r="BL43" s="6">
        <f t="shared" si="58"/>
        <v>0.554790166771435</v>
      </c>
      <c r="BM43" s="225">
        <f t="shared" si="59"/>
        <v>0.5790556657828001</v>
      </c>
      <c r="BN43" s="6">
        <f>'1'!CK43</f>
        <v>0.69084283835566263</v>
      </c>
      <c r="BO43" s="6">
        <f>'1'!CM43</f>
        <v>0.7521830109293739</v>
      </c>
      <c r="BP43" s="6">
        <f>'2'!CK43</f>
        <v>0.17768863805369195</v>
      </c>
      <c r="BQ43" s="6">
        <f>'2'!CM43</f>
        <v>0.25780934486393486</v>
      </c>
      <c r="BR43" s="6">
        <f>'3'!AB43</f>
        <v>0.56294698079719252</v>
      </c>
      <c r="BS43" s="6">
        <f>'8'!AT42</f>
        <v>0.52603288257155245</v>
      </c>
      <c r="BT43" s="6">
        <f t="shared" si="60"/>
        <v>0.53892608856684443</v>
      </c>
      <c r="BU43" s="225">
        <f t="shared" si="61"/>
        <v>0.55920619376261105</v>
      </c>
      <c r="BV43" s="6">
        <f>'1'!CU43</f>
        <v>0.86173103208853497</v>
      </c>
      <c r="BW43" s="6">
        <f>'1'!CW43</f>
        <v>0.87915838408567037</v>
      </c>
      <c r="BX43" s="6">
        <f>'2'!CU43</f>
        <v>0.21404089602736368</v>
      </c>
      <c r="BY43" s="6">
        <f>'2'!CW43</f>
        <v>0.31361526199917694</v>
      </c>
      <c r="BZ43" s="6">
        <f>'3'!AE43</f>
        <v>0.75501019186486173</v>
      </c>
      <c r="CA43" s="6">
        <f>'8'!AY42</f>
        <v>0.56631529790461654</v>
      </c>
      <c r="CB43" s="6">
        <f t="shared" si="62"/>
        <v>0.66564896213777303</v>
      </c>
      <c r="CC43" s="225">
        <f t="shared" si="63"/>
        <v>0.67909186913438147</v>
      </c>
      <c r="CD43" s="6">
        <f>'1'!DE43</f>
        <v>0.85695723215189756</v>
      </c>
      <c r="CE43" s="6">
        <f>'1'!DG43</f>
        <v>0.87582906264574623</v>
      </c>
      <c r="CF43" s="6">
        <f>'2'!DE43</f>
        <v>0.42636815320630139</v>
      </c>
      <c r="CG43" s="6">
        <f>'2'!DG43</f>
        <v>0.56513927708310507</v>
      </c>
      <c r="CH43" s="6">
        <f>'3'!AH43</f>
        <v>0.60350186212789703</v>
      </c>
      <c r="CI43" s="6">
        <f>'8'!BD42</f>
        <v>0.5503005187577471</v>
      </c>
      <c r="CJ43" s="6">
        <f t="shared" si="64"/>
        <v>0.62051916222949255</v>
      </c>
      <c r="CK43" s="225">
        <f t="shared" si="65"/>
        <v>0.63817064071594265</v>
      </c>
    </row>
    <row r="44" spans="1:89" x14ac:dyDescent="0.2">
      <c r="A44" s="1">
        <v>2019</v>
      </c>
      <c r="B44" s="6">
        <f>'1'!I44</f>
        <v>0.79639525972430314</v>
      </c>
      <c r="C44" s="6">
        <f>'1'!K44</f>
        <v>0.83256348633303845</v>
      </c>
      <c r="D44" s="6">
        <f>'2'!I44</f>
        <v>0.34144455553587327</v>
      </c>
      <c r="E44" s="6">
        <f>'2'!K44</f>
        <v>0.47659489250998155</v>
      </c>
      <c r="F44" s="6">
        <f>'3'!D44</f>
        <v>0.60736261187133256</v>
      </c>
      <c r="G44" s="6">
        <f>'8'!F43</f>
        <v>0.53412224159070221</v>
      </c>
      <c r="H44" s="6">
        <f t="shared" si="44"/>
        <v>0.59660522472419164</v>
      </c>
      <c r="I44" s="225">
        <f t="shared" si="45"/>
        <v>0.61735390374334953</v>
      </c>
      <c r="J44" s="6">
        <f>'1'!S44</f>
        <v>0.71878087820991832</v>
      </c>
      <c r="K44" s="6">
        <f>'1'!U44</f>
        <v>0.77411857358191216</v>
      </c>
      <c r="L44" s="6">
        <f>'2'!S44</f>
        <v>0.7441573378494355</v>
      </c>
      <c r="M44" s="6">
        <f>'2'!U44</f>
        <v>0.81461508334678423</v>
      </c>
      <c r="N44" s="6">
        <f>'3'!G44</f>
        <v>0.57377708748745038</v>
      </c>
      <c r="O44" s="6">
        <f>'8'!K43</f>
        <v>0.47870322069690269</v>
      </c>
      <c r="P44" s="6">
        <f t="shared" si="46"/>
        <v>0.59129371063097813</v>
      </c>
      <c r="Q44" s="225">
        <f t="shared" si="47"/>
        <v>0.60940702425511184</v>
      </c>
      <c r="R44" s="6">
        <f>'1'!AC44</f>
        <v>0.67117974884474896</v>
      </c>
      <c r="S44" s="6">
        <f>'1'!AE44</f>
        <v>0.73643993854139045</v>
      </c>
      <c r="T44" s="6">
        <f>'2'!AC44</f>
        <v>0.22345833779933735</v>
      </c>
      <c r="U44" s="6">
        <f>'2'!AE44</f>
        <v>0.32727500550829725</v>
      </c>
      <c r="V44" s="6">
        <f>'3'!J44</f>
        <v>0.55084690021094729</v>
      </c>
      <c r="W44" s="6">
        <f>'8'!P43</f>
        <v>0.47152130159485278</v>
      </c>
      <c r="X44" s="6">
        <f t="shared" si="48"/>
        <v>0.51837693411171826</v>
      </c>
      <c r="Y44" s="225">
        <f t="shared" si="49"/>
        <v>0.54181063882194258</v>
      </c>
      <c r="Z44" s="6">
        <f>'1'!AM44</f>
        <v>0.79379098745574972</v>
      </c>
      <c r="AA44" s="6">
        <f>'1'!AO44</f>
        <v>0.83065876390663007</v>
      </c>
      <c r="AB44" s="6">
        <f>'2'!AM44</f>
        <v>0.14970408657403456</v>
      </c>
      <c r="AC44" s="6">
        <f>'2'!AO44</f>
        <v>0.21106848261699462</v>
      </c>
      <c r="AD44" s="6">
        <f>'3'!M44</f>
        <v>0.57937616781671375</v>
      </c>
      <c r="AE44" s="6">
        <f>'8'!U43</f>
        <v>0.40539220938000148</v>
      </c>
      <c r="AF44" s="6">
        <f t="shared" si="50"/>
        <v>0.52709673608923935</v>
      </c>
      <c r="AG44" s="225">
        <f t="shared" si="51"/>
        <v>0.54060673098371148</v>
      </c>
      <c r="AH44" s="6">
        <f>'1'!AW44</f>
        <v>0.66829560915778363</v>
      </c>
      <c r="AI44" s="6">
        <f>'1'!AY44</f>
        <v>0.73410902232469333</v>
      </c>
      <c r="AJ44" s="6">
        <f>'2'!AW44</f>
        <v>0.1654802817855513</v>
      </c>
      <c r="AK44" s="6">
        <f>'2'!AY44</f>
        <v>0.23785831077222055</v>
      </c>
      <c r="AL44" s="6">
        <f>'3'!P44</f>
        <v>0.63752837993103917</v>
      </c>
      <c r="AM44" s="6">
        <f>'8'!Z43</f>
        <v>0.43874195116582509</v>
      </c>
      <c r="AN44" s="6">
        <f t="shared" si="52"/>
        <v>0.53684108733227509</v>
      </c>
      <c r="AO44" s="225">
        <f t="shared" si="53"/>
        <v>0.55724157286432396</v>
      </c>
      <c r="AP44" s="6">
        <f>'1'!BG44</f>
        <v>0.70165552968660339</v>
      </c>
      <c r="AQ44" s="6">
        <f>'1'!BI44</f>
        <v>0.76073185786639441</v>
      </c>
      <c r="AR44" s="6">
        <f>'2'!BG44</f>
        <v>0.33751100809668172</v>
      </c>
      <c r="AS44" s="6">
        <f>'2'!BI44</f>
        <v>0.47216423391883044</v>
      </c>
      <c r="AT44" s="6">
        <f>'3'!S44</f>
        <v>0.61465864073501097</v>
      </c>
      <c r="AU44" s="6">
        <f>'8'!AE43</f>
        <v>0.55047870355987372</v>
      </c>
      <c r="AV44" s="6">
        <f t="shared" si="54"/>
        <v>0.58508927410895528</v>
      </c>
      <c r="AW44" s="225">
        <f t="shared" si="55"/>
        <v>0.61036986232712853</v>
      </c>
      <c r="AX44" s="6">
        <f>'1'!BQ44</f>
        <v>0.84025120553086796</v>
      </c>
      <c r="AY44" s="6">
        <f>'1'!BS44</f>
        <v>0.86408672932666075</v>
      </c>
      <c r="AZ44" s="6">
        <f>'2'!BQ44</f>
        <v>0.34061618802172217</v>
      </c>
      <c r="BA44" s="6">
        <f>'2'!BS44</f>
        <v>0.4756645151672319</v>
      </c>
      <c r="BB44" s="6">
        <f>'3'!V44</f>
        <v>0.60081239685798105</v>
      </c>
      <c r="BC44" s="6">
        <f>'8'!AJ43</f>
        <v>0.52574558627636558</v>
      </c>
      <c r="BD44" s="6">
        <f t="shared" si="56"/>
        <v>0.60016049453444797</v>
      </c>
      <c r="BE44" s="225">
        <f t="shared" si="57"/>
        <v>0.61843243200815745</v>
      </c>
      <c r="BF44" s="6">
        <f>'1'!CA44</f>
        <v>0.72580130065789317</v>
      </c>
      <c r="BG44" s="6">
        <f>'1'!CC44</f>
        <v>0.77955313699410134</v>
      </c>
      <c r="BH44" s="6">
        <f>'2'!CA44</f>
        <v>0.32847987043549126</v>
      </c>
      <c r="BI44" s="6">
        <f>'2'!CC44</f>
        <v>0.46186805656558633</v>
      </c>
      <c r="BJ44" s="6">
        <f>'3'!Y44</f>
        <v>0.55632650907555958</v>
      </c>
      <c r="BK44" s="6">
        <f>'8'!AO43</f>
        <v>0.52221801781696797</v>
      </c>
      <c r="BL44" s="6">
        <f t="shared" si="58"/>
        <v>0.557204256150442</v>
      </c>
      <c r="BM44" s="225">
        <f t="shared" si="59"/>
        <v>0.58129344203069322</v>
      </c>
      <c r="BN44" s="6">
        <f>'1'!CK44</f>
        <v>0.68671223868476738</v>
      </c>
      <c r="BO44" s="6">
        <f>'1'!CM44</f>
        <v>0.74889713090404808</v>
      </c>
      <c r="BP44" s="6">
        <f>'2'!CK44</f>
        <v>0.17913042881448044</v>
      </c>
      <c r="BQ44" s="6">
        <f>'2'!CM44</f>
        <v>0.26012293599327252</v>
      </c>
      <c r="BR44" s="6">
        <f>'3'!AB44</f>
        <v>0.49384737876917417</v>
      </c>
      <c r="BS44" s="6">
        <f>'8'!AT43</f>
        <v>0.52672999261931996</v>
      </c>
      <c r="BT44" s="6">
        <f t="shared" si="60"/>
        <v>0.51081343991186712</v>
      </c>
      <c r="BU44" s="225">
        <f t="shared" si="61"/>
        <v>0.53134966907360248</v>
      </c>
      <c r="BV44" s="6">
        <f>'1'!CU44</f>
        <v>0.85209933695947659</v>
      </c>
      <c r="BW44" s="6">
        <f>'1'!CW44</f>
        <v>0.87242925635014379</v>
      </c>
      <c r="BX44" s="6">
        <f>'2'!CU44</f>
        <v>0.19421830318377828</v>
      </c>
      <c r="BY44" s="6">
        <f>'2'!CW44</f>
        <v>0.28382060384889873</v>
      </c>
      <c r="BZ44" s="6">
        <f>'3'!AE44</f>
        <v>0.7728041842579404</v>
      </c>
      <c r="CA44" s="6">
        <f>'8'!AY43</f>
        <v>0.57159211910516339</v>
      </c>
      <c r="CB44" s="6">
        <f t="shared" si="62"/>
        <v>0.67044100714499832</v>
      </c>
      <c r="CC44" s="225">
        <f t="shared" si="63"/>
        <v>0.68346722108964375</v>
      </c>
      <c r="CD44" s="6">
        <f>'1'!DE44</f>
        <v>0.87109816867011258</v>
      </c>
      <c r="CE44" s="6">
        <f>'1'!DG44</f>
        <v>0.88565796810389052</v>
      </c>
      <c r="CF44" s="6">
        <f>'2'!DE44</f>
        <v>0.41921444936369168</v>
      </c>
      <c r="CG44" s="6">
        <f>'2'!DG44</f>
        <v>0.55815781996550595</v>
      </c>
      <c r="CH44" s="6">
        <f>'3'!AH44</f>
        <v>0.57986643672340821</v>
      </c>
      <c r="CI44" s="6">
        <f>'8'!BD43</f>
        <v>0.55491030727305057</v>
      </c>
      <c r="CJ44" s="6">
        <f t="shared" si="64"/>
        <v>0.61456074554167017</v>
      </c>
      <c r="CK44" s="225">
        <f t="shared" si="65"/>
        <v>0.6313670424886072</v>
      </c>
    </row>
    <row r="45" spans="1:89" x14ac:dyDescent="0.2">
      <c r="A45" s="1">
        <v>2020</v>
      </c>
      <c r="B45" s="6">
        <f>'1'!I45</f>
        <v>0.78623790908371116</v>
      </c>
      <c r="C45" s="6">
        <f>'1'!K45</f>
        <v>0.82511320129621024</v>
      </c>
      <c r="D45" s="6">
        <f>'2'!I45</f>
        <v>0.33019593199998781</v>
      </c>
      <c r="E45" s="6">
        <f>'2'!K45</f>
        <v>0.46383794600944739</v>
      </c>
      <c r="F45" s="6">
        <f>'3'!D45</f>
        <v>0.76556955930798631</v>
      </c>
      <c r="G45" s="6">
        <f>'8'!F44</f>
        <v>0.53713756457198636</v>
      </c>
      <c r="H45" s="6">
        <f t="shared" si="44"/>
        <v>0.65763626811153153</v>
      </c>
      <c r="I45" s="225">
        <f t="shared" si="45"/>
        <v>0.67877552795497731</v>
      </c>
      <c r="J45" s="6">
        <f>'1'!S45</f>
        <v>0.70363993827725979</v>
      </c>
      <c r="K45" s="6">
        <f>'1'!U45</f>
        <v>0.76229259885626033</v>
      </c>
      <c r="L45" s="6">
        <f>'2'!S45</f>
        <v>0.57986926598132671</v>
      </c>
      <c r="M45" s="6">
        <f>'2'!U45</f>
        <v>0.69838007154152604</v>
      </c>
      <c r="N45" s="6">
        <f>'3'!G45</f>
        <v>0.77237507666119154</v>
      </c>
      <c r="O45" s="6">
        <f>'8'!K44</f>
        <v>0.50727307764021434</v>
      </c>
      <c r="P45" s="6">
        <f t="shared" si="46"/>
        <v>0.6598468682101255</v>
      </c>
      <c r="Q45" s="225">
        <f t="shared" si="47"/>
        <v>0.68342848088194552</v>
      </c>
      <c r="R45" s="6">
        <f>'1'!AC45</f>
        <v>0.6695247982495105</v>
      </c>
      <c r="S45" s="6">
        <f>'1'!AE45</f>
        <v>0.73510312223524743</v>
      </c>
      <c r="T45" s="6">
        <f>'2'!AC45</f>
        <v>0.23506302393667938</v>
      </c>
      <c r="U45" s="6">
        <f>'2'!AE45</f>
        <v>0.34369629932005147</v>
      </c>
      <c r="V45" s="6">
        <f>'3'!J45</f>
        <v>0.70414353434829935</v>
      </c>
      <c r="W45" s="6">
        <f>'8'!P44</f>
        <v>0.51089151668435706</v>
      </c>
      <c r="X45" s="6">
        <f t="shared" si="48"/>
        <v>0.59233613078819691</v>
      </c>
      <c r="Y45" s="225">
        <f t="shared" si="49"/>
        <v>0.61631512312368153</v>
      </c>
      <c r="Z45" s="6">
        <f>'1'!AM45</f>
        <v>0.80329176144054415</v>
      </c>
      <c r="AA45" s="6">
        <f>'1'!AO45</f>
        <v>0.83758938649651926</v>
      </c>
      <c r="AB45" s="6">
        <f>'2'!AM45</f>
        <v>0.15576027786403007</v>
      </c>
      <c r="AC45" s="6">
        <f>'2'!AO45</f>
        <v>0.22149251073027709</v>
      </c>
      <c r="AD45" s="6">
        <f>'3'!M45</f>
        <v>0.72437849283262046</v>
      </c>
      <c r="AE45" s="6">
        <f>'8'!U44</f>
        <v>0.42505503244832543</v>
      </c>
      <c r="AF45" s="6">
        <f t="shared" si="50"/>
        <v>0.59350228694205764</v>
      </c>
      <c r="AG45" s="225">
        <f t="shared" si="51"/>
        <v>0.60693503523987746</v>
      </c>
      <c r="AH45" s="6">
        <f>'1'!AW45</f>
        <v>0.67992522659119548</v>
      </c>
      <c r="AI45" s="6">
        <f>'1'!AY45</f>
        <v>0.74347366298173301</v>
      </c>
      <c r="AJ45" s="6">
        <f>'2'!AW45</f>
        <v>0.1697331591328389</v>
      </c>
      <c r="AK45" s="6">
        <f>'2'!AY45</f>
        <v>0.24488287990573615</v>
      </c>
      <c r="AL45" s="6">
        <f>'3'!P45</f>
        <v>0.72655244029571009</v>
      </c>
      <c r="AM45" s="6">
        <f>'8'!Z44</f>
        <v>0.44745590391073203</v>
      </c>
      <c r="AN45" s="6">
        <f t="shared" si="52"/>
        <v>0.57781610852302667</v>
      </c>
      <c r="AO45" s="225">
        <f t="shared" si="53"/>
        <v>0.59804076787842386</v>
      </c>
      <c r="AP45" s="6">
        <f>'1'!BG45</f>
        <v>0.70182055454336045</v>
      </c>
      <c r="AQ45" s="6">
        <f>'1'!BI45</f>
        <v>0.76086174651320004</v>
      </c>
      <c r="AR45" s="6">
        <f>'2'!BG45</f>
        <v>0.35068005901496752</v>
      </c>
      <c r="AS45" s="6">
        <f>'2'!BI45</f>
        <v>0.48687252322591384</v>
      </c>
      <c r="AT45" s="6">
        <f>'3'!S45</f>
        <v>0.81050854089390967</v>
      </c>
      <c r="AU45" s="6">
        <f>'8'!AE44</f>
        <v>0.51897948621408496</v>
      </c>
      <c r="AV45" s="6">
        <f t="shared" si="54"/>
        <v>0.6553293790319582</v>
      </c>
      <c r="AW45" s="225">
        <f t="shared" si="55"/>
        <v>0.68075686384702083</v>
      </c>
      <c r="AX45" s="6">
        <f>'1'!BQ45</f>
        <v>0.82180009435032553</v>
      </c>
      <c r="AY45" s="6">
        <f>'1'!BS45</f>
        <v>0.85094953155587594</v>
      </c>
      <c r="AZ45" s="6">
        <f>'2'!BQ45</f>
        <v>0.34847781737109002</v>
      </c>
      <c r="BA45" s="6">
        <f>'2'!BS45</f>
        <v>0.48443749284741422</v>
      </c>
      <c r="BB45" s="6">
        <f>'3'!V45</f>
        <v>0.75395349873837203</v>
      </c>
      <c r="BC45" s="6">
        <f>'8'!AJ44</f>
        <v>0.5382009447735262</v>
      </c>
      <c r="BD45" s="6">
        <f t="shared" si="56"/>
        <v>0.6622494835345808</v>
      </c>
      <c r="BE45" s="225">
        <f t="shared" si="57"/>
        <v>0.68167533852332329</v>
      </c>
      <c r="BF45" s="6">
        <f>'1'!CA45</f>
        <v>0.71616464880193476</v>
      </c>
      <c r="BG45" s="6">
        <f>'1'!CC45</f>
        <v>0.77208547478802436</v>
      </c>
      <c r="BH45" s="6">
        <f>'2'!CA45</f>
        <v>0.32601004910294235</v>
      </c>
      <c r="BI45" s="6">
        <f>'2'!CC45</f>
        <v>0.45902167872987376</v>
      </c>
      <c r="BJ45" s="6">
        <f>'3'!Y45</f>
        <v>0.71042634022794426</v>
      </c>
      <c r="BK45" s="6">
        <f>'8'!AO44</f>
        <v>0.58207265435252598</v>
      </c>
      <c r="BL45" s="6">
        <f t="shared" si="58"/>
        <v>0.63462626706761671</v>
      </c>
      <c r="BM45" s="225">
        <f t="shared" si="59"/>
        <v>0.65911159522752771</v>
      </c>
      <c r="BN45" s="6">
        <f>'1'!CK45</f>
        <v>0.66552644075542156</v>
      </c>
      <c r="BO45" s="6">
        <f>'1'!CM45</f>
        <v>0.73186571243007104</v>
      </c>
      <c r="BP45" s="6">
        <f>'2'!CK45</f>
        <v>9.8603840442595389E-2</v>
      </c>
      <c r="BQ45" s="6">
        <f>'2'!CM45</f>
        <v>0.11518564403158246</v>
      </c>
      <c r="BR45" s="6">
        <f>'3'!AB45</f>
        <v>0.80286762608186324</v>
      </c>
      <c r="BS45" s="6">
        <f>'8'!AT44</f>
        <v>0.56052323454232722</v>
      </c>
      <c r="BT45" s="6">
        <f t="shared" si="60"/>
        <v>0.63226969299078739</v>
      </c>
      <c r="BU45" s="225">
        <f t="shared" si="61"/>
        <v>0.64719572768461597</v>
      </c>
      <c r="BV45" s="6">
        <f>'1'!CU45</f>
        <v>0.83705104275754127</v>
      </c>
      <c r="BW45" s="6">
        <f>'1'!CW45</f>
        <v>0.8618209965419894</v>
      </c>
      <c r="BX45" s="6">
        <f>'2'!CU45</f>
        <v>0.18119623074465757</v>
      </c>
      <c r="BY45" s="6">
        <f>'2'!CW45</f>
        <v>0.26342260380823884</v>
      </c>
      <c r="BZ45" s="6">
        <f>'3'!AE45</f>
        <v>0.84221542141550576</v>
      </c>
      <c r="CA45" s="6">
        <f>'8'!AY44</f>
        <v>0.5589200421918985</v>
      </c>
      <c r="CB45" s="6">
        <f t="shared" si="62"/>
        <v>0.69009201284974586</v>
      </c>
      <c r="CC45" s="225">
        <f t="shared" si="63"/>
        <v>0.70326864091299357</v>
      </c>
      <c r="CD45" s="6">
        <f>'1'!DE45</f>
        <v>0.87093294078523864</v>
      </c>
      <c r="CE45" s="6">
        <f>'1'!DG45</f>
        <v>0.8855436998142997</v>
      </c>
      <c r="CF45" s="6">
        <f>'2'!DE45</f>
        <v>0.43345865422022822</v>
      </c>
      <c r="CG45" s="6">
        <f>'2'!DG45</f>
        <v>0.57198092419134283</v>
      </c>
      <c r="CH45" s="6">
        <f>'3'!AH45</f>
        <v>0.72529237629938426</v>
      </c>
      <c r="CI45" s="6">
        <f>'8'!BD44</f>
        <v>0.56427144942111218</v>
      </c>
      <c r="CJ45" s="6">
        <f t="shared" si="64"/>
        <v>0.67693083892515793</v>
      </c>
      <c r="CK45" s="225">
        <f t="shared" si="65"/>
        <v>0.69370521772808158</v>
      </c>
    </row>
    <row r="46" spans="1:89" x14ac:dyDescent="0.2">
      <c r="A46" s="1">
        <v>2021</v>
      </c>
      <c r="B46" s="6">
        <f>'1'!I46</f>
        <v>0.81293330656835328</v>
      </c>
      <c r="C46" s="6">
        <f>'1'!K46</f>
        <v>0.84457216697142157</v>
      </c>
      <c r="D46" s="6">
        <f>'2'!I46</f>
        <v>0.3808663871043686</v>
      </c>
      <c r="E46" s="6">
        <f>'2'!K46</f>
        <v>0.5193034968118555</v>
      </c>
      <c r="F46" s="6">
        <f>'3'!D46</f>
        <v>0.69404155562880809</v>
      </c>
      <c r="G46" s="6">
        <f>'8'!F45</f>
        <v>0.51890912026484448</v>
      </c>
      <c r="H46" s="6">
        <f t="shared" si="44"/>
        <v>0.63396265835508403</v>
      </c>
      <c r="I46" s="225">
        <f t="shared" si="45"/>
        <v>0.65413414140644643</v>
      </c>
      <c r="J46" s="6">
        <f>'1'!S46</f>
        <v>0.72877860466848809</v>
      </c>
      <c r="K46" s="6">
        <f>'1'!U46</f>
        <v>0.78184867902400468</v>
      </c>
      <c r="L46" s="6">
        <f>'2'!S46</f>
        <v>0.69381818734457679</v>
      </c>
      <c r="M46" s="6">
        <f>'2'!U46</f>
        <v>0.78129848025820292</v>
      </c>
      <c r="N46" s="6">
        <f>'3'!G46</f>
        <v>0.62642444680448039</v>
      </c>
      <c r="O46" s="6">
        <f>'8'!K45</f>
        <v>0.51727056774110314</v>
      </c>
      <c r="P46" s="6">
        <f t="shared" si="46"/>
        <v>0.62088848871227842</v>
      </c>
      <c r="Q46" s="225">
        <f t="shared" si="47"/>
        <v>0.64025053287474432</v>
      </c>
      <c r="R46" s="6">
        <f>'1'!AC46</f>
        <v>0.70657154286068047</v>
      </c>
      <c r="S46" s="6">
        <f>'1'!AE46</f>
        <v>0.76459370094665602</v>
      </c>
      <c r="T46" s="6">
        <f>'2'!AC46</f>
        <v>0.23932606347288196</v>
      </c>
      <c r="U46" s="6">
        <f>'2'!AE46</f>
        <v>0.3496191854729363</v>
      </c>
      <c r="V46" s="6">
        <f>'3'!J46</f>
        <v>0.69036945548100415</v>
      </c>
      <c r="W46" s="6">
        <f>'8'!P45</f>
        <v>0.51846552815899161</v>
      </c>
      <c r="X46" s="6">
        <f t="shared" si="48"/>
        <v>0.59693435555952346</v>
      </c>
      <c r="Y46" s="225">
        <f t="shared" si="49"/>
        <v>0.61956809937672397</v>
      </c>
      <c r="Z46" s="6">
        <f>'1'!AM46</f>
        <v>0.83301205684969348</v>
      </c>
      <c r="AA46" s="6">
        <f>'1'!AO46</f>
        <v>0.85895375566553822</v>
      </c>
      <c r="AB46" s="6">
        <f>'2'!AM46</f>
        <v>0.16107520283678745</v>
      </c>
      <c r="AC46" s="6">
        <f>'2'!AO46</f>
        <v>0.23049585088568372</v>
      </c>
      <c r="AD46" s="6">
        <f>'3'!M46</f>
        <v>0.66665508898620707</v>
      </c>
      <c r="AE46" s="6">
        <f>'8'!U45</f>
        <v>0.39510092492391768</v>
      </c>
      <c r="AF46" s="6">
        <f t="shared" si="50"/>
        <v>0.56790224472527551</v>
      </c>
      <c r="AG46" s="225">
        <f t="shared" si="51"/>
        <v>0.58003264929333409</v>
      </c>
      <c r="AH46" s="6">
        <f>'1'!AW46</f>
        <v>0.69221358561010327</v>
      </c>
      <c r="AI46" s="6">
        <f>'1'!AY46</f>
        <v>0.75327096796627346</v>
      </c>
      <c r="AJ46" s="6">
        <f>'2'!AW46</f>
        <v>0.20312443499647886</v>
      </c>
      <c r="AK46" s="6">
        <f>'2'!AY46</f>
        <v>0.29738781737960102</v>
      </c>
      <c r="AL46" s="6">
        <f>'3'!P46</f>
        <v>0.71585066395379116</v>
      </c>
      <c r="AM46" s="6">
        <f>'8'!Z45</f>
        <v>0.45688962962420998</v>
      </c>
      <c r="AN46" s="6">
        <f t="shared" si="52"/>
        <v>0.58216231509044802</v>
      </c>
      <c r="AO46" s="225">
        <f t="shared" si="53"/>
        <v>0.6038001297999942</v>
      </c>
      <c r="AP46" s="6">
        <f>'1'!BG46</f>
        <v>0.75139027914203904</v>
      </c>
      <c r="AQ46" s="6">
        <f>'1'!BI46</f>
        <v>0.79910658885827046</v>
      </c>
      <c r="AR46" s="6">
        <f>'2'!BG46</f>
        <v>0.37511272179656158</v>
      </c>
      <c r="AS46" s="6">
        <f>'2'!BI46</f>
        <v>0.51325381952519311</v>
      </c>
      <c r="AT46" s="6">
        <f>'3'!S46</f>
        <v>0.75992078189912105</v>
      </c>
      <c r="AU46" s="6">
        <f>'8'!AE45</f>
        <v>0.52066809641958223</v>
      </c>
      <c r="AV46" s="6">
        <f t="shared" si="54"/>
        <v>0.64795806969358705</v>
      </c>
      <c r="AW46" s="225">
        <f t="shared" si="55"/>
        <v>0.67131544140969646</v>
      </c>
      <c r="AX46" s="6">
        <f>'1'!BQ46</f>
        <v>0.84062264984038793</v>
      </c>
      <c r="AY46" s="6">
        <f>'1'!BS46</f>
        <v>0.86434936962636877</v>
      </c>
      <c r="AZ46" s="6">
        <f>'2'!BQ46</f>
        <v>0.35874522326067881</v>
      </c>
      <c r="BA46" s="6">
        <f>'2'!BS46</f>
        <v>0.49570796571267017</v>
      </c>
      <c r="BB46" s="6">
        <f>'3'!V46</f>
        <v>0.68660276277388244</v>
      </c>
      <c r="BC46" s="6">
        <f>'8'!AJ45</f>
        <v>0.50432295713514741</v>
      </c>
      <c r="BD46" s="6">
        <f t="shared" si="56"/>
        <v>0.62993704454424271</v>
      </c>
      <c r="BE46" s="225">
        <f t="shared" si="57"/>
        <v>0.64837866274663791</v>
      </c>
      <c r="BF46" s="6">
        <f>'1'!CA46</f>
        <v>0.74641267553527113</v>
      </c>
      <c r="BG46" s="6">
        <f>'1'!CC46</f>
        <v>0.79533394198639684</v>
      </c>
      <c r="BH46" s="6">
        <f>'2'!CA46</f>
        <v>0.33697439237901722</v>
      </c>
      <c r="BI46" s="6">
        <f>'2'!CC46</f>
        <v>0.47155729440258837</v>
      </c>
      <c r="BJ46" s="6">
        <f>'3'!Y46</f>
        <v>0.67406254397073306</v>
      </c>
      <c r="BK46" s="6">
        <f>'8'!AO45</f>
        <v>0.5257731359538298</v>
      </c>
      <c r="BL46" s="6">
        <f t="shared" si="58"/>
        <v>0.61033693271939815</v>
      </c>
      <c r="BM46" s="225">
        <f t="shared" si="59"/>
        <v>0.63357947621198041</v>
      </c>
      <c r="BN46" s="6">
        <f>'1'!CK46</f>
        <v>0.68442678124824807</v>
      </c>
      <c r="BO46" s="6">
        <f>'1'!CM46</f>
        <v>0.74707423564937714</v>
      </c>
      <c r="BP46" s="6">
        <f>'2'!CK46</f>
        <v>0.19274939663328663</v>
      </c>
      <c r="BQ46" s="6">
        <f>'2'!CM46</f>
        <v>0.28155359407425784</v>
      </c>
      <c r="BR46" s="6">
        <f>'3'!AB46</f>
        <v>0.61858652698806349</v>
      </c>
      <c r="BS46" s="6">
        <f>'8'!AT45</f>
        <v>0.52119914792361044</v>
      </c>
      <c r="BT46" s="6">
        <f t="shared" si="60"/>
        <v>0.55995465108528686</v>
      </c>
      <c r="BU46" s="225">
        <f t="shared" si="61"/>
        <v>0.58136456170960971</v>
      </c>
      <c r="BV46" s="6">
        <f>'1'!CU46</f>
        <v>0.84283301749136208</v>
      </c>
      <c r="BW46" s="6">
        <f>'1'!CW46</f>
        <v>0.86591079625640399</v>
      </c>
      <c r="BX46" s="6">
        <f>'2'!CU46</f>
        <v>0.18270175842803213</v>
      </c>
      <c r="BY46" s="6">
        <f>'2'!CW46</f>
        <v>0.26581613702852641</v>
      </c>
      <c r="BZ46" s="6">
        <f>'3'!AE46</f>
        <v>0.73914861532390286</v>
      </c>
      <c r="CA46" s="6">
        <f>'8'!AY45</f>
        <v>0.55799011330490444</v>
      </c>
      <c r="CB46" s="6">
        <f t="shared" si="62"/>
        <v>0.64989325946210807</v>
      </c>
      <c r="CC46" s="225">
        <f t="shared" si="63"/>
        <v>0.6628202530751659</v>
      </c>
      <c r="CD46" s="6">
        <f>'1'!DE46</f>
        <v>0.89596146062642534</v>
      </c>
      <c r="CE46" s="6">
        <f>'1'!DG46</f>
        <v>0.90270049064969649</v>
      </c>
      <c r="CF46" s="6">
        <f>'2'!DE46</f>
        <v>0.52458252924702398</v>
      </c>
      <c r="CG46" s="6">
        <f>'2'!DG46</f>
        <v>0.65367783901802257</v>
      </c>
      <c r="CH46" s="6">
        <f>'3'!AH46</f>
        <v>0.64892274407207307</v>
      </c>
      <c r="CI46" s="6">
        <f>'8'!BD45</f>
        <v>0.55349585782879807</v>
      </c>
      <c r="CJ46" s="6">
        <f t="shared" si="64"/>
        <v>0.65726840002745612</v>
      </c>
      <c r="CK46" s="225">
        <f t="shared" si="65"/>
        <v>0.67152573700921026</v>
      </c>
    </row>
    <row r="47" spans="1:89" x14ac:dyDescent="0.2">
      <c r="A47" s="1">
        <v>2022</v>
      </c>
      <c r="B47" s="6">
        <f>'1'!I47</f>
        <v>0.82832367636451854</v>
      </c>
      <c r="C47" s="6">
        <f>'1'!K47</f>
        <v>0.85561479372885596</v>
      </c>
      <c r="D47" s="6">
        <f>'2'!I47</f>
        <v>0.43056498032181045</v>
      </c>
      <c r="E47" s="6">
        <f>'2'!K47</f>
        <v>0.56919809059682491</v>
      </c>
      <c r="F47" s="6">
        <f>'3'!D47</f>
        <v>0.61093206241847442</v>
      </c>
      <c r="G47" s="6">
        <f>'8'!F46</f>
        <v>0.5303793737363568</v>
      </c>
      <c r="H47" s="6">
        <f t="shared" si="44"/>
        <v>0.61220787039338154</v>
      </c>
      <c r="I47" s="225">
        <f t="shared" si="45"/>
        <v>0.63152940489375053</v>
      </c>
      <c r="J47" s="6">
        <f>'1'!S47</f>
        <v>0.72561883603201227</v>
      </c>
      <c r="K47" s="6">
        <f>'1'!U47</f>
        <v>0.7794122764984952</v>
      </c>
      <c r="L47" s="6">
        <f>'2'!S47</f>
        <v>0.82192086741816173</v>
      </c>
      <c r="M47" s="6">
        <f>'2'!U47</f>
        <v>0.86274502997528191</v>
      </c>
      <c r="N47" s="6">
        <f>'3'!G47</f>
        <v>0.59581144092217786</v>
      </c>
      <c r="O47" s="6">
        <f>'8'!K46</f>
        <v>0.50379780835758681</v>
      </c>
      <c r="P47" s="6">
        <f t="shared" si="46"/>
        <v>0.6167797728243658</v>
      </c>
      <c r="Q47" s="225">
        <f t="shared" si="47"/>
        <v>0.63162087717337445</v>
      </c>
      <c r="R47" s="6">
        <f>'1'!AC47</f>
        <v>0.70579223024890425</v>
      </c>
      <c r="S47" s="6">
        <f>'1'!AE47</f>
        <v>0.76398253106932357</v>
      </c>
      <c r="T47" s="6">
        <f>'2'!AC47</f>
        <v>0.261603660102942</v>
      </c>
      <c r="U47" s="6">
        <f>'2'!AE47</f>
        <v>0.37966661831762738</v>
      </c>
      <c r="V47" s="6">
        <f>'3'!J47</f>
        <v>0.67911886484495931</v>
      </c>
      <c r="W47" s="6">
        <f>'8'!P46</f>
        <v>0.51368460271704486</v>
      </c>
      <c r="X47" s="6">
        <f t="shared" si="48"/>
        <v>0.59307173881317232</v>
      </c>
      <c r="Y47" s="225">
        <f t="shared" si="49"/>
        <v>0.61651609479872471</v>
      </c>
      <c r="Z47" s="6">
        <f>'1'!AM47</f>
        <v>0.82040009235989464</v>
      </c>
      <c r="AA47" s="6">
        <f>'1'!AO47</f>
        <v>0.8499453898601026</v>
      </c>
      <c r="AB47" s="6">
        <f>'2'!AM47</f>
        <v>0.16814982648322455</v>
      </c>
      <c r="AC47" s="6">
        <f>'2'!AO47</f>
        <v>0.24227711850986366</v>
      </c>
      <c r="AD47" s="6">
        <f>'3'!M47</f>
        <v>0.5306778889329109</v>
      </c>
      <c r="AE47" s="6">
        <f>'8'!U46</f>
        <v>0.36839824949949795</v>
      </c>
      <c r="AF47" s="6">
        <f t="shared" si="50"/>
        <v>0.50368563154331514</v>
      </c>
      <c r="AG47" s="225">
        <f t="shared" si="51"/>
        <v>0.51700742024602064</v>
      </c>
      <c r="AH47" s="6">
        <f>'1'!AW47</f>
        <v>0.67641988885896698</v>
      </c>
      <c r="AI47" s="6">
        <f>'1'!AY47</f>
        <v>0.74066057999488577</v>
      </c>
      <c r="AJ47" s="6">
        <f>'2'!AW47</f>
        <v>0.19880548467926606</v>
      </c>
      <c r="AK47" s="6">
        <f>'2'!AY47</f>
        <v>0.29084627431324334</v>
      </c>
      <c r="AL47" s="6">
        <f>'3'!P47</f>
        <v>0.57220762419415583</v>
      </c>
      <c r="AM47" s="6">
        <f>'8'!Z46</f>
        <v>0.42986458916878806</v>
      </c>
      <c r="AN47" s="6">
        <f t="shared" si="52"/>
        <v>0.51300695266801877</v>
      </c>
      <c r="AO47" s="225">
        <f t="shared" si="53"/>
        <v>0.53505916985860025</v>
      </c>
      <c r="AP47" s="6">
        <f>'1'!BG47</f>
        <v>0.75979463107860634</v>
      </c>
      <c r="AQ47" s="6">
        <f>'1'!BI47</f>
        <v>0.80544315957900348</v>
      </c>
      <c r="AR47" s="6">
        <f>'2'!BG47</f>
        <v>0.38493894425800096</v>
      </c>
      <c r="AS47" s="6">
        <f>'2'!BI47</f>
        <v>0.52354952292407886</v>
      </c>
      <c r="AT47" s="6">
        <f>'3'!S47</f>
        <v>0.73704801592450953</v>
      </c>
      <c r="AU47" s="6">
        <f>'8'!AE46</f>
        <v>0.55660004866229629</v>
      </c>
      <c r="AV47" s="6">
        <f t="shared" si="54"/>
        <v>0.65225204161001404</v>
      </c>
      <c r="AW47" s="225">
        <f t="shared" si="55"/>
        <v>0.67524280517670121</v>
      </c>
      <c r="AX47" s="6">
        <f>'1'!BQ47</f>
        <v>0.86925007299549584</v>
      </c>
      <c r="AY47" s="6">
        <f>'1'!BS47</f>
        <v>0.88437909067725617</v>
      </c>
      <c r="AZ47" s="6">
        <f>'2'!BQ47</f>
        <v>0.36745493061507706</v>
      </c>
      <c r="BA47" s="6">
        <f>'2'!BS47</f>
        <v>0.50510763716956941</v>
      </c>
      <c r="BB47" s="6">
        <f>'3'!V47</f>
        <v>0.5703662502973067</v>
      </c>
      <c r="BC47" s="6">
        <f>'8'!AJ46</f>
        <v>0.52210709782586484</v>
      </c>
      <c r="BD47" s="6">
        <f t="shared" si="56"/>
        <v>0.59537413712728893</v>
      </c>
      <c r="BE47" s="225">
        <f t="shared" si="57"/>
        <v>0.6121652113190903</v>
      </c>
      <c r="BF47" s="6">
        <f>'1'!CA47</f>
        <v>0.75932244729833787</v>
      </c>
      <c r="BG47" s="6">
        <f>'1'!CC47</f>
        <v>0.8050882517316561</v>
      </c>
      <c r="BH47" s="6">
        <f>'2'!CA47</f>
        <v>0.34848709544926371</v>
      </c>
      <c r="BI47" s="6">
        <f>'2'!CC47</f>
        <v>0.48444777212923112</v>
      </c>
      <c r="BJ47" s="6">
        <f>'3'!Y47</f>
        <v>0.62939707330800609</v>
      </c>
      <c r="BK47" s="6">
        <f>'8'!AO46</f>
        <v>0.55298945905642294</v>
      </c>
      <c r="BL47" s="6">
        <f t="shared" si="58"/>
        <v>0.60436886604472329</v>
      </c>
      <c r="BM47" s="225">
        <f t="shared" si="59"/>
        <v>0.62711809459938361</v>
      </c>
      <c r="BN47" s="6">
        <f>'1'!CK47</f>
        <v>0.70130812131245723</v>
      </c>
      <c r="BO47" s="6">
        <f>'1'!CM47</f>
        <v>0.76045836065677352</v>
      </c>
      <c r="BP47" s="6">
        <f>'2'!CK47</f>
        <v>0.27907516687737521</v>
      </c>
      <c r="BQ47" s="6">
        <f>'2'!CM47</f>
        <v>0.40223587882538092</v>
      </c>
      <c r="BR47" s="6">
        <f>'3'!AB47</f>
        <v>0.55061084993911658</v>
      </c>
      <c r="BS47" s="6">
        <f>'8'!AT46</f>
        <v>0.56298393056077578</v>
      </c>
      <c r="BT47" s="6">
        <f t="shared" si="60"/>
        <v>0.55730866009410829</v>
      </c>
      <c r="BU47" s="225">
        <f t="shared" si="61"/>
        <v>0.58145477915777222</v>
      </c>
      <c r="BV47" s="6">
        <f>'1'!CU47</f>
        <v>0.85429261308850257</v>
      </c>
      <c r="BW47" s="6">
        <f>'1'!CW47</f>
        <v>0.87396570804232843</v>
      </c>
      <c r="BX47" s="6">
        <f>'2'!CU47</f>
        <v>0.22966080533175665</v>
      </c>
      <c r="BY47" s="6">
        <f>'2'!CW47</f>
        <v>0.33610693068602276</v>
      </c>
      <c r="BZ47" s="6">
        <f>'3'!AE47</f>
        <v>0.65579282864230182</v>
      </c>
      <c r="CA47" s="6">
        <f>'8'!AY46</f>
        <v>0.5710414678219089</v>
      </c>
      <c r="CB47" s="6">
        <f t="shared" si="62"/>
        <v>0.62745417495436961</v>
      </c>
      <c r="CC47" s="225">
        <f t="shared" si="63"/>
        <v>0.6420334064805614</v>
      </c>
      <c r="CD47" s="6">
        <f>'1'!DE47</f>
        <v>0.90305910192507211</v>
      </c>
      <c r="CE47" s="6">
        <f>'1'!DG47</f>
        <v>0.90751083374058361</v>
      </c>
      <c r="CF47" s="6">
        <f>'2'!DE47</f>
        <v>0.5735563952404068</v>
      </c>
      <c r="CG47" s="6">
        <f>'2'!DG47</f>
        <v>0.69343870970778065</v>
      </c>
      <c r="CH47" s="6">
        <f>'3'!AH47</f>
        <v>0.59194636276839296</v>
      </c>
      <c r="CI47" s="6">
        <f>'8'!BD46</f>
        <v>0.52003068075580372</v>
      </c>
      <c r="CJ47" s="6">
        <f t="shared" si="64"/>
        <v>0.63075520924315343</v>
      </c>
      <c r="CK47" s="225">
        <f t="shared" si="65"/>
        <v>0.64363378705299312</v>
      </c>
    </row>
    <row r="48" spans="1:89" x14ac:dyDescent="0.2">
      <c r="A48" s="1">
        <v>2023</v>
      </c>
      <c r="B48" s="6">
        <f>'1'!I48</f>
        <v>0.82742465373680107</v>
      </c>
      <c r="C48" s="6">
        <f>'1'!K48</f>
        <v>0.85497320702558555</v>
      </c>
      <c r="D48" s="6">
        <f>'2'!I48</f>
        <v>0.37574281258957948</v>
      </c>
      <c r="E48" s="6">
        <f>'2'!K48</f>
        <v>0.51391926636308827</v>
      </c>
      <c r="F48" s="6">
        <f>'3'!D48</f>
        <v>0.60207198333828282</v>
      </c>
      <c r="G48" s="6">
        <f>'8'!F47</f>
        <v>0.53247141794637676</v>
      </c>
      <c r="H48" s="6">
        <f t="shared" ref="H48" si="66">SUM(0.2*B48,0.1*D48,0.4*F48,0.3*G48)</f>
        <v>0.60362943072554431</v>
      </c>
      <c r="I48" s="225">
        <f t="shared" ref="I48" si="67">SUM(0.2*C48,0.1*E48,0.4*F48,0.3*G48)</f>
        <v>0.62295678676065214</v>
      </c>
      <c r="J48" s="6">
        <f>'1'!S48</f>
        <v>0.73738618345032603</v>
      </c>
      <c r="K48" s="6">
        <f>'1'!U48</f>
        <v>0.78845468329505397</v>
      </c>
      <c r="L48" s="6">
        <f>'2'!S48</f>
        <v>0.53320274334119533</v>
      </c>
      <c r="M48" s="6">
        <f>'2'!U48</f>
        <v>0.66086743056452069</v>
      </c>
      <c r="N48" s="6">
        <f>'3'!G48</f>
        <v>0.54917373998654362</v>
      </c>
      <c r="O48" s="6">
        <f>'8'!K47</f>
        <v>0.52892449352827808</v>
      </c>
      <c r="P48" s="6">
        <f t="shared" ref="P48" si="68">SUM(0.2*J48,0.1*L48,0.4*N48,0.3*O48)</f>
        <v>0.57914435507728568</v>
      </c>
      <c r="Q48" s="225">
        <f t="shared" ref="Q48" si="69">SUM(0.2*K48,0.1*M48,0.4*N48,0.3*O48)</f>
        <v>0.60212452376856374</v>
      </c>
      <c r="R48" s="6">
        <f>'1'!AC48</f>
        <v>0.69492458299649096</v>
      </c>
      <c r="S48" s="6">
        <f>'1'!AE48</f>
        <v>0.75541907071598791</v>
      </c>
      <c r="T48" s="6">
        <f>'2'!AC48</f>
        <v>0.25986947154756795</v>
      </c>
      <c r="U48" s="6">
        <f>'2'!AE48</f>
        <v>0.37738009654418292</v>
      </c>
      <c r="V48" s="6">
        <f>'3'!J48</f>
        <v>0.59488623359555237</v>
      </c>
      <c r="W48" s="6">
        <f>'8'!P47</f>
        <v>0.53940671924237404</v>
      </c>
      <c r="X48" s="6">
        <f t="shared" ref="X48" si="70">SUM(0.2*R48,0.1*T48,0.4*V48,0.3*W48)</f>
        <v>0.56474837296498825</v>
      </c>
      <c r="Y48" s="225">
        <f t="shared" ref="Y48" si="71">SUM(0.2*S48,0.1*U48,0.4*V48,0.3*W48)</f>
        <v>0.58859833300854913</v>
      </c>
      <c r="Z48" s="6">
        <f>'1'!AM48</f>
        <v>0.82307151516504473</v>
      </c>
      <c r="AA48" s="6">
        <f>'1'!AO48</f>
        <v>0.85186054465867256</v>
      </c>
      <c r="AB48" s="6">
        <f>'2'!AM48</f>
        <v>0.16096714919922719</v>
      </c>
      <c r="AC48" s="6">
        <f>'2'!AO48</f>
        <v>0.23031413089349334</v>
      </c>
      <c r="AD48" s="6">
        <f>'3'!M48</f>
        <v>0.53660696103707939</v>
      </c>
      <c r="AE48" s="6">
        <f>'8'!U47</f>
        <v>0.40218501503592397</v>
      </c>
      <c r="AF48" s="6">
        <f t="shared" ref="AF48" si="72">SUM(0.2*Z48,0.1*AB48,0.4*AD48,0.3*AE48)</f>
        <v>0.51600930687854063</v>
      </c>
      <c r="AG48" s="225">
        <f t="shared" ref="AG48" si="73">SUM(0.2*AA48,0.1*AC48,0.4*AD48,0.3*AE48)</f>
        <v>0.52870181094669277</v>
      </c>
      <c r="AH48" s="6">
        <f>'1'!AW48</f>
        <v>0.68169094779130868</v>
      </c>
      <c r="AI48" s="6">
        <f>'1'!AY48</f>
        <v>0.74488757878810474</v>
      </c>
      <c r="AJ48" s="6">
        <f>'2'!AW48</f>
        <v>0.17948654662156599</v>
      </c>
      <c r="AK48" s="6">
        <f>'2'!AY48</f>
        <v>0.2606930340186196</v>
      </c>
      <c r="AL48" s="6">
        <f>'3'!P48</f>
        <v>0.54912358782455617</v>
      </c>
      <c r="AM48" s="6">
        <f>'8'!Z47</f>
        <v>0.43751443859355177</v>
      </c>
      <c r="AN48" s="6">
        <f t="shared" ref="AN48" si="74">SUM(0.2*AH48,0.1*AJ48,0.4*AL48,0.3*AM48)</f>
        <v>0.50519061092830631</v>
      </c>
      <c r="AO48" s="225">
        <f t="shared" ref="AO48" si="75">SUM(0.2*AI48,0.1*AK48,0.4*AL48,0.3*AM48)</f>
        <v>0.52595058586737087</v>
      </c>
      <c r="AP48" s="6">
        <f>'1'!BG48</f>
        <v>0.75296466492757452</v>
      </c>
      <c r="AQ48" s="6">
        <f>'1'!BI48</f>
        <v>0.80029678973444673</v>
      </c>
      <c r="AR48" s="6">
        <f>'2'!BG48</f>
        <v>0.36053715417573728</v>
      </c>
      <c r="AS48" s="6">
        <f>'2'!BI48</f>
        <v>0.49765374564276527</v>
      </c>
      <c r="AT48" s="6">
        <f>'3'!S48</f>
        <v>0.69057691920798314</v>
      </c>
      <c r="AU48" s="6">
        <f>'8'!AE47</f>
        <v>0.53642287034329428</v>
      </c>
      <c r="AV48" s="6">
        <f t="shared" ref="AV48" si="76">SUM(0.2*AP48,0.1*AR48,0.4*AT48,0.3*AU48)</f>
        <v>0.62380427718927023</v>
      </c>
      <c r="AW48" s="225">
        <f t="shared" ref="AW48" si="77">SUM(0.2*AQ48,0.1*AS48,0.4*AT48,0.3*AU48)</f>
        <v>0.64698236129734743</v>
      </c>
      <c r="AX48" s="6">
        <f>'1'!BQ48</f>
        <v>0.86207279854005237</v>
      </c>
      <c r="AY48" s="6">
        <f>'1'!BS48</f>
        <v>0.87939629714250223</v>
      </c>
      <c r="AZ48" s="6">
        <f>'2'!BQ48</f>
        <v>0.35228667810569941</v>
      </c>
      <c r="BA48" s="6">
        <f>'2'!BS48</f>
        <v>0.48864284491753107</v>
      </c>
      <c r="BB48" s="6">
        <f>'3'!V48</f>
        <v>0.57456406482145306</v>
      </c>
      <c r="BC48" s="6">
        <f>'8'!AJ47</f>
        <v>0.535064069190889</v>
      </c>
      <c r="BD48" s="6">
        <f t="shared" ref="BD48" si="78">SUM(0.2*AX48,0.1*AZ48,0.4*BB48,0.3*BC48)</f>
        <v>0.59798807420442834</v>
      </c>
      <c r="BE48" s="225">
        <f t="shared" ref="BE48" si="79">SUM(0.2*AY48,0.1*BA48,0.4*BB48,0.3*BC48)</f>
        <v>0.61508839060610154</v>
      </c>
      <c r="BF48" s="6">
        <f>'1'!CA48</f>
        <v>0.76171363272593495</v>
      </c>
      <c r="BG48" s="6">
        <f>'1'!CC48</f>
        <v>0.8068841982389241</v>
      </c>
      <c r="BH48" s="6">
        <f>'2'!CA48</f>
        <v>0.3176529735263488</v>
      </c>
      <c r="BI48" s="6">
        <f>'2'!CC48</f>
        <v>0.44929052771267319</v>
      </c>
      <c r="BJ48" s="6">
        <f>'3'!Y48</f>
        <v>0.61624982411706752</v>
      </c>
      <c r="BK48" s="6">
        <f>'8'!AO47</f>
        <v>0.57467916363502314</v>
      </c>
      <c r="BL48" s="6">
        <f t="shared" ref="BL48" si="80">SUM(0.2*BF48,0.1*BH48,0.4*BJ48,0.3*BK48)</f>
        <v>0.6030117026351558</v>
      </c>
      <c r="BM48" s="225">
        <f t="shared" ref="BM48" si="81">SUM(0.2*BG48,0.1*BI48,0.4*BJ48,0.3*BK48)</f>
        <v>0.62520957115638609</v>
      </c>
      <c r="BN48" s="6">
        <f>'1'!CK48</f>
        <v>0.70127156851413985</v>
      </c>
      <c r="BO48" s="6">
        <f>'1'!CM48</f>
        <v>0.76042957996141536</v>
      </c>
      <c r="BP48" s="6">
        <f>'2'!CK48</f>
        <v>9.4406909778227716E-2</v>
      </c>
      <c r="BQ48" s="6">
        <f>'2'!CM48</f>
        <v>0.10659617963775553</v>
      </c>
      <c r="BR48" s="6">
        <f>'3'!AB48</f>
        <v>0.47620184178148406</v>
      </c>
      <c r="BS48" s="6">
        <f>'8'!AT47</f>
        <v>0.54065757980561469</v>
      </c>
      <c r="BT48" s="6">
        <f t="shared" ref="BT48" si="82">SUM(0.2*BN48,0.1*BP48,0.4*BR48,0.3*BS48)</f>
        <v>0.50237301533492873</v>
      </c>
      <c r="BU48" s="225">
        <f t="shared" ref="BU48" si="83">SUM(0.2*BO48,0.1*BQ48,0.4*BR48,0.3*BS48)</f>
        <v>0.51542354461033668</v>
      </c>
      <c r="BV48" s="6">
        <f>'1'!CU48</f>
        <v>0.86411205081902331</v>
      </c>
      <c r="BW48" s="6">
        <f>'1'!CW48</f>
        <v>0.88081465881581344</v>
      </c>
      <c r="BX48" s="6">
        <f>'2'!CU48</f>
        <v>0.16488025508463766</v>
      </c>
      <c r="BY48" s="6">
        <f>'2'!CW48</f>
        <v>0.23686067563756028</v>
      </c>
      <c r="BZ48" s="6">
        <f>'3'!AE48</f>
        <v>0.69107864769805349</v>
      </c>
      <c r="CA48" s="6">
        <f>'8'!AY47</f>
        <v>0.57444210409493845</v>
      </c>
      <c r="CB48" s="6">
        <f t="shared" ref="CB48" si="84">SUM(0.2*BV48,0.1*BX48,0.4*BZ48,0.3*CA48)</f>
        <v>0.63807452597997139</v>
      </c>
      <c r="CC48" s="225">
        <f t="shared" ref="CC48" si="85">SUM(0.2*BW48,0.1*BY48,0.4*BZ48,0.3*CA48)</f>
        <v>0.64861308963462161</v>
      </c>
      <c r="CD48" s="6">
        <f>'1'!DE48</f>
        <v>0.91666666666666674</v>
      </c>
      <c r="CE48" s="6">
        <f>'1'!DG48</f>
        <v>0.91666666666666641</v>
      </c>
      <c r="CF48" s="6">
        <f>'2'!DE48</f>
        <v>0.4673454308993546</v>
      </c>
      <c r="CG48" s="6">
        <f>'2'!DG48</f>
        <v>0.6036566097215883</v>
      </c>
      <c r="CH48" s="6">
        <f>'3'!AH48</f>
        <v>0.56473730102025865</v>
      </c>
      <c r="CI48" s="6">
        <f>'8'!BD47</f>
        <v>0.50931129018450705</v>
      </c>
      <c r="CJ48" s="6">
        <f t="shared" ref="CJ48" si="86">SUM(0.2*CD48,0.1*CF48,0.4*CH48,0.3*CI48)</f>
        <v>0.60875618388672437</v>
      </c>
      <c r="CK48" s="225">
        <f t="shared" ref="CK48" si="87">SUM(0.2*CE48,0.1*CG48,0.4*CH48,0.3*CI48)</f>
        <v>0.62238730176894763</v>
      </c>
    </row>
    <row r="49" spans="1:89" x14ac:dyDescent="0.2">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row>
    <row r="50" spans="1:89" x14ac:dyDescent="0.2">
      <c r="B50" s="1" t="s">
        <v>465</v>
      </c>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row>
    <row r="51" spans="1:89" x14ac:dyDescent="0.2">
      <c r="A51" s="1" t="s">
        <v>157</v>
      </c>
      <c r="B51" s="5">
        <f>(POWER(B25/B6, 1/19)-1)*100</f>
        <v>4.5273346936546277</v>
      </c>
      <c r="C51" s="5">
        <f t="shared" ref="C51:BN51" si="88">(POWER(C25/C6, 1/19)-1)*100</f>
        <v>4.0349635692349395</v>
      </c>
      <c r="D51" s="5">
        <f t="shared" si="88"/>
        <v>-9.6475081286850894E-3</v>
      </c>
      <c r="E51" s="5">
        <f t="shared" si="88"/>
        <v>-8.270937066179318E-3</v>
      </c>
      <c r="F51" s="5">
        <f t="shared" si="88"/>
        <v>-1.0627690426877723</v>
      </c>
      <c r="G51" s="5">
        <f t="shared" si="88"/>
        <v>-0.38467356017867216</v>
      </c>
      <c r="H51" s="5">
        <f t="shared" si="88"/>
        <v>-8.3231746663914308E-3</v>
      </c>
      <c r="I51" s="5">
        <f t="shared" si="88"/>
        <v>3.7012786660728381E-2</v>
      </c>
      <c r="J51" s="5">
        <f t="shared" si="88"/>
        <v>8.6539559568390203</v>
      </c>
      <c r="K51" s="5">
        <f t="shared" si="88"/>
        <v>9.7920805910508122</v>
      </c>
      <c r="L51" s="5">
        <f t="shared" si="88"/>
        <v>2.8091540410268623</v>
      </c>
      <c r="M51" s="5">
        <f t="shared" si="88"/>
        <v>2.5596960807003466</v>
      </c>
      <c r="N51" s="5">
        <f t="shared" si="88"/>
        <v>-0.9097763725553043</v>
      </c>
      <c r="O51" s="5">
        <f t="shared" si="88"/>
        <v>1.1093829177482473</v>
      </c>
      <c r="P51" s="5">
        <f t="shared" si="88"/>
        <v>1.152019722129749</v>
      </c>
      <c r="Q51" s="5">
        <f t="shared" si="88"/>
        <v>1.4017754656362236</v>
      </c>
      <c r="R51" s="5">
        <f t="shared" si="88"/>
        <v>4.3168247181400554</v>
      </c>
      <c r="S51" s="5">
        <f t="shared" si="88"/>
        <v>4.0690517085406386</v>
      </c>
      <c r="T51" s="5">
        <f t="shared" si="88"/>
        <v>1.8728681695582505</v>
      </c>
      <c r="U51" s="5">
        <f t="shared" si="88"/>
        <v>2.9074483948368535</v>
      </c>
      <c r="V51" s="5">
        <f t="shared" si="88"/>
        <v>1.2049572614532433</v>
      </c>
      <c r="W51" s="5">
        <f t="shared" si="88"/>
        <v>1.2154435593423552</v>
      </c>
      <c r="X51" s="5">
        <f t="shared" si="88"/>
        <v>1.6678275271206688</v>
      </c>
      <c r="Y51" s="5">
        <f t="shared" si="88"/>
        <v>1.7454103832015955</v>
      </c>
      <c r="Z51" s="5">
        <f t="shared" si="88"/>
        <v>4.1628617725887551</v>
      </c>
      <c r="AA51" s="5">
        <f t="shared" si="88"/>
        <v>3.7085889833081698</v>
      </c>
      <c r="AB51" s="5">
        <f t="shared" si="88"/>
        <v>-0.19602795619410029</v>
      </c>
      <c r="AC51" s="5">
        <f t="shared" si="88"/>
        <v>-0.22455456147129071</v>
      </c>
      <c r="AD51" s="5">
        <f t="shared" si="88"/>
        <v>-0.22942116243587218</v>
      </c>
      <c r="AE51" s="5">
        <f t="shared" si="88"/>
        <v>-0.61156180056786136</v>
      </c>
      <c r="AF51" s="5">
        <f t="shared" si="88"/>
        <v>0.30802313363520462</v>
      </c>
      <c r="AG51" s="5">
        <f t="shared" si="88"/>
        <v>0.33885573150531645</v>
      </c>
      <c r="AH51" s="5">
        <f t="shared" si="88"/>
        <v>7.7770132000778203</v>
      </c>
      <c r="AI51" s="5">
        <f t="shared" si="88"/>
        <v>8.2460048054167281</v>
      </c>
      <c r="AJ51" s="5">
        <f t="shared" si="88"/>
        <v>0.25416646837694845</v>
      </c>
      <c r="AK51" s="5">
        <f t="shared" si="88"/>
        <v>0.25574856904981846</v>
      </c>
      <c r="AL51" s="5">
        <f t="shared" si="88"/>
        <v>2.1319751764840911</v>
      </c>
      <c r="AM51" s="5">
        <f t="shared" si="88"/>
        <v>0.25531052205105542</v>
      </c>
      <c r="AN51" s="5">
        <f t="shared" si="88"/>
        <v>1.9092786242793869</v>
      </c>
      <c r="AO51" s="5">
        <f t="shared" si="88"/>
        <v>2.0226251226651115</v>
      </c>
      <c r="AP51" s="5">
        <f t="shared" si="88"/>
        <v>5.7039334024208133</v>
      </c>
      <c r="AQ51" s="5">
        <f t="shared" si="88"/>
        <v>5.5628093739172435</v>
      </c>
      <c r="AR51" s="5">
        <f t="shared" si="88"/>
        <v>1.2536288157126041</v>
      </c>
      <c r="AS51" s="5">
        <f t="shared" si="88"/>
        <v>1.195397934003517</v>
      </c>
      <c r="AT51" s="5">
        <f t="shared" si="88"/>
        <v>-0.76653321664292839</v>
      </c>
      <c r="AU51" s="5">
        <f t="shared" si="88"/>
        <v>-0.11230550867479261</v>
      </c>
      <c r="AV51" s="5">
        <f t="shared" si="88"/>
        <v>0.28902520146729671</v>
      </c>
      <c r="AW51" s="5">
        <f t="shared" si="88"/>
        <v>0.41008241327351591</v>
      </c>
      <c r="AX51" s="5">
        <f t="shared" si="88"/>
        <v>5.0773652097915178</v>
      </c>
      <c r="AY51" s="5">
        <f t="shared" si="88"/>
        <v>4.4693422213321954</v>
      </c>
      <c r="AZ51" s="5">
        <f t="shared" si="88"/>
        <v>-5.5188964403618535E-2</v>
      </c>
      <c r="BA51" s="5">
        <f t="shared" si="88"/>
        <v>-4.9324317482302149E-2</v>
      </c>
      <c r="BB51" s="5">
        <f t="shared" si="88"/>
        <v>-1.2114781796522256</v>
      </c>
      <c r="BC51" s="5">
        <f t="shared" si="88"/>
        <v>-0.75626500898965388</v>
      </c>
      <c r="BD51" s="5">
        <f t="shared" si="88"/>
        <v>-0.17680545037974671</v>
      </c>
      <c r="BE51" s="5">
        <f t="shared" si="88"/>
        <v>-0.13704321968203148</v>
      </c>
      <c r="BF51" s="5">
        <f t="shared" si="88"/>
        <v>4.9354934701365316</v>
      </c>
      <c r="BG51" s="5">
        <f t="shared" si="88"/>
        <v>4.5762483550471522</v>
      </c>
      <c r="BH51" s="5">
        <f t="shared" si="88"/>
        <v>-0.61760171117508644</v>
      </c>
      <c r="BI51" s="5">
        <f t="shared" si="88"/>
        <v>-0.53491274801521493</v>
      </c>
      <c r="BJ51" s="5">
        <f t="shared" si="88"/>
        <v>-1.0329485299742758</v>
      </c>
      <c r="BK51" s="5">
        <f t="shared" si="88"/>
        <v>-0.53188125392775731</v>
      </c>
      <c r="BL51" s="5">
        <f t="shared" si="88"/>
        <v>-6.7890639435075339E-2</v>
      </c>
      <c r="BM51" s="5">
        <f t="shared" si="88"/>
        <v>3.4512052480728528E-3</v>
      </c>
      <c r="BN51" s="5">
        <f t="shared" si="88"/>
        <v>3.1022206731424307</v>
      </c>
      <c r="BO51" s="5">
        <f t="shared" ref="BO51:CK51" si="89">(POWER(BO25/BO6, 1/19)-1)*100</f>
        <v>2.8180201131737137</v>
      </c>
      <c r="BP51" s="5">
        <f t="shared" si="89"/>
        <v>-1.8516219320042104</v>
      </c>
      <c r="BQ51" s="5">
        <f t="shared" si="89"/>
        <v>-1.5186079492403914</v>
      </c>
      <c r="BR51" s="5">
        <f t="shared" si="89"/>
        <v>0.46439027905185171</v>
      </c>
      <c r="BS51" s="5">
        <f t="shared" si="89"/>
        <v>-0.99892272501226342</v>
      </c>
      <c r="BT51" s="5">
        <f t="shared" si="89"/>
        <v>5.5896360161300507E-2</v>
      </c>
      <c r="BU51" s="5">
        <f t="shared" si="89"/>
        <v>8.4408467315277846E-2</v>
      </c>
      <c r="BV51" s="5">
        <f t="shared" si="89"/>
        <v>2.414680678303438</v>
      </c>
      <c r="BW51" s="5">
        <f t="shared" si="89"/>
        <v>1.9735588925054781</v>
      </c>
      <c r="BX51" s="5">
        <f t="shared" si="89"/>
        <v>-4.0859781702155544</v>
      </c>
      <c r="BY51" s="5">
        <f t="shared" si="89"/>
        <v>-2.818522444096816</v>
      </c>
      <c r="BZ51" s="5">
        <f t="shared" si="89"/>
        <v>-1.027403399394089</v>
      </c>
      <c r="CA51" s="5">
        <f t="shared" si="89"/>
        <v>-0.42338086464435154</v>
      </c>
      <c r="CB51" s="5">
        <f t="shared" si="89"/>
        <v>-0.56421249254333672</v>
      </c>
      <c r="CC51" s="5">
        <f t="shared" si="89"/>
        <v>-0.49544180932640236</v>
      </c>
      <c r="CD51" s="5">
        <f t="shared" si="89"/>
        <v>3.109998699662353</v>
      </c>
      <c r="CE51" s="5">
        <f t="shared" si="89"/>
        <v>2.6055385704307099</v>
      </c>
      <c r="CF51" s="5">
        <f t="shared" si="89"/>
        <v>1.1551717604836753</v>
      </c>
      <c r="CG51" s="5">
        <f t="shared" si="89"/>
        <v>0.94736617567083847</v>
      </c>
      <c r="CH51" s="5">
        <f t="shared" si="89"/>
        <v>-2.6236929135963316</v>
      </c>
      <c r="CI51" s="5">
        <f t="shared" si="89"/>
        <v>0.22864552825416773</v>
      </c>
      <c r="CJ51" s="5">
        <f t="shared" si="89"/>
        <v>-0.43579620995204404</v>
      </c>
      <c r="CK51" s="5">
        <f t="shared" si="89"/>
        <v>-0.40243685747711755</v>
      </c>
    </row>
    <row r="52" spans="1:89" x14ac:dyDescent="0.2">
      <c r="A52" s="5" t="s">
        <v>158</v>
      </c>
      <c r="B52" s="5">
        <f>(POWER(B33/B25, 1/8)-1)*100</f>
        <v>4.0751129286775933</v>
      </c>
      <c r="C52" s="5">
        <f t="shared" ref="C52:BN52" si="90">(POWER(C33/C25, 1/8)-1)*100</f>
        <v>3.0519944975771596</v>
      </c>
      <c r="D52" s="5">
        <f t="shared" si="90"/>
        <v>3.3295142623207319</v>
      </c>
      <c r="E52" s="5">
        <f t="shared" si="90"/>
        <v>2.688308667373529</v>
      </c>
      <c r="F52" s="5">
        <f t="shared" si="90"/>
        <v>0.16539102895596347</v>
      </c>
      <c r="G52" s="5">
        <f t="shared" si="90"/>
        <v>-0.64800943887812767</v>
      </c>
      <c r="H52" s="5">
        <f t="shared" si="90"/>
        <v>0.9875968551108949</v>
      </c>
      <c r="I52" s="5">
        <f t="shared" si="90"/>
        <v>0.82291992056993113</v>
      </c>
      <c r="J52" s="5">
        <f t="shared" si="90"/>
        <v>5.2802569704829549</v>
      </c>
      <c r="K52" s="5">
        <f t="shared" si="90"/>
        <v>4.2268423878809802</v>
      </c>
      <c r="L52" s="5">
        <f t="shared" si="90"/>
        <v>13.222753921949471</v>
      </c>
      <c r="M52" s="5">
        <f t="shared" si="90"/>
        <v>8.5843505152161335</v>
      </c>
      <c r="N52" s="5">
        <f t="shared" si="90"/>
        <v>5.1026197675272167</v>
      </c>
      <c r="O52" s="5">
        <f t="shared" si="90"/>
        <v>1.1703762885686197</v>
      </c>
      <c r="P52" s="5">
        <f t="shared" si="90"/>
        <v>4.8256153649102185</v>
      </c>
      <c r="Q52" s="5">
        <f t="shared" si="90"/>
        <v>4.1771863199338899</v>
      </c>
      <c r="R52" s="5">
        <f t="shared" si="90"/>
        <v>4.6827814375698606</v>
      </c>
      <c r="S52" s="5">
        <f t="shared" si="90"/>
        <v>3.6995808629814109</v>
      </c>
      <c r="T52" s="5">
        <f t="shared" si="90"/>
        <v>3.997004846088581</v>
      </c>
      <c r="U52" s="5">
        <f t="shared" si="90"/>
        <v>4.8076499324974042</v>
      </c>
      <c r="V52" s="5">
        <f t="shared" si="90"/>
        <v>2.7170678240881596</v>
      </c>
      <c r="W52" s="5">
        <f t="shared" si="90"/>
        <v>-0.56073139108792081</v>
      </c>
      <c r="X52" s="5">
        <f t="shared" si="90"/>
        <v>2.2026562691694451</v>
      </c>
      <c r="Y52" s="5">
        <f t="shared" si="90"/>
        <v>2.1175746859694033</v>
      </c>
      <c r="Z52" s="5">
        <f t="shared" si="90"/>
        <v>4.0747622630797453</v>
      </c>
      <c r="AA52" s="5">
        <f t="shared" si="90"/>
        <v>3.0818743305883745</v>
      </c>
      <c r="AB52" s="5">
        <f t="shared" si="90"/>
        <v>-0.39867333097624025</v>
      </c>
      <c r="AC52" s="5">
        <f t="shared" si="90"/>
        <v>-0.4663194518919056</v>
      </c>
      <c r="AD52" s="5">
        <f t="shared" si="90"/>
        <v>-0.11982574701124848</v>
      </c>
      <c r="AE52" s="5">
        <f t="shared" si="90"/>
        <v>-1.4164589897489477</v>
      </c>
      <c r="AF52" s="5">
        <f t="shared" si="90"/>
        <v>0.51679089877278983</v>
      </c>
      <c r="AG52" s="5">
        <f t="shared" si="90"/>
        <v>0.34575975915676072</v>
      </c>
      <c r="AH52" s="5">
        <f t="shared" si="90"/>
        <v>4.3905976055440776</v>
      </c>
      <c r="AI52" s="5">
        <f t="shared" si="90"/>
        <v>3.4839079909321002</v>
      </c>
      <c r="AJ52" s="5">
        <f t="shared" si="90"/>
        <v>-0.75878290888571343</v>
      </c>
      <c r="AK52" s="5">
        <f t="shared" si="90"/>
        <v>-0.76602495900850442</v>
      </c>
      <c r="AL52" s="5">
        <f t="shared" si="90"/>
        <v>4.2671364540236567E-2</v>
      </c>
      <c r="AM52" s="5">
        <f t="shared" si="90"/>
        <v>-1.354477606485871</v>
      </c>
      <c r="AN52" s="5">
        <f t="shared" si="90"/>
        <v>0.46438684909659855</v>
      </c>
      <c r="AO52" s="5">
        <f t="shared" si="90"/>
        <v>0.36475607727055603</v>
      </c>
      <c r="AP52" s="5">
        <f t="shared" si="90"/>
        <v>4.398937416350468</v>
      </c>
      <c r="AQ52" s="5">
        <f t="shared" si="90"/>
        <v>3.4596969627603391</v>
      </c>
      <c r="AR52" s="5">
        <f t="shared" si="90"/>
        <v>1.5517573660241091</v>
      </c>
      <c r="AS52" s="5">
        <f t="shared" si="90"/>
        <v>1.3563295466723524</v>
      </c>
      <c r="AT52" s="5">
        <f t="shared" si="90"/>
        <v>0.54997714369748874</v>
      </c>
      <c r="AU52" s="5">
        <f t="shared" si="90"/>
        <v>7.7623759208833576E-3</v>
      </c>
      <c r="AV52" s="5">
        <f t="shared" si="90"/>
        <v>1.2027186312766336</v>
      </c>
      <c r="AW52" s="5">
        <f t="shared" si="90"/>
        <v>1.087004260961888</v>
      </c>
      <c r="AX52" s="5">
        <f t="shared" si="90"/>
        <v>3.5887785930648786</v>
      </c>
      <c r="AY52" s="5">
        <f t="shared" si="90"/>
        <v>2.6299984470248283</v>
      </c>
      <c r="AZ52" s="5">
        <f t="shared" si="90"/>
        <v>1.9553941058872093</v>
      </c>
      <c r="BA52" s="5">
        <f t="shared" si="90"/>
        <v>1.6887243016623144</v>
      </c>
      <c r="BB52" s="5">
        <f t="shared" si="90"/>
        <v>-1.3250316755196723</v>
      </c>
      <c r="BC52" s="5">
        <f t="shared" si="90"/>
        <v>-1.8785413580264088</v>
      </c>
      <c r="BD52" s="5">
        <f t="shared" si="90"/>
        <v>-0.14699992643415483</v>
      </c>
      <c r="BE52" s="5">
        <f t="shared" si="90"/>
        <v>-0.27642132098569805</v>
      </c>
      <c r="BF52" s="5">
        <f t="shared" si="90"/>
        <v>4.5965197184632656</v>
      </c>
      <c r="BG52" s="5">
        <f t="shared" si="90"/>
        <v>3.515272337312636</v>
      </c>
      <c r="BH52" s="5">
        <f t="shared" si="90"/>
        <v>1.6483367482291955</v>
      </c>
      <c r="BI52" s="5">
        <f t="shared" si="90"/>
        <v>1.4212824942824387</v>
      </c>
      <c r="BJ52" s="5">
        <f t="shared" si="90"/>
        <v>-0.25343301546898456</v>
      </c>
      <c r="BK52" s="5">
        <f t="shared" si="90"/>
        <v>0.33246443275436466</v>
      </c>
      <c r="BL52" s="5">
        <f t="shared" si="90"/>
        <v>1.1359715824385219</v>
      </c>
      <c r="BM52" s="5">
        <f t="shared" si="90"/>
        <v>0.97061218388780901</v>
      </c>
      <c r="BN52" s="5">
        <f t="shared" si="90"/>
        <v>5.0980606048103061</v>
      </c>
      <c r="BO52" s="5">
        <f t="shared" ref="BO52:CK52" si="91">(POWER(BO33/BO25, 1/8)-1)*100</f>
        <v>3.9993510054646686</v>
      </c>
      <c r="BP52" s="5">
        <f t="shared" si="91"/>
        <v>8.1267247700788303</v>
      </c>
      <c r="BQ52" s="5">
        <f t="shared" si="91"/>
        <v>6.2409609202853877</v>
      </c>
      <c r="BR52" s="5">
        <f t="shared" si="91"/>
        <v>1.9689000215068697</v>
      </c>
      <c r="BS52" s="5">
        <f t="shared" si="91"/>
        <v>1.5154623905440756</v>
      </c>
      <c r="BT52" s="5">
        <f t="shared" si="91"/>
        <v>2.8580300503266542</v>
      </c>
      <c r="BU52" s="5">
        <f t="shared" si="91"/>
        <v>2.6403699857647345</v>
      </c>
      <c r="BV52" s="5">
        <f t="shared" si="91"/>
        <v>4.5634109164055747</v>
      </c>
      <c r="BW52" s="5">
        <f t="shared" si="91"/>
        <v>3.2977809978224304</v>
      </c>
      <c r="BX52" s="5">
        <f t="shared" si="91"/>
        <v>2.6903858036933181</v>
      </c>
      <c r="BY52" s="5">
        <f t="shared" si="91"/>
        <v>2.0585663351936567</v>
      </c>
      <c r="BZ52" s="5">
        <f t="shared" si="91"/>
        <v>1.5770307641957526</v>
      </c>
      <c r="CA52" s="5">
        <f t="shared" si="91"/>
        <v>0.26037020620879314</v>
      </c>
      <c r="CB52" s="5">
        <f t="shared" si="91"/>
        <v>1.8862197317988993</v>
      </c>
      <c r="CC52" s="5">
        <f t="shared" si="91"/>
        <v>1.6100776067437428</v>
      </c>
      <c r="CD52" s="5">
        <f t="shared" si="91"/>
        <v>4.0054554178730495</v>
      </c>
      <c r="CE52" s="5">
        <f t="shared" si="91"/>
        <v>2.933545988013142</v>
      </c>
      <c r="CF52" s="5">
        <f t="shared" si="91"/>
        <v>1.3937352263585501</v>
      </c>
      <c r="CG52" s="5">
        <f t="shared" si="91"/>
        <v>1.0638459385660104</v>
      </c>
      <c r="CH52" s="5">
        <f t="shared" si="91"/>
        <v>1.3747739768841694</v>
      </c>
      <c r="CI52" s="5">
        <f t="shared" si="91"/>
        <v>-0.45463637872487084</v>
      </c>
      <c r="CJ52" s="5">
        <f t="shared" si="91"/>
        <v>1.3985632101100931</v>
      </c>
      <c r="CK52" s="5">
        <f t="shared" si="91"/>
        <v>1.1489643748612721</v>
      </c>
    </row>
    <row r="53" spans="1:89" x14ac:dyDescent="0.2">
      <c r="A53" s="5" t="s">
        <v>159</v>
      </c>
      <c r="B53" s="5">
        <f>(POWER(B44/B33, 1/11)-1)*100</f>
        <v>0.79845914184726308</v>
      </c>
      <c r="C53" s="5">
        <f t="shared" ref="C53:BN53" si="92">(POWER(C44/C33, 1/11)-1)*100</f>
        <v>0.5648210866588288</v>
      </c>
      <c r="D53" s="5">
        <f t="shared" si="92"/>
        <v>-1.0506241293967489</v>
      </c>
      <c r="E53" s="5">
        <f t="shared" si="92"/>
        <v>-0.82495402171609555</v>
      </c>
      <c r="F53" s="5">
        <f t="shared" si="92"/>
        <v>1.1044695222670153</v>
      </c>
      <c r="G53" s="5">
        <f t="shared" si="92"/>
        <v>-0.30331384914561443</v>
      </c>
      <c r="H53" s="5">
        <f t="shared" si="92"/>
        <v>0.49176431149009492</v>
      </c>
      <c r="I53" s="5">
        <f t="shared" si="92"/>
        <v>0.41761160993964985</v>
      </c>
      <c r="J53" s="5">
        <f t="shared" si="92"/>
        <v>1.5214716748318313</v>
      </c>
      <c r="K53" s="5">
        <f t="shared" si="92"/>
        <v>1.1220136235550848</v>
      </c>
      <c r="L53" s="5">
        <f t="shared" si="92"/>
        <v>-1.8775271783693537</v>
      </c>
      <c r="M53" s="5">
        <f t="shared" si="92"/>
        <v>-1.0672476167406519</v>
      </c>
      <c r="N53" s="5">
        <f t="shared" si="92"/>
        <v>0.77031071839144261</v>
      </c>
      <c r="O53" s="5">
        <f t="shared" si="92"/>
        <v>-0.66233462654194941</v>
      </c>
      <c r="P53" s="5">
        <f t="shared" si="92"/>
        <v>0.19342799409649558</v>
      </c>
      <c r="Q53" s="5">
        <f t="shared" si="92"/>
        <v>0.2324015207550989</v>
      </c>
      <c r="R53" s="5">
        <f t="shared" si="92"/>
        <v>0.67852656796985045</v>
      </c>
      <c r="S53" s="5">
        <f t="shared" si="92"/>
        <v>0.50428567371947342</v>
      </c>
      <c r="T53" s="5">
        <f t="shared" si="92"/>
        <v>1.7941750905512199</v>
      </c>
      <c r="U53" s="5">
        <f t="shared" si="92"/>
        <v>1.8507746258574098</v>
      </c>
      <c r="V53" s="5">
        <f t="shared" si="92"/>
        <v>-2.2196587577292926</v>
      </c>
      <c r="W53" s="5">
        <f t="shared" si="92"/>
        <v>-0.14536070461548256</v>
      </c>
      <c r="X53" s="5">
        <f t="shared" si="92"/>
        <v>-0.83993411047060818</v>
      </c>
      <c r="Y53" s="5">
        <f t="shared" si="92"/>
        <v>-0.80053174947473105</v>
      </c>
      <c r="Z53" s="5">
        <f t="shared" si="92"/>
        <v>1.0698554876352517</v>
      </c>
      <c r="AA53" s="5">
        <f t="shared" si="92"/>
        <v>0.76065207919224775</v>
      </c>
      <c r="AB53" s="5">
        <f t="shared" si="92"/>
        <v>-0.58175935816136004</v>
      </c>
      <c r="AC53" s="5">
        <f t="shared" si="92"/>
        <v>-0.70124846858633516</v>
      </c>
      <c r="AD53" s="5">
        <f t="shared" si="92"/>
        <v>1.1064134281184135</v>
      </c>
      <c r="AE53" s="5">
        <f t="shared" si="92"/>
        <v>-0.82240706465729341</v>
      </c>
      <c r="AF53" s="5">
        <f t="shared" si="92"/>
        <v>0.559917063776183</v>
      </c>
      <c r="AG53" s="5">
        <f t="shared" si="92"/>
        <v>0.45693703960913989</v>
      </c>
      <c r="AH53" s="5">
        <f t="shared" si="92"/>
        <v>0.86880417640902152</v>
      </c>
      <c r="AI53" s="5">
        <f t="shared" si="92"/>
        <v>0.64837328139635275</v>
      </c>
      <c r="AJ53" s="5">
        <f t="shared" si="92"/>
        <v>-1.8983239615782743</v>
      </c>
      <c r="AK53" s="5">
        <f t="shared" si="92"/>
        <v>-2.0636692098383813</v>
      </c>
      <c r="AL53" s="5">
        <f t="shared" si="92"/>
        <v>1.1467376969967136</v>
      </c>
      <c r="AM53" s="5">
        <f t="shared" si="92"/>
        <v>-0.66592139570015307</v>
      </c>
      <c r="AN53" s="5">
        <f t="shared" si="92"/>
        <v>0.49300462793018252</v>
      </c>
      <c r="AO53" s="5">
        <f t="shared" si="92"/>
        <v>0.4004174271817762</v>
      </c>
      <c r="AP53" s="5">
        <f t="shared" si="92"/>
        <v>1.0383180276754667</v>
      </c>
      <c r="AQ53" s="5">
        <f t="shared" si="92"/>
        <v>0.76567601109192029</v>
      </c>
      <c r="AR53" s="5">
        <f t="shared" si="92"/>
        <v>1.0583664653348812</v>
      </c>
      <c r="AS53" s="5">
        <f t="shared" si="92"/>
        <v>0.87661725755039388</v>
      </c>
      <c r="AT53" s="5">
        <f t="shared" si="92"/>
        <v>0.9301647494154297</v>
      </c>
      <c r="AU53" s="5">
        <f t="shared" si="92"/>
        <v>-7.8073211004459075E-2</v>
      </c>
      <c r="AV53" s="5">
        <f t="shared" si="92"/>
        <v>0.66510217056110488</v>
      </c>
      <c r="AW53" s="5">
        <f t="shared" si="92"/>
        <v>0.60125099288110828</v>
      </c>
      <c r="AX53" s="5">
        <f t="shared" si="92"/>
        <v>0.78184073447138402</v>
      </c>
      <c r="AY53" s="5">
        <f t="shared" si="92"/>
        <v>0.54403577541324299</v>
      </c>
      <c r="AZ53" s="5">
        <f t="shared" si="92"/>
        <v>0.7602614642304939</v>
      </c>
      <c r="BA53" s="5">
        <f t="shared" si="92"/>
        <v>0.6227768872551831</v>
      </c>
      <c r="BB53" s="5">
        <f t="shared" si="92"/>
        <v>0.97810509966056447</v>
      </c>
      <c r="BC53" s="5">
        <f t="shared" si="92"/>
        <v>0.43777735278363039</v>
      </c>
      <c r="BD53" s="5">
        <f t="shared" si="92"/>
        <v>0.76600920398675054</v>
      </c>
      <c r="BE53" s="5">
        <f t="shared" si="92"/>
        <v>0.68841949727540541</v>
      </c>
      <c r="BF53" s="5">
        <f t="shared" si="92"/>
        <v>0.42269011125453115</v>
      </c>
      <c r="BG53" s="5">
        <f t="shared" si="92"/>
        <v>0.3057281929543576</v>
      </c>
      <c r="BH53" s="5">
        <f t="shared" si="92"/>
        <v>0.50500442781176158</v>
      </c>
      <c r="BI53" s="5">
        <f t="shared" si="92"/>
        <v>0.41785045005999777</v>
      </c>
      <c r="BJ53" s="5">
        <f t="shared" si="92"/>
        <v>1.1984718967945396</v>
      </c>
      <c r="BK53" s="5">
        <f t="shared" si="92"/>
        <v>-0.64945766685048367</v>
      </c>
      <c r="BL53" s="5">
        <f t="shared" si="92"/>
        <v>0.40178955135605765</v>
      </c>
      <c r="BM53" s="5">
        <f t="shared" si="92"/>
        <v>0.36621727186412212</v>
      </c>
      <c r="BN53" s="5">
        <f t="shared" si="92"/>
        <v>0.53649495386287605</v>
      </c>
      <c r="BO53" s="5">
        <f t="shared" ref="BO53:CK53" si="93">(POWER(BO44/BO33, 1/11)-1)*100</f>
        <v>0.39518130966305076</v>
      </c>
      <c r="BP53" s="5">
        <f t="shared" si="93"/>
        <v>-9.1431887060623005</v>
      </c>
      <c r="BQ53" s="5">
        <f t="shared" si="93"/>
        <v>-7.9239727049789543</v>
      </c>
      <c r="BR53" s="5">
        <f t="shared" si="93"/>
        <v>-0.74295624686859796</v>
      </c>
      <c r="BS53" s="5">
        <f t="shared" si="93"/>
        <v>-2.0610821361514264</v>
      </c>
      <c r="BT53" s="5">
        <f t="shared" si="93"/>
        <v>-1.3630167670890647</v>
      </c>
      <c r="BU53" s="5">
        <f t="shared" si="93"/>
        <v>-1.4080804758434762</v>
      </c>
      <c r="BV53" s="5">
        <f t="shared" si="93"/>
        <v>0.17920309316241667</v>
      </c>
      <c r="BW53" s="5">
        <f t="shared" si="93"/>
        <v>0.12304242668399468</v>
      </c>
      <c r="BX53" s="5">
        <f t="shared" si="93"/>
        <v>-6.8476378852311726</v>
      </c>
      <c r="BY53" s="5">
        <f t="shared" si="93"/>
        <v>-6.0313250419254283</v>
      </c>
      <c r="BZ53" s="5">
        <f t="shared" si="93"/>
        <v>1.4259846890804395</v>
      </c>
      <c r="CA53" s="5">
        <f t="shared" si="93"/>
        <v>-1.3616390881168505</v>
      </c>
      <c r="CB53" s="5">
        <f t="shared" si="93"/>
        <v>-4.0077839520402669E-2</v>
      </c>
      <c r="CC53" s="5">
        <f t="shared" si="93"/>
        <v>-0.11710197768887154</v>
      </c>
      <c r="CD53" s="5">
        <f t="shared" si="93"/>
        <v>0.96122300659102766</v>
      </c>
      <c r="CE53" s="5">
        <f t="shared" si="93"/>
        <v>0.66336828863180486</v>
      </c>
      <c r="CF53" s="5">
        <f t="shared" si="93"/>
        <v>0.28800387114249482</v>
      </c>
      <c r="CG53" s="5">
        <f t="shared" si="93"/>
        <v>0.21363508292648881</v>
      </c>
      <c r="CH53" s="5">
        <f t="shared" si="93"/>
        <v>2.0774481830451608</v>
      </c>
      <c r="CI53" s="5">
        <f t="shared" si="93"/>
        <v>-0.65588383711044917</v>
      </c>
      <c r="CJ53" s="5">
        <f t="shared" si="93"/>
        <v>0.82589451380890022</v>
      </c>
      <c r="CK53" s="5">
        <f t="shared" si="93"/>
        <v>0.72416152216698837</v>
      </c>
    </row>
    <row r="54" spans="1:89" x14ac:dyDescent="0.2">
      <c r="A54" s="5" t="s">
        <v>160</v>
      </c>
      <c r="B54" s="5">
        <f>(POWER(B48/B44, 1/4)-1)*100</f>
        <v>0.96014081297892684</v>
      </c>
      <c r="C54" s="5">
        <f t="shared" ref="C54:BN54" si="94">(POWER(C48/C44, 1/4)-1)*100</f>
        <v>0.66622579676816063</v>
      </c>
      <c r="D54" s="5">
        <f t="shared" si="94"/>
        <v>2.4218515127994111</v>
      </c>
      <c r="E54" s="5">
        <f t="shared" si="94"/>
        <v>1.9028613598002231</v>
      </c>
      <c r="F54" s="5">
        <f t="shared" si="94"/>
        <v>-0.2184855852176204</v>
      </c>
      <c r="G54" s="5">
        <f t="shared" si="94"/>
        <v>-7.7357780287112821E-2</v>
      </c>
      <c r="H54" s="5">
        <f t="shared" si="94"/>
        <v>0.29304992475776004</v>
      </c>
      <c r="I54" s="5">
        <f t="shared" si="94"/>
        <v>0.22612291950823149</v>
      </c>
      <c r="J54" s="5">
        <f t="shared" si="94"/>
        <v>0.64092510591742258</v>
      </c>
      <c r="K54" s="5">
        <f t="shared" si="94"/>
        <v>0.45980072964519891</v>
      </c>
      <c r="L54" s="5">
        <f t="shared" si="94"/>
        <v>-7.9959592478243575</v>
      </c>
      <c r="M54" s="5">
        <f t="shared" si="94"/>
        <v>-5.0946980020081583</v>
      </c>
      <c r="N54" s="5">
        <f t="shared" si="94"/>
        <v>-1.0896724317817963</v>
      </c>
      <c r="O54" s="5">
        <f t="shared" si="94"/>
        <v>2.5254849899398746</v>
      </c>
      <c r="P54" s="5">
        <f t="shared" si="94"/>
        <v>-0.51768292530279814</v>
      </c>
      <c r="Q54" s="5">
        <f t="shared" si="94"/>
        <v>-0.30010176577368597</v>
      </c>
      <c r="R54" s="5">
        <f t="shared" si="94"/>
        <v>0.87294672194742073</v>
      </c>
      <c r="S54" s="5">
        <f t="shared" si="94"/>
        <v>0.63815189468843236</v>
      </c>
      <c r="T54" s="5">
        <f t="shared" si="94"/>
        <v>3.8459765781542421</v>
      </c>
      <c r="U54" s="5">
        <f t="shared" si="94"/>
        <v>3.6254759098018452</v>
      </c>
      <c r="V54" s="5">
        <f t="shared" si="94"/>
        <v>1.9414372377424716</v>
      </c>
      <c r="W54" s="5">
        <f t="shared" si="94"/>
        <v>3.4198155035778388</v>
      </c>
      <c r="X54" s="5">
        <f t="shared" si="94"/>
        <v>2.1650448300911451</v>
      </c>
      <c r="Y54" s="5">
        <f t="shared" si="94"/>
        <v>2.0922734003399945</v>
      </c>
      <c r="Z54" s="5">
        <f t="shared" si="94"/>
        <v>0.90968536412010526</v>
      </c>
      <c r="AA54" s="5">
        <f t="shared" si="94"/>
        <v>0.63208316791349972</v>
      </c>
      <c r="AB54" s="5">
        <f t="shared" si="94"/>
        <v>1.8300364466316221</v>
      </c>
      <c r="AC54" s="5">
        <f t="shared" si="94"/>
        <v>2.2055075395424506</v>
      </c>
      <c r="AD54" s="5">
        <f t="shared" si="94"/>
        <v>-1.8988905784896537</v>
      </c>
      <c r="AE54" s="5">
        <f t="shared" si="94"/>
        <v>-0.19837291942170765</v>
      </c>
      <c r="AF54" s="5">
        <f t="shared" si="94"/>
        <v>-0.5300723752813985</v>
      </c>
      <c r="AG54" s="5">
        <f t="shared" si="94"/>
        <v>-0.55514077190152999</v>
      </c>
      <c r="AH54" s="5">
        <f t="shared" si="94"/>
        <v>0.49737771366498151</v>
      </c>
      <c r="AI54" s="5">
        <f t="shared" si="94"/>
        <v>0.36505863866562738</v>
      </c>
      <c r="AJ54" s="5">
        <f t="shared" si="94"/>
        <v>2.0519746466951982</v>
      </c>
      <c r="AK54" s="5">
        <f t="shared" si="94"/>
        <v>2.3181723676577448</v>
      </c>
      <c r="AL54" s="5">
        <f t="shared" si="94"/>
        <v>-3.6631050803311638</v>
      </c>
      <c r="AM54" s="5">
        <f t="shared" si="94"/>
        <v>-7.001852403212272E-2</v>
      </c>
      <c r="AN54" s="5">
        <f t="shared" si="94"/>
        <v>-1.5076769699735704</v>
      </c>
      <c r="AO54" s="5">
        <f t="shared" si="94"/>
        <v>-1.4344026066718141</v>
      </c>
      <c r="AP54" s="5">
        <f t="shared" si="94"/>
        <v>1.7800502574415233</v>
      </c>
      <c r="AQ54" s="5">
        <f t="shared" si="94"/>
        <v>1.2756100023389338</v>
      </c>
      <c r="AR54" s="5">
        <f t="shared" si="94"/>
        <v>1.6636085830609604</v>
      </c>
      <c r="AS54" s="5">
        <f t="shared" si="94"/>
        <v>1.3231184359739245</v>
      </c>
      <c r="AT54" s="5">
        <f t="shared" si="94"/>
        <v>2.9543063625215638</v>
      </c>
      <c r="AU54" s="5">
        <f t="shared" si="94"/>
        <v>-0.64455086546831852</v>
      </c>
      <c r="AV54" s="5">
        <f t="shared" si="94"/>
        <v>1.6147031753417806</v>
      </c>
      <c r="AW54" s="5">
        <f t="shared" si="94"/>
        <v>1.467004586894638</v>
      </c>
      <c r="AX54" s="5">
        <f t="shared" si="94"/>
        <v>0.64302908242208634</v>
      </c>
      <c r="AY54" s="5">
        <f t="shared" si="94"/>
        <v>0.44002782032288579</v>
      </c>
      <c r="AZ54" s="5">
        <f t="shared" si="94"/>
        <v>0.84578107554726945</v>
      </c>
      <c r="BA54" s="5">
        <f t="shared" si="94"/>
        <v>0.67524553290356781</v>
      </c>
      <c r="BB54" s="5">
        <f t="shared" si="94"/>
        <v>-1.110565407131836</v>
      </c>
      <c r="BC54" s="5">
        <f t="shared" si="94"/>
        <v>0.44019290951227141</v>
      </c>
      <c r="BD54" s="5">
        <f t="shared" si="94"/>
        <v>-9.0616403212040453E-2</v>
      </c>
      <c r="BE54" s="5">
        <f t="shared" si="94"/>
        <v>-0.13545714609304316</v>
      </c>
      <c r="BF54" s="5">
        <f t="shared" si="94"/>
        <v>1.2146777134500075</v>
      </c>
      <c r="BG54" s="5">
        <f t="shared" si="94"/>
        <v>0.86520411947190734</v>
      </c>
      <c r="BH54" s="5">
        <f t="shared" si="94"/>
        <v>-0.83440064524464841</v>
      </c>
      <c r="BI54" s="5">
        <f t="shared" si="94"/>
        <v>-0.68786145083202799</v>
      </c>
      <c r="BJ54" s="5">
        <f t="shared" si="94"/>
        <v>2.5904095163668206</v>
      </c>
      <c r="BK54" s="5">
        <f t="shared" si="94"/>
        <v>2.422034830557851</v>
      </c>
      <c r="BL54" s="5">
        <f t="shared" si="94"/>
        <v>1.9947526014636896</v>
      </c>
      <c r="BM54" s="5">
        <f t="shared" si="94"/>
        <v>1.8374576279845956</v>
      </c>
      <c r="BN54" s="5">
        <f t="shared" si="94"/>
        <v>0.52587478473000715</v>
      </c>
      <c r="BO54" s="5">
        <f t="shared" ref="BO54:CK54" si="95">(POWER(BO48/BO44, 1/4)-1)*100</f>
        <v>0.38277768510559529</v>
      </c>
      <c r="BP54" s="5">
        <f t="shared" si="95"/>
        <v>-14.796270654954647</v>
      </c>
      <c r="BQ54" s="5">
        <f t="shared" si="95"/>
        <v>-19.990648892687581</v>
      </c>
      <c r="BR54" s="5">
        <f t="shared" si="95"/>
        <v>-0.90549343828445483</v>
      </c>
      <c r="BS54" s="5">
        <f t="shared" si="95"/>
        <v>0.65458484851554921</v>
      </c>
      <c r="BT54" s="5">
        <f t="shared" si="95"/>
        <v>-0.41567201015002553</v>
      </c>
      <c r="BU54" s="5">
        <f t="shared" si="95"/>
        <v>-0.75789675893751518</v>
      </c>
      <c r="BV54" s="5">
        <f t="shared" si="95"/>
        <v>0.35059656039093667</v>
      </c>
      <c r="BW54" s="5">
        <f t="shared" si="95"/>
        <v>0.23942763736142236</v>
      </c>
      <c r="BX54" s="5">
        <f t="shared" si="95"/>
        <v>-4.0114074535163695</v>
      </c>
      <c r="BY54" s="5">
        <f t="shared" si="95"/>
        <v>-4.4210487186306384</v>
      </c>
      <c r="BZ54" s="5">
        <f t="shared" si="95"/>
        <v>-2.7556220746259852</v>
      </c>
      <c r="CA54" s="5">
        <f t="shared" si="95"/>
        <v>0.12441877395708012</v>
      </c>
      <c r="CB54" s="5">
        <f t="shared" si="95"/>
        <v>-1.2293960886692212</v>
      </c>
      <c r="CC54" s="5">
        <f t="shared" si="95"/>
        <v>-1.3000336651494804</v>
      </c>
      <c r="CD54" s="5">
        <f t="shared" si="95"/>
        <v>1.2828899105025604</v>
      </c>
      <c r="CE54" s="5">
        <f t="shared" si="95"/>
        <v>0.86403810657700308</v>
      </c>
      <c r="CF54" s="5">
        <f t="shared" si="95"/>
        <v>2.7544027802401949</v>
      </c>
      <c r="CG54" s="5">
        <f t="shared" si="95"/>
        <v>1.9784100647510794</v>
      </c>
      <c r="CH54" s="5">
        <f t="shared" si="95"/>
        <v>-0.65874883460561584</v>
      </c>
      <c r="CI54" s="5">
        <f t="shared" si="95"/>
        <v>-2.1208638074153741</v>
      </c>
      <c r="CJ54" s="5">
        <f t="shared" si="95"/>
        <v>-0.23696741405604405</v>
      </c>
      <c r="CK54" s="5">
        <f t="shared" si="95"/>
        <v>-0.35747968033175148</v>
      </c>
    </row>
    <row r="55" spans="1:89" x14ac:dyDescent="0.2">
      <c r="A55" s="1" t="s">
        <v>161</v>
      </c>
      <c r="B55" s="5">
        <f>(POWER(B48/B6, 1/42)-1)*100</f>
        <v>3.1105785756444959</v>
      </c>
      <c r="C55" s="5">
        <f t="shared" ref="C55:BN55" si="96">(POWER(C48/C6, 1/42)-1)*100</f>
        <v>2.6062506371286931</v>
      </c>
      <c r="D55" s="5">
        <f t="shared" si="96"/>
        <v>0.5724162335426275</v>
      </c>
      <c r="E55" s="5">
        <f t="shared" si="96"/>
        <v>0.46520051189833378</v>
      </c>
      <c r="F55" s="5">
        <f t="shared" si="96"/>
        <v>-0.18485224627674546</v>
      </c>
      <c r="G55" s="5">
        <f t="shared" si="96"/>
        <v>-0.38437627606106028</v>
      </c>
      <c r="H55" s="5">
        <f t="shared" si="96"/>
        <v>0.34035180504174978</v>
      </c>
      <c r="I55" s="5">
        <f t="shared" si="96"/>
        <v>0.30396496693361197</v>
      </c>
      <c r="J55" s="5">
        <f t="shared" si="96"/>
        <v>5.3282024321168242</v>
      </c>
      <c r="K55" s="5">
        <f t="shared" si="96"/>
        <v>5.4962676079953754</v>
      </c>
      <c r="L55" s="5">
        <f t="shared" si="96"/>
        <v>2.3559760865034862</v>
      </c>
      <c r="M55" s="5">
        <f t="shared" si="96"/>
        <v>1.9518720159551028</v>
      </c>
      <c r="N55" s="5">
        <f t="shared" si="96"/>
        <v>0.63311694784631278</v>
      </c>
      <c r="O55" s="5">
        <f t="shared" si="96"/>
        <v>0.78730754764153588</v>
      </c>
      <c r="P55" s="5">
        <f t="shared" si="96"/>
        <v>1.4271155319749873</v>
      </c>
      <c r="Q55" s="5">
        <f t="shared" si="96"/>
        <v>1.4518288159424353</v>
      </c>
      <c r="R55" s="5">
        <f t="shared" si="96"/>
        <v>3.0902508207434121</v>
      </c>
      <c r="S55" s="5">
        <f t="shared" si="96"/>
        <v>2.7250510413310947</v>
      </c>
      <c r="T55" s="5">
        <f t="shared" si="96"/>
        <v>2.4403805517162036</v>
      </c>
      <c r="U55" s="5">
        <f t="shared" si="96"/>
        <v>3.0561653704917369</v>
      </c>
      <c r="V55" s="5">
        <f t="shared" si="96"/>
        <v>0.64981323878223751</v>
      </c>
      <c r="W55" s="5">
        <f t="shared" si="96"/>
        <v>0.72418494769739272</v>
      </c>
      <c r="X55" s="5">
        <f t="shared" si="96"/>
        <v>1.1529486831069358</v>
      </c>
      <c r="Y55" s="5">
        <f t="shared" si="96"/>
        <v>1.1754714673113398</v>
      </c>
      <c r="Z55" s="5">
        <f t="shared" si="96"/>
        <v>3.0153302330297116</v>
      </c>
      <c r="AA55" s="5">
        <f t="shared" si="96"/>
        <v>2.5150746350369069</v>
      </c>
      <c r="AB55" s="5">
        <f t="shared" si="96"/>
        <v>-0.14484776427173829</v>
      </c>
      <c r="AC55" s="5">
        <f t="shared" si="96"/>
        <v>-0.16713088360179595</v>
      </c>
      <c r="AD55" s="5">
        <f t="shared" si="96"/>
        <v>-2.1142596729295526E-2</v>
      </c>
      <c r="AE55" s="5">
        <f t="shared" si="96"/>
        <v>-0.78136479653755364</v>
      </c>
      <c r="AF55" s="5">
        <f t="shared" si="96"/>
        <v>0.33348591307913455</v>
      </c>
      <c r="AG55" s="5">
        <f t="shared" si="96"/>
        <v>0.28556867503497507</v>
      </c>
      <c r="AH55" s="5">
        <f t="shared" si="96"/>
        <v>4.5822334476790516</v>
      </c>
      <c r="AI55" s="5">
        <f t="shared" si="96"/>
        <v>4.5408478019875576</v>
      </c>
      <c r="AJ55" s="5">
        <f t="shared" si="96"/>
        <v>-0.33818545910260234</v>
      </c>
      <c r="AK55" s="5">
        <f t="shared" si="96"/>
        <v>-0.35816166855119347</v>
      </c>
      <c r="AL55" s="5">
        <f t="shared" si="96"/>
        <v>0.90977719063747298</v>
      </c>
      <c r="AM55" s="5">
        <f t="shared" si="96"/>
        <v>-0.32553951188244445</v>
      </c>
      <c r="AN55" s="5">
        <f t="shared" si="96"/>
        <v>0.93226933312275939</v>
      </c>
      <c r="AO55" s="5">
        <f t="shared" si="96"/>
        <v>0.94673371123501493</v>
      </c>
      <c r="AP55" s="5">
        <f t="shared" si="96"/>
        <v>3.8398960500998447</v>
      </c>
      <c r="AQ55" s="5">
        <f t="shared" si="96"/>
        <v>3.4764041504181664</v>
      </c>
      <c r="AR55" s="5">
        <f t="shared" si="96"/>
        <v>1.2981188839393365</v>
      </c>
      <c r="AS55" s="5">
        <f t="shared" si="96"/>
        <v>1.1545696948741746</v>
      </c>
      <c r="AT55" s="5">
        <f t="shared" si="96"/>
        <v>0.27652625675902431</v>
      </c>
      <c r="AU55" s="5">
        <f t="shared" si="96"/>
        <v>-0.13130886091419214</v>
      </c>
      <c r="AV55" s="5">
        <f t="shared" si="96"/>
        <v>0.68680080787362208</v>
      </c>
      <c r="AW55" s="5">
        <f t="shared" si="96"/>
        <v>0.6891277862612899</v>
      </c>
      <c r="AX55" s="5">
        <f t="shared" si="96"/>
        <v>3.2281154922687572</v>
      </c>
      <c r="AY55" s="5">
        <f t="shared" si="96"/>
        <v>2.6919547343386974</v>
      </c>
      <c r="AZ55" s="5">
        <f t="shared" si="96"/>
        <v>0.62440416852127534</v>
      </c>
      <c r="BA55" s="5">
        <f t="shared" si="96"/>
        <v>0.52472435100825443</v>
      </c>
      <c r="BB55" s="5">
        <f t="shared" si="96"/>
        <v>-0.65475171448211578</v>
      </c>
      <c r="BC55" s="5">
        <f t="shared" si="96"/>
        <v>-0.54690322082229237</v>
      </c>
      <c r="BD55" s="5">
        <f t="shared" si="96"/>
        <v>8.3182706636009129E-2</v>
      </c>
      <c r="BE55" s="5">
        <f t="shared" si="96"/>
        <v>5.2023822211011428E-2</v>
      </c>
      <c r="BF55" s="5">
        <f t="shared" si="96"/>
        <v>3.3145810573763423</v>
      </c>
      <c r="BG55" s="5">
        <f t="shared" si="96"/>
        <v>2.885143828884984</v>
      </c>
      <c r="BH55" s="5">
        <f t="shared" si="96"/>
        <v>8.3316565586799562E-2</v>
      </c>
      <c r="BI55" s="5">
        <f t="shared" si="96"/>
        <v>6.9677117494348906E-2</v>
      </c>
      <c r="BJ55" s="5">
        <f t="shared" si="96"/>
        <v>3.7540346060338514E-2</v>
      </c>
      <c r="BK55" s="5">
        <f t="shared" si="96"/>
        <v>-0.12069067953337509</v>
      </c>
      <c r="BL55" s="5">
        <f t="shared" si="96"/>
        <v>0.47870129800577921</v>
      </c>
      <c r="BM55" s="5">
        <f t="shared" si="96"/>
        <v>0.45573008737738174</v>
      </c>
      <c r="BN55" s="5">
        <f t="shared" si="96"/>
        <v>2.5512630455882812</v>
      </c>
      <c r="BO55" s="5">
        <f t="shared" ref="BO55:CK55" si="97">(POWER(BO48/BO6, 1/42)-1)*100</f>
        <v>2.1669551539629683</v>
      </c>
      <c r="BP55" s="5">
        <f t="shared" si="97"/>
        <v>-3.3365798022776505</v>
      </c>
      <c r="BQ55" s="5">
        <f t="shared" si="97"/>
        <v>-3.7531152939905277</v>
      </c>
      <c r="BR55" s="5">
        <f t="shared" si="97"/>
        <v>0.29948645721347145</v>
      </c>
      <c r="BS55" s="5">
        <f t="shared" si="97"/>
        <v>-0.64886694858229399</v>
      </c>
      <c r="BT55" s="5">
        <f t="shared" si="97"/>
        <v>0.16305852061222481</v>
      </c>
      <c r="BU55" s="5">
        <f t="shared" si="97"/>
        <v>9.0752923155501541E-2</v>
      </c>
      <c r="BV55" s="5">
        <f t="shared" si="97"/>
        <v>2.0298988526383122</v>
      </c>
      <c r="BW55" s="5">
        <f t="shared" si="97"/>
        <v>1.5692851266143171</v>
      </c>
      <c r="BX55" s="5">
        <f t="shared" si="97"/>
        <v>-3.5641934925139784</v>
      </c>
      <c r="BY55" s="5">
        <f t="shared" si="97"/>
        <v>-2.9216227435497677</v>
      </c>
      <c r="BZ55" s="5">
        <f t="shared" si="97"/>
        <v>-6.4407761526141805E-2</v>
      </c>
      <c r="CA55" s="5">
        <f t="shared" si="97"/>
        <v>-0.48843733410183221</v>
      </c>
      <c r="CB55" s="5">
        <f t="shared" si="97"/>
        <v>-2.8333873792718567E-2</v>
      </c>
      <c r="CC55" s="5">
        <f t="shared" si="97"/>
        <v>-7.5730186708333758E-2</v>
      </c>
      <c r="CD55" s="5">
        <f t="shared" si="97"/>
        <v>2.5371309197709691</v>
      </c>
      <c r="CE55" s="5">
        <f t="shared" si="97"/>
        <v>1.9889563352516015</v>
      </c>
      <c r="CF55" s="5">
        <f t="shared" si="97"/>
        <v>1.1235856530996458</v>
      </c>
      <c r="CG55" s="5">
        <f t="shared" si="97"/>
        <v>0.87439352455340735</v>
      </c>
      <c r="CH55" s="5">
        <f t="shared" si="97"/>
        <v>-0.46601618802812883</v>
      </c>
      <c r="CI55" s="5">
        <f t="shared" si="97"/>
        <v>-0.35933553325437906</v>
      </c>
      <c r="CJ55" s="5">
        <f t="shared" si="97"/>
        <v>0.26013062201553083</v>
      </c>
      <c r="CK55" s="5">
        <f t="shared" si="97"/>
        <v>0.19023251811787212</v>
      </c>
    </row>
    <row r="56" spans="1:89" x14ac:dyDescent="0.2">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row>
    <row r="57" spans="1:89" x14ac:dyDescent="0.2">
      <c r="B57" s="1" t="s">
        <v>297</v>
      </c>
    </row>
    <row r="58" spans="1:89" x14ac:dyDescent="0.2">
      <c r="B58" s="1" t="s">
        <v>1083</v>
      </c>
    </row>
  </sheetData>
  <phoneticPr fontId="69" type="noConversion"/>
  <pageMargins left="0.70866141732283472" right="0.70866141732283472" top="0.74803149606299213" bottom="0.74803149606299213" header="0.31496062992125984" footer="0.31496062992125984"/>
  <pageSetup scale="76" orientation="landscape" r:id="rId1"/>
  <colBreaks count="5" manualBreakCount="5">
    <brk id="17" max="55" man="1"/>
    <brk id="33" max="55" man="1"/>
    <brk id="49" max="55" man="1"/>
    <brk id="65" max="55" man="1"/>
    <brk id="81" max="5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I51"/>
  <sheetViews>
    <sheetView workbookViewId="0"/>
  </sheetViews>
  <sheetFormatPr defaultColWidth="9" defaultRowHeight="12.75" x14ac:dyDescent="0.2"/>
  <cols>
    <col min="1" max="1" width="15.625" customWidth="1"/>
    <col min="2" max="2" width="11.375" customWidth="1"/>
    <col min="3" max="3" width="11" customWidth="1"/>
    <col min="4" max="5" width="10.25" customWidth="1"/>
    <col min="6" max="6" width="8.875" customWidth="1"/>
    <col min="7" max="7" width="9.25" customWidth="1"/>
    <col min="8" max="8" width="11.25" customWidth="1"/>
    <col min="9" max="9" width="12.25" customWidth="1"/>
    <col min="10" max="10" width="7.375" bestFit="1" customWidth="1"/>
  </cols>
  <sheetData>
    <row r="1" spans="1:9" x14ac:dyDescent="0.2">
      <c r="A1" t="s">
        <v>1088</v>
      </c>
    </row>
    <row r="3" spans="1:9" x14ac:dyDescent="0.2">
      <c r="B3" t="s">
        <v>1089</v>
      </c>
      <c r="C3" t="s">
        <v>142</v>
      </c>
      <c r="D3" t="s">
        <v>1090</v>
      </c>
      <c r="E3" t="s">
        <v>191</v>
      </c>
      <c r="F3" t="s">
        <v>207</v>
      </c>
      <c r="G3" t="s">
        <v>1091</v>
      </c>
      <c r="H3" t="s">
        <v>1092</v>
      </c>
      <c r="I3" t="s">
        <v>1093</v>
      </c>
    </row>
    <row r="4" spans="1:9" x14ac:dyDescent="0.2">
      <c r="B4" t="s">
        <v>145</v>
      </c>
      <c r="C4" t="s">
        <v>146</v>
      </c>
      <c r="D4" t="s">
        <v>147</v>
      </c>
      <c r="E4" t="s">
        <v>148</v>
      </c>
      <c r="F4" t="s">
        <v>150</v>
      </c>
      <c r="G4" t="s">
        <v>393</v>
      </c>
      <c r="H4" t="s">
        <v>1094</v>
      </c>
      <c r="I4" t="s">
        <v>1095</v>
      </c>
    </row>
    <row r="5" spans="1:9" x14ac:dyDescent="0.2">
      <c r="A5" t="s">
        <v>101</v>
      </c>
      <c r="B5" t="e">
        <f>Con!G5</f>
        <v>#REF!</v>
      </c>
      <c r="C5" t="e">
        <f>Con!H5</f>
        <v>#REF!</v>
      </c>
      <c r="D5" t="e">
        <f>Wea!K5</f>
        <v>#REF!</v>
      </c>
      <c r="E5" t="e">
        <f>Wea!L5</f>
        <v>#REF!</v>
      </c>
      <c r="F5" t="e">
        <f>Equ!H5</f>
        <v>#REF!</v>
      </c>
      <c r="G5" t="e">
        <f>Sec!T5</f>
        <v>#REF!</v>
      </c>
      <c r="H5" t="e">
        <f>(C5+E5+F5+G5)/4</f>
        <v>#REF!</v>
      </c>
      <c r="I5" t="e">
        <f>C5*0.7+E5*0.1+F5*0.1+G5*0.1</f>
        <v>#REF!</v>
      </c>
    </row>
    <row r="6" spans="1:9" x14ac:dyDescent="0.2">
      <c r="A6" t="s">
        <v>102</v>
      </c>
      <c r="B6" t="e">
        <f>Con!G6</f>
        <v>#REF!</v>
      </c>
      <c r="C6" t="e">
        <f>Con!H6</f>
        <v>#REF!</v>
      </c>
      <c r="D6" t="e">
        <f>Wea!K6</f>
        <v>#REF!</v>
      </c>
      <c r="E6" t="e">
        <f>Wea!L6</f>
        <v>#REF!</v>
      </c>
      <c r="F6" t="e">
        <f>Equ!H6</f>
        <v>#REF!</v>
      </c>
      <c r="G6" t="e">
        <f>Sec!T6</f>
        <v>#REF!</v>
      </c>
      <c r="H6" t="e">
        <f t="shared" ref="H6:H15" si="0">(C6+E6+F6+G6)/4</f>
        <v>#REF!</v>
      </c>
      <c r="I6" t="e">
        <f t="shared" ref="I6:I15" si="1">C6*0.7+E6*0.1+F6*0.1+G6*0.1</f>
        <v>#REF!</v>
      </c>
    </row>
    <row r="7" spans="1:9" x14ac:dyDescent="0.2">
      <c r="A7" t="s">
        <v>103</v>
      </c>
      <c r="B7" t="e">
        <f>Con!G7</f>
        <v>#REF!</v>
      </c>
      <c r="C7" t="e">
        <f>Con!H7</f>
        <v>#REF!</v>
      </c>
      <c r="D7" t="e">
        <f>Wea!K7</f>
        <v>#REF!</v>
      </c>
      <c r="E7" t="e">
        <f>Wea!L7</f>
        <v>#REF!</v>
      </c>
      <c r="F7" t="e">
        <f>Equ!H7</f>
        <v>#REF!</v>
      </c>
      <c r="G7" t="e">
        <f>Sec!T7</f>
        <v>#REF!</v>
      </c>
      <c r="H7" t="e">
        <f t="shared" si="0"/>
        <v>#REF!</v>
      </c>
      <c r="I7" t="e">
        <f t="shared" si="1"/>
        <v>#REF!</v>
      </c>
    </row>
    <row r="8" spans="1:9" x14ac:dyDescent="0.2">
      <c r="A8" t="s">
        <v>104</v>
      </c>
      <c r="B8" t="e">
        <f>Con!G8</f>
        <v>#REF!</v>
      </c>
      <c r="C8" t="e">
        <f>Con!H8</f>
        <v>#REF!</v>
      </c>
      <c r="D8" t="e">
        <f>Wea!K8</f>
        <v>#REF!</v>
      </c>
      <c r="E8" t="e">
        <f>Wea!L8</f>
        <v>#REF!</v>
      </c>
      <c r="F8" t="e">
        <f>Equ!H8</f>
        <v>#REF!</v>
      </c>
      <c r="G8" t="e">
        <f>Sec!T8</f>
        <v>#REF!</v>
      </c>
      <c r="H8" t="e">
        <f t="shared" si="0"/>
        <v>#REF!</v>
      </c>
      <c r="I8" t="e">
        <f t="shared" si="1"/>
        <v>#REF!</v>
      </c>
    </row>
    <row r="9" spans="1:9" x14ac:dyDescent="0.2">
      <c r="A9" t="s">
        <v>105</v>
      </c>
      <c r="B9" t="e">
        <f>Con!G9</f>
        <v>#REF!</v>
      </c>
      <c r="C9" t="e">
        <f>Con!H9</f>
        <v>#REF!</v>
      </c>
      <c r="D9" t="e">
        <f>Wea!K9</f>
        <v>#REF!</v>
      </c>
      <c r="E9" t="e">
        <f>Wea!L9</f>
        <v>#REF!</v>
      </c>
      <c r="F9" t="e">
        <f>Equ!H9</f>
        <v>#REF!</v>
      </c>
      <c r="G9" t="e">
        <f>Sec!T9</f>
        <v>#REF!</v>
      </c>
      <c r="H9" t="e">
        <f t="shared" si="0"/>
        <v>#REF!</v>
      </c>
      <c r="I9" t="e">
        <f t="shared" si="1"/>
        <v>#REF!</v>
      </c>
    </row>
    <row r="10" spans="1:9" x14ac:dyDescent="0.2">
      <c r="A10" t="s">
        <v>106</v>
      </c>
      <c r="B10" t="e">
        <f>Con!G10</f>
        <v>#REF!</v>
      </c>
      <c r="C10" t="e">
        <f>Con!H10</f>
        <v>#REF!</v>
      </c>
      <c r="D10" t="e">
        <f>Wea!K10</f>
        <v>#REF!</v>
      </c>
      <c r="E10" t="e">
        <f>Wea!L10</f>
        <v>#REF!</v>
      </c>
      <c r="F10" t="e">
        <f>Equ!H10</f>
        <v>#REF!</v>
      </c>
      <c r="G10" t="e">
        <f>Sec!T10</f>
        <v>#REF!</v>
      </c>
      <c r="H10" t="e">
        <f t="shared" si="0"/>
        <v>#REF!</v>
      </c>
      <c r="I10" t="e">
        <f t="shared" si="1"/>
        <v>#REF!</v>
      </c>
    </row>
    <row r="11" spans="1:9" x14ac:dyDescent="0.2">
      <c r="A11" t="s">
        <v>107</v>
      </c>
      <c r="B11" t="e">
        <f>Con!G11</f>
        <v>#REF!</v>
      </c>
      <c r="C11" t="e">
        <f>Con!H11</f>
        <v>#REF!</v>
      </c>
      <c r="D11" t="e">
        <f>Wea!K11</f>
        <v>#REF!</v>
      </c>
      <c r="E11" t="e">
        <f>Wea!L11</f>
        <v>#REF!</v>
      </c>
      <c r="F11" t="e">
        <f>Equ!H11</f>
        <v>#REF!</v>
      </c>
      <c r="G11" t="e">
        <f>Sec!T11</f>
        <v>#REF!</v>
      </c>
      <c r="H11" t="e">
        <f t="shared" si="0"/>
        <v>#REF!</v>
      </c>
      <c r="I11" t="e">
        <f t="shared" si="1"/>
        <v>#REF!</v>
      </c>
    </row>
    <row r="12" spans="1:9" x14ac:dyDescent="0.2">
      <c r="A12" t="s">
        <v>108</v>
      </c>
      <c r="B12" t="e">
        <f>Con!G12</f>
        <v>#REF!</v>
      </c>
      <c r="C12" t="e">
        <f>Con!H12</f>
        <v>#REF!</v>
      </c>
      <c r="D12" t="e">
        <f>Wea!K12</f>
        <v>#REF!</v>
      </c>
      <c r="E12" t="e">
        <f>Wea!L12</f>
        <v>#REF!</v>
      </c>
      <c r="F12" t="e">
        <f>Equ!H12</f>
        <v>#REF!</v>
      </c>
      <c r="G12" t="e">
        <f>Sec!T12</f>
        <v>#REF!</v>
      </c>
      <c r="H12" t="e">
        <f t="shared" si="0"/>
        <v>#REF!</v>
      </c>
      <c r="I12" t="e">
        <f t="shared" si="1"/>
        <v>#REF!</v>
      </c>
    </row>
    <row r="13" spans="1:9" x14ac:dyDescent="0.2">
      <c r="A13" t="s">
        <v>109</v>
      </c>
      <c r="B13" t="e">
        <f>Con!G13</f>
        <v>#REF!</v>
      </c>
      <c r="C13" t="e">
        <f>Con!H13</f>
        <v>#REF!</v>
      </c>
      <c r="D13" t="e">
        <f>Wea!K13</f>
        <v>#REF!</v>
      </c>
      <c r="E13" t="e">
        <f>Wea!L13</f>
        <v>#REF!</v>
      </c>
      <c r="F13" t="e">
        <f>Equ!H13</f>
        <v>#REF!</v>
      </c>
      <c r="G13" t="e">
        <f>Sec!T13</f>
        <v>#REF!</v>
      </c>
      <c r="H13" t="e">
        <f t="shared" si="0"/>
        <v>#REF!</v>
      </c>
      <c r="I13" t="e">
        <f t="shared" si="1"/>
        <v>#REF!</v>
      </c>
    </row>
    <row r="14" spans="1:9" x14ac:dyDescent="0.2">
      <c r="A14" t="s">
        <v>110</v>
      </c>
      <c r="B14" t="e">
        <f>Con!G14</f>
        <v>#REF!</v>
      </c>
      <c r="C14" t="e">
        <f>Con!H14</f>
        <v>#REF!</v>
      </c>
      <c r="D14" t="e">
        <f>Wea!K14</f>
        <v>#REF!</v>
      </c>
      <c r="E14" t="e">
        <f>Wea!L14</f>
        <v>#REF!</v>
      </c>
      <c r="F14" t="e">
        <f>Equ!H14</f>
        <v>#REF!</v>
      </c>
      <c r="G14" t="e">
        <f>Sec!T14</f>
        <v>#REF!</v>
      </c>
      <c r="H14" t="e">
        <f t="shared" si="0"/>
        <v>#REF!</v>
      </c>
      <c r="I14" t="e">
        <f t="shared" si="1"/>
        <v>#REF!</v>
      </c>
    </row>
    <row r="15" spans="1:9" x14ac:dyDescent="0.2">
      <c r="A15" t="s">
        <v>111</v>
      </c>
      <c r="B15" t="e">
        <f>Con!G15</f>
        <v>#REF!</v>
      </c>
      <c r="C15" t="e">
        <f>Con!H15</f>
        <v>#REF!</v>
      </c>
      <c r="D15" t="e">
        <f>Wea!K15</f>
        <v>#REF!</v>
      </c>
      <c r="E15" t="e">
        <f>Wea!L15</f>
        <v>#REF!</v>
      </c>
      <c r="F15" t="e">
        <f>Equ!H15</f>
        <v>#REF!</v>
      </c>
      <c r="G15" t="e">
        <f>Sec!T15</f>
        <v>#REF!</v>
      </c>
      <c r="H15" t="e">
        <f t="shared" si="0"/>
        <v>#REF!</v>
      </c>
      <c r="I15" t="e">
        <f t="shared" si="1"/>
        <v>#REF!</v>
      </c>
    </row>
    <row r="17" spans="1:9" x14ac:dyDescent="0.2">
      <c r="A17" t="s">
        <v>1096</v>
      </c>
    </row>
    <row r="23" spans="1:9" x14ac:dyDescent="0.2">
      <c r="A23" t="s">
        <v>1097</v>
      </c>
    </row>
    <row r="24" spans="1:9" x14ac:dyDescent="0.2">
      <c r="B24" t="s">
        <v>1089</v>
      </c>
      <c r="C24" t="s">
        <v>142</v>
      </c>
      <c r="D24" t="s">
        <v>1090</v>
      </c>
      <c r="E24" t="s">
        <v>191</v>
      </c>
      <c r="F24" t="s">
        <v>207</v>
      </c>
      <c r="G24" t="s">
        <v>1091</v>
      </c>
      <c r="H24" t="s">
        <v>1092</v>
      </c>
      <c r="I24" t="s">
        <v>1093</v>
      </c>
    </row>
    <row r="26" spans="1:9" x14ac:dyDescent="0.2">
      <c r="A26" t="s">
        <v>101</v>
      </c>
      <c r="B26" t="e">
        <f t="shared" ref="B26:I36" si="2">B5/B$14*100</f>
        <v>#REF!</v>
      </c>
      <c r="C26" t="e">
        <f t="shared" si="2"/>
        <v>#REF!</v>
      </c>
      <c r="D26" t="e">
        <f t="shared" si="2"/>
        <v>#REF!</v>
      </c>
      <c r="E26" t="e">
        <f t="shared" si="2"/>
        <v>#REF!</v>
      </c>
      <c r="F26" t="e">
        <f t="shared" si="2"/>
        <v>#REF!</v>
      </c>
      <c r="G26" t="e">
        <f t="shared" si="2"/>
        <v>#REF!</v>
      </c>
      <c r="H26" t="e">
        <f t="shared" si="2"/>
        <v>#REF!</v>
      </c>
      <c r="I26" t="e">
        <f t="shared" si="2"/>
        <v>#REF!</v>
      </c>
    </row>
    <row r="27" spans="1:9" x14ac:dyDescent="0.2">
      <c r="A27" t="s">
        <v>102</v>
      </c>
      <c r="B27" t="e">
        <f t="shared" si="2"/>
        <v>#REF!</v>
      </c>
      <c r="C27" t="e">
        <f t="shared" si="2"/>
        <v>#REF!</v>
      </c>
      <c r="D27" t="e">
        <f t="shared" si="2"/>
        <v>#REF!</v>
      </c>
      <c r="E27" t="e">
        <f t="shared" si="2"/>
        <v>#REF!</v>
      </c>
      <c r="F27" t="e">
        <f t="shared" si="2"/>
        <v>#REF!</v>
      </c>
      <c r="G27" t="e">
        <f t="shared" si="2"/>
        <v>#REF!</v>
      </c>
      <c r="H27" t="e">
        <f t="shared" si="2"/>
        <v>#REF!</v>
      </c>
      <c r="I27" t="e">
        <f t="shared" si="2"/>
        <v>#REF!</v>
      </c>
    </row>
    <row r="28" spans="1:9" x14ac:dyDescent="0.2">
      <c r="A28" t="s">
        <v>103</v>
      </c>
      <c r="B28" t="e">
        <f t="shared" si="2"/>
        <v>#REF!</v>
      </c>
      <c r="C28" t="e">
        <f t="shared" si="2"/>
        <v>#REF!</v>
      </c>
      <c r="D28" t="e">
        <f t="shared" si="2"/>
        <v>#REF!</v>
      </c>
      <c r="E28" t="e">
        <f t="shared" si="2"/>
        <v>#REF!</v>
      </c>
      <c r="F28" t="e">
        <f t="shared" si="2"/>
        <v>#REF!</v>
      </c>
      <c r="G28" t="e">
        <f t="shared" si="2"/>
        <v>#REF!</v>
      </c>
      <c r="H28" t="e">
        <f t="shared" si="2"/>
        <v>#REF!</v>
      </c>
      <c r="I28" t="e">
        <f t="shared" si="2"/>
        <v>#REF!</v>
      </c>
    </row>
    <row r="29" spans="1:9" x14ac:dyDescent="0.2">
      <c r="A29" t="s">
        <v>104</v>
      </c>
      <c r="B29" t="e">
        <f t="shared" si="2"/>
        <v>#REF!</v>
      </c>
      <c r="C29" t="e">
        <f t="shared" si="2"/>
        <v>#REF!</v>
      </c>
      <c r="D29" t="e">
        <f t="shared" si="2"/>
        <v>#REF!</v>
      </c>
      <c r="E29" t="e">
        <f t="shared" si="2"/>
        <v>#REF!</v>
      </c>
      <c r="F29" t="e">
        <f t="shared" si="2"/>
        <v>#REF!</v>
      </c>
      <c r="G29" t="e">
        <f t="shared" si="2"/>
        <v>#REF!</v>
      </c>
      <c r="H29" t="e">
        <f t="shared" si="2"/>
        <v>#REF!</v>
      </c>
      <c r="I29" t="e">
        <f t="shared" si="2"/>
        <v>#REF!</v>
      </c>
    </row>
    <row r="30" spans="1:9" x14ac:dyDescent="0.2">
      <c r="A30" t="s">
        <v>105</v>
      </c>
      <c r="B30" t="e">
        <f t="shared" si="2"/>
        <v>#REF!</v>
      </c>
      <c r="C30" t="e">
        <f t="shared" si="2"/>
        <v>#REF!</v>
      </c>
      <c r="D30" t="e">
        <f t="shared" si="2"/>
        <v>#REF!</v>
      </c>
      <c r="E30" t="e">
        <f t="shared" si="2"/>
        <v>#REF!</v>
      </c>
      <c r="F30" t="e">
        <f t="shared" si="2"/>
        <v>#REF!</v>
      </c>
      <c r="G30" t="e">
        <f t="shared" si="2"/>
        <v>#REF!</v>
      </c>
      <c r="H30" t="e">
        <f t="shared" si="2"/>
        <v>#REF!</v>
      </c>
      <c r="I30" t="e">
        <f t="shared" si="2"/>
        <v>#REF!</v>
      </c>
    </row>
    <row r="31" spans="1:9" x14ac:dyDescent="0.2">
      <c r="A31" t="s">
        <v>106</v>
      </c>
      <c r="B31" t="e">
        <f t="shared" si="2"/>
        <v>#REF!</v>
      </c>
      <c r="C31" t="e">
        <f t="shared" si="2"/>
        <v>#REF!</v>
      </c>
      <c r="D31" t="e">
        <f t="shared" si="2"/>
        <v>#REF!</v>
      </c>
      <c r="E31" t="e">
        <f t="shared" si="2"/>
        <v>#REF!</v>
      </c>
      <c r="F31" t="e">
        <f t="shared" si="2"/>
        <v>#REF!</v>
      </c>
      <c r="G31" t="e">
        <f t="shared" si="2"/>
        <v>#REF!</v>
      </c>
      <c r="H31" t="e">
        <f t="shared" si="2"/>
        <v>#REF!</v>
      </c>
      <c r="I31" t="e">
        <f t="shared" si="2"/>
        <v>#REF!</v>
      </c>
    </row>
    <row r="32" spans="1:9" x14ac:dyDescent="0.2">
      <c r="A32" t="s">
        <v>107</v>
      </c>
      <c r="B32" t="e">
        <f t="shared" si="2"/>
        <v>#REF!</v>
      </c>
      <c r="C32" t="e">
        <f t="shared" si="2"/>
        <v>#REF!</v>
      </c>
      <c r="D32" t="e">
        <f t="shared" si="2"/>
        <v>#REF!</v>
      </c>
      <c r="E32" t="e">
        <f t="shared" si="2"/>
        <v>#REF!</v>
      </c>
      <c r="F32" t="e">
        <f t="shared" si="2"/>
        <v>#REF!</v>
      </c>
      <c r="G32" t="e">
        <f t="shared" si="2"/>
        <v>#REF!</v>
      </c>
      <c r="H32" t="e">
        <f t="shared" si="2"/>
        <v>#REF!</v>
      </c>
      <c r="I32" t="e">
        <f t="shared" si="2"/>
        <v>#REF!</v>
      </c>
    </row>
    <row r="33" spans="1:9" x14ac:dyDescent="0.2">
      <c r="A33" t="s">
        <v>108</v>
      </c>
      <c r="B33" t="e">
        <f t="shared" si="2"/>
        <v>#REF!</v>
      </c>
      <c r="C33" t="e">
        <f t="shared" si="2"/>
        <v>#REF!</v>
      </c>
      <c r="D33" t="e">
        <f t="shared" si="2"/>
        <v>#REF!</v>
      </c>
      <c r="E33" t="e">
        <f t="shared" si="2"/>
        <v>#REF!</v>
      </c>
      <c r="F33" t="e">
        <f t="shared" si="2"/>
        <v>#REF!</v>
      </c>
      <c r="G33" t="e">
        <f t="shared" si="2"/>
        <v>#REF!</v>
      </c>
      <c r="H33" t="e">
        <f t="shared" si="2"/>
        <v>#REF!</v>
      </c>
      <c r="I33" t="e">
        <f t="shared" si="2"/>
        <v>#REF!</v>
      </c>
    </row>
    <row r="34" spans="1:9" x14ac:dyDescent="0.2">
      <c r="A34" t="s">
        <v>109</v>
      </c>
      <c r="B34" t="e">
        <f t="shared" si="2"/>
        <v>#REF!</v>
      </c>
      <c r="C34" t="e">
        <f t="shared" si="2"/>
        <v>#REF!</v>
      </c>
      <c r="D34" t="e">
        <f t="shared" si="2"/>
        <v>#REF!</v>
      </c>
      <c r="E34" t="e">
        <f t="shared" si="2"/>
        <v>#REF!</v>
      </c>
      <c r="F34" t="e">
        <f t="shared" si="2"/>
        <v>#REF!</v>
      </c>
      <c r="G34" t="e">
        <f t="shared" si="2"/>
        <v>#REF!</v>
      </c>
      <c r="H34" t="e">
        <f t="shared" si="2"/>
        <v>#REF!</v>
      </c>
      <c r="I34" t="e">
        <f t="shared" si="2"/>
        <v>#REF!</v>
      </c>
    </row>
    <row r="35" spans="1:9" x14ac:dyDescent="0.2">
      <c r="A35" t="s">
        <v>110</v>
      </c>
      <c r="B35" t="e">
        <f t="shared" si="2"/>
        <v>#REF!</v>
      </c>
      <c r="C35" t="e">
        <f t="shared" si="2"/>
        <v>#REF!</v>
      </c>
      <c r="D35" t="e">
        <f t="shared" si="2"/>
        <v>#REF!</v>
      </c>
      <c r="E35" t="e">
        <f t="shared" si="2"/>
        <v>#REF!</v>
      </c>
      <c r="F35" t="e">
        <f t="shared" si="2"/>
        <v>#REF!</v>
      </c>
      <c r="G35" t="e">
        <f t="shared" si="2"/>
        <v>#REF!</v>
      </c>
      <c r="H35" t="e">
        <f t="shared" si="2"/>
        <v>#REF!</v>
      </c>
      <c r="I35" t="e">
        <f t="shared" si="2"/>
        <v>#REF!</v>
      </c>
    </row>
    <row r="36" spans="1:9" x14ac:dyDescent="0.2">
      <c r="A36" t="s">
        <v>111</v>
      </c>
      <c r="B36" t="e">
        <f t="shared" si="2"/>
        <v>#REF!</v>
      </c>
      <c r="C36" t="e">
        <f t="shared" si="2"/>
        <v>#REF!</v>
      </c>
      <c r="D36" t="e">
        <f t="shared" si="2"/>
        <v>#REF!</v>
      </c>
      <c r="E36" t="e">
        <f t="shared" si="2"/>
        <v>#REF!</v>
      </c>
      <c r="F36" t="e">
        <f t="shared" si="2"/>
        <v>#REF!</v>
      </c>
      <c r="G36" t="e">
        <f t="shared" si="2"/>
        <v>#REF!</v>
      </c>
      <c r="H36" t="e">
        <f t="shared" si="2"/>
        <v>#REF!</v>
      </c>
      <c r="I36" t="e">
        <f t="shared" si="2"/>
        <v>#REF!</v>
      </c>
    </row>
    <row r="37" spans="1:9" x14ac:dyDescent="0.2">
      <c r="A37" t="s">
        <v>1098</v>
      </c>
    </row>
    <row r="39" spans="1:9" x14ac:dyDescent="0.2">
      <c r="B39" t="s">
        <v>1089</v>
      </c>
      <c r="C39" t="s">
        <v>142</v>
      </c>
      <c r="D39" t="s">
        <v>1090</v>
      </c>
      <c r="E39" t="s">
        <v>191</v>
      </c>
      <c r="F39" t="s">
        <v>207</v>
      </c>
      <c r="G39" t="s">
        <v>1091</v>
      </c>
      <c r="H39" t="s">
        <v>1092</v>
      </c>
      <c r="I39" t="s">
        <v>1093</v>
      </c>
    </row>
    <row r="40" spans="1:9" x14ac:dyDescent="0.2">
      <c r="B40" t="s">
        <v>145</v>
      </c>
      <c r="C40" t="s">
        <v>146</v>
      </c>
      <c r="D40" t="s">
        <v>147</v>
      </c>
      <c r="E40" t="s">
        <v>148</v>
      </c>
      <c r="F40" t="s">
        <v>150</v>
      </c>
      <c r="G40" t="s">
        <v>393</v>
      </c>
      <c r="H40" t="s">
        <v>1094</v>
      </c>
      <c r="I40" t="s">
        <v>1095</v>
      </c>
    </row>
    <row r="41" spans="1:9" x14ac:dyDescent="0.2">
      <c r="A41" t="s">
        <v>101</v>
      </c>
      <c r="B41" t="e">
        <f>Con!G41</f>
        <v>#REF!</v>
      </c>
      <c r="C41" t="e">
        <f>Con!H41</f>
        <v>#REF!</v>
      </c>
      <c r="D41" t="e">
        <f>Wea!K41</f>
        <v>#REF!</v>
      </c>
      <c r="E41" t="e">
        <f>Wea!L41</f>
        <v>#REF!</v>
      </c>
      <c r="F41" t="e">
        <f>Equ!H41</f>
        <v>#REF!</v>
      </c>
      <c r="G41" t="e">
        <f>Sec!T41</f>
        <v>#REF!</v>
      </c>
      <c r="H41" t="e">
        <f>(C41+E41+F41+G41)/4</f>
        <v>#REF!</v>
      </c>
      <c r="I41" t="e">
        <f>C41*0.7+E41*0.1+F41*0.1+G41*0.1</f>
        <v>#REF!</v>
      </c>
    </row>
    <row r="42" spans="1:9" x14ac:dyDescent="0.2">
      <c r="A42" t="s">
        <v>102</v>
      </c>
      <c r="B42" t="e">
        <f>Con!G42</f>
        <v>#REF!</v>
      </c>
      <c r="C42" t="e">
        <f>Con!H42</f>
        <v>#REF!</v>
      </c>
      <c r="D42" t="e">
        <f>Wea!K42</f>
        <v>#REF!</v>
      </c>
      <c r="E42" t="e">
        <f>Wea!L42</f>
        <v>#REF!</v>
      </c>
      <c r="F42" t="e">
        <f>Equ!H42</f>
        <v>#REF!</v>
      </c>
      <c r="G42" t="e">
        <f>Sec!T42</f>
        <v>#REF!</v>
      </c>
      <c r="H42" t="e">
        <f t="shared" ref="H42:H51" si="3">(C42+E42+F42+G42)/4</f>
        <v>#REF!</v>
      </c>
      <c r="I42" t="e">
        <f t="shared" ref="I42:I51" si="4">C42*0.7+E42*0.1+F42*0.1+G42*0.1</f>
        <v>#REF!</v>
      </c>
    </row>
    <row r="43" spans="1:9" x14ac:dyDescent="0.2">
      <c r="A43" t="s">
        <v>103</v>
      </c>
      <c r="B43" t="e">
        <f>Con!G43</f>
        <v>#REF!</v>
      </c>
      <c r="C43" t="e">
        <f>Con!H43</f>
        <v>#REF!</v>
      </c>
      <c r="D43" t="e">
        <f>Wea!K43</f>
        <v>#REF!</v>
      </c>
      <c r="E43" t="e">
        <f>Wea!L43</f>
        <v>#REF!</v>
      </c>
      <c r="F43" t="e">
        <f>Equ!H43</f>
        <v>#REF!</v>
      </c>
      <c r="G43" t="e">
        <f>Sec!T43</f>
        <v>#REF!</v>
      </c>
      <c r="H43" t="e">
        <f t="shared" si="3"/>
        <v>#REF!</v>
      </c>
      <c r="I43" t="e">
        <f t="shared" si="4"/>
        <v>#REF!</v>
      </c>
    </row>
    <row r="44" spans="1:9" x14ac:dyDescent="0.2">
      <c r="A44" t="s">
        <v>104</v>
      </c>
      <c r="B44" t="e">
        <f>Con!G44</f>
        <v>#REF!</v>
      </c>
      <c r="C44" t="e">
        <f>Con!H44</f>
        <v>#REF!</v>
      </c>
      <c r="D44" t="e">
        <f>Wea!K44</f>
        <v>#REF!</v>
      </c>
      <c r="E44" t="e">
        <f>Wea!L44</f>
        <v>#REF!</v>
      </c>
      <c r="F44" t="e">
        <f>Equ!H44</f>
        <v>#REF!</v>
      </c>
      <c r="G44" t="e">
        <f>Sec!T44</f>
        <v>#REF!</v>
      </c>
      <c r="H44" t="e">
        <f t="shared" si="3"/>
        <v>#REF!</v>
      </c>
      <c r="I44" t="e">
        <f t="shared" si="4"/>
        <v>#REF!</v>
      </c>
    </row>
    <row r="45" spans="1:9" x14ac:dyDescent="0.2">
      <c r="A45" t="s">
        <v>105</v>
      </c>
      <c r="B45" t="e">
        <f>Con!G45</f>
        <v>#REF!</v>
      </c>
      <c r="C45" t="e">
        <f>Con!H45</f>
        <v>#REF!</v>
      </c>
      <c r="D45" t="e">
        <f>Wea!K45</f>
        <v>#REF!</v>
      </c>
      <c r="E45" t="e">
        <f>Wea!L45</f>
        <v>#REF!</v>
      </c>
      <c r="F45" t="e">
        <f>Equ!H45</f>
        <v>#REF!</v>
      </c>
      <c r="G45" t="e">
        <f>Sec!T45</f>
        <v>#REF!</v>
      </c>
      <c r="H45" t="e">
        <f t="shared" si="3"/>
        <v>#REF!</v>
      </c>
      <c r="I45" t="e">
        <f t="shared" si="4"/>
        <v>#REF!</v>
      </c>
    </row>
    <row r="46" spans="1:9" x14ac:dyDescent="0.2">
      <c r="A46" t="s">
        <v>106</v>
      </c>
      <c r="B46" t="e">
        <f>Con!G46</f>
        <v>#REF!</v>
      </c>
      <c r="C46" t="e">
        <f>Con!H46</f>
        <v>#REF!</v>
      </c>
      <c r="D46" t="e">
        <f>Wea!K46</f>
        <v>#REF!</v>
      </c>
      <c r="E46" t="e">
        <f>Wea!L46</f>
        <v>#REF!</v>
      </c>
      <c r="F46" t="e">
        <f>Equ!H46</f>
        <v>#REF!</v>
      </c>
      <c r="G46" t="e">
        <f>Sec!T46</f>
        <v>#REF!</v>
      </c>
      <c r="H46" t="e">
        <f t="shared" si="3"/>
        <v>#REF!</v>
      </c>
      <c r="I46" t="e">
        <f t="shared" si="4"/>
        <v>#REF!</v>
      </c>
    </row>
    <row r="47" spans="1:9" x14ac:dyDescent="0.2">
      <c r="A47" t="s">
        <v>107</v>
      </c>
      <c r="B47" t="e">
        <f>Con!G47</f>
        <v>#REF!</v>
      </c>
      <c r="C47" t="e">
        <f>Con!H47</f>
        <v>#REF!</v>
      </c>
      <c r="D47" t="e">
        <f>Wea!K47</f>
        <v>#REF!</v>
      </c>
      <c r="E47" t="e">
        <f>Wea!L47</f>
        <v>#REF!</v>
      </c>
      <c r="F47" t="e">
        <f>Equ!H47</f>
        <v>#REF!</v>
      </c>
      <c r="G47" t="e">
        <f>Sec!T47</f>
        <v>#REF!</v>
      </c>
      <c r="H47" t="e">
        <f t="shared" si="3"/>
        <v>#REF!</v>
      </c>
      <c r="I47" t="e">
        <f t="shared" si="4"/>
        <v>#REF!</v>
      </c>
    </row>
    <row r="48" spans="1:9" x14ac:dyDescent="0.2">
      <c r="A48" t="s">
        <v>108</v>
      </c>
      <c r="B48" t="e">
        <f>Con!G48</f>
        <v>#REF!</v>
      </c>
      <c r="C48" t="e">
        <f>Con!H48</f>
        <v>#REF!</v>
      </c>
      <c r="D48" t="e">
        <f>Wea!K48</f>
        <v>#REF!</v>
      </c>
      <c r="E48" t="e">
        <f>Wea!L48</f>
        <v>#REF!</v>
      </c>
      <c r="F48" t="e">
        <f>Equ!H48</f>
        <v>#REF!</v>
      </c>
      <c r="G48" t="e">
        <f>Sec!T48</f>
        <v>#REF!</v>
      </c>
      <c r="H48" t="e">
        <f t="shared" si="3"/>
        <v>#REF!</v>
      </c>
      <c r="I48" t="e">
        <f t="shared" si="4"/>
        <v>#REF!</v>
      </c>
    </row>
    <row r="49" spans="1:9" x14ac:dyDescent="0.2">
      <c r="A49" t="s">
        <v>109</v>
      </c>
      <c r="B49" t="e">
        <f>Con!G49</f>
        <v>#REF!</v>
      </c>
      <c r="C49" t="e">
        <f>Con!H49</f>
        <v>#REF!</v>
      </c>
      <c r="D49" t="e">
        <f>Wea!K49</f>
        <v>#REF!</v>
      </c>
      <c r="E49" t="e">
        <f>Wea!L49</f>
        <v>#REF!</v>
      </c>
      <c r="F49" t="e">
        <f>Equ!H49</f>
        <v>#REF!</v>
      </c>
      <c r="G49" t="e">
        <f>Sec!T49</f>
        <v>#REF!</v>
      </c>
      <c r="H49" t="e">
        <f t="shared" si="3"/>
        <v>#REF!</v>
      </c>
      <c r="I49" t="e">
        <f t="shared" si="4"/>
        <v>#REF!</v>
      </c>
    </row>
    <row r="50" spans="1:9" x14ac:dyDescent="0.2">
      <c r="A50" t="s">
        <v>110</v>
      </c>
      <c r="B50" t="e">
        <f>Con!G50</f>
        <v>#REF!</v>
      </c>
      <c r="C50" t="e">
        <f>Con!H50</f>
        <v>#REF!</v>
      </c>
      <c r="D50" t="e">
        <f>Wea!K50</f>
        <v>#REF!</v>
      </c>
      <c r="E50" t="e">
        <f>Wea!L50</f>
        <v>#REF!</v>
      </c>
      <c r="F50" t="e">
        <f>Equ!H50</f>
        <v>#REF!</v>
      </c>
      <c r="G50" t="e">
        <f>Sec!T50</f>
        <v>#REF!</v>
      </c>
      <c r="H50" t="e">
        <f t="shared" si="3"/>
        <v>#REF!</v>
      </c>
      <c r="I50" t="e">
        <f t="shared" si="4"/>
        <v>#REF!</v>
      </c>
    </row>
    <row r="51" spans="1:9" x14ac:dyDescent="0.2">
      <c r="A51" t="s">
        <v>111</v>
      </c>
      <c r="B51" t="e">
        <f>Con!G51</f>
        <v>#REF!</v>
      </c>
      <c r="C51" t="e">
        <f>Con!H51</f>
        <v>#REF!</v>
      </c>
      <c r="D51" t="e">
        <f>Wea!K51</f>
        <v>#REF!</v>
      </c>
      <c r="E51" t="e">
        <f>Wea!L51</f>
        <v>#REF!</v>
      </c>
      <c r="F51" t="e">
        <f>Equ!H51</f>
        <v>#REF!</v>
      </c>
      <c r="G51" t="e">
        <f>Sec!T51</f>
        <v>#REF!</v>
      </c>
      <c r="H51" t="e">
        <f t="shared" si="3"/>
        <v>#REF!</v>
      </c>
      <c r="I51" t="e">
        <f t="shared" si="4"/>
        <v>#REF!</v>
      </c>
    </row>
  </sheetData>
  <pageMargins left="0.75" right="0.75" top="1" bottom="1" header="0.5" footer="0.5"/>
  <pageSetup orientation="landscape" horizontalDpi="1200" verticalDpi="1200" r:id="rId1"/>
  <headerFooter alignWithMargins="0"/>
  <colBreaks count="1" manualBreakCount="1">
    <brk id="9"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I51"/>
  <sheetViews>
    <sheetView workbookViewId="0"/>
  </sheetViews>
  <sheetFormatPr defaultColWidth="9" defaultRowHeight="12.75" x14ac:dyDescent="0.2"/>
  <cols>
    <col min="1" max="1" width="15.625" customWidth="1"/>
    <col min="2" max="2" width="11.375" customWidth="1"/>
    <col min="3" max="3" width="11" customWidth="1"/>
    <col min="4" max="5" width="10.25" customWidth="1"/>
    <col min="6" max="6" width="8.875" customWidth="1"/>
    <col min="7" max="7" width="11.25" customWidth="1"/>
  </cols>
  <sheetData>
    <row r="1" spans="1:9" x14ac:dyDescent="0.2">
      <c r="A1" t="s">
        <v>1099</v>
      </c>
    </row>
    <row r="3" spans="1:9" x14ac:dyDescent="0.2">
      <c r="B3" t="s">
        <v>1100</v>
      </c>
      <c r="C3" t="s">
        <v>136</v>
      </c>
      <c r="D3" t="s">
        <v>1101</v>
      </c>
      <c r="E3" t="s">
        <v>1102</v>
      </c>
      <c r="F3" t="s">
        <v>1103</v>
      </c>
      <c r="G3" t="s">
        <v>1089</v>
      </c>
      <c r="H3" t="s">
        <v>1104</v>
      </c>
      <c r="I3" t="s">
        <v>1105</v>
      </c>
    </row>
    <row r="4" spans="1:9" x14ac:dyDescent="0.2">
      <c r="B4" t="s">
        <v>145</v>
      </c>
      <c r="C4" t="s">
        <v>146</v>
      </c>
      <c r="D4" t="s">
        <v>147</v>
      </c>
      <c r="E4" t="s">
        <v>148</v>
      </c>
      <c r="F4" t="s">
        <v>149</v>
      </c>
      <c r="G4" t="s">
        <v>1106</v>
      </c>
      <c r="H4" t="s">
        <v>393</v>
      </c>
    </row>
    <row r="5" spans="1:9" x14ac:dyDescent="0.2">
      <c r="A5" t="s">
        <v>101</v>
      </c>
      <c r="B5" t="e">
        <f>'[1]1'!B$47</f>
        <v>#REF!</v>
      </c>
      <c r="C5" t="e">
        <f>'[1]1'!C$47</f>
        <v>#REF!</v>
      </c>
      <c r="D5" t="e">
        <f>'[1]1'!D$47</f>
        <v>#REF!</v>
      </c>
      <c r="E5" t="e">
        <f>'[1]1'!E$47</f>
        <v>#REF!</v>
      </c>
      <c r="F5" t="e">
        <f>'[1]1'!F$47</f>
        <v>#REF!</v>
      </c>
      <c r="G5" t="e">
        <f>'[1]1'!H$47</f>
        <v>#REF!</v>
      </c>
      <c r="H5" t="e">
        <f>'[1]1'!I$47</f>
        <v>#REF!</v>
      </c>
      <c r="I5" t="e">
        <f>(H5 - H41)/H41*100</f>
        <v>#REF!</v>
      </c>
    </row>
    <row r="6" spans="1:9" x14ac:dyDescent="0.2">
      <c r="A6" t="s">
        <v>102</v>
      </c>
      <c r="B6" t="e">
        <f>'[1]1'!L$47</f>
        <v>#REF!</v>
      </c>
      <c r="C6" t="e">
        <f>'[1]1'!M$47</f>
        <v>#REF!</v>
      </c>
      <c r="D6" t="e">
        <f>'[1]1'!N$47</f>
        <v>#REF!</v>
      </c>
      <c r="E6" t="e">
        <f>'[1]1'!O$47</f>
        <v>#REF!</v>
      </c>
      <c r="F6" t="e">
        <f>'[1]1'!P$47</f>
        <v>#REF!</v>
      </c>
      <c r="G6" t="e">
        <f>'[1]1'!R$47</f>
        <v>#REF!</v>
      </c>
      <c r="H6" t="e">
        <f>'[1]1'!S$47</f>
        <v>#REF!</v>
      </c>
      <c r="I6" t="e">
        <f t="shared" ref="I6:I15" si="0">(H6 - H42)/H42*100</f>
        <v>#REF!</v>
      </c>
    </row>
    <row r="7" spans="1:9" x14ac:dyDescent="0.2">
      <c r="A7" t="s">
        <v>103</v>
      </c>
      <c r="B7" t="e">
        <f>'[1]1'!V$47</f>
        <v>#REF!</v>
      </c>
      <c r="C7" t="e">
        <f>'[1]1'!W$47</f>
        <v>#REF!</v>
      </c>
      <c r="D7" t="e">
        <f>'[1]1'!X$47</f>
        <v>#REF!</v>
      </c>
      <c r="E7" t="e">
        <f>'[1]1'!Y$47</f>
        <v>#REF!</v>
      </c>
      <c r="F7" t="e">
        <f>'[1]1'!Z$47</f>
        <v>#REF!</v>
      </c>
      <c r="G7" t="e">
        <f>'[1]1'!AB$47</f>
        <v>#REF!</v>
      </c>
      <c r="H7" t="e">
        <f>'[1]1'!AC$47</f>
        <v>#REF!</v>
      </c>
      <c r="I7" t="e">
        <f t="shared" si="0"/>
        <v>#REF!</v>
      </c>
    </row>
    <row r="8" spans="1:9" x14ac:dyDescent="0.2">
      <c r="A8" t="s">
        <v>104</v>
      </c>
      <c r="B8" t="e">
        <f>'[1]1'!AF$47</f>
        <v>#REF!</v>
      </c>
      <c r="C8" t="e">
        <f>'[1]1'!AG$47</f>
        <v>#REF!</v>
      </c>
      <c r="D8" t="e">
        <f>'[1]1'!AH$47</f>
        <v>#REF!</v>
      </c>
      <c r="E8" t="e">
        <f>'[1]1'!AI$47</f>
        <v>#REF!</v>
      </c>
      <c r="F8" t="e">
        <f>'[1]1'!AJ$47</f>
        <v>#REF!</v>
      </c>
      <c r="G8" t="e">
        <f>'[1]1'!AL$47</f>
        <v>#REF!</v>
      </c>
      <c r="H8" t="e">
        <f>'[1]1'!AM$47</f>
        <v>#REF!</v>
      </c>
      <c r="I8" t="e">
        <f t="shared" si="0"/>
        <v>#REF!</v>
      </c>
    </row>
    <row r="9" spans="1:9" x14ac:dyDescent="0.2">
      <c r="A9" t="s">
        <v>105</v>
      </c>
      <c r="B9" t="e">
        <f>'[1]1'!AP$47</f>
        <v>#REF!</v>
      </c>
      <c r="C9" t="e">
        <f>'[1]1'!AQ$47</f>
        <v>#REF!</v>
      </c>
      <c r="D9" t="e">
        <f>'[1]1'!AR$47</f>
        <v>#REF!</v>
      </c>
      <c r="E9" t="e">
        <f>'[1]1'!AS$47</f>
        <v>#REF!</v>
      </c>
      <c r="F9" t="e">
        <f>'[1]1'!AT$47</f>
        <v>#REF!</v>
      </c>
      <c r="G9" t="e">
        <f>'[1]1'!AV$47</f>
        <v>#REF!</v>
      </c>
      <c r="H9" t="e">
        <f>'[1]1'!AW$47</f>
        <v>#REF!</v>
      </c>
      <c r="I9" t="e">
        <f t="shared" si="0"/>
        <v>#REF!</v>
      </c>
    </row>
    <row r="10" spans="1:9" x14ac:dyDescent="0.2">
      <c r="A10" t="s">
        <v>106</v>
      </c>
      <c r="B10" t="e">
        <f>'[1]1'!AZ$47</f>
        <v>#REF!</v>
      </c>
      <c r="C10" t="e">
        <f>'[1]1'!BA$47</f>
        <v>#REF!</v>
      </c>
      <c r="D10" t="e">
        <f>'[1]1'!BB$47</f>
        <v>#REF!</v>
      </c>
      <c r="E10" t="e">
        <f>'[1]1'!BC$47</f>
        <v>#REF!</v>
      </c>
      <c r="F10" t="e">
        <f>'[1]1'!BD$47</f>
        <v>#REF!</v>
      </c>
      <c r="G10" t="e">
        <f>'[1]1'!BF$47</f>
        <v>#REF!</v>
      </c>
      <c r="H10" t="e">
        <f>'[1]1'!BG$47</f>
        <v>#REF!</v>
      </c>
      <c r="I10" t="e">
        <f t="shared" si="0"/>
        <v>#REF!</v>
      </c>
    </row>
    <row r="11" spans="1:9" x14ac:dyDescent="0.2">
      <c r="A11" t="s">
        <v>107</v>
      </c>
      <c r="B11" t="e">
        <f>'[1]1'!BJ$47</f>
        <v>#REF!</v>
      </c>
      <c r="C11" t="e">
        <f>'[1]1'!BK$47</f>
        <v>#REF!</v>
      </c>
      <c r="D11" t="e">
        <f>'[1]1'!BL$47</f>
        <v>#REF!</v>
      </c>
      <c r="E11" t="e">
        <f>'[1]1'!BM$47</f>
        <v>#REF!</v>
      </c>
      <c r="F11" t="e">
        <f>'[1]1'!BN$47</f>
        <v>#REF!</v>
      </c>
      <c r="G11" t="e">
        <f>'[1]1'!BP$47</f>
        <v>#REF!</v>
      </c>
      <c r="H11" t="e">
        <f>'[1]1'!BQ$47</f>
        <v>#REF!</v>
      </c>
      <c r="I11" t="e">
        <f t="shared" si="0"/>
        <v>#REF!</v>
      </c>
    </row>
    <row r="12" spans="1:9" x14ac:dyDescent="0.2">
      <c r="A12" t="s">
        <v>108</v>
      </c>
      <c r="B12" t="e">
        <f>'[1]1'!BT$47</f>
        <v>#REF!</v>
      </c>
      <c r="C12" t="e">
        <f>'[1]1'!BU$47</f>
        <v>#REF!</v>
      </c>
      <c r="D12" t="e">
        <f>'[1]1'!BV$47</f>
        <v>#REF!</v>
      </c>
      <c r="E12" t="e">
        <f>'[1]1'!BW$47</f>
        <v>#REF!</v>
      </c>
      <c r="F12" t="e">
        <f>'[1]1'!BX$47</f>
        <v>#REF!</v>
      </c>
      <c r="G12" t="e">
        <f>'[1]1'!BZ$47</f>
        <v>#REF!</v>
      </c>
      <c r="H12" t="e">
        <f>'[1]1'!CA$47</f>
        <v>#REF!</v>
      </c>
      <c r="I12" t="e">
        <f t="shared" si="0"/>
        <v>#REF!</v>
      </c>
    </row>
    <row r="13" spans="1:9" x14ac:dyDescent="0.2">
      <c r="A13" t="s">
        <v>109</v>
      </c>
      <c r="B13" t="e">
        <f>'[1]1'!CD$47</f>
        <v>#REF!</v>
      </c>
      <c r="C13" t="e">
        <f>'[1]1'!CE$47</f>
        <v>#REF!</v>
      </c>
      <c r="D13" t="e">
        <f>'[1]1'!CF$47</f>
        <v>#REF!</v>
      </c>
      <c r="E13" t="e">
        <f>'[1]1'!CG$47</f>
        <v>#REF!</v>
      </c>
      <c r="F13" t="e">
        <f>'[1]1'!CH$47</f>
        <v>#REF!</v>
      </c>
      <c r="G13" t="e">
        <f>'[1]1'!CJ$47</f>
        <v>#REF!</v>
      </c>
      <c r="H13" t="e">
        <f>'[1]1'!CK$47</f>
        <v>#REF!</v>
      </c>
      <c r="I13" t="e">
        <f t="shared" si="0"/>
        <v>#REF!</v>
      </c>
    </row>
    <row r="14" spans="1:9" x14ac:dyDescent="0.2">
      <c r="A14" t="s">
        <v>110</v>
      </c>
      <c r="B14" t="e">
        <f>'[1]1'!CN$47</f>
        <v>#REF!</v>
      </c>
      <c r="C14" t="e">
        <f>'[1]1'!CO$47</f>
        <v>#REF!</v>
      </c>
      <c r="D14" t="e">
        <f>'[1]1'!CP$47</f>
        <v>#REF!</v>
      </c>
      <c r="E14" t="e">
        <f>'[1]1'!CQ$47</f>
        <v>#REF!</v>
      </c>
      <c r="F14" t="e">
        <f>'[1]1'!CR$47</f>
        <v>#REF!</v>
      </c>
      <c r="G14" t="e">
        <f>'[1]1'!CT$47</f>
        <v>#REF!</v>
      </c>
      <c r="H14" t="e">
        <f>'[1]1'!CU$47</f>
        <v>#REF!</v>
      </c>
      <c r="I14" t="e">
        <f t="shared" si="0"/>
        <v>#REF!</v>
      </c>
    </row>
    <row r="15" spans="1:9" x14ac:dyDescent="0.2">
      <c r="A15" t="s">
        <v>111</v>
      </c>
      <c r="B15" t="e">
        <f>'[1]1'!CX$47</f>
        <v>#REF!</v>
      </c>
      <c r="C15" t="e">
        <f>'[1]1'!CY$47</f>
        <v>#REF!</v>
      </c>
      <c r="D15" t="e">
        <f>'[1]1'!CZ$47</f>
        <v>#REF!</v>
      </c>
      <c r="E15" t="e">
        <f>'[1]1'!DA$47</f>
        <v>#REF!</v>
      </c>
      <c r="F15" t="e">
        <f>'[1]1'!DB$47</f>
        <v>#REF!</v>
      </c>
      <c r="G15" t="e">
        <f>'[1]1'!DD$47</f>
        <v>#REF!</v>
      </c>
      <c r="H15" t="e">
        <f>'[1]1'!DE$47</f>
        <v>#REF!</v>
      </c>
      <c r="I15" t="e">
        <f t="shared" si="0"/>
        <v>#REF!</v>
      </c>
    </row>
    <row r="17" spans="1:9" x14ac:dyDescent="0.2">
      <c r="A17" t="s">
        <v>1107</v>
      </c>
    </row>
    <row r="18" spans="1:9" ht="75" customHeight="1" x14ac:dyDescent="0.2">
      <c r="A18" s="234" t="s">
        <v>1108</v>
      </c>
      <c r="B18" s="234"/>
      <c r="C18" s="234"/>
      <c r="D18" s="234"/>
      <c r="E18" s="234"/>
      <c r="F18" s="234"/>
      <c r="G18" s="234"/>
      <c r="H18" s="234"/>
    </row>
    <row r="23" spans="1:9" x14ac:dyDescent="0.2">
      <c r="A23" t="s">
        <v>1109</v>
      </c>
    </row>
    <row r="24" spans="1:9" x14ac:dyDescent="0.2">
      <c r="B24" t="s">
        <v>135</v>
      </c>
      <c r="C24" t="s">
        <v>136</v>
      </c>
      <c r="D24" t="s">
        <v>137</v>
      </c>
      <c r="E24" t="s">
        <v>138</v>
      </c>
      <c r="F24" t="s">
        <v>139</v>
      </c>
      <c r="G24" t="s">
        <v>141</v>
      </c>
      <c r="H24" t="s">
        <v>142</v>
      </c>
      <c r="I24" t="s">
        <v>1105</v>
      </c>
    </row>
    <row r="26" spans="1:9" x14ac:dyDescent="0.2">
      <c r="A26" t="s">
        <v>101</v>
      </c>
      <c r="B26" t="e">
        <f t="shared" ref="B26:I36" si="1">B5/B$14*100</f>
        <v>#REF!</v>
      </c>
      <c r="C26" t="e">
        <f t="shared" si="1"/>
        <v>#REF!</v>
      </c>
      <c r="D26" t="e">
        <f t="shared" si="1"/>
        <v>#REF!</v>
      </c>
      <c r="E26" t="e">
        <f t="shared" si="1"/>
        <v>#REF!</v>
      </c>
      <c r="F26" t="e">
        <f t="shared" si="1"/>
        <v>#REF!</v>
      </c>
      <c r="G26" t="e">
        <f t="shared" si="1"/>
        <v>#REF!</v>
      </c>
      <c r="H26" t="e">
        <f t="shared" si="1"/>
        <v>#REF!</v>
      </c>
      <c r="I26" t="e">
        <f t="shared" si="1"/>
        <v>#REF!</v>
      </c>
    </row>
    <row r="27" spans="1:9" x14ac:dyDescent="0.2">
      <c r="A27" t="s">
        <v>102</v>
      </c>
      <c r="B27" t="e">
        <f t="shared" si="1"/>
        <v>#REF!</v>
      </c>
      <c r="C27" t="e">
        <f t="shared" si="1"/>
        <v>#REF!</v>
      </c>
      <c r="D27" t="e">
        <f t="shared" si="1"/>
        <v>#REF!</v>
      </c>
      <c r="E27" t="e">
        <f t="shared" si="1"/>
        <v>#REF!</v>
      </c>
      <c r="F27" t="e">
        <f t="shared" si="1"/>
        <v>#REF!</v>
      </c>
      <c r="G27" t="e">
        <f t="shared" si="1"/>
        <v>#REF!</v>
      </c>
      <c r="H27" t="e">
        <f t="shared" si="1"/>
        <v>#REF!</v>
      </c>
      <c r="I27" t="e">
        <f t="shared" si="1"/>
        <v>#REF!</v>
      </c>
    </row>
    <row r="28" spans="1:9" x14ac:dyDescent="0.2">
      <c r="A28" t="s">
        <v>103</v>
      </c>
      <c r="B28" t="e">
        <f t="shared" si="1"/>
        <v>#REF!</v>
      </c>
      <c r="C28" t="e">
        <f t="shared" si="1"/>
        <v>#REF!</v>
      </c>
      <c r="D28" t="e">
        <f t="shared" si="1"/>
        <v>#REF!</v>
      </c>
      <c r="E28" t="e">
        <f t="shared" si="1"/>
        <v>#REF!</v>
      </c>
      <c r="F28" t="e">
        <f t="shared" si="1"/>
        <v>#REF!</v>
      </c>
      <c r="G28" t="e">
        <f t="shared" si="1"/>
        <v>#REF!</v>
      </c>
      <c r="H28" t="e">
        <f t="shared" si="1"/>
        <v>#REF!</v>
      </c>
      <c r="I28" t="e">
        <f t="shared" si="1"/>
        <v>#REF!</v>
      </c>
    </row>
    <row r="29" spans="1:9" x14ac:dyDescent="0.2">
      <c r="A29" t="s">
        <v>104</v>
      </c>
      <c r="B29" t="e">
        <f t="shared" si="1"/>
        <v>#REF!</v>
      </c>
      <c r="C29" t="e">
        <f t="shared" si="1"/>
        <v>#REF!</v>
      </c>
      <c r="D29" t="e">
        <f t="shared" si="1"/>
        <v>#REF!</v>
      </c>
      <c r="E29" t="e">
        <f t="shared" si="1"/>
        <v>#REF!</v>
      </c>
      <c r="F29" t="e">
        <f t="shared" si="1"/>
        <v>#REF!</v>
      </c>
      <c r="G29" t="e">
        <f t="shared" si="1"/>
        <v>#REF!</v>
      </c>
      <c r="H29" t="e">
        <f t="shared" si="1"/>
        <v>#REF!</v>
      </c>
      <c r="I29" t="e">
        <f t="shared" si="1"/>
        <v>#REF!</v>
      </c>
    </row>
    <row r="30" spans="1:9" x14ac:dyDescent="0.2">
      <c r="A30" t="s">
        <v>105</v>
      </c>
      <c r="B30" t="e">
        <f t="shared" si="1"/>
        <v>#REF!</v>
      </c>
      <c r="C30" t="e">
        <f t="shared" si="1"/>
        <v>#REF!</v>
      </c>
      <c r="D30" t="e">
        <f t="shared" si="1"/>
        <v>#REF!</v>
      </c>
      <c r="E30" t="e">
        <f t="shared" si="1"/>
        <v>#REF!</v>
      </c>
      <c r="F30" t="e">
        <f t="shared" si="1"/>
        <v>#REF!</v>
      </c>
      <c r="G30" t="e">
        <f t="shared" si="1"/>
        <v>#REF!</v>
      </c>
      <c r="H30" t="e">
        <f t="shared" si="1"/>
        <v>#REF!</v>
      </c>
      <c r="I30" t="e">
        <f t="shared" si="1"/>
        <v>#REF!</v>
      </c>
    </row>
    <row r="31" spans="1:9" x14ac:dyDescent="0.2">
      <c r="A31" t="s">
        <v>106</v>
      </c>
      <c r="B31" t="e">
        <f t="shared" si="1"/>
        <v>#REF!</v>
      </c>
      <c r="C31" t="e">
        <f t="shared" si="1"/>
        <v>#REF!</v>
      </c>
      <c r="D31" t="e">
        <f t="shared" si="1"/>
        <v>#REF!</v>
      </c>
      <c r="E31" t="e">
        <f t="shared" si="1"/>
        <v>#REF!</v>
      </c>
      <c r="F31" t="e">
        <f t="shared" si="1"/>
        <v>#REF!</v>
      </c>
      <c r="G31" t="e">
        <f t="shared" si="1"/>
        <v>#REF!</v>
      </c>
      <c r="H31" t="e">
        <f t="shared" si="1"/>
        <v>#REF!</v>
      </c>
      <c r="I31" t="e">
        <f t="shared" si="1"/>
        <v>#REF!</v>
      </c>
    </row>
    <row r="32" spans="1:9" x14ac:dyDescent="0.2">
      <c r="A32" t="s">
        <v>107</v>
      </c>
      <c r="B32" t="e">
        <f t="shared" si="1"/>
        <v>#REF!</v>
      </c>
      <c r="C32" t="e">
        <f t="shared" si="1"/>
        <v>#REF!</v>
      </c>
      <c r="D32" t="e">
        <f t="shared" si="1"/>
        <v>#REF!</v>
      </c>
      <c r="E32" t="e">
        <f t="shared" si="1"/>
        <v>#REF!</v>
      </c>
      <c r="F32" t="e">
        <f t="shared" si="1"/>
        <v>#REF!</v>
      </c>
      <c r="G32" t="e">
        <f t="shared" si="1"/>
        <v>#REF!</v>
      </c>
      <c r="H32" t="e">
        <f t="shared" si="1"/>
        <v>#REF!</v>
      </c>
      <c r="I32" t="e">
        <f t="shared" si="1"/>
        <v>#REF!</v>
      </c>
    </row>
    <row r="33" spans="1:9" x14ac:dyDescent="0.2">
      <c r="A33" t="s">
        <v>108</v>
      </c>
      <c r="B33" t="e">
        <f t="shared" si="1"/>
        <v>#REF!</v>
      </c>
      <c r="C33" t="e">
        <f t="shared" si="1"/>
        <v>#REF!</v>
      </c>
      <c r="D33" t="e">
        <f t="shared" si="1"/>
        <v>#REF!</v>
      </c>
      <c r="E33" t="e">
        <f t="shared" si="1"/>
        <v>#REF!</v>
      </c>
      <c r="F33" t="e">
        <f t="shared" si="1"/>
        <v>#REF!</v>
      </c>
      <c r="G33" t="e">
        <f t="shared" si="1"/>
        <v>#REF!</v>
      </c>
      <c r="H33" t="e">
        <f t="shared" si="1"/>
        <v>#REF!</v>
      </c>
      <c r="I33" t="e">
        <f t="shared" si="1"/>
        <v>#REF!</v>
      </c>
    </row>
    <row r="34" spans="1:9" x14ac:dyDescent="0.2">
      <c r="A34" t="s">
        <v>109</v>
      </c>
      <c r="B34" t="e">
        <f t="shared" si="1"/>
        <v>#REF!</v>
      </c>
      <c r="C34" t="e">
        <f t="shared" si="1"/>
        <v>#REF!</v>
      </c>
      <c r="D34" t="e">
        <f t="shared" si="1"/>
        <v>#REF!</v>
      </c>
      <c r="E34" t="e">
        <f t="shared" si="1"/>
        <v>#REF!</v>
      </c>
      <c r="F34" t="e">
        <f t="shared" si="1"/>
        <v>#REF!</v>
      </c>
      <c r="G34" t="e">
        <f t="shared" si="1"/>
        <v>#REF!</v>
      </c>
      <c r="H34" t="e">
        <f t="shared" si="1"/>
        <v>#REF!</v>
      </c>
      <c r="I34" t="e">
        <f t="shared" si="1"/>
        <v>#REF!</v>
      </c>
    </row>
    <row r="35" spans="1:9" x14ac:dyDescent="0.2">
      <c r="A35" t="s">
        <v>110</v>
      </c>
      <c r="B35" t="e">
        <f t="shared" si="1"/>
        <v>#REF!</v>
      </c>
      <c r="C35" t="e">
        <f t="shared" si="1"/>
        <v>#REF!</v>
      </c>
      <c r="D35" t="e">
        <f t="shared" si="1"/>
        <v>#REF!</v>
      </c>
      <c r="E35" t="e">
        <f t="shared" si="1"/>
        <v>#REF!</v>
      </c>
      <c r="F35" t="e">
        <f t="shared" si="1"/>
        <v>#REF!</v>
      </c>
      <c r="G35" t="e">
        <f t="shared" si="1"/>
        <v>#REF!</v>
      </c>
      <c r="H35" t="e">
        <f t="shared" si="1"/>
        <v>#REF!</v>
      </c>
      <c r="I35" t="e">
        <f t="shared" si="1"/>
        <v>#REF!</v>
      </c>
    </row>
    <row r="36" spans="1:9" x14ac:dyDescent="0.2">
      <c r="A36" t="s">
        <v>111</v>
      </c>
      <c r="B36" t="e">
        <f t="shared" si="1"/>
        <v>#REF!</v>
      </c>
      <c r="C36" t="e">
        <f t="shared" si="1"/>
        <v>#REF!</v>
      </c>
      <c r="D36" t="e">
        <f t="shared" si="1"/>
        <v>#REF!</v>
      </c>
      <c r="E36" t="e">
        <f t="shared" si="1"/>
        <v>#REF!</v>
      </c>
      <c r="F36" t="e">
        <f t="shared" si="1"/>
        <v>#REF!</v>
      </c>
      <c r="G36" t="e">
        <f t="shared" si="1"/>
        <v>#REF!</v>
      </c>
      <c r="H36" t="e">
        <f t="shared" si="1"/>
        <v>#REF!</v>
      </c>
      <c r="I36" t="e">
        <f t="shared" si="1"/>
        <v>#REF!</v>
      </c>
    </row>
    <row r="37" spans="1:9" x14ac:dyDescent="0.2">
      <c r="A37" t="s">
        <v>1110</v>
      </c>
    </row>
    <row r="38" spans="1:9" x14ac:dyDescent="0.2">
      <c r="A38" t="s">
        <v>1111</v>
      </c>
    </row>
    <row r="39" spans="1:9" x14ac:dyDescent="0.2">
      <c r="B39" t="s">
        <v>1100</v>
      </c>
      <c r="C39" t="s">
        <v>136</v>
      </c>
      <c r="D39" t="s">
        <v>1101</v>
      </c>
      <c r="E39" t="s">
        <v>1102</v>
      </c>
      <c r="F39" t="s">
        <v>1103</v>
      </c>
      <c r="G39" t="s">
        <v>1089</v>
      </c>
      <c r="H39" t="s">
        <v>1104</v>
      </c>
    </row>
    <row r="40" spans="1:9" x14ac:dyDescent="0.2">
      <c r="B40" t="s">
        <v>145</v>
      </c>
      <c r="C40" t="s">
        <v>146</v>
      </c>
      <c r="D40" t="s">
        <v>147</v>
      </c>
      <c r="E40" t="s">
        <v>148</v>
      </c>
      <c r="F40" t="s">
        <v>149</v>
      </c>
      <c r="G40" t="s">
        <v>1106</v>
      </c>
      <c r="H40" t="s">
        <v>393</v>
      </c>
    </row>
    <row r="41" spans="1:9" x14ac:dyDescent="0.2">
      <c r="A41" t="s">
        <v>101</v>
      </c>
      <c r="B41" t="e">
        <f>'[1]1'!B$19</f>
        <v>#REF!</v>
      </c>
      <c r="C41" t="e">
        <f>'[1]1'!C$19</f>
        <v>#REF!</v>
      </c>
      <c r="D41" t="e">
        <f>'[1]1'!D$19</f>
        <v>#REF!</v>
      </c>
      <c r="E41" t="e">
        <f>'[1]1'!E$19</f>
        <v>#REF!</v>
      </c>
      <c r="F41" t="e">
        <f>'[1]1'!F$19</f>
        <v>#REF!</v>
      </c>
      <c r="G41" t="e">
        <f>'[1]1'!H$19</f>
        <v>#REF!</v>
      </c>
      <c r="H41" t="e">
        <f>'[1]1'!I$19</f>
        <v>#REF!</v>
      </c>
    </row>
    <row r="42" spans="1:9" x14ac:dyDescent="0.2">
      <c r="A42" t="s">
        <v>102</v>
      </c>
      <c r="B42" t="e">
        <f>'[1]1'!L$19</f>
        <v>#REF!</v>
      </c>
      <c r="C42" t="e">
        <f>'[1]1'!M$19</f>
        <v>#REF!</v>
      </c>
      <c r="D42" t="e">
        <f>'[1]1'!N$19</f>
        <v>#REF!</v>
      </c>
      <c r="E42" t="e">
        <f>'[1]1'!O$19</f>
        <v>#REF!</v>
      </c>
      <c r="F42" t="e">
        <f>'[1]1'!P$19</f>
        <v>#REF!</v>
      </c>
      <c r="G42" t="e">
        <f>'[1]1'!R$19</f>
        <v>#REF!</v>
      </c>
      <c r="H42" t="e">
        <f>'[1]1'!S$19</f>
        <v>#REF!</v>
      </c>
    </row>
    <row r="43" spans="1:9" x14ac:dyDescent="0.2">
      <c r="A43" t="s">
        <v>103</v>
      </c>
      <c r="B43" t="e">
        <f>'[1]1'!V$19</f>
        <v>#REF!</v>
      </c>
      <c r="C43" t="e">
        <f>'[1]1'!W$19</f>
        <v>#REF!</v>
      </c>
      <c r="D43" t="e">
        <f>'[1]1'!X$19</f>
        <v>#REF!</v>
      </c>
      <c r="E43" t="e">
        <f>'[1]1'!Y$19</f>
        <v>#REF!</v>
      </c>
      <c r="F43" t="e">
        <f>'[1]1'!Z$19</f>
        <v>#REF!</v>
      </c>
      <c r="G43" t="e">
        <f>'[1]1'!AB$19</f>
        <v>#REF!</v>
      </c>
      <c r="H43" t="e">
        <f>'[1]1'!AC$19</f>
        <v>#REF!</v>
      </c>
    </row>
    <row r="44" spans="1:9" x14ac:dyDescent="0.2">
      <c r="A44" t="s">
        <v>104</v>
      </c>
      <c r="B44" t="e">
        <f>'[1]1'!AF$19</f>
        <v>#REF!</v>
      </c>
      <c r="C44" t="e">
        <f>'[1]1'!AG$19</f>
        <v>#REF!</v>
      </c>
      <c r="D44" t="e">
        <f>'[1]1'!AH$19</f>
        <v>#REF!</v>
      </c>
      <c r="E44" t="e">
        <f>'[1]1'!AI$19</f>
        <v>#REF!</v>
      </c>
      <c r="F44" t="e">
        <f>'[1]1'!AJ$19</f>
        <v>#REF!</v>
      </c>
      <c r="G44" t="e">
        <f>'[1]1'!AL$19</f>
        <v>#REF!</v>
      </c>
      <c r="H44" t="e">
        <f>'[1]1'!AM$19</f>
        <v>#REF!</v>
      </c>
    </row>
    <row r="45" spans="1:9" x14ac:dyDescent="0.2">
      <c r="A45" t="s">
        <v>105</v>
      </c>
      <c r="B45" t="e">
        <f>'[1]1'!AP$19</f>
        <v>#REF!</v>
      </c>
      <c r="C45" t="e">
        <f>'[1]1'!AQ$19</f>
        <v>#REF!</v>
      </c>
      <c r="D45" t="e">
        <f>'[1]1'!AR$19</f>
        <v>#REF!</v>
      </c>
      <c r="E45" t="e">
        <f>'[1]1'!AS$19</f>
        <v>#REF!</v>
      </c>
      <c r="F45" t="e">
        <f>'[1]1'!AT$19</f>
        <v>#REF!</v>
      </c>
      <c r="G45" t="e">
        <f>'[1]1'!AV$19</f>
        <v>#REF!</v>
      </c>
      <c r="H45" t="e">
        <f>'[1]1'!AW$19</f>
        <v>#REF!</v>
      </c>
    </row>
    <row r="46" spans="1:9" x14ac:dyDescent="0.2">
      <c r="A46" t="s">
        <v>106</v>
      </c>
      <c r="B46" t="e">
        <f>'[1]1'!AZ$19</f>
        <v>#REF!</v>
      </c>
      <c r="C46" t="e">
        <f>'[1]1'!BA$19</f>
        <v>#REF!</v>
      </c>
      <c r="D46" t="e">
        <f>'[1]1'!BB$19</f>
        <v>#REF!</v>
      </c>
      <c r="E46" t="e">
        <f>'[1]1'!BC$19</f>
        <v>#REF!</v>
      </c>
      <c r="F46" t="e">
        <f>'[1]1'!BD$19</f>
        <v>#REF!</v>
      </c>
      <c r="G46" t="e">
        <f>'[1]1'!BF$19</f>
        <v>#REF!</v>
      </c>
      <c r="H46" t="e">
        <f>'[1]1'!BG$19</f>
        <v>#REF!</v>
      </c>
    </row>
    <row r="47" spans="1:9" x14ac:dyDescent="0.2">
      <c r="A47" t="s">
        <v>107</v>
      </c>
      <c r="B47" t="e">
        <f>'[1]1'!BJ$19</f>
        <v>#REF!</v>
      </c>
      <c r="C47" t="e">
        <f>'[1]1'!BK$19</f>
        <v>#REF!</v>
      </c>
      <c r="D47" t="e">
        <f>'[1]1'!BL$19</f>
        <v>#REF!</v>
      </c>
      <c r="E47" t="e">
        <f>'[1]1'!BM$19</f>
        <v>#REF!</v>
      </c>
      <c r="F47" t="e">
        <f>'[1]1'!BN$19</f>
        <v>#REF!</v>
      </c>
      <c r="G47" t="e">
        <f>'[1]1'!BP$19</f>
        <v>#REF!</v>
      </c>
      <c r="H47" t="e">
        <f>'[1]1'!BQ$19</f>
        <v>#REF!</v>
      </c>
    </row>
    <row r="48" spans="1:9" x14ac:dyDescent="0.2">
      <c r="A48" t="s">
        <v>108</v>
      </c>
      <c r="B48" t="e">
        <f>'[1]1'!BT$19</f>
        <v>#REF!</v>
      </c>
      <c r="C48" t="e">
        <f>'[1]1'!BU$19</f>
        <v>#REF!</v>
      </c>
      <c r="D48" t="e">
        <f>'[1]1'!BV$19</f>
        <v>#REF!</v>
      </c>
      <c r="E48" t="e">
        <f>'[1]1'!BW$19</f>
        <v>#REF!</v>
      </c>
      <c r="F48" t="e">
        <f>'[1]1'!BX$19</f>
        <v>#REF!</v>
      </c>
      <c r="G48" t="e">
        <f>'[1]1'!BZ$19</f>
        <v>#REF!</v>
      </c>
      <c r="H48" t="e">
        <f>'[1]1'!CA$19</f>
        <v>#REF!</v>
      </c>
    </row>
    <row r="49" spans="1:8" x14ac:dyDescent="0.2">
      <c r="A49" t="s">
        <v>109</v>
      </c>
      <c r="B49" t="e">
        <f>'[1]1'!CD$19</f>
        <v>#REF!</v>
      </c>
      <c r="C49" t="e">
        <f>'[1]1'!CE$19</f>
        <v>#REF!</v>
      </c>
      <c r="D49" t="e">
        <f>'[1]1'!CF$19</f>
        <v>#REF!</v>
      </c>
      <c r="E49" t="e">
        <f>'[1]1'!CG$19</f>
        <v>#REF!</v>
      </c>
      <c r="F49" t="e">
        <f>'[1]1'!CH$19</f>
        <v>#REF!</v>
      </c>
      <c r="G49" t="e">
        <f>'[1]1'!CJ$19</f>
        <v>#REF!</v>
      </c>
      <c r="H49" t="e">
        <f>'[1]1'!CK$19</f>
        <v>#REF!</v>
      </c>
    </row>
    <row r="50" spans="1:8" x14ac:dyDescent="0.2">
      <c r="A50" t="s">
        <v>110</v>
      </c>
      <c r="B50" t="e">
        <f>'[1]1'!CN$19</f>
        <v>#REF!</v>
      </c>
      <c r="C50" t="e">
        <f>'[1]1'!CO$19</f>
        <v>#REF!</v>
      </c>
      <c r="D50" t="e">
        <f>'[1]1'!CP$19</f>
        <v>#REF!</v>
      </c>
      <c r="E50" t="e">
        <f>'[1]1'!CQ$19</f>
        <v>#REF!</v>
      </c>
      <c r="F50" t="e">
        <f>'[1]1'!CR$19</f>
        <v>#REF!</v>
      </c>
      <c r="G50" t="e">
        <f>'[1]1'!CT$19</f>
        <v>#REF!</v>
      </c>
      <c r="H50" t="e">
        <f>'[1]1'!CU$19</f>
        <v>#REF!</v>
      </c>
    </row>
    <row r="51" spans="1:8" x14ac:dyDescent="0.2">
      <c r="A51" t="s">
        <v>111</v>
      </c>
      <c r="B51" t="e">
        <f>'[1]1'!CX$19</f>
        <v>#REF!</v>
      </c>
      <c r="C51" t="e">
        <f>'[1]1'!CY$19</f>
        <v>#REF!</v>
      </c>
      <c r="D51" t="e">
        <f>'[1]1'!CZ$19</f>
        <v>#REF!</v>
      </c>
      <c r="E51" t="e">
        <f>'[1]1'!DA$19</f>
        <v>#REF!</v>
      </c>
      <c r="F51" t="e">
        <f>'[1]1'!DB$19</f>
        <v>#REF!</v>
      </c>
      <c r="G51" t="e">
        <f>'[1]1'!DD$19</f>
        <v>#REF!</v>
      </c>
      <c r="H51" t="e">
        <f>'[1]1'!DE$19</f>
        <v>#REF!</v>
      </c>
    </row>
  </sheetData>
  <mergeCells count="1">
    <mergeCell ref="A18:H18"/>
  </mergeCells>
  <pageMargins left="0.75" right="0.75" top="1" bottom="1" header="0.5" footer="0.5"/>
  <pageSetup scale="98" orientation="landscape" horizontalDpi="1200" verticalDpi="1200"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Q51"/>
  <sheetViews>
    <sheetView workbookViewId="0"/>
  </sheetViews>
  <sheetFormatPr defaultColWidth="9" defaultRowHeight="12.75" x14ac:dyDescent="0.2"/>
  <cols>
    <col min="1" max="1" width="15.625" customWidth="1"/>
    <col min="2" max="2" width="11.375" customWidth="1"/>
    <col min="3" max="3" width="11" customWidth="1"/>
    <col min="4" max="5" width="11" hidden="1" customWidth="1"/>
    <col min="6" max="6" width="14.875" hidden="1" customWidth="1"/>
    <col min="7" max="8" width="10.25" customWidth="1"/>
    <col min="9" max="10" width="8.875" customWidth="1"/>
    <col min="11" max="11" width="13.875" customWidth="1"/>
    <col min="12" max="12" width="11.25" customWidth="1"/>
  </cols>
  <sheetData>
    <row r="1" spans="1:17" x14ac:dyDescent="0.2">
      <c r="A1" t="s">
        <v>1112</v>
      </c>
    </row>
    <row r="3" spans="1:17" x14ac:dyDescent="0.2">
      <c r="B3" t="s">
        <v>1113</v>
      </c>
      <c r="C3" t="s">
        <v>1114</v>
      </c>
      <c r="D3" t="s">
        <v>1115</v>
      </c>
      <c r="E3" t="s">
        <v>1116</v>
      </c>
      <c r="F3" t="s">
        <v>1117</v>
      </c>
      <c r="G3" t="s">
        <v>1118</v>
      </c>
      <c r="H3" t="s">
        <v>1119</v>
      </c>
      <c r="I3" t="s">
        <v>1120</v>
      </c>
      <c r="J3" t="s">
        <v>1121</v>
      </c>
      <c r="K3" t="s">
        <v>1090</v>
      </c>
      <c r="L3" t="s">
        <v>191</v>
      </c>
      <c r="M3" t="s">
        <v>1122</v>
      </c>
    </row>
    <row r="4" spans="1:17" ht="39" customHeight="1" x14ac:dyDescent="0.2">
      <c r="B4" t="s">
        <v>145</v>
      </c>
      <c r="C4" t="s">
        <v>146</v>
      </c>
      <c r="G4" t="s">
        <v>147</v>
      </c>
      <c r="H4" t="s">
        <v>148</v>
      </c>
      <c r="I4" t="s">
        <v>149</v>
      </c>
      <c r="J4" t="s">
        <v>150</v>
      </c>
      <c r="K4" t="s">
        <v>194</v>
      </c>
      <c r="L4" t="s">
        <v>152</v>
      </c>
      <c r="M4" t="s">
        <v>393</v>
      </c>
    </row>
    <row r="5" spans="1:17" x14ac:dyDescent="0.2">
      <c r="A5" t="s">
        <v>101</v>
      </c>
      <c r="B5" t="e">
        <f>'[1]2'!B$47</f>
        <v>#REF!</v>
      </c>
      <c r="C5" t="e">
        <f>'[1]2'!C$47</f>
        <v>#REF!</v>
      </c>
      <c r="G5" t="e">
        <f>'[1]2'!D$47</f>
        <v>#REF!</v>
      </c>
      <c r="H5" t="e">
        <f>'[1]2'!E$47</f>
        <v>#REF!</v>
      </c>
      <c r="I5" t="e">
        <f>'[1]2'!F$47</f>
        <v>#REF!</v>
      </c>
      <c r="J5" t="e">
        <f>'[1]2'!G$47</f>
        <v>#REF!</v>
      </c>
      <c r="K5" t="e">
        <f>'[1]2'!H$47</f>
        <v>#REF!</v>
      </c>
      <c r="L5" t="e">
        <f>'[1]2'!I$47</f>
        <v>#REF!</v>
      </c>
      <c r="M5" t="e">
        <f t="shared" ref="M5:M15" si="0">(L5-L41)/L41 *100</f>
        <v>#REF!</v>
      </c>
      <c r="P5" t="s">
        <v>102</v>
      </c>
      <c r="Q5">
        <v>317.39202350002859</v>
      </c>
    </row>
    <row r="6" spans="1:17" x14ac:dyDescent="0.2">
      <c r="A6" t="s">
        <v>102</v>
      </c>
      <c r="B6" t="e">
        <f>'[1]2'!L$47</f>
        <v>#REF!</v>
      </c>
      <c r="C6" t="e">
        <f>'[1]2'!M$47</f>
        <v>#REF!</v>
      </c>
      <c r="D6" t="e">
        <f>'[1]1'!N$47</f>
        <v>#REF!</v>
      </c>
      <c r="G6" t="e">
        <f>'[1]2'!N$47</f>
        <v>#REF!</v>
      </c>
      <c r="H6" t="e">
        <f>'[1]2'!O$47</f>
        <v>#REF!</v>
      </c>
      <c r="I6" t="e">
        <f>'[1]2'!P$47</f>
        <v>#REF!</v>
      </c>
      <c r="J6" t="e">
        <f>'[1]2'!Q$47</f>
        <v>#REF!</v>
      </c>
      <c r="K6" t="e">
        <f>'[1]2'!R$47</f>
        <v>#REF!</v>
      </c>
      <c r="L6" t="e">
        <f>'[1]2'!S$47</f>
        <v>#REF!</v>
      </c>
      <c r="M6" t="e">
        <f t="shared" si="0"/>
        <v>#REF!</v>
      </c>
      <c r="P6" t="s">
        <v>103</v>
      </c>
      <c r="Q6">
        <v>278.65867559667475</v>
      </c>
    </row>
    <row r="7" spans="1:17" x14ac:dyDescent="0.2">
      <c r="A7" t="s">
        <v>103</v>
      </c>
      <c r="B7" t="e">
        <f>'[1]2'!V$47</f>
        <v>#REF!</v>
      </c>
      <c r="C7" t="e">
        <f>'[1]2'!W$47</f>
        <v>#REF!</v>
      </c>
      <c r="G7" t="e">
        <f>'[1]2'!X$47</f>
        <v>#REF!</v>
      </c>
      <c r="H7" t="e">
        <f>'[1]2'!Y$47</f>
        <v>#REF!</v>
      </c>
      <c r="I7" t="e">
        <f>'[1]2'!Z$47</f>
        <v>#REF!</v>
      </c>
      <c r="J7" t="e">
        <f>'[1]2'!AA$47</f>
        <v>#REF!</v>
      </c>
      <c r="K7" t="e">
        <f>'[1]2'!AB$47</f>
        <v>#REF!</v>
      </c>
      <c r="L7" t="e">
        <f>'[1]2'!AC$47</f>
        <v>#REF!</v>
      </c>
      <c r="M7" t="e">
        <f t="shared" si="0"/>
        <v>#REF!</v>
      </c>
      <c r="P7" t="s">
        <v>105</v>
      </c>
      <c r="Q7">
        <v>146.22438869552036</v>
      </c>
    </row>
    <row r="8" spans="1:17" x14ac:dyDescent="0.2">
      <c r="A8" t="s">
        <v>104</v>
      </c>
      <c r="B8" t="e">
        <f>'[1]2'!AF$47</f>
        <v>#REF!</v>
      </c>
      <c r="C8" t="e">
        <f>'[1]2'!AG$47</f>
        <v>#REF!</v>
      </c>
      <c r="G8" t="e">
        <f>'[1]2'!AH$47</f>
        <v>#REF!</v>
      </c>
      <c r="H8" t="e">
        <f>'[1]2'!AI$47</f>
        <v>#REF!</v>
      </c>
      <c r="I8" t="e">
        <f>'[1]2'!AJ$47</f>
        <v>#REF!</v>
      </c>
      <c r="J8" t="e">
        <f>'[1]2'!AK$47</f>
        <v>#REF!</v>
      </c>
      <c r="K8" t="e">
        <f>'[1]2'!AL$47</f>
        <v>#REF!</v>
      </c>
      <c r="L8" t="e">
        <f>'[1]2'!AM$47</f>
        <v>#REF!</v>
      </c>
      <c r="M8" t="e">
        <f t="shared" si="0"/>
        <v>#REF!</v>
      </c>
      <c r="P8" t="s">
        <v>104</v>
      </c>
      <c r="Q8">
        <v>138.42194687821805</v>
      </c>
    </row>
    <row r="9" spans="1:17" x14ac:dyDescent="0.2">
      <c r="A9" t="s">
        <v>105</v>
      </c>
      <c r="B9" t="e">
        <f>'[1]2'!AP$47</f>
        <v>#REF!</v>
      </c>
      <c r="C9" t="e">
        <f>'[1]2'!AQ$47</f>
        <v>#REF!</v>
      </c>
      <c r="G9" t="e">
        <f>'[1]2'!AR$47</f>
        <v>#REF!</v>
      </c>
      <c r="H9" t="e">
        <f>'[1]2'!AS$47</f>
        <v>#REF!</v>
      </c>
      <c r="I9" t="e">
        <f>'[1]2'!AT$47</f>
        <v>#REF!</v>
      </c>
      <c r="J9" t="e">
        <f>'[1]2'!AU$47</f>
        <v>#REF!</v>
      </c>
      <c r="K9" t="e">
        <f>'[1]2'!AV$47</f>
        <v>#REF!</v>
      </c>
      <c r="L9" t="e">
        <f>'[1]2'!AW$47</f>
        <v>#REF!</v>
      </c>
      <c r="M9" t="e">
        <f t="shared" si="0"/>
        <v>#REF!</v>
      </c>
      <c r="P9" t="s">
        <v>106</v>
      </c>
      <c r="Q9">
        <v>100.75193460164067</v>
      </c>
    </row>
    <row r="10" spans="1:17" x14ac:dyDescent="0.2">
      <c r="A10" t="s">
        <v>106</v>
      </c>
      <c r="B10" t="e">
        <f>'[1]2'!AZ$47</f>
        <v>#REF!</v>
      </c>
      <c r="C10" t="e">
        <f>'[1]2'!BA$47</f>
        <v>#REF!</v>
      </c>
      <c r="G10" t="e">
        <f>'[1]2'!BB$47</f>
        <v>#REF!</v>
      </c>
      <c r="H10" t="e">
        <f>'[1]2'!BC$47</f>
        <v>#REF!</v>
      </c>
      <c r="I10" t="e">
        <f>'[1]2'!BD$47</f>
        <v>#REF!</v>
      </c>
      <c r="J10" t="e">
        <f>'[1]2'!BE$47</f>
        <v>#REF!</v>
      </c>
      <c r="K10" t="e">
        <f>'[1]2'!BF$47</f>
        <v>#REF!</v>
      </c>
      <c r="L10" t="e">
        <f>'[1]2'!BG$47</f>
        <v>#REF!</v>
      </c>
      <c r="M10" t="e">
        <f t="shared" si="0"/>
        <v>#REF!</v>
      </c>
      <c r="P10" t="s">
        <v>109</v>
      </c>
      <c r="Q10">
        <v>92.210754970815927</v>
      </c>
    </row>
    <row r="11" spans="1:17" x14ac:dyDescent="0.2">
      <c r="A11" t="s">
        <v>107</v>
      </c>
      <c r="B11" t="e">
        <f>'[1]2'!BJ$47</f>
        <v>#REF!</v>
      </c>
      <c r="C11" t="e">
        <f>'[1]2'!BK$47</f>
        <v>#REF!</v>
      </c>
      <c r="G11" t="e">
        <f>'[1]2'!BL$47</f>
        <v>#REF!</v>
      </c>
      <c r="H11" t="e">
        <f>'[1]2'!BM$47</f>
        <v>#REF!</v>
      </c>
      <c r="I11" t="e">
        <f>'[1]2'!BN$47</f>
        <v>#REF!</v>
      </c>
      <c r="J11" t="e">
        <f>'[1]2'!BO$47</f>
        <v>#REF!</v>
      </c>
      <c r="K11" t="e">
        <f>'[1]2'!BP$47</f>
        <v>#REF!</v>
      </c>
      <c r="L11" t="e">
        <f>'[1]2'!BQ$47</f>
        <v>#REF!</v>
      </c>
      <c r="M11" t="e">
        <f t="shared" si="0"/>
        <v>#REF!</v>
      </c>
      <c r="P11" t="s">
        <v>101</v>
      </c>
      <c r="Q11">
        <v>92.20051743211225</v>
      </c>
    </row>
    <row r="12" spans="1:17" x14ac:dyDescent="0.2">
      <c r="A12" t="s">
        <v>108</v>
      </c>
      <c r="B12" t="e">
        <f>'[1]2'!BT$47</f>
        <v>#REF!</v>
      </c>
      <c r="C12" t="e">
        <f>'[1]2'!BU$47</f>
        <v>#REF!</v>
      </c>
      <c r="G12" t="e">
        <f>'[1]2'!BV$47</f>
        <v>#REF!</v>
      </c>
      <c r="H12" t="e">
        <f>'[1]2'!BW$47</f>
        <v>#REF!</v>
      </c>
      <c r="I12" t="e">
        <f>'[1]2'!BX$47</f>
        <v>#REF!</v>
      </c>
      <c r="J12" t="e">
        <f>'[1]2'!BY$47</f>
        <v>#REF!</v>
      </c>
      <c r="K12" t="e">
        <f>'[1]2'!BZ$47</f>
        <v>#REF!</v>
      </c>
      <c r="L12" t="e">
        <f>'[1]2'!CA$47</f>
        <v>#REF!</v>
      </c>
      <c r="M12" t="e">
        <f t="shared" si="0"/>
        <v>#REF!</v>
      </c>
      <c r="P12" t="s">
        <v>107</v>
      </c>
      <c r="Q12">
        <v>92.005812518193949</v>
      </c>
    </row>
    <row r="13" spans="1:17" x14ac:dyDescent="0.2">
      <c r="A13" t="s">
        <v>109</v>
      </c>
      <c r="B13" t="e">
        <f>'[1]2'!CD$47</f>
        <v>#REF!</v>
      </c>
      <c r="C13" t="e">
        <f>'[1]2'!CE$47</f>
        <v>#REF!</v>
      </c>
      <c r="G13" t="e">
        <f>'[1]2'!CF$47</f>
        <v>#REF!</v>
      </c>
      <c r="H13" t="e">
        <f>'[1]2'!CG$47</f>
        <v>#REF!</v>
      </c>
      <c r="I13" t="e">
        <f>'[1]2'!CH$47</f>
        <v>#REF!</v>
      </c>
      <c r="J13" t="e">
        <f>'[1]2'!CI$47</f>
        <v>#REF!</v>
      </c>
      <c r="K13" t="e">
        <f>'[1]2'!CJ$47</f>
        <v>#REF!</v>
      </c>
      <c r="L13" t="e">
        <f>'[1]2'!CK$47</f>
        <v>#REF!</v>
      </c>
      <c r="M13" t="e">
        <f t="shared" si="0"/>
        <v>#REF!</v>
      </c>
      <c r="P13" t="s">
        <v>108</v>
      </c>
      <c r="Q13">
        <v>62.982226845492505</v>
      </c>
    </row>
    <row r="14" spans="1:17" x14ac:dyDescent="0.2">
      <c r="A14" t="s">
        <v>110</v>
      </c>
      <c r="B14" t="e">
        <f>'[1]2'!CN$47</f>
        <v>#REF!</v>
      </c>
      <c r="C14" t="e">
        <f>'[1]2'!CO$47</f>
        <v>#REF!</v>
      </c>
      <c r="G14" t="e">
        <f>'[1]2'!CP$47</f>
        <v>#REF!</v>
      </c>
      <c r="H14" t="e">
        <f>'[1]2'!CQ$47</f>
        <v>#REF!</v>
      </c>
      <c r="I14" t="e">
        <f>'[1]2'!CR$47</f>
        <v>#REF!</v>
      </c>
      <c r="J14" t="e">
        <f>'[1]2'!CS$47</f>
        <v>#REF!</v>
      </c>
      <c r="K14" t="e">
        <f>'[1]2'!CT$47</f>
        <v>#REF!</v>
      </c>
      <c r="L14" t="e">
        <f>'[1]2'!CU$47</f>
        <v>#REF!</v>
      </c>
      <c r="M14" t="e">
        <f t="shared" si="0"/>
        <v>#REF!</v>
      </c>
      <c r="P14" t="s">
        <v>111</v>
      </c>
      <c r="Q14">
        <v>58.315243226267953</v>
      </c>
    </row>
    <row r="15" spans="1:17" x14ac:dyDescent="0.2">
      <c r="A15" t="s">
        <v>111</v>
      </c>
      <c r="B15" t="e">
        <f>'[1]2'!CX$47</f>
        <v>#REF!</v>
      </c>
      <c r="C15" t="e">
        <f>'[1]2'!CY$47</f>
        <v>#REF!</v>
      </c>
      <c r="G15" t="e">
        <f>'[1]2'!CZ$47</f>
        <v>#REF!</v>
      </c>
      <c r="H15" t="e">
        <f>'[1]2'!DA$47</f>
        <v>#REF!</v>
      </c>
      <c r="I15" t="e">
        <f>'[1]2'!DB$47</f>
        <v>#REF!</v>
      </c>
      <c r="J15" t="e">
        <f>'[1]2'!DC$47</f>
        <v>#REF!</v>
      </c>
      <c r="K15" t="e">
        <f>'[1]2'!DD$47</f>
        <v>#REF!</v>
      </c>
      <c r="L15" t="e">
        <f>'[1]2'!DE$47</f>
        <v>#REF!</v>
      </c>
      <c r="M15" t="e">
        <f t="shared" si="0"/>
        <v>#REF!</v>
      </c>
      <c r="P15" t="s">
        <v>110</v>
      </c>
      <c r="Q15">
        <v>34.51809075584579</v>
      </c>
    </row>
    <row r="17" spans="1:17" x14ac:dyDescent="0.2">
      <c r="A17" t="s">
        <v>1123</v>
      </c>
    </row>
    <row r="18" spans="1:17" ht="57" customHeight="1" x14ac:dyDescent="0.2">
      <c r="A18" s="234"/>
      <c r="B18" s="234"/>
      <c r="C18" s="234"/>
      <c r="D18" s="234"/>
      <c r="E18" s="234"/>
      <c r="F18" s="234"/>
      <c r="G18" s="234"/>
      <c r="H18" s="234"/>
      <c r="I18" s="234"/>
      <c r="J18" s="234"/>
      <c r="K18" s="234"/>
      <c r="L18" s="234"/>
    </row>
    <row r="23" spans="1:17" x14ac:dyDescent="0.2">
      <c r="A23" t="s">
        <v>1124</v>
      </c>
    </row>
    <row r="24" spans="1:17" x14ac:dyDescent="0.2">
      <c r="B24" t="s">
        <v>1113</v>
      </c>
      <c r="C24" t="s">
        <v>1114</v>
      </c>
      <c r="D24" t="s">
        <v>1115</v>
      </c>
      <c r="E24" t="s">
        <v>1116</v>
      </c>
      <c r="F24" t="s">
        <v>1117</v>
      </c>
      <c r="G24" t="s">
        <v>1118</v>
      </c>
      <c r="H24" t="s">
        <v>1119</v>
      </c>
      <c r="I24" t="s">
        <v>1120</v>
      </c>
      <c r="J24" t="s">
        <v>1121</v>
      </c>
      <c r="K24" t="s">
        <v>1090</v>
      </c>
      <c r="L24" t="s">
        <v>191</v>
      </c>
    </row>
    <row r="25" spans="1:17" x14ac:dyDescent="0.2">
      <c r="B25" t="s">
        <v>145</v>
      </c>
      <c r="C25" t="s">
        <v>146</v>
      </c>
      <c r="D25" t="s">
        <v>147</v>
      </c>
      <c r="E25" t="s">
        <v>148</v>
      </c>
      <c r="F25" t="s">
        <v>149</v>
      </c>
      <c r="G25" t="s">
        <v>147</v>
      </c>
      <c r="H25" t="s">
        <v>148</v>
      </c>
      <c r="I25" t="s">
        <v>149</v>
      </c>
      <c r="J25" t="s">
        <v>150</v>
      </c>
      <c r="K25" t="s">
        <v>194</v>
      </c>
      <c r="L25" t="s">
        <v>152</v>
      </c>
    </row>
    <row r="26" spans="1:17" x14ac:dyDescent="0.2">
      <c r="A26" t="s">
        <v>101</v>
      </c>
      <c r="B26" t="e">
        <f t="shared" ref="B26:L36" si="1">B5/B$14*100</f>
        <v>#REF!</v>
      </c>
      <c r="C26" t="e">
        <f t="shared" si="1"/>
        <v>#REF!</v>
      </c>
      <c r="D26" t="e">
        <f t="shared" si="1"/>
        <v>#DIV/0!</v>
      </c>
      <c r="E26" t="e">
        <f t="shared" si="1"/>
        <v>#DIV/0!</v>
      </c>
      <c r="F26" t="e">
        <f t="shared" si="1"/>
        <v>#DIV/0!</v>
      </c>
      <c r="G26" t="e">
        <f t="shared" si="1"/>
        <v>#REF!</v>
      </c>
      <c r="H26" t="e">
        <f t="shared" si="1"/>
        <v>#REF!</v>
      </c>
      <c r="I26" t="e">
        <f t="shared" si="1"/>
        <v>#REF!</v>
      </c>
      <c r="J26" t="e">
        <f t="shared" si="1"/>
        <v>#REF!</v>
      </c>
      <c r="K26" t="e">
        <f t="shared" si="1"/>
        <v>#REF!</v>
      </c>
      <c r="L26" t="e">
        <f t="shared" si="1"/>
        <v>#REF!</v>
      </c>
      <c r="P26" t="s">
        <v>110</v>
      </c>
      <c r="Q26">
        <v>100</v>
      </c>
    </row>
    <row r="27" spans="1:17" x14ac:dyDescent="0.2">
      <c r="A27" t="s">
        <v>102</v>
      </c>
      <c r="B27" t="e">
        <f t="shared" si="1"/>
        <v>#REF!</v>
      </c>
      <c r="C27" t="e">
        <f t="shared" si="1"/>
        <v>#REF!</v>
      </c>
      <c r="D27" t="e">
        <f t="shared" si="1"/>
        <v>#REF!</v>
      </c>
      <c r="E27" t="e">
        <f t="shared" si="1"/>
        <v>#DIV/0!</v>
      </c>
      <c r="F27" t="e">
        <f t="shared" si="1"/>
        <v>#DIV/0!</v>
      </c>
      <c r="G27" t="e">
        <f t="shared" si="1"/>
        <v>#REF!</v>
      </c>
      <c r="H27" t="e">
        <f t="shared" si="1"/>
        <v>#REF!</v>
      </c>
      <c r="I27" t="e">
        <f t="shared" si="1"/>
        <v>#REF!</v>
      </c>
      <c r="J27" t="e">
        <f t="shared" si="1"/>
        <v>#REF!</v>
      </c>
      <c r="K27" t="e">
        <f t="shared" si="1"/>
        <v>#REF!</v>
      </c>
      <c r="L27" t="e">
        <f t="shared" si="1"/>
        <v>#REF!</v>
      </c>
      <c r="P27" t="s">
        <v>102</v>
      </c>
      <c r="Q27">
        <v>89.437054797246148</v>
      </c>
    </row>
    <row r="28" spans="1:17" x14ac:dyDescent="0.2">
      <c r="A28" t="s">
        <v>103</v>
      </c>
      <c r="B28" t="e">
        <f t="shared" si="1"/>
        <v>#REF!</v>
      </c>
      <c r="C28" t="e">
        <f t="shared" si="1"/>
        <v>#REF!</v>
      </c>
      <c r="D28" t="e">
        <f t="shared" si="1"/>
        <v>#DIV/0!</v>
      </c>
      <c r="E28" t="e">
        <f t="shared" si="1"/>
        <v>#DIV/0!</v>
      </c>
      <c r="F28" t="e">
        <f t="shared" si="1"/>
        <v>#DIV/0!</v>
      </c>
      <c r="G28" t="e">
        <f t="shared" si="1"/>
        <v>#REF!</v>
      </c>
      <c r="H28" t="e">
        <f t="shared" si="1"/>
        <v>#REF!</v>
      </c>
      <c r="I28" t="e">
        <f t="shared" si="1"/>
        <v>#REF!</v>
      </c>
      <c r="J28" t="e">
        <f t="shared" si="1"/>
        <v>#REF!</v>
      </c>
      <c r="K28" t="e">
        <f t="shared" si="1"/>
        <v>#REF!</v>
      </c>
      <c r="L28" t="e">
        <f t="shared" si="1"/>
        <v>#REF!</v>
      </c>
      <c r="P28" t="s">
        <v>109</v>
      </c>
      <c r="Q28">
        <v>83.729632293648365</v>
      </c>
    </row>
    <row r="29" spans="1:17" x14ac:dyDescent="0.2">
      <c r="A29" t="s">
        <v>104</v>
      </c>
      <c r="B29" t="e">
        <f t="shared" si="1"/>
        <v>#REF!</v>
      </c>
      <c r="C29" t="e">
        <f t="shared" si="1"/>
        <v>#REF!</v>
      </c>
      <c r="D29" t="e">
        <f t="shared" si="1"/>
        <v>#DIV/0!</v>
      </c>
      <c r="E29" t="e">
        <f t="shared" si="1"/>
        <v>#DIV/0!</v>
      </c>
      <c r="F29" t="e">
        <f t="shared" si="1"/>
        <v>#DIV/0!</v>
      </c>
      <c r="G29" t="e">
        <f t="shared" si="1"/>
        <v>#REF!</v>
      </c>
      <c r="H29" t="e">
        <f t="shared" si="1"/>
        <v>#REF!</v>
      </c>
      <c r="I29" t="e">
        <f t="shared" si="1"/>
        <v>#REF!</v>
      </c>
      <c r="J29" t="e">
        <f t="shared" si="1"/>
        <v>#REF!</v>
      </c>
      <c r="K29" t="e">
        <f t="shared" si="1"/>
        <v>#REF!</v>
      </c>
      <c r="L29" t="e">
        <f t="shared" si="1"/>
        <v>#REF!</v>
      </c>
      <c r="P29" t="s">
        <v>111</v>
      </c>
      <c r="Q29">
        <v>62.190291829219902</v>
      </c>
    </row>
    <row r="30" spans="1:17" x14ac:dyDescent="0.2">
      <c r="A30" t="s">
        <v>105</v>
      </c>
      <c r="B30" t="e">
        <f t="shared" si="1"/>
        <v>#REF!</v>
      </c>
      <c r="C30" t="e">
        <f t="shared" si="1"/>
        <v>#REF!</v>
      </c>
      <c r="D30" t="e">
        <f t="shared" si="1"/>
        <v>#DIV/0!</v>
      </c>
      <c r="E30" t="e">
        <f t="shared" si="1"/>
        <v>#DIV/0!</v>
      </c>
      <c r="F30" t="e">
        <f t="shared" si="1"/>
        <v>#DIV/0!</v>
      </c>
      <c r="G30" t="e">
        <f t="shared" si="1"/>
        <v>#REF!</v>
      </c>
      <c r="H30" t="e">
        <f t="shared" si="1"/>
        <v>#REF!</v>
      </c>
      <c r="I30" t="e">
        <f t="shared" si="1"/>
        <v>#REF!</v>
      </c>
      <c r="J30" t="e">
        <f t="shared" si="1"/>
        <v>#REF!</v>
      </c>
      <c r="K30" t="e">
        <f t="shared" si="1"/>
        <v>#REF!</v>
      </c>
      <c r="L30" t="e">
        <f t="shared" si="1"/>
        <v>#REF!</v>
      </c>
      <c r="P30" t="s">
        <v>101</v>
      </c>
      <c r="Q30">
        <v>60.875572339729821</v>
      </c>
    </row>
    <row r="31" spans="1:17" x14ac:dyDescent="0.2">
      <c r="A31" t="s">
        <v>106</v>
      </c>
      <c r="B31" t="e">
        <f t="shared" si="1"/>
        <v>#REF!</v>
      </c>
      <c r="C31" t="e">
        <f t="shared" si="1"/>
        <v>#REF!</v>
      </c>
      <c r="D31" t="e">
        <f t="shared" si="1"/>
        <v>#DIV/0!</v>
      </c>
      <c r="E31" t="e">
        <f t="shared" si="1"/>
        <v>#DIV/0!</v>
      </c>
      <c r="F31" t="e">
        <f t="shared" si="1"/>
        <v>#DIV/0!</v>
      </c>
      <c r="G31" t="e">
        <f t="shared" si="1"/>
        <v>#REF!</v>
      </c>
      <c r="H31" t="e">
        <f t="shared" si="1"/>
        <v>#REF!</v>
      </c>
      <c r="I31" t="e">
        <f t="shared" si="1"/>
        <v>#REF!</v>
      </c>
      <c r="J31" t="e">
        <f t="shared" si="1"/>
        <v>#REF!</v>
      </c>
      <c r="K31" t="e">
        <f t="shared" si="1"/>
        <v>#REF!</v>
      </c>
      <c r="L31" t="e">
        <f t="shared" si="1"/>
        <v>#REF!</v>
      </c>
      <c r="P31" t="s">
        <v>106</v>
      </c>
      <c r="Q31">
        <v>49.710535267023936</v>
      </c>
    </row>
    <row r="32" spans="1:17" x14ac:dyDescent="0.2">
      <c r="A32" t="s">
        <v>107</v>
      </c>
      <c r="B32" t="e">
        <f t="shared" si="1"/>
        <v>#REF!</v>
      </c>
      <c r="C32" t="e">
        <f t="shared" si="1"/>
        <v>#REF!</v>
      </c>
      <c r="D32" t="e">
        <f t="shared" si="1"/>
        <v>#DIV/0!</v>
      </c>
      <c r="E32" t="e">
        <f t="shared" si="1"/>
        <v>#DIV/0!</v>
      </c>
      <c r="F32" t="e">
        <f t="shared" si="1"/>
        <v>#DIV/0!</v>
      </c>
      <c r="G32" t="e">
        <f t="shared" si="1"/>
        <v>#REF!</v>
      </c>
      <c r="H32" t="e">
        <f t="shared" si="1"/>
        <v>#REF!</v>
      </c>
      <c r="I32" t="e">
        <f t="shared" si="1"/>
        <v>#REF!</v>
      </c>
      <c r="J32" t="e">
        <f t="shared" si="1"/>
        <v>#REF!</v>
      </c>
      <c r="K32" t="e">
        <f t="shared" si="1"/>
        <v>#REF!</v>
      </c>
      <c r="L32" t="e">
        <f t="shared" si="1"/>
        <v>#REF!</v>
      </c>
      <c r="P32" t="s">
        <v>108</v>
      </c>
      <c r="Q32">
        <v>49.428784901471559</v>
      </c>
    </row>
    <row r="33" spans="1:17" x14ac:dyDescent="0.2">
      <c r="A33" t="s">
        <v>108</v>
      </c>
      <c r="B33" t="e">
        <f t="shared" si="1"/>
        <v>#REF!</v>
      </c>
      <c r="C33" t="e">
        <f t="shared" si="1"/>
        <v>#REF!</v>
      </c>
      <c r="D33" t="e">
        <f t="shared" si="1"/>
        <v>#DIV/0!</v>
      </c>
      <c r="E33" t="e">
        <f t="shared" si="1"/>
        <v>#DIV/0!</v>
      </c>
      <c r="F33" t="e">
        <f t="shared" si="1"/>
        <v>#DIV/0!</v>
      </c>
      <c r="G33" t="e">
        <f t="shared" si="1"/>
        <v>#REF!</v>
      </c>
      <c r="H33" t="e">
        <f t="shared" si="1"/>
        <v>#REF!</v>
      </c>
      <c r="I33" t="e">
        <f t="shared" si="1"/>
        <v>#REF!</v>
      </c>
      <c r="J33" t="e">
        <f t="shared" si="1"/>
        <v>#REF!</v>
      </c>
      <c r="K33" t="e">
        <f t="shared" si="1"/>
        <v>#REF!</v>
      </c>
      <c r="L33" t="e">
        <f t="shared" si="1"/>
        <v>#REF!</v>
      </c>
      <c r="P33" t="s">
        <v>105</v>
      </c>
      <c r="Q33">
        <v>47.475386024942317</v>
      </c>
    </row>
    <row r="34" spans="1:17" x14ac:dyDescent="0.2">
      <c r="A34" t="s">
        <v>109</v>
      </c>
      <c r="B34" t="e">
        <f t="shared" si="1"/>
        <v>#REF!</v>
      </c>
      <c r="C34" t="e">
        <f t="shared" si="1"/>
        <v>#REF!</v>
      </c>
      <c r="D34" t="e">
        <f t="shared" si="1"/>
        <v>#DIV/0!</v>
      </c>
      <c r="E34" t="e">
        <f t="shared" si="1"/>
        <v>#DIV/0!</v>
      </c>
      <c r="F34" t="e">
        <f t="shared" si="1"/>
        <v>#DIV/0!</v>
      </c>
      <c r="G34" t="e">
        <f t="shared" si="1"/>
        <v>#REF!</v>
      </c>
      <c r="H34" t="e">
        <f t="shared" si="1"/>
        <v>#REF!</v>
      </c>
      <c r="I34" t="e">
        <f t="shared" si="1"/>
        <v>#REF!</v>
      </c>
      <c r="J34" t="e">
        <f t="shared" si="1"/>
        <v>#REF!</v>
      </c>
      <c r="K34" t="e">
        <f t="shared" si="1"/>
        <v>#REF!</v>
      </c>
      <c r="L34" t="e">
        <f t="shared" si="1"/>
        <v>#REF!</v>
      </c>
      <c r="P34" t="s">
        <v>107</v>
      </c>
      <c r="Q34">
        <v>46.722089201849094</v>
      </c>
    </row>
    <row r="35" spans="1:17" x14ac:dyDescent="0.2">
      <c r="A35" t="s">
        <v>110</v>
      </c>
      <c r="B35" t="e">
        <f t="shared" si="1"/>
        <v>#REF!</v>
      </c>
      <c r="C35" t="e">
        <f t="shared" si="1"/>
        <v>#REF!</v>
      </c>
      <c r="D35" t="e">
        <f t="shared" si="1"/>
        <v>#DIV/0!</v>
      </c>
      <c r="E35" t="e">
        <f t="shared" si="1"/>
        <v>#DIV/0!</v>
      </c>
      <c r="F35" t="e">
        <f t="shared" si="1"/>
        <v>#DIV/0!</v>
      </c>
      <c r="G35" t="e">
        <f t="shared" si="1"/>
        <v>#REF!</v>
      </c>
      <c r="H35" t="e">
        <f t="shared" si="1"/>
        <v>#REF!</v>
      </c>
      <c r="I35" t="e">
        <f t="shared" si="1"/>
        <v>#REF!</v>
      </c>
      <c r="J35" t="e">
        <f t="shared" si="1"/>
        <v>#REF!</v>
      </c>
      <c r="K35" t="e">
        <f t="shared" si="1"/>
        <v>#REF!</v>
      </c>
      <c r="L35" t="e">
        <f t="shared" si="1"/>
        <v>#REF!</v>
      </c>
      <c r="P35" t="s">
        <v>104</v>
      </c>
      <c r="Q35">
        <v>40.174698206475931</v>
      </c>
    </row>
    <row r="36" spans="1:17" x14ac:dyDescent="0.2">
      <c r="A36" t="s">
        <v>111</v>
      </c>
      <c r="B36" t="e">
        <f t="shared" si="1"/>
        <v>#REF!</v>
      </c>
      <c r="C36" t="e">
        <f t="shared" si="1"/>
        <v>#REF!</v>
      </c>
      <c r="D36" t="e">
        <f t="shared" si="1"/>
        <v>#DIV/0!</v>
      </c>
      <c r="E36" t="e">
        <f t="shared" si="1"/>
        <v>#DIV/0!</v>
      </c>
      <c r="F36" t="e">
        <f t="shared" si="1"/>
        <v>#DIV/0!</v>
      </c>
      <c r="G36" t="e">
        <f t="shared" si="1"/>
        <v>#REF!</v>
      </c>
      <c r="H36" t="e">
        <f t="shared" si="1"/>
        <v>#REF!</v>
      </c>
      <c r="I36" t="e">
        <f t="shared" si="1"/>
        <v>#REF!</v>
      </c>
      <c r="J36" t="e">
        <f t="shared" si="1"/>
        <v>#REF!</v>
      </c>
      <c r="K36" t="e">
        <f t="shared" si="1"/>
        <v>#REF!</v>
      </c>
      <c r="L36" t="e">
        <f t="shared" si="1"/>
        <v>#REF!</v>
      </c>
      <c r="P36" t="s">
        <v>103</v>
      </c>
      <c r="Q36">
        <v>36.183610931287632</v>
      </c>
    </row>
    <row r="37" spans="1:17" x14ac:dyDescent="0.2">
      <c r="A37" t="s">
        <v>1125</v>
      </c>
    </row>
    <row r="38" spans="1:17" x14ac:dyDescent="0.2">
      <c r="A38" t="s">
        <v>1126</v>
      </c>
    </row>
    <row r="39" spans="1:17" x14ac:dyDescent="0.2">
      <c r="B39" t="s">
        <v>1113</v>
      </c>
      <c r="C39" t="s">
        <v>1114</v>
      </c>
      <c r="D39" t="s">
        <v>1115</v>
      </c>
      <c r="E39" t="s">
        <v>1116</v>
      </c>
      <c r="F39" t="s">
        <v>1117</v>
      </c>
      <c r="G39" t="s">
        <v>1118</v>
      </c>
      <c r="H39" t="s">
        <v>1119</v>
      </c>
      <c r="I39" t="s">
        <v>1120</v>
      </c>
      <c r="J39" t="s">
        <v>1121</v>
      </c>
      <c r="K39" t="s">
        <v>1090</v>
      </c>
      <c r="L39" t="s">
        <v>191</v>
      </c>
    </row>
    <row r="40" spans="1:17" x14ac:dyDescent="0.2">
      <c r="B40" t="s">
        <v>145</v>
      </c>
      <c r="C40" t="s">
        <v>146</v>
      </c>
      <c r="G40" t="s">
        <v>147</v>
      </c>
      <c r="H40" t="s">
        <v>148</v>
      </c>
      <c r="I40" t="s">
        <v>149</v>
      </c>
      <c r="J40" t="s">
        <v>150</v>
      </c>
      <c r="K40" t="s">
        <v>194</v>
      </c>
      <c r="L40" t="s">
        <v>152</v>
      </c>
    </row>
    <row r="41" spans="1:17" x14ac:dyDescent="0.2">
      <c r="A41" t="s">
        <v>101</v>
      </c>
      <c r="B41" t="e">
        <f>'[1]2'!B$19</f>
        <v>#REF!</v>
      </c>
      <c r="C41" t="e">
        <f>'[1]2'!C$19</f>
        <v>#REF!</v>
      </c>
      <c r="G41" t="e">
        <f>'[1]2'!D$19</f>
        <v>#REF!</v>
      </c>
      <c r="H41" t="e">
        <f>'[1]2'!E$19</f>
        <v>#REF!</v>
      </c>
      <c r="I41" t="e">
        <f>'[1]2'!F$19</f>
        <v>#REF!</v>
      </c>
      <c r="J41" t="e">
        <f>'[1]2'!G$19</f>
        <v>#REF!</v>
      </c>
      <c r="K41" t="e">
        <f>'[1]2'!H$19</f>
        <v>#REF!</v>
      </c>
      <c r="L41" t="e">
        <f>'[1]2'!I$19</f>
        <v>#REF!</v>
      </c>
    </row>
    <row r="42" spans="1:17" x14ac:dyDescent="0.2">
      <c r="A42" t="s">
        <v>102</v>
      </c>
      <c r="B42" t="e">
        <f>'[1]2'!L$19</f>
        <v>#REF!</v>
      </c>
      <c r="C42" t="e">
        <f>'[1]2'!M$19</f>
        <v>#REF!</v>
      </c>
      <c r="D42" t="e">
        <f>'[1]1'!N$19</f>
        <v>#REF!</v>
      </c>
      <c r="G42" t="e">
        <f>'[1]2'!N$19</f>
        <v>#REF!</v>
      </c>
      <c r="H42" t="e">
        <f>'[1]2'!O$19</f>
        <v>#REF!</v>
      </c>
      <c r="I42" t="e">
        <f>'[1]2'!P$19</f>
        <v>#REF!</v>
      </c>
      <c r="J42" t="e">
        <f>'[1]2'!Q$19</f>
        <v>#REF!</v>
      </c>
      <c r="K42" t="e">
        <f>'[1]2'!R$19</f>
        <v>#REF!</v>
      </c>
      <c r="L42" t="e">
        <f>'[1]2'!S$19</f>
        <v>#REF!</v>
      </c>
    </row>
    <row r="43" spans="1:17" x14ac:dyDescent="0.2">
      <c r="A43" t="s">
        <v>103</v>
      </c>
      <c r="B43" t="e">
        <f>'[1]2'!V$19</f>
        <v>#REF!</v>
      </c>
      <c r="C43" t="e">
        <f>'[1]2'!W$19</f>
        <v>#REF!</v>
      </c>
      <c r="G43" t="e">
        <f>'[1]2'!X$19</f>
        <v>#REF!</v>
      </c>
      <c r="H43" t="e">
        <f>'[1]2'!Y$19</f>
        <v>#REF!</v>
      </c>
      <c r="I43" t="e">
        <f>'[1]2'!Z$19</f>
        <v>#REF!</v>
      </c>
      <c r="J43" t="e">
        <f>'[1]2'!AA$19</f>
        <v>#REF!</v>
      </c>
      <c r="K43" t="e">
        <f>'[1]2'!AB$19</f>
        <v>#REF!</v>
      </c>
      <c r="L43" t="e">
        <f>'[1]2'!AC$19</f>
        <v>#REF!</v>
      </c>
    </row>
    <row r="44" spans="1:17" x14ac:dyDescent="0.2">
      <c r="A44" t="s">
        <v>104</v>
      </c>
      <c r="B44" t="e">
        <f>'[1]2'!AF$19</f>
        <v>#REF!</v>
      </c>
      <c r="C44" t="e">
        <f>'[1]2'!AG$19</f>
        <v>#REF!</v>
      </c>
      <c r="G44" t="e">
        <f>'[1]2'!AH$19</f>
        <v>#REF!</v>
      </c>
      <c r="H44" t="e">
        <f>'[1]2'!AI$19</f>
        <v>#REF!</v>
      </c>
      <c r="I44" t="e">
        <f>'[1]2'!AJ$19</f>
        <v>#REF!</v>
      </c>
      <c r="J44" t="e">
        <f>'[1]2'!AK$19</f>
        <v>#REF!</v>
      </c>
      <c r="K44" t="e">
        <f>'[1]2'!AL$19</f>
        <v>#REF!</v>
      </c>
      <c r="L44" t="e">
        <f>'[1]2'!AM$19</f>
        <v>#REF!</v>
      </c>
    </row>
    <row r="45" spans="1:17" x14ac:dyDescent="0.2">
      <c r="A45" t="s">
        <v>105</v>
      </c>
      <c r="B45" t="e">
        <f>'[1]2'!AP$19</f>
        <v>#REF!</v>
      </c>
      <c r="C45" t="e">
        <f>'[1]2'!AQ$19</f>
        <v>#REF!</v>
      </c>
      <c r="G45" t="e">
        <f>'[1]2'!AR$19</f>
        <v>#REF!</v>
      </c>
      <c r="H45" t="e">
        <f>'[1]2'!AS$19</f>
        <v>#REF!</v>
      </c>
      <c r="I45" t="e">
        <f>'[1]2'!AT$19</f>
        <v>#REF!</v>
      </c>
      <c r="J45" t="e">
        <f>'[1]2'!AU$19</f>
        <v>#REF!</v>
      </c>
      <c r="K45" t="e">
        <f>'[1]2'!AV$19</f>
        <v>#REF!</v>
      </c>
      <c r="L45" t="e">
        <f>'[1]2'!AW$19</f>
        <v>#REF!</v>
      </c>
    </row>
    <row r="46" spans="1:17" x14ac:dyDescent="0.2">
      <c r="A46" t="s">
        <v>106</v>
      </c>
      <c r="B46" t="e">
        <f>'[1]2'!AZ$19</f>
        <v>#REF!</v>
      </c>
      <c r="C46" t="e">
        <f>'[1]2'!BA$19</f>
        <v>#REF!</v>
      </c>
      <c r="G46" t="e">
        <f>'[1]2'!BB$19</f>
        <v>#REF!</v>
      </c>
      <c r="H46" t="e">
        <f>'[1]2'!BC$19</f>
        <v>#REF!</v>
      </c>
      <c r="I46" t="e">
        <f>'[1]2'!BD$19</f>
        <v>#REF!</v>
      </c>
      <c r="J46" t="e">
        <f>'[1]2'!BE$19</f>
        <v>#REF!</v>
      </c>
      <c r="K46" t="e">
        <f>'[1]2'!BF$19</f>
        <v>#REF!</v>
      </c>
      <c r="L46" t="e">
        <f>'[1]2'!BG$19</f>
        <v>#REF!</v>
      </c>
    </row>
    <row r="47" spans="1:17" x14ac:dyDescent="0.2">
      <c r="A47" t="s">
        <v>107</v>
      </c>
      <c r="B47" t="e">
        <f>'[1]2'!BJ$19</f>
        <v>#REF!</v>
      </c>
      <c r="C47" t="e">
        <f>'[1]2'!BK$19</f>
        <v>#REF!</v>
      </c>
      <c r="G47" t="e">
        <f>'[1]2'!BL$19</f>
        <v>#REF!</v>
      </c>
      <c r="H47" t="e">
        <f>'[1]2'!BM$19</f>
        <v>#REF!</v>
      </c>
      <c r="I47" t="e">
        <f>'[1]2'!BN$19</f>
        <v>#REF!</v>
      </c>
      <c r="J47" t="e">
        <f>'[1]2'!BO$19</f>
        <v>#REF!</v>
      </c>
      <c r="K47" t="e">
        <f>'[1]2'!BP$19</f>
        <v>#REF!</v>
      </c>
      <c r="L47" t="e">
        <f>'[1]2'!BQ$19</f>
        <v>#REF!</v>
      </c>
    </row>
    <row r="48" spans="1:17" x14ac:dyDescent="0.2">
      <c r="A48" t="s">
        <v>108</v>
      </c>
      <c r="B48" t="e">
        <f>'[1]2'!BT$19</f>
        <v>#REF!</v>
      </c>
      <c r="C48" t="e">
        <f>'[1]2'!BU$19</f>
        <v>#REF!</v>
      </c>
      <c r="G48" t="e">
        <f>'[1]2'!BV$19</f>
        <v>#REF!</v>
      </c>
      <c r="H48" t="e">
        <f>'[1]2'!BW$19</f>
        <v>#REF!</v>
      </c>
      <c r="I48" t="e">
        <f>'[1]2'!BX$19</f>
        <v>#REF!</v>
      </c>
      <c r="J48" t="e">
        <f>'[1]2'!BY$19</f>
        <v>#REF!</v>
      </c>
      <c r="K48" t="e">
        <f>'[1]2'!BZ$19</f>
        <v>#REF!</v>
      </c>
      <c r="L48" t="e">
        <f>'[1]2'!CA$19</f>
        <v>#REF!</v>
      </c>
    </row>
    <row r="49" spans="1:12" x14ac:dyDescent="0.2">
      <c r="A49" t="s">
        <v>109</v>
      </c>
      <c r="B49" t="e">
        <f>'[1]2'!CD$19</f>
        <v>#REF!</v>
      </c>
      <c r="C49" t="e">
        <f>'[1]2'!CE$19</f>
        <v>#REF!</v>
      </c>
      <c r="G49" t="e">
        <f>'[1]2'!CF$19</f>
        <v>#REF!</v>
      </c>
      <c r="H49" t="e">
        <f>'[1]2'!CG$19</f>
        <v>#REF!</v>
      </c>
      <c r="I49" t="e">
        <f>'[1]2'!CH$19</f>
        <v>#REF!</v>
      </c>
      <c r="J49" t="e">
        <f>'[1]2'!CI$19</f>
        <v>#REF!</v>
      </c>
      <c r="K49" t="e">
        <f>'[1]2'!CJ$19</f>
        <v>#REF!</v>
      </c>
      <c r="L49" t="e">
        <f>'[1]2'!CK$19</f>
        <v>#REF!</v>
      </c>
    </row>
    <row r="50" spans="1:12" x14ac:dyDescent="0.2">
      <c r="A50" t="s">
        <v>110</v>
      </c>
      <c r="B50" t="e">
        <f>'[1]2'!CN$19</f>
        <v>#REF!</v>
      </c>
      <c r="C50" t="e">
        <f>'[1]2'!CO$19</f>
        <v>#REF!</v>
      </c>
      <c r="G50" t="e">
        <f>'[1]2'!CP$19</f>
        <v>#REF!</v>
      </c>
      <c r="H50" t="e">
        <f>'[1]2'!CQ$19</f>
        <v>#REF!</v>
      </c>
      <c r="I50" t="e">
        <f>'[1]2'!CR$19</f>
        <v>#REF!</v>
      </c>
      <c r="J50" t="e">
        <f>'[1]2'!CS$19</f>
        <v>#REF!</v>
      </c>
      <c r="K50" t="e">
        <f>'[1]2'!CT$19</f>
        <v>#REF!</v>
      </c>
      <c r="L50" t="e">
        <f>'[1]2'!CU$19</f>
        <v>#REF!</v>
      </c>
    </row>
    <row r="51" spans="1:12" x14ac:dyDescent="0.2">
      <c r="A51" t="s">
        <v>111</v>
      </c>
      <c r="B51" t="e">
        <f>'[1]2'!CX$19</f>
        <v>#REF!</v>
      </c>
      <c r="C51" t="e">
        <f>'[1]2'!CY$19</f>
        <v>#REF!</v>
      </c>
      <c r="G51" t="e">
        <f>'[1]2'!CZ$19</f>
        <v>#REF!</v>
      </c>
      <c r="H51" t="e">
        <f>'[1]2'!DA$19</f>
        <v>#REF!</v>
      </c>
      <c r="I51" t="e">
        <f>'[1]2'!DB$19</f>
        <v>#REF!</v>
      </c>
      <c r="J51" t="e">
        <f>'[1]2'!DC$19</f>
        <v>#REF!</v>
      </c>
      <c r="K51" t="e">
        <f>'[1]2'!DD$19</f>
        <v>#REF!</v>
      </c>
      <c r="L51" t="e">
        <f>'[1]2'!DE$19</f>
        <v>#REF!</v>
      </c>
    </row>
  </sheetData>
  <mergeCells count="1">
    <mergeCell ref="A18:L18"/>
  </mergeCells>
  <pageMargins left="0.75" right="0.75" top="1" bottom="1" header="0.5" footer="0.5"/>
  <pageSetup scale="72" orientation="landscape" horizontalDpi="1200" verticalDpi="1200"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L51"/>
  <sheetViews>
    <sheetView workbookViewId="0">
      <selection sqref="A1:H1"/>
    </sheetView>
  </sheetViews>
  <sheetFormatPr defaultColWidth="9" defaultRowHeight="12.75" x14ac:dyDescent="0.2"/>
  <cols>
    <col min="1" max="1" width="15.625" customWidth="1"/>
    <col min="2" max="7" width="11.25" customWidth="1"/>
    <col min="8" max="8" width="10.375" customWidth="1"/>
  </cols>
  <sheetData>
    <row r="1" spans="1:12" ht="54" customHeight="1" x14ac:dyDescent="0.2">
      <c r="A1" s="234" t="s">
        <v>1127</v>
      </c>
      <c r="B1" s="234"/>
      <c r="C1" s="234"/>
      <c r="D1" s="234"/>
      <c r="E1" s="234"/>
      <c r="F1" s="234"/>
      <c r="G1" s="234"/>
      <c r="H1" s="234"/>
    </row>
    <row r="3" spans="1:12" x14ac:dyDescent="0.2">
      <c r="B3" t="s">
        <v>1128</v>
      </c>
      <c r="C3" t="s">
        <v>1129</v>
      </c>
      <c r="D3" t="s">
        <v>1130</v>
      </c>
      <c r="E3" t="s">
        <v>1131</v>
      </c>
      <c r="F3" t="s">
        <v>1132</v>
      </c>
      <c r="G3" t="s">
        <v>1133</v>
      </c>
      <c r="H3" t="s">
        <v>1134</v>
      </c>
      <c r="I3" t="s">
        <v>1135</v>
      </c>
    </row>
    <row r="4" spans="1:12" x14ac:dyDescent="0.2">
      <c r="B4" t="s">
        <v>145</v>
      </c>
      <c r="C4" t="s">
        <v>146</v>
      </c>
      <c r="D4" t="s">
        <v>147</v>
      </c>
      <c r="E4" t="s">
        <v>148</v>
      </c>
      <c r="F4" t="s">
        <v>1136</v>
      </c>
      <c r="G4" t="s">
        <v>150</v>
      </c>
      <c r="H4" t="s">
        <v>1137</v>
      </c>
      <c r="I4" t="s">
        <v>152</v>
      </c>
    </row>
    <row r="5" spans="1:12" x14ac:dyDescent="0.2">
      <c r="A5" t="s">
        <v>101</v>
      </c>
      <c r="B5" t="e">
        <f>[1]a17!B$45</f>
        <v>#REF!</v>
      </c>
      <c r="C5" t="e">
        <f>[1]a17!C$45</f>
        <v>#REF!</v>
      </c>
      <c r="D5" t="e">
        <f>[1]a18!B$46</f>
        <v>#REF!</v>
      </c>
      <c r="E5" t="e">
        <f>[1]a18!C$46</f>
        <v>#REF!</v>
      </c>
      <c r="F5" t="e">
        <f>[1]a18!D$46</f>
        <v>#REF!</v>
      </c>
      <c r="G5" t="e">
        <f>[1]a18!E$46</f>
        <v>#REF!</v>
      </c>
      <c r="H5" t="e">
        <f>'[1]3'!$D$47</f>
        <v>#REF!</v>
      </c>
      <c r="I5" t="e">
        <f t="shared" ref="I5:I15" si="0">(H5-H41)/H41 *100</f>
        <v>#REF!</v>
      </c>
      <c r="K5" t="s">
        <v>103</v>
      </c>
      <c r="L5">
        <v>55.262357291984877</v>
      </c>
    </row>
    <row r="6" spans="1:12" x14ac:dyDescent="0.2">
      <c r="A6" t="s">
        <v>102</v>
      </c>
      <c r="B6" t="e">
        <f>[1]a17!D$45</f>
        <v>#REF!</v>
      </c>
      <c r="C6" t="e">
        <f>[1]a17!E$45</f>
        <v>#REF!</v>
      </c>
      <c r="D6" t="e">
        <f>[1]a18!N$46</f>
        <v>#REF!</v>
      </c>
      <c r="E6" t="e">
        <f>[1]a18!G$46</f>
        <v>#REF!</v>
      </c>
      <c r="F6" t="e">
        <f>[1]a18!H$46</f>
        <v>#REF!</v>
      </c>
      <c r="G6" t="e">
        <f>[1]a18!I$46</f>
        <v>#REF!</v>
      </c>
      <c r="H6" t="e">
        <f>'[1]3'!$G$47</f>
        <v>#REF!</v>
      </c>
      <c r="I6" t="e">
        <f t="shared" si="0"/>
        <v>#REF!</v>
      </c>
      <c r="K6" t="s">
        <v>102</v>
      </c>
      <c r="L6">
        <v>49.163104641399244</v>
      </c>
    </row>
    <row r="7" spans="1:12" x14ac:dyDescent="0.2">
      <c r="A7" t="s">
        <v>103</v>
      </c>
      <c r="B7" t="e">
        <f>[1]a17!F$45</f>
        <v>#REF!</v>
      </c>
      <c r="C7" t="e">
        <f>[1]a17!G$45</f>
        <v>#REF!</v>
      </c>
      <c r="D7" t="e">
        <f>[1]a18!J$46</f>
        <v>#REF!</v>
      </c>
      <c r="E7" t="e">
        <f>[1]a18!K$46</f>
        <v>#REF!</v>
      </c>
      <c r="F7" t="e">
        <f>[1]a18!L$46</f>
        <v>#REF!</v>
      </c>
      <c r="G7" t="e">
        <f>[1]a18!M$46</f>
        <v>#REF!</v>
      </c>
      <c r="H7" t="e">
        <f>'[1]3'!$J$47</f>
        <v>#REF!</v>
      </c>
      <c r="I7" t="e">
        <f t="shared" si="0"/>
        <v>#REF!</v>
      </c>
      <c r="K7" t="s">
        <v>109</v>
      </c>
      <c r="L7">
        <v>25.117206112238105</v>
      </c>
    </row>
    <row r="8" spans="1:12" x14ac:dyDescent="0.2">
      <c r="A8" t="s">
        <v>104</v>
      </c>
      <c r="B8" t="e">
        <f>[1]a17!H$45</f>
        <v>#REF!</v>
      </c>
      <c r="C8" t="e">
        <f>[1]a17!I$45</f>
        <v>#REF!</v>
      </c>
      <c r="D8" t="e">
        <f>[1]a18!N$46</f>
        <v>#REF!</v>
      </c>
      <c r="E8" t="e">
        <f>[1]a18!O$46</f>
        <v>#REF!</v>
      </c>
      <c r="F8" t="e">
        <f>[1]a18!P$46</f>
        <v>#REF!</v>
      </c>
      <c r="G8" t="e">
        <f>[1]a18!Q$46</f>
        <v>#REF!</v>
      </c>
      <c r="H8" t="e">
        <f>'[1]3'!$M$47</f>
        <v>#REF!</v>
      </c>
      <c r="I8" t="e">
        <f t="shared" si="0"/>
        <v>#REF!</v>
      </c>
      <c r="K8" t="s">
        <v>104</v>
      </c>
      <c r="L8">
        <v>24.889768964546406</v>
      </c>
    </row>
    <row r="9" spans="1:12" x14ac:dyDescent="0.2">
      <c r="A9" t="s">
        <v>105</v>
      </c>
      <c r="B9" t="e">
        <f>[1]a17!J$45</f>
        <v>#REF!</v>
      </c>
      <c r="C9" t="e">
        <f>[1]a17!K$45</f>
        <v>#REF!</v>
      </c>
      <c r="D9" t="e">
        <f>[1]a18!R$46</f>
        <v>#REF!</v>
      </c>
      <c r="E9" t="e">
        <f>[1]a18!S$46</f>
        <v>#REF!</v>
      </c>
      <c r="F9" t="e">
        <f>[1]a18!T$46</f>
        <v>#REF!</v>
      </c>
      <c r="G9" t="e">
        <f>[1]a18!U$46</f>
        <v>#REF!</v>
      </c>
      <c r="H9" t="e">
        <f>'[1]3'!$P$47</f>
        <v>#REF!</v>
      </c>
      <c r="I9" t="e">
        <f t="shared" si="0"/>
        <v>#REF!</v>
      </c>
      <c r="K9" t="s">
        <v>105</v>
      </c>
      <c r="L9">
        <v>18.698397344604945</v>
      </c>
    </row>
    <row r="10" spans="1:12" x14ac:dyDescent="0.2">
      <c r="A10" t="s">
        <v>106</v>
      </c>
      <c r="B10" t="e">
        <f>[1]a17!L$45</f>
        <v>#REF!</v>
      </c>
      <c r="C10" t="e">
        <f>[1]a17!M$45</f>
        <v>#REF!</v>
      </c>
      <c r="D10" t="e">
        <f>[1]a18!V$46</f>
        <v>#REF!</v>
      </c>
      <c r="E10" t="e">
        <f>[1]a18!W$46</f>
        <v>#REF!</v>
      </c>
      <c r="F10" t="e">
        <f>[1]a18!X$46</f>
        <v>#REF!</v>
      </c>
      <c r="G10" t="e">
        <f>[1]a18!Y$46</f>
        <v>#REF!</v>
      </c>
      <c r="H10" t="e">
        <f>'[1]3'!$S$47</f>
        <v>#REF!</v>
      </c>
      <c r="I10" t="e">
        <f t="shared" si="0"/>
        <v>#REF!</v>
      </c>
      <c r="K10" t="s">
        <v>108</v>
      </c>
      <c r="L10">
        <v>16.516750566044045</v>
      </c>
    </row>
    <row r="11" spans="1:12" x14ac:dyDescent="0.2">
      <c r="A11" t="s">
        <v>107</v>
      </c>
      <c r="B11" t="e">
        <f>[1]a17!N$45</f>
        <v>#REF!</v>
      </c>
      <c r="C11" t="e">
        <f>[1]a17!O$45</f>
        <v>#REF!</v>
      </c>
      <c r="D11" t="e">
        <f>[1]a18!Z$46</f>
        <v>#REF!</v>
      </c>
      <c r="E11" t="e">
        <f>[1]a18!AA$46</f>
        <v>#REF!</v>
      </c>
      <c r="F11" t="e">
        <f>[1]a18!AB$46</f>
        <v>#REF!</v>
      </c>
      <c r="G11" t="e">
        <f>[1]a18!AC$46</f>
        <v>#REF!</v>
      </c>
      <c r="H11" t="e">
        <f>'[1]3'!$V$47</f>
        <v>#REF!</v>
      </c>
      <c r="I11" t="e">
        <f t="shared" si="0"/>
        <v>#REF!</v>
      </c>
      <c r="K11" t="s">
        <v>106</v>
      </c>
      <c r="L11">
        <v>7.0528641003816341</v>
      </c>
    </row>
    <row r="12" spans="1:12" x14ac:dyDescent="0.2">
      <c r="A12" t="s">
        <v>108</v>
      </c>
      <c r="B12" t="e">
        <f>[1]a17!P$45</f>
        <v>#REF!</v>
      </c>
      <c r="C12" t="e">
        <f>[1]a17!Q$45</f>
        <v>#REF!</v>
      </c>
      <c r="D12" t="e">
        <f>[1]a18!AD$46</f>
        <v>#REF!</v>
      </c>
      <c r="E12" t="e">
        <f>[1]a18!AE$46</f>
        <v>#REF!</v>
      </c>
      <c r="F12" t="e">
        <f>[1]a18!AF$46</f>
        <v>#REF!</v>
      </c>
      <c r="G12" t="e">
        <f>[1]a18!AG$46</f>
        <v>#REF!</v>
      </c>
      <c r="H12" t="e">
        <f>'[1]3'!$Y$47</f>
        <v>#REF!</v>
      </c>
      <c r="I12" t="e">
        <f t="shared" si="0"/>
        <v>#REF!</v>
      </c>
      <c r="K12" t="s">
        <v>110</v>
      </c>
      <c r="L12">
        <v>0.2141568445460523</v>
      </c>
    </row>
    <row r="13" spans="1:12" x14ac:dyDescent="0.2">
      <c r="A13" t="s">
        <v>109</v>
      </c>
      <c r="B13" t="e">
        <f>[1]a17!R$45</f>
        <v>#REF!</v>
      </c>
      <c r="C13" t="e">
        <f>[1]a17!S$45</f>
        <v>#REF!</v>
      </c>
      <c r="D13" t="e">
        <f>[1]a18!AH$46</f>
        <v>#REF!</v>
      </c>
      <c r="E13" t="e">
        <f>[1]a18!AI$46</f>
        <v>#REF!</v>
      </c>
      <c r="F13" t="e">
        <f>[1]a18!AJ$46</f>
        <v>#REF!</v>
      </c>
      <c r="G13" t="e">
        <f>[1]a18!AK$46</f>
        <v>#REF!</v>
      </c>
      <c r="H13" t="e">
        <f>'[1]3'!$AB$47</f>
        <v>#REF!</v>
      </c>
      <c r="I13" t="e">
        <f t="shared" si="0"/>
        <v>#REF!</v>
      </c>
      <c r="K13" t="s">
        <v>101</v>
      </c>
      <c r="L13">
        <v>-6.4010843125204024</v>
      </c>
    </row>
    <row r="14" spans="1:12" x14ac:dyDescent="0.2">
      <c r="A14" t="s">
        <v>110</v>
      </c>
      <c r="B14" t="e">
        <f>[1]a17!T$45</f>
        <v>#REF!</v>
      </c>
      <c r="C14" t="e">
        <f>[1]a17!U$45</f>
        <v>#REF!</v>
      </c>
      <c r="D14" t="e">
        <f>[1]a18!AL$46</f>
        <v>#REF!</v>
      </c>
      <c r="E14" t="e">
        <f>[1]a18!AM$46</f>
        <v>#REF!</v>
      </c>
      <c r="F14" t="e">
        <f>[1]a18!AN$46</f>
        <v>#REF!</v>
      </c>
      <c r="G14" t="e">
        <f>[1]a18!AO$46</f>
        <v>#REF!</v>
      </c>
      <c r="H14" t="e">
        <f>'[1]3'!$AE$47</f>
        <v>#REF!</v>
      </c>
      <c r="I14" t="e">
        <f t="shared" si="0"/>
        <v>#REF!</v>
      </c>
      <c r="K14" t="s">
        <v>107</v>
      </c>
      <c r="L14">
        <v>-19.046205462454726</v>
      </c>
    </row>
    <row r="15" spans="1:12" x14ac:dyDescent="0.2">
      <c r="A15" t="s">
        <v>111</v>
      </c>
      <c r="B15" t="e">
        <f>[1]a17!V$45</f>
        <v>#REF!</v>
      </c>
      <c r="C15" t="e">
        <f>[1]a17!W$45</f>
        <v>#REF!</v>
      </c>
      <c r="D15" t="e">
        <f>[1]a18!AP$46</f>
        <v>#REF!</v>
      </c>
      <c r="E15" t="e">
        <f>[1]a18!AQ$46</f>
        <v>#REF!</v>
      </c>
      <c r="F15" t="e">
        <f>[1]a18!AR$46</f>
        <v>#REF!</v>
      </c>
      <c r="G15" t="e">
        <f>[1]a18!AS$46</f>
        <v>#REF!</v>
      </c>
      <c r="H15" t="e">
        <f>'[1]3'!$AH$47</f>
        <v>#REF!</v>
      </c>
      <c r="I15" t="e">
        <f t="shared" si="0"/>
        <v>#REF!</v>
      </c>
      <c r="K15" t="s">
        <v>111</v>
      </c>
      <c r="L15">
        <v>-24.666654827780711</v>
      </c>
    </row>
    <row r="17" spans="1:12" x14ac:dyDescent="0.2">
      <c r="A17" t="s">
        <v>1138</v>
      </c>
    </row>
    <row r="18" spans="1:12" x14ac:dyDescent="0.2">
      <c r="A18" t="s">
        <v>1139</v>
      </c>
    </row>
    <row r="19" spans="1:12" x14ac:dyDescent="0.2">
      <c r="A19" t="s">
        <v>1140</v>
      </c>
    </row>
    <row r="23" spans="1:12" ht="70.5" customHeight="1" x14ac:dyDescent="0.2">
      <c r="A23" s="234" t="s">
        <v>1141</v>
      </c>
      <c r="B23" s="234"/>
      <c r="C23" s="234"/>
      <c r="D23" s="234"/>
      <c r="E23" s="234"/>
      <c r="F23" s="234"/>
      <c r="G23" s="234"/>
      <c r="H23" s="234"/>
    </row>
    <row r="24" spans="1:12" x14ac:dyDescent="0.2">
      <c r="B24" t="s">
        <v>1128</v>
      </c>
      <c r="C24" t="s">
        <v>1129</v>
      </c>
      <c r="D24" t="s">
        <v>1130</v>
      </c>
      <c r="E24" t="s">
        <v>1131</v>
      </c>
      <c r="F24" t="s">
        <v>1132</v>
      </c>
      <c r="G24" t="s">
        <v>1133</v>
      </c>
      <c r="H24" t="s">
        <v>1134</v>
      </c>
    </row>
    <row r="26" spans="1:12" x14ac:dyDescent="0.2">
      <c r="A26" t="s">
        <v>101</v>
      </c>
      <c r="B26" t="e">
        <f t="shared" ref="B26:H36" si="1">B5/B$14*100</f>
        <v>#REF!</v>
      </c>
      <c r="C26" t="e">
        <f t="shared" si="1"/>
        <v>#REF!</v>
      </c>
      <c r="D26" t="e">
        <f t="shared" si="1"/>
        <v>#REF!</v>
      </c>
      <c r="E26" t="e">
        <f t="shared" si="1"/>
        <v>#REF!</v>
      </c>
      <c r="F26" t="e">
        <f t="shared" si="1"/>
        <v>#REF!</v>
      </c>
      <c r="G26" t="e">
        <f t="shared" si="1"/>
        <v>#REF!</v>
      </c>
      <c r="H26" t="e">
        <f t="shared" si="1"/>
        <v>#REF!</v>
      </c>
      <c r="K26" t="s">
        <v>103</v>
      </c>
      <c r="L26">
        <v>116.88016494868545</v>
      </c>
    </row>
    <row r="27" spans="1:12" x14ac:dyDescent="0.2">
      <c r="A27" t="s">
        <v>102</v>
      </c>
      <c r="B27" t="e">
        <f t="shared" si="1"/>
        <v>#REF!</v>
      </c>
      <c r="C27" t="e">
        <f t="shared" si="1"/>
        <v>#REF!</v>
      </c>
      <c r="D27" t="e">
        <f t="shared" si="1"/>
        <v>#REF!</v>
      </c>
      <c r="E27" t="e">
        <f t="shared" si="1"/>
        <v>#REF!</v>
      </c>
      <c r="F27" t="e">
        <f t="shared" si="1"/>
        <v>#REF!</v>
      </c>
      <c r="G27" t="e">
        <f t="shared" si="1"/>
        <v>#REF!</v>
      </c>
      <c r="H27" t="e">
        <f t="shared" si="1"/>
        <v>#REF!</v>
      </c>
      <c r="K27" t="s">
        <v>110</v>
      </c>
      <c r="L27">
        <v>100</v>
      </c>
    </row>
    <row r="28" spans="1:12" x14ac:dyDescent="0.2">
      <c r="A28" t="s">
        <v>103</v>
      </c>
      <c r="B28" t="e">
        <f t="shared" si="1"/>
        <v>#REF!</v>
      </c>
      <c r="C28" t="e">
        <f t="shared" si="1"/>
        <v>#REF!</v>
      </c>
      <c r="D28" t="e">
        <f t="shared" si="1"/>
        <v>#REF!</v>
      </c>
      <c r="E28" t="e">
        <f t="shared" si="1"/>
        <v>#REF!</v>
      </c>
      <c r="F28" t="e">
        <f t="shared" si="1"/>
        <v>#REF!</v>
      </c>
      <c r="G28" t="e">
        <f t="shared" si="1"/>
        <v>#REF!</v>
      </c>
      <c r="H28" t="e">
        <f t="shared" si="1"/>
        <v>#REF!</v>
      </c>
      <c r="K28" t="s">
        <v>106</v>
      </c>
      <c r="L28">
        <v>94.421985059699836</v>
      </c>
    </row>
    <row r="29" spans="1:12" x14ac:dyDescent="0.2">
      <c r="A29" t="s">
        <v>104</v>
      </c>
      <c r="B29" t="e">
        <f t="shared" si="1"/>
        <v>#REF!</v>
      </c>
      <c r="C29" t="e">
        <f t="shared" si="1"/>
        <v>#REF!</v>
      </c>
      <c r="D29" t="e">
        <f t="shared" si="1"/>
        <v>#REF!</v>
      </c>
      <c r="E29" t="e">
        <f t="shared" si="1"/>
        <v>#REF!</v>
      </c>
      <c r="F29" t="e">
        <f t="shared" si="1"/>
        <v>#REF!</v>
      </c>
      <c r="G29" t="e">
        <f t="shared" si="1"/>
        <v>#REF!</v>
      </c>
      <c r="H29" t="e">
        <f t="shared" si="1"/>
        <v>#REF!</v>
      </c>
      <c r="K29" t="s">
        <v>107</v>
      </c>
      <c r="L29">
        <v>87.732629291663102</v>
      </c>
    </row>
    <row r="30" spans="1:12" x14ac:dyDescent="0.2">
      <c r="A30" t="s">
        <v>105</v>
      </c>
      <c r="B30" t="e">
        <f t="shared" si="1"/>
        <v>#REF!</v>
      </c>
      <c r="C30" t="e">
        <f t="shared" si="1"/>
        <v>#REF!</v>
      </c>
      <c r="D30" t="e">
        <f t="shared" si="1"/>
        <v>#REF!</v>
      </c>
      <c r="E30" t="e">
        <f t="shared" si="1"/>
        <v>#REF!</v>
      </c>
      <c r="F30" t="e">
        <f t="shared" si="1"/>
        <v>#REF!</v>
      </c>
      <c r="G30" t="e">
        <f t="shared" si="1"/>
        <v>#REF!</v>
      </c>
      <c r="H30" t="e">
        <f t="shared" si="1"/>
        <v>#REF!</v>
      </c>
      <c r="K30" t="s">
        <v>104</v>
      </c>
      <c r="L30">
        <v>86.150850655680287</v>
      </c>
    </row>
    <row r="31" spans="1:12" x14ac:dyDescent="0.2">
      <c r="A31" t="s">
        <v>106</v>
      </c>
      <c r="B31" t="e">
        <f t="shared" si="1"/>
        <v>#REF!</v>
      </c>
      <c r="C31" t="e">
        <f t="shared" si="1"/>
        <v>#REF!</v>
      </c>
      <c r="D31" t="e">
        <f t="shared" si="1"/>
        <v>#REF!</v>
      </c>
      <c r="E31" t="e">
        <f t="shared" si="1"/>
        <v>#REF!</v>
      </c>
      <c r="F31" t="e">
        <f t="shared" si="1"/>
        <v>#REF!</v>
      </c>
      <c r="G31" t="e">
        <f t="shared" si="1"/>
        <v>#REF!</v>
      </c>
      <c r="H31" t="e">
        <f t="shared" si="1"/>
        <v>#REF!</v>
      </c>
      <c r="K31" t="s">
        <v>101</v>
      </c>
      <c r="L31">
        <v>83.686725991863625</v>
      </c>
    </row>
    <row r="32" spans="1:12" x14ac:dyDescent="0.2">
      <c r="A32" t="s">
        <v>107</v>
      </c>
      <c r="B32" t="e">
        <f t="shared" si="1"/>
        <v>#REF!</v>
      </c>
      <c r="C32" t="e">
        <f t="shared" si="1"/>
        <v>#REF!</v>
      </c>
      <c r="D32" t="e">
        <f t="shared" si="1"/>
        <v>#REF!</v>
      </c>
      <c r="E32" t="e">
        <f t="shared" si="1"/>
        <v>#REF!</v>
      </c>
      <c r="F32" t="e">
        <f t="shared" si="1"/>
        <v>#REF!</v>
      </c>
      <c r="G32" t="e">
        <f t="shared" si="1"/>
        <v>#REF!</v>
      </c>
      <c r="H32" t="e">
        <f t="shared" si="1"/>
        <v>#REF!</v>
      </c>
      <c r="K32" t="s">
        <v>102</v>
      </c>
      <c r="L32">
        <v>83.619620351971932</v>
      </c>
    </row>
    <row r="33" spans="1:12" x14ac:dyDescent="0.2">
      <c r="A33" t="s">
        <v>108</v>
      </c>
      <c r="B33" t="e">
        <f t="shared" si="1"/>
        <v>#REF!</v>
      </c>
      <c r="C33" t="e">
        <f t="shared" si="1"/>
        <v>#REF!</v>
      </c>
      <c r="D33" t="e">
        <f t="shared" si="1"/>
        <v>#REF!</v>
      </c>
      <c r="E33" t="e">
        <f t="shared" si="1"/>
        <v>#REF!</v>
      </c>
      <c r="F33" t="e">
        <f t="shared" si="1"/>
        <v>#REF!</v>
      </c>
      <c r="G33" t="e">
        <f t="shared" si="1"/>
        <v>#REF!</v>
      </c>
      <c r="H33" t="e">
        <f t="shared" si="1"/>
        <v>#REF!</v>
      </c>
      <c r="K33" t="s">
        <v>108</v>
      </c>
      <c r="L33">
        <v>79.188264992910035</v>
      </c>
    </row>
    <row r="34" spans="1:12" x14ac:dyDescent="0.2">
      <c r="A34" t="s">
        <v>109</v>
      </c>
      <c r="B34" t="e">
        <f t="shared" si="1"/>
        <v>#REF!</v>
      </c>
      <c r="C34" t="e">
        <f t="shared" si="1"/>
        <v>#REF!</v>
      </c>
      <c r="D34" t="e">
        <f t="shared" si="1"/>
        <v>#REF!</v>
      </c>
      <c r="E34" t="e">
        <f t="shared" si="1"/>
        <v>#REF!</v>
      </c>
      <c r="F34" t="e">
        <f t="shared" si="1"/>
        <v>#REF!</v>
      </c>
      <c r="G34" t="e">
        <f t="shared" si="1"/>
        <v>#REF!</v>
      </c>
      <c r="H34" t="e">
        <f t="shared" si="1"/>
        <v>#REF!</v>
      </c>
      <c r="K34" t="s">
        <v>105</v>
      </c>
      <c r="L34">
        <v>78.492358637469621</v>
      </c>
    </row>
    <row r="35" spans="1:12" x14ac:dyDescent="0.2">
      <c r="A35" t="s">
        <v>110</v>
      </c>
      <c r="B35" t="e">
        <f t="shared" si="1"/>
        <v>#REF!</v>
      </c>
      <c r="C35" t="e">
        <f t="shared" si="1"/>
        <v>#REF!</v>
      </c>
      <c r="D35" t="e">
        <f t="shared" si="1"/>
        <v>#REF!</v>
      </c>
      <c r="E35" t="e">
        <f t="shared" si="1"/>
        <v>#REF!</v>
      </c>
      <c r="F35" t="e">
        <f t="shared" si="1"/>
        <v>#REF!</v>
      </c>
      <c r="G35" t="e">
        <f t="shared" si="1"/>
        <v>#REF!</v>
      </c>
      <c r="H35" t="e">
        <f t="shared" si="1"/>
        <v>#REF!</v>
      </c>
      <c r="K35" t="s">
        <v>111</v>
      </c>
      <c r="L35">
        <v>59.917622532522365</v>
      </c>
    </row>
    <row r="36" spans="1:12" x14ac:dyDescent="0.2">
      <c r="A36" t="s">
        <v>111</v>
      </c>
      <c r="B36" t="e">
        <f t="shared" si="1"/>
        <v>#REF!</v>
      </c>
      <c r="C36" t="e">
        <f t="shared" si="1"/>
        <v>#REF!</v>
      </c>
      <c r="D36" t="e">
        <f t="shared" si="1"/>
        <v>#REF!</v>
      </c>
      <c r="E36" t="e">
        <f t="shared" si="1"/>
        <v>#REF!</v>
      </c>
      <c r="F36" t="e">
        <f t="shared" si="1"/>
        <v>#REF!</v>
      </c>
      <c r="G36" t="e">
        <f t="shared" si="1"/>
        <v>#REF!</v>
      </c>
      <c r="H36" t="e">
        <f t="shared" si="1"/>
        <v>#REF!</v>
      </c>
      <c r="K36" t="s">
        <v>109</v>
      </c>
      <c r="L36">
        <v>54.018166139331093</v>
      </c>
    </row>
    <row r="37" spans="1:12" x14ac:dyDescent="0.2">
      <c r="A37" t="s">
        <v>1142</v>
      </c>
    </row>
    <row r="38" spans="1:12" x14ac:dyDescent="0.2">
      <c r="A38" t="s">
        <v>1143</v>
      </c>
    </row>
    <row r="39" spans="1:12" ht="25.5" customHeight="1" x14ac:dyDescent="0.2">
      <c r="B39" t="s">
        <v>1128</v>
      </c>
      <c r="C39" t="s">
        <v>1129</v>
      </c>
      <c r="D39" t="s">
        <v>1130</v>
      </c>
      <c r="E39" t="s">
        <v>1131</v>
      </c>
      <c r="F39" t="s">
        <v>1132</v>
      </c>
      <c r="G39" t="s">
        <v>1133</v>
      </c>
      <c r="H39" t="s">
        <v>1134</v>
      </c>
    </row>
    <row r="40" spans="1:12" x14ac:dyDescent="0.2">
      <c r="B40" t="s">
        <v>145</v>
      </c>
      <c r="C40" t="s">
        <v>146</v>
      </c>
      <c r="D40" t="s">
        <v>147</v>
      </c>
      <c r="E40" t="s">
        <v>148</v>
      </c>
      <c r="F40" t="s">
        <v>1136</v>
      </c>
      <c r="G40" t="s">
        <v>150</v>
      </c>
      <c r="H40" t="s">
        <v>1137</v>
      </c>
    </row>
    <row r="41" spans="1:12" x14ac:dyDescent="0.2">
      <c r="A41" t="s">
        <v>101</v>
      </c>
      <c r="B41" t="e">
        <f>[1]a17!B$17</f>
        <v>#REF!</v>
      </c>
      <c r="C41" t="e">
        <f>[1]a17!C$17</f>
        <v>#REF!</v>
      </c>
      <c r="D41" t="e">
        <f>[1]a18!B$18</f>
        <v>#REF!</v>
      </c>
      <c r="E41" t="e">
        <f>[1]a18!C$18</f>
        <v>#REF!</v>
      </c>
      <c r="F41" t="e">
        <f>[1]a18!D$18</f>
        <v>#REF!</v>
      </c>
      <c r="G41" t="e">
        <f>[1]a18!E$18</f>
        <v>#REF!</v>
      </c>
      <c r="H41" t="e">
        <f>'[1]3'!$D$19</f>
        <v>#REF!</v>
      </c>
    </row>
    <row r="42" spans="1:12" x14ac:dyDescent="0.2">
      <c r="A42" t="s">
        <v>102</v>
      </c>
      <c r="B42" t="e">
        <f>[1]a17!D$17</f>
        <v>#REF!</v>
      </c>
      <c r="C42" t="e">
        <f>[1]a17!E$17</f>
        <v>#REF!</v>
      </c>
      <c r="D42" t="e">
        <f>[1]a18!N$18</f>
        <v>#REF!</v>
      </c>
      <c r="E42" t="e">
        <f>[1]a18!G$18</f>
        <v>#REF!</v>
      </c>
      <c r="F42" t="e">
        <f>[1]a18!H$18</f>
        <v>#REF!</v>
      </c>
      <c r="G42" t="e">
        <f>[1]a18!I$18</f>
        <v>#REF!</v>
      </c>
      <c r="H42" t="e">
        <f>'[1]3'!$G$19</f>
        <v>#REF!</v>
      </c>
    </row>
    <row r="43" spans="1:12" x14ac:dyDescent="0.2">
      <c r="A43" t="s">
        <v>103</v>
      </c>
      <c r="B43" t="e">
        <f>[1]a17!F$17</f>
        <v>#REF!</v>
      </c>
      <c r="C43" t="e">
        <f>[1]a17!G$17</f>
        <v>#REF!</v>
      </c>
      <c r="D43" t="e">
        <f>[1]a18!J$18</f>
        <v>#REF!</v>
      </c>
      <c r="E43" t="e">
        <f>[1]a18!K$18</f>
        <v>#REF!</v>
      </c>
      <c r="F43" t="e">
        <f>[1]a18!L$18</f>
        <v>#REF!</v>
      </c>
      <c r="G43" t="e">
        <f>[1]a18!M$18</f>
        <v>#REF!</v>
      </c>
      <c r="H43" t="e">
        <f>'[1]3'!$J$19</f>
        <v>#REF!</v>
      </c>
    </row>
    <row r="44" spans="1:12" x14ac:dyDescent="0.2">
      <c r="A44" t="s">
        <v>104</v>
      </c>
      <c r="B44" t="e">
        <f>[1]a17!H$17</f>
        <v>#REF!</v>
      </c>
      <c r="C44" t="e">
        <f>[1]a17!I$17</f>
        <v>#REF!</v>
      </c>
      <c r="D44" t="e">
        <f>[1]a18!N$18</f>
        <v>#REF!</v>
      </c>
      <c r="E44" t="e">
        <f>[1]a18!O$18</f>
        <v>#REF!</v>
      </c>
      <c r="F44" t="e">
        <f>[1]a18!P$18</f>
        <v>#REF!</v>
      </c>
      <c r="G44" t="e">
        <f>[1]a18!Q$18</f>
        <v>#REF!</v>
      </c>
      <c r="H44" t="e">
        <f>'[1]3'!$M$19</f>
        <v>#REF!</v>
      </c>
    </row>
    <row r="45" spans="1:12" x14ac:dyDescent="0.2">
      <c r="A45" t="s">
        <v>105</v>
      </c>
      <c r="B45" t="e">
        <f>[1]a17!J$17</f>
        <v>#REF!</v>
      </c>
      <c r="C45" t="e">
        <f>[1]a17!K$17</f>
        <v>#REF!</v>
      </c>
      <c r="D45" t="e">
        <f>[1]a18!R$18</f>
        <v>#REF!</v>
      </c>
      <c r="E45" t="e">
        <f>[1]a18!S$18</f>
        <v>#REF!</v>
      </c>
      <c r="F45" t="e">
        <f>[1]a18!T$18</f>
        <v>#REF!</v>
      </c>
      <c r="G45" t="e">
        <f>[1]a18!U$18</f>
        <v>#REF!</v>
      </c>
      <c r="H45" t="e">
        <f>'[1]3'!$P$19</f>
        <v>#REF!</v>
      </c>
    </row>
    <row r="46" spans="1:12" x14ac:dyDescent="0.2">
      <c r="A46" t="s">
        <v>106</v>
      </c>
      <c r="B46" t="e">
        <f>[1]a17!L$17</f>
        <v>#REF!</v>
      </c>
      <c r="C46" t="e">
        <f>[1]a17!M$17</f>
        <v>#REF!</v>
      </c>
      <c r="D46" t="e">
        <f>[1]a18!V$18</f>
        <v>#REF!</v>
      </c>
      <c r="E46" t="e">
        <f>[1]a18!W$18</f>
        <v>#REF!</v>
      </c>
      <c r="F46" t="e">
        <f>[1]a18!X$18</f>
        <v>#REF!</v>
      </c>
      <c r="G46" t="e">
        <f>[1]a18!Y$18</f>
        <v>#REF!</v>
      </c>
      <c r="H46" t="e">
        <f>'[1]3'!$S$19</f>
        <v>#REF!</v>
      </c>
    </row>
    <row r="47" spans="1:12" x14ac:dyDescent="0.2">
      <c r="A47" t="s">
        <v>107</v>
      </c>
      <c r="B47" t="e">
        <f>[1]a17!N$17</f>
        <v>#REF!</v>
      </c>
      <c r="C47" t="e">
        <f>[1]a17!O$17</f>
        <v>#REF!</v>
      </c>
      <c r="D47" t="e">
        <f>[1]a18!Z$18</f>
        <v>#REF!</v>
      </c>
      <c r="E47" t="e">
        <f>[1]a18!AA$18</f>
        <v>#REF!</v>
      </c>
      <c r="F47" t="e">
        <f>[1]a18!AB$18</f>
        <v>#REF!</v>
      </c>
      <c r="G47" t="e">
        <f>[1]a18!AC$18</f>
        <v>#REF!</v>
      </c>
      <c r="H47" t="e">
        <f>'[1]3'!$V$19</f>
        <v>#REF!</v>
      </c>
    </row>
    <row r="48" spans="1:12" x14ac:dyDescent="0.2">
      <c r="A48" t="s">
        <v>108</v>
      </c>
      <c r="B48" t="e">
        <f>[1]a17!P$17</f>
        <v>#REF!</v>
      </c>
      <c r="C48" t="e">
        <f>[1]a17!Q$17</f>
        <v>#REF!</v>
      </c>
      <c r="D48" t="e">
        <f>[1]a18!AD$18</f>
        <v>#REF!</v>
      </c>
      <c r="E48" t="e">
        <f>[1]a18!AE$18</f>
        <v>#REF!</v>
      </c>
      <c r="F48" t="e">
        <f>[1]a18!AF$18</f>
        <v>#REF!</v>
      </c>
      <c r="G48" t="e">
        <f>[1]a18!AG$18</f>
        <v>#REF!</v>
      </c>
      <c r="H48" t="e">
        <f>'[1]3'!$Y$19</f>
        <v>#REF!</v>
      </c>
    </row>
    <row r="49" spans="1:8" x14ac:dyDescent="0.2">
      <c r="A49" t="s">
        <v>109</v>
      </c>
      <c r="B49" t="e">
        <f>[1]a17!R$17</f>
        <v>#REF!</v>
      </c>
      <c r="C49" t="e">
        <f>[1]a17!S$17</f>
        <v>#REF!</v>
      </c>
      <c r="D49" t="e">
        <f>[1]a18!AH$18</f>
        <v>#REF!</v>
      </c>
      <c r="E49" t="e">
        <f>[1]a18!AI$18</f>
        <v>#REF!</v>
      </c>
      <c r="F49" t="e">
        <f>[1]a18!AJ$18</f>
        <v>#REF!</v>
      </c>
      <c r="G49" t="e">
        <f>[1]a18!AK$18</f>
        <v>#REF!</v>
      </c>
      <c r="H49" t="e">
        <f>'[1]3'!$AB$19</f>
        <v>#REF!</v>
      </c>
    </row>
    <row r="50" spans="1:8" x14ac:dyDescent="0.2">
      <c r="A50" t="s">
        <v>110</v>
      </c>
      <c r="B50" t="e">
        <f>[1]a17!T$17</f>
        <v>#REF!</v>
      </c>
      <c r="C50" t="e">
        <f>[1]a17!U$17</f>
        <v>#REF!</v>
      </c>
      <c r="D50" t="e">
        <f>[1]a18!AL$18</f>
        <v>#REF!</v>
      </c>
      <c r="E50" t="e">
        <f>[1]a18!AM$18</f>
        <v>#REF!</v>
      </c>
      <c r="F50" t="e">
        <f>[1]a18!AN$18</f>
        <v>#REF!</v>
      </c>
      <c r="G50" t="e">
        <f>[1]a18!AO$18</f>
        <v>#REF!</v>
      </c>
      <c r="H50" t="e">
        <f>'[1]3'!$AE$19</f>
        <v>#REF!</v>
      </c>
    </row>
    <row r="51" spans="1:8" x14ac:dyDescent="0.2">
      <c r="A51" t="s">
        <v>111</v>
      </c>
      <c r="B51" t="e">
        <f>[1]a17!V$17</f>
        <v>#REF!</v>
      </c>
      <c r="C51" t="e">
        <f>[1]a17!W$17</f>
        <v>#REF!</v>
      </c>
      <c r="D51" t="e">
        <f>[1]a18!AP$18</f>
        <v>#REF!</v>
      </c>
      <c r="E51" t="e">
        <f>[1]a18!AQ$18</f>
        <v>#REF!</v>
      </c>
      <c r="F51" t="e">
        <f>[1]a18!AR$18</f>
        <v>#REF!</v>
      </c>
      <c r="G51" t="e">
        <f>[1]a18!AS$18</f>
        <v>#REF!</v>
      </c>
      <c r="H51" t="e">
        <f>'[1]3'!$AH$19</f>
        <v>#REF!</v>
      </c>
    </row>
  </sheetData>
  <mergeCells count="2">
    <mergeCell ref="A1:H1"/>
    <mergeCell ref="A23:H23"/>
  </mergeCells>
  <pageMargins left="0.75" right="0.75" top="1" bottom="1" header="0.5" footer="0.5"/>
  <pageSetup scale="94" orientation="landscape" horizontalDpi="1200" verticalDpi="1200"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X65"/>
  <sheetViews>
    <sheetView workbookViewId="0"/>
  </sheetViews>
  <sheetFormatPr defaultColWidth="9" defaultRowHeight="12.75" x14ac:dyDescent="0.2"/>
  <cols>
    <col min="1" max="1" width="15.25" customWidth="1"/>
    <col min="2" max="3" width="9.875" customWidth="1"/>
    <col min="4" max="4" width="8.375" customWidth="1"/>
    <col min="5" max="7" width="8" customWidth="1"/>
    <col min="8" max="8" width="7.625" customWidth="1"/>
    <col min="9" max="9" width="10.25" customWidth="1"/>
    <col min="10" max="10" width="6.625" customWidth="1"/>
    <col min="11" max="11" width="6.375" customWidth="1"/>
    <col min="12" max="14" width="6.25" customWidth="1"/>
    <col min="15" max="15" width="6.625" customWidth="1"/>
    <col min="16" max="19" width="7.25" bestFit="1" customWidth="1"/>
    <col min="20" max="20" width="7.25" customWidth="1"/>
  </cols>
  <sheetData>
    <row r="1" spans="1:24" x14ac:dyDescent="0.2">
      <c r="A1" t="s">
        <v>1144</v>
      </c>
    </row>
    <row r="3" spans="1:24" x14ac:dyDescent="0.2">
      <c r="B3" t="s">
        <v>1145</v>
      </c>
      <c r="C3" t="s">
        <v>222</v>
      </c>
      <c r="D3" t="s">
        <v>223</v>
      </c>
      <c r="E3" t="s">
        <v>224</v>
      </c>
      <c r="F3" t="s">
        <v>225</v>
      </c>
      <c r="G3" t="s">
        <v>226</v>
      </c>
      <c r="H3" t="s">
        <v>1146</v>
      </c>
      <c r="I3" t="s">
        <v>1147</v>
      </c>
      <c r="J3" t="s">
        <v>1148</v>
      </c>
      <c r="K3" t="s">
        <v>248</v>
      </c>
      <c r="L3" t="s">
        <v>1149</v>
      </c>
      <c r="M3" t="s">
        <v>1150</v>
      </c>
      <c r="N3" t="s">
        <v>251</v>
      </c>
      <c r="O3" t="s">
        <v>1151</v>
      </c>
      <c r="P3" t="s">
        <v>1152</v>
      </c>
      <c r="Q3" t="s">
        <v>1153</v>
      </c>
      <c r="R3" t="s">
        <v>1154</v>
      </c>
      <c r="S3" t="s">
        <v>1155</v>
      </c>
      <c r="T3" t="s">
        <v>1156</v>
      </c>
      <c r="U3" t="s">
        <v>1157</v>
      </c>
    </row>
    <row r="4" spans="1:24" x14ac:dyDescent="0.2">
      <c r="B4" t="s">
        <v>145</v>
      </c>
      <c r="D4" t="s">
        <v>146</v>
      </c>
      <c r="E4" t="s">
        <v>147</v>
      </c>
      <c r="H4" t="s">
        <v>148</v>
      </c>
      <c r="I4" t="s">
        <v>149</v>
      </c>
      <c r="J4" t="s">
        <v>150</v>
      </c>
      <c r="K4" t="s">
        <v>393</v>
      </c>
      <c r="L4" t="s">
        <v>152</v>
      </c>
      <c r="M4" t="s">
        <v>395</v>
      </c>
      <c r="N4" t="s">
        <v>154</v>
      </c>
      <c r="O4" t="s">
        <v>570</v>
      </c>
      <c r="P4" t="s">
        <v>712</v>
      </c>
      <c r="Q4" t="s">
        <v>572</v>
      </c>
      <c r="R4" t="s">
        <v>1158</v>
      </c>
      <c r="S4" t="s">
        <v>713</v>
      </c>
      <c r="T4" t="s">
        <v>714</v>
      </c>
      <c r="U4" t="s">
        <v>715</v>
      </c>
    </row>
    <row r="5" spans="1:24" x14ac:dyDescent="0.2">
      <c r="A5" t="s">
        <v>101</v>
      </c>
      <c r="B5" t="e">
        <f>'[1]4'!B$47</f>
        <v>#REF!</v>
      </c>
      <c r="C5" t="e">
        <f>'[1]4'!C$47</f>
        <v>#REF!</v>
      </c>
      <c r="D5" t="e">
        <f>'[1]4'!D$47</f>
        <v>#REF!</v>
      </c>
      <c r="E5" t="e">
        <f>'[1]4'!E$47</f>
        <v>#REF!</v>
      </c>
      <c r="F5" t="e">
        <f>'[1]4'!F$47</f>
        <v>#REF!</v>
      </c>
      <c r="G5" t="e">
        <f>'[1]4'!G$47</f>
        <v>#REF!</v>
      </c>
      <c r="H5" t="e">
        <f>'[1]4'!H$47</f>
        <v>#REF!</v>
      </c>
      <c r="I5" t="e">
        <f>'[1]5'!B$45</f>
        <v>#REF!</v>
      </c>
      <c r="J5" t="e">
        <f>'[1]5'!C$45</f>
        <v>#REF!</v>
      </c>
      <c r="K5" t="e">
        <f>'[1]6'!B$47</f>
        <v>#REF!</v>
      </c>
      <c r="L5" t="e">
        <f>'[1]6'!C$47</f>
        <v>#REF!</v>
      </c>
      <c r="M5" t="e">
        <f>'[1]6'!D$47</f>
        <v>#REF!</v>
      </c>
      <c r="N5" t="e">
        <f>'[1]6'!E$47</f>
        <v>#REF!</v>
      </c>
      <c r="O5" t="e">
        <f>'[1]6'!F$47</f>
        <v>#REF!</v>
      </c>
      <c r="P5" t="e">
        <f>'[1]7'!B$47</f>
        <v>#REF!</v>
      </c>
      <c r="Q5" t="e">
        <f>'[1]7'!C$47</f>
        <v>#REF!</v>
      </c>
      <c r="R5" t="e">
        <f>'[1]7'!D$47</f>
        <v>#REF!</v>
      </c>
      <c r="S5" t="e">
        <f>'[1]7'!E$47</f>
        <v>#REF!</v>
      </c>
      <c r="T5" t="e">
        <f>'[1]8'!$F$44</f>
        <v>#REF!</v>
      </c>
      <c r="U5" t="e">
        <f t="shared" ref="U5:U15" si="0">(T5-T41)/T41 *100</f>
        <v>#REF!</v>
      </c>
      <c r="W5" t="s">
        <v>102</v>
      </c>
      <c r="X5">
        <v>6.3514544063068463</v>
      </c>
    </row>
    <row r="6" spans="1:24" x14ac:dyDescent="0.2">
      <c r="A6" t="s">
        <v>102</v>
      </c>
      <c r="B6" t="e">
        <f>'[1]4'!I$47</f>
        <v>#REF!</v>
      </c>
      <c r="C6" t="e">
        <f>'[1]4'!J$47</f>
        <v>#REF!</v>
      </c>
      <c r="D6" t="e">
        <f>'[1]4'!K$47</f>
        <v>#REF!</v>
      </c>
      <c r="E6" t="e">
        <f>'[1]4'!L$47</f>
        <v>#REF!</v>
      </c>
      <c r="F6" t="e">
        <f>'[1]4'!M$47</f>
        <v>#REF!</v>
      </c>
      <c r="G6" t="e">
        <f>'[1]4'!N$47</f>
        <v>#REF!</v>
      </c>
      <c r="H6" t="e">
        <f>'[1]4'!O$47</f>
        <v>#REF!</v>
      </c>
      <c r="I6" t="e">
        <f>'[1]5'!D$45</f>
        <v>#REF!</v>
      </c>
      <c r="J6" t="e">
        <f>'[1]5'!E$45</f>
        <v>#REF!</v>
      </c>
      <c r="K6" t="e">
        <f>'[1]6'!G$47</f>
        <v>#REF!</v>
      </c>
      <c r="L6" t="e">
        <f>'[1]6'!H$47</f>
        <v>#REF!</v>
      </c>
      <c r="M6" t="e">
        <f>'[1]6'!I$47</f>
        <v>#REF!</v>
      </c>
      <c r="N6" t="e">
        <f>'[1]6'!J$47</f>
        <v>#REF!</v>
      </c>
      <c r="O6" t="e">
        <f>'[1]6'!K$47</f>
        <v>#REF!</v>
      </c>
      <c r="P6" t="e">
        <f>'[1]7'!F$47</f>
        <v>#REF!</v>
      </c>
      <c r="Q6" t="e">
        <f>'[1]7'!G$47</f>
        <v>#REF!</v>
      </c>
      <c r="R6" t="e">
        <f>'[1]7'!H$47</f>
        <v>#REF!</v>
      </c>
      <c r="S6" t="e">
        <f>'[1]7'!I$47</f>
        <v>#REF!</v>
      </c>
      <c r="T6" t="e">
        <f>'[1]8'!$K$44</f>
        <v>#REF!</v>
      </c>
      <c r="U6" t="e">
        <f t="shared" si="0"/>
        <v>#REF!</v>
      </c>
      <c r="W6" t="s">
        <v>103</v>
      </c>
      <c r="X6">
        <v>-1.85073122278437</v>
      </c>
    </row>
    <row r="7" spans="1:24" x14ac:dyDescent="0.2">
      <c r="A7" t="s">
        <v>103</v>
      </c>
      <c r="B7" t="e">
        <f>'[1]4'!P$47</f>
        <v>#REF!</v>
      </c>
      <c r="C7" t="e">
        <f>'[1]4'!Q$47</f>
        <v>#REF!</v>
      </c>
      <c r="D7" t="e">
        <f>'[1]4'!R$47</f>
        <v>#REF!</v>
      </c>
      <c r="E7" t="e">
        <f>'[1]4'!S$47</f>
        <v>#REF!</v>
      </c>
      <c r="F7" t="e">
        <f>'[1]4'!T$47</f>
        <v>#REF!</v>
      </c>
      <c r="G7" t="e">
        <f>'[1]4'!U$47</f>
        <v>#REF!</v>
      </c>
      <c r="H7" t="e">
        <f>'[1]4'!V$47</f>
        <v>#REF!</v>
      </c>
      <c r="I7" t="e">
        <f>'[1]5'!F$45</f>
        <v>#REF!</v>
      </c>
      <c r="J7" t="e">
        <f>'[1]5'!G$45</f>
        <v>#REF!</v>
      </c>
      <c r="K7" t="e">
        <f>'[1]6'!L$47</f>
        <v>#REF!</v>
      </c>
      <c r="L7" t="e">
        <f>'[1]6'!M$47</f>
        <v>#REF!</v>
      </c>
      <c r="M7" t="e">
        <f>'[1]6'!N$47</f>
        <v>#REF!</v>
      </c>
      <c r="N7" t="e">
        <f>'[1]6'!O$47</f>
        <v>#REF!</v>
      </c>
      <c r="O7" t="e">
        <f>'[1]6'!P$47</f>
        <v>#REF!</v>
      </c>
      <c r="P7" t="e">
        <f>'[1]7'!J$47</f>
        <v>#REF!</v>
      </c>
      <c r="Q7" t="e">
        <f>'[1]7'!K$47</f>
        <v>#REF!</v>
      </c>
      <c r="R7" t="e">
        <f>'[1]7'!L$47</f>
        <v>#REF!</v>
      </c>
      <c r="S7" t="e">
        <f>'[1]7'!M$47</f>
        <v>#REF!</v>
      </c>
      <c r="T7" t="e">
        <f>'[1]8'!$P$44</f>
        <v>#REF!</v>
      </c>
      <c r="U7" t="e">
        <f t="shared" si="0"/>
        <v>#REF!</v>
      </c>
      <c r="W7" t="s">
        <v>109</v>
      </c>
      <c r="X7">
        <v>-10.603869419159938</v>
      </c>
    </row>
    <row r="8" spans="1:24" x14ac:dyDescent="0.2">
      <c r="A8" t="s">
        <v>104</v>
      </c>
      <c r="B8" t="e">
        <f>'[1]4'!W$47</f>
        <v>#REF!</v>
      </c>
      <c r="C8" t="e">
        <f>'[1]4'!X$47</f>
        <v>#REF!</v>
      </c>
      <c r="D8" t="e">
        <f>'[1]4'!Y$47</f>
        <v>#REF!</v>
      </c>
      <c r="E8" t="e">
        <f>'[1]4'!Z$47</f>
        <v>#REF!</v>
      </c>
      <c r="F8" t="e">
        <f>'[1]4'!AA$47</f>
        <v>#REF!</v>
      </c>
      <c r="G8" t="e">
        <f>'[1]4'!AB$47</f>
        <v>#REF!</v>
      </c>
      <c r="H8" t="e">
        <f>'[1]4'!AC$47</f>
        <v>#REF!</v>
      </c>
      <c r="I8" t="e">
        <f>'[1]5'!H$45</f>
        <v>#REF!</v>
      </c>
      <c r="J8" t="e">
        <f>'[1]5'!I$45</f>
        <v>#REF!</v>
      </c>
      <c r="K8" t="e">
        <f>'[1]6'!Q$47</f>
        <v>#REF!</v>
      </c>
      <c r="L8" t="e">
        <f>'[1]6'!R$47</f>
        <v>#REF!</v>
      </c>
      <c r="M8" t="e">
        <f>'[1]6'!S$47</f>
        <v>#REF!</v>
      </c>
      <c r="N8" t="e">
        <f>'[1]6'!T$47</f>
        <v>#REF!</v>
      </c>
      <c r="O8" t="e">
        <f>'[1]6'!U$47</f>
        <v>#REF!</v>
      </c>
      <c r="P8" t="e">
        <f>'[1]7'!N$47</f>
        <v>#REF!</v>
      </c>
      <c r="Q8" t="e">
        <f>'[1]7'!O$47</f>
        <v>#REF!</v>
      </c>
      <c r="R8" t="e">
        <f>'[1]7'!P$47</f>
        <v>#REF!</v>
      </c>
      <c r="S8" t="e">
        <f>'[1]7'!Q$47</f>
        <v>#REF!</v>
      </c>
      <c r="T8" t="e">
        <f>'[1]8'!$U$44</f>
        <v>#REF!</v>
      </c>
      <c r="U8" t="e">
        <f t="shared" si="0"/>
        <v>#REF!</v>
      </c>
      <c r="W8" t="s">
        <v>108</v>
      </c>
      <c r="X8">
        <v>-12.037034946276529</v>
      </c>
    </row>
    <row r="9" spans="1:24" x14ac:dyDescent="0.2">
      <c r="A9" t="s">
        <v>105</v>
      </c>
      <c r="B9" t="e">
        <f>'[1]4'!AD$47</f>
        <v>#REF!</v>
      </c>
      <c r="C9" t="e">
        <f>'[1]4'!AE$47</f>
        <v>#REF!</v>
      </c>
      <c r="D9" t="e">
        <f>'[1]4'!AF$47</f>
        <v>#REF!</v>
      </c>
      <c r="E9" t="e">
        <f>'[1]4'!AG$47</f>
        <v>#REF!</v>
      </c>
      <c r="F9" t="e">
        <f>'[1]4'!AH$47</f>
        <v>#REF!</v>
      </c>
      <c r="G9" t="e">
        <f>'[1]4'!AI$47</f>
        <v>#REF!</v>
      </c>
      <c r="H9" t="e">
        <f>'[1]4'!AJ$47</f>
        <v>#REF!</v>
      </c>
      <c r="I9" t="e">
        <f>'[1]5'!J$45</f>
        <v>#REF!</v>
      </c>
      <c r="J9" t="e">
        <f>'[1]5'!K$45</f>
        <v>#REF!</v>
      </c>
      <c r="K9" t="e">
        <f>'[1]6'!V$47</f>
        <v>#REF!</v>
      </c>
      <c r="L9" t="e">
        <f>'[1]6'!W$47</f>
        <v>#REF!</v>
      </c>
      <c r="M9" t="e">
        <f>'[1]6'!X$47</f>
        <v>#REF!</v>
      </c>
      <c r="N9" t="e">
        <f>'[1]6'!Y$47</f>
        <v>#REF!</v>
      </c>
      <c r="O9" t="e">
        <f>'[1]6'!Z$47</f>
        <v>#REF!</v>
      </c>
      <c r="P9" t="e">
        <f>'[1]7'!R$47</f>
        <v>#REF!</v>
      </c>
      <c r="Q9" t="e">
        <f>'[1]7'!S$47</f>
        <v>#REF!</v>
      </c>
      <c r="R9" t="e">
        <f>'[1]7'!T$47</f>
        <v>#REF!</v>
      </c>
      <c r="S9" t="e">
        <f>'[1]7'!U$47</f>
        <v>#REF!</v>
      </c>
      <c r="T9" t="e">
        <f>'[1]8'!$Z$44</f>
        <v>#REF!</v>
      </c>
      <c r="U9" t="e">
        <f t="shared" si="0"/>
        <v>#REF!</v>
      </c>
      <c r="W9" t="s">
        <v>110</v>
      </c>
      <c r="X9">
        <v>-12.766614261723763</v>
      </c>
    </row>
    <row r="10" spans="1:24" x14ac:dyDescent="0.2">
      <c r="A10" t="s">
        <v>106</v>
      </c>
      <c r="B10" t="e">
        <f>'[1]4'!AK$47</f>
        <v>#REF!</v>
      </c>
      <c r="C10" t="e">
        <f>'[1]4'!AL$47</f>
        <v>#REF!</v>
      </c>
      <c r="D10" t="e">
        <f>'[1]4'!AM$47</f>
        <v>#REF!</v>
      </c>
      <c r="E10" t="e">
        <f>'[1]4'!AN$47</f>
        <v>#REF!</v>
      </c>
      <c r="F10" t="e">
        <f>'[1]4'!AO$47</f>
        <v>#REF!</v>
      </c>
      <c r="G10" t="e">
        <f>'[1]4'!AP$47</f>
        <v>#REF!</v>
      </c>
      <c r="H10" t="e">
        <f>'[1]4'!AQ$47</f>
        <v>#REF!</v>
      </c>
      <c r="I10" t="e">
        <f>'[1]5'!L$45</f>
        <v>#REF!</v>
      </c>
      <c r="J10" t="e">
        <f>'[1]5'!M$45</f>
        <v>#REF!</v>
      </c>
      <c r="K10" t="e">
        <f>'[1]6'!AA$47</f>
        <v>#REF!</v>
      </c>
      <c r="L10" t="e">
        <f>'[1]6'!AB$47</f>
        <v>#REF!</v>
      </c>
      <c r="M10" t="e">
        <f>'[1]6'!AC$47</f>
        <v>#REF!</v>
      </c>
      <c r="N10" t="e">
        <f>'[1]6'!AD$47</f>
        <v>#REF!</v>
      </c>
      <c r="O10" t="e">
        <f>'[1]6'!AE$47</f>
        <v>#REF!</v>
      </c>
      <c r="P10" t="e">
        <f>'[1]7'!V$47</f>
        <v>#REF!</v>
      </c>
      <c r="Q10" t="e">
        <f>'[1]7'!W$47</f>
        <v>#REF!</v>
      </c>
      <c r="R10" t="e">
        <f>'[1]7'!X$47</f>
        <v>#REF!</v>
      </c>
      <c r="S10" t="e">
        <f>'[1]7'!Y$47</f>
        <v>#REF!</v>
      </c>
      <c r="T10" t="e">
        <f>'[1]8'!$AE$44</f>
        <v>#REF!</v>
      </c>
      <c r="U10" t="e">
        <f t="shared" si="0"/>
        <v>#REF!</v>
      </c>
      <c r="W10" t="s">
        <v>111</v>
      </c>
      <c r="X10">
        <v>-15.259388466194949</v>
      </c>
    </row>
    <row r="11" spans="1:24" x14ac:dyDescent="0.2">
      <c r="A11" t="s">
        <v>107</v>
      </c>
      <c r="B11" t="e">
        <f>'[1]4'!AR$47</f>
        <v>#REF!</v>
      </c>
      <c r="C11" t="e">
        <f>'[1]4'!AS$47</f>
        <v>#REF!</v>
      </c>
      <c r="D11" t="e">
        <f>'[1]4'!AT$47</f>
        <v>#REF!</v>
      </c>
      <c r="E11" t="e">
        <f>'[1]4'!AU$47</f>
        <v>#REF!</v>
      </c>
      <c r="F11" t="e">
        <f>'[1]4'!AV$47</f>
        <v>#REF!</v>
      </c>
      <c r="G11" t="e">
        <f>'[1]4'!AW$47</f>
        <v>#REF!</v>
      </c>
      <c r="H11" t="e">
        <f>'[1]4'!AX$47</f>
        <v>#REF!</v>
      </c>
      <c r="I11" t="e">
        <f>'[1]5'!N$45</f>
        <v>#REF!</v>
      </c>
      <c r="J11" t="e">
        <f>'[1]5'!O$45</f>
        <v>#REF!</v>
      </c>
      <c r="K11" t="e">
        <f>'[1]6'!AF$47</f>
        <v>#REF!</v>
      </c>
      <c r="L11" t="e">
        <f>'[1]6'!AG$47</f>
        <v>#REF!</v>
      </c>
      <c r="M11" t="e">
        <f>'[1]6'!AH$47</f>
        <v>#REF!</v>
      </c>
      <c r="N11" t="e">
        <f>'[1]6'!AI$47</f>
        <v>#REF!</v>
      </c>
      <c r="O11" t="e">
        <f>'[1]6'!AJ$47</f>
        <v>#REF!</v>
      </c>
      <c r="P11" t="e">
        <f>'[1]7'!Z$47</f>
        <v>#REF!</v>
      </c>
      <c r="Q11" t="e">
        <f>'[1]7'!AA$47</f>
        <v>#REF!</v>
      </c>
      <c r="R11" t="e">
        <f>'[1]7'!AB$47</f>
        <v>#REF!</v>
      </c>
      <c r="S11" t="e">
        <f>'[1]7'!AC$47</f>
        <v>#REF!</v>
      </c>
      <c r="T11" t="e">
        <f>'[1]8'!$AJ$44</f>
        <v>#REF!</v>
      </c>
      <c r="U11" t="e">
        <f t="shared" si="0"/>
        <v>#REF!</v>
      </c>
      <c r="W11" t="s">
        <v>101</v>
      </c>
      <c r="X11">
        <v>-19.764597573975845</v>
      </c>
    </row>
    <row r="12" spans="1:24" x14ac:dyDescent="0.2">
      <c r="A12" t="s">
        <v>108</v>
      </c>
      <c r="B12" t="e">
        <f>'[1]4'!AY$47</f>
        <v>#REF!</v>
      </c>
      <c r="C12" t="e">
        <f>'[1]4'!AZ$47</f>
        <v>#REF!</v>
      </c>
      <c r="D12" t="e">
        <f>'[1]4'!BA$47</f>
        <v>#REF!</v>
      </c>
      <c r="E12" t="e">
        <f>'[1]4'!BB$47</f>
        <v>#REF!</v>
      </c>
      <c r="F12" t="e">
        <f>'[1]4'!BC$47</f>
        <v>#REF!</v>
      </c>
      <c r="G12" t="e">
        <f>'[1]4'!BD$47</f>
        <v>#REF!</v>
      </c>
      <c r="H12" t="e">
        <f>'[1]4'!BE$47</f>
        <v>#REF!</v>
      </c>
      <c r="I12" t="e">
        <f>'[1]5'!P$45</f>
        <v>#REF!</v>
      </c>
      <c r="J12" t="e">
        <f>'[1]5'!Q$45</f>
        <v>#REF!</v>
      </c>
      <c r="K12" t="e">
        <f>'[1]6'!AK$47</f>
        <v>#REF!</v>
      </c>
      <c r="L12" t="e">
        <f>'[1]6'!AL$47</f>
        <v>#REF!</v>
      </c>
      <c r="M12" t="e">
        <f>'[1]6'!AM$47</f>
        <v>#REF!</v>
      </c>
      <c r="N12" t="e">
        <f>'[1]6'!AN$47</f>
        <v>#REF!</v>
      </c>
      <c r="O12" t="e">
        <f>'[1]6'!AO$47</f>
        <v>#REF!</v>
      </c>
      <c r="P12" t="e">
        <f>'[1]7'!AD$47</f>
        <v>#REF!</v>
      </c>
      <c r="Q12" t="e">
        <f>'[1]7'!AE$47</f>
        <v>#REF!</v>
      </c>
      <c r="R12" t="e">
        <f>'[1]7'!AF$47</f>
        <v>#REF!</v>
      </c>
      <c r="S12" t="e">
        <f>'[1]7'!AG$47</f>
        <v>#REF!</v>
      </c>
      <c r="T12" t="e">
        <f>'[1]8'!$AO$44</f>
        <v>#REF!</v>
      </c>
      <c r="U12" t="e">
        <f t="shared" si="0"/>
        <v>#REF!</v>
      </c>
      <c r="W12" t="s">
        <v>105</v>
      </c>
      <c r="X12">
        <v>-22.578671553745842</v>
      </c>
    </row>
    <row r="13" spans="1:24" x14ac:dyDescent="0.2">
      <c r="A13" t="s">
        <v>109</v>
      </c>
      <c r="B13" t="e">
        <f>'[1]4'!BF$47</f>
        <v>#REF!</v>
      </c>
      <c r="C13" t="e">
        <f>'[1]4'!BG$47</f>
        <v>#REF!</v>
      </c>
      <c r="D13" t="e">
        <f>'[1]4'!BH$47</f>
        <v>#REF!</v>
      </c>
      <c r="E13" t="e">
        <f>'[1]4'!BI$47</f>
        <v>#REF!</v>
      </c>
      <c r="F13" t="e">
        <f>'[1]4'!BJ$47</f>
        <v>#REF!</v>
      </c>
      <c r="G13" t="e">
        <f>'[1]4'!BK$47</f>
        <v>#REF!</v>
      </c>
      <c r="H13" t="e">
        <f>'[1]4'!BL$47</f>
        <v>#REF!</v>
      </c>
      <c r="I13" t="e">
        <f>'[1]5'!R$45</f>
        <v>#REF!</v>
      </c>
      <c r="J13" t="e">
        <f>'[1]5'!S$45</f>
        <v>#REF!</v>
      </c>
      <c r="K13" t="e">
        <f>'[1]6'!AP$47</f>
        <v>#REF!</v>
      </c>
      <c r="L13" t="e">
        <f>'[1]6'!AQ$47</f>
        <v>#REF!</v>
      </c>
      <c r="M13" t="e">
        <f>'[1]6'!AR$47</f>
        <v>#REF!</v>
      </c>
      <c r="N13" t="e">
        <f>'[1]6'!AS$47</f>
        <v>#REF!</v>
      </c>
      <c r="O13" t="e">
        <f>'[1]6'!AT$47</f>
        <v>#REF!</v>
      </c>
      <c r="P13" t="e">
        <f>'[1]7'!AH$47</f>
        <v>#REF!</v>
      </c>
      <c r="Q13" t="e">
        <f>'[1]7'!AI$47</f>
        <v>#REF!</v>
      </c>
      <c r="R13" t="e">
        <f>'[1]7'!AJ$47</f>
        <v>#REF!</v>
      </c>
      <c r="S13" t="e">
        <f>'[1]7'!AK$47</f>
        <v>#REF!</v>
      </c>
      <c r="T13" t="e">
        <f>'[1]8'!$AT$44</f>
        <v>#REF!</v>
      </c>
      <c r="U13" t="e">
        <f t="shared" si="0"/>
        <v>#REF!</v>
      </c>
      <c r="W13" t="s">
        <v>106</v>
      </c>
      <c r="X13">
        <v>-25.76143710150393</v>
      </c>
    </row>
    <row r="14" spans="1:24" x14ac:dyDescent="0.2">
      <c r="A14" t="s">
        <v>110</v>
      </c>
      <c r="B14" t="e">
        <f>'[1]4'!BM$47</f>
        <v>#REF!</v>
      </c>
      <c r="C14" t="e">
        <f>'[1]4'!BN$47</f>
        <v>#REF!</v>
      </c>
      <c r="D14" t="e">
        <f>'[1]4'!BO$47</f>
        <v>#REF!</v>
      </c>
      <c r="E14" t="e">
        <f>'[1]4'!BP$47</f>
        <v>#REF!</v>
      </c>
      <c r="F14" t="e">
        <f>'[1]4'!BQ$47</f>
        <v>#REF!</v>
      </c>
      <c r="G14" t="e">
        <f>'[1]4'!BR$47</f>
        <v>#REF!</v>
      </c>
      <c r="H14" t="e">
        <f>'[1]4'!BS$47</f>
        <v>#REF!</v>
      </c>
      <c r="I14" t="e">
        <f>'[1]5'!T$45</f>
        <v>#REF!</v>
      </c>
      <c r="J14" t="e">
        <f>'[1]5'!U$45</f>
        <v>#REF!</v>
      </c>
      <c r="K14" t="e">
        <f>'[1]6'!AU$47</f>
        <v>#REF!</v>
      </c>
      <c r="L14" t="e">
        <f>'[1]6'!AV$47</f>
        <v>#REF!</v>
      </c>
      <c r="M14" t="e">
        <f>'[1]6'!AW$47</f>
        <v>#REF!</v>
      </c>
      <c r="N14" t="e">
        <f>'[1]6'!AX$47</f>
        <v>#REF!</v>
      </c>
      <c r="O14" t="e">
        <f>'[1]6'!AY$47</f>
        <v>#REF!</v>
      </c>
      <c r="P14" t="e">
        <f>'[1]7'!AL$47</f>
        <v>#REF!</v>
      </c>
      <c r="Q14" t="e">
        <f>'[1]7'!AM$47</f>
        <v>#REF!</v>
      </c>
      <c r="R14" t="e">
        <f>'[1]7'!AN$47</f>
        <v>#REF!</v>
      </c>
      <c r="S14" t="e">
        <f>'[1]7'!AO$47</f>
        <v>#REF!</v>
      </c>
      <c r="T14" t="e">
        <f>'[1]8'!$AY$44</f>
        <v>#REF!</v>
      </c>
      <c r="U14" t="e">
        <f t="shared" si="0"/>
        <v>#REF!</v>
      </c>
      <c r="W14" t="s">
        <v>104</v>
      </c>
      <c r="X14">
        <v>-25.785926244761441</v>
      </c>
    </row>
    <row r="15" spans="1:24" x14ac:dyDescent="0.2">
      <c r="A15" t="s">
        <v>111</v>
      </c>
      <c r="B15" t="e">
        <f>'[1]4'!BT$47</f>
        <v>#REF!</v>
      </c>
      <c r="C15" t="e">
        <f>'[1]4'!BU$47</f>
        <v>#REF!</v>
      </c>
      <c r="D15" t="e">
        <f>'[1]4'!BV$47</f>
        <v>#REF!</v>
      </c>
      <c r="E15" t="e">
        <f>'[1]4'!BW$47</f>
        <v>#REF!</v>
      </c>
      <c r="F15" t="e">
        <f>'[1]4'!BX$47</f>
        <v>#REF!</v>
      </c>
      <c r="G15" t="e">
        <f>'[1]4'!BY$47</f>
        <v>#REF!</v>
      </c>
      <c r="H15" t="e">
        <f>'[1]4'!BZ$47</f>
        <v>#REF!</v>
      </c>
      <c r="I15" t="e">
        <f>'[1]5'!V$45</f>
        <v>#REF!</v>
      </c>
      <c r="J15" t="e">
        <f>'[1]5'!W$45</f>
        <v>#REF!</v>
      </c>
      <c r="K15" t="e">
        <f>'[1]6'!AZ$47</f>
        <v>#REF!</v>
      </c>
      <c r="L15" t="e">
        <f>'[1]6'!BA$47</f>
        <v>#REF!</v>
      </c>
      <c r="M15" t="e">
        <f>'[1]6'!BB$47</f>
        <v>#REF!</v>
      </c>
      <c r="N15" t="e">
        <f>'[1]6'!BC$47</f>
        <v>#REF!</v>
      </c>
      <c r="O15" t="e">
        <f>'[1]6'!BD$47</f>
        <v>#REF!</v>
      </c>
      <c r="P15" t="e">
        <f>'[1]7'!AP$47</f>
        <v>#REF!</v>
      </c>
      <c r="Q15" t="e">
        <f>'[1]7'!AQ$47</f>
        <v>#REF!</v>
      </c>
      <c r="R15" t="e">
        <f>'[1]7'!AR$47</f>
        <v>#REF!</v>
      </c>
      <c r="S15" t="e">
        <f>'[1]7'!AS$47</f>
        <v>#REF!</v>
      </c>
      <c r="T15" t="e">
        <f>'[1]8'!$BD$44</f>
        <v>#REF!</v>
      </c>
      <c r="U15" t="e">
        <f t="shared" si="0"/>
        <v>#REF!</v>
      </c>
      <c r="W15" t="s">
        <v>107</v>
      </c>
      <c r="X15">
        <v>-37.258057832521523</v>
      </c>
    </row>
    <row r="17" spans="1:24" x14ac:dyDescent="0.2">
      <c r="A17" t="s">
        <v>1159</v>
      </c>
    </row>
    <row r="18" spans="1:24" ht="51" customHeight="1" x14ac:dyDescent="0.2">
      <c r="A18" s="234" t="s">
        <v>1160</v>
      </c>
      <c r="B18" s="234"/>
      <c r="C18" s="234"/>
      <c r="D18" s="234"/>
      <c r="E18" s="234"/>
      <c r="F18" s="234"/>
      <c r="G18" s="234"/>
      <c r="H18" s="234"/>
      <c r="I18" s="234"/>
      <c r="J18" s="234"/>
      <c r="K18" s="234"/>
      <c r="L18" s="234"/>
      <c r="M18" s="234"/>
      <c r="N18" s="234"/>
      <c r="O18" s="234"/>
      <c r="P18" s="234"/>
      <c r="Q18" s="234"/>
      <c r="R18" s="234"/>
      <c r="S18" s="234"/>
      <c r="T18" s="234"/>
    </row>
    <row r="23" spans="1:24" x14ac:dyDescent="0.2">
      <c r="A23" t="s">
        <v>1161</v>
      </c>
    </row>
    <row r="24" spans="1:24" x14ac:dyDescent="0.2">
      <c r="B24" t="s">
        <v>1145</v>
      </c>
      <c r="C24" t="s">
        <v>222</v>
      </c>
      <c r="D24" t="s">
        <v>223</v>
      </c>
      <c r="E24" t="s">
        <v>224</v>
      </c>
      <c r="F24" t="s">
        <v>225</v>
      </c>
      <c r="G24" t="s">
        <v>226</v>
      </c>
      <c r="H24" t="s">
        <v>1146</v>
      </c>
      <c r="I24" t="s">
        <v>1147</v>
      </c>
      <c r="J24" t="s">
        <v>1148</v>
      </c>
      <c r="K24" t="s">
        <v>248</v>
      </c>
      <c r="L24" t="s">
        <v>1149</v>
      </c>
      <c r="M24" t="s">
        <v>1150</v>
      </c>
      <c r="N24" t="s">
        <v>251</v>
      </c>
      <c r="O24" t="s">
        <v>1151</v>
      </c>
      <c r="P24" t="s">
        <v>1152</v>
      </c>
      <c r="Q24" t="s">
        <v>1153</v>
      </c>
      <c r="R24" t="s">
        <v>1154</v>
      </c>
      <c r="S24" t="s">
        <v>1155</v>
      </c>
      <c r="T24" t="s">
        <v>1156</v>
      </c>
    </row>
    <row r="26" spans="1:24" x14ac:dyDescent="0.2">
      <c r="A26" t="s">
        <v>101</v>
      </c>
      <c r="B26" t="e">
        <f t="shared" ref="B26:T36" si="1">B5/B$14*100</f>
        <v>#REF!</v>
      </c>
      <c r="D26" t="e">
        <f t="shared" si="1"/>
        <v>#REF!</v>
      </c>
      <c r="E26" t="e">
        <f t="shared" si="1"/>
        <v>#REF!</v>
      </c>
      <c r="H26" t="e">
        <f t="shared" si="1"/>
        <v>#REF!</v>
      </c>
      <c r="I26" t="e">
        <f t="shared" si="1"/>
        <v>#REF!</v>
      </c>
      <c r="J26" t="e">
        <f t="shared" si="1"/>
        <v>#REF!</v>
      </c>
      <c r="K26" t="e">
        <f t="shared" si="1"/>
        <v>#REF!</v>
      </c>
      <c r="L26" t="e">
        <f t="shared" si="1"/>
        <v>#REF!</v>
      </c>
      <c r="M26" t="e">
        <f t="shared" si="1"/>
        <v>#REF!</v>
      </c>
      <c r="N26" t="e">
        <f t="shared" si="1"/>
        <v>#REF!</v>
      </c>
      <c r="O26" t="e">
        <f t="shared" si="1"/>
        <v>#REF!</v>
      </c>
      <c r="P26" t="e">
        <f t="shared" si="1"/>
        <v>#REF!</v>
      </c>
      <c r="Q26" t="e">
        <f t="shared" si="1"/>
        <v>#REF!</v>
      </c>
      <c r="R26" t="e">
        <f t="shared" si="1"/>
        <v>#REF!</v>
      </c>
      <c r="S26" t="e">
        <f t="shared" si="1"/>
        <v>#REF!</v>
      </c>
      <c r="T26" t="e">
        <f t="shared" si="1"/>
        <v>#REF!</v>
      </c>
      <c r="W26" t="s">
        <v>110</v>
      </c>
      <c r="X26">
        <v>100</v>
      </c>
    </row>
    <row r="27" spans="1:24" x14ac:dyDescent="0.2">
      <c r="A27" t="s">
        <v>102</v>
      </c>
      <c r="B27" t="e">
        <f t="shared" si="1"/>
        <v>#REF!</v>
      </c>
      <c r="D27" t="e">
        <f t="shared" si="1"/>
        <v>#REF!</v>
      </c>
      <c r="E27" t="e">
        <f t="shared" si="1"/>
        <v>#REF!</v>
      </c>
      <c r="H27" t="e">
        <f t="shared" si="1"/>
        <v>#REF!</v>
      </c>
      <c r="I27" t="e">
        <f t="shared" si="1"/>
        <v>#REF!</v>
      </c>
      <c r="J27" t="e">
        <f t="shared" si="1"/>
        <v>#REF!</v>
      </c>
      <c r="K27" t="e">
        <f t="shared" si="1"/>
        <v>#REF!</v>
      </c>
      <c r="L27" t="e">
        <f t="shared" si="1"/>
        <v>#REF!</v>
      </c>
      <c r="M27" t="e">
        <f t="shared" si="1"/>
        <v>#REF!</v>
      </c>
      <c r="N27" t="e">
        <f t="shared" si="1"/>
        <v>#REF!</v>
      </c>
      <c r="O27" t="e">
        <f t="shared" si="1"/>
        <v>#REF!</v>
      </c>
      <c r="P27" t="e">
        <f t="shared" si="1"/>
        <v>#REF!</v>
      </c>
      <c r="Q27" t="e">
        <f t="shared" si="1"/>
        <v>#REF!</v>
      </c>
      <c r="R27" t="e">
        <f t="shared" si="1"/>
        <v>#REF!</v>
      </c>
      <c r="S27" t="e">
        <f t="shared" si="1"/>
        <v>#REF!</v>
      </c>
      <c r="T27" t="e">
        <f t="shared" si="1"/>
        <v>#REF!</v>
      </c>
      <c r="W27" t="s">
        <v>109</v>
      </c>
      <c r="X27">
        <v>97.894335425530784</v>
      </c>
    </row>
    <row r="28" spans="1:24" x14ac:dyDescent="0.2">
      <c r="A28" t="s">
        <v>103</v>
      </c>
      <c r="B28" t="e">
        <f t="shared" si="1"/>
        <v>#REF!</v>
      </c>
      <c r="D28" t="e">
        <f t="shared" si="1"/>
        <v>#REF!</v>
      </c>
      <c r="E28" t="e">
        <f t="shared" si="1"/>
        <v>#REF!</v>
      </c>
      <c r="H28" t="e">
        <f t="shared" si="1"/>
        <v>#REF!</v>
      </c>
      <c r="I28" t="e">
        <f t="shared" si="1"/>
        <v>#REF!</v>
      </c>
      <c r="J28" t="e">
        <f t="shared" si="1"/>
        <v>#REF!</v>
      </c>
      <c r="K28" t="e">
        <f t="shared" si="1"/>
        <v>#REF!</v>
      </c>
      <c r="L28" t="e">
        <f t="shared" si="1"/>
        <v>#REF!</v>
      </c>
      <c r="M28" t="e">
        <f t="shared" si="1"/>
        <v>#REF!</v>
      </c>
      <c r="N28" t="e">
        <f t="shared" si="1"/>
        <v>#REF!</v>
      </c>
      <c r="O28" t="e">
        <f t="shared" si="1"/>
        <v>#REF!</v>
      </c>
      <c r="P28" t="e">
        <f t="shared" si="1"/>
        <v>#REF!</v>
      </c>
      <c r="Q28" t="e">
        <f t="shared" si="1"/>
        <v>#REF!</v>
      </c>
      <c r="R28" t="e">
        <f t="shared" si="1"/>
        <v>#REF!</v>
      </c>
      <c r="S28" t="e">
        <f t="shared" si="1"/>
        <v>#REF!</v>
      </c>
      <c r="T28" t="e">
        <f t="shared" si="1"/>
        <v>#REF!</v>
      </c>
      <c r="W28" t="s">
        <v>108</v>
      </c>
      <c r="X28">
        <v>87.083423789705733</v>
      </c>
    </row>
    <row r="29" spans="1:24" x14ac:dyDescent="0.2">
      <c r="A29" t="s">
        <v>104</v>
      </c>
      <c r="B29" t="e">
        <f t="shared" si="1"/>
        <v>#REF!</v>
      </c>
      <c r="D29" t="e">
        <f t="shared" si="1"/>
        <v>#REF!</v>
      </c>
      <c r="E29" t="e">
        <f t="shared" si="1"/>
        <v>#REF!</v>
      </c>
      <c r="H29" t="e">
        <f t="shared" si="1"/>
        <v>#REF!</v>
      </c>
      <c r="I29" t="e">
        <f t="shared" si="1"/>
        <v>#REF!</v>
      </c>
      <c r="J29" t="e">
        <f t="shared" si="1"/>
        <v>#REF!</v>
      </c>
      <c r="K29" t="e">
        <f t="shared" si="1"/>
        <v>#REF!</v>
      </c>
      <c r="L29" t="e">
        <f t="shared" si="1"/>
        <v>#REF!</v>
      </c>
      <c r="M29" t="e">
        <f t="shared" si="1"/>
        <v>#REF!</v>
      </c>
      <c r="N29" t="e">
        <f t="shared" si="1"/>
        <v>#REF!</v>
      </c>
      <c r="O29" t="e">
        <f t="shared" si="1"/>
        <v>#REF!</v>
      </c>
      <c r="P29" t="e">
        <f t="shared" si="1"/>
        <v>#REF!</v>
      </c>
      <c r="Q29" t="e">
        <f t="shared" si="1"/>
        <v>#REF!</v>
      </c>
      <c r="R29" t="e">
        <f t="shared" si="1"/>
        <v>#REF!</v>
      </c>
      <c r="S29" t="e">
        <f t="shared" si="1"/>
        <v>#REF!</v>
      </c>
      <c r="T29" t="e">
        <f t="shared" si="1"/>
        <v>#REF!</v>
      </c>
      <c r="W29" t="s">
        <v>111</v>
      </c>
      <c r="X29">
        <v>79.148263889284905</v>
      </c>
    </row>
    <row r="30" spans="1:24" x14ac:dyDescent="0.2">
      <c r="A30" t="s">
        <v>105</v>
      </c>
      <c r="B30" t="e">
        <f t="shared" si="1"/>
        <v>#REF!</v>
      </c>
      <c r="D30" t="e">
        <f t="shared" si="1"/>
        <v>#REF!</v>
      </c>
      <c r="E30" t="e">
        <f t="shared" si="1"/>
        <v>#REF!</v>
      </c>
      <c r="H30" t="e">
        <f t="shared" si="1"/>
        <v>#REF!</v>
      </c>
      <c r="I30" t="e">
        <f t="shared" si="1"/>
        <v>#REF!</v>
      </c>
      <c r="J30" t="e">
        <f t="shared" si="1"/>
        <v>#REF!</v>
      </c>
      <c r="K30" t="e">
        <f t="shared" si="1"/>
        <v>#REF!</v>
      </c>
      <c r="L30" t="e">
        <f t="shared" si="1"/>
        <v>#REF!</v>
      </c>
      <c r="M30" t="e">
        <f t="shared" si="1"/>
        <v>#REF!</v>
      </c>
      <c r="N30" t="e">
        <f t="shared" si="1"/>
        <v>#REF!</v>
      </c>
      <c r="O30" t="e">
        <f t="shared" si="1"/>
        <v>#REF!</v>
      </c>
      <c r="P30" t="e">
        <f t="shared" si="1"/>
        <v>#REF!</v>
      </c>
      <c r="Q30" t="e">
        <f t="shared" si="1"/>
        <v>#REF!</v>
      </c>
      <c r="R30" t="e">
        <f t="shared" si="1"/>
        <v>#REF!</v>
      </c>
      <c r="S30" t="e">
        <f t="shared" si="1"/>
        <v>#REF!</v>
      </c>
      <c r="T30" t="e">
        <f t="shared" si="1"/>
        <v>#REF!</v>
      </c>
      <c r="W30" t="s">
        <v>101</v>
      </c>
      <c r="X30">
        <v>78.117509645435163</v>
      </c>
    </row>
    <row r="31" spans="1:24" x14ac:dyDescent="0.2">
      <c r="A31" t="s">
        <v>106</v>
      </c>
      <c r="B31" t="e">
        <f t="shared" si="1"/>
        <v>#REF!</v>
      </c>
      <c r="D31" t="e">
        <f t="shared" si="1"/>
        <v>#REF!</v>
      </c>
      <c r="E31" t="e">
        <f t="shared" si="1"/>
        <v>#REF!</v>
      </c>
      <c r="H31" t="e">
        <f t="shared" si="1"/>
        <v>#REF!</v>
      </c>
      <c r="I31" t="e">
        <f t="shared" si="1"/>
        <v>#REF!</v>
      </c>
      <c r="J31" t="e">
        <f t="shared" si="1"/>
        <v>#REF!</v>
      </c>
      <c r="K31" t="e">
        <f t="shared" si="1"/>
        <v>#REF!</v>
      </c>
      <c r="L31" t="e">
        <f t="shared" si="1"/>
        <v>#REF!</v>
      </c>
      <c r="M31" t="e">
        <f t="shared" si="1"/>
        <v>#REF!</v>
      </c>
      <c r="N31" t="e">
        <f t="shared" si="1"/>
        <v>#REF!</v>
      </c>
      <c r="O31" t="e">
        <f t="shared" si="1"/>
        <v>#REF!</v>
      </c>
      <c r="P31" t="e">
        <f t="shared" si="1"/>
        <v>#REF!</v>
      </c>
      <c r="Q31" t="e">
        <f t="shared" si="1"/>
        <v>#REF!</v>
      </c>
      <c r="R31" t="e">
        <f t="shared" si="1"/>
        <v>#REF!</v>
      </c>
      <c r="S31" t="e">
        <f t="shared" si="1"/>
        <v>#REF!</v>
      </c>
      <c r="T31" t="e">
        <f t="shared" si="1"/>
        <v>#REF!</v>
      </c>
      <c r="W31" t="s">
        <v>104</v>
      </c>
      <c r="X31">
        <v>74.602039881373429</v>
      </c>
    </row>
    <row r="32" spans="1:24" x14ac:dyDescent="0.2">
      <c r="A32" t="s">
        <v>107</v>
      </c>
      <c r="B32" t="e">
        <f t="shared" si="1"/>
        <v>#REF!</v>
      </c>
      <c r="D32" t="e">
        <f t="shared" si="1"/>
        <v>#REF!</v>
      </c>
      <c r="E32" t="e">
        <f t="shared" si="1"/>
        <v>#REF!</v>
      </c>
      <c r="H32" t="e">
        <f t="shared" si="1"/>
        <v>#REF!</v>
      </c>
      <c r="I32" t="e">
        <f t="shared" si="1"/>
        <v>#REF!</v>
      </c>
      <c r="J32" t="e">
        <f t="shared" si="1"/>
        <v>#REF!</v>
      </c>
      <c r="K32" t="e">
        <f t="shared" si="1"/>
        <v>#REF!</v>
      </c>
      <c r="L32" t="e">
        <f t="shared" si="1"/>
        <v>#REF!</v>
      </c>
      <c r="M32" t="e">
        <f t="shared" si="1"/>
        <v>#REF!</v>
      </c>
      <c r="N32" t="e">
        <f t="shared" si="1"/>
        <v>#REF!</v>
      </c>
      <c r="O32" t="e">
        <f t="shared" si="1"/>
        <v>#REF!</v>
      </c>
      <c r="P32" t="e">
        <f t="shared" si="1"/>
        <v>#REF!</v>
      </c>
      <c r="Q32" t="e">
        <f t="shared" si="1"/>
        <v>#REF!</v>
      </c>
      <c r="R32" t="e">
        <f t="shared" si="1"/>
        <v>#REF!</v>
      </c>
      <c r="S32" t="e">
        <f t="shared" si="1"/>
        <v>#REF!</v>
      </c>
      <c r="T32" t="e">
        <f t="shared" si="1"/>
        <v>#REF!</v>
      </c>
      <c r="W32" t="s">
        <v>102</v>
      </c>
      <c r="X32">
        <v>70.492519114435709</v>
      </c>
    </row>
    <row r="33" spans="1:24" x14ac:dyDescent="0.2">
      <c r="A33" t="s">
        <v>108</v>
      </c>
      <c r="B33" t="e">
        <f t="shared" si="1"/>
        <v>#REF!</v>
      </c>
      <c r="D33" t="e">
        <f t="shared" si="1"/>
        <v>#REF!</v>
      </c>
      <c r="E33" t="e">
        <f t="shared" si="1"/>
        <v>#REF!</v>
      </c>
      <c r="H33" t="e">
        <f t="shared" si="1"/>
        <v>#REF!</v>
      </c>
      <c r="I33" t="e">
        <f t="shared" si="1"/>
        <v>#REF!</v>
      </c>
      <c r="J33" t="e">
        <f t="shared" si="1"/>
        <v>#REF!</v>
      </c>
      <c r="K33" t="e">
        <f t="shared" si="1"/>
        <v>#REF!</v>
      </c>
      <c r="L33" t="e">
        <f t="shared" si="1"/>
        <v>#REF!</v>
      </c>
      <c r="M33" t="e">
        <f t="shared" si="1"/>
        <v>#REF!</v>
      </c>
      <c r="N33" t="e">
        <f t="shared" si="1"/>
        <v>#REF!</v>
      </c>
      <c r="O33" t="e">
        <f t="shared" si="1"/>
        <v>#REF!</v>
      </c>
      <c r="P33" t="e">
        <f t="shared" si="1"/>
        <v>#REF!</v>
      </c>
      <c r="Q33" t="e">
        <f t="shared" si="1"/>
        <v>#REF!</v>
      </c>
      <c r="R33" t="e">
        <f t="shared" si="1"/>
        <v>#REF!</v>
      </c>
      <c r="S33" t="e">
        <f t="shared" si="1"/>
        <v>#REF!</v>
      </c>
      <c r="T33" t="e">
        <f t="shared" si="1"/>
        <v>#REF!</v>
      </c>
      <c r="W33" t="s">
        <v>106</v>
      </c>
      <c r="X33">
        <v>69.877991134560617</v>
      </c>
    </row>
    <row r="34" spans="1:24" x14ac:dyDescent="0.2">
      <c r="A34" t="s">
        <v>109</v>
      </c>
      <c r="B34" t="e">
        <f t="shared" si="1"/>
        <v>#REF!</v>
      </c>
      <c r="D34" t="e">
        <f t="shared" si="1"/>
        <v>#REF!</v>
      </c>
      <c r="E34" t="e">
        <f t="shared" si="1"/>
        <v>#REF!</v>
      </c>
      <c r="H34" t="e">
        <f t="shared" si="1"/>
        <v>#REF!</v>
      </c>
      <c r="I34" t="e">
        <f t="shared" si="1"/>
        <v>#REF!</v>
      </c>
      <c r="J34" t="e">
        <f t="shared" si="1"/>
        <v>#REF!</v>
      </c>
      <c r="K34" t="e">
        <f t="shared" si="1"/>
        <v>#REF!</v>
      </c>
      <c r="L34" t="e">
        <f t="shared" si="1"/>
        <v>#REF!</v>
      </c>
      <c r="M34" t="e">
        <f t="shared" si="1"/>
        <v>#REF!</v>
      </c>
      <c r="N34" t="e">
        <f t="shared" si="1"/>
        <v>#REF!</v>
      </c>
      <c r="O34" t="e">
        <f t="shared" si="1"/>
        <v>#REF!</v>
      </c>
      <c r="P34" t="e">
        <f t="shared" si="1"/>
        <v>#REF!</v>
      </c>
      <c r="Q34" t="e">
        <f t="shared" si="1"/>
        <v>#REF!</v>
      </c>
      <c r="R34" t="e">
        <f t="shared" si="1"/>
        <v>#REF!</v>
      </c>
      <c r="S34" t="e">
        <f t="shared" si="1"/>
        <v>#REF!</v>
      </c>
      <c r="T34" t="e">
        <f t="shared" si="1"/>
        <v>#REF!</v>
      </c>
      <c r="W34" t="s">
        <v>107</v>
      </c>
      <c r="X34">
        <v>67.490069239231843</v>
      </c>
    </row>
    <row r="35" spans="1:24" x14ac:dyDescent="0.2">
      <c r="A35" t="s">
        <v>110</v>
      </c>
      <c r="B35" t="e">
        <f t="shared" si="1"/>
        <v>#REF!</v>
      </c>
      <c r="D35" t="e">
        <f t="shared" si="1"/>
        <v>#REF!</v>
      </c>
      <c r="E35" t="e">
        <f t="shared" si="1"/>
        <v>#REF!</v>
      </c>
      <c r="H35" t="e">
        <f t="shared" si="1"/>
        <v>#REF!</v>
      </c>
      <c r="I35" t="e">
        <f t="shared" si="1"/>
        <v>#REF!</v>
      </c>
      <c r="J35" t="e">
        <f t="shared" si="1"/>
        <v>#REF!</v>
      </c>
      <c r="K35" t="e">
        <f t="shared" si="1"/>
        <v>#REF!</v>
      </c>
      <c r="L35" t="e">
        <f t="shared" si="1"/>
        <v>#REF!</v>
      </c>
      <c r="M35" t="e">
        <f t="shared" si="1"/>
        <v>#REF!</v>
      </c>
      <c r="N35" t="e">
        <f t="shared" si="1"/>
        <v>#REF!</v>
      </c>
      <c r="O35" t="e">
        <f t="shared" si="1"/>
        <v>#REF!</v>
      </c>
      <c r="P35" t="e">
        <f t="shared" si="1"/>
        <v>#REF!</v>
      </c>
      <c r="Q35" t="e">
        <f t="shared" si="1"/>
        <v>#REF!</v>
      </c>
      <c r="R35" t="e">
        <f t="shared" si="1"/>
        <v>#REF!</v>
      </c>
      <c r="S35" t="e">
        <f t="shared" si="1"/>
        <v>#REF!</v>
      </c>
      <c r="T35" t="e">
        <f t="shared" si="1"/>
        <v>#REF!</v>
      </c>
      <c r="W35" t="s">
        <v>103</v>
      </c>
      <c r="X35">
        <v>66.181507142591272</v>
      </c>
    </row>
    <row r="36" spans="1:24" x14ac:dyDescent="0.2">
      <c r="A36" t="s">
        <v>111</v>
      </c>
      <c r="B36" t="e">
        <f t="shared" si="1"/>
        <v>#REF!</v>
      </c>
      <c r="D36" t="e">
        <f t="shared" si="1"/>
        <v>#REF!</v>
      </c>
      <c r="E36" t="e">
        <f t="shared" si="1"/>
        <v>#REF!</v>
      </c>
      <c r="H36" t="e">
        <f t="shared" si="1"/>
        <v>#REF!</v>
      </c>
      <c r="I36" t="e">
        <f t="shared" si="1"/>
        <v>#REF!</v>
      </c>
      <c r="J36" t="e">
        <f t="shared" si="1"/>
        <v>#REF!</v>
      </c>
      <c r="K36" t="e">
        <f t="shared" si="1"/>
        <v>#REF!</v>
      </c>
      <c r="L36" t="e">
        <f t="shared" si="1"/>
        <v>#REF!</v>
      </c>
      <c r="M36" t="e">
        <f t="shared" si="1"/>
        <v>#REF!</v>
      </c>
      <c r="N36" t="e">
        <f t="shared" si="1"/>
        <v>#REF!</v>
      </c>
      <c r="O36" t="e">
        <f t="shared" si="1"/>
        <v>#REF!</v>
      </c>
      <c r="P36" t="e">
        <f t="shared" si="1"/>
        <v>#REF!</v>
      </c>
      <c r="Q36" t="e">
        <f t="shared" si="1"/>
        <v>#REF!</v>
      </c>
      <c r="R36" t="e">
        <f t="shared" si="1"/>
        <v>#REF!</v>
      </c>
      <c r="S36" t="e">
        <f t="shared" si="1"/>
        <v>#REF!</v>
      </c>
      <c r="T36" t="e">
        <f t="shared" si="1"/>
        <v>#REF!</v>
      </c>
      <c r="W36" t="s">
        <v>105</v>
      </c>
      <c r="X36">
        <v>62.085915008571391</v>
      </c>
    </row>
    <row r="37" spans="1:24" x14ac:dyDescent="0.2">
      <c r="A37" t="s">
        <v>1162</v>
      </c>
    </row>
    <row r="38" spans="1:24" x14ac:dyDescent="0.2">
      <c r="B38" t="s">
        <v>1145</v>
      </c>
      <c r="C38" t="s">
        <v>222</v>
      </c>
      <c r="D38" t="s">
        <v>223</v>
      </c>
      <c r="E38" t="s">
        <v>224</v>
      </c>
      <c r="F38" t="s">
        <v>225</v>
      </c>
      <c r="G38" t="s">
        <v>226</v>
      </c>
      <c r="H38" t="s">
        <v>1146</v>
      </c>
      <c r="I38" t="s">
        <v>1147</v>
      </c>
      <c r="J38" t="s">
        <v>1148</v>
      </c>
      <c r="K38" t="s">
        <v>248</v>
      </c>
      <c r="L38" t="s">
        <v>1149</v>
      </c>
      <c r="M38" t="s">
        <v>1150</v>
      </c>
      <c r="N38" t="s">
        <v>251</v>
      </c>
      <c r="O38" t="s">
        <v>1151</v>
      </c>
      <c r="P38" t="s">
        <v>1152</v>
      </c>
      <c r="Q38" t="s">
        <v>1153</v>
      </c>
      <c r="R38" t="s">
        <v>1154</v>
      </c>
      <c r="S38" t="s">
        <v>1155</v>
      </c>
      <c r="T38" t="s">
        <v>1156</v>
      </c>
    </row>
    <row r="39" spans="1:24" x14ac:dyDescent="0.2">
      <c r="B39" t="s">
        <v>145</v>
      </c>
      <c r="D39" t="s">
        <v>146</v>
      </c>
      <c r="E39" t="s">
        <v>147</v>
      </c>
      <c r="H39" t="s">
        <v>148</v>
      </c>
      <c r="I39" t="s">
        <v>149</v>
      </c>
      <c r="J39" t="s">
        <v>150</v>
      </c>
      <c r="K39" t="s">
        <v>393</v>
      </c>
      <c r="L39" t="s">
        <v>152</v>
      </c>
      <c r="M39" t="s">
        <v>395</v>
      </c>
      <c r="N39" t="s">
        <v>154</v>
      </c>
      <c r="O39" t="s">
        <v>570</v>
      </c>
      <c r="P39" t="s">
        <v>712</v>
      </c>
      <c r="Q39" t="s">
        <v>572</v>
      </c>
      <c r="R39" t="s">
        <v>1158</v>
      </c>
      <c r="S39" t="s">
        <v>713</v>
      </c>
      <c r="T39" t="s">
        <v>714</v>
      </c>
    </row>
    <row r="41" spans="1:24" x14ac:dyDescent="0.2">
      <c r="A41" t="s">
        <v>101</v>
      </c>
      <c r="B41" t="e">
        <f>'[1]4'!B$19</f>
        <v>#REF!</v>
      </c>
      <c r="C41" t="e">
        <f>'[1]4'!C$19</f>
        <v>#REF!</v>
      </c>
      <c r="D41" t="e">
        <f>'[1]4'!D$19</f>
        <v>#REF!</v>
      </c>
      <c r="E41" t="e">
        <f>'[1]4'!E$19</f>
        <v>#REF!</v>
      </c>
      <c r="F41" t="e">
        <f>'[1]4'!F$19</f>
        <v>#REF!</v>
      </c>
      <c r="G41" t="e">
        <f>'[1]4'!G$19</f>
        <v>#REF!</v>
      </c>
      <c r="H41" t="e">
        <f>'[1]4'!H$19</f>
        <v>#REF!</v>
      </c>
      <c r="I41" t="e">
        <f>'[1]5'!B$17</f>
        <v>#REF!</v>
      </c>
      <c r="J41" t="e">
        <f>'[1]5'!C$17</f>
        <v>#REF!</v>
      </c>
      <c r="K41" t="e">
        <f>'[1]6'!B$19</f>
        <v>#REF!</v>
      </c>
      <c r="L41" t="e">
        <f>'[1]6'!C$19</f>
        <v>#REF!</v>
      </c>
      <c r="M41" t="e">
        <f>'[1]6'!D$19</f>
        <v>#REF!</v>
      </c>
      <c r="N41" t="e">
        <f>'[1]6'!E$19</f>
        <v>#REF!</v>
      </c>
      <c r="O41" t="e">
        <f>'[1]6'!F$19</f>
        <v>#REF!</v>
      </c>
      <c r="P41" t="e">
        <f>'[1]7'!B$19</f>
        <v>#REF!</v>
      </c>
      <c r="Q41" t="e">
        <f>'[1]7'!C$19</f>
        <v>#REF!</v>
      </c>
      <c r="R41" t="e">
        <f>'[1]7'!D$19</f>
        <v>#REF!</v>
      </c>
      <c r="S41" t="e">
        <f>'[1]7'!E$19</f>
        <v>#REF!</v>
      </c>
      <c r="T41" t="e">
        <f>'[1]8'!$F$16</f>
        <v>#REF!</v>
      </c>
    </row>
    <row r="42" spans="1:24" x14ac:dyDescent="0.2">
      <c r="A42" t="s">
        <v>102</v>
      </c>
      <c r="B42" t="e">
        <f>'[1]4'!I$19</f>
        <v>#REF!</v>
      </c>
      <c r="C42" t="e">
        <f>'[1]4'!J$19</f>
        <v>#REF!</v>
      </c>
      <c r="D42" t="e">
        <f>'[1]4'!K$19</f>
        <v>#REF!</v>
      </c>
      <c r="E42" t="e">
        <f>'[1]4'!L$19</f>
        <v>#REF!</v>
      </c>
      <c r="F42" t="e">
        <f>'[1]4'!M$19</f>
        <v>#REF!</v>
      </c>
      <c r="G42" t="e">
        <f>'[1]4'!N$19</f>
        <v>#REF!</v>
      </c>
      <c r="H42" t="e">
        <f>'[1]4'!O$19</f>
        <v>#REF!</v>
      </c>
      <c r="I42" t="e">
        <f>'[1]5'!D$17</f>
        <v>#REF!</v>
      </c>
      <c r="J42" t="e">
        <f>'[1]5'!E$17</f>
        <v>#REF!</v>
      </c>
      <c r="K42" t="e">
        <f>'[1]6'!G$19</f>
        <v>#REF!</v>
      </c>
      <c r="L42" t="e">
        <f>'[1]6'!H$19</f>
        <v>#REF!</v>
      </c>
      <c r="M42" t="e">
        <f>'[1]6'!I$19</f>
        <v>#REF!</v>
      </c>
      <c r="N42" t="e">
        <f>'[1]6'!J$19</f>
        <v>#REF!</v>
      </c>
      <c r="O42" t="e">
        <f>'[1]6'!K$19</f>
        <v>#REF!</v>
      </c>
      <c r="P42" t="e">
        <f>'[1]7'!F$19</f>
        <v>#REF!</v>
      </c>
      <c r="Q42" t="e">
        <f>'[1]7'!G$19</f>
        <v>#REF!</v>
      </c>
      <c r="R42" t="e">
        <f>'[1]7'!H$19</f>
        <v>#REF!</v>
      </c>
      <c r="S42" t="e">
        <f>'[1]7'!I$19</f>
        <v>#REF!</v>
      </c>
      <c r="T42" t="e">
        <f>'[1]8'!$K$16</f>
        <v>#REF!</v>
      </c>
    </row>
    <row r="43" spans="1:24" x14ac:dyDescent="0.2">
      <c r="A43" t="s">
        <v>103</v>
      </c>
      <c r="B43" t="e">
        <f>'[1]4'!P$19</f>
        <v>#REF!</v>
      </c>
      <c r="C43" t="e">
        <f>'[1]4'!Q$19</f>
        <v>#REF!</v>
      </c>
      <c r="D43" t="e">
        <f>'[1]4'!R$19</f>
        <v>#REF!</v>
      </c>
      <c r="E43" t="e">
        <f>'[1]4'!S$19</f>
        <v>#REF!</v>
      </c>
      <c r="F43" t="e">
        <f>'[1]4'!T$19</f>
        <v>#REF!</v>
      </c>
      <c r="G43" t="e">
        <f>'[1]4'!U$19</f>
        <v>#REF!</v>
      </c>
      <c r="H43" t="e">
        <f>'[1]4'!V$19</f>
        <v>#REF!</v>
      </c>
      <c r="I43" t="e">
        <f>'[1]5'!F$17</f>
        <v>#REF!</v>
      </c>
      <c r="J43" t="e">
        <f>'[1]5'!G$17</f>
        <v>#REF!</v>
      </c>
      <c r="K43" t="e">
        <f>'[1]6'!L$19</f>
        <v>#REF!</v>
      </c>
      <c r="L43" t="e">
        <f>'[1]6'!M$19</f>
        <v>#REF!</v>
      </c>
      <c r="M43" t="e">
        <f>'[1]6'!N$19</f>
        <v>#REF!</v>
      </c>
      <c r="N43" t="e">
        <f>'[1]6'!O$19</f>
        <v>#REF!</v>
      </c>
      <c r="O43" t="e">
        <f>'[1]6'!P$19</f>
        <v>#REF!</v>
      </c>
      <c r="P43" t="e">
        <f>'[1]7'!J$19</f>
        <v>#REF!</v>
      </c>
      <c r="Q43" t="e">
        <f>'[1]7'!K$19</f>
        <v>#REF!</v>
      </c>
      <c r="R43" t="e">
        <f>'[1]7'!L$19</f>
        <v>#REF!</v>
      </c>
      <c r="S43" t="e">
        <f>'[1]7'!M$19</f>
        <v>#REF!</v>
      </c>
      <c r="T43" t="e">
        <f>'[1]8'!$P$16</f>
        <v>#REF!</v>
      </c>
    </row>
    <row r="44" spans="1:24" x14ac:dyDescent="0.2">
      <c r="A44" t="s">
        <v>104</v>
      </c>
      <c r="B44" t="e">
        <f>'[1]4'!W$19</f>
        <v>#REF!</v>
      </c>
      <c r="C44" t="e">
        <f>'[1]4'!X$19</f>
        <v>#REF!</v>
      </c>
      <c r="D44" t="e">
        <f>'[1]4'!Y$19</f>
        <v>#REF!</v>
      </c>
      <c r="E44" t="e">
        <f>'[1]4'!Z$19</f>
        <v>#REF!</v>
      </c>
      <c r="F44" t="e">
        <f>'[1]4'!AA$19</f>
        <v>#REF!</v>
      </c>
      <c r="G44" t="e">
        <f>'[1]4'!AB$19</f>
        <v>#REF!</v>
      </c>
      <c r="H44" t="e">
        <f>'[1]4'!AC$19</f>
        <v>#REF!</v>
      </c>
      <c r="I44" t="e">
        <f>'[1]5'!H$17</f>
        <v>#REF!</v>
      </c>
      <c r="J44" t="e">
        <f>'[1]5'!I$17</f>
        <v>#REF!</v>
      </c>
      <c r="K44" t="e">
        <f>'[1]6'!Q$19</f>
        <v>#REF!</v>
      </c>
      <c r="L44" t="e">
        <f>'[1]6'!R$19</f>
        <v>#REF!</v>
      </c>
      <c r="M44" t="e">
        <f>'[1]6'!S$19</f>
        <v>#REF!</v>
      </c>
      <c r="N44" t="e">
        <f>'[1]6'!T$19</f>
        <v>#REF!</v>
      </c>
      <c r="O44" t="e">
        <f>'[1]6'!U$19</f>
        <v>#REF!</v>
      </c>
      <c r="P44" t="e">
        <f>'[1]7'!N$19</f>
        <v>#REF!</v>
      </c>
      <c r="Q44" t="e">
        <f>'[1]7'!O$19</f>
        <v>#REF!</v>
      </c>
      <c r="R44" t="e">
        <f>'[1]7'!P$19</f>
        <v>#REF!</v>
      </c>
      <c r="S44" t="e">
        <f>'[1]7'!Q$19</f>
        <v>#REF!</v>
      </c>
      <c r="T44" t="e">
        <f>'[1]8'!$U$16</f>
        <v>#REF!</v>
      </c>
    </row>
    <row r="45" spans="1:24" x14ac:dyDescent="0.2">
      <c r="A45" t="s">
        <v>105</v>
      </c>
      <c r="B45" t="e">
        <f>'[1]4'!AD$19</f>
        <v>#REF!</v>
      </c>
      <c r="C45" t="e">
        <f>'[1]4'!AE$19</f>
        <v>#REF!</v>
      </c>
      <c r="D45" t="e">
        <f>'[1]4'!AF$19</f>
        <v>#REF!</v>
      </c>
      <c r="E45" t="e">
        <f>'[1]4'!AG$19</f>
        <v>#REF!</v>
      </c>
      <c r="F45" t="e">
        <f>'[1]4'!AH$19</f>
        <v>#REF!</v>
      </c>
      <c r="G45" t="e">
        <f>'[1]4'!AI$19</f>
        <v>#REF!</v>
      </c>
      <c r="H45" t="e">
        <f>'[1]4'!AJ$19</f>
        <v>#REF!</v>
      </c>
      <c r="I45" t="e">
        <f>'[1]5'!J$17</f>
        <v>#REF!</v>
      </c>
      <c r="J45" t="e">
        <f>'[1]5'!K$17</f>
        <v>#REF!</v>
      </c>
      <c r="K45" t="e">
        <f>'[1]6'!V$19</f>
        <v>#REF!</v>
      </c>
      <c r="L45" t="e">
        <f>'[1]6'!W$19</f>
        <v>#REF!</v>
      </c>
      <c r="M45" t="e">
        <f>'[1]6'!X$19</f>
        <v>#REF!</v>
      </c>
      <c r="N45" t="e">
        <f>'[1]6'!Y$19</f>
        <v>#REF!</v>
      </c>
      <c r="O45" t="e">
        <f>'[1]6'!Z$19</f>
        <v>#REF!</v>
      </c>
      <c r="P45" t="e">
        <f>'[1]7'!R$19</f>
        <v>#REF!</v>
      </c>
      <c r="Q45" t="e">
        <f>'[1]7'!S$19</f>
        <v>#REF!</v>
      </c>
      <c r="R45" t="e">
        <f>'[1]7'!T$19</f>
        <v>#REF!</v>
      </c>
      <c r="S45" t="e">
        <f>'[1]7'!U$19</f>
        <v>#REF!</v>
      </c>
      <c r="T45" t="e">
        <f>'[1]8'!$Z$16</f>
        <v>#REF!</v>
      </c>
    </row>
    <row r="46" spans="1:24" x14ac:dyDescent="0.2">
      <c r="A46" t="s">
        <v>106</v>
      </c>
      <c r="B46" t="e">
        <f>'[1]4'!AK$19</f>
        <v>#REF!</v>
      </c>
      <c r="C46" t="e">
        <f>'[1]4'!AL$19</f>
        <v>#REF!</v>
      </c>
      <c r="D46" t="e">
        <f>'[1]4'!AM$19</f>
        <v>#REF!</v>
      </c>
      <c r="E46" t="e">
        <f>'[1]4'!AN$19</f>
        <v>#REF!</v>
      </c>
      <c r="F46" t="e">
        <f>'[1]4'!AO$19</f>
        <v>#REF!</v>
      </c>
      <c r="G46" t="e">
        <f>'[1]4'!AP$19</f>
        <v>#REF!</v>
      </c>
      <c r="H46" t="e">
        <f>'[1]4'!AQ$19</f>
        <v>#REF!</v>
      </c>
      <c r="I46" t="e">
        <f>'[1]5'!L$17</f>
        <v>#REF!</v>
      </c>
      <c r="J46" t="e">
        <f>'[1]5'!M$17</f>
        <v>#REF!</v>
      </c>
      <c r="K46" t="e">
        <f>'[1]6'!AA$19</f>
        <v>#REF!</v>
      </c>
      <c r="L46" t="e">
        <f>'[1]6'!AB$19</f>
        <v>#REF!</v>
      </c>
      <c r="M46" t="e">
        <f>'[1]6'!AC$19</f>
        <v>#REF!</v>
      </c>
      <c r="N46" t="e">
        <f>'[1]6'!AD$19</f>
        <v>#REF!</v>
      </c>
      <c r="O46" t="e">
        <f>'[1]6'!AE$19</f>
        <v>#REF!</v>
      </c>
      <c r="P46" t="e">
        <f>'[1]7'!V$19</f>
        <v>#REF!</v>
      </c>
      <c r="Q46" t="e">
        <f>'[1]7'!W$19</f>
        <v>#REF!</v>
      </c>
      <c r="R46" t="e">
        <f>'[1]7'!X$19</f>
        <v>#REF!</v>
      </c>
      <c r="S46" t="e">
        <f>'[1]7'!Y$19</f>
        <v>#REF!</v>
      </c>
      <c r="T46" t="e">
        <f>'[1]8'!$AE$16</f>
        <v>#REF!</v>
      </c>
    </row>
    <row r="47" spans="1:24" x14ac:dyDescent="0.2">
      <c r="A47" t="s">
        <v>107</v>
      </c>
      <c r="B47" t="e">
        <f>'[1]4'!AR$19</f>
        <v>#REF!</v>
      </c>
      <c r="C47" t="e">
        <f>'[1]4'!AS$19</f>
        <v>#REF!</v>
      </c>
      <c r="D47" t="e">
        <f>'[1]4'!AT$19</f>
        <v>#REF!</v>
      </c>
      <c r="E47" t="e">
        <f>'[1]4'!AU$19</f>
        <v>#REF!</v>
      </c>
      <c r="F47" t="e">
        <f>'[1]4'!AV$19</f>
        <v>#REF!</v>
      </c>
      <c r="G47" t="e">
        <f>'[1]4'!AW$19</f>
        <v>#REF!</v>
      </c>
      <c r="H47" t="e">
        <f>'[1]4'!AX$19</f>
        <v>#REF!</v>
      </c>
      <c r="I47" t="e">
        <f>'[1]5'!N$17</f>
        <v>#REF!</v>
      </c>
      <c r="J47" t="e">
        <f>'[1]5'!O$17</f>
        <v>#REF!</v>
      </c>
      <c r="K47" t="e">
        <f>'[1]6'!AF$19</f>
        <v>#REF!</v>
      </c>
      <c r="L47" t="e">
        <f>'[1]6'!AG$19</f>
        <v>#REF!</v>
      </c>
      <c r="M47" t="e">
        <f>'[1]6'!AH$19</f>
        <v>#REF!</v>
      </c>
      <c r="N47" t="e">
        <f>'[1]6'!AI$19</f>
        <v>#REF!</v>
      </c>
      <c r="O47" t="e">
        <f>'[1]6'!AJ$19</f>
        <v>#REF!</v>
      </c>
      <c r="P47" t="e">
        <f>'[1]7'!Z$19</f>
        <v>#REF!</v>
      </c>
      <c r="Q47" t="e">
        <f>'[1]7'!AA$19</f>
        <v>#REF!</v>
      </c>
      <c r="R47" t="e">
        <f>'[1]7'!AB$19</f>
        <v>#REF!</v>
      </c>
      <c r="S47" t="e">
        <f>'[1]7'!AC$19</f>
        <v>#REF!</v>
      </c>
      <c r="T47" t="e">
        <f>'[1]8'!$AJ$16</f>
        <v>#REF!</v>
      </c>
    </row>
    <row r="48" spans="1:24" x14ac:dyDescent="0.2">
      <c r="A48" t="s">
        <v>108</v>
      </c>
      <c r="B48" t="e">
        <f>'[1]4'!AY$19</f>
        <v>#REF!</v>
      </c>
      <c r="C48" t="e">
        <f>'[1]4'!AZ$19</f>
        <v>#REF!</v>
      </c>
      <c r="D48" t="e">
        <f>'[1]4'!BA$19</f>
        <v>#REF!</v>
      </c>
      <c r="E48" t="e">
        <f>'[1]4'!BB$19</f>
        <v>#REF!</v>
      </c>
      <c r="F48" t="e">
        <f>'[1]4'!BC$19</f>
        <v>#REF!</v>
      </c>
      <c r="G48" t="e">
        <f>'[1]4'!BD$19</f>
        <v>#REF!</v>
      </c>
      <c r="H48" t="e">
        <f>'[1]4'!BE$19</f>
        <v>#REF!</v>
      </c>
      <c r="I48" t="e">
        <f>'[1]5'!P$17</f>
        <v>#REF!</v>
      </c>
      <c r="J48" t="e">
        <f>'[1]5'!Q$17</f>
        <v>#REF!</v>
      </c>
      <c r="K48" t="e">
        <f>'[1]6'!AK$19</f>
        <v>#REF!</v>
      </c>
      <c r="L48" t="e">
        <f>'[1]6'!AL$19</f>
        <v>#REF!</v>
      </c>
      <c r="M48" t="e">
        <f>'[1]6'!AM$19</f>
        <v>#REF!</v>
      </c>
      <c r="N48" t="e">
        <f>'[1]6'!AN$19</f>
        <v>#REF!</v>
      </c>
      <c r="O48" t="e">
        <f>'[1]6'!AO$19</f>
        <v>#REF!</v>
      </c>
      <c r="P48" t="e">
        <f>'[1]7'!AD$19</f>
        <v>#REF!</v>
      </c>
      <c r="Q48" t="e">
        <f>'[1]7'!AE$19</f>
        <v>#REF!</v>
      </c>
      <c r="R48" t="e">
        <f>'[1]7'!AF$19</f>
        <v>#REF!</v>
      </c>
      <c r="S48" t="e">
        <f>'[1]7'!AG$19</f>
        <v>#REF!</v>
      </c>
      <c r="T48" t="e">
        <f>'[1]8'!$AO$16</f>
        <v>#REF!</v>
      </c>
    </row>
    <row r="49" spans="1:20" x14ac:dyDescent="0.2">
      <c r="A49" t="s">
        <v>109</v>
      </c>
      <c r="B49" t="e">
        <f>'[1]4'!BF$19</f>
        <v>#REF!</v>
      </c>
      <c r="C49" t="e">
        <f>'[1]4'!BG$19</f>
        <v>#REF!</v>
      </c>
      <c r="D49" t="e">
        <f>'[1]4'!BH$19</f>
        <v>#REF!</v>
      </c>
      <c r="E49" t="e">
        <f>'[1]4'!BI$19</f>
        <v>#REF!</v>
      </c>
      <c r="F49" t="e">
        <f>'[1]4'!BJ$19</f>
        <v>#REF!</v>
      </c>
      <c r="G49" t="e">
        <f>'[1]4'!BK$19</f>
        <v>#REF!</v>
      </c>
      <c r="H49" t="e">
        <f>'[1]4'!BL$19</f>
        <v>#REF!</v>
      </c>
      <c r="I49" t="e">
        <f>'[1]5'!R$17</f>
        <v>#REF!</v>
      </c>
      <c r="J49" t="e">
        <f>'[1]5'!S$17</f>
        <v>#REF!</v>
      </c>
      <c r="K49" t="e">
        <f>'[1]6'!AP$19</f>
        <v>#REF!</v>
      </c>
      <c r="L49" t="e">
        <f>'[1]6'!AQ$19</f>
        <v>#REF!</v>
      </c>
      <c r="M49" t="e">
        <f>'[1]6'!AR$19</f>
        <v>#REF!</v>
      </c>
      <c r="N49" t="e">
        <f>'[1]6'!AS$19</f>
        <v>#REF!</v>
      </c>
      <c r="O49" t="e">
        <f>'[1]6'!AT$19</f>
        <v>#REF!</v>
      </c>
      <c r="P49" t="e">
        <f>'[1]7'!AH$19</f>
        <v>#REF!</v>
      </c>
      <c r="Q49" t="e">
        <f>'[1]7'!AI$19</f>
        <v>#REF!</v>
      </c>
      <c r="R49" t="e">
        <f>'[1]7'!AJ$19</f>
        <v>#REF!</v>
      </c>
      <c r="S49" t="e">
        <f>'[1]7'!AK$19</f>
        <v>#REF!</v>
      </c>
      <c r="T49" t="e">
        <f>'[1]8'!$AT$16</f>
        <v>#REF!</v>
      </c>
    </row>
    <row r="50" spans="1:20" x14ac:dyDescent="0.2">
      <c r="A50" t="s">
        <v>110</v>
      </c>
      <c r="B50" t="e">
        <f>'[1]4'!BM$19</f>
        <v>#REF!</v>
      </c>
      <c r="C50" t="e">
        <f>'[1]4'!BN$19</f>
        <v>#REF!</v>
      </c>
      <c r="D50" t="e">
        <f>'[1]4'!BO$19</f>
        <v>#REF!</v>
      </c>
      <c r="E50" t="e">
        <f>'[1]4'!BP$19</f>
        <v>#REF!</v>
      </c>
      <c r="F50" t="e">
        <f>'[1]4'!BQ$19</f>
        <v>#REF!</v>
      </c>
      <c r="G50" t="e">
        <f>'[1]4'!BR$19</f>
        <v>#REF!</v>
      </c>
      <c r="H50" t="e">
        <f>'[1]4'!BS$19</f>
        <v>#REF!</v>
      </c>
      <c r="I50" t="e">
        <f>'[1]5'!T$17</f>
        <v>#REF!</v>
      </c>
      <c r="J50" t="e">
        <f>'[1]5'!U$17</f>
        <v>#REF!</v>
      </c>
      <c r="K50" t="e">
        <f>'[1]6'!AU$19</f>
        <v>#REF!</v>
      </c>
      <c r="L50" t="e">
        <f>'[1]6'!AV$19</f>
        <v>#REF!</v>
      </c>
      <c r="M50" t="e">
        <f>'[1]6'!AW$19</f>
        <v>#REF!</v>
      </c>
      <c r="N50" t="e">
        <f>'[1]6'!AX$19</f>
        <v>#REF!</v>
      </c>
      <c r="O50" t="e">
        <f>'[1]6'!AY$19</f>
        <v>#REF!</v>
      </c>
      <c r="P50" t="e">
        <f>'[1]7'!AL$19</f>
        <v>#REF!</v>
      </c>
      <c r="Q50" t="e">
        <f>'[1]7'!AM$19</f>
        <v>#REF!</v>
      </c>
      <c r="R50" t="e">
        <f>'[1]7'!AN$19</f>
        <v>#REF!</v>
      </c>
      <c r="S50" t="e">
        <f>'[1]7'!AO$19</f>
        <v>#REF!</v>
      </c>
      <c r="T50" t="e">
        <f>'[1]8'!$AY$16</f>
        <v>#REF!</v>
      </c>
    </row>
    <row r="51" spans="1:20" x14ac:dyDescent="0.2">
      <c r="A51" t="s">
        <v>111</v>
      </c>
      <c r="B51" t="e">
        <f>'[1]4'!BT$19</f>
        <v>#REF!</v>
      </c>
      <c r="C51" t="e">
        <f>'[1]4'!BU$19</f>
        <v>#REF!</v>
      </c>
      <c r="D51" t="e">
        <f>'[1]4'!BV$19</f>
        <v>#REF!</v>
      </c>
      <c r="E51" t="e">
        <f>'[1]4'!BW$19</f>
        <v>#REF!</v>
      </c>
      <c r="F51" t="e">
        <f>'[1]4'!BX$19</f>
        <v>#REF!</v>
      </c>
      <c r="G51" t="e">
        <f>'[1]4'!BY$19</f>
        <v>#REF!</v>
      </c>
      <c r="H51" t="e">
        <f>'[1]4'!BZ$19</f>
        <v>#REF!</v>
      </c>
      <c r="I51" t="e">
        <f>'[1]5'!V$17</f>
        <v>#REF!</v>
      </c>
      <c r="J51" t="e">
        <f>'[1]5'!W$17</f>
        <v>#REF!</v>
      </c>
      <c r="K51" t="e">
        <f>'[1]6'!AZ$19</f>
        <v>#REF!</v>
      </c>
      <c r="L51" t="e">
        <f>'[1]6'!BA$19</f>
        <v>#REF!</v>
      </c>
      <c r="M51" t="e">
        <f>'[1]6'!BB$19</f>
        <v>#REF!</v>
      </c>
      <c r="N51" t="e">
        <f>'[1]6'!BC$19</f>
        <v>#REF!</v>
      </c>
      <c r="O51" t="e">
        <f>'[1]6'!BD$19</f>
        <v>#REF!</v>
      </c>
      <c r="P51" t="e">
        <f>'[1]7'!AP$19</f>
        <v>#REF!</v>
      </c>
      <c r="Q51" t="e">
        <f>'[1]7'!AQ$19</f>
        <v>#REF!</v>
      </c>
      <c r="R51" t="e">
        <f>'[1]7'!AR$19</f>
        <v>#REF!</v>
      </c>
      <c r="S51" t="e">
        <f>'[1]7'!AS$19</f>
        <v>#REF!</v>
      </c>
      <c r="T51" t="e">
        <f>'[1]8'!$BD$16</f>
        <v>#REF!</v>
      </c>
    </row>
    <row r="54" spans="1:20" x14ac:dyDescent="0.2">
      <c r="B54" t="s">
        <v>1163</v>
      </c>
      <c r="C54" t="s">
        <v>1164</v>
      </c>
      <c r="D54" t="s">
        <v>1165</v>
      </c>
      <c r="E54" t="s">
        <v>1166</v>
      </c>
      <c r="H54" t="s">
        <v>1163</v>
      </c>
      <c r="I54" t="s">
        <v>1164</v>
      </c>
      <c r="J54" t="s">
        <v>1165</v>
      </c>
      <c r="K54" t="s">
        <v>1166</v>
      </c>
      <c r="L54" t="s">
        <v>1163</v>
      </c>
      <c r="M54" t="s">
        <v>1164</v>
      </c>
      <c r="N54" t="s">
        <v>1165</v>
      </c>
      <c r="O54" t="s">
        <v>1166</v>
      </c>
    </row>
    <row r="55" spans="1:20" x14ac:dyDescent="0.2">
      <c r="A55" t="str">
        <f>A41</f>
        <v>Canada</v>
      </c>
      <c r="B55" t="e">
        <f>H5</f>
        <v>#REF!</v>
      </c>
      <c r="C55" t="e">
        <f>J5</f>
        <v>#REF!</v>
      </c>
      <c r="D55" t="e">
        <f>O5</f>
        <v>#REF!</v>
      </c>
      <c r="E55" t="e">
        <f>S5</f>
        <v>#REF!</v>
      </c>
      <c r="G55" t="s">
        <v>101</v>
      </c>
      <c r="H55" t="e">
        <f>B55/B$64*100</f>
        <v>#REF!</v>
      </c>
      <c r="I55" t="e">
        <f t="shared" ref="I55:K65" si="2">C55/C$64*100</f>
        <v>#REF!</v>
      </c>
      <c r="J55" t="e">
        <f t="shared" si="2"/>
        <v>#REF!</v>
      </c>
      <c r="K55" t="e">
        <f t="shared" si="2"/>
        <v>#REF!</v>
      </c>
      <c r="L55" t="e">
        <f>H41/H$50 * 100</f>
        <v>#REF!</v>
      </c>
      <c r="M55" t="e">
        <f>J41/J$50 * 100</f>
        <v>#REF!</v>
      </c>
      <c r="N55" t="e">
        <f>O41/O$50 * 100</f>
        <v>#REF!</v>
      </c>
      <c r="O55" t="e">
        <f t="shared" ref="O55:O65" si="3">K41/K$50 * 100</f>
        <v>#REF!</v>
      </c>
    </row>
    <row r="56" spans="1:20" x14ac:dyDescent="0.2">
      <c r="A56" t="str">
        <f t="shared" ref="A56:A65" si="4">A42</f>
        <v>Newfoundland</v>
      </c>
      <c r="B56" t="e">
        <f t="shared" ref="B56:B65" si="5">H6</f>
        <v>#REF!</v>
      </c>
      <c r="C56" t="e">
        <f t="shared" ref="C56:C65" si="6">J6</f>
        <v>#REF!</v>
      </c>
      <c r="D56" t="e">
        <f t="shared" ref="D56:D65" si="7">O6</f>
        <v>#REF!</v>
      </c>
      <c r="E56" t="e">
        <f t="shared" ref="E56:E65" si="8">S6</f>
        <v>#REF!</v>
      </c>
      <c r="G56" t="s">
        <v>102</v>
      </c>
      <c r="H56" t="e">
        <f t="shared" ref="H56:H65" si="9">B56/B$64*100</f>
        <v>#REF!</v>
      </c>
      <c r="I56" t="e">
        <f t="shared" si="2"/>
        <v>#REF!</v>
      </c>
      <c r="J56" t="e">
        <f t="shared" si="2"/>
        <v>#REF!</v>
      </c>
      <c r="K56" t="e">
        <f t="shared" si="2"/>
        <v>#REF!</v>
      </c>
      <c r="L56" t="e">
        <f t="shared" ref="L56:L65" si="10">H42/H$50 * 100</f>
        <v>#REF!</v>
      </c>
      <c r="M56" t="e">
        <f t="shared" ref="M56:M65" si="11">J42/J$50 * 100</f>
        <v>#REF!</v>
      </c>
      <c r="N56" t="e">
        <f t="shared" ref="N56:N65" si="12">O42/O$50 * 100</f>
        <v>#REF!</v>
      </c>
      <c r="O56" t="e">
        <f t="shared" si="3"/>
        <v>#REF!</v>
      </c>
    </row>
    <row r="57" spans="1:20" x14ac:dyDescent="0.2">
      <c r="A57" t="str">
        <f t="shared" si="4"/>
        <v>Prince Edward Island</v>
      </c>
      <c r="B57" t="e">
        <f t="shared" si="5"/>
        <v>#REF!</v>
      </c>
      <c r="C57" t="e">
        <f t="shared" si="6"/>
        <v>#REF!</v>
      </c>
      <c r="D57" t="e">
        <f t="shared" si="7"/>
        <v>#REF!</v>
      </c>
      <c r="E57" t="e">
        <f t="shared" si="8"/>
        <v>#REF!</v>
      </c>
      <c r="G57" t="s">
        <v>103</v>
      </c>
      <c r="H57" t="e">
        <f t="shared" si="9"/>
        <v>#REF!</v>
      </c>
      <c r="I57" t="e">
        <f t="shared" si="2"/>
        <v>#REF!</v>
      </c>
      <c r="J57" t="e">
        <f t="shared" si="2"/>
        <v>#REF!</v>
      </c>
      <c r="K57" t="e">
        <f t="shared" si="2"/>
        <v>#REF!</v>
      </c>
      <c r="L57" t="e">
        <f t="shared" si="10"/>
        <v>#REF!</v>
      </c>
      <c r="M57" t="e">
        <f t="shared" si="11"/>
        <v>#REF!</v>
      </c>
      <c r="N57" t="e">
        <f t="shared" si="12"/>
        <v>#REF!</v>
      </c>
      <c r="O57" t="e">
        <f t="shared" si="3"/>
        <v>#REF!</v>
      </c>
    </row>
    <row r="58" spans="1:20" x14ac:dyDescent="0.2">
      <c r="A58" t="str">
        <f t="shared" si="4"/>
        <v>Nova Scotia</v>
      </c>
      <c r="B58" t="e">
        <f t="shared" si="5"/>
        <v>#REF!</v>
      </c>
      <c r="C58" t="e">
        <f t="shared" si="6"/>
        <v>#REF!</v>
      </c>
      <c r="D58" t="e">
        <f t="shared" si="7"/>
        <v>#REF!</v>
      </c>
      <c r="E58" t="e">
        <f t="shared" si="8"/>
        <v>#REF!</v>
      </c>
      <c r="G58" t="s">
        <v>104</v>
      </c>
      <c r="H58" t="e">
        <f t="shared" si="9"/>
        <v>#REF!</v>
      </c>
      <c r="I58" t="e">
        <f t="shared" si="2"/>
        <v>#REF!</v>
      </c>
      <c r="J58" t="e">
        <f t="shared" si="2"/>
        <v>#REF!</v>
      </c>
      <c r="K58" t="e">
        <f t="shared" si="2"/>
        <v>#REF!</v>
      </c>
      <c r="L58" t="e">
        <f t="shared" si="10"/>
        <v>#REF!</v>
      </c>
      <c r="M58" t="e">
        <f t="shared" si="11"/>
        <v>#REF!</v>
      </c>
      <c r="N58" t="e">
        <f t="shared" si="12"/>
        <v>#REF!</v>
      </c>
      <c r="O58" t="e">
        <f t="shared" si="3"/>
        <v>#REF!</v>
      </c>
    </row>
    <row r="59" spans="1:20" x14ac:dyDescent="0.2">
      <c r="A59" t="str">
        <f t="shared" si="4"/>
        <v>New Brunswick</v>
      </c>
      <c r="B59" t="e">
        <f t="shared" si="5"/>
        <v>#REF!</v>
      </c>
      <c r="C59" t="e">
        <f t="shared" si="6"/>
        <v>#REF!</v>
      </c>
      <c r="D59" t="e">
        <f t="shared" si="7"/>
        <v>#REF!</v>
      </c>
      <c r="E59" t="e">
        <f t="shared" si="8"/>
        <v>#REF!</v>
      </c>
      <c r="G59" t="s">
        <v>105</v>
      </c>
      <c r="H59" t="e">
        <f t="shared" si="9"/>
        <v>#REF!</v>
      </c>
      <c r="I59" t="e">
        <f t="shared" si="2"/>
        <v>#REF!</v>
      </c>
      <c r="J59" t="e">
        <f t="shared" si="2"/>
        <v>#REF!</v>
      </c>
      <c r="K59" t="e">
        <f t="shared" si="2"/>
        <v>#REF!</v>
      </c>
      <c r="L59" t="e">
        <f t="shared" si="10"/>
        <v>#REF!</v>
      </c>
      <c r="M59" t="e">
        <f t="shared" si="11"/>
        <v>#REF!</v>
      </c>
      <c r="N59" t="e">
        <f t="shared" si="12"/>
        <v>#REF!</v>
      </c>
      <c r="O59" t="e">
        <f t="shared" si="3"/>
        <v>#REF!</v>
      </c>
    </row>
    <row r="60" spans="1:20" x14ac:dyDescent="0.2">
      <c r="A60" t="str">
        <f t="shared" si="4"/>
        <v>Quebec</v>
      </c>
      <c r="B60" t="e">
        <f t="shared" si="5"/>
        <v>#REF!</v>
      </c>
      <c r="C60" t="e">
        <f t="shared" si="6"/>
        <v>#REF!</v>
      </c>
      <c r="D60" t="e">
        <f t="shared" si="7"/>
        <v>#REF!</v>
      </c>
      <c r="E60" t="e">
        <f t="shared" si="8"/>
        <v>#REF!</v>
      </c>
      <c r="G60" t="s">
        <v>106</v>
      </c>
      <c r="H60" t="e">
        <f t="shared" si="9"/>
        <v>#REF!</v>
      </c>
      <c r="I60" t="e">
        <f t="shared" si="2"/>
        <v>#REF!</v>
      </c>
      <c r="J60" t="e">
        <f t="shared" si="2"/>
        <v>#REF!</v>
      </c>
      <c r="K60" t="e">
        <f t="shared" si="2"/>
        <v>#REF!</v>
      </c>
      <c r="L60" t="e">
        <f t="shared" si="10"/>
        <v>#REF!</v>
      </c>
      <c r="M60" t="e">
        <f t="shared" si="11"/>
        <v>#REF!</v>
      </c>
      <c r="N60" t="e">
        <f t="shared" si="12"/>
        <v>#REF!</v>
      </c>
      <c r="O60" t="e">
        <f t="shared" si="3"/>
        <v>#REF!</v>
      </c>
    </row>
    <row r="61" spans="1:20" x14ac:dyDescent="0.2">
      <c r="A61" t="str">
        <f t="shared" si="4"/>
        <v>Ontario</v>
      </c>
      <c r="B61" t="e">
        <f t="shared" si="5"/>
        <v>#REF!</v>
      </c>
      <c r="C61" t="e">
        <f t="shared" si="6"/>
        <v>#REF!</v>
      </c>
      <c r="D61" t="e">
        <f t="shared" si="7"/>
        <v>#REF!</v>
      </c>
      <c r="E61" t="e">
        <f t="shared" si="8"/>
        <v>#REF!</v>
      </c>
      <c r="G61" t="s">
        <v>107</v>
      </c>
      <c r="H61" t="e">
        <f t="shared" si="9"/>
        <v>#REF!</v>
      </c>
      <c r="I61" t="e">
        <f t="shared" si="2"/>
        <v>#REF!</v>
      </c>
      <c r="J61" t="e">
        <f t="shared" si="2"/>
        <v>#REF!</v>
      </c>
      <c r="K61" t="e">
        <f t="shared" si="2"/>
        <v>#REF!</v>
      </c>
      <c r="L61" t="e">
        <f t="shared" si="10"/>
        <v>#REF!</v>
      </c>
      <c r="M61" t="e">
        <f t="shared" si="11"/>
        <v>#REF!</v>
      </c>
      <c r="N61" t="e">
        <f t="shared" si="12"/>
        <v>#REF!</v>
      </c>
      <c r="O61" t="e">
        <f t="shared" si="3"/>
        <v>#REF!</v>
      </c>
    </row>
    <row r="62" spans="1:20" x14ac:dyDescent="0.2">
      <c r="A62" t="str">
        <f t="shared" si="4"/>
        <v>Manitoba</v>
      </c>
      <c r="B62" t="e">
        <f t="shared" si="5"/>
        <v>#REF!</v>
      </c>
      <c r="C62" t="e">
        <f t="shared" si="6"/>
        <v>#REF!</v>
      </c>
      <c r="D62" t="e">
        <f t="shared" si="7"/>
        <v>#REF!</v>
      </c>
      <c r="E62" t="e">
        <f t="shared" si="8"/>
        <v>#REF!</v>
      </c>
      <c r="G62" t="s">
        <v>108</v>
      </c>
      <c r="H62" t="e">
        <f t="shared" si="9"/>
        <v>#REF!</v>
      </c>
      <c r="I62" t="e">
        <f t="shared" si="2"/>
        <v>#REF!</v>
      </c>
      <c r="J62" t="e">
        <f t="shared" si="2"/>
        <v>#REF!</v>
      </c>
      <c r="K62" t="e">
        <f t="shared" si="2"/>
        <v>#REF!</v>
      </c>
      <c r="L62" t="e">
        <f t="shared" si="10"/>
        <v>#REF!</v>
      </c>
      <c r="M62" t="e">
        <f t="shared" si="11"/>
        <v>#REF!</v>
      </c>
      <c r="N62" t="e">
        <f t="shared" si="12"/>
        <v>#REF!</v>
      </c>
      <c r="O62" t="e">
        <f t="shared" si="3"/>
        <v>#REF!</v>
      </c>
    </row>
    <row r="63" spans="1:20" x14ac:dyDescent="0.2">
      <c r="A63" t="str">
        <f t="shared" si="4"/>
        <v>Saskatchewan</v>
      </c>
      <c r="B63" t="e">
        <f t="shared" si="5"/>
        <v>#REF!</v>
      </c>
      <c r="C63" t="e">
        <f t="shared" si="6"/>
        <v>#REF!</v>
      </c>
      <c r="D63" t="e">
        <f t="shared" si="7"/>
        <v>#REF!</v>
      </c>
      <c r="E63" t="e">
        <f t="shared" si="8"/>
        <v>#REF!</v>
      </c>
      <c r="G63" t="s">
        <v>109</v>
      </c>
      <c r="H63" t="e">
        <f t="shared" si="9"/>
        <v>#REF!</v>
      </c>
      <c r="I63" t="e">
        <f t="shared" si="2"/>
        <v>#REF!</v>
      </c>
      <c r="J63" t="e">
        <f t="shared" si="2"/>
        <v>#REF!</v>
      </c>
      <c r="K63" t="e">
        <f t="shared" si="2"/>
        <v>#REF!</v>
      </c>
      <c r="L63" t="e">
        <f t="shared" si="10"/>
        <v>#REF!</v>
      </c>
      <c r="M63" t="e">
        <f t="shared" si="11"/>
        <v>#REF!</v>
      </c>
      <c r="N63" t="e">
        <f t="shared" si="12"/>
        <v>#REF!</v>
      </c>
      <c r="O63" t="e">
        <f t="shared" si="3"/>
        <v>#REF!</v>
      </c>
    </row>
    <row r="64" spans="1:20" x14ac:dyDescent="0.2">
      <c r="A64" t="str">
        <f t="shared" si="4"/>
        <v>Alberta</v>
      </c>
      <c r="B64" t="e">
        <f t="shared" si="5"/>
        <v>#REF!</v>
      </c>
      <c r="C64" t="e">
        <f t="shared" si="6"/>
        <v>#REF!</v>
      </c>
      <c r="D64" t="e">
        <f t="shared" si="7"/>
        <v>#REF!</v>
      </c>
      <c r="E64" t="e">
        <f t="shared" si="8"/>
        <v>#REF!</v>
      </c>
      <c r="G64" t="s">
        <v>110</v>
      </c>
      <c r="H64" t="e">
        <f t="shared" si="9"/>
        <v>#REF!</v>
      </c>
      <c r="I64" t="e">
        <f t="shared" si="2"/>
        <v>#REF!</v>
      </c>
      <c r="J64" t="e">
        <f t="shared" si="2"/>
        <v>#REF!</v>
      </c>
      <c r="K64" t="e">
        <f t="shared" si="2"/>
        <v>#REF!</v>
      </c>
      <c r="L64" t="e">
        <f t="shared" si="10"/>
        <v>#REF!</v>
      </c>
      <c r="M64" t="e">
        <f t="shared" si="11"/>
        <v>#REF!</v>
      </c>
      <c r="N64" t="e">
        <f t="shared" si="12"/>
        <v>#REF!</v>
      </c>
      <c r="O64" t="e">
        <f t="shared" si="3"/>
        <v>#REF!</v>
      </c>
    </row>
    <row r="65" spans="1:15" x14ac:dyDescent="0.2">
      <c r="A65" t="str">
        <f t="shared" si="4"/>
        <v>British Columbia</v>
      </c>
      <c r="B65" t="e">
        <f t="shared" si="5"/>
        <v>#REF!</v>
      </c>
      <c r="C65" t="e">
        <f t="shared" si="6"/>
        <v>#REF!</v>
      </c>
      <c r="D65" t="e">
        <f t="shared" si="7"/>
        <v>#REF!</v>
      </c>
      <c r="E65" t="e">
        <f t="shared" si="8"/>
        <v>#REF!</v>
      </c>
      <c r="G65" t="s">
        <v>111</v>
      </c>
      <c r="H65" t="e">
        <f t="shared" si="9"/>
        <v>#REF!</v>
      </c>
      <c r="I65" t="e">
        <f t="shared" si="2"/>
        <v>#REF!</v>
      </c>
      <c r="J65" t="e">
        <f t="shared" si="2"/>
        <v>#REF!</v>
      </c>
      <c r="K65" t="e">
        <f t="shared" si="2"/>
        <v>#REF!</v>
      </c>
      <c r="L65" t="e">
        <f t="shared" si="10"/>
        <v>#REF!</v>
      </c>
      <c r="M65" t="e">
        <f t="shared" si="11"/>
        <v>#REF!</v>
      </c>
      <c r="N65" t="e">
        <f t="shared" si="12"/>
        <v>#REF!</v>
      </c>
      <c r="O65" t="e">
        <f t="shared" si="3"/>
        <v>#REF!</v>
      </c>
    </row>
  </sheetData>
  <mergeCells count="1">
    <mergeCell ref="A18:T18"/>
  </mergeCells>
  <pageMargins left="0.75" right="0.75" top="1" bottom="1" header="0.5" footer="0.5"/>
  <pageSetup scale="63" orientation="landscape" horizontalDpi="1200" verticalDpi="12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H59"/>
  <sheetViews>
    <sheetView workbookViewId="0">
      <pane xSplit="1" ySplit="3" topLeftCell="B4" activePane="bottomRight" state="frozen"/>
      <selection pane="topRight" activeCell="B1" sqref="B1"/>
      <selection pane="bottomLeft" activeCell="A4" sqref="A4"/>
      <selection pane="bottomRight" activeCell="N53" sqref="N53"/>
    </sheetView>
  </sheetViews>
  <sheetFormatPr defaultColWidth="8.875" defaultRowHeight="12.75" x14ac:dyDescent="0.2"/>
  <cols>
    <col min="1" max="1" width="8.875" style="1" customWidth="1"/>
    <col min="2" max="3" width="12.875" style="1" customWidth="1"/>
    <col min="4" max="4" width="14.5" style="1" bestFit="1" customWidth="1"/>
    <col min="5" max="6" width="12.875" style="1" customWidth="1"/>
    <col min="7" max="7" width="14.75" style="1" bestFit="1" customWidth="1"/>
    <col min="8" max="9" width="12.875" style="1" customWidth="1"/>
    <col min="10" max="10" width="14.75" style="1" bestFit="1" customWidth="1"/>
    <col min="11" max="12" width="12.875" style="1" customWidth="1"/>
    <col min="13" max="13" width="14.75" style="1" bestFit="1" customWidth="1"/>
    <col min="14" max="15" width="12.875" style="1" customWidth="1"/>
    <col min="16" max="16" width="14.75" style="1" bestFit="1" customWidth="1"/>
    <col min="17" max="18" width="12.875" style="1" customWidth="1"/>
    <col min="19" max="19" width="14.75" style="1" bestFit="1" customWidth="1"/>
    <col min="20" max="21" width="12.875" style="1" customWidth="1"/>
    <col min="22" max="22" width="14.75" style="1" bestFit="1" customWidth="1"/>
    <col min="23" max="24" width="12.875" style="1" customWidth="1"/>
    <col min="25" max="25" width="14.75" style="1" bestFit="1" customWidth="1"/>
    <col min="26" max="27" width="12.875" style="1" customWidth="1"/>
    <col min="28" max="28" width="14.75" style="1" bestFit="1" customWidth="1"/>
    <col min="29" max="30" width="12.875" style="1" customWidth="1"/>
    <col min="31" max="31" width="14.75" style="1" bestFit="1" customWidth="1"/>
    <col min="32" max="33" width="12.875" style="1" customWidth="1"/>
    <col min="34" max="34" width="14.75" style="1" bestFit="1" customWidth="1"/>
    <col min="35" max="37" width="10.375" style="1" customWidth="1"/>
    <col min="38" max="16384" width="8.875" style="1"/>
  </cols>
  <sheetData>
    <row r="1" spans="1:34" x14ac:dyDescent="0.2">
      <c r="B1" s="1" t="s">
        <v>201</v>
      </c>
      <c r="K1" s="1" t="s">
        <v>202</v>
      </c>
      <c r="T1" s="1" t="s">
        <v>203</v>
      </c>
      <c r="AC1" s="1" t="s">
        <v>204</v>
      </c>
    </row>
    <row r="3" spans="1:34" x14ac:dyDescent="0.2">
      <c r="B3" s="1" t="s">
        <v>101</v>
      </c>
      <c r="D3" s="37"/>
      <c r="E3" s="1" t="s">
        <v>102</v>
      </c>
      <c r="G3" s="37"/>
      <c r="H3" s="1" t="s">
        <v>103</v>
      </c>
      <c r="J3" s="37"/>
      <c r="K3" s="1" t="s">
        <v>104</v>
      </c>
      <c r="M3" s="37"/>
      <c r="N3" s="1" t="s">
        <v>105</v>
      </c>
      <c r="P3" s="37"/>
      <c r="Q3" s="1" t="s">
        <v>106</v>
      </c>
      <c r="S3" s="37"/>
      <c r="T3" s="1" t="s">
        <v>107</v>
      </c>
      <c r="V3" s="37"/>
      <c r="W3" s="1" t="s">
        <v>108</v>
      </c>
      <c r="Y3" s="37"/>
      <c r="Z3" s="1" t="s">
        <v>109</v>
      </c>
      <c r="AB3" s="37"/>
      <c r="AC3" s="1" t="s">
        <v>110</v>
      </c>
      <c r="AE3" s="37"/>
      <c r="AF3" s="1" t="s">
        <v>111</v>
      </c>
      <c r="AH3" s="37"/>
    </row>
    <row r="4" spans="1:34" s="3" customFormat="1" ht="25.5" x14ac:dyDescent="0.2">
      <c r="B4" s="3" t="s">
        <v>205</v>
      </c>
      <c r="C4" s="3" t="s">
        <v>206</v>
      </c>
      <c r="D4" s="38" t="s">
        <v>207</v>
      </c>
      <c r="E4" s="3" t="s">
        <v>205</v>
      </c>
      <c r="F4" s="3" t="s">
        <v>206</v>
      </c>
      <c r="G4" s="38" t="s">
        <v>207</v>
      </c>
      <c r="H4" s="3" t="s">
        <v>205</v>
      </c>
      <c r="I4" s="3" t="s">
        <v>206</v>
      </c>
      <c r="J4" s="38" t="s">
        <v>207</v>
      </c>
      <c r="K4" s="3" t="s">
        <v>205</v>
      </c>
      <c r="L4" s="3" t="s">
        <v>206</v>
      </c>
      <c r="M4" s="38" t="s">
        <v>207</v>
      </c>
      <c r="N4" s="3" t="s">
        <v>205</v>
      </c>
      <c r="O4" s="3" t="s">
        <v>206</v>
      </c>
      <c r="P4" s="38" t="s">
        <v>207</v>
      </c>
      <c r="Q4" s="3" t="s">
        <v>205</v>
      </c>
      <c r="R4" s="3" t="s">
        <v>206</v>
      </c>
      <c r="S4" s="38" t="s">
        <v>207</v>
      </c>
      <c r="T4" s="3" t="s">
        <v>205</v>
      </c>
      <c r="U4" s="3" t="s">
        <v>206</v>
      </c>
      <c r="V4" s="38" t="s">
        <v>207</v>
      </c>
      <c r="W4" s="3" t="s">
        <v>205</v>
      </c>
      <c r="X4" s="3" t="s">
        <v>206</v>
      </c>
      <c r="Y4" s="38" t="s">
        <v>207</v>
      </c>
      <c r="Z4" s="3" t="s">
        <v>205</v>
      </c>
      <c r="AA4" s="3" t="s">
        <v>206</v>
      </c>
      <c r="AB4" s="38" t="s">
        <v>207</v>
      </c>
      <c r="AC4" s="3" t="s">
        <v>205</v>
      </c>
      <c r="AD4" s="3" t="s">
        <v>206</v>
      </c>
      <c r="AE4" s="38" t="s">
        <v>207</v>
      </c>
      <c r="AF4" s="3" t="s">
        <v>205</v>
      </c>
      <c r="AG4" s="3" t="s">
        <v>206</v>
      </c>
      <c r="AH4" s="38" t="s">
        <v>207</v>
      </c>
    </row>
    <row r="5" spans="1:34" x14ac:dyDescent="0.2">
      <c r="B5" s="1" t="s">
        <v>145</v>
      </c>
      <c r="C5" s="1" t="s">
        <v>146</v>
      </c>
      <c r="D5" s="37" t="s">
        <v>208</v>
      </c>
      <c r="E5" s="1" t="s">
        <v>145</v>
      </c>
      <c r="F5" s="1" t="s">
        <v>146</v>
      </c>
      <c r="G5" s="37" t="s">
        <v>208</v>
      </c>
      <c r="H5" s="1" t="s">
        <v>145</v>
      </c>
      <c r="I5" s="1" t="s">
        <v>146</v>
      </c>
      <c r="J5" s="37" t="s">
        <v>208</v>
      </c>
      <c r="K5" s="1" t="s">
        <v>145</v>
      </c>
      <c r="L5" s="1" t="s">
        <v>146</v>
      </c>
      <c r="M5" s="37" t="s">
        <v>208</v>
      </c>
      <c r="N5" s="1" t="s">
        <v>145</v>
      </c>
      <c r="O5" s="1" t="s">
        <v>146</v>
      </c>
      <c r="P5" s="37" t="s">
        <v>208</v>
      </c>
      <c r="Q5" s="1" t="s">
        <v>145</v>
      </c>
      <c r="R5" s="1" t="s">
        <v>146</v>
      </c>
      <c r="S5" s="37" t="s">
        <v>208</v>
      </c>
      <c r="T5" s="1" t="s">
        <v>145</v>
      </c>
      <c r="U5" s="1" t="s">
        <v>146</v>
      </c>
      <c r="V5" s="37" t="s">
        <v>208</v>
      </c>
      <c r="W5" s="1" t="s">
        <v>145</v>
      </c>
      <c r="X5" s="1" t="s">
        <v>146</v>
      </c>
      <c r="Y5" s="37" t="s">
        <v>208</v>
      </c>
      <c r="Z5" s="1" t="s">
        <v>145</v>
      </c>
      <c r="AA5" s="1" t="s">
        <v>146</v>
      </c>
      <c r="AB5" s="37" t="s">
        <v>208</v>
      </c>
      <c r="AC5" s="1" t="s">
        <v>145</v>
      </c>
      <c r="AD5" s="1" t="s">
        <v>146</v>
      </c>
      <c r="AE5" s="37" t="s">
        <v>208</v>
      </c>
      <c r="AF5" s="1" t="s">
        <v>145</v>
      </c>
      <c r="AG5" s="1" t="s">
        <v>146</v>
      </c>
      <c r="AH5" s="37" t="s">
        <v>208</v>
      </c>
    </row>
    <row r="6" spans="1:34" x14ac:dyDescent="0.2">
      <c r="A6" s="1">
        <v>1981</v>
      </c>
      <c r="B6" s="6">
        <f>'a17'!F6</f>
        <v>0.68305895595891386</v>
      </c>
      <c r="C6" s="6">
        <f>'a18'!E6</f>
        <v>0.63994673323493867</v>
      </c>
      <c r="D6" s="225">
        <f>0.25*B6+0.75*C6</f>
        <v>0.65072478891593244</v>
      </c>
      <c r="E6" s="6">
        <f>'a17'!K6</f>
        <v>0.73058252427184489</v>
      </c>
      <c r="F6" s="6">
        <f>'a18'!I6</f>
        <v>0.31820514689358187</v>
      </c>
      <c r="G6" s="225">
        <f t="shared" ref="G6:G26" si="0">0.25*E6+0.75*F6</f>
        <v>0.42129949123814764</v>
      </c>
      <c r="H6" s="6">
        <f>'a17'!P6</f>
        <v>0.75527648796960745</v>
      </c>
      <c r="I6" s="6">
        <f>'a18'!M6</f>
        <v>0.35250663556907985</v>
      </c>
      <c r="J6" s="225">
        <f t="shared" ref="J6:J26" si="1">0.25*H6+0.75*I6</f>
        <v>0.45319909866921176</v>
      </c>
      <c r="K6" s="6">
        <f>'a17'!U6</f>
        <v>0.75738708315745029</v>
      </c>
      <c r="L6" s="6">
        <f>'a18'!Q6</f>
        <v>0.46939590507947504</v>
      </c>
      <c r="M6" s="225">
        <f t="shared" ref="M6:M26" si="2">0.25*K6+0.75*L6</f>
        <v>0.54139369959896888</v>
      </c>
      <c r="N6" s="6">
        <f>'a17'!Z6</f>
        <v>0.69181792598846226</v>
      </c>
      <c r="O6" s="6">
        <f>'a18'!U6</f>
        <v>0.26990367036557888</v>
      </c>
      <c r="P6" s="225">
        <f t="shared" ref="P6:P26" si="3">0.25*N6+0.75*O6</f>
        <v>0.37538223427129974</v>
      </c>
      <c r="Q6" s="6">
        <f>'a17'!AE6</f>
        <v>0.74314056563951025</v>
      </c>
      <c r="R6" s="6">
        <f>'a18'!Y6</f>
        <v>0.57222444926295091</v>
      </c>
      <c r="S6" s="225">
        <f t="shared" ref="S6:S26" si="4">0.25*Q6+0.75*R6</f>
        <v>0.61495347835709069</v>
      </c>
      <c r="T6" s="6">
        <f>'a17'!AJ6</f>
        <v>0.72477838750527646</v>
      </c>
      <c r="U6" s="6">
        <f>'a18'!AC6</f>
        <v>0.76789022308874355</v>
      </c>
      <c r="V6" s="225">
        <f t="shared" ref="V6:V26" si="5">0.25*T6+0.75*U6</f>
        <v>0.7571122641928768</v>
      </c>
      <c r="W6" s="6">
        <f>'a17'!AO6</f>
        <v>0.69586323343182799</v>
      </c>
      <c r="X6" s="6">
        <f>'a17'!AB6</f>
        <v>0.57686084142394811</v>
      </c>
      <c r="Y6" s="225">
        <f t="shared" ref="Y6:Y26" si="6">0.25*W6+0.75*X6</f>
        <v>0.60661143942591811</v>
      </c>
      <c r="Z6" s="6">
        <f>'a17'!AT6</f>
        <v>0.56001125650766859</v>
      </c>
      <c r="AA6" s="6">
        <f>'a18'!AK6</f>
        <v>0.37332440492459468</v>
      </c>
      <c r="AB6" s="225">
        <f t="shared" ref="AB6:AB26" si="7">0.25*Z6+0.75*AA6</f>
        <v>0.41999611782036317</v>
      </c>
      <c r="AC6" s="6">
        <f>'a17'!AY6</f>
        <v>0.65449556775010576</v>
      </c>
      <c r="AD6" s="6">
        <f>'a18'!AO6</f>
        <v>0.72854752403685563</v>
      </c>
      <c r="AE6" s="225">
        <f t="shared" ref="AE6:AE25" si="8">0.25*AC6+0.75*AD6</f>
        <v>0.71003453496516822</v>
      </c>
      <c r="AF6" s="6">
        <f>'a17'!BD6</f>
        <v>0.70328549317574218</v>
      </c>
      <c r="AG6" s="6">
        <f>'a18'!AS6</f>
        <v>0.68176448436921111</v>
      </c>
      <c r="AH6" s="225">
        <f t="shared" ref="AH6:AH25" si="9">0.25*AF6+0.75*AG6</f>
        <v>0.68714473657084385</v>
      </c>
    </row>
    <row r="7" spans="1:34" x14ac:dyDescent="0.2">
      <c r="A7" s="1">
        <v>1982</v>
      </c>
      <c r="B7" s="6">
        <f>'a17'!F7</f>
        <v>0.67092303362881678</v>
      </c>
      <c r="C7" s="6">
        <f>'a18'!E7</f>
        <v>0.6380638715280943</v>
      </c>
      <c r="D7" s="225">
        <f t="shared" ref="D7:D26" si="10">0.25*B7+0.75*C7</f>
        <v>0.64627866205327489</v>
      </c>
      <c r="E7" s="6">
        <f>'a17'!K7</f>
        <v>0.72249190938511343</v>
      </c>
      <c r="F7" s="6">
        <f>'a18'!I7</f>
        <v>0.26720085275414079</v>
      </c>
      <c r="G7" s="225">
        <f t="shared" si="0"/>
        <v>0.38102361691188397</v>
      </c>
      <c r="H7" s="6">
        <f>'a17'!P7</f>
        <v>0.78359364007316734</v>
      </c>
      <c r="I7" s="6">
        <f>'a18'!M7</f>
        <v>0.51394684256239265</v>
      </c>
      <c r="J7" s="225">
        <f t="shared" si="1"/>
        <v>0.5813585419400864</v>
      </c>
      <c r="K7" s="6">
        <f>'a17'!U7</f>
        <v>0.71288870128042792</v>
      </c>
      <c r="L7" s="6">
        <f>'a18'!Q7</f>
        <v>0.47481672467095482</v>
      </c>
      <c r="M7" s="225">
        <f t="shared" si="2"/>
        <v>0.53433471882332306</v>
      </c>
      <c r="N7" s="6">
        <f>'a17'!Z7</f>
        <v>0.68777261854509653</v>
      </c>
      <c r="O7" s="6">
        <f>'a18'!U7</f>
        <v>0.28062383459970974</v>
      </c>
      <c r="P7" s="225">
        <f t="shared" si="3"/>
        <v>0.38241103058605641</v>
      </c>
      <c r="Q7" s="6">
        <f>'a17'!AE7</f>
        <v>0.77145771774307015</v>
      </c>
      <c r="R7" s="6">
        <f>'a18'!Y7</f>
        <v>0.59378625268004115</v>
      </c>
      <c r="S7" s="225">
        <f t="shared" si="4"/>
        <v>0.63820411894579843</v>
      </c>
      <c r="T7" s="6">
        <f>'a17'!AJ7</f>
        <v>0.69646123540171656</v>
      </c>
      <c r="U7" s="6">
        <f>'a18'!AC7</f>
        <v>0.75105075830736812</v>
      </c>
      <c r="V7" s="225">
        <f t="shared" si="5"/>
        <v>0.7374033775809552</v>
      </c>
      <c r="W7" s="6">
        <f>'a17'!AO7</f>
        <v>0.6554101589981709</v>
      </c>
      <c r="X7" s="6">
        <f>'a17'!AB7</f>
        <v>0.6334951456310679</v>
      </c>
      <c r="Y7" s="225">
        <f t="shared" si="6"/>
        <v>0.63897389897284362</v>
      </c>
      <c r="Z7" s="6">
        <f>'a17'!AT7</f>
        <v>0.64496271281834816</v>
      </c>
      <c r="AA7" s="6">
        <f>'a18'!AK7</f>
        <v>0.52097720522585234</v>
      </c>
      <c r="AB7" s="225">
        <f t="shared" si="7"/>
        <v>0.55197358212397629</v>
      </c>
      <c r="AC7" s="6">
        <f>'a17'!AY7</f>
        <v>0.61808780075981451</v>
      </c>
      <c r="AD7" s="6">
        <f>'a18'!AO7</f>
        <v>0.76157352574965231</v>
      </c>
      <c r="AE7" s="225">
        <f t="shared" si="8"/>
        <v>0.72570209450219292</v>
      </c>
      <c r="AF7" s="6">
        <f>'a17'!BD7</f>
        <v>0.65069649641198835</v>
      </c>
      <c r="AG7" s="6">
        <f>'a18'!AS7</f>
        <v>0.57574722277898249</v>
      </c>
      <c r="AH7" s="225">
        <f t="shared" si="9"/>
        <v>0.59448454118723393</v>
      </c>
    </row>
    <row r="8" spans="1:34" x14ac:dyDescent="0.2">
      <c r="A8" s="1">
        <v>1983</v>
      </c>
      <c r="B8" s="6">
        <f>'a17'!F8</f>
        <v>0.64218376248768838</v>
      </c>
      <c r="C8" s="6">
        <f>'a18'!E8</f>
        <v>0.623593168248878</v>
      </c>
      <c r="D8" s="225">
        <f t="shared" si="10"/>
        <v>0.62824081680858057</v>
      </c>
      <c r="E8" s="6">
        <f>'a17'!K8</f>
        <v>0.64411847474321104</v>
      </c>
      <c r="F8" s="6">
        <f>'a18'!I8</f>
        <v>8.3333333333333356E-2</v>
      </c>
      <c r="G8" s="225">
        <f t="shared" si="0"/>
        <v>0.22352961868580279</v>
      </c>
      <c r="H8" s="6">
        <f>'a17'!P8</f>
        <v>0.75569860700717595</v>
      </c>
      <c r="I8" s="6">
        <f>'a18'!M8</f>
        <v>0.66553239433197886</v>
      </c>
      <c r="J8" s="225">
        <f t="shared" si="1"/>
        <v>0.6880739475007781</v>
      </c>
      <c r="K8" s="6">
        <f>'a17'!U8</f>
        <v>0.68861685662023375</v>
      </c>
      <c r="L8" s="6">
        <f>'a18'!Q8</f>
        <v>0.53426352775398889</v>
      </c>
      <c r="M8" s="225">
        <f t="shared" si="2"/>
        <v>0.5728518599705501</v>
      </c>
      <c r="N8" s="6">
        <f>'a17'!Z8</f>
        <v>0.6554101589981709</v>
      </c>
      <c r="O8" s="6">
        <f>'a18'!U8</f>
        <v>0.21054797349416621</v>
      </c>
      <c r="P8" s="225">
        <f t="shared" si="3"/>
        <v>0.32176351987016738</v>
      </c>
      <c r="Q8" s="6">
        <f>'a17'!AE8</f>
        <v>0.75612072604474456</v>
      </c>
      <c r="R8" s="6">
        <f>'a18'!Y8</f>
        <v>0.60017887186215035</v>
      </c>
      <c r="S8" s="225">
        <f t="shared" si="4"/>
        <v>0.63916433540779893</v>
      </c>
      <c r="T8" s="6">
        <f>'a17'!AJ8</f>
        <v>0.62769100886450002</v>
      </c>
      <c r="U8" s="6">
        <f>'a18'!AC8</f>
        <v>0.72376444792672645</v>
      </c>
      <c r="V8" s="225">
        <f t="shared" si="5"/>
        <v>0.6997460881611699</v>
      </c>
      <c r="W8" s="6">
        <f>'a17'!AO8</f>
        <v>0.68010412269593379</v>
      </c>
      <c r="X8" s="6">
        <f>'a17'!AB8</f>
        <v>0.61731391585760509</v>
      </c>
      <c r="Y8" s="225">
        <f t="shared" si="6"/>
        <v>0.63301146756718729</v>
      </c>
      <c r="Z8" s="6">
        <f>'a17'!AT8</f>
        <v>0.60728858871535119</v>
      </c>
      <c r="AA8" s="6">
        <f>'a18'!AK8</f>
        <v>0.54191644953019558</v>
      </c>
      <c r="AB8" s="225">
        <f t="shared" si="7"/>
        <v>0.55825948432648453</v>
      </c>
      <c r="AC8" s="6">
        <f>'a17'!AY8</f>
        <v>0.59212747994934578</v>
      </c>
      <c r="AD8" s="6">
        <f>'a18'!AO8</f>
        <v>0.60204654920039125</v>
      </c>
      <c r="AE8" s="225">
        <f t="shared" si="8"/>
        <v>0.59956678188762991</v>
      </c>
      <c r="AF8" s="6">
        <f>'a17'!BD8</f>
        <v>0.65431968481778546</v>
      </c>
      <c r="AG8" s="6">
        <f>'a18'!AS8</f>
        <v>0.647721129959974</v>
      </c>
      <c r="AH8" s="225">
        <f t="shared" si="9"/>
        <v>0.64937076867442678</v>
      </c>
    </row>
    <row r="9" spans="1:34" x14ac:dyDescent="0.2">
      <c r="A9" s="1">
        <v>1984</v>
      </c>
      <c r="B9" s="6">
        <f>'a17'!F9</f>
        <v>0.65069649641198835</v>
      </c>
      <c r="C9" s="6">
        <f>'a18'!E9</f>
        <v>0.58361272571563927</v>
      </c>
      <c r="D9" s="225">
        <f t="shared" si="10"/>
        <v>0.60038366838972657</v>
      </c>
      <c r="E9" s="6">
        <f>'a17'!K9</f>
        <v>0.69586323343182799</v>
      </c>
      <c r="F9" s="6">
        <f>'a18'!I9</f>
        <v>0.17238965519335783</v>
      </c>
      <c r="G9" s="225">
        <f t="shared" si="0"/>
        <v>0.30325804975297538</v>
      </c>
      <c r="H9" s="6">
        <f>'a17'!P9</f>
        <v>0.82531307161953005</v>
      </c>
      <c r="I9" s="6">
        <f>'a18'!M9</f>
        <v>0.54934160577734858</v>
      </c>
      <c r="J9" s="225">
        <f t="shared" si="1"/>
        <v>0.61833447223789395</v>
      </c>
      <c r="K9" s="6">
        <f>'a17'!U9</f>
        <v>0.69392852117630521</v>
      </c>
      <c r="L9" s="6">
        <f>'a18'!Q9</f>
        <v>0.5187754717783325</v>
      </c>
      <c r="M9" s="225">
        <f t="shared" si="2"/>
        <v>0.56256373412782568</v>
      </c>
      <c r="N9" s="6">
        <f>'a17'!Z9</f>
        <v>0.68735049950752791</v>
      </c>
      <c r="O9" s="6">
        <f>'a18'!U9</f>
        <v>0.31682336935065569</v>
      </c>
      <c r="P9" s="225">
        <f t="shared" si="3"/>
        <v>0.40945515188987375</v>
      </c>
      <c r="Q9" s="6">
        <f>'a17'!AE9</f>
        <v>0.70033065991276233</v>
      </c>
      <c r="R9" s="6">
        <f>'a18'!Y9</f>
        <v>0.53742187642353456</v>
      </c>
      <c r="S9" s="225">
        <f t="shared" si="4"/>
        <v>0.57814907229584156</v>
      </c>
      <c r="T9" s="6">
        <f>'a17'!AJ9</f>
        <v>0.66452089489235977</v>
      </c>
      <c r="U9" s="6">
        <f>'a18'!AC9</f>
        <v>0.72376444792672645</v>
      </c>
      <c r="V9" s="225">
        <f t="shared" si="5"/>
        <v>0.70895355966813478</v>
      </c>
      <c r="W9" s="6">
        <f>'a17'!AO9</f>
        <v>0.68179259884620813</v>
      </c>
      <c r="X9" s="6">
        <f>'a17'!AB9</f>
        <v>0.52022653721682888</v>
      </c>
      <c r="Y9" s="225">
        <f t="shared" si="6"/>
        <v>0.56061805262417375</v>
      </c>
      <c r="Z9" s="6">
        <f>'a17'!AT9</f>
        <v>0.60004221190375695</v>
      </c>
      <c r="AA9" s="6">
        <f>'a18'!AK9</f>
        <v>0.35035045522737068</v>
      </c>
      <c r="AB9" s="225">
        <f t="shared" si="7"/>
        <v>0.41277339439646726</v>
      </c>
      <c r="AC9" s="6">
        <f>'a17'!AY9</f>
        <v>0.6272688898269313</v>
      </c>
      <c r="AD9" s="6">
        <f>'a18'!AO9</f>
        <v>0.51258024938807012</v>
      </c>
      <c r="AE9" s="225">
        <f t="shared" si="8"/>
        <v>0.54125240949778541</v>
      </c>
      <c r="AF9" s="6">
        <f>'a17'!BD9</f>
        <v>0.63771633600675404</v>
      </c>
      <c r="AG9" s="6">
        <f>'a18'!AS9</f>
        <v>0.5701593751328633</v>
      </c>
      <c r="AH9" s="225">
        <f t="shared" si="9"/>
        <v>0.58704861535133601</v>
      </c>
    </row>
    <row r="10" spans="1:34" x14ac:dyDescent="0.2">
      <c r="A10" s="1">
        <v>1985</v>
      </c>
      <c r="B10" s="6">
        <f>'a17'!F10</f>
        <v>0.65558604193049119</v>
      </c>
      <c r="C10" s="6">
        <f>'a18'!E10</f>
        <v>0.64081224224534294</v>
      </c>
      <c r="D10" s="225">
        <f t="shared" si="10"/>
        <v>0.64450569216663001</v>
      </c>
      <c r="E10" s="6">
        <f>'a17'!K10</f>
        <v>0.64647530603630232</v>
      </c>
      <c r="F10" s="6">
        <f>'a18'!I10</f>
        <v>0.15671938679445813</v>
      </c>
      <c r="G10" s="225">
        <f t="shared" si="0"/>
        <v>0.27915836660491916</v>
      </c>
      <c r="H10" s="6">
        <f>'a17'!P10</f>
        <v>0.8361826368369214</v>
      </c>
      <c r="I10" s="6">
        <f>'a18'!M10</f>
        <v>0.63174717418900295</v>
      </c>
      <c r="J10" s="225">
        <f t="shared" si="1"/>
        <v>0.68285603985098253</v>
      </c>
      <c r="K10" s="6">
        <f>'a17'!U10</f>
        <v>0.63367102856338842</v>
      </c>
      <c r="L10" s="6">
        <f>'a18'!Q10</f>
        <v>0.56205092229854914</v>
      </c>
      <c r="M10" s="225">
        <f t="shared" si="2"/>
        <v>0.57995594886475899</v>
      </c>
      <c r="N10" s="6">
        <f>'a17'!Z10</f>
        <v>0.74398480371464748</v>
      </c>
      <c r="O10" s="6">
        <f>'a18'!U10</f>
        <v>0.473890478186136</v>
      </c>
      <c r="P10" s="225">
        <f t="shared" si="3"/>
        <v>0.54141405956826394</v>
      </c>
      <c r="Q10" s="6">
        <f>'a17'!AE10</f>
        <v>0.73033628816659624</v>
      </c>
      <c r="R10" s="6">
        <f>'a18'!Y10</f>
        <v>0.59375588394283385</v>
      </c>
      <c r="S10" s="225">
        <f t="shared" si="4"/>
        <v>0.62790098499877445</v>
      </c>
      <c r="T10" s="6">
        <f>'a17'!AJ10</f>
        <v>0.67750105529759386</v>
      </c>
      <c r="U10" s="6">
        <f>'a18'!AC10</f>
        <v>0.78195094841566304</v>
      </c>
      <c r="V10" s="225">
        <f t="shared" si="5"/>
        <v>0.75583847513614577</v>
      </c>
      <c r="W10" s="6">
        <f>'a17'!AO10</f>
        <v>0.67816941044041101</v>
      </c>
      <c r="X10" s="6">
        <f>'a17'!AB10</f>
        <v>0.60922330097087374</v>
      </c>
      <c r="Y10" s="225">
        <f t="shared" si="6"/>
        <v>0.62645982833825808</v>
      </c>
      <c r="Z10" s="6">
        <f>'a17'!AT10</f>
        <v>0.57063458561981162</v>
      </c>
      <c r="AA10" s="6">
        <f>'a18'!AK10</f>
        <v>0.26741343391459094</v>
      </c>
      <c r="AB10" s="225">
        <f t="shared" si="7"/>
        <v>0.34321872184089608</v>
      </c>
      <c r="AC10" s="6">
        <f>'a17'!AY10</f>
        <v>0.64471647671309984</v>
      </c>
      <c r="AD10" s="6">
        <f>'a18'!AO10</f>
        <v>0.69643258444027389</v>
      </c>
      <c r="AE10" s="225">
        <f t="shared" si="8"/>
        <v>0.68350355750848046</v>
      </c>
      <c r="AF10" s="6">
        <f>'a17'!BD10</f>
        <v>0.61428872942169699</v>
      </c>
      <c r="AG10" s="6">
        <f>'a18'!AS10</f>
        <v>0.55421578809909933</v>
      </c>
      <c r="AH10" s="225">
        <f t="shared" si="9"/>
        <v>0.56923402342974871</v>
      </c>
    </row>
    <row r="11" spans="1:34" x14ac:dyDescent="0.2">
      <c r="A11" s="1">
        <v>1986</v>
      </c>
      <c r="B11" s="6">
        <f>'a17'!F11</f>
        <v>0.64471647671309984</v>
      </c>
      <c r="C11" s="6">
        <f>'a18'!E11</f>
        <v>0.67438488122786888</v>
      </c>
      <c r="D11" s="225">
        <f t="shared" si="10"/>
        <v>0.66696778009917668</v>
      </c>
      <c r="E11" s="6">
        <f>'a17'!K11</f>
        <v>0.77230195581820738</v>
      </c>
      <c r="F11" s="6">
        <f>'a18'!I11</f>
        <v>0.2210403721992433</v>
      </c>
      <c r="G11" s="225">
        <f t="shared" si="0"/>
        <v>0.35885576810398434</v>
      </c>
      <c r="H11" s="6">
        <f>'a17'!P11</f>
        <v>0.82126776417616432</v>
      </c>
      <c r="I11" s="6">
        <f>'a18'!M11</f>
        <v>0.69242391112892743</v>
      </c>
      <c r="J11" s="225">
        <f t="shared" si="1"/>
        <v>0.72463487439073659</v>
      </c>
      <c r="K11" s="6">
        <f>'a17'!U11</f>
        <v>0.6777472914028424</v>
      </c>
      <c r="L11" s="6">
        <f>'a18'!Q11</f>
        <v>0.53295767205408062</v>
      </c>
      <c r="M11" s="225">
        <f t="shared" si="2"/>
        <v>0.56915507689127109</v>
      </c>
      <c r="N11" s="6">
        <f>'a17'!Z11</f>
        <v>0.76952300548754748</v>
      </c>
      <c r="O11" s="6">
        <f>'a18'!U11</f>
        <v>0.51136549989978308</v>
      </c>
      <c r="P11" s="225">
        <f t="shared" si="3"/>
        <v>0.57590487629672427</v>
      </c>
      <c r="Q11" s="6">
        <f>'a17'!AE11</f>
        <v>0.6843253130716197</v>
      </c>
      <c r="R11" s="6">
        <f>'a18'!Y11</f>
        <v>0.60277539889336329</v>
      </c>
      <c r="S11" s="225">
        <f t="shared" si="4"/>
        <v>0.62316287743792742</v>
      </c>
      <c r="T11" s="6">
        <f>'a17'!AJ11</f>
        <v>0.67067679752356835</v>
      </c>
      <c r="U11" s="6">
        <f>'a18'!AC11</f>
        <v>0.82398128071038557</v>
      </c>
      <c r="V11" s="225">
        <f t="shared" si="5"/>
        <v>0.78565515991368129</v>
      </c>
      <c r="W11" s="6">
        <f>'a17'!AO11</f>
        <v>0.69712959054453361</v>
      </c>
      <c r="X11" s="6">
        <f>'a17'!AB11</f>
        <v>0.56067961165048574</v>
      </c>
      <c r="Y11" s="225">
        <f t="shared" si="6"/>
        <v>0.59479210637399771</v>
      </c>
      <c r="Z11" s="6">
        <f>'a17'!AT11</f>
        <v>0.56447868298860293</v>
      </c>
      <c r="AA11" s="6">
        <f>'a18'!AK11</f>
        <v>0.22459351445248213</v>
      </c>
      <c r="AB11" s="225">
        <f t="shared" si="7"/>
        <v>0.30956480658651231</v>
      </c>
      <c r="AC11" s="6">
        <f>'a17'!AY11</f>
        <v>0.64067116926973422</v>
      </c>
      <c r="AD11" s="6">
        <f>'a18'!AO11</f>
        <v>0.70554320560242467</v>
      </c>
      <c r="AE11" s="225">
        <f t="shared" si="8"/>
        <v>0.68932519651925217</v>
      </c>
      <c r="AF11" s="6">
        <f>'a17'!BD11</f>
        <v>0.62044463205290568</v>
      </c>
      <c r="AG11" s="6">
        <f>'a18'!AS11</f>
        <v>0.665456472488961</v>
      </c>
      <c r="AH11" s="225">
        <f t="shared" si="9"/>
        <v>0.65420351237994712</v>
      </c>
    </row>
    <row r="12" spans="1:34" x14ac:dyDescent="0.2">
      <c r="A12" s="1">
        <v>1987</v>
      </c>
      <c r="B12" s="6">
        <f>'a17'!F12</f>
        <v>0.62424370339102309</v>
      </c>
      <c r="C12" s="6">
        <f>'a18'!E12</f>
        <v>0.69286425781843153</v>
      </c>
      <c r="D12" s="225">
        <f t="shared" si="10"/>
        <v>0.67570911921157939</v>
      </c>
      <c r="E12" s="6">
        <f>'a17'!K12</f>
        <v>0.72182355424229627</v>
      </c>
      <c r="F12" s="6">
        <f>'a18'!I12</f>
        <v>0.24211627582101877</v>
      </c>
      <c r="G12" s="225">
        <f t="shared" si="0"/>
        <v>0.36204309542633817</v>
      </c>
      <c r="H12" s="6">
        <f>'a17'!P12</f>
        <v>0.78697059237371603</v>
      </c>
      <c r="I12" s="6">
        <f>'a18'!M12</f>
        <v>0.65543478921059506</v>
      </c>
      <c r="J12" s="225">
        <f t="shared" si="1"/>
        <v>0.68831874000137527</v>
      </c>
      <c r="K12" s="6">
        <f>'a17'!U12</f>
        <v>0.71753201069368222</v>
      </c>
      <c r="L12" s="6">
        <f>'a18'!Q12</f>
        <v>0.57307477390475159</v>
      </c>
      <c r="M12" s="225">
        <f t="shared" si="2"/>
        <v>0.60918908310198427</v>
      </c>
      <c r="N12" s="6">
        <f>'a17'!Z12</f>
        <v>0.76632193611931898</v>
      </c>
      <c r="O12" s="6">
        <f>'a18'!U12</f>
        <v>0.46283625784272653</v>
      </c>
      <c r="P12" s="225">
        <f t="shared" si="3"/>
        <v>0.53870767741187464</v>
      </c>
      <c r="Q12" s="6">
        <f>'a17'!AE12</f>
        <v>0.63317855635289166</v>
      </c>
      <c r="R12" s="6">
        <f>'a18'!Y12</f>
        <v>0.59589687991593931</v>
      </c>
      <c r="S12" s="225">
        <f t="shared" si="4"/>
        <v>0.6052172990251774</v>
      </c>
      <c r="T12" s="6">
        <f>'a17'!AJ12</f>
        <v>0.6506261432390601</v>
      </c>
      <c r="U12" s="6">
        <f>'a18'!AC12</f>
        <v>0.87840205778563329</v>
      </c>
      <c r="V12" s="225">
        <f t="shared" si="5"/>
        <v>0.82145807914898994</v>
      </c>
      <c r="W12" s="6">
        <f>'a17'!AO12</f>
        <v>0.71904460391163638</v>
      </c>
      <c r="X12" s="6">
        <f>'a17'!AB12</f>
        <v>0.55258899676375439</v>
      </c>
      <c r="Y12" s="225">
        <f t="shared" si="6"/>
        <v>0.59420289855072495</v>
      </c>
      <c r="Z12" s="6">
        <f>'a17'!AT12</f>
        <v>0.6587871112987197</v>
      </c>
      <c r="AA12" s="6">
        <f>'a18'!AK12</f>
        <v>0.47537854630928739</v>
      </c>
      <c r="AB12" s="225">
        <f t="shared" si="7"/>
        <v>0.52123068755664548</v>
      </c>
      <c r="AC12" s="6">
        <f>'a17'!AY12</f>
        <v>0.61446461235401728</v>
      </c>
      <c r="AD12" s="6">
        <f>'a18'!AO12</f>
        <v>0.61102051104510979</v>
      </c>
      <c r="AE12" s="225">
        <f t="shared" si="8"/>
        <v>0.61188153637233667</v>
      </c>
      <c r="AF12" s="6">
        <f>'a17'!BD12</f>
        <v>0.612107781060926</v>
      </c>
      <c r="AG12" s="6">
        <f>'a18'!AS12</f>
        <v>0.66357361078211652</v>
      </c>
      <c r="AH12" s="225">
        <f t="shared" si="9"/>
        <v>0.65070715335181895</v>
      </c>
    </row>
    <row r="13" spans="1:34" x14ac:dyDescent="0.2">
      <c r="A13" s="1">
        <v>1988</v>
      </c>
      <c r="B13" s="6">
        <f>'a17'!F13</f>
        <v>0.62635429857886604</v>
      </c>
      <c r="C13" s="6">
        <f>'a18'!E13</f>
        <v>0.72221564232916069</v>
      </c>
      <c r="D13" s="225">
        <f t="shared" si="10"/>
        <v>0.69825030639158703</v>
      </c>
      <c r="E13" s="6">
        <f>'a17'!K13</f>
        <v>0.7546081328267904</v>
      </c>
      <c r="F13" s="6">
        <f>'a18'!I13</f>
        <v>0.38248057919255635</v>
      </c>
      <c r="G13" s="225">
        <f t="shared" si="0"/>
        <v>0.47551246760111487</v>
      </c>
      <c r="H13" s="6">
        <f>'a17'!P13</f>
        <v>0.78588011819333059</v>
      </c>
      <c r="I13" s="6">
        <f>'a18'!M13</f>
        <v>0.67839355453921513</v>
      </c>
      <c r="J13" s="225">
        <f t="shared" si="1"/>
        <v>0.70526519545274402</v>
      </c>
      <c r="K13" s="6">
        <f>'a17'!U13</f>
        <v>0.7454270437596735</v>
      </c>
      <c r="L13" s="6">
        <f>'a18'!Q13</f>
        <v>0.63607471924102454</v>
      </c>
      <c r="M13" s="225">
        <f t="shared" si="2"/>
        <v>0.66341280037068673</v>
      </c>
      <c r="N13" s="6">
        <f>'a17'!Z13</f>
        <v>0.74584916279724212</v>
      </c>
      <c r="O13" s="6">
        <f>'a18'!U13</f>
        <v>0.53716374215727358</v>
      </c>
      <c r="P13" s="225">
        <f t="shared" si="3"/>
        <v>0.58933509731726574</v>
      </c>
      <c r="Q13" s="6">
        <f>'a17'!AE13</f>
        <v>0.71517517940059094</v>
      </c>
      <c r="R13" s="6">
        <f>'a18'!Y13</f>
        <v>0.64000747070935304</v>
      </c>
      <c r="S13" s="225">
        <f t="shared" si="4"/>
        <v>0.65879939788216246</v>
      </c>
      <c r="T13" s="6">
        <f>'a17'!AJ13</f>
        <v>0.61481637821865753</v>
      </c>
      <c r="U13" s="6">
        <f>'a18'!AC13</f>
        <v>0.86611790358533314</v>
      </c>
      <c r="V13" s="225">
        <f t="shared" si="5"/>
        <v>0.80329252224366421</v>
      </c>
      <c r="W13" s="6">
        <f>'a17'!AO13</f>
        <v>0.69199380892078222</v>
      </c>
      <c r="X13" s="6">
        <f>'a17'!AB13</f>
        <v>0.66585760517799342</v>
      </c>
      <c r="Y13" s="225">
        <f t="shared" si="6"/>
        <v>0.67239165611369067</v>
      </c>
      <c r="Z13" s="6">
        <f>'a17'!AT13</f>
        <v>0.63089207823272841</v>
      </c>
      <c r="AA13" s="6">
        <f>'a18'!AK13</f>
        <v>0.37440249509544876</v>
      </c>
      <c r="AB13" s="225">
        <f t="shared" si="7"/>
        <v>0.43852489087976865</v>
      </c>
      <c r="AC13" s="6">
        <f>'a17'!AY13</f>
        <v>0.64000281412691729</v>
      </c>
      <c r="AD13" s="6">
        <f>'a18'!AO13</f>
        <v>0.70704645809417954</v>
      </c>
      <c r="AE13" s="225">
        <f t="shared" si="8"/>
        <v>0.69028554710236401</v>
      </c>
      <c r="AF13" s="6">
        <f>'a17'!BD13</f>
        <v>0.6506261432390601</v>
      </c>
      <c r="AG13" s="6">
        <f>'a18'!AS13</f>
        <v>0.76007027325789744</v>
      </c>
      <c r="AH13" s="225">
        <f t="shared" si="9"/>
        <v>0.73270924075318811</v>
      </c>
    </row>
    <row r="14" spans="1:34" x14ac:dyDescent="0.2">
      <c r="A14" s="1">
        <v>1989</v>
      </c>
      <c r="B14" s="6">
        <f>'a17'!F14</f>
        <v>0.58329815674686925</v>
      </c>
      <c r="C14" s="6">
        <f>'a18'!E14</f>
        <v>0.73834144178616767</v>
      </c>
      <c r="D14" s="225">
        <f t="shared" si="10"/>
        <v>0.69958062052634307</v>
      </c>
      <c r="E14" s="6">
        <f>'a17'!K14</f>
        <v>0.77525678908118745</v>
      </c>
      <c r="F14" s="6">
        <f>'a18'!I14</f>
        <v>0.47481672467095482</v>
      </c>
      <c r="G14" s="225">
        <f t="shared" si="0"/>
        <v>0.54992674077351289</v>
      </c>
      <c r="H14" s="6">
        <f>'a17'!P14</f>
        <v>0.7515829463908823</v>
      </c>
      <c r="I14" s="6">
        <f>'a18'!M14</f>
        <v>0.68504430798758531</v>
      </c>
      <c r="J14" s="225">
        <f t="shared" si="1"/>
        <v>0.70167896758840964</v>
      </c>
      <c r="K14" s="6">
        <f>'a17'!U14</f>
        <v>0.70219501899535663</v>
      </c>
      <c r="L14" s="6">
        <f>'a18'!Q14</f>
        <v>0.63279489562265034</v>
      </c>
      <c r="M14" s="225">
        <f t="shared" si="2"/>
        <v>0.65014492646582689</v>
      </c>
      <c r="N14" s="6">
        <f>'a17'!Z14</f>
        <v>0.74947235120303923</v>
      </c>
      <c r="O14" s="6">
        <f>'a18'!U14</f>
        <v>0.55685786823612304</v>
      </c>
      <c r="P14" s="225">
        <f t="shared" si="3"/>
        <v>0.60501148897785217</v>
      </c>
      <c r="Q14" s="6">
        <f>'a17'!AE14</f>
        <v>0.69470240607851408</v>
      </c>
      <c r="R14" s="6">
        <f>'a18'!Y14</f>
        <v>0.670209179861883</v>
      </c>
      <c r="S14" s="225">
        <f t="shared" si="4"/>
        <v>0.67633248641604071</v>
      </c>
      <c r="T14" s="6">
        <f>'a17'!AJ14</f>
        <v>0.53746306458421267</v>
      </c>
      <c r="U14" s="6">
        <f>'a18'!AC14</f>
        <v>0.90212004154443259</v>
      </c>
      <c r="V14" s="225">
        <f t="shared" si="5"/>
        <v>0.8109557973043775</v>
      </c>
      <c r="W14" s="6">
        <f>'a17'!AO14</f>
        <v>0.65467145068242572</v>
      </c>
      <c r="X14" s="6">
        <f>'a17'!AB14</f>
        <v>0.69012944983818769</v>
      </c>
      <c r="Y14" s="225">
        <f t="shared" si="6"/>
        <v>0.68126495004924714</v>
      </c>
      <c r="Z14" s="6">
        <f>'a17'!AT14</f>
        <v>0.67092303362881678</v>
      </c>
      <c r="AA14" s="6">
        <f>'a18'!AK14</f>
        <v>0.37642201611972576</v>
      </c>
      <c r="AB14" s="225">
        <f t="shared" si="7"/>
        <v>0.4500472704969985</v>
      </c>
      <c r="AC14" s="6">
        <f>'a17'!AY14</f>
        <v>0.62913324890952604</v>
      </c>
      <c r="AD14" s="6">
        <f>'a18'!AO14</f>
        <v>0.59803787588904489</v>
      </c>
      <c r="AE14" s="225">
        <f t="shared" si="8"/>
        <v>0.60581171914416521</v>
      </c>
      <c r="AF14" s="6">
        <f>'a17'!BD14</f>
        <v>0.63866610384128319</v>
      </c>
      <c r="AG14" s="6">
        <f>'a18'!AS14</f>
        <v>0.73597268028400853</v>
      </c>
      <c r="AH14" s="225">
        <f t="shared" si="9"/>
        <v>0.71164603617332722</v>
      </c>
    </row>
    <row r="15" spans="1:34" x14ac:dyDescent="0.2">
      <c r="A15" s="1">
        <v>1990</v>
      </c>
      <c r="B15" s="6">
        <f>'a17'!F15</f>
        <v>0.63191219924018593</v>
      </c>
      <c r="C15" s="6">
        <f>'a18'!E15</f>
        <v>0.66987512375260427</v>
      </c>
      <c r="D15" s="225">
        <f t="shared" si="10"/>
        <v>0.66038439262449966</v>
      </c>
      <c r="E15" s="6">
        <f>'a17'!K15</f>
        <v>0.73673842690305325</v>
      </c>
      <c r="F15" s="6">
        <f>'a18'!I15</f>
        <v>0.35022898027854216</v>
      </c>
      <c r="G15" s="225">
        <f t="shared" si="0"/>
        <v>0.44685634193466994</v>
      </c>
      <c r="H15" s="6">
        <f>'a17'!P15</f>
        <v>0.79995075277895034</v>
      </c>
      <c r="I15" s="6">
        <f>'a18'!M15</f>
        <v>0.72945858615307058</v>
      </c>
      <c r="J15" s="225">
        <f t="shared" si="1"/>
        <v>0.74708162780954046</v>
      </c>
      <c r="K15" s="6">
        <f>'a17'!U15</f>
        <v>0.74736175601519628</v>
      </c>
      <c r="L15" s="6">
        <f>'a18'!Q15</f>
        <v>0.64614195562520127</v>
      </c>
      <c r="M15" s="225">
        <f t="shared" si="2"/>
        <v>0.67144690572270005</v>
      </c>
      <c r="N15" s="6">
        <f>'a17'!Z15</f>
        <v>0.75503025186435901</v>
      </c>
      <c r="O15" s="6">
        <f>'a18'!U15</f>
        <v>0.54669952564032487</v>
      </c>
      <c r="P15" s="225">
        <f t="shared" si="3"/>
        <v>0.59878220719633335</v>
      </c>
      <c r="Q15" s="6">
        <f>'a17'!AE15</f>
        <v>0.74416068664696766</v>
      </c>
      <c r="R15" s="6">
        <f>'a18'!Y15</f>
        <v>0.62764739466603503</v>
      </c>
      <c r="S15" s="225">
        <f t="shared" si="4"/>
        <v>0.65677571766126819</v>
      </c>
      <c r="T15" s="6">
        <f>'a17'!AJ15</f>
        <v>0.62719853665400294</v>
      </c>
      <c r="U15" s="6">
        <f>'a18'!AC15</f>
        <v>0.8156450623470175</v>
      </c>
      <c r="V15" s="225">
        <f t="shared" si="5"/>
        <v>0.76853343092376392</v>
      </c>
      <c r="W15" s="6">
        <f>'a17'!AO15</f>
        <v>0.72182355424229627</v>
      </c>
      <c r="X15" s="6">
        <f>'a17'!AB15</f>
        <v>0.66585760517799342</v>
      </c>
      <c r="Y15" s="225">
        <f t="shared" si="6"/>
        <v>0.6798490924440691</v>
      </c>
      <c r="Z15" s="6">
        <f>'a17'!AT15</f>
        <v>0.60535387645982852</v>
      </c>
      <c r="AA15" s="6">
        <f>'a18'!AK15</f>
        <v>0.22459351445248213</v>
      </c>
      <c r="AB15" s="225">
        <f t="shared" si="7"/>
        <v>0.31978360495431873</v>
      </c>
      <c r="AC15" s="6">
        <f>'a17'!AY15</f>
        <v>0.63064584212748009</v>
      </c>
      <c r="AD15" s="6">
        <f>'a18'!AO15</f>
        <v>0.67432414375345451</v>
      </c>
      <c r="AE15" s="225">
        <f t="shared" si="8"/>
        <v>0.66340456834696093</v>
      </c>
      <c r="AF15" s="6">
        <f>'a17'!BD15</f>
        <v>0.59761502743773764</v>
      </c>
      <c r="AG15" s="6">
        <f>'a18'!AS15</f>
        <v>0.58163875779717344</v>
      </c>
      <c r="AH15" s="225">
        <f t="shared" si="9"/>
        <v>0.58563282520731452</v>
      </c>
    </row>
    <row r="16" spans="1:34" x14ac:dyDescent="0.2">
      <c r="A16" s="1">
        <v>1991</v>
      </c>
      <c r="B16" s="6">
        <f>'a17'!F16</f>
        <v>0.61488673139158589</v>
      </c>
      <c r="C16" s="6">
        <f>'a18'!E16</f>
        <v>0.68064084109254575</v>
      </c>
      <c r="D16" s="225">
        <f t="shared" si="10"/>
        <v>0.66420231366730575</v>
      </c>
      <c r="E16" s="6">
        <f>'a17'!K16</f>
        <v>0.72418038553538777</v>
      </c>
      <c r="F16" s="6">
        <f>'a18'!I16</f>
        <v>0.36261942505906719</v>
      </c>
      <c r="G16" s="225">
        <f t="shared" si="0"/>
        <v>0.45300966517814734</v>
      </c>
      <c r="H16" s="6">
        <f>'a17'!P16</f>
        <v>0.79548332629801599</v>
      </c>
      <c r="I16" s="6">
        <f>'a18'!M16</f>
        <v>0.67083173897463</v>
      </c>
      <c r="J16" s="225">
        <f t="shared" si="1"/>
        <v>0.7019946358054765</v>
      </c>
      <c r="K16" s="6">
        <f>'a17'!U16</f>
        <v>0.73969326016603343</v>
      </c>
      <c r="L16" s="6">
        <f>'a18'!Q16</f>
        <v>0.61288818838335068</v>
      </c>
      <c r="M16" s="225">
        <f t="shared" si="2"/>
        <v>0.64458945632902143</v>
      </c>
      <c r="N16" s="6">
        <f>'a17'!Z16</f>
        <v>0.74929646827071905</v>
      </c>
      <c r="O16" s="6">
        <f>'a18'!U16</f>
        <v>0.54896199656225886</v>
      </c>
      <c r="P16" s="225">
        <f t="shared" si="3"/>
        <v>0.59904561448937388</v>
      </c>
      <c r="Q16" s="6">
        <f>'a17'!AE16</f>
        <v>0.69688335443928517</v>
      </c>
      <c r="R16" s="6">
        <f>'a18'!Y16</f>
        <v>0.59809861336345926</v>
      </c>
      <c r="S16" s="225">
        <f t="shared" si="4"/>
        <v>0.62279479863241571</v>
      </c>
      <c r="T16" s="6">
        <f>'a17'!AJ16</f>
        <v>0.59719290840016903</v>
      </c>
      <c r="U16" s="6">
        <f>'a18'!AC16</f>
        <v>0.80252576787352037</v>
      </c>
      <c r="V16" s="225">
        <f t="shared" si="5"/>
        <v>0.75119255300518251</v>
      </c>
      <c r="W16" s="6">
        <f>'a17'!AO16</f>
        <v>0.67859152947797963</v>
      </c>
      <c r="X16" s="6">
        <f>'a17'!AB16</f>
        <v>0.59304207119741092</v>
      </c>
      <c r="Y16" s="225">
        <f t="shared" si="6"/>
        <v>0.61442943576755304</v>
      </c>
      <c r="Z16" s="6">
        <f>'a17'!AT16</f>
        <v>0.64580695089348539</v>
      </c>
      <c r="AA16" s="6">
        <f>'a18'!AK16</f>
        <v>0.30171492259008886</v>
      </c>
      <c r="AB16" s="225">
        <f t="shared" si="7"/>
        <v>0.38773792966593801</v>
      </c>
      <c r="AC16" s="6">
        <f>'a17'!AY16</f>
        <v>0.57485577599549753</v>
      </c>
      <c r="AD16" s="6">
        <f>'a18'!AO16</f>
        <v>0.68641090116190784</v>
      </c>
      <c r="AE16" s="225">
        <f t="shared" si="8"/>
        <v>0.65852211987030529</v>
      </c>
      <c r="AF16" s="6">
        <f>'a17'!BD16</f>
        <v>0.63680174475868867</v>
      </c>
      <c r="AG16" s="6">
        <f>'a18'!AS16</f>
        <v>0.73282951598306656</v>
      </c>
      <c r="AH16" s="225">
        <f t="shared" si="9"/>
        <v>0.70882257317697206</v>
      </c>
    </row>
    <row r="17" spans="1:34" x14ac:dyDescent="0.2">
      <c r="A17" s="1">
        <v>1992</v>
      </c>
      <c r="B17" s="6">
        <f>'a17'!F17</f>
        <v>0.61530885042915451</v>
      </c>
      <c r="C17" s="6">
        <f>'a18'!E17</f>
        <v>0.66715712177256248</v>
      </c>
      <c r="D17" s="225">
        <f t="shared" si="10"/>
        <v>0.65419505393671051</v>
      </c>
      <c r="E17" s="6">
        <f>'a17'!K17</f>
        <v>0.67925988462079656</v>
      </c>
      <c r="F17" s="6">
        <f>'a18'!I17</f>
        <v>0.23722690913066441</v>
      </c>
      <c r="G17" s="225">
        <f t="shared" si="0"/>
        <v>0.34773515300319746</v>
      </c>
      <c r="H17" s="6">
        <f>'a17'!P17</f>
        <v>0.8052624173350218</v>
      </c>
      <c r="I17" s="6">
        <f>'a18'!M17</f>
        <v>0.71428940191808965</v>
      </c>
      <c r="J17" s="225">
        <f t="shared" si="1"/>
        <v>0.73703265577232258</v>
      </c>
      <c r="K17" s="6">
        <f>'a17'!U17</f>
        <v>0.72224567327986489</v>
      </c>
      <c r="L17" s="6">
        <f>'a18'!Q17</f>
        <v>0.64614195562520127</v>
      </c>
      <c r="M17" s="225">
        <f t="shared" si="2"/>
        <v>0.66516788503886715</v>
      </c>
      <c r="N17" s="6">
        <f>'a17'!Z17</f>
        <v>0.74205009145912482</v>
      </c>
      <c r="O17" s="6">
        <f>'a18'!U17</f>
        <v>0.57442618271047052</v>
      </c>
      <c r="P17" s="225">
        <f t="shared" si="3"/>
        <v>0.61633215989763412</v>
      </c>
      <c r="Q17" s="6">
        <f>'a17'!AE17</f>
        <v>0.7292458139862108</v>
      </c>
      <c r="R17" s="6">
        <f>'a18'!Y17</f>
        <v>0.64611158688799408</v>
      </c>
      <c r="S17" s="225">
        <f t="shared" si="4"/>
        <v>0.66689514366254832</v>
      </c>
      <c r="T17" s="6">
        <f>'a17'!AJ17</f>
        <v>0.61699732657942885</v>
      </c>
      <c r="U17" s="6">
        <f>'a18'!AC17</f>
        <v>0.7725062711442332</v>
      </c>
      <c r="V17" s="225">
        <f t="shared" si="5"/>
        <v>0.73362903500303212</v>
      </c>
      <c r="W17" s="6">
        <f>'a17'!AO17</f>
        <v>0.68179259884620813</v>
      </c>
      <c r="X17" s="6">
        <f>'a17'!AB17</f>
        <v>0.65776699029126207</v>
      </c>
      <c r="Y17" s="225">
        <f t="shared" si="6"/>
        <v>0.66377339242999867</v>
      </c>
      <c r="Z17" s="6">
        <f>'a17'!AT17</f>
        <v>0.6081328267904883</v>
      </c>
      <c r="AA17" s="6">
        <f>'a18'!AK17</f>
        <v>0.34871054341818364</v>
      </c>
      <c r="AB17" s="225">
        <f t="shared" si="7"/>
        <v>0.41356611426125978</v>
      </c>
      <c r="AC17" s="6">
        <f>'a17'!AY17</f>
        <v>0.51948782890108358</v>
      </c>
      <c r="AD17" s="6">
        <f>'a18'!AO17</f>
        <v>0.54847609676694442</v>
      </c>
      <c r="AE17" s="225">
        <f t="shared" si="8"/>
        <v>0.54122902980047916</v>
      </c>
      <c r="AF17" s="6">
        <f>'a17'!BD17</f>
        <v>0.57014211340931487</v>
      </c>
      <c r="AG17" s="6">
        <f>'a18'!AS17</f>
        <v>0.68344994928420888</v>
      </c>
      <c r="AH17" s="225">
        <f t="shared" si="9"/>
        <v>0.65512299031548538</v>
      </c>
    </row>
    <row r="18" spans="1:34" x14ac:dyDescent="0.2">
      <c r="A18" s="1">
        <v>1993</v>
      </c>
      <c r="B18" s="6">
        <f>'a17'!F18</f>
        <v>0.59441395806950914</v>
      </c>
      <c r="C18" s="6">
        <f>'a18'!E18</f>
        <v>0.68615276689564686</v>
      </c>
      <c r="D18" s="225">
        <f t="shared" si="10"/>
        <v>0.66321806468911237</v>
      </c>
      <c r="E18" s="6">
        <f>'a17'!K18</f>
        <v>0.76867876741241026</v>
      </c>
      <c r="F18" s="6">
        <f>'a18'!I18</f>
        <v>0.38937428253858342</v>
      </c>
      <c r="G18" s="225">
        <f t="shared" si="0"/>
        <v>0.48420040375704015</v>
      </c>
      <c r="H18" s="6">
        <f>'a17'!P18</f>
        <v>0.86509779091037009</v>
      </c>
      <c r="I18" s="6">
        <f>'a18'!M18</f>
        <v>0.82997910630880156</v>
      </c>
      <c r="J18" s="225">
        <f t="shared" si="1"/>
        <v>0.83875877745919369</v>
      </c>
      <c r="K18" s="6">
        <f>'a17'!U18</f>
        <v>0.71626565358097638</v>
      </c>
      <c r="L18" s="6">
        <f>'a18'!Q18</f>
        <v>0.60022442496796102</v>
      </c>
      <c r="M18" s="225">
        <f t="shared" si="2"/>
        <v>0.62923473212121483</v>
      </c>
      <c r="N18" s="6">
        <f>'a17'!Z18</f>
        <v>0.7454270437596735</v>
      </c>
      <c r="O18" s="6">
        <f>'a18'!U18</f>
        <v>0.54795982823442257</v>
      </c>
      <c r="P18" s="225">
        <f t="shared" si="3"/>
        <v>0.59732663211573533</v>
      </c>
      <c r="Q18" s="6">
        <f>'a17'!AE18</f>
        <v>0.67683270015477692</v>
      </c>
      <c r="R18" s="6">
        <f>'a18'!Y18</f>
        <v>0.57386436107213801</v>
      </c>
      <c r="S18" s="225">
        <f t="shared" si="4"/>
        <v>0.59960644584279776</v>
      </c>
      <c r="T18" s="6">
        <f>'a17'!AJ18</f>
        <v>0.58632334318277768</v>
      </c>
      <c r="U18" s="6">
        <f>'a18'!AC18</f>
        <v>0.81890970159678822</v>
      </c>
      <c r="V18" s="225">
        <f t="shared" si="5"/>
        <v>0.76076311199328561</v>
      </c>
      <c r="W18" s="6">
        <f>'a17'!AO18</f>
        <v>0.70944139580695076</v>
      </c>
      <c r="X18" s="6">
        <f>'a17'!AB18</f>
        <v>0.62540453074433655</v>
      </c>
      <c r="Y18" s="225">
        <f t="shared" si="6"/>
        <v>0.6464137470099901</v>
      </c>
      <c r="Z18" s="6">
        <f>'a17'!AT18</f>
        <v>0.63258055438300276</v>
      </c>
      <c r="AA18" s="6">
        <f>'a18'!AK18</f>
        <v>0.43700764684802879</v>
      </c>
      <c r="AB18" s="225">
        <f t="shared" si="7"/>
        <v>0.48590087373177226</v>
      </c>
      <c r="AC18" s="6">
        <f>'a17'!AY18</f>
        <v>0.52877444772759263</v>
      </c>
      <c r="AD18" s="6">
        <f>'a18'!AO18</f>
        <v>0.69752585897973207</v>
      </c>
      <c r="AE18" s="225">
        <f t="shared" si="8"/>
        <v>0.65533800616669724</v>
      </c>
      <c r="AF18" s="6">
        <f>'a17'!BD18</f>
        <v>0.59247924581398625</v>
      </c>
      <c r="AG18" s="6">
        <f>'a18'!AS18</f>
        <v>0.69872542409941529</v>
      </c>
      <c r="AH18" s="225">
        <f t="shared" si="9"/>
        <v>0.67216387952805801</v>
      </c>
    </row>
    <row r="19" spans="1:34" x14ac:dyDescent="0.2">
      <c r="A19" s="1">
        <v>1994</v>
      </c>
      <c r="B19" s="6">
        <f>'a17'!F19</f>
        <v>0.56862952019136082</v>
      </c>
      <c r="C19" s="6">
        <f>'a18'!E19</f>
        <v>0.66894887726778551</v>
      </c>
      <c r="D19" s="225">
        <f t="shared" si="10"/>
        <v>0.64386903799867934</v>
      </c>
      <c r="E19" s="6">
        <f>'a17'!K19</f>
        <v>0.68365695792880254</v>
      </c>
      <c r="F19" s="6">
        <f>'a18'!I19</f>
        <v>0.38029403011364005</v>
      </c>
      <c r="G19" s="225">
        <f t="shared" si="0"/>
        <v>0.45613476206743064</v>
      </c>
      <c r="H19" s="6">
        <f>'a17'!P19</f>
        <v>0.77898550724637683</v>
      </c>
      <c r="I19" s="6">
        <f>'a18'!M19</f>
        <v>0.86848666508749239</v>
      </c>
      <c r="J19" s="225">
        <f t="shared" si="1"/>
        <v>0.8461113756272135</v>
      </c>
      <c r="K19" s="6">
        <f>'a17'!U19</f>
        <v>0.63082172505980005</v>
      </c>
      <c r="L19" s="6">
        <f>'a18'!Q19</f>
        <v>0.54896199656225886</v>
      </c>
      <c r="M19" s="225">
        <f t="shared" si="2"/>
        <v>0.56942692868664424</v>
      </c>
      <c r="N19" s="6">
        <f>'a17'!Z19</f>
        <v>0.67043056141831991</v>
      </c>
      <c r="O19" s="6">
        <f>'a18'!U19</f>
        <v>0.46490133197281391</v>
      </c>
      <c r="P19" s="225">
        <f t="shared" si="3"/>
        <v>0.51628363933419041</v>
      </c>
      <c r="Q19" s="6">
        <f>'a17'!AE19</f>
        <v>0.62804277472914016</v>
      </c>
      <c r="R19" s="6">
        <f>'a18'!Y19</f>
        <v>0.58027216462285069</v>
      </c>
      <c r="S19" s="225">
        <f t="shared" si="4"/>
        <v>0.59221481714942303</v>
      </c>
      <c r="T19" s="6">
        <f>'a17'!AJ19</f>
        <v>0.56416209371042647</v>
      </c>
      <c r="U19" s="6">
        <f>'a18'!AC19</f>
        <v>0.78263424500282441</v>
      </c>
      <c r="V19" s="225">
        <f t="shared" si="5"/>
        <v>0.72801620717972493</v>
      </c>
      <c r="W19" s="6">
        <f>'a17'!AO19</f>
        <v>0.64809342901364864</v>
      </c>
      <c r="X19" s="6">
        <f>'a17'!AB19</f>
        <v>0.59304207119741092</v>
      </c>
      <c r="Y19" s="225">
        <f t="shared" si="6"/>
        <v>0.60680491065147035</v>
      </c>
      <c r="Z19" s="6">
        <f>'a17'!AT19</f>
        <v>0.6214647530603632</v>
      </c>
      <c r="AA19" s="6">
        <f>'a18'!AK19</f>
        <v>0.44188182916977953</v>
      </c>
      <c r="AB19" s="225">
        <f t="shared" si="7"/>
        <v>0.48677756014242546</v>
      </c>
      <c r="AC19" s="6">
        <f>'a17'!AY19</f>
        <v>0.51748276347263278</v>
      </c>
      <c r="AD19" s="6">
        <f>'a18'!AO19</f>
        <v>0.67790765474390047</v>
      </c>
      <c r="AE19" s="225">
        <f t="shared" si="8"/>
        <v>0.63780143192608363</v>
      </c>
      <c r="AF19" s="6">
        <f>'a17'!BD19</f>
        <v>0.59012241452089498</v>
      </c>
      <c r="AG19" s="6">
        <f>'a18'!AS19</f>
        <v>0.6759792399312452</v>
      </c>
      <c r="AH19" s="225">
        <f t="shared" si="9"/>
        <v>0.65451503357865759</v>
      </c>
    </row>
    <row r="20" spans="1:34" x14ac:dyDescent="0.2">
      <c r="A20" s="1">
        <v>1995</v>
      </c>
      <c r="B20" s="6">
        <f>'a17'!F20</f>
        <v>0.60721823554242316</v>
      </c>
      <c r="C20" s="6">
        <f>'a18'!E20</f>
        <v>0.65367340245257921</v>
      </c>
      <c r="D20" s="225">
        <f t="shared" si="10"/>
        <v>0.64205961072504025</v>
      </c>
      <c r="E20" s="6">
        <f>'a17'!K20</f>
        <v>0.69392852117630521</v>
      </c>
      <c r="F20" s="6">
        <f>'a18'!I20</f>
        <v>0.30212490054238578</v>
      </c>
      <c r="G20" s="225">
        <f t="shared" si="0"/>
        <v>0.40007580570086565</v>
      </c>
      <c r="H20" s="6">
        <f>'a17'!P20</f>
        <v>0.84167018432531304</v>
      </c>
      <c r="I20" s="6">
        <f>'a18'!M20</f>
        <v>0.74982082445047771</v>
      </c>
      <c r="J20" s="225">
        <f t="shared" si="1"/>
        <v>0.77278316441918649</v>
      </c>
      <c r="K20" s="6">
        <f>'a17'!U20</f>
        <v>0.7356479527226677</v>
      </c>
      <c r="L20" s="6">
        <f>'a18'!Q20</f>
        <v>0.55928736721269678</v>
      </c>
      <c r="M20" s="225">
        <f t="shared" si="2"/>
        <v>0.60337751359018954</v>
      </c>
      <c r="N20" s="6">
        <f>'a17'!Z20</f>
        <v>0.74205009145912482</v>
      </c>
      <c r="O20" s="6">
        <f>'a18'!U20</f>
        <v>0.514220161197257</v>
      </c>
      <c r="P20" s="225">
        <f t="shared" si="3"/>
        <v>0.57117764376272395</v>
      </c>
      <c r="Q20" s="6">
        <f>'a17'!AE20</f>
        <v>0.67429998592936535</v>
      </c>
      <c r="R20" s="6">
        <f>'a18'!Y20</f>
        <v>0.51895768420157573</v>
      </c>
      <c r="S20" s="225">
        <f t="shared" si="4"/>
        <v>0.55779325963352311</v>
      </c>
      <c r="T20" s="6">
        <f>'a17'!AJ20</f>
        <v>0.59592655128746319</v>
      </c>
      <c r="U20" s="6">
        <f>'a18'!AC20</f>
        <v>0.79072751346853509</v>
      </c>
      <c r="V20" s="225">
        <f t="shared" si="5"/>
        <v>0.74202727292326709</v>
      </c>
      <c r="W20" s="6">
        <f>'a17'!AO20</f>
        <v>0.71946672294920488</v>
      </c>
      <c r="X20" s="6">
        <f>'a17'!AB20</f>
        <v>0.57686084142394811</v>
      </c>
      <c r="Y20" s="225">
        <f t="shared" si="6"/>
        <v>0.61251231180526222</v>
      </c>
      <c r="Z20" s="6">
        <f>'a17'!AT20</f>
        <v>0.64707330800619123</v>
      </c>
      <c r="AA20" s="6">
        <f>'a18'!AK20</f>
        <v>0.3966324107310969</v>
      </c>
      <c r="AB20" s="225">
        <f t="shared" si="7"/>
        <v>0.45924263504987045</v>
      </c>
      <c r="AC20" s="6">
        <f>'a17'!AY20</f>
        <v>0.54520191360630377</v>
      </c>
      <c r="AD20" s="6">
        <f>'a18'!AO20</f>
        <v>0.67137837624435903</v>
      </c>
      <c r="AE20" s="225">
        <f t="shared" si="8"/>
        <v>0.63983426058484527</v>
      </c>
      <c r="AF20" s="6">
        <f>'a17'!BD20</f>
        <v>0.61615308850429173</v>
      </c>
      <c r="AG20" s="6">
        <f>'a18'!AS20</f>
        <v>0.66351287330770226</v>
      </c>
      <c r="AH20" s="225">
        <f t="shared" si="9"/>
        <v>0.65167292710684965</v>
      </c>
    </row>
    <row r="21" spans="1:34" x14ac:dyDescent="0.2">
      <c r="A21" s="1">
        <v>1996</v>
      </c>
      <c r="B21" s="6">
        <f>'a17'!F21</f>
        <v>0.56036302237230906</v>
      </c>
      <c r="C21" s="6">
        <f>'a18'!E21</f>
        <v>0.60935023049871551</v>
      </c>
      <c r="D21" s="225">
        <f t="shared" si="10"/>
        <v>0.59710342846711395</v>
      </c>
      <c r="E21" s="6">
        <f>'a17'!K21</f>
        <v>0.72629098072323051</v>
      </c>
      <c r="F21" s="6">
        <f>'a18'!I21</f>
        <v>0.28203598087984316</v>
      </c>
      <c r="G21" s="225">
        <f t="shared" si="0"/>
        <v>0.39309973084069</v>
      </c>
      <c r="H21" s="6">
        <f>'a17'!P21</f>
        <v>0.83273533136344446</v>
      </c>
      <c r="I21" s="6">
        <f>'a18'!M21</f>
        <v>0.74061909707670537</v>
      </c>
      <c r="J21" s="225">
        <f>0.25*H21+0.75*I21</f>
        <v>0.76364815564839006</v>
      </c>
      <c r="K21" s="6">
        <f>'a17'!U21</f>
        <v>0.70775291965667642</v>
      </c>
      <c r="L21" s="6">
        <f>'a18'!Q21</f>
        <v>0.49663666235430609</v>
      </c>
      <c r="M21" s="225">
        <f t="shared" si="2"/>
        <v>0.54941572667989869</v>
      </c>
      <c r="N21" s="6">
        <f>'a17'!Z21</f>
        <v>0.72393414943013923</v>
      </c>
      <c r="O21" s="6">
        <f>'a18'!U21</f>
        <v>0.55704008065936617</v>
      </c>
      <c r="P21" s="225">
        <f t="shared" si="3"/>
        <v>0.59876359785205946</v>
      </c>
      <c r="Q21" s="6">
        <f>'a17'!AE21</f>
        <v>0.64109328830730283</v>
      </c>
      <c r="R21" s="6">
        <f>'a18'!Y21</f>
        <v>0.55977326700801133</v>
      </c>
      <c r="S21" s="225">
        <f t="shared" si="4"/>
        <v>0.58010327233283421</v>
      </c>
      <c r="T21" s="6">
        <f>'a17'!AJ21</f>
        <v>0.53693541578725212</v>
      </c>
      <c r="U21" s="6">
        <f>'a18'!AC21</f>
        <v>0.68278183706565121</v>
      </c>
      <c r="V21" s="225">
        <f t="shared" si="5"/>
        <v>0.64632023174605147</v>
      </c>
      <c r="W21" s="6">
        <f>'a17'!AO21</f>
        <v>0.68474743210918809</v>
      </c>
      <c r="X21" s="6">
        <f>'a17'!AB21</f>
        <v>0.49595469255663466</v>
      </c>
      <c r="Y21" s="225">
        <f t="shared" si="6"/>
        <v>0.54315287744477303</v>
      </c>
      <c r="Z21" s="6">
        <f>'a17'!AT21</f>
        <v>0.66494301392992838</v>
      </c>
      <c r="AA21" s="6">
        <f>'a18'!AK21</f>
        <v>0.45692953845593204</v>
      </c>
      <c r="AB21" s="225">
        <f t="shared" si="7"/>
        <v>0.50893290732443108</v>
      </c>
      <c r="AC21" s="6">
        <f>'a17'!AY21</f>
        <v>0.48107499648234153</v>
      </c>
      <c r="AD21" s="6">
        <f>'a18'!AO21</f>
        <v>0.65743912586626829</v>
      </c>
      <c r="AE21" s="225">
        <f t="shared" si="8"/>
        <v>0.61334809352028663</v>
      </c>
      <c r="AF21" s="6">
        <f>'a17'!BD21</f>
        <v>0.57249894470240625</v>
      </c>
      <c r="AG21" s="6">
        <f>'a18'!AS21</f>
        <v>0.58459970967487229</v>
      </c>
      <c r="AH21" s="225">
        <f t="shared" si="9"/>
        <v>0.58157451843175578</v>
      </c>
    </row>
    <row r="22" spans="1:34" x14ac:dyDescent="0.2">
      <c r="A22" s="1">
        <v>1997</v>
      </c>
      <c r="B22" s="6">
        <f>'a17'!F22</f>
        <v>0.52286478120163227</v>
      </c>
      <c r="C22" s="6">
        <f>'a18'!E22</f>
        <v>0.59199449718481811</v>
      </c>
      <c r="D22" s="225">
        <f t="shared" si="10"/>
        <v>0.57471206818902165</v>
      </c>
      <c r="E22" s="6">
        <f>'a17'!K22</f>
        <v>0.74693963697762766</v>
      </c>
      <c r="F22" s="6">
        <f>'a18'!I22</f>
        <v>0.34968234300881285</v>
      </c>
      <c r="G22" s="225">
        <f t="shared" si="0"/>
        <v>0.44899666650101655</v>
      </c>
      <c r="H22" s="6">
        <f>'a17'!P22</f>
        <v>0.824644716476713</v>
      </c>
      <c r="I22" s="6">
        <f>'a18'!M22</f>
        <v>0.73779480451643875</v>
      </c>
      <c r="J22" s="225">
        <f t="shared" si="1"/>
        <v>0.75950728250650723</v>
      </c>
      <c r="K22" s="6">
        <f>'a17'!U22</f>
        <v>0.64556071478823707</v>
      </c>
      <c r="L22" s="6">
        <f>'a18'!Q22</f>
        <v>0.45149353449584867</v>
      </c>
      <c r="M22" s="225">
        <f t="shared" si="2"/>
        <v>0.50001032956894575</v>
      </c>
      <c r="N22" s="6">
        <f>'a17'!Z22</f>
        <v>0.71499929646827076</v>
      </c>
      <c r="O22" s="6">
        <f>'a18'!U22</f>
        <v>0.50176897894231764</v>
      </c>
      <c r="P22" s="225">
        <f t="shared" si="3"/>
        <v>0.55507655832380598</v>
      </c>
      <c r="Q22" s="6">
        <f>'a17'!AE22</f>
        <v>0.62660053468411436</v>
      </c>
      <c r="R22" s="6">
        <f>'a18'!Y22</f>
        <v>0.4993698487029512</v>
      </c>
      <c r="S22" s="225">
        <f t="shared" si="4"/>
        <v>0.53117752019824205</v>
      </c>
      <c r="T22" s="6">
        <f>'a17'!AJ22</f>
        <v>0.50070353172928117</v>
      </c>
      <c r="U22" s="6">
        <f>'a18'!AC22</f>
        <v>0.67297273494773546</v>
      </c>
      <c r="V22" s="225">
        <f t="shared" si="5"/>
        <v>0.62990543414312195</v>
      </c>
      <c r="W22" s="6">
        <f>'a17'!AO22</f>
        <v>0.66022935134374561</v>
      </c>
      <c r="X22" s="6">
        <f>'a17'!AB22</f>
        <v>0.49595469255663466</v>
      </c>
      <c r="Y22" s="225">
        <f t="shared" si="6"/>
        <v>0.53702335725341244</v>
      </c>
      <c r="Z22" s="6">
        <f>'a17'!AT22</f>
        <v>0.663430420711974</v>
      </c>
      <c r="AA22" s="6">
        <f>'a18'!AK22</f>
        <v>0.60714849705119567</v>
      </c>
      <c r="AB22" s="225">
        <f t="shared" si="7"/>
        <v>0.62121897796639025</v>
      </c>
      <c r="AC22" s="6">
        <f>'a17'!AY22</f>
        <v>0.40523427606585072</v>
      </c>
      <c r="AD22" s="6">
        <f>'a18'!AO22</f>
        <v>0.66317881719842342</v>
      </c>
      <c r="AE22" s="225">
        <f t="shared" si="8"/>
        <v>0.59869268191528024</v>
      </c>
      <c r="AF22" s="6">
        <f>'a17'!BD22</f>
        <v>0.55269452652314632</v>
      </c>
      <c r="AG22" s="6">
        <f>'a18'!AS22</f>
        <v>0.54792945949721505</v>
      </c>
      <c r="AH22" s="225">
        <f t="shared" si="9"/>
        <v>0.5491207262536979</v>
      </c>
    </row>
    <row r="23" spans="1:34" x14ac:dyDescent="0.2">
      <c r="A23" s="1">
        <v>1998</v>
      </c>
      <c r="B23" s="6">
        <f>'a17'!F23</f>
        <v>0.48005487547488401</v>
      </c>
      <c r="C23" s="6">
        <f>'a18'!E23</f>
        <v>0.58441749725162928</v>
      </c>
      <c r="D23" s="225">
        <f t="shared" si="10"/>
        <v>0.55832684180744296</v>
      </c>
      <c r="E23" s="6">
        <f>'a17'!K23</f>
        <v>0.66561136907274532</v>
      </c>
      <c r="F23" s="6">
        <f>'a18'!I23</f>
        <v>0.29738737753806738</v>
      </c>
      <c r="G23" s="225">
        <f t="shared" si="0"/>
        <v>0.3894433754217369</v>
      </c>
      <c r="H23" s="6">
        <f>'a17'!P23</f>
        <v>0.70810468552131689</v>
      </c>
      <c r="I23" s="6">
        <f>'a18'!M23</f>
        <v>0.7791570245926035</v>
      </c>
      <c r="J23" s="225">
        <f t="shared" si="1"/>
        <v>0.76139393982478176</v>
      </c>
      <c r="K23" s="6">
        <f>'a17'!U23</f>
        <v>0.6055297593921487</v>
      </c>
      <c r="L23" s="6">
        <f>'a18'!Q23</f>
        <v>0.41045018616035911</v>
      </c>
      <c r="M23" s="225">
        <f t="shared" si="2"/>
        <v>0.45922007946830651</v>
      </c>
      <c r="N23" s="6">
        <f>'a17'!Z23</f>
        <v>0.68668214436471109</v>
      </c>
      <c r="O23" s="6">
        <f>'a18'!U23</f>
        <v>0.51913989662481863</v>
      </c>
      <c r="P23" s="225">
        <f t="shared" si="3"/>
        <v>0.5610254585597918</v>
      </c>
      <c r="Q23" s="6">
        <f>'a17'!AE23</f>
        <v>0.60275080906148881</v>
      </c>
      <c r="R23" s="6">
        <f>'a18'!Y23</f>
        <v>0.54237198058830316</v>
      </c>
      <c r="S23" s="225">
        <f t="shared" si="4"/>
        <v>0.55746668770659957</v>
      </c>
      <c r="T23" s="6">
        <f>'a17'!AJ23</f>
        <v>0.45106936822850718</v>
      </c>
      <c r="U23" s="6">
        <f>'a18'!AC23</f>
        <v>0.6856820514689359</v>
      </c>
      <c r="V23" s="225">
        <f t="shared" si="5"/>
        <v>0.62702888065882878</v>
      </c>
      <c r="W23" s="6">
        <f>'a17'!AO23</f>
        <v>0.6023286900239202</v>
      </c>
      <c r="X23" s="6">
        <f>'a17'!AB23</f>
        <v>0.45550161812297768</v>
      </c>
      <c r="Y23" s="225">
        <f t="shared" si="6"/>
        <v>0.49220838609821332</v>
      </c>
      <c r="Z23" s="6">
        <f>'a17'!AT23</f>
        <v>0.60275080906148881</v>
      </c>
      <c r="AA23" s="6">
        <f>'a18'!AK23</f>
        <v>0.4959078126613341</v>
      </c>
      <c r="AB23" s="225">
        <f t="shared" si="7"/>
        <v>0.52261856176137278</v>
      </c>
      <c r="AC23" s="6">
        <f>'a17'!AY23</f>
        <v>0.31472491909385125</v>
      </c>
      <c r="AD23" s="6">
        <f>'a18'!AO23</f>
        <v>0.61928080756545978</v>
      </c>
      <c r="AE23" s="225">
        <f t="shared" si="8"/>
        <v>0.54314183544755767</v>
      </c>
      <c r="AF23" s="6">
        <f>'a17'!BD23</f>
        <v>0.54460391163641497</v>
      </c>
      <c r="AG23" s="6">
        <f>'a18'!AS23</f>
        <v>0.46110523982191776</v>
      </c>
      <c r="AH23" s="225">
        <f t="shared" si="9"/>
        <v>0.48197990777554206</v>
      </c>
    </row>
    <row r="24" spans="1:34" x14ac:dyDescent="0.2">
      <c r="A24" s="1">
        <v>1999</v>
      </c>
      <c r="B24" s="6">
        <f>'a17'!F24</f>
        <v>0.47323061770085839</v>
      </c>
      <c r="C24" s="6">
        <f>'a18'!E24</f>
        <v>0.57617238509988289</v>
      </c>
      <c r="D24" s="225">
        <f t="shared" si="10"/>
        <v>0.55043694325012682</v>
      </c>
      <c r="E24" s="6">
        <f>'a17'!K24</f>
        <v>0.6147108484592656</v>
      </c>
      <c r="F24" s="6">
        <f>'a18'!I24</f>
        <v>0.22268028400843048</v>
      </c>
      <c r="G24" s="225">
        <f t="shared" si="0"/>
        <v>0.32068792512113925</v>
      </c>
      <c r="H24" s="6">
        <f>'a17'!P24</f>
        <v>0.65491768678767426</v>
      </c>
      <c r="I24" s="6">
        <f>'a18'!M24</f>
        <v>0.57875372776249223</v>
      </c>
      <c r="J24" s="225">
        <f t="shared" si="1"/>
        <v>0.59779471751878765</v>
      </c>
      <c r="K24" s="6">
        <f>'a17'!U24</f>
        <v>0.61615308850429173</v>
      </c>
      <c r="L24" s="6">
        <f>'a18'!Q24</f>
        <v>0.47994904125896642</v>
      </c>
      <c r="M24" s="225">
        <f t="shared" si="2"/>
        <v>0.51400005307029772</v>
      </c>
      <c r="N24" s="6">
        <f>'a17'!Z24</f>
        <v>0.68028000562825408</v>
      </c>
      <c r="O24" s="6">
        <f>'a18'!U24</f>
        <v>0.48347181477499812</v>
      </c>
      <c r="P24" s="225">
        <f t="shared" si="3"/>
        <v>0.53267386248831206</v>
      </c>
      <c r="Q24" s="6">
        <f>'a17'!AE24</f>
        <v>0.62913324890952604</v>
      </c>
      <c r="R24" s="6">
        <f>'a18'!Y24</f>
        <v>0.56353899042170041</v>
      </c>
      <c r="S24" s="225">
        <f t="shared" si="4"/>
        <v>0.57993755504365674</v>
      </c>
      <c r="T24" s="6">
        <f>'a17'!AJ24</f>
        <v>0.41188265090755605</v>
      </c>
      <c r="U24" s="6">
        <f>'a18'!AC24</f>
        <v>0.65999009979167056</v>
      </c>
      <c r="V24" s="225">
        <f t="shared" si="5"/>
        <v>0.59796323757064196</v>
      </c>
      <c r="W24" s="6">
        <f>'a17'!AO24</f>
        <v>0.63149008020261732</v>
      </c>
      <c r="X24" s="6">
        <f>'a17'!AB24</f>
        <v>0.54449838187702304</v>
      </c>
      <c r="Y24" s="225">
        <f t="shared" si="6"/>
        <v>0.56624630645842156</v>
      </c>
      <c r="Z24" s="6">
        <f>'a17'!AT24</f>
        <v>0.65854087519347138</v>
      </c>
      <c r="AA24" s="6">
        <f>'a18'!AK24</f>
        <v>0.55020711478775297</v>
      </c>
      <c r="AB24" s="225">
        <f t="shared" si="7"/>
        <v>0.57729055488918257</v>
      </c>
      <c r="AC24" s="6">
        <f>'a17'!AY24</f>
        <v>0.44357675531166468</v>
      </c>
      <c r="AD24" s="6">
        <f>'a18'!AO24</f>
        <v>0.62816366319855699</v>
      </c>
      <c r="AE24" s="225">
        <f t="shared" si="8"/>
        <v>0.58201693622683393</v>
      </c>
      <c r="AF24" s="6">
        <f>'a17'!BD24</f>
        <v>0.49774869846630093</v>
      </c>
      <c r="AG24" s="6">
        <f>'a18'!AS24</f>
        <v>0.42159551271539031</v>
      </c>
      <c r="AH24" s="225">
        <f t="shared" si="9"/>
        <v>0.44063380915311795</v>
      </c>
    </row>
    <row r="25" spans="1:34" x14ac:dyDescent="0.2">
      <c r="A25" s="1">
        <v>2000</v>
      </c>
      <c r="B25" s="6">
        <f>'a17'!F25</f>
        <v>0.36882650907555942</v>
      </c>
      <c r="C25" s="6">
        <f>'a18'!E25</f>
        <v>0.58528300626203356</v>
      </c>
      <c r="D25" s="225">
        <f t="shared" si="10"/>
        <v>0.53116888196541501</v>
      </c>
      <c r="E25" s="6">
        <f>'a17'!K25</f>
        <v>0.59254959898691439</v>
      </c>
      <c r="F25" s="6">
        <f>'a18'!I25</f>
        <v>0.27467156210710475</v>
      </c>
      <c r="G25" s="225">
        <f t="shared" si="0"/>
        <v>0.35414107132705719</v>
      </c>
      <c r="H25" s="6">
        <f>'a17'!P25</f>
        <v>0.63595750668355155</v>
      </c>
      <c r="I25" s="6">
        <f>'a18'!M25</f>
        <v>0.54669952564032487</v>
      </c>
      <c r="J25" s="225">
        <f t="shared" si="1"/>
        <v>0.56901402090113151</v>
      </c>
      <c r="K25" s="6">
        <f>'a17'!U25</f>
        <v>0.56651892500351775</v>
      </c>
      <c r="L25" s="6">
        <f>'a18'!Q25</f>
        <v>0.50219414126321793</v>
      </c>
      <c r="M25" s="225">
        <f t="shared" si="2"/>
        <v>0.51827533719829288</v>
      </c>
      <c r="N25" s="6">
        <f>'a17'!Z25</f>
        <v>0.60443928521176316</v>
      </c>
      <c r="O25" s="6">
        <f>'a18'!U25</f>
        <v>0.54580364789271341</v>
      </c>
      <c r="P25" s="225">
        <f t="shared" si="3"/>
        <v>0.56046255722247584</v>
      </c>
      <c r="Q25" s="6">
        <f>'a17'!AE25</f>
        <v>0.54157872520050665</v>
      </c>
      <c r="R25" s="6">
        <f>'a18'!Y25</f>
        <v>0.52788609294048339</v>
      </c>
      <c r="S25" s="225">
        <f t="shared" si="4"/>
        <v>0.5313092510054892</v>
      </c>
      <c r="T25" s="6">
        <f>'a17'!AJ25</f>
        <v>0.28211622344167731</v>
      </c>
      <c r="U25" s="6">
        <f>'a18'!AC25</f>
        <v>0.70675795509071149</v>
      </c>
      <c r="V25" s="225">
        <f t="shared" si="5"/>
        <v>0.60059752217845297</v>
      </c>
      <c r="W25" s="6">
        <f>'a17'!AO25</f>
        <v>0.60123821584353465</v>
      </c>
      <c r="X25" s="6">
        <f>'a17'!AB25</f>
        <v>0.46359223300970909</v>
      </c>
      <c r="Y25" s="225">
        <f t="shared" si="6"/>
        <v>0.49800372871816545</v>
      </c>
      <c r="Z25" s="6">
        <f>'a17'!AT25</f>
        <v>0.5991276206556917</v>
      </c>
      <c r="AA25" s="6">
        <f>'a18'!AK25</f>
        <v>0.41181677933468164</v>
      </c>
      <c r="AB25" s="225">
        <f t="shared" si="7"/>
        <v>0.45864448966493415</v>
      </c>
      <c r="AC25" s="6">
        <f>'a17'!AY25</f>
        <v>0.32745884339383724</v>
      </c>
      <c r="AD25" s="6">
        <f>'a18'!AO25</f>
        <v>0.66888813979337125</v>
      </c>
      <c r="AE25" s="225">
        <f t="shared" si="8"/>
        <v>0.58353081569348775</v>
      </c>
      <c r="AF25" s="6">
        <f>'a17'!BD25</f>
        <v>0.41441536513296767</v>
      </c>
      <c r="AG25" s="6">
        <f>'a18'!AS25</f>
        <v>0.41470180936936268</v>
      </c>
      <c r="AH25" s="225">
        <f t="shared" si="9"/>
        <v>0.41463019831026393</v>
      </c>
    </row>
    <row r="26" spans="1:34" x14ac:dyDescent="0.2">
      <c r="A26" s="1">
        <v>2001</v>
      </c>
      <c r="B26" s="6">
        <f>'a17'!F26</f>
        <v>0.41188265090755605</v>
      </c>
      <c r="C26" s="6">
        <f>'a18'!E26</f>
        <v>0.59773418851697313</v>
      </c>
      <c r="D26" s="225">
        <f t="shared" si="10"/>
        <v>0.55127130411461889</v>
      </c>
      <c r="E26" s="6">
        <f>'a17'!K26</f>
        <v>0.63747009990150572</v>
      </c>
      <c r="F26" s="6">
        <f>'a18'!I26</f>
        <v>0.37259555523162247</v>
      </c>
      <c r="G26" s="225">
        <f t="shared" si="0"/>
        <v>0.43881419139909328</v>
      </c>
      <c r="H26" s="6">
        <f>'a17'!P26</f>
        <v>0.70092866188265091</v>
      </c>
      <c r="I26" s="6">
        <f>'a18'!M26</f>
        <v>0.58370383192726083</v>
      </c>
      <c r="J26" s="225">
        <f t="shared" si="1"/>
        <v>0.61301003941610843</v>
      </c>
      <c r="K26" s="6">
        <f>'a17'!U26</f>
        <v>0.56887575629660914</v>
      </c>
      <c r="L26" s="6">
        <f>'a18'!Q26</f>
        <v>0.49344794494755312</v>
      </c>
      <c r="M26" s="225">
        <f t="shared" si="2"/>
        <v>0.51230489778481714</v>
      </c>
      <c r="N26" s="6">
        <f>'a17'!Z26</f>
        <v>0.64833966511889707</v>
      </c>
      <c r="O26" s="6">
        <f>'a18'!U26</f>
        <v>0.55066264584586055</v>
      </c>
      <c r="P26" s="225">
        <f t="shared" si="3"/>
        <v>0.57508190066411968</v>
      </c>
      <c r="Q26" s="6">
        <f>'a17'!AE26</f>
        <v>0.56887575629660914</v>
      </c>
      <c r="R26" s="6">
        <f>'a18'!Y26</f>
        <v>0.56123096639395553</v>
      </c>
      <c r="S26" s="225">
        <f t="shared" si="4"/>
        <v>0.56314216386961891</v>
      </c>
      <c r="T26" s="6">
        <f>'a17'!AJ26</f>
        <v>0.37076122133108214</v>
      </c>
      <c r="U26" s="6">
        <f>'a18'!AC26</f>
        <v>0.70895968853823121</v>
      </c>
      <c r="V26" s="225">
        <f t="shared" si="5"/>
        <v>0.62441007173644403</v>
      </c>
      <c r="W26" s="6">
        <f>'a17'!AO26</f>
        <v>0.60806247361756038</v>
      </c>
      <c r="X26" s="6">
        <f>'a17'!AB26</f>
        <v>0.43122977346278346</v>
      </c>
      <c r="Y26" s="225">
        <f t="shared" si="6"/>
        <v>0.47543794850147769</v>
      </c>
      <c r="Z26" s="6">
        <f>'a17'!AT26</f>
        <v>0.58421274799493461</v>
      </c>
      <c r="AA26" s="6">
        <f>'a18'!AK26</f>
        <v>0.51938284652247602</v>
      </c>
      <c r="AB26" s="225">
        <f t="shared" si="7"/>
        <v>0.53559032189059064</v>
      </c>
      <c r="AC26" s="6">
        <f>'a17'!AY26</f>
        <v>0.30976502040242027</v>
      </c>
      <c r="AD26" s="6">
        <f>'a18'!AO26</f>
        <v>0.6887796626640672</v>
      </c>
      <c r="AE26" s="225">
        <f t="shared" ref="AE26:AE31" si="11">0.25*AC26+0.75*AD26</f>
        <v>0.59402600209865553</v>
      </c>
      <c r="AF26" s="6">
        <f>'a17'!BD26</f>
        <v>0.41853102574926138</v>
      </c>
      <c r="AG26" s="6">
        <f>'a18'!AS26</f>
        <v>0.36432007434266861</v>
      </c>
      <c r="AH26" s="225">
        <f t="shared" ref="AH26:AH31" si="12">0.25*AF26+0.75*AG26</f>
        <v>0.37787281219431679</v>
      </c>
    </row>
    <row r="27" spans="1:34" x14ac:dyDescent="0.2">
      <c r="A27" s="1">
        <v>2002</v>
      </c>
      <c r="B27" s="6">
        <f>'a17'!F27</f>
        <v>0.42999859293654152</v>
      </c>
      <c r="C27" s="6">
        <f>'a18'!E27</f>
        <v>0.57854114660204203</v>
      </c>
      <c r="D27" s="225">
        <f t="shared" ref="D27:D32" si="13">0.25*B27+0.75*C27</f>
        <v>0.54140550818566691</v>
      </c>
      <c r="E27" s="6">
        <f>'a17'!K27</f>
        <v>0.60215280709159991</v>
      </c>
      <c r="F27" s="6">
        <f>'a18'!I27</f>
        <v>0.26884076456332806</v>
      </c>
      <c r="G27" s="225">
        <f t="shared" ref="G27:G32" si="14">0.25*E27+0.75*F27</f>
        <v>0.35216877519539602</v>
      </c>
      <c r="H27" s="6">
        <f>'a17'!P27</f>
        <v>0.6685662023357255</v>
      </c>
      <c r="I27" s="6">
        <f>'a18'!M27</f>
        <v>0.65816797555924023</v>
      </c>
      <c r="J27" s="225">
        <f t="shared" ref="J27:J32" si="15">0.25*H27+0.75*I27</f>
        <v>0.66076753225336149</v>
      </c>
      <c r="K27" s="6">
        <f>'a17'!U27</f>
        <v>0.56718728014633468</v>
      </c>
      <c r="L27" s="6">
        <f>'a18'!Q27</f>
        <v>0.48242409334135078</v>
      </c>
      <c r="M27" s="225">
        <f t="shared" ref="M27:M32" si="16">0.25*K27+0.75*L27</f>
        <v>0.50361489004259674</v>
      </c>
      <c r="N27" s="6">
        <f>'a17'!Z27</f>
        <v>0.64067116926973422</v>
      </c>
      <c r="O27" s="6">
        <f>'a18'!U27</f>
        <v>0.45960198733016294</v>
      </c>
      <c r="P27" s="225">
        <f t="shared" ref="P27:P32" si="17">0.25*N27+0.75*O27</f>
        <v>0.50486928281505583</v>
      </c>
      <c r="Q27" s="6">
        <f>'a17'!AE27</f>
        <v>0.5676093991839033</v>
      </c>
      <c r="R27" s="6">
        <f>'a18'!Y27</f>
        <v>0.55887738926039976</v>
      </c>
      <c r="S27" s="225">
        <f t="shared" ref="S27:S32" si="18">0.25*Q27+0.75*R27</f>
        <v>0.56106039174127564</v>
      </c>
      <c r="T27" s="6">
        <f>'a17'!AJ27</f>
        <v>0.38929928239763623</v>
      </c>
      <c r="U27" s="6">
        <f>'a18'!AC27</f>
        <v>0.66457577910995302</v>
      </c>
      <c r="V27" s="225">
        <f t="shared" ref="V27:V32" si="19">0.25*T27+0.75*U27</f>
        <v>0.5957566549318738</v>
      </c>
      <c r="W27" s="6">
        <f>'a17'!AO27</f>
        <v>0.5550513578162376</v>
      </c>
      <c r="X27" s="6">
        <f>'a17'!AB27</f>
        <v>0.4069579288025893</v>
      </c>
      <c r="Y27" s="225">
        <f t="shared" ref="Y27:Y32" si="20">0.25*W27+0.75*X27</f>
        <v>0.4439812860560014</v>
      </c>
      <c r="Z27" s="6">
        <f>'a17'!AT27</f>
        <v>0.6023286900239202</v>
      </c>
      <c r="AA27" s="6">
        <f>'a18'!AK27</f>
        <v>0.51031777846613602</v>
      </c>
      <c r="AB27" s="225">
        <f t="shared" ref="AB27:AB32" si="21">0.25*Z27+0.75*AA27</f>
        <v>0.53332050635558204</v>
      </c>
      <c r="AC27" s="6">
        <f>'a17'!AY27</f>
        <v>0.40945546644153663</v>
      </c>
      <c r="AD27" s="6">
        <f>'a18'!AO27</f>
        <v>0.75010932745394587</v>
      </c>
      <c r="AE27" s="225">
        <f t="shared" si="11"/>
        <v>0.66494586220084351</v>
      </c>
      <c r="AF27" s="6">
        <f>'a17'!BD27</f>
        <v>0.35507246376811608</v>
      </c>
      <c r="AG27" s="6">
        <f>'a18'!AS27</f>
        <v>0.3405109843722478</v>
      </c>
      <c r="AH27" s="225">
        <f t="shared" si="12"/>
        <v>0.3441513542212149</v>
      </c>
    </row>
    <row r="28" spans="1:34" x14ac:dyDescent="0.2">
      <c r="A28" s="1">
        <v>2003</v>
      </c>
      <c r="B28" s="6">
        <f>'a17'!F28</f>
        <v>0.43808920782327293</v>
      </c>
      <c r="C28" s="6">
        <f>'a18'!E28</f>
        <v>0.57817672175555612</v>
      </c>
      <c r="D28" s="225">
        <f t="shared" si="13"/>
        <v>0.54315484327248531</v>
      </c>
      <c r="E28" s="6">
        <f>'a17'!K28</f>
        <v>0.6240678204587029</v>
      </c>
      <c r="F28" s="6">
        <f>'a18'!I28</f>
        <v>0.28815528142708763</v>
      </c>
      <c r="G28" s="225">
        <f t="shared" si="14"/>
        <v>0.37213341618499146</v>
      </c>
      <c r="H28" s="6">
        <f>'a17'!P28</f>
        <v>0.73413535950471354</v>
      </c>
      <c r="I28" s="6">
        <f>'a18'!M28</f>
        <v>0.69805731188085751</v>
      </c>
      <c r="J28" s="225">
        <f t="shared" si="15"/>
        <v>0.70707682378682146</v>
      </c>
      <c r="K28" s="6">
        <f>'a17'!U28</f>
        <v>0.58825805543830034</v>
      </c>
      <c r="L28" s="6">
        <f>'a18'!Q28</f>
        <v>0.41810310793656585</v>
      </c>
      <c r="M28" s="225">
        <f t="shared" si="16"/>
        <v>0.46064184481199949</v>
      </c>
      <c r="N28" s="6">
        <f>'a17'!Z28</f>
        <v>0.61639932460953994</v>
      </c>
      <c r="O28" s="6">
        <f>'a18'!U28</f>
        <v>0.4061681942141484</v>
      </c>
      <c r="P28" s="225">
        <f t="shared" si="17"/>
        <v>0.45872597681299632</v>
      </c>
      <c r="Q28" s="6">
        <f>'a17'!AE28</f>
        <v>0.58825805543830034</v>
      </c>
      <c r="R28" s="6">
        <f>'a18'!Y28</f>
        <v>0.57867780591947426</v>
      </c>
      <c r="S28" s="225">
        <f t="shared" si="18"/>
        <v>0.58107286829918081</v>
      </c>
      <c r="T28" s="6">
        <f>'a17'!AJ28</f>
        <v>0.39250035176586473</v>
      </c>
      <c r="U28" s="6">
        <f>'a18'!AC28</f>
        <v>0.68609202942123271</v>
      </c>
      <c r="V28" s="225">
        <f t="shared" si="19"/>
        <v>0.6126941100073906</v>
      </c>
      <c r="W28" s="6">
        <f>'a17'!AO28</f>
        <v>0.5991276206556917</v>
      </c>
      <c r="X28" s="6">
        <f>'a17'!AB28</f>
        <v>0.45550161812297768</v>
      </c>
      <c r="Y28" s="225">
        <f t="shared" si="20"/>
        <v>0.4914081187561562</v>
      </c>
      <c r="Z28" s="6">
        <f>'a17'!AT28</f>
        <v>0.56271985366540045</v>
      </c>
      <c r="AA28" s="6">
        <f>'a18'!AK28</f>
        <v>0.5210531270688703</v>
      </c>
      <c r="AB28" s="225">
        <f t="shared" si="21"/>
        <v>0.53146980871800287</v>
      </c>
      <c r="AC28" s="6">
        <f>'a17'!AY28</f>
        <v>0.37498241170676805</v>
      </c>
      <c r="AD28" s="6">
        <f>'a18'!AO28</f>
        <v>0.63974933644309206</v>
      </c>
      <c r="AE28" s="225">
        <f t="shared" si="11"/>
        <v>0.57355760525901101</v>
      </c>
      <c r="AF28" s="6">
        <f>'a17'!BD28</f>
        <v>0.41297312508794154</v>
      </c>
      <c r="AG28" s="6">
        <f>'a18'!AS28</f>
        <v>0.33867367577121393</v>
      </c>
      <c r="AH28" s="225">
        <f t="shared" si="12"/>
        <v>0.35724853810039586</v>
      </c>
    </row>
    <row r="29" spans="1:34" x14ac:dyDescent="0.2">
      <c r="A29" s="1">
        <v>2004</v>
      </c>
      <c r="B29" s="6">
        <f>'a17'!F29</f>
        <v>0.38845504432249905</v>
      </c>
      <c r="C29" s="6">
        <f>'a18'!E29</f>
        <v>0.5606539603870192</v>
      </c>
      <c r="D29" s="225">
        <f t="shared" si="13"/>
        <v>0.51760423137088918</v>
      </c>
      <c r="E29" s="6">
        <f>'a17'!K29</f>
        <v>0.61555508653440283</v>
      </c>
      <c r="F29" s="6">
        <f>'a18'!I29</f>
        <v>0.25730064442460354</v>
      </c>
      <c r="G29" s="225">
        <f t="shared" si="14"/>
        <v>0.34686425495205336</v>
      </c>
      <c r="H29" s="6">
        <f>'a17'!P29</f>
        <v>0.75225130153369912</v>
      </c>
      <c r="I29" s="6">
        <f>'a18'!M29</f>
        <v>0.71957356219213686</v>
      </c>
      <c r="J29" s="225">
        <f t="shared" si="15"/>
        <v>0.72774299702752743</v>
      </c>
      <c r="K29" s="6">
        <f>'a17'!U29</f>
        <v>0.60039397776839742</v>
      </c>
      <c r="L29" s="6">
        <f>'a18'!Q29</f>
        <v>0.45849352842210123</v>
      </c>
      <c r="M29" s="225">
        <f t="shared" si="16"/>
        <v>0.4939686407586753</v>
      </c>
      <c r="N29" s="6">
        <f>'a17'!Z29</f>
        <v>0.61235401716617432</v>
      </c>
      <c r="O29" s="6">
        <f>'a18'!U29</f>
        <v>0.44171480111514005</v>
      </c>
      <c r="P29" s="225">
        <f t="shared" si="17"/>
        <v>0.48437460512789859</v>
      </c>
      <c r="Q29" s="6">
        <f>'a17'!AE29</f>
        <v>0.54671450682425793</v>
      </c>
      <c r="R29" s="6">
        <f>'a18'!Y29</f>
        <v>0.63690985951422174</v>
      </c>
      <c r="S29" s="225">
        <f t="shared" si="18"/>
        <v>0.61436102134173076</v>
      </c>
      <c r="T29" s="6">
        <f>'a17'!AJ29</f>
        <v>0.33350921626565372</v>
      </c>
      <c r="U29" s="6">
        <f>'a18'!AC29</f>
        <v>0.59799232278323411</v>
      </c>
      <c r="V29" s="225">
        <f t="shared" si="19"/>
        <v>0.53187154615383903</v>
      </c>
      <c r="W29" s="6">
        <f>'a17'!AO29</f>
        <v>0.58379062895736611</v>
      </c>
      <c r="X29" s="6">
        <f>'a17'!AB29</f>
        <v>0.42313915857605211</v>
      </c>
      <c r="Y29" s="225">
        <f t="shared" si="20"/>
        <v>0.46330202617138061</v>
      </c>
      <c r="Z29" s="6">
        <f>'a17'!AT29</f>
        <v>0.52884480090052077</v>
      </c>
      <c r="AA29" s="6">
        <f>'a18'!AK29</f>
        <v>0.40944801783252266</v>
      </c>
      <c r="AB29" s="225">
        <f t="shared" si="21"/>
        <v>0.43929721359952223</v>
      </c>
      <c r="AC29" s="6">
        <f>'a17'!AY29</f>
        <v>0.32467989306317724</v>
      </c>
      <c r="AD29" s="6">
        <f>'a18'!AO29</f>
        <v>0.62782960708927815</v>
      </c>
      <c r="AE29" s="225">
        <f t="shared" si="11"/>
        <v>0.55204217858275295</v>
      </c>
      <c r="AF29" s="6">
        <f>'a17'!BD29</f>
        <v>0.35331363444491359</v>
      </c>
      <c r="AG29" s="6">
        <f>'a18'!AS29</f>
        <v>0.36501855529843347</v>
      </c>
      <c r="AH29" s="225">
        <f t="shared" si="12"/>
        <v>0.36209232508505351</v>
      </c>
    </row>
    <row r="30" spans="1:34" x14ac:dyDescent="0.2">
      <c r="A30" s="1">
        <v>2005</v>
      </c>
      <c r="B30" s="6">
        <f>'a17'!F30</f>
        <v>0.38694245110454495</v>
      </c>
      <c r="C30" s="6">
        <f>'a18'!E30</f>
        <v>0.56979495028637717</v>
      </c>
      <c r="D30" s="225">
        <f t="shared" si="13"/>
        <v>0.5240818254909192</v>
      </c>
      <c r="E30" s="6">
        <f>'a17'!K30</f>
        <v>0.60341916420430575</v>
      </c>
      <c r="F30" s="6">
        <f>'a18'!I30</f>
        <v>0.39705757305199729</v>
      </c>
      <c r="G30" s="225">
        <f t="shared" si="14"/>
        <v>0.44864797084007446</v>
      </c>
      <c r="H30" s="6">
        <f>'a17'!P30</f>
        <v>0.77096524553257351</v>
      </c>
      <c r="I30" s="6">
        <f>'a18'!M30</f>
        <v>0.81146936098103184</v>
      </c>
      <c r="J30" s="225">
        <f t="shared" si="15"/>
        <v>0.80134333211891717</v>
      </c>
      <c r="K30" s="6">
        <f>'a17'!U30</f>
        <v>0.58910229351343757</v>
      </c>
      <c r="L30" s="6">
        <f>'a18'!Q30</f>
        <v>0.55479279410603544</v>
      </c>
      <c r="M30" s="225">
        <f t="shared" si="16"/>
        <v>0.56337016895788594</v>
      </c>
      <c r="N30" s="6">
        <f>'a17'!Z30</f>
        <v>0.63620374278879988</v>
      </c>
      <c r="O30" s="6">
        <f>'a18'!U30</f>
        <v>0.41096645469288096</v>
      </c>
      <c r="P30" s="225">
        <f t="shared" si="17"/>
        <v>0.46727577671686071</v>
      </c>
      <c r="Q30" s="6">
        <f>'a17'!AE30</f>
        <v>0.55885042915435501</v>
      </c>
      <c r="R30" s="6">
        <f>'a18'!Y30</f>
        <v>0.56378194031935769</v>
      </c>
      <c r="S30" s="225">
        <f t="shared" si="18"/>
        <v>0.5625490625281071</v>
      </c>
      <c r="T30" s="6">
        <f>'a17'!AJ30</f>
        <v>0.35989165611369089</v>
      </c>
      <c r="U30" s="6">
        <f>'a18'!AC30</f>
        <v>0.62368427446049945</v>
      </c>
      <c r="V30" s="225">
        <f t="shared" si="19"/>
        <v>0.55773611987379734</v>
      </c>
      <c r="W30" s="6">
        <f>'a17'!AO30</f>
        <v>0.5616293794850149</v>
      </c>
      <c r="X30" s="6">
        <f>'a17'!AB30</f>
        <v>0.44741100323624627</v>
      </c>
      <c r="Y30" s="225">
        <f t="shared" si="20"/>
        <v>0.47596559729843846</v>
      </c>
      <c r="Z30" s="6">
        <f>'a17'!AT30</f>
        <v>0.44878289010834399</v>
      </c>
      <c r="AA30" s="6">
        <f>'a18'!AK30</f>
        <v>0.25693621957811763</v>
      </c>
      <c r="AB30" s="225">
        <f t="shared" si="21"/>
        <v>0.30489788721067423</v>
      </c>
      <c r="AC30" s="6">
        <f>'a17'!AY30</f>
        <v>0.2660405234276067</v>
      </c>
      <c r="AD30" s="6">
        <f>'a18'!AO30</f>
        <v>0.74968416513304548</v>
      </c>
      <c r="AE30" s="225">
        <f t="shared" si="11"/>
        <v>0.62877325470668588</v>
      </c>
      <c r="AF30" s="6">
        <f>'a17'!BD30</f>
        <v>0.34733361474602514</v>
      </c>
      <c r="AG30" s="6">
        <f>'a18'!AS30</f>
        <v>0.41995560090620315</v>
      </c>
      <c r="AH30" s="225">
        <f t="shared" si="12"/>
        <v>0.40180010436615865</v>
      </c>
    </row>
    <row r="31" spans="1:34" x14ac:dyDescent="0.2">
      <c r="A31" s="1">
        <v>2006</v>
      </c>
      <c r="B31" s="6">
        <f>'a17'!F31</f>
        <v>0.36562543970733091</v>
      </c>
      <c r="C31" s="6">
        <f>'a18'!E31</f>
        <v>0.5748968981371817</v>
      </c>
      <c r="D31" s="225">
        <f t="shared" si="13"/>
        <v>0.52257903352971902</v>
      </c>
      <c r="E31" s="6">
        <f>'a17'!K31</f>
        <v>0.61235401716617432</v>
      </c>
      <c r="F31" s="6">
        <f>'a18'!I31</f>
        <v>0.50927005703248851</v>
      </c>
      <c r="G31" s="225">
        <f t="shared" si="14"/>
        <v>0.53504104706590994</v>
      </c>
      <c r="H31" s="6">
        <f>'a17'!P31</f>
        <v>0.74095961727873927</v>
      </c>
      <c r="I31" s="6">
        <f>'a18'!M31</f>
        <v>0.76931755373748045</v>
      </c>
      <c r="J31" s="225">
        <f t="shared" si="15"/>
        <v>0.76222806962279521</v>
      </c>
      <c r="K31" s="6">
        <f>'a17'!U31</f>
        <v>0.57781060925847771</v>
      </c>
      <c r="L31" s="6">
        <f>'a18'!Q31</f>
        <v>0.53904660386411818</v>
      </c>
      <c r="M31" s="225">
        <f t="shared" si="16"/>
        <v>0.54873760521270809</v>
      </c>
      <c r="N31" s="6">
        <f>'a17'!Z31</f>
        <v>0.67218939074152262</v>
      </c>
      <c r="O31" s="6">
        <f>'a18'!U31</f>
        <v>0.52856938952764465</v>
      </c>
      <c r="P31" s="225">
        <f t="shared" si="17"/>
        <v>0.5644743898311142</v>
      </c>
      <c r="Q31" s="6">
        <f>'a17'!AE31</f>
        <v>0.56011678626706074</v>
      </c>
      <c r="R31" s="6">
        <f>'a18'!Y31</f>
        <v>0.64012894565818168</v>
      </c>
      <c r="S31" s="225">
        <f t="shared" si="18"/>
        <v>0.62012590581040139</v>
      </c>
      <c r="T31" s="6">
        <f>'a17'!AJ31</f>
        <v>0.34986632897143677</v>
      </c>
      <c r="U31" s="6">
        <f>'a18'!AC31</f>
        <v>0.55899886420922851</v>
      </c>
      <c r="V31" s="225">
        <f t="shared" si="19"/>
        <v>0.50671573039978057</v>
      </c>
      <c r="W31" s="6">
        <f>'a17'!AO31</f>
        <v>0.51350780920219519</v>
      </c>
      <c r="X31" s="6">
        <f>'a17'!AB31</f>
        <v>0.47168284789644044</v>
      </c>
      <c r="Y31" s="225">
        <f t="shared" si="20"/>
        <v>0.4821390882228791</v>
      </c>
      <c r="Z31" s="6">
        <f>'a17'!AT31</f>
        <v>0.41659631349373866</v>
      </c>
      <c r="AA31" s="6">
        <f>'a18'!AK31</f>
        <v>0.36216389400095972</v>
      </c>
      <c r="AB31" s="225">
        <f t="shared" si="21"/>
        <v>0.37577199887415447</v>
      </c>
      <c r="AC31" s="6">
        <f>'a17'!AY31</f>
        <v>0.19255663430420722</v>
      </c>
      <c r="AD31" s="6">
        <f>'a18'!AO31</f>
        <v>0.79160820684754296</v>
      </c>
      <c r="AE31" s="225">
        <f t="shared" si="11"/>
        <v>0.64184531371170905</v>
      </c>
      <c r="AF31" s="6">
        <f>'a17'!BD31</f>
        <v>0.34219783312227392</v>
      </c>
      <c r="AG31" s="6">
        <f>'a18'!AS31</f>
        <v>0.40843066513608245</v>
      </c>
      <c r="AH31" s="225">
        <f t="shared" si="12"/>
        <v>0.3918724571326303</v>
      </c>
    </row>
    <row r="32" spans="1:34" x14ac:dyDescent="0.2">
      <c r="A32" s="1">
        <v>2007</v>
      </c>
      <c r="B32" s="6">
        <f>'a17'!F32</f>
        <v>0.36200225130153385</v>
      </c>
      <c r="C32" s="6">
        <f>'a18'!E32</f>
        <v>0.59569948312409271</v>
      </c>
      <c r="D32" s="225">
        <f t="shared" si="13"/>
        <v>0.53727517516845302</v>
      </c>
      <c r="E32" s="6">
        <f>'a17'!K32</f>
        <v>0.62044463205290568</v>
      </c>
      <c r="F32" s="6">
        <f>'a18'!I32</f>
        <v>0.59812898210066634</v>
      </c>
      <c r="G32" s="225">
        <f t="shared" si="14"/>
        <v>0.6037078945887262</v>
      </c>
      <c r="H32" s="6">
        <f>'a17'!P32</f>
        <v>0.80568453637259041</v>
      </c>
      <c r="I32" s="6">
        <f>'a18'!M32</f>
        <v>0.78044769592390817</v>
      </c>
      <c r="J32" s="225">
        <f t="shared" si="15"/>
        <v>0.78675690603607862</v>
      </c>
      <c r="K32" s="6">
        <f>'a17'!U32</f>
        <v>0.59761502743773764</v>
      </c>
      <c r="L32" s="6">
        <f>'a18'!Q32</f>
        <v>0.53906178823272177</v>
      </c>
      <c r="M32" s="225">
        <f t="shared" si="16"/>
        <v>0.55370009803397569</v>
      </c>
      <c r="N32" s="6">
        <f>'a17'!Z32</f>
        <v>0.67665681722245696</v>
      </c>
      <c r="O32" s="6">
        <f>'a18'!U32</f>
        <v>0.52843273021021253</v>
      </c>
      <c r="P32" s="225">
        <f t="shared" si="17"/>
        <v>0.56548875196327364</v>
      </c>
      <c r="Q32" s="6">
        <f>'a17'!AE32</f>
        <v>0.54882510201210088</v>
      </c>
      <c r="R32" s="6">
        <f>'a18'!Y32</f>
        <v>0.5967320201891364</v>
      </c>
      <c r="S32" s="225">
        <f t="shared" si="18"/>
        <v>0.58475529064487752</v>
      </c>
      <c r="T32" s="6">
        <f>'a17'!AJ32</f>
        <v>0.34261995215984253</v>
      </c>
      <c r="U32" s="6">
        <f>'a18'!AC32</f>
        <v>0.58558669363410532</v>
      </c>
      <c r="V32" s="225">
        <f t="shared" si="19"/>
        <v>0.52484500826553959</v>
      </c>
      <c r="W32" s="6">
        <f>'a17'!AO32</f>
        <v>0.49008020261713814</v>
      </c>
      <c r="X32" s="6">
        <f>'a17'!AB32</f>
        <v>0.46359223300970909</v>
      </c>
      <c r="Y32" s="225">
        <f t="shared" si="20"/>
        <v>0.47021422541156632</v>
      </c>
      <c r="Z32" s="6">
        <f>'a17'!AT32</f>
        <v>0.38954551850288455</v>
      </c>
      <c r="AA32" s="6">
        <f>'a18'!AK32</f>
        <v>0.46183408951488991</v>
      </c>
      <c r="AB32" s="225">
        <f t="shared" si="21"/>
        <v>0.44376194676188863</v>
      </c>
      <c r="AC32" s="6">
        <f>'a17'!AY32</f>
        <v>0.1908681581539329</v>
      </c>
      <c r="AD32" s="6">
        <f>'a18'!AO32</f>
        <v>0.79446286814501688</v>
      </c>
      <c r="AE32" s="225">
        <f t="shared" ref="AE32:AE37" si="22">0.25*AC32+0.75*AD32</f>
        <v>0.6435641906472459</v>
      </c>
      <c r="AF32" s="6">
        <f>'a17'!BD32</f>
        <v>0.34473054734768549</v>
      </c>
      <c r="AG32" s="6">
        <f>'a18'!AS32</f>
        <v>0.53535680229344706</v>
      </c>
      <c r="AH32" s="225">
        <f t="shared" ref="AH32:AH37" si="23">0.25*AF32+0.75*AG32</f>
        <v>0.48770023855700673</v>
      </c>
    </row>
    <row r="33" spans="1:34" x14ac:dyDescent="0.2">
      <c r="A33" s="1">
        <v>2008</v>
      </c>
      <c r="B33" s="6">
        <f>'a17'!F33</f>
        <v>0.40994793865203333</v>
      </c>
      <c r="C33" s="6">
        <f>'a18'!E33</f>
        <v>0.58100101431582285</v>
      </c>
      <c r="D33" s="225">
        <f t="shared" ref="D33:D39" si="24">0.25*B33+0.75*C33</f>
        <v>0.53823774539987546</v>
      </c>
      <c r="E33" s="6">
        <f>'a17'!K33</f>
        <v>0.60384128324187436</v>
      </c>
      <c r="F33" s="6">
        <f>'a18'!I33</f>
        <v>0.50182971641673191</v>
      </c>
      <c r="G33" s="225">
        <f t="shared" ref="G33:G38" si="25">0.25*E33+0.75*F33</f>
        <v>0.52733260812301752</v>
      </c>
      <c r="H33" s="6">
        <f>'a17'!P33</f>
        <v>0.7575629660897707</v>
      </c>
      <c r="I33" s="6">
        <f>'a18'!M33</f>
        <v>0.68764083501879836</v>
      </c>
      <c r="J33" s="225">
        <f t="shared" ref="J33:J38" si="26">0.25*H33+0.75*I33</f>
        <v>0.70512136778654155</v>
      </c>
      <c r="K33" s="6">
        <f>'a17'!U33</f>
        <v>0.59592655128746319</v>
      </c>
      <c r="L33" s="6">
        <f>'a18'!Q33</f>
        <v>0.48579502317134649</v>
      </c>
      <c r="M33" s="225">
        <f t="shared" ref="M33:M38" si="27">0.25*K33+0.75*L33</f>
        <v>0.51332790520037563</v>
      </c>
      <c r="N33" s="6">
        <f>'a17'!Z33</f>
        <v>0.71095398902490503</v>
      </c>
      <c r="O33" s="6">
        <f>'a18'!U33</f>
        <v>0.51285356802293458</v>
      </c>
      <c r="P33" s="225">
        <f t="shared" ref="P33:P38" si="28">0.25*N33+0.75*O33</f>
        <v>0.56237867327342717</v>
      </c>
      <c r="Q33" s="6">
        <f>'a17'!AE33</f>
        <v>0.57823272829604622</v>
      </c>
      <c r="R33" s="6">
        <f>'a18'!Y33</f>
        <v>0.54744355970190062</v>
      </c>
      <c r="S33" s="225">
        <f t="shared" ref="S33:S38" si="29">0.25*Q33+0.75*R33</f>
        <v>0.55514085185043704</v>
      </c>
      <c r="T33" s="6">
        <f>'a17'!AJ33</f>
        <v>0.3824750246236106</v>
      </c>
      <c r="U33" s="6">
        <f>'a18'!AC33</f>
        <v>0.59225263145107909</v>
      </c>
      <c r="V33" s="225">
        <f t="shared" ref="V33:V38" si="30">0.25*T33+0.75*U33</f>
        <v>0.53980822974421194</v>
      </c>
      <c r="W33" s="6">
        <f>'a17'!AO33</f>
        <v>0.53693541578725212</v>
      </c>
      <c r="X33" s="6">
        <f>'a17'!AB33</f>
        <v>0.47168284789644044</v>
      </c>
      <c r="Y33" s="225">
        <f t="shared" ref="Y33:Y38" si="31">0.25*W33+0.75*X33</f>
        <v>0.48799598986914333</v>
      </c>
      <c r="Z33" s="6">
        <f>'a17'!AT33</f>
        <v>0.47769804418179274</v>
      </c>
      <c r="AA33" s="6">
        <f>'a18'!AK33</f>
        <v>0.55552164379900759</v>
      </c>
      <c r="AB33" s="225">
        <f t="shared" ref="AB33:AB38" si="32">0.25*Z33+0.75*AA33</f>
        <v>0.53606574389470385</v>
      </c>
      <c r="AC33" s="6">
        <f>'a17'!AY33</f>
        <v>0.28162375123118066</v>
      </c>
      <c r="AD33" s="6">
        <f>'a18'!AO33</f>
        <v>0.78791840527687185</v>
      </c>
      <c r="AE33" s="225">
        <f t="shared" si="22"/>
        <v>0.661344741765449</v>
      </c>
      <c r="AF33" s="6">
        <f>'a17'!BD33</f>
        <v>0.42208386098213041</v>
      </c>
      <c r="AG33" s="6">
        <f>'a18'!AS33</f>
        <v>0.47595555231622361</v>
      </c>
      <c r="AH33" s="225">
        <f t="shared" si="23"/>
        <v>0.46248762948270034</v>
      </c>
    </row>
    <row r="34" spans="1:34" x14ac:dyDescent="0.2">
      <c r="A34" s="1">
        <v>2009</v>
      </c>
      <c r="B34" s="6">
        <f>'a17'!F34</f>
        <v>0.44213451526663861</v>
      </c>
      <c r="C34" s="6">
        <f>'a18'!E34</f>
        <v>0.55679713076170878</v>
      </c>
      <c r="D34" s="225">
        <f t="shared" si="24"/>
        <v>0.52813147688794126</v>
      </c>
      <c r="E34" s="6">
        <f>'a17'!K34</f>
        <v>0.61150977909103721</v>
      </c>
      <c r="F34" s="6">
        <f>'a18'!I34</f>
        <v>0.49366052610800337</v>
      </c>
      <c r="G34" s="225">
        <f t="shared" si="25"/>
        <v>0.5231228393537618</v>
      </c>
      <c r="H34" s="6">
        <f>'a17'!P34</f>
        <v>0.81208667510904742</v>
      </c>
      <c r="I34" s="6">
        <f>'a18'!M34</f>
        <v>0.76409413093784739</v>
      </c>
      <c r="J34" s="225">
        <f t="shared" si="26"/>
        <v>0.77609226698064737</v>
      </c>
      <c r="K34" s="6">
        <f>'a17'!U34</f>
        <v>0.56549880399606045</v>
      </c>
      <c r="L34" s="6">
        <f>'a18'!Q34</f>
        <v>0.49182321750696972</v>
      </c>
      <c r="M34" s="225">
        <f t="shared" si="27"/>
        <v>0.51024211412924236</v>
      </c>
      <c r="N34" s="6">
        <f>'a17'!Z34</f>
        <v>0.67496834107218251</v>
      </c>
      <c r="O34" s="6">
        <f>'a18'!U34</f>
        <v>0.53231992857273014</v>
      </c>
      <c r="P34" s="225">
        <f t="shared" si="28"/>
        <v>0.5679820316975932</v>
      </c>
      <c r="Q34" s="6">
        <f>'a17'!AE34</f>
        <v>0.62104263402279458</v>
      </c>
      <c r="R34" s="6">
        <f>'a18'!Y34</f>
        <v>0.59163007233833209</v>
      </c>
      <c r="S34" s="225">
        <f t="shared" si="29"/>
        <v>0.59898321275944766</v>
      </c>
      <c r="T34" s="6">
        <f>'a17'!AJ34</f>
        <v>0.41508372027578455</v>
      </c>
      <c r="U34" s="6">
        <f>'a18'!AC34</f>
        <v>0.57343919875123761</v>
      </c>
      <c r="V34" s="225">
        <f t="shared" si="30"/>
        <v>0.53385032913237429</v>
      </c>
      <c r="W34" s="6">
        <f>'a17'!AO34</f>
        <v>0.58910229351343757</v>
      </c>
      <c r="X34" s="6">
        <f>'a17'!AB34</f>
        <v>0.52831715210356023</v>
      </c>
      <c r="Y34" s="225">
        <f t="shared" si="31"/>
        <v>0.54351343745602954</v>
      </c>
      <c r="Z34" s="6">
        <f>'a17'!AT34</f>
        <v>0.47432109188124394</v>
      </c>
      <c r="AA34" s="6">
        <f>'a18'!AK34</f>
        <v>0.52241972024319294</v>
      </c>
      <c r="AB34" s="225">
        <f t="shared" si="32"/>
        <v>0.51039506315270566</v>
      </c>
      <c r="AC34" s="6">
        <f>'a17'!AY34</f>
        <v>0.32770507949908556</v>
      </c>
      <c r="AD34" s="6">
        <f>'a18'!AO34</f>
        <v>0.65497925815248759</v>
      </c>
      <c r="AE34" s="225">
        <f t="shared" si="22"/>
        <v>0.57316071348913711</v>
      </c>
      <c r="AF34" s="6">
        <f>'a17'!BD34</f>
        <v>0.42148585901224156</v>
      </c>
      <c r="AG34" s="6">
        <f>'a18'!AS34</f>
        <v>0.38843285168516128</v>
      </c>
      <c r="AH34" s="225">
        <f t="shared" si="23"/>
        <v>0.3966961035169313</v>
      </c>
    </row>
    <row r="35" spans="1:34" x14ac:dyDescent="0.2">
      <c r="A35" s="1">
        <v>2010</v>
      </c>
      <c r="B35" s="6">
        <f>'a17'!F35</f>
        <v>0.42764176164345025</v>
      </c>
      <c r="C35" s="6">
        <f>'a18'!E35</f>
        <v>0.59894893800525995</v>
      </c>
      <c r="D35" s="225">
        <f t="shared" si="24"/>
        <v>0.55612214391480752</v>
      </c>
      <c r="E35" s="6">
        <f>'a17'!K35</f>
        <v>0.57552413113831447</v>
      </c>
      <c r="F35" s="6">
        <f>'a18'!I35</f>
        <v>0.55588606864549372</v>
      </c>
      <c r="G35" s="225">
        <f t="shared" si="25"/>
        <v>0.56079558426869891</v>
      </c>
      <c r="H35" s="6">
        <f>'a17'!P35</f>
        <v>0.79952863374138172</v>
      </c>
      <c r="I35" s="6">
        <f>'a18'!M35</f>
        <v>0.75549977830821857</v>
      </c>
      <c r="J35" s="225">
        <f t="shared" si="26"/>
        <v>0.7665069921665093</v>
      </c>
      <c r="K35" s="6">
        <f>'a17'!U35</f>
        <v>0.62575629660897725</v>
      </c>
      <c r="L35" s="6">
        <f>'a18'!Q35</f>
        <v>0.54140018099767384</v>
      </c>
      <c r="M35" s="225">
        <f t="shared" si="27"/>
        <v>0.56248920990049966</v>
      </c>
      <c r="N35" s="6">
        <f>'a17'!Z35</f>
        <v>0.68921485859012233</v>
      </c>
      <c r="O35" s="6">
        <f>'a18'!U35</f>
        <v>0.58485784394113327</v>
      </c>
      <c r="P35" s="225">
        <f t="shared" si="28"/>
        <v>0.61094709760338051</v>
      </c>
      <c r="Q35" s="6">
        <f>'a17'!AE35</f>
        <v>0.60654988039960611</v>
      </c>
      <c r="R35" s="6">
        <f>'a18'!Y35</f>
        <v>0.59604872360197536</v>
      </c>
      <c r="S35" s="225">
        <f t="shared" si="29"/>
        <v>0.59867401280138299</v>
      </c>
      <c r="T35" s="6">
        <f>'a17'!AJ35</f>
        <v>0.39654565920923046</v>
      </c>
      <c r="U35" s="6">
        <f>'a18'!AC35</f>
        <v>0.60781660926975334</v>
      </c>
      <c r="V35" s="225">
        <f t="shared" si="30"/>
        <v>0.55499887175462259</v>
      </c>
      <c r="W35" s="6">
        <f>'a17'!AO35</f>
        <v>0.5805895595891376</v>
      </c>
      <c r="X35" s="6">
        <f>'a17'!AB35</f>
        <v>0.52831715210356023</v>
      </c>
      <c r="Y35" s="225">
        <f t="shared" si="31"/>
        <v>0.54138525397495452</v>
      </c>
      <c r="Z35" s="6">
        <f>'a17'!AT35</f>
        <v>0.49817081750386955</v>
      </c>
      <c r="AA35" s="6">
        <f>'a18'!AK35</f>
        <v>0.56189907861251309</v>
      </c>
      <c r="AB35" s="225">
        <f t="shared" si="32"/>
        <v>0.54596701333535225</v>
      </c>
      <c r="AC35" s="6">
        <f>'a17'!AY35</f>
        <v>0.32408189109328839</v>
      </c>
      <c r="AD35" s="6">
        <f>'a18'!AO35</f>
        <v>0.77982513681116128</v>
      </c>
      <c r="AE35" s="225">
        <f t="shared" si="22"/>
        <v>0.6658893253816931</v>
      </c>
      <c r="AF35" s="6">
        <f>'a17'!BD35</f>
        <v>0.37758547910510776</v>
      </c>
      <c r="AG35" s="6">
        <f>'a18'!AS35</f>
        <v>0.45463669879679081</v>
      </c>
      <c r="AH35" s="225">
        <f t="shared" si="23"/>
        <v>0.43537389387387004</v>
      </c>
    </row>
    <row r="36" spans="1:34" x14ac:dyDescent="0.2">
      <c r="A36" s="1">
        <v>2011</v>
      </c>
      <c r="B36" s="6">
        <f>'a17'!F36</f>
        <v>0.443822991416913</v>
      </c>
      <c r="C36" s="6">
        <f>'a18'!E36</f>
        <v>0.58560187800270891</v>
      </c>
      <c r="D36" s="225">
        <f t="shared" si="24"/>
        <v>0.55015715635625995</v>
      </c>
      <c r="E36" s="6">
        <f>'a17'!K36</f>
        <v>0.58488110313775166</v>
      </c>
      <c r="F36" s="6">
        <f>'a18'!I36</f>
        <v>0.67994236013678078</v>
      </c>
      <c r="G36" s="225">
        <f t="shared" si="25"/>
        <v>0.65617704588702352</v>
      </c>
      <c r="H36" s="6">
        <f>'a17'!P36</f>
        <v>0.77121148163782183</v>
      </c>
      <c r="I36" s="6">
        <f>'a18'!M36</f>
        <v>0.73651931755373756</v>
      </c>
      <c r="J36" s="225">
        <f t="shared" si="26"/>
        <v>0.74519235857475863</v>
      </c>
      <c r="K36" s="6">
        <f>'a17'!U36</f>
        <v>0.66705360911777112</v>
      </c>
      <c r="L36" s="6">
        <f>'a18'!Q36</f>
        <v>0.6037775672211998</v>
      </c>
      <c r="M36" s="225">
        <f t="shared" si="27"/>
        <v>0.6195965776953426</v>
      </c>
      <c r="N36" s="6">
        <f>'a17'!Z36</f>
        <v>0.63064584212748009</v>
      </c>
      <c r="O36" s="6">
        <f>'a18'!U36</f>
        <v>0.58913983588734431</v>
      </c>
      <c r="P36" s="225">
        <f t="shared" si="28"/>
        <v>0.5995163374473782</v>
      </c>
      <c r="Q36" s="6">
        <f>'a17'!AE36</f>
        <v>0.58632334318277768</v>
      </c>
      <c r="R36" s="6">
        <f>'a18'!Y36</f>
        <v>0.58305090407730686</v>
      </c>
      <c r="S36" s="225">
        <f t="shared" si="29"/>
        <v>0.58386901385367462</v>
      </c>
      <c r="T36" s="6">
        <f>'a17'!AJ36</f>
        <v>0.43295342619952171</v>
      </c>
      <c r="U36" s="6">
        <f>'a18'!AC36</f>
        <v>0.556129018543151</v>
      </c>
      <c r="V36" s="225">
        <f t="shared" si="30"/>
        <v>0.52533512045724373</v>
      </c>
      <c r="W36" s="6">
        <f>'a17'!AO36</f>
        <v>0.58952441255100618</v>
      </c>
      <c r="X36" s="6">
        <f>'a17'!AB36</f>
        <v>0.48786407766990325</v>
      </c>
      <c r="Y36" s="225">
        <f t="shared" si="31"/>
        <v>0.51327916139017904</v>
      </c>
      <c r="Z36" s="6">
        <f>'a17'!AT36</f>
        <v>0.51115097790910391</v>
      </c>
      <c r="AA36" s="6">
        <f>'a18'!AK36</f>
        <v>0.70007683290513423</v>
      </c>
      <c r="AB36" s="225">
        <f t="shared" si="32"/>
        <v>0.65284536915612668</v>
      </c>
      <c r="AC36" s="6">
        <f>'a17'!AY36</f>
        <v>0.29981004643309422</v>
      </c>
      <c r="AD36" s="6">
        <f>'a18'!AO36</f>
        <v>0.79541948336704271</v>
      </c>
      <c r="AE36" s="225">
        <f t="shared" si="22"/>
        <v>0.67151712413355558</v>
      </c>
      <c r="AF36" s="6">
        <f>'a17'!BD36</f>
        <v>0.42528493035035891</v>
      </c>
      <c r="AG36" s="6">
        <f>'a18'!AS36</f>
        <v>0.46790783695632365</v>
      </c>
      <c r="AH36" s="225">
        <f t="shared" si="23"/>
        <v>0.45725211030483248</v>
      </c>
    </row>
    <row r="37" spans="1:34" x14ac:dyDescent="0.2">
      <c r="A37" s="1">
        <v>2012</v>
      </c>
      <c r="B37" s="6">
        <f>'a17'!F37</f>
        <v>0.43808920782327293</v>
      </c>
      <c r="C37" s="6">
        <f>'a18'!E37</f>
        <v>0.54082317499073762</v>
      </c>
      <c r="D37" s="225">
        <f t="shared" si="24"/>
        <v>0.51513968319887149</v>
      </c>
      <c r="E37" s="6">
        <f>'a17'!K37</f>
        <v>0.62280146334599706</v>
      </c>
      <c r="F37" s="6">
        <f>'a18'!I37</f>
        <v>0.66266254866590157</v>
      </c>
      <c r="G37" s="225">
        <f t="shared" si="25"/>
        <v>0.65269727733592542</v>
      </c>
      <c r="H37" s="6">
        <f>'a17'!P37</f>
        <v>0.79632756437315311</v>
      </c>
      <c r="I37" s="6">
        <f>'a18'!M37</f>
        <v>0.73908547584774331</v>
      </c>
      <c r="J37" s="225">
        <f t="shared" si="26"/>
        <v>0.75339599797909584</v>
      </c>
      <c r="K37" s="6">
        <f>'a17'!U37</f>
        <v>0.62575629660897725</v>
      </c>
      <c r="L37" s="6">
        <f>'a18'!Q37</f>
        <v>0.48433732378540245</v>
      </c>
      <c r="M37" s="225">
        <f t="shared" si="27"/>
        <v>0.51969206699129611</v>
      </c>
      <c r="N37" s="6">
        <f>'a17'!Z37</f>
        <v>0.65280709159983119</v>
      </c>
      <c r="O37" s="6">
        <f>'a18'!U37</f>
        <v>0.48122452822166739</v>
      </c>
      <c r="P37" s="225">
        <f t="shared" si="28"/>
        <v>0.52412016906620829</v>
      </c>
      <c r="Q37" s="6">
        <f>'a17'!AE37</f>
        <v>0.55480512171098928</v>
      </c>
      <c r="R37" s="6">
        <f>'a18'!Y37</f>
        <v>0.4959989188729555</v>
      </c>
      <c r="S37" s="225">
        <f t="shared" si="29"/>
        <v>0.51070046958246396</v>
      </c>
      <c r="T37" s="6">
        <f>'a17'!AJ37</f>
        <v>0.40657098635148453</v>
      </c>
      <c r="U37" s="6">
        <f>'a18'!AC37</f>
        <v>0.4912613958686371</v>
      </c>
      <c r="V37" s="225">
        <f t="shared" si="30"/>
        <v>0.47008879348934896</v>
      </c>
      <c r="W37" s="6">
        <f>'a17'!AO37</f>
        <v>0.57249894470240625</v>
      </c>
      <c r="X37" s="6">
        <f>'a17'!AB37</f>
        <v>0.43932038834951487</v>
      </c>
      <c r="Y37" s="225">
        <f t="shared" si="31"/>
        <v>0.4726150274377377</v>
      </c>
      <c r="Z37" s="6">
        <f>'a17'!AT37</f>
        <v>0.56929787533417775</v>
      </c>
      <c r="AA37" s="6">
        <f>'a18'!AK37</f>
        <v>0.64018968313259605</v>
      </c>
      <c r="AB37" s="225">
        <f t="shared" si="32"/>
        <v>0.62246673118299145</v>
      </c>
      <c r="AC37" s="6">
        <f>'a17'!AY37</f>
        <v>0.3984100182918251</v>
      </c>
      <c r="AD37" s="6">
        <f>'a18'!AO37</f>
        <v>0.82477086787777187</v>
      </c>
      <c r="AE37" s="225">
        <f t="shared" si="22"/>
        <v>0.71818065548128518</v>
      </c>
      <c r="AF37" s="6">
        <f>'a17'!BD37</f>
        <v>0.45384831855916719</v>
      </c>
      <c r="AG37" s="6">
        <f>'a18'!AS37</f>
        <v>0.51513122331347216</v>
      </c>
      <c r="AH37" s="225">
        <f t="shared" si="23"/>
        <v>0.49981049712489589</v>
      </c>
    </row>
    <row r="38" spans="1:34" x14ac:dyDescent="0.2">
      <c r="A38" s="1">
        <v>2013</v>
      </c>
      <c r="B38" s="6">
        <f>'a17'!F38</f>
        <v>0.42637540453074452</v>
      </c>
      <c r="C38" s="6">
        <f>'a18'!E38</f>
        <v>0.53623749567245504</v>
      </c>
      <c r="D38" s="225">
        <f t="shared" si="24"/>
        <v>0.50877197288702747</v>
      </c>
      <c r="E38" s="6">
        <f>'a17'!K38</f>
        <v>0.57636836921345158</v>
      </c>
      <c r="F38" s="6">
        <f>'a18'!I38</f>
        <v>0.6431810037475022</v>
      </c>
      <c r="G38" s="225">
        <f t="shared" si="25"/>
        <v>0.62647784511398963</v>
      </c>
      <c r="H38" s="6">
        <f>'a17'!P38</f>
        <v>0.63595750668355155</v>
      </c>
      <c r="I38" s="6">
        <f>'a18'!M38</f>
        <v>0.54193163389879939</v>
      </c>
      <c r="J38" s="225">
        <f t="shared" si="26"/>
        <v>0.56543810209498746</v>
      </c>
      <c r="K38" s="6">
        <f>'a17'!U38</f>
        <v>0.59254959898691439</v>
      </c>
      <c r="L38" s="6">
        <f>'a18'!Q38</f>
        <v>0.49615076255899127</v>
      </c>
      <c r="M38" s="225">
        <f t="shared" si="27"/>
        <v>0.52025047166597205</v>
      </c>
      <c r="N38" s="6">
        <f>'a17'!Z38</f>
        <v>0.68028000562825408</v>
      </c>
      <c r="O38" s="6">
        <f>'a18'!U38</f>
        <v>0.53699671410263439</v>
      </c>
      <c r="P38" s="225">
        <f t="shared" si="28"/>
        <v>0.57281753698403937</v>
      </c>
      <c r="Q38" s="6">
        <f>'a17'!AE38</f>
        <v>0.5931476009568033</v>
      </c>
      <c r="R38" s="6">
        <f>'a18'!Y38</f>
        <v>0.51578415116342646</v>
      </c>
      <c r="S38" s="225">
        <f t="shared" si="29"/>
        <v>0.53512501361177067</v>
      </c>
      <c r="T38" s="6">
        <f>'a17'!AJ38</f>
        <v>0.38272126072885898</v>
      </c>
      <c r="U38" s="6">
        <f>'a18'!AC38</f>
        <v>0.52096202085724863</v>
      </c>
      <c r="V38" s="225">
        <f t="shared" si="30"/>
        <v>0.4864018308251512</v>
      </c>
      <c r="W38" s="6">
        <f>'a17'!AO38</f>
        <v>0.57781060925847771</v>
      </c>
      <c r="X38" s="6">
        <f>'a17'!AB38</f>
        <v>0.47977346278317184</v>
      </c>
      <c r="Y38" s="225">
        <f t="shared" si="31"/>
        <v>0.50428274940199835</v>
      </c>
      <c r="Z38" s="6">
        <f>'a17'!AT38</f>
        <v>0.52884480090052077</v>
      </c>
      <c r="AA38" s="6">
        <f>'a18'!AK38</f>
        <v>0.58634591206428455</v>
      </c>
      <c r="AB38" s="225">
        <f t="shared" si="32"/>
        <v>0.5719706342733436</v>
      </c>
      <c r="AC38" s="6">
        <f>'a17'!AY38</f>
        <v>0.35964542000844252</v>
      </c>
      <c r="AD38" s="6">
        <f>'a18'!AO38</f>
        <v>0.7768793693020658</v>
      </c>
      <c r="AE38" s="225">
        <f t="shared" ref="AE38:AE45" si="33">0.25*AC38+0.75*AD38</f>
        <v>0.67257088197866</v>
      </c>
      <c r="AF38" s="6">
        <f>'a17'!BD38</f>
        <v>0.41188265090755605</v>
      </c>
      <c r="AG38" s="6">
        <f>'a18'!AS38</f>
        <v>0.40279726438415248</v>
      </c>
      <c r="AH38" s="225">
        <f t="shared" ref="AH38:AH45" si="34">0.25*AF38+0.75*AG38</f>
        <v>0.40506861101500335</v>
      </c>
    </row>
    <row r="39" spans="1:34" x14ac:dyDescent="0.2">
      <c r="A39" s="1">
        <v>2014</v>
      </c>
      <c r="B39" s="6">
        <f>'a17'!F39</f>
        <v>0.443822991416913</v>
      </c>
      <c r="C39" s="6">
        <f>'a18'!E39</f>
        <v>0.58953462947103741</v>
      </c>
      <c r="D39" s="225">
        <f t="shared" si="24"/>
        <v>0.55310671995750627</v>
      </c>
      <c r="E39" s="6">
        <f>'a17'!K39</f>
        <v>0.62533417757140852</v>
      </c>
      <c r="F39" s="6">
        <f>'a18'!I39</f>
        <v>0.61668428053424695</v>
      </c>
      <c r="G39" s="225">
        <f t="shared" ref="G39:G45" si="35">0.25*E39+0.75*F39</f>
        <v>0.61884675479353735</v>
      </c>
      <c r="H39" s="6">
        <f>'a17'!P39</f>
        <v>0.74162797242155609</v>
      </c>
      <c r="I39" s="6">
        <f>'a18'!M39</f>
        <v>0.64480573118808582</v>
      </c>
      <c r="J39" s="225">
        <f t="shared" ref="J39:J45" si="36">0.25*H39+0.75*I39</f>
        <v>0.66901129149645333</v>
      </c>
      <c r="K39" s="6">
        <f>'a17'!U39</f>
        <v>0.62617841564654586</v>
      </c>
      <c r="L39" s="6">
        <f>'a18'!Q39</f>
        <v>0.52873641758228407</v>
      </c>
      <c r="M39" s="225">
        <f t="shared" ref="M39:M45" si="37">0.25*K39+0.75*L39</f>
        <v>0.55309691709834952</v>
      </c>
      <c r="N39" s="6">
        <f>'a17'!Z39</f>
        <v>0.70455185028844802</v>
      </c>
      <c r="O39" s="6">
        <f>'a18'!U39</f>
        <v>0.52211603287112118</v>
      </c>
      <c r="P39" s="225">
        <f t="shared" ref="P39:P45" si="38">0.25*N39+0.75*O39</f>
        <v>0.56772498722545284</v>
      </c>
      <c r="Q39" s="6">
        <f>'a17'!AE39</f>
        <v>0.62315322921063732</v>
      </c>
      <c r="R39" s="6">
        <f>'a18'!Y39</f>
        <v>0.61944783562009942</v>
      </c>
      <c r="S39" s="225">
        <f t="shared" ref="S39:S45" si="39">0.25*Q39+0.75*R39</f>
        <v>0.62037418401773392</v>
      </c>
      <c r="T39" s="6">
        <f>'a17'!AJ39</f>
        <v>0.41635007738849034</v>
      </c>
      <c r="U39" s="6">
        <f>'a18'!AC39</f>
        <v>0.56927868175385543</v>
      </c>
      <c r="V39" s="225">
        <f t="shared" ref="V39:V45" si="40">0.25*T39+0.75*U39</f>
        <v>0.53104653066251417</v>
      </c>
      <c r="W39" s="6">
        <f>'a17'!AO39</f>
        <v>0.56567468692838063</v>
      </c>
      <c r="X39" s="6">
        <f>'a17'!AB39</f>
        <v>0.56877022653721676</v>
      </c>
      <c r="Y39" s="225">
        <f t="shared" ref="Y39:Y45" si="41">0.25*W39+0.75*X39</f>
        <v>0.56799634163500778</v>
      </c>
      <c r="Z39" s="6">
        <f>'a17'!AT39</f>
        <v>0.51072885887153519</v>
      </c>
      <c r="AA39" s="6">
        <f>'a18'!AK39</f>
        <v>0.63812460900250845</v>
      </c>
      <c r="AB39" s="225">
        <f t="shared" ref="AB39:AB45" si="42">0.25*Z39+0.75*AA39</f>
        <v>0.60627567146976513</v>
      </c>
      <c r="AC39" s="6">
        <f>'a17'!AY39</f>
        <v>0.31725763331926282</v>
      </c>
      <c r="AD39" s="6">
        <f>'a18'!AO39</f>
        <v>0.79309627497069424</v>
      </c>
      <c r="AE39" s="225">
        <f t="shared" si="33"/>
        <v>0.67413661455783636</v>
      </c>
      <c r="AF39" s="6">
        <f>'a17'!BD39</f>
        <v>0.47407485577599562</v>
      </c>
      <c r="AG39" s="6">
        <f>'a18'!AS39</f>
        <v>0.46526575681929999</v>
      </c>
      <c r="AH39" s="225">
        <f t="shared" si="34"/>
        <v>0.46746803155847394</v>
      </c>
    </row>
    <row r="40" spans="1:34" x14ac:dyDescent="0.2">
      <c r="A40" s="1">
        <v>2015</v>
      </c>
      <c r="B40" s="6">
        <f>'a17'!F40</f>
        <v>0.40994793865203333</v>
      </c>
      <c r="C40" s="6">
        <f>'a18'!E40</f>
        <v>0.5439359705544724</v>
      </c>
      <c r="D40" s="225">
        <f t="shared" ref="D40:D45" si="43">0.25*B40+0.75*C40</f>
        <v>0.51043896257886268</v>
      </c>
      <c r="E40" s="6">
        <f>'a17'!K40</f>
        <v>0.52951315604333771</v>
      </c>
      <c r="F40" s="6">
        <f>'a18'!I40</f>
        <v>0.5722092648943472</v>
      </c>
      <c r="G40" s="225">
        <f t="shared" si="35"/>
        <v>0.56153523768159475</v>
      </c>
      <c r="H40" s="6">
        <f>'a17'!P40</f>
        <v>0.65660616293794849</v>
      </c>
      <c r="I40" s="6">
        <f>'a18'!M40</f>
        <v>0.64480573118808582</v>
      </c>
      <c r="J40" s="225">
        <f t="shared" si="36"/>
        <v>0.64775583912555146</v>
      </c>
      <c r="K40" s="6">
        <f>'a17'!U40</f>
        <v>0.59786126354298597</v>
      </c>
      <c r="L40" s="6">
        <f>'a18'!Q40</f>
        <v>0.45147835012724508</v>
      </c>
      <c r="M40" s="225">
        <f t="shared" si="37"/>
        <v>0.48807407848118034</v>
      </c>
      <c r="N40" s="6">
        <f>'a17'!Z40</f>
        <v>0.73522583368509919</v>
      </c>
      <c r="O40" s="6">
        <f>'a18'!U40</f>
        <v>0.41596211196346033</v>
      </c>
      <c r="P40" s="225">
        <f t="shared" si="38"/>
        <v>0.49577804239387008</v>
      </c>
      <c r="Q40" s="6">
        <f>'a17'!AE40</f>
        <v>0.59247924581398625</v>
      </c>
      <c r="R40" s="6">
        <f>'a18'!Y40</f>
        <v>0.52278414508967885</v>
      </c>
      <c r="S40" s="225">
        <f t="shared" si="39"/>
        <v>0.5402079202707557</v>
      </c>
      <c r="T40" s="6">
        <f>'a17'!AJ40</f>
        <v>0.39014352047277345</v>
      </c>
      <c r="U40" s="6">
        <f>'a18'!AC40</f>
        <v>0.53556938345389726</v>
      </c>
      <c r="V40" s="225">
        <f t="shared" si="40"/>
        <v>0.49921291770861631</v>
      </c>
      <c r="W40" s="6">
        <f>'a17'!AO40</f>
        <v>0.51368369213451537</v>
      </c>
      <c r="X40" s="6">
        <f>'a17'!AB40</f>
        <v>0.53640776699029158</v>
      </c>
      <c r="Y40" s="225">
        <f t="shared" si="41"/>
        <v>0.53072674827634758</v>
      </c>
      <c r="Z40" s="6">
        <f>'a17'!AT40</f>
        <v>0.53053327705079512</v>
      </c>
      <c r="AA40" s="6">
        <f>'a18'!AK40</f>
        <v>0.632658236305218</v>
      </c>
      <c r="AB40" s="225">
        <f t="shared" si="42"/>
        <v>0.60712699649161228</v>
      </c>
      <c r="AC40" s="6">
        <f>'a17'!AY40</f>
        <v>0.24630645842127491</v>
      </c>
      <c r="AD40" s="6">
        <f>'a18'!AO40</f>
        <v>0.88739120399895532</v>
      </c>
      <c r="AE40" s="225">
        <f t="shared" si="33"/>
        <v>0.72712001760453515</v>
      </c>
      <c r="AF40" s="6">
        <f>'a17'!BD40</f>
        <v>0.41803855353876473</v>
      </c>
      <c r="AG40" s="6">
        <f>'a18'!AS40</f>
        <v>0.35059340512502807</v>
      </c>
      <c r="AH40" s="225">
        <f t="shared" si="34"/>
        <v>0.36745469222846222</v>
      </c>
    </row>
    <row r="41" spans="1:34" x14ac:dyDescent="0.2">
      <c r="A41" s="1">
        <v>2016</v>
      </c>
      <c r="B41" s="6">
        <f>'a17'!F41</f>
        <v>0.50390460109750967</v>
      </c>
      <c r="C41" s="6">
        <f>'a18'!E41</f>
        <v>0.59348256530796939</v>
      </c>
      <c r="D41" s="225">
        <f t="shared" si="43"/>
        <v>0.57108807425535446</v>
      </c>
      <c r="E41" s="6">
        <f>'a17'!K41</f>
        <v>0.61428872942169699</v>
      </c>
      <c r="F41" s="6">
        <f>'a18'!I41</f>
        <v>0.56654549540521015</v>
      </c>
      <c r="G41" s="225">
        <f t="shared" si="35"/>
        <v>0.57848130390933183</v>
      </c>
      <c r="H41" s="6">
        <f>'a17'!P41</f>
        <v>0.70412973125087941</v>
      </c>
      <c r="I41" s="6">
        <f>'a18'!M41</f>
        <v>0.64480573118808582</v>
      </c>
      <c r="J41" s="225">
        <f t="shared" si="36"/>
        <v>0.65963673120378419</v>
      </c>
      <c r="K41" s="6">
        <f>'a17'!U41</f>
        <v>0.6272688898269313</v>
      </c>
      <c r="L41" s="6">
        <f>'a18'!Q41</f>
        <v>0.43003802165898347</v>
      </c>
      <c r="M41" s="225">
        <f t="shared" si="37"/>
        <v>0.47934573870097041</v>
      </c>
      <c r="N41" s="6">
        <f>'a17'!Z41</f>
        <v>0.69646123540171656</v>
      </c>
      <c r="O41" s="6">
        <f>'a18'!U41</f>
        <v>0.60532637281876556</v>
      </c>
      <c r="P41" s="225">
        <f t="shared" si="38"/>
        <v>0.62811008846450334</v>
      </c>
      <c r="Q41" s="6">
        <f>'a17'!AE41</f>
        <v>0.62230899113550042</v>
      </c>
      <c r="R41" s="6">
        <f>'a18'!Y41</f>
        <v>0.59402920257769842</v>
      </c>
      <c r="S41" s="225">
        <f t="shared" si="39"/>
        <v>0.60109914971714895</v>
      </c>
      <c r="T41" s="6">
        <f>'a17'!AJ41</f>
        <v>0.44449134655972999</v>
      </c>
      <c r="U41" s="6">
        <f>'a18'!AC41</f>
        <v>0.58384049124469317</v>
      </c>
      <c r="V41" s="225">
        <f t="shared" si="40"/>
        <v>0.54900320507345235</v>
      </c>
      <c r="W41" s="6">
        <f>'a17'!AO41</f>
        <v>0.60166033488110338</v>
      </c>
      <c r="X41" s="6">
        <f>'a17'!AB41</f>
        <v>0.55258899676375439</v>
      </c>
      <c r="Y41" s="225">
        <f t="shared" si="41"/>
        <v>0.56485683129309172</v>
      </c>
      <c r="Z41" s="6">
        <f>'a17'!AT41</f>
        <v>0.64151540734487145</v>
      </c>
      <c r="AA41" s="6">
        <f>'a18'!AK41</f>
        <v>0.71975577461537998</v>
      </c>
      <c r="AB41" s="225">
        <f t="shared" si="42"/>
        <v>0.70019568279775291</v>
      </c>
      <c r="AC41" s="6">
        <f>'a17'!AY41</f>
        <v>0.54073448712536942</v>
      </c>
      <c r="AD41" s="6">
        <f>'a18'!AO41</f>
        <v>0.83457996999568773</v>
      </c>
      <c r="AE41" s="225">
        <f t="shared" si="33"/>
        <v>0.7611185992781081</v>
      </c>
      <c r="AF41" s="6">
        <f>'a17'!BD41</f>
        <v>0.50003517658646413</v>
      </c>
      <c r="AG41" s="6">
        <f>'a18'!AS41</f>
        <v>0.42025928827827475</v>
      </c>
      <c r="AH41" s="225">
        <f t="shared" si="34"/>
        <v>0.44020326035532209</v>
      </c>
    </row>
    <row r="42" spans="1:34" x14ac:dyDescent="0.2">
      <c r="A42" s="1">
        <v>2017</v>
      </c>
      <c r="B42" s="6">
        <f>'a17'!F42</f>
        <v>0.46278317152103576</v>
      </c>
      <c r="C42" s="6">
        <f>'a18'!E42</f>
        <v>0.61015500203470541</v>
      </c>
      <c r="D42" s="225">
        <f t="shared" si="43"/>
        <v>0.57331204440628802</v>
      </c>
      <c r="E42" s="6">
        <f>'a17'!K42</f>
        <v>0.57510201210074596</v>
      </c>
      <c r="F42" s="6">
        <f>'a18'!I42</f>
        <v>0.58482747520392608</v>
      </c>
      <c r="G42" s="225">
        <f t="shared" si="35"/>
        <v>0.58239610942813103</v>
      </c>
      <c r="H42" s="6">
        <f>'a17'!P42</f>
        <v>0.65322921063739992</v>
      </c>
      <c r="I42" s="6">
        <f>'a18'!M42</f>
        <v>0.64480573118808582</v>
      </c>
      <c r="J42" s="225">
        <f t="shared" si="36"/>
        <v>0.64691160105041434</v>
      </c>
      <c r="K42" s="6">
        <f>'a17'!U42</f>
        <v>0.61362037427888017</v>
      </c>
      <c r="L42" s="6">
        <f>'a18'!Q42</f>
        <v>0.37376475161409828</v>
      </c>
      <c r="M42" s="225">
        <f t="shared" si="37"/>
        <v>0.43372865728029375</v>
      </c>
      <c r="N42" s="6">
        <f>'a17'!Z42</f>
        <v>0.69326016603348806</v>
      </c>
      <c r="O42" s="6">
        <f>'a18'!U42</f>
        <v>0.53145441956232575</v>
      </c>
      <c r="P42" s="225">
        <f t="shared" si="38"/>
        <v>0.57190585618011625</v>
      </c>
      <c r="Q42" s="6">
        <f>'a17'!AE42</f>
        <v>0.59525819614464637</v>
      </c>
      <c r="R42" s="6">
        <f>'a18'!Y42</f>
        <v>0.54635028516244255</v>
      </c>
      <c r="S42" s="225">
        <f t="shared" si="39"/>
        <v>0.55857726290799348</v>
      </c>
      <c r="T42" s="6">
        <f>'a17'!AJ42</f>
        <v>0.40336991698325603</v>
      </c>
      <c r="U42" s="6">
        <f>'a18'!AC42</f>
        <v>0.59585132681012865</v>
      </c>
      <c r="V42" s="225">
        <f t="shared" si="40"/>
        <v>0.54773097435341045</v>
      </c>
      <c r="W42" s="6">
        <f>'a17'!AO42</f>
        <v>0.5047488391726469</v>
      </c>
      <c r="X42" s="6">
        <f>'a17'!AB42</f>
        <v>0.52022653721682888</v>
      </c>
      <c r="Y42" s="225">
        <f t="shared" si="41"/>
        <v>0.51635711270578333</v>
      </c>
      <c r="Z42" s="6">
        <f>'a17'!AT42</f>
        <v>0.53820177289995785</v>
      </c>
      <c r="AA42" s="6">
        <f>'a18'!AK42</f>
        <v>0.62609858906846949</v>
      </c>
      <c r="AB42" s="225">
        <f t="shared" si="42"/>
        <v>0.60412438502634158</v>
      </c>
      <c r="AC42" s="6">
        <f>'a17'!AY42</f>
        <v>0.51259321795412993</v>
      </c>
      <c r="AD42" s="6">
        <f>'a18'!AO42</f>
        <v>0.88424803969801336</v>
      </c>
      <c r="AE42" s="225">
        <f t="shared" si="33"/>
        <v>0.79133433426204247</v>
      </c>
      <c r="AF42" s="6">
        <f>'a17'!BD42</f>
        <v>0.42908400168847627</v>
      </c>
      <c r="AG42" s="6">
        <f>'a18'!AS42</f>
        <v>0.59612464544499311</v>
      </c>
      <c r="AH42" s="225">
        <f t="shared" si="34"/>
        <v>0.55436448450586395</v>
      </c>
    </row>
    <row r="43" spans="1:34" x14ac:dyDescent="0.2">
      <c r="A43" s="1">
        <v>2018</v>
      </c>
      <c r="B43" s="6">
        <f>'a17'!F43</f>
        <v>0.47938652033206708</v>
      </c>
      <c r="C43" s="6">
        <f>'a18'!E43</f>
        <v>0.62324392777099558</v>
      </c>
      <c r="D43" s="225">
        <f t="shared" si="43"/>
        <v>0.58727957591126345</v>
      </c>
      <c r="E43" s="6">
        <f>'a17'!K43</f>
        <v>0.61597720557197144</v>
      </c>
      <c r="F43" s="6">
        <f>'a18'!I43</f>
        <v>0.56678844530286743</v>
      </c>
      <c r="G43" s="225">
        <f t="shared" si="35"/>
        <v>0.57908563537014346</v>
      </c>
      <c r="H43" s="6">
        <f>'a17'!P43</f>
        <v>0.59568031518221487</v>
      </c>
      <c r="I43" s="6">
        <f>'a18'!M43</f>
        <v>0.4983373116379074</v>
      </c>
      <c r="J43" s="225">
        <f t="shared" si="36"/>
        <v>0.52267306252398427</v>
      </c>
      <c r="K43" s="6">
        <f>'a17'!U43</f>
        <v>0.63831433797664294</v>
      </c>
      <c r="L43" s="6">
        <f>'a18'!Q43</f>
        <v>0.48169524364837857</v>
      </c>
      <c r="M43" s="225">
        <f t="shared" si="37"/>
        <v>0.52085001723044466</v>
      </c>
      <c r="N43" s="6">
        <f>'a17'!Z43</f>
        <v>0.66216406359926849</v>
      </c>
      <c r="O43" s="6">
        <f>'a18'!U43</f>
        <v>0.6110356954137135</v>
      </c>
      <c r="P43" s="225">
        <f t="shared" si="38"/>
        <v>0.6238177874601023</v>
      </c>
      <c r="Q43" s="6">
        <f>'a17'!AE43</f>
        <v>0.60419304910651483</v>
      </c>
      <c r="R43" s="6">
        <f>'a18'!Y43</f>
        <v>0.60017887186215035</v>
      </c>
      <c r="S43" s="225">
        <f t="shared" si="39"/>
        <v>0.60118241617324153</v>
      </c>
      <c r="T43" s="6">
        <f>'a17'!AJ43</f>
        <v>0.43210918812438459</v>
      </c>
      <c r="U43" s="6">
        <f>'a18'!AC43</f>
        <v>0.58444786598883658</v>
      </c>
      <c r="V43" s="225">
        <f t="shared" si="40"/>
        <v>0.54636319652272358</v>
      </c>
      <c r="W43" s="6">
        <f>'a17'!AO43</f>
        <v>0.54646827071900961</v>
      </c>
      <c r="X43" s="6">
        <f>'a17'!AB43</f>
        <v>0.55258899676375439</v>
      </c>
      <c r="Y43" s="225">
        <f t="shared" si="41"/>
        <v>0.55105881525256817</v>
      </c>
      <c r="Z43" s="6">
        <f>'a17'!AT43</f>
        <v>0.56905163922892932</v>
      </c>
      <c r="AA43" s="6">
        <f>'a18'!AK43</f>
        <v>0.56091209465328018</v>
      </c>
      <c r="AB43" s="225">
        <f t="shared" si="42"/>
        <v>0.56294698079719252</v>
      </c>
      <c r="AC43" s="6">
        <f>'a17'!AY43</f>
        <v>0.50450260306739847</v>
      </c>
      <c r="AD43" s="6">
        <f>'a18'!AO43</f>
        <v>0.83851272146401612</v>
      </c>
      <c r="AE43" s="225">
        <f t="shared" si="33"/>
        <v>0.75501019186486173</v>
      </c>
      <c r="AF43" s="6">
        <f>'a17'!BD43</f>
        <v>0.42866188265090777</v>
      </c>
      <c r="AG43" s="6">
        <f>'a18'!AS43</f>
        <v>0.66178185528689348</v>
      </c>
      <c r="AH43" s="225">
        <f t="shared" si="34"/>
        <v>0.60350186212789703</v>
      </c>
    </row>
    <row r="44" spans="1:34" x14ac:dyDescent="0.2">
      <c r="A44" s="1">
        <v>2019</v>
      </c>
      <c r="B44" s="6">
        <f>'a17'!F44</f>
        <v>0.49598986914309851</v>
      </c>
      <c r="C44" s="6">
        <f>'a18'!E44</f>
        <v>0.64448685944741058</v>
      </c>
      <c r="D44" s="225">
        <f t="shared" si="43"/>
        <v>0.60736261187133256</v>
      </c>
      <c r="E44" s="6">
        <f>'a17'!K44</f>
        <v>0.60704235261010286</v>
      </c>
      <c r="F44" s="6">
        <f>'a18'!I44</f>
        <v>0.56268866577989962</v>
      </c>
      <c r="G44" s="225">
        <f t="shared" si="35"/>
        <v>0.57377708748745038</v>
      </c>
      <c r="H44" s="6">
        <f>'a17'!P44</f>
        <v>0.66209371042634024</v>
      </c>
      <c r="I44" s="6">
        <f>'a18'!M44</f>
        <v>0.51376463013914964</v>
      </c>
      <c r="J44" s="225">
        <f t="shared" si="36"/>
        <v>0.55084690021094729</v>
      </c>
      <c r="K44" s="6">
        <f>'a17'!U44</f>
        <v>0.66469677782467984</v>
      </c>
      <c r="L44" s="6">
        <f>'a18'!Q44</f>
        <v>0.55093596448072502</v>
      </c>
      <c r="M44" s="225">
        <f t="shared" si="37"/>
        <v>0.57937616781671375</v>
      </c>
      <c r="N44" s="6">
        <f>'a17'!Z44</f>
        <v>0.7139088222878851</v>
      </c>
      <c r="O44" s="6">
        <f>'a18'!U44</f>
        <v>0.61206823247875708</v>
      </c>
      <c r="P44" s="225">
        <f t="shared" si="38"/>
        <v>0.63752837993103917</v>
      </c>
      <c r="Q44" s="6">
        <f>'a17'!AE44</f>
        <v>0.61186154495567768</v>
      </c>
      <c r="R44" s="6">
        <f>'a18'!Y44</f>
        <v>0.61559100599478878</v>
      </c>
      <c r="S44" s="225">
        <f t="shared" si="39"/>
        <v>0.61465864073501097</v>
      </c>
      <c r="T44" s="6">
        <f>'a17'!AJ44</f>
        <v>0.4612705783030816</v>
      </c>
      <c r="U44" s="6">
        <f>'a18'!AC44</f>
        <v>0.6473263363762809</v>
      </c>
      <c r="V44" s="225">
        <f t="shared" si="40"/>
        <v>0.60081239685798105</v>
      </c>
      <c r="W44" s="6">
        <f>'a17'!AO44</f>
        <v>0.5432672013507811</v>
      </c>
      <c r="X44" s="6">
        <f>'a17'!AB44</f>
        <v>0.56067961165048574</v>
      </c>
      <c r="Y44" s="225">
        <f t="shared" si="41"/>
        <v>0.55632650907555958</v>
      </c>
      <c r="Z44" s="6">
        <f>'a17'!AT44</f>
        <v>0.56096102434219797</v>
      </c>
      <c r="AA44" s="6">
        <f>'a18'!AK44</f>
        <v>0.47147616357816619</v>
      </c>
      <c r="AB44" s="225">
        <f t="shared" si="42"/>
        <v>0.49384737876917417</v>
      </c>
      <c r="AC44" s="6">
        <f>'a17'!AY44</f>
        <v>0.5211059518784299</v>
      </c>
      <c r="AD44" s="6">
        <f>'a18'!AO44</f>
        <v>0.8567035950511106</v>
      </c>
      <c r="AE44" s="225">
        <f t="shared" si="33"/>
        <v>0.7728041842579404</v>
      </c>
      <c r="AF44" s="6">
        <f>'a17'!BD44</f>
        <v>0.41374700999015068</v>
      </c>
      <c r="AG44" s="6">
        <f>'a18'!AS44</f>
        <v>0.63523957896782735</v>
      </c>
      <c r="AH44" s="225">
        <f t="shared" si="34"/>
        <v>0.57986643672340821</v>
      </c>
    </row>
    <row r="45" spans="1:34" x14ac:dyDescent="0.2">
      <c r="A45" s="1">
        <v>2020</v>
      </c>
      <c r="B45" s="6">
        <f>'a17'!F45</f>
        <v>0.57967496834107213</v>
      </c>
      <c r="C45" s="6">
        <f>'a18'!E45</f>
        <v>0.82753442296362434</v>
      </c>
      <c r="D45" s="225">
        <f t="shared" si="43"/>
        <v>0.76556955930798631</v>
      </c>
      <c r="E45" s="6">
        <f>'a17'!K45</f>
        <v>0.74373856760939905</v>
      </c>
      <c r="F45" s="6">
        <f>'a18'!I45</f>
        <v>0.78192057967845574</v>
      </c>
      <c r="G45" s="225">
        <f t="shared" si="35"/>
        <v>0.77237507666119154</v>
      </c>
      <c r="H45" s="6">
        <f>'a17'!P45</f>
        <v>0.76371886872097927</v>
      </c>
      <c r="I45" s="6">
        <f>'a18'!M45</f>
        <v>0.68428508955740608</v>
      </c>
      <c r="J45" s="225">
        <f t="shared" si="36"/>
        <v>0.70414353434829935</v>
      </c>
      <c r="K45" s="6">
        <f>'a17'!U45</f>
        <v>0.72622062755030248</v>
      </c>
      <c r="L45" s="6">
        <f>'a18'!Q45</f>
        <v>0.72376444792672645</v>
      </c>
      <c r="M45" s="225">
        <f t="shared" si="37"/>
        <v>0.72437849283262046</v>
      </c>
      <c r="N45" s="6">
        <f>'a17'!Z45</f>
        <v>0.74584916279724212</v>
      </c>
      <c r="O45" s="6">
        <f>'a18'!U45</f>
        <v>0.72012019946186612</v>
      </c>
      <c r="P45" s="225">
        <f t="shared" si="38"/>
        <v>0.72655244029571009</v>
      </c>
      <c r="Q45" s="6">
        <f>'a17'!AE45</f>
        <v>0.70768256648374839</v>
      </c>
      <c r="R45" s="6">
        <f>'a18'!Y45</f>
        <v>0.84478386569729669</v>
      </c>
      <c r="S45" s="225">
        <f t="shared" si="39"/>
        <v>0.81050854089390967</v>
      </c>
      <c r="T45" s="6">
        <f>'a17'!AJ45</f>
        <v>0.51790488251020139</v>
      </c>
      <c r="U45" s="6">
        <f>'a18'!AC45</f>
        <v>0.83263637081442887</v>
      </c>
      <c r="V45" s="225">
        <f t="shared" si="40"/>
        <v>0.75395349873837203</v>
      </c>
      <c r="W45" s="6">
        <f>'a17'!AO45</f>
        <v>0.64995778809624305</v>
      </c>
      <c r="X45" s="6">
        <f>'a17'!AB45</f>
        <v>0.73058252427184467</v>
      </c>
      <c r="Y45" s="225">
        <f t="shared" si="41"/>
        <v>0.71042634022794426</v>
      </c>
      <c r="Z45" s="6">
        <f>'a17'!AT45</f>
        <v>0.69470240607851408</v>
      </c>
      <c r="AA45" s="6">
        <f>'a18'!AK45</f>
        <v>0.83892269941631292</v>
      </c>
      <c r="AB45" s="225">
        <f t="shared" si="42"/>
        <v>0.80286762608186324</v>
      </c>
      <c r="AC45" s="6">
        <f>'a17'!AY45</f>
        <v>0.61886168566202326</v>
      </c>
      <c r="AD45" s="6">
        <f>'a18'!AO45</f>
        <v>0.91666666666666663</v>
      </c>
      <c r="AE45" s="225">
        <f t="shared" si="33"/>
        <v>0.84221542141550576</v>
      </c>
      <c r="AF45" s="6">
        <f>'a17'!BD45</f>
        <v>0.53299563810327832</v>
      </c>
      <c r="AG45" s="6">
        <f>'a18'!AS45</f>
        <v>0.78939128903141953</v>
      </c>
      <c r="AH45" s="225">
        <f t="shared" si="34"/>
        <v>0.72529237629938426</v>
      </c>
    </row>
    <row r="46" spans="1:34" x14ac:dyDescent="0.2">
      <c r="A46" s="1">
        <v>2021</v>
      </c>
      <c r="B46" s="6">
        <f>'a17'!F46</f>
        <v>0.48251723652736755</v>
      </c>
      <c r="C46" s="6">
        <f>'a18'!E46</f>
        <v>0.76454966199595487</v>
      </c>
      <c r="D46" s="225">
        <f t="shared" ref="D46:D47" si="44">0.25*B46+0.75*C46</f>
        <v>0.69404155562880809</v>
      </c>
      <c r="E46" s="6">
        <f>'a17'!K46</f>
        <v>0.62635429857886604</v>
      </c>
      <c r="F46" s="6">
        <f>'a18'!I46</f>
        <v>0.62644782954635181</v>
      </c>
      <c r="G46" s="225">
        <f t="shared" ref="G46:G47" si="45">0.25*E46+0.75*F46</f>
        <v>0.62642444680448039</v>
      </c>
      <c r="H46" s="6">
        <f>'a17'!P46</f>
        <v>0.68611931898128597</v>
      </c>
      <c r="I46" s="6">
        <f>'a18'!M46</f>
        <v>0.69178616764757694</v>
      </c>
      <c r="J46" s="225">
        <f t="shared" ref="J46:J47" si="46">0.25*H46+0.75*I46</f>
        <v>0.69036945548100415</v>
      </c>
      <c r="K46" s="6">
        <f>'a17'!U46</f>
        <v>0.66656113690727448</v>
      </c>
      <c r="L46" s="6">
        <f>'a18'!Q46</f>
        <v>0.6666864063458513</v>
      </c>
      <c r="M46" s="225">
        <f t="shared" ref="M46:M47" si="47">0.25*K46+0.75*L46</f>
        <v>0.66665508898620707</v>
      </c>
      <c r="N46" s="6">
        <f>'a17'!Z46</f>
        <v>0.70194878289010831</v>
      </c>
      <c r="O46" s="6">
        <f>'a18'!U46</f>
        <v>0.72048462430835203</v>
      </c>
      <c r="P46" s="225">
        <f t="shared" ref="P46:P47" si="48">0.25*N46+0.75*O46</f>
        <v>0.71585066395379116</v>
      </c>
      <c r="Q46" s="6">
        <f>'a17'!AE46</f>
        <v>0.63032925284930341</v>
      </c>
      <c r="R46" s="6">
        <f>'a18'!Y46</f>
        <v>0.80311795824906018</v>
      </c>
      <c r="S46" s="225">
        <f t="shared" ref="S46:S47" si="49">0.25*Q46+0.75*R46</f>
        <v>0.75992078189912105</v>
      </c>
      <c r="T46" s="6">
        <f>'a17'!AJ46</f>
        <v>0.42479245813986227</v>
      </c>
      <c r="U46" s="6">
        <f>'a18'!AC46</f>
        <v>0.77387286431855595</v>
      </c>
      <c r="V46" s="225">
        <f t="shared" ref="V46:V47" si="50">0.25*T46+0.75*U46</f>
        <v>0.68660276277388244</v>
      </c>
      <c r="W46" s="6">
        <f>'a17'!AO46</f>
        <v>0.57731813704798074</v>
      </c>
      <c r="X46" s="6">
        <f>'a17'!AB46</f>
        <v>0.70631067961165039</v>
      </c>
      <c r="Y46" s="225">
        <f t="shared" ref="Y46:Y47" si="51">0.25*W46+0.75*X46</f>
        <v>0.67406254397073306</v>
      </c>
      <c r="Z46" s="6">
        <f>'a17'!AT46</f>
        <v>0.59349936682144366</v>
      </c>
      <c r="AA46" s="6">
        <f>'a18'!AK46</f>
        <v>0.62694891371027017</v>
      </c>
      <c r="AB46" s="225">
        <f t="shared" ref="AB46:AB47" si="52">0.25*Z46+0.75*AA46</f>
        <v>0.61858652698806349</v>
      </c>
      <c r="AC46" s="6">
        <f>'a17'!AY46</f>
        <v>0.45057689601801054</v>
      </c>
      <c r="AD46" s="6">
        <f>'a18'!AO46</f>
        <v>0.83533918842586685</v>
      </c>
      <c r="AE46" s="225">
        <f t="shared" ref="AE46:AE47" si="53">0.25*AC46+0.75*AD46</f>
        <v>0.73914861532390286</v>
      </c>
      <c r="AF46" s="6">
        <f>'a17'!BD46</f>
        <v>0.42690305332770528</v>
      </c>
      <c r="AG46" s="6">
        <f>'a18'!AS46</f>
        <v>0.72292930765352903</v>
      </c>
      <c r="AH46" s="225">
        <f t="shared" ref="AH46:AH47" si="54">0.25*AF46+0.75*AG46</f>
        <v>0.64892274407207307</v>
      </c>
    </row>
    <row r="47" spans="1:34" x14ac:dyDescent="0.2">
      <c r="A47" s="1">
        <v>2022</v>
      </c>
      <c r="B47" s="6">
        <f>'a17'!F47</f>
        <v>0.46658224285915306</v>
      </c>
      <c r="C47" s="6">
        <f>'a18'!E47</f>
        <v>0.65904866893824821</v>
      </c>
      <c r="D47" s="225">
        <f t="shared" si="44"/>
        <v>0.61093206241847442</v>
      </c>
      <c r="E47" s="6">
        <f>'a17'!K47</f>
        <v>0.6404249331644859</v>
      </c>
      <c r="F47" s="6">
        <f>'a18'!I47</f>
        <v>0.58094027684140848</v>
      </c>
      <c r="G47" s="225">
        <f t="shared" si="45"/>
        <v>0.59581144092217786</v>
      </c>
      <c r="H47" s="6">
        <f>'a17'!P47</f>
        <v>0.64904319684817779</v>
      </c>
      <c r="I47" s="6">
        <f>'a18'!M47</f>
        <v>0.68914408751055323</v>
      </c>
      <c r="J47" s="225">
        <f t="shared" si="46"/>
        <v>0.67911886484495931</v>
      </c>
      <c r="K47" s="6">
        <f>'a17'!U47</f>
        <v>0.62719853665400294</v>
      </c>
      <c r="L47" s="6">
        <f>'a18'!Q47</f>
        <v>0.49850433969254698</v>
      </c>
      <c r="M47" s="225">
        <f t="shared" si="47"/>
        <v>0.5306778889329109</v>
      </c>
      <c r="N47" s="6">
        <f>'a17'!Z47</f>
        <v>0.66554101589981696</v>
      </c>
      <c r="O47" s="6">
        <f>'a18'!U47</f>
        <v>0.54109649362560208</v>
      </c>
      <c r="P47" s="225">
        <f t="shared" si="48"/>
        <v>0.57220762419415583</v>
      </c>
      <c r="Q47" s="6">
        <f>'a17'!AE47</f>
        <v>0.64228929224708031</v>
      </c>
      <c r="R47" s="6">
        <f>'a18'!Y47</f>
        <v>0.7686342571503193</v>
      </c>
      <c r="S47" s="225">
        <f t="shared" si="49"/>
        <v>0.73704801592450953</v>
      </c>
      <c r="T47" s="6">
        <f>'a17'!AJ47</f>
        <v>0.40312368087800771</v>
      </c>
      <c r="U47" s="6">
        <f>'a18'!AC47</f>
        <v>0.62611377343707297</v>
      </c>
      <c r="V47" s="225">
        <f t="shared" si="50"/>
        <v>0.5703662502973067</v>
      </c>
      <c r="W47" s="6">
        <f>'a17'!AO47</f>
        <v>0.54428732235823829</v>
      </c>
      <c r="X47" s="6">
        <f>'a17'!AB47</f>
        <v>0.65776699029126207</v>
      </c>
      <c r="Y47" s="225">
        <f t="shared" si="51"/>
        <v>0.62939707330800609</v>
      </c>
      <c r="Z47" s="6">
        <f>'a17'!AT47</f>
        <v>0.54453355846348694</v>
      </c>
      <c r="AA47" s="6">
        <f>'a18'!AK47</f>
        <v>0.55263661376432649</v>
      </c>
      <c r="AB47" s="225">
        <f t="shared" si="52"/>
        <v>0.55061084993911658</v>
      </c>
      <c r="AC47" s="6">
        <f>'a17'!AY47</f>
        <v>0.41543548614042503</v>
      </c>
      <c r="AD47" s="6">
        <f>'a18'!AO47</f>
        <v>0.73591194280959416</v>
      </c>
      <c r="AE47" s="225">
        <f t="shared" si="53"/>
        <v>0.65579282864230182</v>
      </c>
      <c r="AF47" s="6">
        <f>'a17'!BD47</f>
        <v>0.41332489095258207</v>
      </c>
      <c r="AG47" s="6">
        <f>'a18'!AS47</f>
        <v>0.65148685337366319</v>
      </c>
      <c r="AH47" s="225">
        <f t="shared" si="54"/>
        <v>0.59194636276839296</v>
      </c>
    </row>
    <row r="48" spans="1:34" x14ac:dyDescent="0.2">
      <c r="A48" s="1">
        <v>2023</v>
      </c>
      <c r="B48" s="6">
        <f>'a17'!F48</f>
        <v>0.46658224285915306</v>
      </c>
      <c r="C48" s="6">
        <f>'a18'!E48</f>
        <v>0.64723523016465945</v>
      </c>
      <c r="D48" s="225">
        <f t="shared" ref="D48" si="55">0.25*B48+0.75*C48</f>
        <v>0.60207198333828282</v>
      </c>
      <c r="E48" s="6">
        <f>'a17'!K48</f>
        <v>0.60401716617419465</v>
      </c>
      <c r="F48" s="6">
        <f>'a18'!I48</f>
        <v>0.53089259792399324</v>
      </c>
      <c r="G48" s="225">
        <f t="shared" ref="G48" si="56">0.25*E48+0.75*F48</f>
        <v>0.54917373998654362</v>
      </c>
      <c r="H48" s="6">
        <f>'a17'!P48</f>
        <v>0.61668073730125228</v>
      </c>
      <c r="I48" s="6">
        <f>'a18'!M48</f>
        <v>0.58762139902698574</v>
      </c>
      <c r="J48" s="225">
        <f t="shared" ref="J48" si="57">0.25*H48+0.75*I48</f>
        <v>0.59488623359555237</v>
      </c>
      <c r="K48" s="6">
        <f>'a17'!U48</f>
        <v>0.65551568875756283</v>
      </c>
      <c r="L48" s="6">
        <f>'a18'!Q48</f>
        <v>0.49697071846358482</v>
      </c>
      <c r="M48" s="225">
        <f t="shared" ref="M48" si="58">0.25*K48+0.75*L48</f>
        <v>0.53660696103707939</v>
      </c>
      <c r="N48" s="6">
        <f>'a17'!Z48</f>
        <v>0.66554101589981696</v>
      </c>
      <c r="O48" s="6">
        <f>'a18'!U48</f>
        <v>0.51031777846613602</v>
      </c>
      <c r="P48" s="225">
        <f t="shared" ref="P48" si="59">0.25*N48+0.75*O48</f>
        <v>0.54912358782455617</v>
      </c>
      <c r="Q48" s="6">
        <f>'a17'!AE48</f>
        <v>0.63419867736034896</v>
      </c>
      <c r="R48" s="6">
        <f>'a18'!Y48</f>
        <v>0.70936966649052802</v>
      </c>
      <c r="S48" s="225">
        <f t="shared" ref="S48" si="60">0.25*Q48+0.75*R48</f>
        <v>0.69057691920798314</v>
      </c>
      <c r="T48" s="6">
        <f>'a17'!AJ48</f>
        <v>0.41121429576473911</v>
      </c>
      <c r="U48" s="6">
        <f>'a18'!AC48</f>
        <v>0.62901398784035767</v>
      </c>
      <c r="V48" s="225">
        <f t="shared" ref="V48" si="61">0.25*T48+0.75*U48</f>
        <v>0.57456406482145306</v>
      </c>
      <c r="W48" s="6">
        <f>'a17'!AO48</f>
        <v>0.54024201491487256</v>
      </c>
      <c r="X48" s="6">
        <f>'a17'!AB48</f>
        <v>0.64158576051779925</v>
      </c>
      <c r="Y48" s="225">
        <f t="shared" ref="Y48" si="62">0.25*W48+0.75*X48</f>
        <v>0.61624982411706752</v>
      </c>
      <c r="Z48" s="6">
        <f>'a17'!AT48</f>
        <v>0.52026171380329267</v>
      </c>
      <c r="AA48" s="6">
        <f>'a18'!AK48</f>
        <v>0.46151521777421456</v>
      </c>
      <c r="AB48" s="225">
        <f t="shared" ref="AB48" si="63">0.25*Z48+0.75*AA48</f>
        <v>0.47620184178148406</v>
      </c>
      <c r="AC48" s="6">
        <f>'a17'!AY48</f>
        <v>0.44779794568735065</v>
      </c>
      <c r="AD48" s="6">
        <f>'a18'!AO48</f>
        <v>0.77217221503495448</v>
      </c>
      <c r="AE48" s="225">
        <f t="shared" ref="AE48" si="64">0.25*AC48+0.75*AD48</f>
        <v>0.69107864769805349</v>
      </c>
      <c r="AF48" s="6">
        <f>'a17'!BD48</f>
        <v>0.39714366117911926</v>
      </c>
      <c r="AG48" s="6">
        <f>'a18'!AS48</f>
        <v>0.62060184763397175</v>
      </c>
      <c r="AH48" s="225">
        <f t="shared" ref="AH48" si="65">0.25*AF48+0.75*AG48</f>
        <v>0.56473730102025865</v>
      </c>
    </row>
    <row r="49" spans="1:34" x14ac:dyDescent="0.2">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row>
    <row r="50" spans="1:34" x14ac:dyDescent="0.2">
      <c r="B50" s="1" t="s">
        <v>156</v>
      </c>
    </row>
    <row r="51" spans="1:34" s="6" customFormat="1" x14ac:dyDescent="0.2">
      <c r="A51" s="1" t="s">
        <v>157</v>
      </c>
      <c r="B51" s="5">
        <f>(POWER(B25/B6, 1/19)-1)*100</f>
        <v>-3.1914107291314053</v>
      </c>
      <c r="C51" s="5">
        <f t="shared" ref="C51:AH51" si="66">(POWER(C25/C6, 1/19)-1)*100</f>
        <v>-0.46884192010384629</v>
      </c>
      <c r="D51" s="5">
        <f t="shared" si="66"/>
        <v>-1.0627690426877723</v>
      </c>
      <c r="E51" s="5">
        <f t="shared" si="66"/>
        <v>-1.096093964583611</v>
      </c>
      <c r="F51" s="5">
        <f t="shared" si="66"/>
        <v>-0.77132687032485103</v>
      </c>
      <c r="G51" s="5">
        <f t="shared" si="66"/>
        <v>-0.9097763725553043</v>
      </c>
      <c r="H51" s="5">
        <f t="shared" si="66"/>
        <v>-0.90092838184008261</v>
      </c>
      <c r="I51" s="5">
        <f t="shared" si="66"/>
        <v>2.3365095192492413</v>
      </c>
      <c r="J51" s="5">
        <f t="shared" si="66"/>
        <v>1.2049572614532433</v>
      </c>
      <c r="K51" s="5">
        <f t="shared" si="66"/>
        <v>-1.516613246737053</v>
      </c>
      <c r="L51" s="5">
        <f t="shared" si="66"/>
        <v>0.35610740781433226</v>
      </c>
      <c r="M51" s="5">
        <f t="shared" si="66"/>
        <v>-0.22942116243587218</v>
      </c>
      <c r="N51" s="5">
        <f t="shared" si="66"/>
        <v>-0.70812082685107747</v>
      </c>
      <c r="O51" s="5">
        <f t="shared" si="66"/>
        <v>3.7758243145250558</v>
      </c>
      <c r="P51" s="5">
        <f t="shared" si="66"/>
        <v>2.1319751764840911</v>
      </c>
      <c r="Q51" s="5">
        <f t="shared" si="66"/>
        <v>-1.6514575986873337</v>
      </c>
      <c r="R51" s="5">
        <f t="shared" si="66"/>
        <v>-0.42357816040100582</v>
      </c>
      <c r="S51" s="5">
        <f t="shared" si="66"/>
        <v>-0.76653321664292839</v>
      </c>
      <c r="T51" s="5">
        <f t="shared" si="66"/>
        <v>-4.8447443555424741</v>
      </c>
      <c r="U51" s="5">
        <f t="shared" si="66"/>
        <v>-0.43567203573121605</v>
      </c>
      <c r="V51" s="5">
        <f t="shared" si="66"/>
        <v>-1.2114781796522256</v>
      </c>
      <c r="W51" s="5">
        <f t="shared" si="66"/>
        <v>-0.76632190586556348</v>
      </c>
      <c r="X51" s="5">
        <f t="shared" si="66"/>
        <v>-1.1439107182242392</v>
      </c>
      <c r="Y51" s="5">
        <f t="shared" si="66"/>
        <v>-1.0329485299742758</v>
      </c>
      <c r="Z51" s="5">
        <f t="shared" si="66"/>
        <v>0.35598870407866912</v>
      </c>
      <c r="AA51" s="5">
        <f t="shared" si="66"/>
        <v>0.51781383582907292</v>
      </c>
      <c r="AB51" s="5">
        <f t="shared" si="66"/>
        <v>0.46439027905185171</v>
      </c>
      <c r="AC51" s="5">
        <f t="shared" si="66"/>
        <v>-3.5791283187143308</v>
      </c>
      <c r="AD51" s="5">
        <f t="shared" si="66"/>
        <v>-0.44865378063687622</v>
      </c>
      <c r="AE51" s="5">
        <f t="shared" si="66"/>
        <v>-1.027403399394089</v>
      </c>
      <c r="AF51" s="5">
        <f t="shared" si="66"/>
        <v>-2.745266787330769</v>
      </c>
      <c r="AG51" s="5">
        <f t="shared" si="66"/>
        <v>-2.5825125958264139</v>
      </c>
      <c r="AH51" s="5">
        <f t="shared" si="66"/>
        <v>-2.6236929135963316</v>
      </c>
    </row>
    <row r="52" spans="1:34" s="6" customFormat="1" x14ac:dyDescent="0.2">
      <c r="A52" s="5" t="s">
        <v>158</v>
      </c>
      <c r="B52" s="5">
        <f>(POWER(B33/B25, 1/8)-1)*100</f>
        <v>1.3300652640130917</v>
      </c>
      <c r="C52" s="5">
        <f t="shared" ref="C52:AH52" si="67">(POWER(C33/C25, 1/8)-1)*100</f>
        <v>-9.1745375415652752E-2</v>
      </c>
      <c r="D52" s="5">
        <f t="shared" si="67"/>
        <v>0.16539102895596347</v>
      </c>
      <c r="E52" s="5">
        <f t="shared" si="67"/>
        <v>0.23623868535578296</v>
      </c>
      <c r="F52" s="5">
        <f t="shared" si="67"/>
        <v>7.8245947831858453</v>
      </c>
      <c r="G52" s="5">
        <f t="shared" si="67"/>
        <v>5.1026197675272167</v>
      </c>
      <c r="H52" s="5">
        <f t="shared" si="67"/>
        <v>2.2112806346658687</v>
      </c>
      <c r="I52" s="5">
        <f t="shared" si="67"/>
        <v>2.9085882182209977</v>
      </c>
      <c r="J52" s="5">
        <f t="shared" si="67"/>
        <v>2.7170678240881596</v>
      </c>
      <c r="K52" s="5">
        <f t="shared" si="67"/>
        <v>0.63459176258109373</v>
      </c>
      <c r="L52" s="5">
        <f t="shared" si="67"/>
        <v>-0.41414017205982923</v>
      </c>
      <c r="M52" s="5">
        <f t="shared" si="67"/>
        <v>-0.11982574701124848</v>
      </c>
      <c r="N52" s="5">
        <f t="shared" si="67"/>
        <v>2.0495517660030549</v>
      </c>
      <c r="O52" s="5">
        <f t="shared" si="67"/>
        <v>-0.77534023321839118</v>
      </c>
      <c r="P52" s="5">
        <f t="shared" si="67"/>
        <v>4.2671364540236567E-2</v>
      </c>
      <c r="Q52" s="5">
        <f t="shared" si="67"/>
        <v>0.82195959403921215</v>
      </c>
      <c r="R52" s="5">
        <f t="shared" si="67"/>
        <v>0.45577101232197048</v>
      </c>
      <c r="S52" s="5">
        <f t="shared" si="67"/>
        <v>0.54997714369748874</v>
      </c>
      <c r="T52" s="5">
        <f t="shared" si="67"/>
        <v>3.8775929164453382</v>
      </c>
      <c r="U52" s="5">
        <f t="shared" si="67"/>
        <v>-2.1852077883904975</v>
      </c>
      <c r="V52" s="5">
        <f t="shared" si="67"/>
        <v>-1.3250316755196723</v>
      </c>
      <c r="W52" s="5">
        <f t="shared" si="67"/>
        <v>-1.403968669218969</v>
      </c>
      <c r="X52" s="5">
        <f t="shared" si="67"/>
        <v>0.21650239916681802</v>
      </c>
      <c r="Y52" s="5">
        <f t="shared" si="67"/>
        <v>-0.25343301546898456</v>
      </c>
      <c r="Z52" s="5">
        <f t="shared" si="67"/>
        <v>-2.7914947407428614</v>
      </c>
      <c r="AA52" s="5">
        <f t="shared" si="67"/>
        <v>3.812492472139728</v>
      </c>
      <c r="AB52" s="5">
        <f t="shared" si="67"/>
        <v>1.9689000215068697</v>
      </c>
      <c r="AC52" s="5">
        <f t="shared" si="67"/>
        <v>-1.8672273885308677</v>
      </c>
      <c r="AD52" s="5">
        <f t="shared" si="67"/>
        <v>2.0683205211109001</v>
      </c>
      <c r="AE52" s="5">
        <f t="shared" si="67"/>
        <v>1.5770307641957526</v>
      </c>
      <c r="AF52" s="5">
        <f t="shared" si="67"/>
        <v>0.22945345141962559</v>
      </c>
      <c r="AG52" s="5">
        <f t="shared" si="67"/>
        <v>1.7369721966421725</v>
      </c>
      <c r="AH52" s="5">
        <f t="shared" si="67"/>
        <v>1.3747739768841694</v>
      </c>
    </row>
    <row r="53" spans="1:34" s="6" customFormat="1" x14ac:dyDescent="0.2">
      <c r="A53" s="5" t="s">
        <v>159</v>
      </c>
      <c r="B53" s="5">
        <f>(POWER(B44/B33, 1/11)-1)*100</f>
        <v>1.7471353799134226</v>
      </c>
      <c r="C53" s="5">
        <f t="shared" ref="C53:AH53" si="68">(POWER(C44/C33, 1/11)-1)*100</f>
        <v>0.9472026617396212</v>
      </c>
      <c r="D53" s="5">
        <f t="shared" si="68"/>
        <v>1.1044695222670153</v>
      </c>
      <c r="E53" s="5">
        <f t="shared" si="68"/>
        <v>4.8076780175843048E-2</v>
      </c>
      <c r="F53" s="5">
        <f t="shared" si="68"/>
        <v>1.0460296891489973</v>
      </c>
      <c r="G53" s="5">
        <f t="shared" si="68"/>
        <v>0.77031071839144261</v>
      </c>
      <c r="H53" s="5">
        <f t="shared" si="68"/>
        <v>-1.217074410914909</v>
      </c>
      <c r="I53" s="5">
        <f t="shared" si="68"/>
        <v>-2.6152081608178279</v>
      </c>
      <c r="J53" s="5">
        <f t="shared" si="68"/>
        <v>-2.2196587577292926</v>
      </c>
      <c r="K53" s="5">
        <f t="shared" si="68"/>
        <v>0.99779547604539331</v>
      </c>
      <c r="L53" s="5">
        <f t="shared" si="68"/>
        <v>1.1504934264621625</v>
      </c>
      <c r="M53" s="5">
        <f t="shared" si="68"/>
        <v>1.1064134281184135</v>
      </c>
      <c r="N53" s="5">
        <f t="shared" si="68"/>
        <v>3.7712015049717884E-2</v>
      </c>
      <c r="O53" s="5">
        <f t="shared" si="68"/>
        <v>1.6207522064926483</v>
      </c>
      <c r="P53" s="5">
        <f t="shared" si="68"/>
        <v>1.1467376969967136</v>
      </c>
      <c r="Q53" s="5">
        <f t="shared" si="68"/>
        <v>0.51522813535849199</v>
      </c>
      <c r="R53" s="5">
        <f t="shared" si="68"/>
        <v>1.0722847734070839</v>
      </c>
      <c r="S53" s="5">
        <f t="shared" si="68"/>
        <v>0.9301647494154297</v>
      </c>
      <c r="T53" s="5">
        <f t="shared" si="68"/>
        <v>1.7175046754190681</v>
      </c>
      <c r="U53" s="5">
        <f t="shared" si="68"/>
        <v>0.81161465191654791</v>
      </c>
      <c r="V53" s="5">
        <f t="shared" si="68"/>
        <v>0.97810509966056447</v>
      </c>
      <c r="W53" s="5">
        <f t="shared" si="68"/>
        <v>0.10663375609654135</v>
      </c>
      <c r="X53" s="5">
        <f t="shared" si="68"/>
        <v>1.583708103407111</v>
      </c>
      <c r="Y53" s="5">
        <f t="shared" si="68"/>
        <v>1.1984718967945396</v>
      </c>
      <c r="Z53" s="5">
        <f t="shared" si="68"/>
        <v>1.4713797827905051</v>
      </c>
      <c r="AA53" s="5">
        <f t="shared" si="68"/>
        <v>-1.4801995888990227</v>
      </c>
      <c r="AB53" s="5">
        <f t="shared" si="68"/>
        <v>-0.74295624686859796</v>
      </c>
      <c r="AC53" s="5">
        <f t="shared" si="68"/>
        <v>5.7538211789646354</v>
      </c>
      <c r="AD53" s="5">
        <f t="shared" si="68"/>
        <v>0.7637880701475197</v>
      </c>
      <c r="AE53" s="5">
        <f t="shared" si="68"/>
        <v>1.4259846890804395</v>
      </c>
      <c r="AF53" s="5">
        <f t="shared" si="68"/>
        <v>-0.18119307355745073</v>
      </c>
      <c r="AG53" s="5">
        <f t="shared" si="68"/>
        <v>2.6590822468536723</v>
      </c>
      <c r="AH53" s="5">
        <f t="shared" si="68"/>
        <v>2.0774481830451608</v>
      </c>
    </row>
    <row r="54" spans="1:34" s="6" customFormat="1" x14ac:dyDescent="0.2">
      <c r="A54" s="5" t="s">
        <v>160</v>
      </c>
      <c r="B54" s="5">
        <f>(POWER(B48/B44, 1/4)-1)*100</f>
        <v>-1.5164148329662175</v>
      </c>
      <c r="C54" s="5">
        <f t="shared" ref="C54:AH54" si="69">(POWER(C48/C44, 1/4)-1)*100</f>
        <v>0.10644074769317058</v>
      </c>
      <c r="D54" s="5">
        <f t="shared" si="69"/>
        <v>-0.2184855852176204</v>
      </c>
      <c r="E54" s="5">
        <f t="shared" si="69"/>
        <v>-0.12482063250784936</v>
      </c>
      <c r="F54" s="5">
        <f t="shared" si="69"/>
        <v>-1.4436466987294838</v>
      </c>
      <c r="G54" s="5">
        <f t="shared" si="69"/>
        <v>-1.0896724317817963</v>
      </c>
      <c r="H54" s="5">
        <f t="shared" si="69"/>
        <v>-1.7607065814831069</v>
      </c>
      <c r="I54" s="5">
        <f t="shared" si="69"/>
        <v>3.4149556789084379</v>
      </c>
      <c r="J54" s="5">
        <f t="shared" si="69"/>
        <v>1.9414372377424716</v>
      </c>
      <c r="K54" s="5">
        <f t="shared" si="69"/>
        <v>-0.34711432357920069</v>
      </c>
      <c r="L54" s="5">
        <f t="shared" si="69"/>
        <v>-2.5442609410449291</v>
      </c>
      <c r="M54" s="5">
        <f t="shared" si="69"/>
        <v>-1.8988905784896537</v>
      </c>
      <c r="N54" s="5">
        <f t="shared" si="69"/>
        <v>-1.7385838096044548</v>
      </c>
      <c r="O54" s="5">
        <f t="shared" si="69"/>
        <v>-4.443504274969456</v>
      </c>
      <c r="P54" s="5">
        <f t="shared" si="69"/>
        <v>-3.6631050803311638</v>
      </c>
      <c r="Q54" s="5">
        <f t="shared" si="69"/>
        <v>0.90043608838641376</v>
      </c>
      <c r="R54" s="5">
        <f t="shared" si="69"/>
        <v>3.608428590712065</v>
      </c>
      <c r="S54" s="5">
        <f t="shared" si="69"/>
        <v>2.9543063625215638</v>
      </c>
      <c r="T54" s="5">
        <f t="shared" si="69"/>
        <v>-2.8309151553421286</v>
      </c>
      <c r="U54" s="5">
        <f t="shared" si="69"/>
        <v>-0.71485905396411198</v>
      </c>
      <c r="V54" s="5">
        <f t="shared" si="69"/>
        <v>-1.110565407131836</v>
      </c>
      <c r="W54" s="5">
        <f t="shared" si="69"/>
        <v>-0.13950428951370331</v>
      </c>
      <c r="X54" s="5">
        <f t="shared" si="69"/>
        <v>3.4272525436520818</v>
      </c>
      <c r="Y54" s="5">
        <f t="shared" si="69"/>
        <v>2.5904095163668206</v>
      </c>
      <c r="Z54" s="5">
        <f t="shared" si="69"/>
        <v>-1.8653687426229748</v>
      </c>
      <c r="AA54" s="5">
        <f t="shared" si="69"/>
        <v>-0.53241557629558622</v>
      </c>
      <c r="AB54" s="5">
        <f t="shared" si="69"/>
        <v>-0.90549343828445483</v>
      </c>
      <c r="AC54" s="5">
        <f t="shared" si="69"/>
        <v>-3.7193494995271692</v>
      </c>
      <c r="AD54" s="5">
        <f t="shared" si="69"/>
        <v>-2.5636750175040079</v>
      </c>
      <c r="AE54" s="5">
        <f t="shared" si="69"/>
        <v>-2.7556220746259852</v>
      </c>
      <c r="AF54" s="5">
        <f t="shared" si="69"/>
        <v>-1.0186912782529811</v>
      </c>
      <c r="AG54" s="5">
        <f t="shared" si="69"/>
        <v>-0.58111715091564431</v>
      </c>
      <c r="AH54" s="5">
        <f t="shared" si="69"/>
        <v>-0.65874883460561584</v>
      </c>
    </row>
    <row r="55" spans="1:34" s="6" customFormat="1" x14ac:dyDescent="0.2">
      <c r="A55" s="1" t="s">
        <v>161</v>
      </c>
      <c r="B55" s="5">
        <f>(POWER(B48/B6, 1/42)-1)*100</f>
        <v>-0.90338726780088141</v>
      </c>
      <c r="C55" s="5">
        <f t="shared" ref="C55:AH55" si="70">(POWER(C48/C6, 1/42)-1)*100</f>
        <v>2.6967577108538698E-2</v>
      </c>
      <c r="D55" s="5">
        <f t="shared" si="70"/>
        <v>-0.18485224627674546</v>
      </c>
      <c r="E55" s="5">
        <f t="shared" si="70"/>
        <v>-0.45192709385758478</v>
      </c>
      <c r="F55" s="5">
        <f t="shared" si="70"/>
        <v>1.2261791747764761</v>
      </c>
      <c r="G55" s="5">
        <f t="shared" si="70"/>
        <v>0.63311694784631278</v>
      </c>
      <c r="H55" s="5">
        <f t="shared" si="70"/>
        <v>-0.48153319134194295</v>
      </c>
      <c r="I55" s="5">
        <f t="shared" si="70"/>
        <v>1.224130495115916</v>
      </c>
      <c r="J55" s="5">
        <f t="shared" si="70"/>
        <v>0.64981323878223751</v>
      </c>
      <c r="K55" s="5">
        <f t="shared" si="70"/>
        <v>-0.34334309206789371</v>
      </c>
      <c r="L55" s="5">
        <f t="shared" si="70"/>
        <v>0.13600799791719798</v>
      </c>
      <c r="M55" s="5">
        <f t="shared" si="70"/>
        <v>-2.1142596729295526E-2</v>
      </c>
      <c r="N55" s="5">
        <f t="shared" si="70"/>
        <v>-9.2154037354441609E-2</v>
      </c>
      <c r="O55" s="5">
        <f t="shared" si="70"/>
        <v>1.5281502953014225</v>
      </c>
      <c r="P55" s="5">
        <f t="shared" si="70"/>
        <v>0.90977719063747298</v>
      </c>
      <c r="Q55" s="5">
        <f t="shared" si="70"/>
        <v>-0.3767241711802316</v>
      </c>
      <c r="R55" s="5">
        <f t="shared" si="70"/>
        <v>0.51284742585850918</v>
      </c>
      <c r="S55" s="5">
        <f t="shared" si="70"/>
        <v>0.27652625675902431</v>
      </c>
      <c r="T55" s="5">
        <f t="shared" si="70"/>
        <v>-1.3403445308169282</v>
      </c>
      <c r="U55" s="5">
        <f t="shared" si="70"/>
        <v>-0.47385775757813331</v>
      </c>
      <c r="V55" s="5">
        <f t="shared" si="70"/>
        <v>-0.65475171448211578</v>
      </c>
      <c r="W55" s="5">
        <f t="shared" si="70"/>
        <v>-0.60089195653907357</v>
      </c>
      <c r="X55" s="5">
        <f t="shared" si="70"/>
        <v>0.2535155734552319</v>
      </c>
      <c r="Y55" s="5">
        <f t="shared" si="70"/>
        <v>3.7540346060338514E-2</v>
      </c>
      <c r="Z55" s="5">
        <f t="shared" si="70"/>
        <v>-0.17514383361197927</v>
      </c>
      <c r="AA55" s="5">
        <f t="shared" si="70"/>
        <v>0.50619894639947205</v>
      </c>
      <c r="AB55" s="5">
        <f t="shared" si="70"/>
        <v>0.29948645721347145</v>
      </c>
      <c r="AC55" s="5">
        <f t="shared" si="70"/>
        <v>-0.89955504327324798</v>
      </c>
      <c r="AD55" s="5">
        <f t="shared" si="70"/>
        <v>0.1385595781643989</v>
      </c>
      <c r="AE55" s="5">
        <f t="shared" si="70"/>
        <v>-6.4407761526141805E-2</v>
      </c>
      <c r="AF55" s="5">
        <f t="shared" si="70"/>
        <v>-1.351415820066959</v>
      </c>
      <c r="AG55" s="5">
        <f t="shared" si="70"/>
        <v>-0.22354628178095082</v>
      </c>
      <c r="AH55" s="5">
        <f t="shared" si="70"/>
        <v>-0.46601618802812883</v>
      </c>
    </row>
    <row r="56" spans="1:34" ht="12.75" customHeight="1" x14ac:dyDescent="0.2"/>
    <row r="57" spans="1:34" ht="12.75" customHeight="1" x14ac:dyDescent="0.2">
      <c r="B57" s="6"/>
    </row>
    <row r="58" spans="1:34" x14ac:dyDescent="0.2">
      <c r="B58" s="1" t="s">
        <v>209</v>
      </c>
    </row>
    <row r="59" spans="1:34" x14ac:dyDescent="0.2">
      <c r="B59" s="6" t="s">
        <v>164</v>
      </c>
    </row>
  </sheetData>
  <phoneticPr fontId="19" type="noConversion"/>
  <pageMargins left="0.75" right="0.75" top="1" bottom="1" header="0.5" footer="0.5"/>
  <pageSetup scale="75" orientation="landscape" r:id="rId1"/>
  <headerFooter alignWithMargins="0"/>
  <colBreaks count="3" manualBreakCount="3">
    <brk id="10" max="1048575" man="1"/>
    <brk id="19" max="1048575" man="1"/>
    <brk id="28" max="1048575" man="1"/>
  </col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I46"/>
  <sheetViews>
    <sheetView workbookViewId="0">
      <selection sqref="A1:I1"/>
    </sheetView>
  </sheetViews>
  <sheetFormatPr defaultColWidth="9" defaultRowHeight="12.75" x14ac:dyDescent="0.2"/>
  <cols>
    <col min="1" max="1" width="15.625" customWidth="1"/>
    <col min="2" max="2" width="11.375" customWidth="1"/>
    <col min="3" max="3" width="11" customWidth="1"/>
    <col min="4" max="5" width="10.25" customWidth="1"/>
    <col min="6" max="6" width="9.25" customWidth="1"/>
    <col min="7" max="7" width="11.25" customWidth="1"/>
    <col min="8" max="8" width="12.25" customWidth="1"/>
    <col min="9" max="9" width="18.25" customWidth="1"/>
  </cols>
  <sheetData>
    <row r="1" spans="1:9" ht="57" customHeight="1" x14ac:dyDescent="0.2">
      <c r="A1" s="234" t="s">
        <v>1167</v>
      </c>
      <c r="B1" s="234"/>
      <c r="C1" s="234"/>
      <c r="D1" s="234"/>
      <c r="E1" s="234"/>
      <c r="F1" s="234"/>
      <c r="G1" s="234"/>
      <c r="H1" s="234"/>
      <c r="I1" s="234"/>
    </row>
    <row r="2" spans="1:9" x14ac:dyDescent="0.2">
      <c r="A2" t="s">
        <v>1168</v>
      </c>
    </row>
    <row r="3" spans="1:9" ht="132" customHeight="1" x14ac:dyDescent="0.2">
      <c r="B3" t="s">
        <v>1089</v>
      </c>
      <c r="C3" t="s">
        <v>142</v>
      </c>
      <c r="D3" t="s">
        <v>1090</v>
      </c>
      <c r="E3" t="s">
        <v>191</v>
      </c>
      <c r="F3" t="s">
        <v>207</v>
      </c>
      <c r="G3" t="s">
        <v>1091</v>
      </c>
      <c r="H3" t="s">
        <v>1092</v>
      </c>
      <c r="I3" t="s">
        <v>1093</v>
      </c>
    </row>
    <row r="4" spans="1:9" x14ac:dyDescent="0.2">
      <c r="B4" t="s">
        <v>1169</v>
      </c>
      <c r="C4" t="s">
        <v>1170</v>
      </c>
      <c r="D4" t="s">
        <v>1169</v>
      </c>
      <c r="E4" t="s">
        <v>1170</v>
      </c>
      <c r="F4" t="s">
        <v>1170</v>
      </c>
      <c r="G4" t="s">
        <v>1170</v>
      </c>
      <c r="H4" t="s">
        <v>1170</v>
      </c>
      <c r="I4" t="s">
        <v>1170</v>
      </c>
    </row>
    <row r="5" spans="1:9" ht="54" customHeight="1" x14ac:dyDescent="0.2">
      <c r="B5" t="s">
        <v>145</v>
      </c>
      <c r="C5" t="s">
        <v>146</v>
      </c>
      <c r="D5" t="s">
        <v>147</v>
      </c>
      <c r="E5" t="s">
        <v>148</v>
      </c>
      <c r="F5" t="s">
        <v>150</v>
      </c>
      <c r="G5" t="s">
        <v>393</v>
      </c>
      <c r="H5" t="s">
        <v>1094</v>
      </c>
      <c r="I5" t="s">
        <v>1095</v>
      </c>
    </row>
    <row r="6" spans="1:9" x14ac:dyDescent="0.2">
      <c r="A6" t="s">
        <v>101</v>
      </c>
      <c r="B6" t="e">
        <f>ConG!G6</f>
        <v>#REF!</v>
      </c>
      <c r="C6" t="e">
        <f>ConG!H6</f>
        <v>#REF!</v>
      </c>
      <c r="D6" t="e">
        <f>'[1]1'!N$46</f>
        <v>#REF!</v>
      </c>
      <c r="E6" t="e">
        <f>WeaG!L6</f>
        <v>#REF!</v>
      </c>
      <c r="F6" t="e">
        <f>EquG!H6</f>
        <v>#REF!</v>
      </c>
      <c r="G6" t="e">
        <f>SecG!T6</f>
        <v>#REF!</v>
      </c>
      <c r="H6" t="e">
        <f>'[1]9'!$H$49</f>
        <v>#REF!</v>
      </c>
      <c r="I6" t="e">
        <f>'[1]10'!$H$49</f>
        <v>#REF!</v>
      </c>
    </row>
    <row r="7" spans="1:9" x14ac:dyDescent="0.2">
      <c r="A7" t="s">
        <v>102</v>
      </c>
      <c r="B7" t="e">
        <f>ConG!G7</f>
        <v>#REF!</v>
      </c>
      <c r="C7" t="e">
        <f>ConG!H7</f>
        <v>#REF!</v>
      </c>
      <c r="D7" t="e">
        <f>WeaG!K7</f>
        <v>#REF!</v>
      </c>
      <c r="E7" t="e">
        <f>WeaG!L7</f>
        <v>#REF!</v>
      </c>
      <c r="F7" t="e">
        <f>EquG!H7</f>
        <v>#REF!</v>
      </c>
      <c r="G7" t="e">
        <f>SecG!T7</f>
        <v>#REF!</v>
      </c>
      <c r="H7" t="e">
        <f>'[1]9'!$P$49</f>
        <v>#REF!</v>
      </c>
      <c r="I7" t="e">
        <f>'[1]10'!$P$49</f>
        <v>#REF!</v>
      </c>
    </row>
    <row r="8" spans="1:9" x14ac:dyDescent="0.2">
      <c r="A8" t="s">
        <v>103</v>
      </c>
      <c r="B8" t="e">
        <f>ConG!G8</f>
        <v>#REF!</v>
      </c>
      <c r="C8" t="e">
        <f>ConG!H8</f>
        <v>#REF!</v>
      </c>
      <c r="D8" t="e">
        <f>WeaG!K8</f>
        <v>#REF!</v>
      </c>
      <c r="E8" t="e">
        <f>WeaG!L8</f>
        <v>#REF!</v>
      </c>
      <c r="F8" t="e">
        <f>EquG!H8</f>
        <v>#REF!</v>
      </c>
      <c r="G8" t="e">
        <f>SecG!T8</f>
        <v>#REF!</v>
      </c>
      <c r="H8" t="e">
        <f>'[1]9'!$X$49</f>
        <v>#REF!</v>
      </c>
      <c r="I8" t="e">
        <f>'[1]10'!$X$49</f>
        <v>#REF!</v>
      </c>
    </row>
    <row r="9" spans="1:9" x14ac:dyDescent="0.2">
      <c r="A9" t="s">
        <v>104</v>
      </c>
      <c r="B9" t="e">
        <f>ConG!G9</f>
        <v>#REF!</v>
      </c>
      <c r="C9" t="e">
        <f>ConG!H9</f>
        <v>#REF!</v>
      </c>
      <c r="D9" t="e">
        <f>WeaG!K9</f>
        <v>#REF!</v>
      </c>
      <c r="E9" t="e">
        <f>WeaG!L9</f>
        <v>#REF!</v>
      </c>
      <c r="F9" t="e">
        <f>EquG!H9</f>
        <v>#REF!</v>
      </c>
      <c r="G9" t="e">
        <f>SecG!T9</f>
        <v>#REF!</v>
      </c>
      <c r="H9" t="e">
        <f>'[1]9'!$AF$49</f>
        <v>#REF!</v>
      </c>
      <c r="I9" t="e">
        <f>'[1]10'!$AF$49</f>
        <v>#REF!</v>
      </c>
    </row>
    <row r="10" spans="1:9" x14ac:dyDescent="0.2">
      <c r="A10" t="s">
        <v>105</v>
      </c>
      <c r="B10" t="e">
        <f>ConG!G10</f>
        <v>#REF!</v>
      </c>
      <c r="C10" t="e">
        <f>ConG!H10</f>
        <v>#REF!</v>
      </c>
      <c r="D10" t="e">
        <f>WeaG!K10</f>
        <v>#REF!</v>
      </c>
      <c r="E10" t="e">
        <f>WeaG!L10</f>
        <v>#REF!</v>
      </c>
      <c r="F10" t="e">
        <f>EquG!H10</f>
        <v>#REF!</v>
      </c>
      <c r="G10" t="e">
        <f>SecG!T10</f>
        <v>#REF!</v>
      </c>
      <c r="H10" t="e">
        <f>'[1]9'!$AN$49</f>
        <v>#REF!</v>
      </c>
      <c r="I10" t="e">
        <f>'[1]10'!$AN$49</f>
        <v>#REF!</v>
      </c>
    </row>
    <row r="11" spans="1:9" x14ac:dyDescent="0.2">
      <c r="A11" t="s">
        <v>106</v>
      </c>
      <c r="B11" t="e">
        <f>ConG!G11</f>
        <v>#REF!</v>
      </c>
      <c r="C11" t="e">
        <f>ConG!H11</f>
        <v>#REF!</v>
      </c>
      <c r="D11" t="e">
        <f>WeaG!K11</f>
        <v>#REF!</v>
      </c>
      <c r="E11" t="e">
        <f>WeaG!L11</f>
        <v>#REF!</v>
      </c>
      <c r="F11" t="e">
        <f>EquG!H11</f>
        <v>#REF!</v>
      </c>
      <c r="G11" t="e">
        <f>SecG!T11</f>
        <v>#REF!</v>
      </c>
      <c r="H11" t="e">
        <f>'[1]9'!$AV$49</f>
        <v>#REF!</v>
      </c>
      <c r="I11" t="e">
        <f>'[1]10'!$AV$49</f>
        <v>#REF!</v>
      </c>
    </row>
    <row r="12" spans="1:9" x14ac:dyDescent="0.2">
      <c r="A12" t="s">
        <v>107</v>
      </c>
      <c r="B12" t="e">
        <f>ConG!G12</f>
        <v>#REF!</v>
      </c>
      <c r="C12" t="e">
        <f>ConG!H12</f>
        <v>#REF!</v>
      </c>
      <c r="D12" t="e">
        <f>WeaG!K12</f>
        <v>#REF!</v>
      </c>
      <c r="E12" t="e">
        <f>WeaG!L12</f>
        <v>#REF!</v>
      </c>
      <c r="F12" t="e">
        <f>EquG!H12</f>
        <v>#REF!</v>
      </c>
      <c r="G12" t="e">
        <f>SecG!T12</f>
        <v>#REF!</v>
      </c>
      <c r="H12" t="e">
        <f>'[1]9'!$BD$49</f>
        <v>#REF!</v>
      </c>
      <c r="I12" t="e">
        <f>'[1]10'!$BD$49</f>
        <v>#REF!</v>
      </c>
    </row>
    <row r="13" spans="1:9" x14ac:dyDescent="0.2">
      <c r="A13" t="s">
        <v>108</v>
      </c>
      <c r="B13" t="e">
        <f>ConG!G13</f>
        <v>#REF!</v>
      </c>
      <c r="C13" t="e">
        <f>ConG!H13</f>
        <v>#REF!</v>
      </c>
      <c r="D13" t="e">
        <f>WeaG!K13</f>
        <v>#REF!</v>
      </c>
      <c r="E13" t="e">
        <f>WeaG!L13</f>
        <v>#REF!</v>
      </c>
      <c r="F13" t="e">
        <f>EquG!H13</f>
        <v>#REF!</v>
      </c>
      <c r="G13" t="e">
        <f>SecG!T13</f>
        <v>#REF!</v>
      </c>
      <c r="H13" t="e">
        <f>'[1]9'!$BL$49</f>
        <v>#REF!</v>
      </c>
      <c r="I13" t="e">
        <f>'[1]10'!$BL$49</f>
        <v>#REF!</v>
      </c>
    </row>
    <row r="14" spans="1:9" x14ac:dyDescent="0.2">
      <c r="A14" t="s">
        <v>109</v>
      </c>
      <c r="B14" t="e">
        <f>ConG!G14</f>
        <v>#REF!</v>
      </c>
      <c r="C14" t="e">
        <f>ConG!H14</f>
        <v>#REF!</v>
      </c>
      <c r="D14" t="e">
        <f>WeaG!K14</f>
        <v>#REF!</v>
      </c>
      <c r="E14" t="e">
        <f>WeaG!L14</f>
        <v>#REF!</v>
      </c>
      <c r="F14" t="e">
        <f>EquG!H14</f>
        <v>#REF!</v>
      </c>
      <c r="G14" t="e">
        <f>SecG!T14</f>
        <v>#REF!</v>
      </c>
      <c r="H14" t="e">
        <f>'[1]9'!$BT$49</f>
        <v>#REF!</v>
      </c>
      <c r="I14" t="e">
        <f>'[1]10'!$BT$49</f>
        <v>#REF!</v>
      </c>
    </row>
    <row r="15" spans="1:9" x14ac:dyDescent="0.2">
      <c r="A15" t="s">
        <v>110</v>
      </c>
      <c r="B15" t="e">
        <f>ConG!G15</f>
        <v>#REF!</v>
      </c>
      <c r="C15" t="e">
        <f>ConG!H15</f>
        <v>#REF!</v>
      </c>
      <c r="D15" t="e">
        <f>WeaG!K15</f>
        <v>#REF!</v>
      </c>
      <c r="E15" t="e">
        <f>WeaG!L15</f>
        <v>#REF!</v>
      </c>
      <c r="F15" t="e">
        <f>EquG!H15</f>
        <v>#REF!</v>
      </c>
      <c r="G15" t="e">
        <f>SecG!T15</f>
        <v>#REF!</v>
      </c>
      <c r="H15" t="e">
        <f>'[1]9'!$CB$49</f>
        <v>#REF!</v>
      </c>
      <c r="I15" t="e">
        <f>'[1]10'!$CB$49</f>
        <v>#REF!</v>
      </c>
    </row>
    <row r="16" spans="1:9" x14ac:dyDescent="0.2">
      <c r="A16" t="s">
        <v>111</v>
      </c>
      <c r="B16" t="e">
        <f>ConG!G16</f>
        <v>#REF!</v>
      </c>
      <c r="C16" t="e">
        <f>ConG!H16</f>
        <v>#REF!</v>
      </c>
      <c r="D16" t="e">
        <f>WeaG!K16</f>
        <v>#REF!</v>
      </c>
      <c r="E16" t="e">
        <f>WeaG!L16</f>
        <v>#REF!</v>
      </c>
      <c r="F16" t="e">
        <f>EquG!H16</f>
        <v>#REF!</v>
      </c>
      <c r="G16" t="e">
        <f>SecG!T16</f>
        <v>#REF!</v>
      </c>
      <c r="H16" t="e">
        <f>'[1]9'!$CJ$49</f>
        <v>#REF!</v>
      </c>
      <c r="I16" t="e">
        <f>'[1]10'!$CJ$49</f>
        <v>#REF!</v>
      </c>
    </row>
    <row r="18" spans="1:9" x14ac:dyDescent="0.2">
      <c r="A18" t="s">
        <v>1096</v>
      </c>
    </row>
    <row r="19" spans="1:9" x14ac:dyDescent="0.2">
      <c r="A19" t="s">
        <v>1171</v>
      </c>
    </row>
    <row r="21" spans="1:9" ht="16.5" customHeight="1" x14ac:dyDescent="0.2"/>
    <row r="22" spans="1:9" hidden="1" x14ac:dyDescent="0.2"/>
    <row r="23" spans="1:9" hidden="1" x14ac:dyDescent="0.2"/>
    <row r="24" spans="1:9" ht="55.5" hidden="1" customHeight="1" x14ac:dyDescent="0.2">
      <c r="A24" s="234" t="s">
        <v>1172</v>
      </c>
      <c r="B24" s="234"/>
      <c r="C24" s="234"/>
      <c r="D24" s="234"/>
      <c r="E24" s="234"/>
      <c r="F24" s="234"/>
      <c r="G24" s="234"/>
    </row>
    <row r="25" spans="1:9" hidden="1" x14ac:dyDescent="0.2">
      <c r="B25" t="s">
        <v>1173</v>
      </c>
      <c r="C25" t="s">
        <v>142</v>
      </c>
      <c r="D25" t="s">
        <v>1174</v>
      </c>
      <c r="E25" t="s">
        <v>191</v>
      </c>
      <c r="F25" t="s">
        <v>207</v>
      </c>
      <c r="G25" t="s">
        <v>1091</v>
      </c>
      <c r="H25" t="s">
        <v>1092</v>
      </c>
      <c r="I25" t="s">
        <v>1093</v>
      </c>
    </row>
    <row r="26" spans="1:9" hidden="1" x14ac:dyDescent="0.2"/>
    <row r="27" spans="1:9" hidden="1" x14ac:dyDescent="0.2">
      <c r="A27" t="s">
        <v>101</v>
      </c>
      <c r="B27" t="e">
        <f t="shared" ref="B27:I37" si="0">B6/B$15*100</f>
        <v>#REF!</v>
      </c>
      <c r="C27" t="e">
        <f t="shared" si="0"/>
        <v>#REF!</v>
      </c>
      <c r="D27" t="e">
        <f t="shared" si="0"/>
        <v>#REF!</v>
      </c>
      <c r="E27" t="e">
        <f t="shared" si="0"/>
        <v>#REF!</v>
      </c>
      <c r="F27" t="e">
        <f t="shared" si="0"/>
        <v>#REF!</v>
      </c>
      <c r="G27" t="e">
        <f t="shared" si="0"/>
        <v>#REF!</v>
      </c>
      <c r="H27" t="e">
        <f t="shared" si="0"/>
        <v>#REF!</v>
      </c>
      <c r="I27" t="e">
        <f t="shared" si="0"/>
        <v>#REF!</v>
      </c>
    </row>
    <row r="28" spans="1:9" hidden="1" x14ac:dyDescent="0.2">
      <c r="A28" t="s">
        <v>102</v>
      </c>
      <c r="B28" t="e">
        <f t="shared" si="0"/>
        <v>#REF!</v>
      </c>
      <c r="C28" t="e">
        <f t="shared" si="0"/>
        <v>#REF!</v>
      </c>
      <c r="D28" t="e">
        <f t="shared" si="0"/>
        <v>#REF!</v>
      </c>
      <c r="E28" t="e">
        <f t="shared" si="0"/>
        <v>#REF!</v>
      </c>
      <c r="F28" t="e">
        <f t="shared" si="0"/>
        <v>#REF!</v>
      </c>
      <c r="G28" t="e">
        <f t="shared" si="0"/>
        <v>#REF!</v>
      </c>
      <c r="H28" t="e">
        <f t="shared" si="0"/>
        <v>#REF!</v>
      </c>
      <c r="I28" t="e">
        <f t="shared" si="0"/>
        <v>#REF!</v>
      </c>
    </row>
    <row r="29" spans="1:9" hidden="1" x14ac:dyDescent="0.2">
      <c r="A29" t="s">
        <v>103</v>
      </c>
      <c r="B29" t="e">
        <f t="shared" si="0"/>
        <v>#REF!</v>
      </c>
      <c r="C29" t="e">
        <f t="shared" si="0"/>
        <v>#REF!</v>
      </c>
      <c r="D29" t="e">
        <f t="shared" si="0"/>
        <v>#REF!</v>
      </c>
      <c r="E29" t="e">
        <f t="shared" si="0"/>
        <v>#REF!</v>
      </c>
      <c r="F29" t="e">
        <f t="shared" si="0"/>
        <v>#REF!</v>
      </c>
      <c r="G29" t="e">
        <f t="shared" si="0"/>
        <v>#REF!</v>
      </c>
      <c r="H29" t="e">
        <f t="shared" si="0"/>
        <v>#REF!</v>
      </c>
      <c r="I29" t="e">
        <f t="shared" si="0"/>
        <v>#REF!</v>
      </c>
    </row>
    <row r="30" spans="1:9" hidden="1" x14ac:dyDescent="0.2">
      <c r="A30" t="s">
        <v>104</v>
      </c>
      <c r="B30" t="e">
        <f t="shared" si="0"/>
        <v>#REF!</v>
      </c>
      <c r="C30" t="e">
        <f t="shared" si="0"/>
        <v>#REF!</v>
      </c>
      <c r="D30" t="e">
        <f t="shared" si="0"/>
        <v>#REF!</v>
      </c>
      <c r="E30" t="e">
        <f t="shared" si="0"/>
        <v>#REF!</v>
      </c>
      <c r="F30" t="e">
        <f t="shared" si="0"/>
        <v>#REF!</v>
      </c>
      <c r="G30" t="e">
        <f t="shared" si="0"/>
        <v>#REF!</v>
      </c>
      <c r="H30" t="e">
        <f t="shared" si="0"/>
        <v>#REF!</v>
      </c>
      <c r="I30" t="e">
        <f t="shared" si="0"/>
        <v>#REF!</v>
      </c>
    </row>
    <row r="31" spans="1:9" hidden="1" x14ac:dyDescent="0.2">
      <c r="A31" t="s">
        <v>105</v>
      </c>
      <c r="B31" t="e">
        <f t="shared" si="0"/>
        <v>#REF!</v>
      </c>
      <c r="C31" t="e">
        <f t="shared" si="0"/>
        <v>#REF!</v>
      </c>
      <c r="D31" t="e">
        <f t="shared" si="0"/>
        <v>#REF!</v>
      </c>
      <c r="E31" t="e">
        <f t="shared" si="0"/>
        <v>#REF!</v>
      </c>
      <c r="F31" t="e">
        <f t="shared" si="0"/>
        <v>#REF!</v>
      </c>
      <c r="G31" t="e">
        <f t="shared" si="0"/>
        <v>#REF!</v>
      </c>
      <c r="H31" t="e">
        <f t="shared" si="0"/>
        <v>#REF!</v>
      </c>
      <c r="I31" t="e">
        <f t="shared" si="0"/>
        <v>#REF!</v>
      </c>
    </row>
    <row r="32" spans="1:9" hidden="1" x14ac:dyDescent="0.2">
      <c r="A32" t="s">
        <v>106</v>
      </c>
      <c r="B32" t="e">
        <f t="shared" si="0"/>
        <v>#REF!</v>
      </c>
      <c r="C32" t="e">
        <f t="shared" si="0"/>
        <v>#REF!</v>
      </c>
      <c r="D32" t="e">
        <f t="shared" si="0"/>
        <v>#REF!</v>
      </c>
      <c r="E32" t="e">
        <f t="shared" si="0"/>
        <v>#REF!</v>
      </c>
      <c r="F32" t="e">
        <f t="shared" si="0"/>
        <v>#REF!</v>
      </c>
      <c r="G32" t="e">
        <f t="shared" si="0"/>
        <v>#REF!</v>
      </c>
      <c r="H32" t="e">
        <f t="shared" si="0"/>
        <v>#REF!</v>
      </c>
      <c r="I32" t="e">
        <f t="shared" si="0"/>
        <v>#REF!</v>
      </c>
    </row>
    <row r="33" spans="1:9" hidden="1" x14ac:dyDescent="0.2">
      <c r="A33" t="s">
        <v>107</v>
      </c>
      <c r="B33" t="e">
        <f t="shared" si="0"/>
        <v>#REF!</v>
      </c>
      <c r="C33" t="e">
        <f t="shared" si="0"/>
        <v>#REF!</v>
      </c>
      <c r="D33" t="e">
        <f t="shared" si="0"/>
        <v>#REF!</v>
      </c>
      <c r="E33" t="e">
        <f t="shared" si="0"/>
        <v>#REF!</v>
      </c>
      <c r="F33" t="e">
        <f t="shared" si="0"/>
        <v>#REF!</v>
      </c>
      <c r="G33" t="e">
        <f t="shared" si="0"/>
        <v>#REF!</v>
      </c>
      <c r="H33" t="e">
        <f t="shared" si="0"/>
        <v>#REF!</v>
      </c>
      <c r="I33" t="e">
        <f t="shared" si="0"/>
        <v>#REF!</v>
      </c>
    </row>
    <row r="34" spans="1:9" hidden="1" x14ac:dyDescent="0.2">
      <c r="A34" t="s">
        <v>108</v>
      </c>
      <c r="B34" t="e">
        <f t="shared" si="0"/>
        <v>#REF!</v>
      </c>
      <c r="C34" t="e">
        <f t="shared" si="0"/>
        <v>#REF!</v>
      </c>
      <c r="D34" t="e">
        <f t="shared" si="0"/>
        <v>#REF!</v>
      </c>
      <c r="E34" t="e">
        <f t="shared" si="0"/>
        <v>#REF!</v>
      </c>
      <c r="F34" t="e">
        <f t="shared" si="0"/>
        <v>#REF!</v>
      </c>
      <c r="G34" t="e">
        <f t="shared" si="0"/>
        <v>#REF!</v>
      </c>
      <c r="H34" t="e">
        <f t="shared" si="0"/>
        <v>#REF!</v>
      </c>
      <c r="I34" t="e">
        <f t="shared" si="0"/>
        <v>#REF!</v>
      </c>
    </row>
    <row r="35" spans="1:9" hidden="1" x14ac:dyDescent="0.2">
      <c r="A35" t="s">
        <v>109</v>
      </c>
      <c r="B35" t="e">
        <f t="shared" si="0"/>
        <v>#REF!</v>
      </c>
      <c r="C35" t="e">
        <f t="shared" si="0"/>
        <v>#REF!</v>
      </c>
      <c r="D35" t="e">
        <f t="shared" si="0"/>
        <v>#REF!</v>
      </c>
      <c r="E35" t="e">
        <f t="shared" si="0"/>
        <v>#REF!</v>
      </c>
      <c r="F35" t="e">
        <f t="shared" si="0"/>
        <v>#REF!</v>
      </c>
      <c r="G35" t="e">
        <f t="shared" si="0"/>
        <v>#REF!</v>
      </c>
      <c r="H35" t="e">
        <f t="shared" si="0"/>
        <v>#REF!</v>
      </c>
      <c r="I35" t="e">
        <f t="shared" si="0"/>
        <v>#REF!</v>
      </c>
    </row>
    <row r="36" spans="1:9" hidden="1" x14ac:dyDescent="0.2">
      <c r="A36" t="s">
        <v>110</v>
      </c>
      <c r="B36" t="e">
        <f t="shared" si="0"/>
        <v>#REF!</v>
      </c>
      <c r="C36" t="e">
        <f t="shared" si="0"/>
        <v>#REF!</v>
      </c>
      <c r="D36" t="e">
        <f t="shared" si="0"/>
        <v>#REF!</v>
      </c>
      <c r="E36" t="e">
        <f t="shared" si="0"/>
        <v>#REF!</v>
      </c>
      <c r="F36" t="e">
        <f t="shared" si="0"/>
        <v>#REF!</v>
      </c>
      <c r="G36" t="e">
        <f t="shared" si="0"/>
        <v>#REF!</v>
      </c>
      <c r="H36" t="e">
        <f t="shared" si="0"/>
        <v>#REF!</v>
      </c>
      <c r="I36" t="e">
        <f t="shared" si="0"/>
        <v>#REF!</v>
      </c>
    </row>
    <row r="37" spans="1:9" hidden="1" x14ac:dyDescent="0.2">
      <c r="A37" t="s">
        <v>111</v>
      </c>
      <c r="B37" t="e">
        <f t="shared" si="0"/>
        <v>#REF!</v>
      </c>
      <c r="C37" t="e">
        <f t="shared" si="0"/>
        <v>#REF!</v>
      </c>
      <c r="D37" t="e">
        <f t="shared" si="0"/>
        <v>#REF!</v>
      </c>
      <c r="E37" t="e">
        <f t="shared" si="0"/>
        <v>#REF!</v>
      </c>
      <c r="F37" t="e">
        <f t="shared" si="0"/>
        <v>#REF!</v>
      </c>
      <c r="G37" t="e">
        <f t="shared" si="0"/>
        <v>#REF!</v>
      </c>
      <c r="H37" t="e">
        <f t="shared" si="0"/>
        <v>#REF!</v>
      </c>
      <c r="I37" t="e">
        <f t="shared" si="0"/>
        <v>#REF!</v>
      </c>
    </row>
    <row r="38" spans="1:9" hidden="1" x14ac:dyDescent="0.2">
      <c r="A38" t="s">
        <v>1175</v>
      </c>
    </row>
    <row r="39" spans="1:9" hidden="1" x14ac:dyDescent="0.2"/>
    <row r="40" spans="1:9" hidden="1" x14ac:dyDescent="0.2"/>
    <row r="41" spans="1:9" hidden="1" x14ac:dyDescent="0.2"/>
    <row r="42" spans="1:9" hidden="1" x14ac:dyDescent="0.2"/>
    <row r="43" spans="1:9" hidden="1" x14ac:dyDescent="0.2"/>
    <row r="44" spans="1:9" hidden="1" x14ac:dyDescent="0.2"/>
    <row r="45" spans="1:9" hidden="1" x14ac:dyDescent="0.2"/>
    <row r="46" spans="1:9" hidden="1" x14ac:dyDescent="0.2"/>
  </sheetData>
  <mergeCells count="2">
    <mergeCell ref="A1:I1"/>
    <mergeCell ref="A24:G24"/>
  </mergeCells>
  <pageMargins left="0.75" right="0.75" top="1" bottom="1" header="0.5" footer="0.5"/>
  <pageSetup scale="90" orientation="landscape" horizontalDpi="1200" verticalDpi="1200"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H40"/>
  <sheetViews>
    <sheetView workbookViewId="0"/>
  </sheetViews>
  <sheetFormatPr defaultColWidth="9" defaultRowHeight="12.75" x14ac:dyDescent="0.2"/>
  <cols>
    <col min="1" max="1" width="15.625" customWidth="1"/>
    <col min="2" max="2" width="11.375" customWidth="1"/>
    <col min="3" max="3" width="11" customWidth="1"/>
    <col min="4" max="5" width="10.25" customWidth="1"/>
    <col min="6" max="6" width="8.875" customWidth="1"/>
    <col min="7" max="7" width="11.25" customWidth="1"/>
    <col min="8" max="8" width="12.375" customWidth="1"/>
  </cols>
  <sheetData>
    <row r="1" spans="1:8" x14ac:dyDescent="0.2">
      <c r="A1" t="s">
        <v>1176</v>
      </c>
    </row>
    <row r="2" spans="1:8" x14ac:dyDescent="0.2">
      <c r="A2" t="s">
        <v>1168</v>
      </c>
    </row>
    <row r="3" spans="1:8" x14ac:dyDescent="0.2">
      <c r="B3" t="s">
        <v>1100</v>
      </c>
      <c r="C3" t="s">
        <v>136</v>
      </c>
      <c r="D3" t="s">
        <v>1101</v>
      </c>
      <c r="E3" t="s">
        <v>1102</v>
      </c>
      <c r="F3" t="s">
        <v>1103</v>
      </c>
      <c r="G3" t="s">
        <v>1089</v>
      </c>
      <c r="H3" t="s">
        <v>142</v>
      </c>
    </row>
    <row r="4" spans="1:8" x14ac:dyDescent="0.2">
      <c r="B4" t="s">
        <v>1169</v>
      </c>
      <c r="C4" t="s">
        <v>1170</v>
      </c>
      <c r="D4" t="s">
        <v>1169</v>
      </c>
      <c r="E4" t="s">
        <v>1169</v>
      </c>
      <c r="F4" t="s">
        <v>1169</v>
      </c>
      <c r="G4" t="s">
        <v>1169</v>
      </c>
      <c r="H4" t="s">
        <v>1170</v>
      </c>
    </row>
    <row r="5" spans="1:8" x14ac:dyDescent="0.2">
      <c r="B5" t="s">
        <v>145</v>
      </c>
      <c r="C5" t="s">
        <v>146</v>
      </c>
      <c r="D5" t="s">
        <v>147</v>
      </c>
      <c r="E5" t="s">
        <v>148</v>
      </c>
      <c r="F5" t="s">
        <v>149</v>
      </c>
      <c r="G5" t="s">
        <v>1106</v>
      </c>
      <c r="H5" t="s">
        <v>393</v>
      </c>
    </row>
    <row r="6" spans="1:8" x14ac:dyDescent="0.2">
      <c r="A6" t="s">
        <v>101</v>
      </c>
      <c r="B6" t="e">
        <f>'[1]1'!B$49</f>
        <v>#REF!</v>
      </c>
      <c r="C6" t="e">
        <f>'[1]1'!C$51</f>
        <v>#REF!</v>
      </c>
      <c r="D6" t="e">
        <f>'[1]1'!N$49</f>
        <v>#REF!</v>
      </c>
      <c r="E6" t="e">
        <f>'[1]1'!E$49</f>
        <v>#REF!</v>
      </c>
      <c r="F6" t="e">
        <f>'[1]1'!F$49</f>
        <v>#REF!</v>
      </c>
      <c r="G6" t="e">
        <f>'[1]1'!H$49</f>
        <v>#REF!</v>
      </c>
      <c r="H6" t="e">
        <f>'[1]1'!I$51</f>
        <v>#REF!</v>
      </c>
    </row>
    <row r="7" spans="1:8" x14ac:dyDescent="0.2">
      <c r="A7" t="s">
        <v>102</v>
      </c>
      <c r="B7" t="e">
        <f>'[1]1'!L$49</f>
        <v>#REF!</v>
      </c>
      <c r="C7" t="e">
        <f>'[1]1'!M$51</f>
        <v>#REF!</v>
      </c>
      <c r="D7" t="e">
        <f>'[1]1'!N$49</f>
        <v>#REF!</v>
      </c>
      <c r="E7" t="e">
        <f>'[1]1'!O$49</f>
        <v>#REF!</v>
      </c>
      <c r="F7" t="e">
        <f>'[1]1'!P$49</f>
        <v>#REF!</v>
      </c>
      <c r="G7" t="e">
        <f>'[1]1'!R$49</f>
        <v>#REF!</v>
      </c>
      <c r="H7" t="e">
        <f>'[1]1'!S$51</f>
        <v>#REF!</v>
      </c>
    </row>
    <row r="8" spans="1:8" x14ac:dyDescent="0.2">
      <c r="A8" t="s">
        <v>103</v>
      </c>
      <c r="B8" t="e">
        <f>'[1]1'!V$49</f>
        <v>#REF!</v>
      </c>
      <c r="C8" t="e">
        <f>'[1]1'!W$51</f>
        <v>#REF!</v>
      </c>
      <c r="D8" t="e">
        <f>'[1]1'!X$49</f>
        <v>#REF!</v>
      </c>
      <c r="E8" t="e">
        <f>'[1]1'!Y$49</f>
        <v>#REF!</v>
      </c>
      <c r="F8" t="e">
        <f>'[1]1'!Z$49</f>
        <v>#REF!</v>
      </c>
      <c r="G8" t="e">
        <f>'[1]1'!AB$49</f>
        <v>#REF!</v>
      </c>
      <c r="H8" t="e">
        <f>'[1]1'!AC$51</f>
        <v>#REF!</v>
      </c>
    </row>
    <row r="9" spans="1:8" x14ac:dyDescent="0.2">
      <c r="A9" t="s">
        <v>104</v>
      </c>
      <c r="B9" t="e">
        <f>'[1]1'!AF$49</f>
        <v>#REF!</v>
      </c>
      <c r="C9" t="e">
        <f>'[1]1'!AG$51</f>
        <v>#REF!</v>
      </c>
      <c r="D9" t="e">
        <f>'[1]1'!AH$49</f>
        <v>#REF!</v>
      </c>
      <c r="E9" t="e">
        <f>'[1]1'!AI$49</f>
        <v>#REF!</v>
      </c>
      <c r="F9" t="e">
        <f>'[1]1'!AJ$49</f>
        <v>#REF!</v>
      </c>
      <c r="G9" t="e">
        <f>'[1]1'!AL$49</f>
        <v>#REF!</v>
      </c>
      <c r="H9" t="e">
        <f>'[1]1'!AM$51</f>
        <v>#REF!</v>
      </c>
    </row>
    <row r="10" spans="1:8" x14ac:dyDescent="0.2">
      <c r="A10" t="s">
        <v>105</v>
      </c>
      <c r="B10" t="e">
        <f>'[1]1'!AP$49</f>
        <v>#REF!</v>
      </c>
      <c r="C10" t="e">
        <f>'[1]1'!AQ$51</f>
        <v>#REF!</v>
      </c>
      <c r="D10" t="e">
        <f>'[1]1'!AR$49</f>
        <v>#REF!</v>
      </c>
      <c r="E10" t="e">
        <f>'[1]1'!AS$49</f>
        <v>#REF!</v>
      </c>
      <c r="F10" t="e">
        <f>'[1]1'!AT$49</f>
        <v>#REF!</v>
      </c>
      <c r="G10" t="e">
        <f>'[1]1'!AV$49</f>
        <v>#REF!</v>
      </c>
      <c r="H10" t="e">
        <f>'[1]1'!AW$51</f>
        <v>#REF!</v>
      </c>
    </row>
    <row r="11" spans="1:8" x14ac:dyDescent="0.2">
      <c r="A11" t="s">
        <v>106</v>
      </c>
      <c r="B11" t="e">
        <f>'[1]1'!AZ$49</f>
        <v>#REF!</v>
      </c>
      <c r="C11" t="e">
        <f>'[1]1'!BA$51</f>
        <v>#REF!</v>
      </c>
      <c r="D11" t="e">
        <f>'[1]1'!BB$49</f>
        <v>#REF!</v>
      </c>
      <c r="E11" t="e">
        <f>'[1]1'!BC$49</f>
        <v>#REF!</v>
      </c>
      <c r="F11" t="e">
        <f>'[1]1'!BD$49</f>
        <v>#REF!</v>
      </c>
      <c r="G11" t="e">
        <f>'[1]1'!BF$49</f>
        <v>#REF!</v>
      </c>
      <c r="H11" t="e">
        <f>'[1]1'!BG$51</f>
        <v>#REF!</v>
      </c>
    </row>
    <row r="12" spans="1:8" x14ac:dyDescent="0.2">
      <c r="A12" t="s">
        <v>107</v>
      </c>
      <c r="B12" t="e">
        <f>'[1]1'!BJ$49</f>
        <v>#REF!</v>
      </c>
      <c r="C12" t="e">
        <f>'[1]1'!BK$51</f>
        <v>#REF!</v>
      </c>
      <c r="D12" t="e">
        <f>'[1]1'!BL$49</f>
        <v>#REF!</v>
      </c>
      <c r="E12" t="e">
        <f>'[1]1'!BM$49</f>
        <v>#REF!</v>
      </c>
      <c r="F12" t="e">
        <f>'[1]1'!BN$49</f>
        <v>#REF!</v>
      </c>
      <c r="G12" t="e">
        <f>'[1]1'!BP$49</f>
        <v>#REF!</v>
      </c>
      <c r="H12" t="e">
        <f>'[1]1'!BQ$51</f>
        <v>#REF!</v>
      </c>
    </row>
    <row r="13" spans="1:8" x14ac:dyDescent="0.2">
      <c r="A13" t="s">
        <v>108</v>
      </c>
      <c r="B13" t="e">
        <f>'[1]1'!BT$49</f>
        <v>#REF!</v>
      </c>
      <c r="C13" t="e">
        <f>'[1]1'!BU$51</f>
        <v>#REF!</v>
      </c>
      <c r="D13" t="e">
        <f>'[1]1'!BV$49</f>
        <v>#REF!</v>
      </c>
      <c r="E13" t="e">
        <f>'[1]1'!BW$49</f>
        <v>#REF!</v>
      </c>
      <c r="F13" t="e">
        <f>'[1]1'!BX$49</f>
        <v>#REF!</v>
      </c>
      <c r="G13" t="e">
        <f>'[1]1'!BZ$49</f>
        <v>#REF!</v>
      </c>
      <c r="H13" t="e">
        <f>'[1]1'!CA$51</f>
        <v>#REF!</v>
      </c>
    </row>
    <row r="14" spans="1:8" x14ac:dyDescent="0.2">
      <c r="A14" t="s">
        <v>109</v>
      </c>
      <c r="B14" t="e">
        <f>'[1]1'!CD$49</f>
        <v>#REF!</v>
      </c>
      <c r="C14" t="e">
        <f>'[1]1'!CE$51</f>
        <v>#REF!</v>
      </c>
      <c r="D14" t="e">
        <f>'[1]1'!CF$49</f>
        <v>#REF!</v>
      </c>
      <c r="E14" t="e">
        <f>'[1]1'!CG$49</f>
        <v>#REF!</v>
      </c>
      <c r="F14" t="e">
        <f>'[1]1'!CH$49</f>
        <v>#REF!</v>
      </c>
      <c r="G14" t="e">
        <f>'[1]1'!CJ$49</f>
        <v>#REF!</v>
      </c>
      <c r="H14" t="e">
        <f>'[1]1'!CK$51</f>
        <v>#REF!</v>
      </c>
    </row>
    <row r="15" spans="1:8" x14ac:dyDescent="0.2">
      <c r="A15" t="s">
        <v>110</v>
      </c>
      <c r="B15" t="e">
        <f>'[1]1'!CN$49</f>
        <v>#REF!</v>
      </c>
      <c r="C15" t="e">
        <f>'[1]1'!CO$51</f>
        <v>#REF!</v>
      </c>
      <c r="D15" t="e">
        <f>'[1]1'!CP$49</f>
        <v>#REF!</v>
      </c>
      <c r="E15" t="e">
        <f>'[1]1'!CQ$49</f>
        <v>#REF!</v>
      </c>
      <c r="F15" t="e">
        <f>'[1]1'!CR$49</f>
        <v>#REF!</v>
      </c>
      <c r="G15" t="e">
        <f>'[1]1'!CT$49</f>
        <v>#REF!</v>
      </c>
      <c r="H15" t="e">
        <f>'[1]1'!CU$51</f>
        <v>#REF!</v>
      </c>
    </row>
    <row r="16" spans="1:8" x14ac:dyDescent="0.2">
      <c r="A16" t="s">
        <v>111</v>
      </c>
      <c r="B16" t="e">
        <f>'[1]1'!CX$49</f>
        <v>#REF!</v>
      </c>
      <c r="C16" t="e">
        <f>'[1]1'!CY$51</f>
        <v>#REF!</v>
      </c>
      <c r="D16" t="e">
        <f>'[1]1'!CZ$49</f>
        <v>#REF!</v>
      </c>
      <c r="E16" t="e">
        <f>'[1]1'!DA$49</f>
        <v>#REF!</v>
      </c>
      <c r="F16" t="e">
        <f>'[1]1'!DB$49</f>
        <v>#REF!</v>
      </c>
      <c r="G16" t="e">
        <f>'[1]1'!DD$49</f>
        <v>#REF!</v>
      </c>
      <c r="H16" t="e">
        <f>'[1]1'!DE$51</f>
        <v>#REF!</v>
      </c>
    </row>
    <row r="18" spans="1:8" x14ac:dyDescent="0.2">
      <c r="A18" t="s">
        <v>1107</v>
      </c>
    </row>
    <row r="19" spans="1:8" x14ac:dyDescent="0.2">
      <c r="A19" t="s">
        <v>1177</v>
      </c>
    </row>
    <row r="22" spans="1:8" hidden="1" x14ac:dyDescent="0.2"/>
    <row r="23" spans="1:8" hidden="1" x14ac:dyDescent="0.2">
      <c r="A23" t="s">
        <v>1178</v>
      </c>
    </row>
    <row r="24" spans="1:8" hidden="1" x14ac:dyDescent="0.2">
      <c r="B24" t="s">
        <v>135</v>
      </c>
      <c r="C24" t="s">
        <v>136</v>
      </c>
      <c r="D24" t="s">
        <v>137</v>
      </c>
      <c r="E24" t="s">
        <v>138</v>
      </c>
      <c r="F24" t="s">
        <v>139</v>
      </c>
      <c r="G24" t="s">
        <v>141</v>
      </c>
      <c r="H24" t="s">
        <v>142</v>
      </c>
    </row>
    <row r="25" spans="1:8" hidden="1" x14ac:dyDescent="0.2"/>
    <row r="26" spans="1:8" hidden="1" x14ac:dyDescent="0.2">
      <c r="A26" t="s">
        <v>101</v>
      </c>
      <c r="B26" t="e">
        <f t="shared" ref="B26:H36" si="0">B6/B$15*100</f>
        <v>#REF!</v>
      </c>
      <c r="C26" t="e">
        <f t="shared" si="0"/>
        <v>#REF!</v>
      </c>
      <c r="D26" t="e">
        <f t="shared" si="0"/>
        <v>#REF!</v>
      </c>
      <c r="E26" t="e">
        <f t="shared" si="0"/>
        <v>#REF!</v>
      </c>
      <c r="F26" t="e">
        <f t="shared" si="0"/>
        <v>#REF!</v>
      </c>
      <c r="G26" t="e">
        <f t="shared" si="0"/>
        <v>#REF!</v>
      </c>
      <c r="H26" t="e">
        <f t="shared" si="0"/>
        <v>#REF!</v>
      </c>
    </row>
    <row r="27" spans="1:8" hidden="1" x14ac:dyDescent="0.2">
      <c r="A27" t="s">
        <v>102</v>
      </c>
      <c r="B27" t="e">
        <f t="shared" si="0"/>
        <v>#REF!</v>
      </c>
      <c r="C27" t="e">
        <f t="shared" si="0"/>
        <v>#REF!</v>
      </c>
      <c r="D27" t="e">
        <f t="shared" si="0"/>
        <v>#REF!</v>
      </c>
      <c r="E27" t="e">
        <f t="shared" si="0"/>
        <v>#REF!</v>
      </c>
      <c r="F27" t="e">
        <f t="shared" si="0"/>
        <v>#REF!</v>
      </c>
      <c r="G27" t="e">
        <f t="shared" si="0"/>
        <v>#REF!</v>
      </c>
      <c r="H27" t="e">
        <f t="shared" si="0"/>
        <v>#REF!</v>
      </c>
    </row>
    <row r="28" spans="1:8" hidden="1" x14ac:dyDescent="0.2">
      <c r="A28" t="s">
        <v>103</v>
      </c>
      <c r="B28" t="e">
        <f t="shared" si="0"/>
        <v>#REF!</v>
      </c>
      <c r="C28" t="e">
        <f t="shared" si="0"/>
        <v>#REF!</v>
      </c>
      <c r="D28" t="e">
        <f t="shared" si="0"/>
        <v>#REF!</v>
      </c>
      <c r="E28" t="e">
        <f t="shared" si="0"/>
        <v>#REF!</v>
      </c>
      <c r="F28" t="e">
        <f t="shared" si="0"/>
        <v>#REF!</v>
      </c>
      <c r="G28" t="e">
        <f t="shared" si="0"/>
        <v>#REF!</v>
      </c>
      <c r="H28" t="e">
        <f t="shared" si="0"/>
        <v>#REF!</v>
      </c>
    </row>
    <row r="29" spans="1:8" hidden="1" x14ac:dyDescent="0.2">
      <c r="A29" t="s">
        <v>104</v>
      </c>
      <c r="B29" t="e">
        <f t="shared" si="0"/>
        <v>#REF!</v>
      </c>
      <c r="C29" t="e">
        <f t="shared" si="0"/>
        <v>#REF!</v>
      </c>
      <c r="D29" t="e">
        <f t="shared" si="0"/>
        <v>#REF!</v>
      </c>
      <c r="E29" t="e">
        <f t="shared" si="0"/>
        <v>#REF!</v>
      </c>
      <c r="F29" t="e">
        <f t="shared" si="0"/>
        <v>#REF!</v>
      </c>
      <c r="G29" t="e">
        <f t="shared" si="0"/>
        <v>#REF!</v>
      </c>
      <c r="H29" t="e">
        <f t="shared" si="0"/>
        <v>#REF!</v>
      </c>
    </row>
    <row r="30" spans="1:8" hidden="1" x14ac:dyDescent="0.2">
      <c r="A30" t="s">
        <v>105</v>
      </c>
      <c r="B30" t="e">
        <f t="shared" si="0"/>
        <v>#REF!</v>
      </c>
      <c r="C30" t="e">
        <f t="shared" si="0"/>
        <v>#REF!</v>
      </c>
      <c r="D30" t="e">
        <f t="shared" si="0"/>
        <v>#REF!</v>
      </c>
      <c r="E30" t="e">
        <f t="shared" si="0"/>
        <v>#REF!</v>
      </c>
      <c r="F30" t="e">
        <f t="shared" si="0"/>
        <v>#REF!</v>
      </c>
      <c r="G30" t="e">
        <f t="shared" si="0"/>
        <v>#REF!</v>
      </c>
      <c r="H30" t="e">
        <f t="shared" si="0"/>
        <v>#REF!</v>
      </c>
    </row>
    <row r="31" spans="1:8" hidden="1" x14ac:dyDescent="0.2">
      <c r="A31" t="s">
        <v>106</v>
      </c>
      <c r="B31" t="e">
        <f t="shared" si="0"/>
        <v>#REF!</v>
      </c>
      <c r="C31" t="e">
        <f t="shared" si="0"/>
        <v>#REF!</v>
      </c>
      <c r="D31" t="e">
        <f t="shared" si="0"/>
        <v>#REF!</v>
      </c>
      <c r="E31" t="e">
        <f t="shared" si="0"/>
        <v>#REF!</v>
      </c>
      <c r="F31" t="e">
        <f t="shared" si="0"/>
        <v>#REF!</v>
      </c>
      <c r="G31" t="e">
        <f t="shared" si="0"/>
        <v>#REF!</v>
      </c>
      <c r="H31" t="e">
        <f t="shared" si="0"/>
        <v>#REF!</v>
      </c>
    </row>
    <row r="32" spans="1:8" hidden="1" x14ac:dyDescent="0.2">
      <c r="A32" t="s">
        <v>107</v>
      </c>
      <c r="B32" t="e">
        <f t="shared" si="0"/>
        <v>#REF!</v>
      </c>
      <c r="C32" t="e">
        <f t="shared" si="0"/>
        <v>#REF!</v>
      </c>
      <c r="D32" t="e">
        <f t="shared" si="0"/>
        <v>#REF!</v>
      </c>
      <c r="E32" t="e">
        <f t="shared" si="0"/>
        <v>#REF!</v>
      </c>
      <c r="F32" t="e">
        <f t="shared" si="0"/>
        <v>#REF!</v>
      </c>
      <c r="G32" t="e">
        <f t="shared" si="0"/>
        <v>#REF!</v>
      </c>
      <c r="H32" t="e">
        <f t="shared" si="0"/>
        <v>#REF!</v>
      </c>
    </row>
    <row r="33" spans="1:8" hidden="1" x14ac:dyDescent="0.2">
      <c r="A33" t="s">
        <v>108</v>
      </c>
      <c r="B33" t="e">
        <f t="shared" si="0"/>
        <v>#REF!</v>
      </c>
      <c r="C33" t="e">
        <f t="shared" si="0"/>
        <v>#REF!</v>
      </c>
      <c r="D33" t="e">
        <f t="shared" si="0"/>
        <v>#REF!</v>
      </c>
      <c r="E33" t="e">
        <f t="shared" si="0"/>
        <v>#REF!</v>
      </c>
      <c r="F33" t="e">
        <f t="shared" si="0"/>
        <v>#REF!</v>
      </c>
      <c r="G33" t="e">
        <f t="shared" si="0"/>
        <v>#REF!</v>
      </c>
      <c r="H33" t="e">
        <f t="shared" si="0"/>
        <v>#REF!</v>
      </c>
    </row>
    <row r="34" spans="1:8" hidden="1" x14ac:dyDescent="0.2">
      <c r="A34" t="s">
        <v>109</v>
      </c>
      <c r="B34" t="e">
        <f t="shared" si="0"/>
        <v>#REF!</v>
      </c>
      <c r="C34" t="e">
        <f t="shared" si="0"/>
        <v>#REF!</v>
      </c>
      <c r="D34" t="e">
        <f t="shared" si="0"/>
        <v>#REF!</v>
      </c>
      <c r="E34" t="e">
        <f t="shared" si="0"/>
        <v>#REF!</v>
      </c>
      <c r="F34" t="e">
        <f t="shared" si="0"/>
        <v>#REF!</v>
      </c>
      <c r="G34" t="e">
        <f t="shared" si="0"/>
        <v>#REF!</v>
      </c>
      <c r="H34" t="e">
        <f t="shared" si="0"/>
        <v>#REF!</v>
      </c>
    </row>
    <row r="35" spans="1:8" hidden="1" x14ac:dyDescent="0.2">
      <c r="A35" t="s">
        <v>110</v>
      </c>
      <c r="B35" t="e">
        <f t="shared" si="0"/>
        <v>#REF!</v>
      </c>
      <c r="C35" t="e">
        <f t="shared" si="0"/>
        <v>#REF!</v>
      </c>
      <c r="D35" t="e">
        <f t="shared" si="0"/>
        <v>#REF!</v>
      </c>
      <c r="E35" t="e">
        <f t="shared" si="0"/>
        <v>#REF!</v>
      </c>
      <c r="F35" t="e">
        <f t="shared" si="0"/>
        <v>#REF!</v>
      </c>
      <c r="G35" t="e">
        <f t="shared" si="0"/>
        <v>#REF!</v>
      </c>
      <c r="H35" t="e">
        <f t="shared" si="0"/>
        <v>#REF!</v>
      </c>
    </row>
    <row r="36" spans="1:8" hidden="1" x14ac:dyDescent="0.2">
      <c r="A36" t="s">
        <v>111</v>
      </c>
      <c r="B36" t="e">
        <f t="shared" si="0"/>
        <v>#REF!</v>
      </c>
      <c r="C36" t="e">
        <f t="shared" si="0"/>
        <v>#REF!</v>
      </c>
      <c r="D36" t="e">
        <f t="shared" si="0"/>
        <v>#REF!</v>
      </c>
      <c r="E36" t="e">
        <f t="shared" si="0"/>
        <v>#REF!</v>
      </c>
      <c r="F36" t="e">
        <f t="shared" si="0"/>
        <v>#REF!</v>
      </c>
      <c r="G36" t="e">
        <f t="shared" si="0"/>
        <v>#REF!</v>
      </c>
      <c r="H36" t="e">
        <f t="shared" si="0"/>
        <v>#REF!</v>
      </c>
    </row>
    <row r="37" spans="1:8" hidden="1" x14ac:dyDescent="0.2">
      <c r="A37" t="s">
        <v>1179</v>
      </c>
    </row>
    <row r="38" spans="1:8" hidden="1" x14ac:dyDescent="0.2"/>
    <row r="39" spans="1:8" hidden="1" x14ac:dyDescent="0.2"/>
    <row r="40" spans="1:8" hidden="1" x14ac:dyDescent="0.2"/>
  </sheetData>
  <pageMargins left="0.75" right="0.75" top="1" bottom="1" header="0.5" footer="0.5"/>
  <pageSetup orientation="landscape" horizontalDpi="1200" verticalDpi="1200"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1:L40"/>
  <sheetViews>
    <sheetView workbookViewId="0"/>
  </sheetViews>
  <sheetFormatPr defaultColWidth="9" defaultRowHeight="12.75" x14ac:dyDescent="0.2"/>
  <cols>
    <col min="1" max="1" width="15.625" customWidth="1"/>
    <col min="2" max="2" width="11.375" customWidth="1"/>
    <col min="3" max="3" width="11" customWidth="1"/>
    <col min="4" max="6" width="11" hidden="1" customWidth="1"/>
    <col min="7" max="8" width="10.25" customWidth="1"/>
    <col min="9" max="10" width="8.875" customWidth="1"/>
    <col min="11" max="11" width="15.25" customWidth="1"/>
    <col min="12" max="12" width="11.25" customWidth="1"/>
  </cols>
  <sheetData>
    <row r="1" spans="1:12" x14ac:dyDescent="0.2">
      <c r="A1" t="s">
        <v>1180</v>
      </c>
    </row>
    <row r="2" spans="1:12" x14ac:dyDescent="0.2">
      <c r="A2" t="s">
        <v>1168</v>
      </c>
    </row>
    <row r="3" spans="1:12" x14ac:dyDescent="0.2">
      <c r="B3" t="s">
        <v>1113</v>
      </c>
      <c r="C3" t="s">
        <v>1114</v>
      </c>
      <c r="D3" t="s">
        <v>1115</v>
      </c>
      <c r="E3" t="s">
        <v>1116</v>
      </c>
      <c r="F3" t="s">
        <v>1117</v>
      </c>
      <c r="G3" t="s">
        <v>1118</v>
      </c>
      <c r="H3" t="s">
        <v>1119</v>
      </c>
      <c r="I3" t="s">
        <v>1120</v>
      </c>
      <c r="J3" t="s">
        <v>1121</v>
      </c>
      <c r="K3" t="s">
        <v>1090</v>
      </c>
      <c r="L3" t="s">
        <v>191</v>
      </c>
    </row>
    <row r="4" spans="1:12" x14ac:dyDescent="0.2">
      <c r="B4" t="s">
        <v>1169</v>
      </c>
      <c r="C4" t="s">
        <v>1169</v>
      </c>
      <c r="D4" t="s">
        <v>1169</v>
      </c>
      <c r="E4" t="s">
        <v>1169</v>
      </c>
      <c r="F4" t="s">
        <v>1169</v>
      </c>
      <c r="G4" t="s">
        <v>1169</v>
      </c>
      <c r="H4" t="s">
        <v>1169</v>
      </c>
      <c r="I4" t="s">
        <v>1169</v>
      </c>
      <c r="J4" t="s">
        <v>1169</v>
      </c>
      <c r="K4" t="s">
        <v>1169</v>
      </c>
      <c r="L4" t="s">
        <v>1170</v>
      </c>
    </row>
    <row r="5" spans="1:12" ht="39" customHeight="1" x14ac:dyDescent="0.2">
      <c r="B5" t="s">
        <v>145</v>
      </c>
      <c r="C5" t="s">
        <v>146</v>
      </c>
      <c r="D5" t="s">
        <v>147</v>
      </c>
      <c r="E5" t="s">
        <v>148</v>
      </c>
      <c r="F5" t="s">
        <v>149</v>
      </c>
      <c r="G5" t="s">
        <v>147</v>
      </c>
      <c r="H5" t="s">
        <v>148</v>
      </c>
      <c r="I5" t="s">
        <v>149</v>
      </c>
      <c r="J5" t="s">
        <v>150</v>
      </c>
      <c r="K5" t="s">
        <v>194</v>
      </c>
      <c r="L5" t="s">
        <v>152</v>
      </c>
    </row>
    <row r="6" spans="1:12" ht="39" customHeight="1" x14ac:dyDescent="0.2">
      <c r="A6" t="s">
        <v>101</v>
      </c>
      <c r="B6" t="e">
        <f>'[1]2'!B$49</f>
        <v>#REF!</v>
      </c>
      <c r="C6" t="e">
        <f>'[1]2'!C$49</f>
        <v>#REF!</v>
      </c>
      <c r="D6" t="e">
        <f>'[1]1'!N$46</f>
        <v>#REF!</v>
      </c>
      <c r="E6">
        <v>-1.9959809704388376</v>
      </c>
      <c r="F6">
        <v>-1.1707238699133926</v>
      </c>
      <c r="G6" t="e">
        <f>'[1]2'!D$49</f>
        <v>#REF!</v>
      </c>
      <c r="H6" t="e">
        <f>'[1]2'!E$49</f>
        <v>#REF!</v>
      </c>
      <c r="I6" t="e">
        <f>'[1]2'!F$49</f>
        <v>#REF!</v>
      </c>
      <c r="J6" t="e">
        <f>'[1]2'!G$49</f>
        <v>#REF!</v>
      </c>
      <c r="K6" t="e">
        <f>'[1]2'!H$49</f>
        <v>#REF!</v>
      </c>
      <c r="L6" t="e">
        <f>'[1]2'!I$51</f>
        <v>#REF!</v>
      </c>
    </row>
    <row r="7" spans="1:12" ht="39" customHeight="1" x14ac:dyDescent="0.2">
      <c r="A7" t="s">
        <v>102</v>
      </c>
      <c r="B7" t="e">
        <f>'[1]2'!L$49</f>
        <v>#REF!</v>
      </c>
      <c r="C7" t="e">
        <f>'[1]2'!M$49</f>
        <v>#REF!</v>
      </c>
      <c r="D7">
        <v>1.2584995332274307</v>
      </c>
      <c r="E7" t="s">
        <v>1181</v>
      </c>
      <c r="F7">
        <v>3.2532211149693957E-2</v>
      </c>
      <c r="G7" t="e">
        <f>'[1]2'!N$49</f>
        <v>#REF!</v>
      </c>
      <c r="H7" t="e">
        <f>'[1]2'!O$49</f>
        <v>#REF!</v>
      </c>
      <c r="I7" t="e">
        <f>'[1]2'!P$49</f>
        <v>#REF!</v>
      </c>
      <c r="J7" t="e">
        <f>'[1]2'!Q$49</f>
        <v>#REF!</v>
      </c>
      <c r="K7" t="e">
        <f>'[1]2'!R$49</f>
        <v>#REF!</v>
      </c>
      <c r="L7" t="e">
        <f>'[1]2'!S$51</f>
        <v>#REF!</v>
      </c>
    </row>
    <row r="8" spans="1:12" ht="39" customHeight="1" x14ac:dyDescent="0.2">
      <c r="A8" t="s">
        <v>103</v>
      </c>
      <c r="B8" t="e">
        <f>'[1]2'!V$49</f>
        <v>#REF!</v>
      </c>
      <c r="C8" t="e">
        <f>'[1]2'!W$49</f>
        <v>#REF!</v>
      </c>
      <c r="D8" t="s">
        <v>1181</v>
      </c>
      <c r="E8" t="s">
        <v>1181</v>
      </c>
      <c r="F8">
        <v>-0.87735350911194443</v>
      </c>
      <c r="G8" t="e">
        <f>'[1]2'!X$49</f>
        <v>#REF!</v>
      </c>
      <c r="H8" t="e">
        <f>'[1]2'!Y$49</f>
        <v>#REF!</v>
      </c>
      <c r="I8" t="e">
        <f>'[1]2'!Z$49</f>
        <v>#REF!</v>
      </c>
      <c r="J8" t="e">
        <f>'[1]2'!AA$49</f>
        <v>#REF!</v>
      </c>
      <c r="K8" t="e">
        <f>'[1]2'!AB$49</f>
        <v>#REF!</v>
      </c>
      <c r="L8" t="e">
        <f>'[1]2'!AC$51</f>
        <v>#REF!</v>
      </c>
    </row>
    <row r="9" spans="1:12" ht="39" customHeight="1" x14ac:dyDescent="0.2">
      <c r="A9" t="s">
        <v>104</v>
      </c>
      <c r="B9" t="e">
        <f>'[1]2'!AF$49</f>
        <v>#REF!</v>
      </c>
      <c r="C9" t="e">
        <f>'[1]2'!AG$49</f>
        <v>#REF!</v>
      </c>
      <c r="D9">
        <v>5.4305182603697766E-2</v>
      </c>
      <c r="E9">
        <v>-15.902855512664427</v>
      </c>
      <c r="F9">
        <v>-0.98338223864233854</v>
      </c>
      <c r="G9" t="e">
        <f>'[1]2'!AH$49</f>
        <v>#REF!</v>
      </c>
      <c r="H9" t="e">
        <f>'[1]2'!AI$49</f>
        <v>#REF!</v>
      </c>
      <c r="I9" t="e">
        <f>'[1]2'!AJ$49</f>
        <v>#REF!</v>
      </c>
      <c r="J9" t="e">
        <f>'[1]2'!AK$49</f>
        <v>#REF!</v>
      </c>
      <c r="K9" t="e">
        <f>'[1]2'!AL$49</f>
        <v>#REF!</v>
      </c>
      <c r="L9" t="e">
        <f>'[1]2'!AM$51</f>
        <v>#REF!</v>
      </c>
    </row>
    <row r="10" spans="1:12" ht="39" customHeight="1" x14ac:dyDescent="0.2">
      <c r="A10" t="s">
        <v>105</v>
      </c>
      <c r="B10" t="e">
        <f>'[1]2'!AP$49</f>
        <v>#REF!</v>
      </c>
      <c r="C10" t="e">
        <f>'[1]2'!AQ$49</f>
        <v>#REF!</v>
      </c>
      <c r="D10">
        <v>4.8626982324963652</v>
      </c>
      <c r="E10">
        <v>-2.9516189786576885</v>
      </c>
      <c r="F10">
        <v>-0.49047972039858445</v>
      </c>
      <c r="G10" t="e">
        <f>'[1]2'!AR$49</f>
        <v>#REF!</v>
      </c>
      <c r="H10" t="e">
        <f>'[1]2'!AS$49</f>
        <v>#REF!</v>
      </c>
      <c r="I10" t="e">
        <f>'[1]2'!AT$49</f>
        <v>#REF!</v>
      </c>
      <c r="J10" t="e">
        <f>'[1]2'!AU$49</f>
        <v>#REF!</v>
      </c>
      <c r="K10" t="e">
        <f>'[1]2'!AV$49</f>
        <v>#REF!</v>
      </c>
      <c r="L10" t="e">
        <f>'[1]2'!AW$51</f>
        <v>#REF!</v>
      </c>
    </row>
    <row r="11" spans="1:12" ht="39" customHeight="1" x14ac:dyDescent="0.2">
      <c r="A11" t="s">
        <v>106</v>
      </c>
      <c r="B11" t="e">
        <f>'[1]2'!AZ$49</f>
        <v>#REF!</v>
      </c>
      <c r="C11" t="e">
        <f>'[1]2'!BA$49</f>
        <v>#REF!</v>
      </c>
      <c r="D11">
        <v>1.5643155416565024</v>
      </c>
      <c r="E11" t="s">
        <v>1181</v>
      </c>
      <c r="F11">
        <v>-0.92464851487308319</v>
      </c>
      <c r="G11" t="e">
        <f>'[1]2'!BB$49</f>
        <v>#REF!</v>
      </c>
      <c r="H11" t="e">
        <f>'[1]2'!BC$49</f>
        <v>#REF!</v>
      </c>
      <c r="I11" t="e">
        <f>'[1]2'!BD$49</f>
        <v>#REF!</v>
      </c>
      <c r="J11" t="e">
        <f>'[1]2'!BE$49</f>
        <v>#REF!</v>
      </c>
      <c r="K11" t="e">
        <f>'[1]2'!BF$49</f>
        <v>#REF!</v>
      </c>
      <c r="L11" t="e">
        <f>'[1]2'!BG$51</f>
        <v>#REF!</v>
      </c>
    </row>
    <row r="12" spans="1:12" ht="39" customHeight="1" x14ac:dyDescent="0.2">
      <c r="A12" t="s">
        <v>107</v>
      </c>
      <c r="B12" t="e">
        <f>'[1]2'!BJ$49</f>
        <v>#REF!</v>
      </c>
      <c r="C12" t="e">
        <f>'[1]2'!BK$49</f>
        <v>#REF!</v>
      </c>
      <c r="D12">
        <v>1.4241845484814775</v>
      </c>
      <c r="E12">
        <v>6.7210247797782063</v>
      </c>
      <c r="F12">
        <v>-1.6850410053196208</v>
      </c>
      <c r="G12" t="e">
        <f>'[1]2'!BL$49</f>
        <v>#REF!</v>
      </c>
      <c r="H12" t="e">
        <f>'[1]2'!BM$49</f>
        <v>#REF!</v>
      </c>
      <c r="I12" t="e">
        <f>'[1]2'!BN$49</f>
        <v>#REF!</v>
      </c>
      <c r="J12" t="e">
        <f>'[1]2'!BO$49</f>
        <v>#REF!</v>
      </c>
      <c r="K12" t="e">
        <f>'[1]2'!BP$49</f>
        <v>#REF!</v>
      </c>
      <c r="L12" t="e">
        <f>'[1]2'!BQ$51</f>
        <v>#REF!</v>
      </c>
    </row>
    <row r="13" spans="1:12" ht="39" customHeight="1" x14ac:dyDescent="0.2">
      <c r="A13" t="s">
        <v>108</v>
      </c>
      <c r="B13" t="e">
        <f>'[1]2'!BT$49</f>
        <v>#REF!</v>
      </c>
      <c r="C13" t="e">
        <f>'[1]2'!BU$49</f>
        <v>#REF!</v>
      </c>
      <c r="D13">
        <v>8.1536850261883842</v>
      </c>
      <c r="E13">
        <v>-3.0865772633479449</v>
      </c>
      <c r="F13">
        <v>-0.57315078210579129</v>
      </c>
      <c r="G13" t="e">
        <f>'[1]2'!BV$49</f>
        <v>#REF!</v>
      </c>
      <c r="H13" t="e">
        <f>'[1]2'!BW$49</f>
        <v>#REF!</v>
      </c>
      <c r="I13" t="e">
        <f>'[1]2'!BX$49</f>
        <v>#REF!</v>
      </c>
      <c r="J13" t="e">
        <f>'[1]2'!BY$49</f>
        <v>#REF!</v>
      </c>
      <c r="K13" t="e">
        <f>'[1]2'!BZ$49</f>
        <v>#REF!</v>
      </c>
      <c r="L13" t="e">
        <f>'[1]2'!CA$51</f>
        <v>#REF!</v>
      </c>
    </row>
    <row r="14" spans="1:12" ht="39" customHeight="1" x14ac:dyDescent="0.2">
      <c r="A14" t="s">
        <v>109</v>
      </c>
      <c r="B14" t="e">
        <f>'[1]2'!CD$49</f>
        <v>#REF!</v>
      </c>
      <c r="C14" t="e">
        <f>'[1]2'!CE$49</f>
        <v>#REF!</v>
      </c>
      <c r="D14">
        <v>3.5359533645644481</v>
      </c>
      <c r="E14">
        <v>3.1853705485841655</v>
      </c>
      <c r="F14">
        <v>0.24495865531637406</v>
      </c>
      <c r="G14" t="e">
        <f>'[1]2'!CF$49</f>
        <v>#REF!</v>
      </c>
      <c r="H14" t="e">
        <f>'[1]2'!CG$49</f>
        <v>#REF!</v>
      </c>
      <c r="I14" t="e">
        <f>'[1]2'!CH$49</f>
        <v>#REF!</v>
      </c>
      <c r="J14" t="e">
        <f>'[1]2'!CI$49</f>
        <v>#REF!</v>
      </c>
      <c r="K14" t="e">
        <f>'[1]2'!CJ$49</f>
        <v>#REF!</v>
      </c>
      <c r="L14" t="e">
        <f>'[1]2'!CK$51</f>
        <v>#REF!</v>
      </c>
    </row>
    <row r="15" spans="1:12" ht="39" customHeight="1" x14ac:dyDescent="0.2">
      <c r="A15" t="s">
        <v>110</v>
      </c>
      <c r="B15" t="e">
        <f>'[1]2'!CN$49</f>
        <v>#REF!</v>
      </c>
      <c r="C15" t="e">
        <f>'[1]2'!CO$49</f>
        <v>#REF!</v>
      </c>
      <c r="D15">
        <v>10.811282695146174</v>
      </c>
      <c r="E15">
        <v>-2.9061969237155094</v>
      </c>
      <c r="F15">
        <v>-1.3611456735098115</v>
      </c>
      <c r="G15" t="e">
        <f>'[1]2'!CP$49</f>
        <v>#REF!</v>
      </c>
      <c r="H15" t="e">
        <f>'[1]2'!CQ$49</f>
        <v>#REF!</v>
      </c>
      <c r="I15" t="e">
        <f>'[1]2'!CR$49</f>
        <v>#REF!</v>
      </c>
      <c r="J15" t="e">
        <f>'[1]2'!CS$49</f>
        <v>#REF!</v>
      </c>
      <c r="K15" t="e">
        <f>'[1]2'!CT$49</f>
        <v>#REF!</v>
      </c>
      <c r="L15" t="e">
        <f>'[1]2'!CU$51</f>
        <v>#REF!</v>
      </c>
    </row>
    <row r="16" spans="1:12" ht="39" customHeight="1" x14ac:dyDescent="0.2">
      <c r="A16" t="s">
        <v>111</v>
      </c>
      <c r="B16" t="e">
        <f>'[1]2'!CX$49</f>
        <v>#REF!</v>
      </c>
      <c r="C16" t="e">
        <f>'[1]2'!CY$49</f>
        <v>#REF!</v>
      </c>
      <c r="D16">
        <v>0.38220563122930429</v>
      </c>
      <c r="E16">
        <v>1.0083509613714403</v>
      </c>
      <c r="F16">
        <v>-1.9710941229833523</v>
      </c>
      <c r="G16" t="e">
        <f>'[1]2'!CZ$49</f>
        <v>#REF!</v>
      </c>
      <c r="H16" t="e">
        <f>'[1]2'!DA$49</f>
        <v>#REF!</v>
      </c>
      <c r="I16" t="e">
        <f>'[1]2'!DB$49</f>
        <v>#REF!</v>
      </c>
      <c r="J16" t="e">
        <f>'[1]2'!DC$49</f>
        <v>#REF!</v>
      </c>
      <c r="K16" t="e">
        <f>'[1]2'!DD$49</f>
        <v>#REF!</v>
      </c>
      <c r="L16" t="e">
        <f>'[1]2'!DE$51</f>
        <v>#REF!</v>
      </c>
    </row>
    <row r="18" spans="1:12" x14ac:dyDescent="0.2">
      <c r="A18" t="s">
        <v>1123</v>
      </c>
    </row>
    <row r="19" spans="1:12" x14ac:dyDescent="0.2">
      <c r="A19" t="s">
        <v>1182</v>
      </c>
    </row>
    <row r="22" spans="1:12" hidden="1" x14ac:dyDescent="0.2"/>
    <row r="23" spans="1:12" hidden="1" x14ac:dyDescent="0.2">
      <c r="A23" t="s">
        <v>1183</v>
      </c>
    </row>
    <row r="24" spans="1:12" hidden="1" x14ac:dyDescent="0.2">
      <c r="B24" t="s">
        <v>1113</v>
      </c>
      <c r="C24" t="s">
        <v>1114</v>
      </c>
      <c r="D24" t="s">
        <v>1115</v>
      </c>
      <c r="E24" t="s">
        <v>1116</v>
      </c>
      <c r="F24" t="s">
        <v>1117</v>
      </c>
      <c r="G24" t="s">
        <v>1118</v>
      </c>
      <c r="H24" t="s">
        <v>1119</v>
      </c>
      <c r="I24" t="s">
        <v>1120</v>
      </c>
      <c r="K24" t="s">
        <v>1090</v>
      </c>
      <c r="L24" t="s">
        <v>191</v>
      </c>
    </row>
    <row r="25" spans="1:12" hidden="1" x14ac:dyDescent="0.2">
      <c r="B25" t="s">
        <v>145</v>
      </c>
      <c r="C25" t="s">
        <v>146</v>
      </c>
      <c r="D25" t="s">
        <v>147</v>
      </c>
      <c r="E25" t="s">
        <v>148</v>
      </c>
      <c r="F25" t="s">
        <v>149</v>
      </c>
      <c r="G25" t="s">
        <v>1184</v>
      </c>
      <c r="H25" t="s">
        <v>393</v>
      </c>
      <c r="I25" t="s">
        <v>152</v>
      </c>
      <c r="K25" t="s">
        <v>1185</v>
      </c>
      <c r="L25" t="s">
        <v>154</v>
      </c>
    </row>
    <row r="26" spans="1:12" hidden="1" x14ac:dyDescent="0.2">
      <c r="A26" t="s">
        <v>101</v>
      </c>
      <c r="B26" t="e">
        <f t="shared" ref="B26:L36" si="0">B6/B$15*100</f>
        <v>#REF!</v>
      </c>
      <c r="C26" t="e">
        <f t="shared" si="0"/>
        <v>#REF!</v>
      </c>
      <c r="D26" t="e">
        <f t="shared" si="0"/>
        <v>#REF!</v>
      </c>
      <c r="E26">
        <f t="shared" si="0"/>
        <v>68.680169404591467</v>
      </c>
      <c r="F26">
        <f t="shared" si="0"/>
        <v>86.01018191495973</v>
      </c>
      <c r="G26" t="e">
        <f t="shared" si="0"/>
        <v>#REF!</v>
      </c>
      <c r="H26" t="e">
        <f t="shared" si="0"/>
        <v>#REF!</v>
      </c>
      <c r="I26" t="e">
        <f t="shared" si="0"/>
        <v>#REF!</v>
      </c>
      <c r="K26" t="e">
        <f t="shared" si="0"/>
        <v>#REF!</v>
      </c>
      <c r="L26" t="e">
        <f t="shared" si="0"/>
        <v>#REF!</v>
      </c>
    </row>
    <row r="27" spans="1:12" hidden="1" x14ac:dyDescent="0.2">
      <c r="A27" t="s">
        <v>102</v>
      </c>
      <c r="B27" t="e">
        <f t="shared" si="0"/>
        <v>#REF!</v>
      </c>
      <c r="C27" t="e">
        <f t="shared" si="0"/>
        <v>#REF!</v>
      </c>
      <c r="D27">
        <f t="shared" si="0"/>
        <v>11.640612577751257</v>
      </c>
      <c r="E27" t="s">
        <v>1181</v>
      </c>
      <c r="F27">
        <f t="shared" si="0"/>
        <v>-2.3900609451894534</v>
      </c>
      <c r="G27" t="e">
        <f t="shared" si="0"/>
        <v>#REF!</v>
      </c>
      <c r="H27" t="e">
        <f t="shared" si="0"/>
        <v>#REF!</v>
      </c>
      <c r="I27" t="e">
        <f t="shared" si="0"/>
        <v>#REF!</v>
      </c>
      <c r="K27" t="e">
        <f t="shared" si="0"/>
        <v>#REF!</v>
      </c>
      <c r="L27" t="e">
        <f t="shared" si="0"/>
        <v>#REF!</v>
      </c>
    </row>
    <row r="28" spans="1:12" hidden="1" x14ac:dyDescent="0.2">
      <c r="A28" t="s">
        <v>103</v>
      </c>
      <c r="B28" t="e">
        <f t="shared" si="0"/>
        <v>#REF!</v>
      </c>
      <c r="C28" t="e">
        <f t="shared" si="0"/>
        <v>#REF!</v>
      </c>
      <c r="D28" t="s">
        <v>1181</v>
      </c>
      <c r="E28" t="s">
        <v>1181</v>
      </c>
      <c r="F28">
        <f t="shared" si="0"/>
        <v>64.456988416943332</v>
      </c>
      <c r="G28" t="e">
        <f t="shared" si="0"/>
        <v>#REF!</v>
      </c>
      <c r="H28" t="e">
        <f t="shared" si="0"/>
        <v>#REF!</v>
      </c>
      <c r="I28" t="e">
        <f t="shared" si="0"/>
        <v>#REF!</v>
      </c>
      <c r="K28" t="e">
        <f t="shared" si="0"/>
        <v>#REF!</v>
      </c>
      <c r="L28" t="e">
        <f t="shared" si="0"/>
        <v>#REF!</v>
      </c>
    </row>
    <row r="29" spans="1:12" hidden="1" x14ac:dyDescent="0.2">
      <c r="A29" t="s">
        <v>104</v>
      </c>
      <c r="B29" t="e">
        <f t="shared" si="0"/>
        <v>#REF!</v>
      </c>
      <c r="C29" t="e">
        <f t="shared" si="0"/>
        <v>#REF!</v>
      </c>
      <c r="D29">
        <f t="shared" si="0"/>
        <v>0.50230101399604132</v>
      </c>
      <c r="E29">
        <f t="shared" si="0"/>
        <v>547.20502189276874</v>
      </c>
      <c r="F29">
        <f t="shared" si="0"/>
        <v>72.246656458644651</v>
      </c>
      <c r="G29" t="e">
        <f t="shared" si="0"/>
        <v>#REF!</v>
      </c>
      <c r="H29" t="e">
        <f t="shared" si="0"/>
        <v>#REF!</v>
      </c>
      <c r="I29" t="e">
        <f t="shared" si="0"/>
        <v>#REF!</v>
      </c>
      <c r="K29" t="e">
        <f t="shared" si="0"/>
        <v>#REF!</v>
      </c>
      <c r="L29" t="e">
        <f t="shared" si="0"/>
        <v>#REF!</v>
      </c>
    </row>
    <row r="30" spans="1:12" hidden="1" x14ac:dyDescent="0.2">
      <c r="A30" t="s">
        <v>105</v>
      </c>
      <c r="B30" t="e">
        <f t="shared" si="0"/>
        <v>#REF!</v>
      </c>
      <c r="C30" t="e">
        <f t="shared" si="0"/>
        <v>#REF!</v>
      </c>
      <c r="D30">
        <f t="shared" si="0"/>
        <v>44.97799539253117</v>
      </c>
      <c r="E30">
        <f t="shared" si="0"/>
        <v>101.56293796100053</v>
      </c>
      <c r="F30">
        <f t="shared" si="0"/>
        <v>36.034329752071827</v>
      </c>
      <c r="G30" t="e">
        <f t="shared" si="0"/>
        <v>#REF!</v>
      </c>
      <c r="H30" t="e">
        <f t="shared" si="0"/>
        <v>#REF!</v>
      </c>
      <c r="I30" t="e">
        <f t="shared" si="0"/>
        <v>#REF!</v>
      </c>
      <c r="K30" t="e">
        <f t="shared" si="0"/>
        <v>#REF!</v>
      </c>
      <c r="L30" t="e">
        <f t="shared" si="0"/>
        <v>#REF!</v>
      </c>
    </row>
    <row r="31" spans="1:12" hidden="1" x14ac:dyDescent="0.2">
      <c r="A31" t="s">
        <v>106</v>
      </c>
      <c r="B31" t="e">
        <f t="shared" si="0"/>
        <v>#REF!</v>
      </c>
      <c r="C31" t="e">
        <f t="shared" si="0"/>
        <v>#REF!</v>
      </c>
      <c r="D31">
        <f t="shared" si="0"/>
        <v>14.469287186050703</v>
      </c>
      <c r="E31" t="s">
        <v>1181</v>
      </c>
      <c r="F31">
        <f t="shared" si="0"/>
        <v>67.931635303134811</v>
      </c>
      <c r="G31" t="e">
        <f t="shared" si="0"/>
        <v>#REF!</v>
      </c>
      <c r="H31" t="e">
        <f t="shared" si="0"/>
        <v>#REF!</v>
      </c>
      <c r="I31" t="e">
        <f t="shared" si="0"/>
        <v>#REF!</v>
      </c>
      <c r="K31" t="e">
        <f t="shared" si="0"/>
        <v>#REF!</v>
      </c>
      <c r="L31" t="e">
        <f t="shared" si="0"/>
        <v>#REF!</v>
      </c>
    </row>
    <row r="32" spans="1:12" hidden="1" x14ac:dyDescent="0.2">
      <c r="A32" t="s">
        <v>107</v>
      </c>
      <c r="B32" t="e">
        <f t="shared" si="0"/>
        <v>#REF!</v>
      </c>
      <c r="C32" t="e">
        <f t="shared" si="0"/>
        <v>#REF!</v>
      </c>
      <c r="D32">
        <f t="shared" si="0"/>
        <v>13.173132075446315</v>
      </c>
      <c r="E32">
        <f t="shared" si="0"/>
        <v>-231.26529124480396</v>
      </c>
      <c r="F32">
        <f t="shared" si="0"/>
        <v>123.79578748354112</v>
      </c>
      <c r="G32" t="e">
        <f t="shared" si="0"/>
        <v>#REF!</v>
      </c>
      <c r="H32" t="e">
        <f t="shared" si="0"/>
        <v>#REF!</v>
      </c>
      <c r="I32" t="e">
        <f t="shared" si="0"/>
        <v>#REF!</v>
      </c>
      <c r="K32" t="e">
        <f t="shared" si="0"/>
        <v>#REF!</v>
      </c>
      <c r="L32" t="e">
        <f t="shared" si="0"/>
        <v>#REF!</v>
      </c>
    </row>
    <row r="33" spans="1:12" hidden="1" x14ac:dyDescent="0.2">
      <c r="A33" t="s">
        <v>108</v>
      </c>
      <c r="B33" t="e">
        <f t="shared" si="0"/>
        <v>#REF!</v>
      </c>
      <c r="C33" t="e">
        <f t="shared" si="0"/>
        <v>#REF!</v>
      </c>
      <c r="D33">
        <f t="shared" si="0"/>
        <v>75.418294536401845</v>
      </c>
      <c r="E33">
        <f t="shared" si="0"/>
        <v>106.20674869484836</v>
      </c>
      <c r="F33">
        <f t="shared" si="0"/>
        <v>42.107967814192946</v>
      </c>
      <c r="G33" t="e">
        <f t="shared" si="0"/>
        <v>#REF!</v>
      </c>
      <c r="H33" t="e">
        <f t="shared" si="0"/>
        <v>#REF!</v>
      </c>
      <c r="I33" t="e">
        <f t="shared" si="0"/>
        <v>#REF!</v>
      </c>
      <c r="K33" t="e">
        <f t="shared" si="0"/>
        <v>#REF!</v>
      </c>
      <c r="L33" t="e">
        <f t="shared" si="0"/>
        <v>#REF!</v>
      </c>
    </row>
    <row r="34" spans="1:12" hidden="1" x14ac:dyDescent="0.2">
      <c r="A34" t="s">
        <v>109</v>
      </c>
      <c r="B34" t="e">
        <f t="shared" si="0"/>
        <v>#REF!</v>
      </c>
      <c r="C34" t="e">
        <f t="shared" si="0"/>
        <v>#REF!</v>
      </c>
      <c r="D34">
        <f t="shared" si="0"/>
        <v>32.706141022026436</v>
      </c>
      <c r="E34">
        <f t="shared" si="0"/>
        <v>-109.60614962429108</v>
      </c>
      <c r="F34">
        <f t="shared" si="0"/>
        <v>-17.996505450054485</v>
      </c>
      <c r="G34" t="e">
        <f t="shared" si="0"/>
        <v>#REF!</v>
      </c>
      <c r="H34" t="e">
        <f t="shared" si="0"/>
        <v>#REF!</v>
      </c>
      <c r="I34" t="e">
        <f t="shared" si="0"/>
        <v>#REF!</v>
      </c>
      <c r="K34" t="e">
        <f t="shared" si="0"/>
        <v>#REF!</v>
      </c>
      <c r="L34" t="e">
        <f t="shared" si="0"/>
        <v>#REF!</v>
      </c>
    </row>
    <row r="35" spans="1:12" hidden="1" x14ac:dyDescent="0.2">
      <c r="A35" t="s">
        <v>110</v>
      </c>
      <c r="B35" t="e">
        <f t="shared" si="0"/>
        <v>#REF!</v>
      </c>
      <c r="C35" t="e">
        <f t="shared" si="0"/>
        <v>#REF!</v>
      </c>
      <c r="D35">
        <f t="shared" si="0"/>
        <v>100</v>
      </c>
      <c r="E35">
        <f t="shared" si="0"/>
        <v>100</v>
      </c>
      <c r="F35">
        <f t="shared" si="0"/>
        <v>100</v>
      </c>
      <c r="G35" t="e">
        <f t="shared" si="0"/>
        <v>#REF!</v>
      </c>
      <c r="H35" t="e">
        <f t="shared" si="0"/>
        <v>#REF!</v>
      </c>
      <c r="I35" t="e">
        <f t="shared" si="0"/>
        <v>#REF!</v>
      </c>
      <c r="K35" t="e">
        <f t="shared" si="0"/>
        <v>#REF!</v>
      </c>
      <c r="L35" t="e">
        <f t="shared" si="0"/>
        <v>#REF!</v>
      </c>
    </row>
    <row r="36" spans="1:12" hidden="1" x14ac:dyDescent="0.2">
      <c r="A36" t="s">
        <v>111</v>
      </c>
      <c r="B36" t="e">
        <f t="shared" si="0"/>
        <v>#REF!</v>
      </c>
      <c r="C36" t="e">
        <f t="shared" si="0"/>
        <v>#REF!</v>
      </c>
      <c r="D36">
        <f t="shared" si="0"/>
        <v>3.535247777776628</v>
      </c>
      <c r="E36">
        <f t="shared" si="0"/>
        <v>-34.696580714918852</v>
      </c>
      <c r="F36">
        <f t="shared" si="0"/>
        <v>144.81140125881936</v>
      </c>
      <c r="G36" t="e">
        <f t="shared" si="0"/>
        <v>#REF!</v>
      </c>
      <c r="H36" t="e">
        <f t="shared" si="0"/>
        <v>#REF!</v>
      </c>
      <c r="I36" t="e">
        <f t="shared" si="0"/>
        <v>#REF!</v>
      </c>
      <c r="K36" t="e">
        <f t="shared" si="0"/>
        <v>#REF!</v>
      </c>
      <c r="L36" t="e">
        <f t="shared" si="0"/>
        <v>#REF!</v>
      </c>
    </row>
    <row r="37" spans="1:12" hidden="1" x14ac:dyDescent="0.2">
      <c r="A37" t="s">
        <v>1186</v>
      </c>
    </row>
    <row r="38" spans="1:12" hidden="1" x14ac:dyDescent="0.2"/>
    <row r="39" spans="1:12" hidden="1" x14ac:dyDescent="0.2"/>
    <row r="40" spans="1:12" hidden="1" x14ac:dyDescent="0.2"/>
  </sheetData>
  <pageMargins left="0.75" right="0.75" top="1" bottom="1" header="0.5" footer="0.5"/>
  <pageSetup orientation="landscape" horizontalDpi="1200" verticalDpi="1200"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fitToPage="1"/>
  </sheetPr>
  <dimension ref="A1:H39"/>
  <sheetViews>
    <sheetView workbookViewId="0">
      <selection sqref="A1:H1"/>
    </sheetView>
  </sheetViews>
  <sheetFormatPr defaultColWidth="9" defaultRowHeight="12.75" x14ac:dyDescent="0.2"/>
  <cols>
    <col min="1" max="1" width="15.625" customWidth="1"/>
    <col min="2" max="7" width="11.25" customWidth="1"/>
    <col min="8" max="8" width="10.375" customWidth="1"/>
  </cols>
  <sheetData>
    <row r="1" spans="1:8" ht="54" customHeight="1" x14ac:dyDescent="0.2">
      <c r="A1" s="234" t="s">
        <v>1187</v>
      </c>
      <c r="B1" s="234"/>
      <c r="C1" s="234"/>
      <c r="D1" s="234"/>
      <c r="E1" s="234"/>
      <c r="F1" s="234"/>
      <c r="G1" s="234"/>
      <c r="H1" s="234"/>
    </row>
    <row r="2" spans="1:8" x14ac:dyDescent="0.2">
      <c r="A2" t="s">
        <v>1168</v>
      </c>
    </row>
    <row r="3" spans="1:8" x14ac:dyDescent="0.2">
      <c r="B3" t="s">
        <v>1128</v>
      </c>
      <c r="C3" t="s">
        <v>1129</v>
      </c>
      <c r="D3" t="s">
        <v>1130</v>
      </c>
      <c r="E3" t="s">
        <v>1131</v>
      </c>
      <c r="F3" t="s">
        <v>1132</v>
      </c>
      <c r="G3" t="s">
        <v>1133</v>
      </c>
      <c r="H3" t="s">
        <v>1134</v>
      </c>
    </row>
    <row r="4" spans="1:8" ht="91.5" customHeight="1" x14ac:dyDescent="0.2">
      <c r="B4" t="s">
        <v>1169</v>
      </c>
      <c r="C4" t="s">
        <v>1170</v>
      </c>
      <c r="D4" t="s">
        <v>1169</v>
      </c>
      <c r="E4" t="s">
        <v>1169</v>
      </c>
      <c r="F4" t="s">
        <v>1169</v>
      </c>
      <c r="G4" t="s">
        <v>1170</v>
      </c>
      <c r="H4" t="s">
        <v>1170</v>
      </c>
    </row>
    <row r="5" spans="1:8" x14ac:dyDescent="0.2">
      <c r="B5" t="s">
        <v>145</v>
      </c>
      <c r="C5" t="s">
        <v>146</v>
      </c>
      <c r="D5" t="s">
        <v>147</v>
      </c>
      <c r="E5" t="s">
        <v>148</v>
      </c>
      <c r="F5" t="s">
        <v>1136</v>
      </c>
      <c r="G5" t="s">
        <v>150</v>
      </c>
      <c r="H5" t="s">
        <v>1137</v>
      </c>
    </row>
    <row r="6" spans="1:8" ht="33" customHeight="1" x14ac:dyDescent="0.2">
      <c r="A6" t="s">
        <v>101</v>
      </c>
      <c r="B6" t="e">
        <f>[1]a17!B$47</f>
        <v>#REF!</v>
      </c>
      <c r="C6" t="e">
        <f>[1]a17!C$44</f>
        <v>#REF!</v>
      </c>
      <c r="D6" t="e">
        <f>[1]a18!B$48</f>
        <v>#REF!</v>
      </c>
      <c r="E6" t="e">
        <f>[1]a18!C$48</f>
        <v>#REF!</v>
      </c>
      <c r="F6" t="e">
        <f>[1]a18!D$48</f>
        <v>#REF!</v>
      </c>
      <c r="G6" t="e">
        <f>[1]a18!E$50</f>
        <v>#REF!</v>
      </c>
      <c r="H6" t="e">
        <f>'[1]3'!$D$49</f>
        <v>#REF!</v>
      </c>
    </row>
    <row r="7" spans="1:8" ht="33" customHeight="1" x14ac:dyDescent="0.2">
      <c r="A7" t="s">
        <v>102</v>
      </c>
      <c r="B7" t="e">
        <f>[1]a17!D$47</f>
        <v>#REF!</v>
      </c>
      <c r="C7" t="e">
        <f>[1]a17!E$44</f>
        <v>#REF!</v>
      </c>
      <c r="D7" t="e">
        <f>[1]a18!F$48</f>
        <v>#REF!</v>
      </c>
      <c r="E7" t="e">
        <f>[1]a18!G$48</f>
        <v>#REF!</v>
      </c>
      <c r="F7" t="e">
        <f>[1]a18!H$48</f>
        <v>#REF!</v>
      </c>
      <c r="G7" t="e">
        <f>[1]a18!I$50</f>
        <v>#REF!</v>
      </c>
      <c r="H7" t="e">
        <f>'[1]3'!$G$49</f>
        <v>#REF!</v>
      </c>
    </row>
    <row r="8" spans="1:8" ht="33" customHeight="1" x14ac:dyDescent="0.2">
      <c r="A8" t="s">
        <v>103</v>
      </c>
      <c r="B8" t="e">
        <f>[1]a17!F$47</f>
        <v>#REF!</v>
      </c>
      <c r="C8" t="e">
        <f>[1]a17!G$44</f>
        <v>#REF!</v>
      </c>
      <c r="D8" t="e">
        <f>[1]a18!J$48</f>
        <v>#REF!</v>
      </c>
      <c r="E8" t="e">
        <f>[1]a18!K$48</f>
        <v>#REF!</v>
      </c>
      <c r="F8" t="e">
        <f>[1]a18!L$48</f>
        <v>#REF!</v>
      </c>
      <c r="G8" t="e">
        <f>[1]a18!M$50</f>
        <v>#REF!</v>
      </c>
      <c r="H8" t="e">
        <f>'[1]3'!$J$49</f>
        <v>#REF!</v>
      </c>
    </row>
    <row r="9" spans="1:8" ht="33" customHeight="1" x14ac:dyDescent="0.2">
      <c r="A9" t="s">
        <v>104</v>
      </c>
      <c r="B9" t="e">
        <f>[1]a17!H$47</f>
        <v>#REF!</v>
      </c>
      <c r="C9" t="e">
        <f>[1]a17!I$44</f>
        <v>#REF!</v>
      </c>
      <c r="D9" t="e">
        <f>[1]a18!N$48</f>
        <v>#REF!</v>
      </c>
      <c r="E9" t="e">
        <f>[1]a18!O$48</f>
        <v>#REF!</v>
      </c>
      <c r="F9" t="e">
        <f>[1]a18!P$48</f>
        <v>#REF!</v>
      </c>
      <c r="G9" t="e">
        <f>[1]a18!Q$50</f>
        <v>#REF!</v>
      </c>
      <c r="H9" t="e">
        <f>'[1]3'!$M$49</f>
        <v>#REF!</v>
      </c>
    </row>
    <row r="10" spans="1:8" ht="33" customHeight="1" x14ac:dyDescent="0.2">
      <c r="A10" t="s">
        <v>105</v>
      </c>
      <c r="B10" t="e">
        <f>[1]a17!J$47</f>
        <v>#REF!</v>
      </c>
      <c r="C10" t="e">
        <f>[1]a17!K$44</f>
        <v>#REF!</v>
      </c>
      <c r="D10" t="e">
        <f>[1]a18!R$48</f>
        <v>#REF!</v>
      </c>
      <c r="E10" t="e">
        <f>[1]a18!S$48</f>
        <v>#REF!</v>
      </c>
      <c r="F10" t="e">
        <f>[1]a18!T$48</f>
        <v>#REF!</v>
      </c>
      <c r="G10" t="e">
        <f>[1]a18!U$50</f>
        <v>#REF!</v>
      </c>
      <c r="H10" t="e">
        <f>'[1]3'!$P$49</f>
        <v>#REF!</v>
      </c>
    </row>
    <row r="11" spans="1:8" ht="33" customHeight="1" x14ac:dyDescent="0.2">
      <c r="A11" t="s">
        <v>106</v>
      </c>
      <c r="B11" t="e">
        <f>[1]a17!L$47</f>
        <v>#REF!</v>
      </c>
      <c r="C11" t="e">
        <f>[1]a17!M$44</f>
        <v>#REF!</v>
      </c>
      <c r="D11" t="e">
        <f>[1]a18!V$48</f>
        <v>#REF!</v>
      </c>
      <c r="E11" t="e">
        <f>[1]a18!W$48</f>
        <v>#REF!</v>
      </c>
      <c r="F11" t="e">
        <f>[1]a18!X$48</f>
        <v>#REF!</v>
      </c>
      <c r="G11" t="e">
        <f>[1]a18!Y$50</f>
        <v>#REF!</v>
      </c>
      <c r="H11" t="e">
        <f>'[1]3'!$S$49</f>
        <v>#REF!</v>
      </c>
    </row>
    <row r="12" spans="1:8" ht="33" customHeight="1" x14ac:dyDescent="0.2">
      <c r="A12" t="s">
        <v>107</v>
      </c>
      <c r="B12" t="e">
        <f>[1]a17!N$47</f>
        <v>#REF!</v>
      </c>
      <c r="C12" t="e">
        <f>[1]a17!O$44</f>
        <v>#REF!</v>
      </c>
      <c r="D12" t="e">
        <f>[1]a18!Z$48</f>
        <v>#REF!</v>
      </c>
      <c r="E12" t="e">
        <f>[1]a18!AA$48</f>
        <v>#REF!</v>
      </c>
      <c r="F12" t="e">
        <f>[1]a18!AB$48</f>
        <v>#REF!</v>
      </c>
      <c r="G12" t="e">
        <f>[1]a18!AC$50</f>
        <v>#REF!</v>
      </c>
      <c r="H12" t="e">
        <f>'[1]3'!$V$49</f>
        <v>#REF!</v>
      </c>
    </row>
    <row r="13" spans="1:8" ht="33" customHeight="1" x14ac:dyDescent="0.2">
      <c r="A13" t="s">
        <v>108</v>
      </c>
      <c r="B13" t="e">
        <f>[1]a17!P$47</f>
        <v>#REF!</v>
      </c>
      <c r="C13" t="e">
        <f>[1]a17!Q$44</f>
        <v>#REF!</v>
      </c>
      <c r="D13" t="e">
        <f>[1]a18!AD$48</f>
        <v>#REF!</v>
      </c>
      <c r="E13" t="e">
        <f>[1]a18!AE$48</f>
        <v>#REF!</v>
      </c>
      <c r="F13" t="e">
        <f>[1]a18!AF$48</f>
        <v>#REF!</v>
      </c>
      <c r="G13" t="e">
        <f>[1]a18!AG$50</f>
        <v>#REF!</v>
      </c>
      <c r="H13" t="e">
        <f>'[1]3'!$Y$49</f>
        <v>#REF!</v>
      </c>
    </row>
    <row r="14" spans="1:8" ht="33" customHeight="1" x14ac:dyDescent="0.2">
      <c r="A14" t="s">
        <v>109</v>
      </c>
      <c r="B14" t="e">
        <f>[1]a17!R$47</f>
        <v>#REF!</v>
      </c>
      <c r="C14" t="e">
        <f>[1]a17!S$44</f>
        <v>#REF!</v>
      </c>
      <c r="D14" t="e">
        <f>[1]a18!AH$48</f>
        <v>#REF!</v>
      </c>
      <c r="E14" t="e">
        <f>[1]a18!AI$48</f>
        <v>#REF!</v>
      </c>
      <c r="F14" t="e">
        <f>[1]a18!AJ$48</f>
        <v>#REF!</v>
      </c>
      <c r="G14" t="e">
        <f>[1]a18!AK$50</f>
        <v>#REF!</v>
      </c>
      <c r="H14" t="e">
        <f>'[1]3'!$AB$49</f>
        <v>#REF!</v>
      </c>
    </row>
    <row r="15" spans="1:8" ht="33" customHeight="1" x14ac:dyDescent="0.2">
      <c r="A15" t="s">
        <v>110</v>
      </c>
      <c r="B15" t="e">
        <f>[1]a17!T$47</f>
        <v>#REF!</v>
      </c>
      <c r="C15" t="e">
        <f>[1]a17!U$44</f>
        <v>#REF!</v>
      </c>
      <c r="D15" t="e">
        <f>[1]a18!AL$48</f>
        <v>#REF!</v>
      </c>
      <c r="E15" t="e">
        <f>[1]a18!AM$48</f>
        <v>#REF!</v>
      </c>
      <c r="F15" t="e">
        <f>[1]a18!AN$48</f>
        <v>#REF!</v>
      </c>
      <c r="G15" t="e">
        <f>[1]a18!AO$50</f>
        <v>#REF!</v>
      </c>
      <c r="H15" t="e">
        <f>'[1]3'!$AE$49</f>
        <v>#REF!</v>
      </c>
    </row>
    <row r="16" spans="1:8" ht="33" customHeight="1" x14ac:dyDescent="0.2">
      <c r="A16" t="s">
        <v>111</v>
      </c>
      <c r="B16" t="e">
        <f>[1]a17!V$47</f>
        <v>#REF!</v>
      </c>
      <c r="C16" t="e">
        <f>[1]a17!W$44</f>
        <v>#REF!</v>
      </c>
      <c r="D16" t="e">
        <f>[1]a18!AP$48</f>
        <v>#REF!</v>
      </c>
      <c r="E16" t="e">
        <f>[1]a18!AQ$48</f>
        <v>#REF!</v>
      </c>
      <c r="F16" t="e">
        <f>[1]a18!AR$48</f>
        <v>#REF!</v>
      </c>
      <c r="G16" t="e">
        <f>[1]a18!AS$50</f>
        <v>#REF!</v>
      </c>
      <c r="H16" t="e">
        <f>'[1]3'!$AH$49</f>
        <v>#REF!</v>
      </c>
    </row>
    <row r="18" spans="1:8" x14ac:dyDescent="0.2">
      <c r="A18" t="s">
        <v>1138</v>
      </c>
    </row>
    <row r="19" spans="1:8" x14ac:dyDescent="0.2">
      <c r="A19" t="s">
        <v>1188</v>
      </c>
    </row>
    <row r="20" spans="1:8" x14ac:dyDescent="0.2">
      <c r="A20" t="s">
        <v>1140</v>
      </c>
    </row>
    <row r="21" spans="1:8" x14ac:dyDescent="0.2">
      <c r="A21" t="s">
        <v>1189</v>
      </c>
    </row>
    <row r="24" spans="1:8" ht="70.5" hidden="1" customHeight="1" x14ac:dyDescent="0.2">
      <c r="A24" s="234" t="s">
        <v>1190</v>
      </c>
      <c r="B24" s="234"/>
      <c r="C24" s="234"/>
      <c r="D24" s="234"/>
      <c r="E24" s="234"/>
      <c r="F24" s="234"/>
      <c r="G24" s="234"/>
      <c r="H24" s="234"/>
    </row>
    <row r="25" spans="1:8" hidden="1" x14ac:dyDescent="0.2">
      <c r="B25" t="s">
        <v>1128</v>
      </c>
      <c r="C25" t="s">
        <v>1191</v>
      </c>
      <c r="D25" t="s">
        <v>1130</v>
      </c>
      <c r="E25" t="s">
        <v>1131</v>
      </c>
      <c r="F25" t="s">
        <v>1132</v>
      </c>
      <c r="G25" t="s">
        <v>206</v>
      </c>
      <c r="H25" t="s">
        <v>207</v>
      </c>
    </row>
    <row r="26" spans="1:8" hidden="1" x14ac:dyDescent="0.2"/>
    <row r="27" spans="1:8" hidden="1" x14ac:dyDescent="0.2">
      <c r="A27" t="s">
        <v>101</v>
      </c>
      <c r="B27" t="e">
        <f t="shared" ref="B27:H37" si="0">B6/B$15*100</f>
        <v>#REF!</v>
      </c>
      <c r="C27" t="e">
        <f t="shared" si="0"/>
        <v>#REF!</v>
      </c>
      <c r="D27" t="e">
        <f t="shared" si="0"/>
        <v>#REF!</v>
      </c>
      <c r="E27" t="e">
        <f t="shared" si="0"/>
        <v>#REF!</v>
      </c>
      <c r="F27" t="e">
        <f t="shared" si="0"/>
        <v>#REF!</v>
      </c>
      <c r="G27" t="e">
        <f t="shared" si="0"/>
        <v>#REF!</v>
      </c>
      <c r="H27" t="e">
        <f t="shared" si="0"/>
        <v>#REF!</v>
      </c>
    </row>
    <row r="28" spans="1:8" hidden="1" x14ac:dyDescent="0.2">
      <c r="A28" t="s">
        <v>102</v>
      </c>
      <c r="B28" t="e">
        <f t="shared" si="0"/>
        <v>#REF!</v>
      </c>
      <c r="C28" t="e">
        <f t="shared" si="0"/>
        <v>#REF!</v>
      </c>
      <c r="D28" t="e">
        <f t="shared" si="0"/>
        <v>#REF!</v>
      </c>
      <c r="E28" t="e">
        <f t="shared" si="0"/>
        <v>#REF!</v>
      </c>
      <c r="F28" t="e">
        <f t="shared" si="0"/>
        <v>#REF!</v>
      </c>
      <c r="G28" t="e">
        <f t="shared" si="0"/>
        <v>#REF!</v>
      </c>
      <c r="H28" t="e">
        <f t="shared" si="0"/>
        <v>#REF!</v>
      </c>
    </row>
    <row r="29" spans="1:8" hidden="1" x14ac:dyDescent="0.2">
      <c r="A29" t="s">
        <v>103</v>
      </c>
      <c r="B29" t="e">
        <f t="shared" si="0"/>
        <v>#REF!</v>
      </c>
      <c r="C29" t="e">
        <f t="shared" si="0"/>
        <v>#REF!</v>
      </c>
      <c r="D29" t="e">
        <f t="shared" si="0"/>
        <v>#REF!</v>
      </c>
      <c r="E29" t="e">
        <f t="shared" si="0"/>
        <v>#REF!</v>
      </c>
      <c r="F29" t="e">
        <f t="shared" si="0"/>
        <v>#REF!</v>
      </c>
      <c r="G29" t="e">
        <f t="shared" si="0"/>
        <v>#REF!</v>
      </c>
      <c r="H29" t="e">
        <f t="shared" si="0"/>
        <v>#REF!</v>
      </c>
    </row>
    <row r="30" spans="1:8" hidden="1" x14ac:dyDescent="0.2">
      <c r="A30" t="s">
        <v>104</v>
      </c>
      <c r="B30" t="e">
        <f t="shared" si="0"/>
        <v>#REF!</v>
      </c>
      <c r="C30" t="e">
        <f t="shared" si="0"/>
        <v>#REF!</v>
      </c>
      <c r="D30" t="e">
        <f t="shared" si="0"/>
        <v>#REF!</v>
      </c>
      <c r="E30" t="e">
        <f t="shared" si="0"/>
        <v>#REF!</v>
      </c>
      <c r="F30" t="e">
        <f t="shared" si="0"/>
        <v>#REF!</v>
      </c>
      <c r="G30" t="e">
        <f t="shared" si="0"/>
        <v>#REF!</v>
      </c>
      <c r="H30" t="e">
        <f t="shared" si="0"/>
        <v>#REF!</v>
      </c>
    </row>
    <row r="31" spans="1:8" hidden="1" x14ac:dyDescent="0.2">
      <c r="A31" t="s">
        <v>105</v>
      </c>
      <c r="B31" t="e">
        <f t="shared" si="0"/>
        <v>#REF!</v>
      </c>
      <c r="C31" t="e">
        <f t="shared" si="0"/>
        <v>#REF!</v>
      </c>
      <c r="D31" t="e">
        <f t="shared" si="0"/>
        <v>#REF!</v>
      </c>
      <c r="E31" t="e">
        <f t="shared" si="0"/>
        <v>#REF!</v>
      </c>
      <c r="F31" t="e">
        <f t="shared" si="0"/>
        <v>#REF!</v>
      </c>
      <c r="G31" t="e">
        <f t="shared" si="0"/>
        <v>#REF!</v>
      </c>
      <c r="H31" t="e">
        <f t="shared" si="0"/>
        <v>#REF!</v>
      </c>
    </row>
    <row r="32" spans="1:8" hidden="1" x14ac:dyDescent="0.2">
      <c r="A32" t="s">
        <v>106</v>
      </c>
      <c r="B32" t="e">
        <f t="shared" si="0"/>
        <v>#REF!</v>
      </c>
      <c r="C32" t="e">
        <f t="shared" si="0"/>
        <v>#REF!</v>
      </c>
      <c r="D32" t="e">
        <f t="shared" si="0"/>
        <v>#REF!</v>
      </c>
      <c r="E32" t="e">
        <f t="shared" si="0"/>
        <v>#REF!</v>
      </c>
      <c r="F32" t="e">
        <f t="shared" si="0"/>
        <v>#REF!</v>
      </c>
      <c r="G32" t="e">
        <f t="shared" si="0"/>
        <v>#REF!</v>
      </c>
      <c r="H32" t="e">
        <f t="shared" si="0"/>
        <v>#REF!</v>
      </c>
    </row>
    <row r="33" spans="1:8" hidden="1" x14ac:dyDescent="0.2">
      <c r="A33" t="s">
        <v>107</v>
      </c>
      <c r="B33" t="e">
        <f t="shared" si="0"/>
        <v>#REF!</v>
      </c>
      <c r="C33" t="e">
        <f t="shared" si="0"/>
        <v>#REF!</v>
      </c>
      <c r="D33" t="e">
        <f t="shared" si="0"/>
        <v>#REF!</v>
      </c>
      <c r="E33" t="e">
        <f t="shared" si="0"/>
        <v>#REF!</v>
      </c>
      <c r="F33" t="e">
        <f t="shared" si="0"/>
        <v>#REF!</v>
      </c>
      <c r="G33" t="e">
        <f t="shared" si="0"/>
        <v>#REF!</v>
      </c>
      <c r="H33" t="e">
        <f t="shared" si="0"/>
        <v>#REF!</v>
      </c>
    </row>
    <row r="34" spans="1:8" hidden="1" x14ac:dyDescent="0.2">
      <c r="A34" t="s">
        <v>108</v>
      </c>
      <c r="B34" t="e">
        <f t="shared" si="0"/>
        <v>#REF!</v>
      </c>
      <c r="C34" t="e">
        <f t="shared" si="0"/>
        <v>#REF!</v>
      </c>
      <c r="D34" t="e">
        <f t="shared" si="0"/>
        <v>#REF!</v>
      </c>
      <c r="E34" t="e">
        <f t="shared" si="0"/>
        <v>#REF!</v>
      </c>
      <c r="F34" t="e">
        <f t="shared" si="0"/>
        <v>#REF!</v>
      </c>
      <c r="G34" t="e">
        <f t="shared" si="0"/>
        <v>#REF!</v>
      </c>
      <c r="H34" t="e">
        <f t="shared" si="0"/>
        <v>#REF!</v>
      </c>
    </row>
    <row r="35" spans="1:8" hidden="1" x14ac:dyDescent="0.2">
      <c r="A35" t="s">
        <v>109</v>
      </c>
      <c r="B35" t="e">
        <f t="shared" si="0"/>
        <v>#REF!</v>
      </c>
      <c r="C35" t="e">
        <f t="shared" si="0"/>
        <v>#REF!</v>
      </c>
      <c r="D35" t="e">
        <f t="shared" si="0"/>
        <v>#REF!</v>
      </c>
      <c r="E35" t="e">
        <f t="shared" si="0"/>
        <v>#REF!</v>
      </c>
      <c r="F35" t="e">
        <f t="shared" si="0"/>
        <v>#REF!</v>
      </c>
      <c r="G35" t="e">
        <f t="shared" si="0"/>
        <v>#REF!</v>
      </c>
      <c r="H35" t="e">
        <f t="shared" si="0"/>
        <v>#REF!</v>
      </c>
    </row>
    <row r="36" spans="1:8" hidden="1" x14ac:dyDescent="0.2">
      <c r="A36" t="s">
        <v>110</v>
      </c>
      <c r="B36" t="e">
        <f t="shared" si="0"/>
        <v>#REF!</v>
      </c>
      <c r="C36" t="e">
        <f t="shared" si="0"/>
        <v>#REF!</v>
      </c>
      <c r="D36" t="e">
        <f t="shared" si="0"/>
        <v>#REF!</v>
      </c>
      <c r="E36" t="e">
        <f t="shared" si="0"/>
        <v>#REF!</v>
      </c>
      <c r="F36" t="e">
        <f t="shared" si="0"/>
        <v>#REF!</v>
      </c>
      <c r="G36" t="e">
        <f t="shared" si="0"/>
        <v>#REF!</v>
      </c>
      <c r="H36" t="e">
        <f t="shared" si="0"/>
        <v>#REF!</v>
      </c>
    </row>
    <row r="37" spans="1:8" hidden="1" x14ac:dyDescent="0.2">
      <c r="A37" t="s">
        <v>111</v>
      </c>
      <c r="B37" t="e">
        <f t="shared" si="0"/>
        <v>#REF!</v>
      </c>
      <c r="C37" t="e">
        <f t="shared" si="0"/>
        <v>#REF!</v>
      </c>
      <c r="D37" t="e">
        <f t="shared" si="0"/>
        <v>#REF!</v>
      </c>
      <c r="E37" t="e">
        <f t="shared" si="0"/>
        <v>#REF!</v>
      </c>
      <c r="F37" t="e">
        <f t="shared" si="0"/>
        <v>#REF!</v>
      </c>
      <c r="G37" t="e">
        <f t="shared" si="0"/>
        <v>#REF!</v>
      </c>
      <c r="H37" t="e">
        <f t="shared" si="0"/>
        <v>#REF!</v>
      </c>
    </row>
    <row r="38" spans="1:8" hidden="1" x14ac:dyDescent="0.2">
      <c r="A38" t="s">
        <v>1192</v>
      </c>
    </row>
    <row r="39" spans="1:8" hidden="1" x14ac:dyDescent="0.2"/>
  </sheetData>
  <mergeCells count="2">
    <mergeCell ref="A1:H1"/>
    <mergeCell ref="A24:H24"/>
  </mergeCells>
  <pageMargins left="0.75" right="0.75" top="1" bottom="1" header="0.5" footer="0.5"/>
  <pageSetup orientation="landscape" horizontalDpi="1200" verticalDpi="1200"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T39"/>
  <sheetViews>
    <sheetView workbookViewId="0"/>
  </sheetViews>
  <sheetFormatPr defaultColWidth="9" defaultRowHeight="12.75" x14ac:dyDescent="0.2"/>
  <cols>
    <col min="1" max="1" width="15.25" customWidth="1"/>
    <col min="2" max="2" width="9.875" customWidth="1"/>
    <col min="3" max="3" width="9.875" hidden="1" customWidth="1"/>
    <col min="4" max="4" width="8.375" customWidth="1"/>
    <col min="5" max="5" width="8" customWidth="1"/>
    <col min="6" max="7" width="8" hidden="1" customWidth="1"/>
    <col min="8" max="8" width="7.625" customWidth="1"/>
    <col min="9" max="9" width="9.25" customWidth="1"/>
    <col min="10" max="10" width="6.625" customWidth="1"/>
    <col min="11" max="11" width="6.375" customWidth="1"/>
    <col min="12" max="15" width="6.625" customWidth="1"/>
    <col min="16" max="20" width="7.25" bestFit="1" customWidth="1"/>
  </cols>
  <sheetData>
    <row r="1" spans="1:20" x14ac:dyDescent="0.2">
      <c r="A1" t="s">
        <v>1193</v>
      </c>
    </row>
    <row r="2" spans="1:20" x14ac:dyDescent="0.2">
      <c r="A2" t="s">
        <v>1168</v>
      </c>
    </row>
    <row r="3" spans="1:20" x14ac:dyDescent="0.2">
      <c r="B3" t="s">
        <v>1145</v>
      </c>
      <c r="C3" t="s">
        <v>222</v>
      </c>
      <c r="D3" t="s">
        <v>223</v>
      </c>
      <c r="E3" t="s">
        <v>224</v>
      </c>
      <c r="F3" t="s">
        <v>225</v>
      </c>
      <c r="G3" t="s">
        <v>226</v>
      </c>
      <c r="H3" t="s">
        <v>1146</v>
      </c>
      <c r="I3" t="s">
        <v>1147</v>
      </c>
      <c r="J3" t="s">
        <v>1148</v>
      </c>
      <c r="K3" t="s">
        <v>248</v>
      </c>
      <c r="L3" t="s">
        <v>1149</v>
      </c>
      <c r="M3" t="s">
        <v>1150</v>
      </c>
      <c r="N3" t="s">
        <v>251</v>
      </c>
      <c r="O3" t="s">
        <v>1151</v>
      </c>
      <c r="P3" t="s">
        <v>1152</v>
      </c>
      <c r="Q3" t="s">
        <v>1153</v>
      </c>
      <c r="R3" t="s">
        <v>1154</v>
      </c>
      <c r="S3" t="s">
        <v>1155</v>
      </c>
      <c r="T3" t="s">
        <v>1156</v>
      </c>
    </row>
    <row r="4" spans="1:20" x14ac:dyDescent="0.2">
      <c r="B4" t="s">
        <v>1169</v>
      </c>
      <c r="D4" t="s">
        <v>1169</v>
      </c>
      <c r="E4" t="s">
        <v>1169</v>
      </c>
      <c r="H4" t="s">
        <v>1170</v>
      </c>
      <c r="I4" t="s">
        <v>1169</v>
      </c>
      <c r="J4" t="s">
        <v>1170</v>
      </c>
      <c r="K4" t="s">
        <v>1169</v>
      </c>
      <c r="L4" t="s">
        <v>1169</v>
      </c>
      <c r="M4" t="s">
        <v>1169</v>
      </c>
      <c r="N4" t="s">
        <v>1169</v>
      </c>
      <c r="O4" t="s">
        <v>1170</v>
      </c>
      <c r="P4" t="s">
        <v>1169</v>
      </c>
      <c r="Q4" t="s">
        <v>1169</v>
      </c>
      <c r="R4" t="s">
        <v>1169</v>
      </c>
      <c r="S4" t="s">
        <v>1170</v>
      </c>
      <c r="T4" t="s">
        <v>1170</v>
      </c>
    </row>
    <row r="5" spans="1:20" x14ac:dyDescent="0.2">
      <c r="B5" t="s">
        <v>145</v>
      </c>
      <c r="D5" t="s">
        <v>146</v>
      </c>
      <c r="E5" t="s">
        <v>147</v>
      </c>
      <c r="H5" t="s">
        <v>148</v>
      </c>
      <c r="I5" t="s">
        <v>149</v>
      </c>
      <c r="J5" t="s">
        <v>150</v>
      </c>
      <c r="K5" t="s">
        <v>393</v>
      </c>
      <c r="L5" t="s">
        <v>152</v>
      </c>
      <c r="M5" t="s">
        <v>395</v>
      </c>
      <c r="N5" t="s">
        <v>154</v>
      </c>
      <c r="O5" t="s">
        <v>570</v>
      </c>
      <c r="P5" t="s">
        <v>712</v>
      </c>
      <c r="Q5" t="s">
        <v>572</v>
      </c>
      <c r="R5" t="s">
        <v>1158</v>
      </c>
      <c r="S5" t="s">
        <v>713</v>
      </c>
      <c r="T5" t="s">
        <v>714</v>
      </c>
    </row>
    <row r="6" spans="1:20" x14ac:dyDescent="0.2">
      <c r="A6" t="s">
        <v>101</v>
      </c>
      <c r="B6" t="e">
        <f>'[1]4'!B$49</f>
        <v>#REF!</v>
      </c>
      <c r="C6" t="e">
        <f>'[1]4'!C$50</f>
        <v>#REF!</v>
      </c>
      <c r="D6" t="e">
        <f>'[1]4'!D$49</f>
        <v>#REF!</v>
      </c>
      <c r="E6" t="e">
        <f>'[1]4'!E$49</f>
        <v>#REF!</v>
      </c>
      <c r="F6" t="e">
        <f>'[1]4'!F$48</f>
        <v>#REF!</v>
      </c>
      <c r="G6" t="e">
        <f>'[1]4'!G$50</f>
        <v>#REF!</v>
      </c>
      <c r="H6" t="e">
        <f>'[1]4'!H$51</f>
        <v>#REF!</v>
      </c>
      <c r="I6" t="e">
        <f>'[1]5'!B$47</f>
        <v>#REF!</v>
      </c>
      <c r="J6" t="e">
        <f>'[1]5'!C$49</f>
        <v>#REF!</v>
      </c>
      <c r="K6" t="e">
        <f>'[1]6'!B$49</f>
        <v>#REF!</v>
      </c>
      <c r="L6" t="e">
        <f>'[1]6'!C$49</f>
        <v>#REF!</v>
      </c>
      <c r="M6" t="e">
        <f>'[1]6'!D$49</f>
        <v>#REF!</v>
      </c>
      <c r="N6" t="e">
        <f>'[1]6'!E$49</f>
        <v>#REF!</v>
      </c>
      <c r="O6" t="e">
        <f>'[1]6'!F$51</f>
        <v>#REF!</v>
      </c>
      <c r="P6" t="e">
        <f>'[1]7'!B$49</f>
        <v>#REF!</v>
      </c>
      <c r="Q6" t="e">
        <f>'[1]7'!C$49</f>
        <v>#REF!</v>
      </c>
      <c r="R6" t="e">
        <f>'[1]7'!D$49</f>
        <v>#REF!</v>
      </c>
      <c r="S6" t="e">
        <f>'[1]7'!E$51</f>
        <v>#REF!</v>
      </c>
      <c r="T6" t="e">
        <f>'[1]8'!$F$48</f>
        <v>#REF!</v>
      </c>
    </row>
    <row r="7" spans="1:20" x14ac:dyDescent="0.2">
      <c r="A7" t="s">
        <v>102</v>
      </c>
      <c r="B7" t="e">
        <f>'[1]4'!I$49</f>
        <v>#REF!</v>
      </c>
      <c r="C7" t="e">
        <f>'[1]4'!J$50</f>
        <v>#REF!</v>
      </c>
      <c r="D7" t="e">
        <f>'[1]4'!K$49</f>
        <v>#REF!</v>
      </c>
      <c r="E7" t="e">
        <f>'[1]4'!L$49</f>
        <v>#REF!</v>
      </c>
      <c r="F7" t="e">
        <f>'[1]4'!M$48</f>
        <v>#REF!</v>
      </c>
      <c r="G7" t="e">
        <f>'[1]4'!N$50</f>
        <v>#REF!</v>
      </c>
      <c r="H7" t="e">
        <f>'[1]4'!O$51</f>
        <v>#REF!</v>
      </c>
      <c r="I7" t="e">
        <f>'[1]5'!D$47</f>
        <v>#REF!</v>
      </c>
      <c r="J7" t="e">
        <f>'[1]5'!E$49</f>
        <v>#REF!</v>
      </c>
      <c r="K7" t="e">
        <f>'[1]6'!G$49</f>
        <v>#REF!</v>
      </c>
      <c r="L7" t="e">
        <f>'[1]6'!H$49</f>
        <v>#REF!</v>
      </c>
      <c r="M7" t="e">
        <f>'[1]6'!I$49</f>
        <v>#REF!</v>
      </c>
      <c r="N7" t="e">
        <f>'[1]6'!J$49</f>
        <v>#REF!</v>
      </c>
      <c r="O7" t="e">
        <f>'[1]6'!K$51</f>
        <v>#REF!</v>
      </c>
      <c r="P7" t="e">
        <f>'[1]7'!F$49</f>
        <v>#REF!</v>
      </c>
      <c r="Q7" t="e">
        <f>'[1]7'!G$49</f>
        <v>#REF!</v>
      </c>
      <c r="R7" t="e">
        <f>'[1]7'!H$49</f>
        <v>#REF!</v>
      </c>
      <c r="S7" t="e">
        <f>'[1]7'!I$51</f>
        <v>#REF!</v>
      </c>
      <c r="T7" t="e">
        <f>'[1]8'!$K$48</f>
        <v>#REF!</v>
      </c>
    </row>
    <row r="8" spans="1:20" x14ac:dyDescent="0.2">
      <c r="A8" t="s">
        <v>103</v>
      </c>
      <c r="B8" t="e">
        <f>'[1]4'!P$49</f>
        <v>#REF!</v>
      </c>
      <c r="C8" t="e">
        <f>'[1]4'!Q$50</f>
        <v>#REF!</v>
      </c>
      <c r="D8" t="e">
        <f>'[1]4'!R$49</f>
        <v>#REF!</v>
      </c>
      <c r="E8" t="e">
        <f>'[1]4'!S$49</f>
        <v>#REF!</v>
      </c>
      <c r="F8" t="e">
        <f>'[1]4'!T$48</f>
        <v>#REF!</v>
      </c>
      <c r="G8" t="e">
        <f>'[1]4'!U$50</f>
        <v>#REF!</v>
      </c>
      <c r="H8" t="e">
        <f>'[1]4'!V$51</f>
        <v>#REF!</v>
      </c>
      <c r="I8" t="e">
        <f>'[1]5'!F$47</f>
        <v>#REF!</v>
      </c>
      <c r="J8" t="e">
        <f>'[1]5'!G$49</f>
        <v>#REF!</v>
      </c>
      <c r="K8" t="e">
        <f>'[1]6'!L$49</f>
        <v>#REF!</v>
      </c>
      <c r="L8" t="e">
        <f>'[1]6'!M$49</f>
        <v>#REF!</v>
      </c>
      <c r="M8" t="e">
        <f>'[1]6'!N$49</f>
        <v>#REF!</v>
      </c>
      <c r="N8" t="e">
        <f>'[1]6'!O$49</f>
        <v>#REF!</v>
      </c>
      <c r="O8" t="e">
        <f>'[1]6'!P$51</f>
        <v>#REF!</v>
      </c>
      <c r="P8" t="e">
        <f>'[1]7'!J$49</f>
        <v>#REF!</v>
      </c>
      <c r="Q8" t="e">
        <f>'[1]7'!K$49</f>
        <v>#REF!</v>
      </c>
      <c r="R8" t="e">
        <f>'[1]7'!L$49</f>
        <v>#REF!</v>
      </c>
      <c r="S8" t="e">
        <f>'[1]7'!M$51</f>
        <v>#REF!</v>
      </c>
      <c r="T8" t="e">
        <f>'[1]8'!$P$48</f>
        <v>#REF!</v>
      </c>
    </row>
    <row r="9" spans="1:20" x14ac:dyDescent="0.2">
      <c r="A9" t="s">
        <v>104</v>
      </c>
      <c r="B9" t="e">
        <f>'[1]4'!W$49</f>
        <v>#REF!</v>
      </c>
      <c r="C9" t="e">
        <f>'[1]4'!X$50</f>
        <v>#REF!</v>
      </c>
      <c r="D9" t="e">
        <f>'[1]4'!Y$49</f>
        <v>#REF!</v>
      </c>
      <c r="E9" t="e">
        <f>'[1]4'!Z$49</f>
        <v>#REF!</v>
      </c>
      <c r="F9" t="e">
        <f>'[1]4'!AA$48</f>
        <v>#REF!</v>
      </c>
      <c r="G9" t="e">
        <f>'[1]4'!AB$50</f>
        <v>#REF!</v>
      </c>
      <c r="H9" t="e">
        <f>'[1]4'!AC$51</f>
        <v>#REF!</v>
      </c>
      <c r="I9" t="e">
        <f>'[1]5'!H$47</f>
        <v>#REF!</v>
      </c>
      <c r="J9" t="e">
        <f>'[1]5'!I$49</f>
        <v>#REF!</v>
      </c>
      <c r="K9" t="e">
        <f>'[1]6'!Q$49</f>
        <v>#REF!</v>
      </c>
      <c r="L9" t="e">
        <f>'[1]6'!R$49</f>
        <v>#REF!</v>
      </c>
      <c r="M9" t="e">
        <f>'[1]6'!S$49</f>
        <v>#REF!</v>
      </c>
      <c r="N9" t="e">
        <f>'[1]6'!T$49</f>
        <v>#REF!</v>
      </c>
      <c r="O9" t="e">
        <f>'[1]6'!U$51</f>
        <v>#REF!</v>
      </c>
      <c r="P9" t="e">
        <f>'[1]7'!N$49</f>
        <v>#REF!</v>
      </c>
      <c r="Q9" t="e">
        <f>'[1]7'!O$49</f>
        <v>#REF!</v>
      </c>
      <c r="R9" t="e">
        <f>'[1]7'!P$49</f>
        <v>#REF!</v>
      </c>
      <c r="S9" t="e">
        <f>'[1]7'!Q$51</f>
        <v>#REF!</v>
      </c>
      <c r="T9" t="e">
        <f>'[1]8'!$U$48</f>
        <v>#REF!</v>
      </c>
    </row>
    <row r="10" spans="1:20" x14ac:dyDescent="0.2">
      <c r="A10" t="s">
        <v>105</v>
      </c>
      <c r="B10" t="e">
        <f>'[1]4'!AD$49</f>
        <v>#REF!</v>
      </c>
      <c r="C10" t="e">
        <f>'[1]4'!AE$50</f>
        <v>#REF!</v>
      </c>
      <c r="D10" t="e">
        <f>'[1]4'!AF$49</f>
        <v>#REF!</v>
      </c>
      <c r="E10" t="e">
        <f>'[1]4'!AG$49</f>
        <v>#REF!</v>
      </c>
      <c r="F10" t="e">
        <f>'[1]4'!AH$48</f>
        <v>#REF!</v>
      </c>
      <c r="G10" t="e">
        <f>'[1]4'!AI$50</f>
        <v>#REF!</v>
      </c>
      <c r="H10" t="e">
        <f>'[1]4'!AJ$51</f>
        <v>#REF!</v>
      </c>
      <c r="I10" t="e">
        <f>'[1]5'!J$47</f>
        <v>#REF!</v>
      </c>
      <c r="J10" t="e">
        <f>'[1]5'!K$49</f>
        <v>#REF!</v>
      </c>
      <c r="K10" t="e">
        <f>'[1]6'!V$49</f>
        <v>#REF!</v>
      </c>
      <c r="L10" t="e">
        <f>'[1]6'!W$49</f>
        <v>#REF!</v>
      </c>
      <c r="M10" t="e">
        <f>'[1]6'!X$49</f>
        <v>#REF!</v>
      </c>
      <c r="N10" t="e">
        <f>'[1]6'!Y$49</f>
        <v>#REF!</v>
      </c>
      <c r="O10" t="e">
        <f>'[1]6'!Z$51</f>
        <v>#REF!</v>
      </c>
      <c r="P10" t="e">
        <f>'[1]7'!R$49</f>
        <v>#REF!</v>
      </c>
      <c r="Q10" t="e">
        <f>'[1]7'!S$49</f>
        <v>#REF!</v>
      </c>
      <c r="R10" t="e">
        <f>'[1]7'!T$49</f>
        <v>#REF!</v>
      </c>
      <c r="S10" t="e">
        <f>'[1]7'!U$51</f>
        <v>#REF!</v>
      </c>
      <c r="T10" t="e">
        <f>'[1]8'!$Z$48</f>
        <v>#REF!</v>
      </c>
    </row>
    <row r="11" spans="1:20" x14ac:dyDescent="0.2">
      <c r="A11" t="s">
        <v>106</v>
      </c>
      <c r="B11" t="e">
        <f>'[1]4'!AK$49</f>
        <v>#REF!</v>
      </c>
      <c r="C11" t="e">
        <f>'[1]4'!AL$50</f>
        <v>#REF!</v>
      </c>
      <c r="D11" t="e">
        <f>'[1]4'!AM$49</f>
        <v>#REF!</v>
      </c>
      <c r="E11" t="e">
        <f>'[1]4'!AN$49</f>
        <v>#REF!</v>
      </c>
      <c r="F11" t="e">
        <f>'[1]4'!AO$48</f>
        <v>#REF!</v>
      </c>
      <c r="G11" t="e">
        <f>'[1]4'!AP$50</f>
        <v>#REF!</v>
      </c>
      <c r="H11" t="e">
        <f>'[1]4'!AQ$51</f>
        <v>#REF!</v>
      </c>
      <c r="I11" t="e">
        <f>'[1]5'!L$47</f>
        <v>#REF!</v>
      </c>
      <c r="J11" t="e">
        <f>'[1]5'!M$49</f>
        <v>#REF!</v>
      </c>
      <c r="K11" t="e">
        <f>'[1]6'!AA$49</f>
        <v>#REF!</v>
      </c>
      <c r="L11" t="e">
        <f>'[1]6'!AB$49</f>
        <v>#REF!</v>
      </c>
      <c r="M11" t="e">
        <f>'[1]6'!AC$49</f>
        <v>#REF!</v>
      </c>
      <c r="N11" t="e">
        <f>'[1]6'!AD$49</f>
        <v>#REF!</v>
      </c>
      <c r="O11" t="e">
        <f>'[1]6'!AE$51</f>
        <v>#REF!</v>
      </c>
      <c r="P11" t="e">
        <f>'[1]7'!V$49</f>
        <v>#REF!</v>
      </c>
      <c r="Q11" t="e">
        <f>'[1]7'!W$49</f>
        <v>#REF!</v>
      </c>
      <c r="R11" t="e">
        <f>'[1]7'!X$49</f>
        <v>#REF!</v>
      </c>
      <c r="S11" t="e">
        <f>'[1]7'!Y$51</f>
        <v>#REF!</v>
      </c>
      <c r="T11" t="e">
        <f>'[1]8'!$AE$48</f>
        <v>#REF!</v>
      </c>
    </row>
    <row r="12" spans="1:20" x14ac:dyDescent="0.2">
      <c r="A12" t="s">
        <v>107</v>
      </c>
      <c r="B12" t="e">
        <f>'[1]4'!AR$49</f>
        <v>#REF!</v>
      </c>
      <c r="C12" t="e">
        <f>'[1]4'!AS$50</f>
        <v>#REF!</v>
      </c>
      <c r="D12" t="e">
        <f>'[1]4'!AT$49</f>
        <v>#REF!</v>
      </c>
      <c r="E12" t="e">
        <f>'[1]4'!AU$49</f>
        <v>#REF!</v>
      </c>
      <c r="F12" t="e">
        <f>'[1]4'!AV$48</f>
        <v>#REF!</v>
      </c>
      <c r="G12" t="e">
        <f>'[1]4'!AW$50</f>
        <v>#REF!</v>
      </c>
      <c r="H12" t="e">
        <f>'[1]4'!AX$51</f>
        <v>#REF!</v>
      </c>
      <c r="I12" t="e">
        <f>'[1]5'!N$47</f>
        <v>#REF!</v>
      </c>
      <c r="J12" t="e">
        <f>'[1]5'!O$49</f>
        <v>#REF!</v>
      </c>
      <c r="K12" t="e">
        <f>'[1]6'!AF$49</f>
        <v>#REF!</v>
      </c>
      <c r="L12" t="e">
        <f>'[1]6'!AG$49</f>
        <v>#REF!</v>
      </c>
      <c r="M12" t="e">
        <f>'[1]6'!AH$49</f>
        <v>#REF!</v>
      </c>
      <c r="N12" t="e">
        <f>'[1]6'!AI$49</f>
        <v>#REF!</v>
      </c>
      <c r="O12" t="e">
        <f>'[1]6'!AJ$51</f>
        <v>#REF!</v>
      </c>
      <c r="P12" t="e">
        <f>'[1]7'!Z$49</f>
        <v>#REF!</v>
      </c>
      <c r="Q12" t="e">
        <f>'[1]7'!AA$49</f>
        <v>#REF!</v>
      </c>
      <c r="R12" t="e">
        <f>'[1]7'!AB$49</f>
        <v>#REF!</v>
      </c>
      <c r="S12" t="e">
        <f>'[1]7'!AC$51</f>
        <v>#REF!</v>
      </c>
      <c r="T12" t="e">
        <f>'[1]8'!$AJ$48</f>
        <v>#REF!</v>
      </c>
    </row>
    <row r="13" spans="1:20" x14ac:dyDescent="0.2">
      <c r="A13" t="s">
        <v>108</v>
      </c>
      <c r="B13" t="e">
        <f>'[1]4'!AY$49</f>
        <v>#REF!</v>
      </c>
      <c r="C13" t="e">
        <f>'[1]4'!AZ$50</f>
        <v>#REF!</v>
      </c>
      <c r="D13" t="e">
        <f>'[1]4'!BA$49</f>
        <v>#REF!</v>
      </c>
      <c r="E13" t="e">
        <f>'[1]4'!BB$49</f>
        <v>#REF!</v>
      </c>
      <c r="F13" t="e">
        <f>'[1]4'!BC$48</f>
        <v>#REF!</v>
      </c>
      <c r="G13" t="e">
        <f>'[1]4'!BD$50</f>
        <v>#REF!</v>
      </c>
      <c r="H13" t="e">
        <f>'[1]4'!BE$51</f>
        <v>#REF!</v>
      </c>
      <c r="I13" t="e">
        <f>'[1]5'!P$47</f>
        <v>#REF!</v>
      </c>
      <c r="J13" t="e">
        <f>'[1]5'!Q$49</f>
        <v>#REF!</v>
      </c>
      <c r="K13" t="e">
        <f>'[1]6'!AK$49</f>
        <v>#REF!</v>
      </c>
      <c r="L13" t="e">
        <f>'[1]6'!AL$49</f>
        <v>#REF!</v>
      </c>
      <c r="M13" t="e">
        <f>'[1]6'!AM$49</f>
        <v>#REF!</v>
      </c>
      <c r="N13" t="e">
        <f>'[1]6'!AN$49</f>
        <v>#REF!</v>
      </c>
      <c r="O13" t="e">
        <f>'[1]6'!AO$51</f>
        <v>#REF!</v>
      </c>
      <c r="P13" t="e">
        <f>'[1]7'!AD$49</f>
        <v>#REF!</v>
      </c>
      <c r="Q13" t="e">
        <f>'[1]7'!AE$49</f>
        <v>#REF!</v>
      </c>
      <c r="R13" t="e">
        <f>'[1]7'!AF$49</f>
        <v>#REF!</v>
      </c>
      <c r="S13" t="e">
        <f>'[1]7'!AG$51</f>
        <v>#REF!</v>
      </c>
      <c r="T13" t="e">
        <f>'[1]8'!$AO$48</f>
        <v>#REF!</v>
      </c>
    </row>
    <row r="14" spans="1:20" x14ac:dyDescent="0.2">
      <c r="A14" t="s">
        <v>109</v>
      </c>
      <c r="B14" t="e">
        <f>'[1]4'!BF$49</f>
        <v>#REF!</v>
      </c>
      <c r="C14" t="e">
        <f>'[1]4'!BG$50</f>
        <v>#REF!</v>
      </c>
      <c r="D14" t="e">
        <f>'[1]4'!BH$49</f>
        <v>#REF!</v>
      </c>
      <c r="E14" t="e">
        <f>'[1]4'!BI$49</f>
        <v>#REF!</v>
      </c>
      <c r="F14" t="e">
        <f>'[1]4'!BJ$48</f>
        <v>#REF!</v>
      </c>
      <c r="G14" t="e">
        <f>'[1]4'!BK$50</f>
        <v>#REF!</v>
      </c>
      <c r="H14" t="e">
        <f>'[1]4'!BL$51</f>
        <v>#REF!</v>
      </c>
      <c r="I14" t="e">
        <f>'[1]5'!R$47</f>
        <v>#REF!</v>
      </c>
      <c r="J14" t="e">
        <f>'[1]5'!S$49</f>
        <v>#REF!</v>
      </c>
      <c r="K14" t="e">
        <f>'[1]6'!AP$49</f>
        <v>#REF!</v>
      </c>
      <c r="L14" t="e">
        <f>'[1]6'!AQ$49</f>
        <v>#REF!</v>
      </c>
      <c r="M14" t="e">
        <f>'[1]6'!AR$49</f>
        <v>#REF!</v>
      </c>
      <c r="N14" t="e">
        <f>'[1]6'!AS$49</f>
        <v>#REF!</v>
      </c>
      <c r="O14" t="e">
        <f>'[1]6'!AT$51</f>
        <v>#REF!</v>
      </c>
      <c r="P14" t="e">
        <f>'[1]7'!AH$49</f>
        <v>#REF!</v>
      </c>
      <c r="Q14" t="e">
        <f>'[1]7'!AI$49</f>
        <v>#REF!</v>
      </c>
      <c r="R14" t="e">
        <f>'[1]7'!AJ$49</f>
        <v>#REF!</v>
      </c>
      <c r="S14" t="e">
        <f>'[1]7'!AK$51</f>
        <v>#REF!</v>
      </c>
      <c r="T14" t="e">
        <f>'[1]8'!$AT$48</f>
        <v>#REF!</v>
      </c>
    </row>
    <row r="15" spans="1:20" x14ac:dyDescent="0.2">
      <c r="A15" t="s">
        <v>110</v>
      </c>
      <c r="B15" t="e">
        <f>'[1]4'!BM$49</f>
        <v>#REF!</v>
      </c>
      <c r="C15" t="e">
        <f>'[1]4'!BN$50</f>
        <v>#REF!</v>
      </c>
      <c r="D15" t="e">
        <f>'[1]4'!BO$49</f>
        <v>#REF!</v>
      </c>
      <c r="E15" t="e">
        <f>'[1]4'!BP$49</f>
        <v>#REF!</v>
      </c>
      <c r="F15" t="e">
        <f>'[1]4'!BQ$48</f>
        <v>#REF!</v>
      </c>
      <c r="G15" t="e">
        <f>'[1]4'!BR$50</f>
        <v>#REF!</v>
      </c>
      <c r="H15" t="e">
        <f>'[1]4'!BS$51</f>
        <v>#REF!</v>
      </c>
      <c r="I15" t="e">
        <f>'[1]5'!T$47</f>
        <v>#REF!</v>
      </c>
      <c r="J15" t="e">
        <f>'[1]5'!U$49</f>
        <v>#REF!</v>
      </c>
      <c r="K15" t="e">
        <f>'[1]6'!AU$49</f>
        <v>#REF!</v>
      </c>
      <c r="L15" t="e">
        <f>'[1]6'!AV$49</f>
        <v>#REF!</v>
      </c>
      <c r="M15" t="e">
        <f>'[1]6'!AW$49</f>
        <v>#REF!</v>
      </c>
      <c r="N15" t="e">
        <f>'[1]6'!AX$49</f>
        <v>#REF!</v>
      </c>
      <c r="O15" t="e">
        <f>'[1]6'!AY$51</f>
        <v>#REF!</v>
      </c>
      <c r="P15" t="e">
        <f>'[1]7'!AL$49</f>
        <v>#REF!</v>
      </c>
      <c r="Q15" t="e">
        <f>'[1]7'!AM$49</f>
        <v>#REF!</v>
      </c>
      <c r="R15" t="e">
        <f>'[1]7'!AN$49</f>
        <v>#REF!</v>
      </c>
      <c r="S15" t="e">
        <f>'[1]7'!AO$51</f>
        <v>#REF!</v>
      </c>
      <c r="T15" t="e">
        <f>'[1]8'!$AY$48</f>
        <v>#REF!</v>
      </c>
    </row>
    <row r="16" spans="1:20" x14ac:dyDescent="0.2">
      <c r="A16" t="s">
        <v>111</v>
      </c>
      <c r="B16" t="e">
        <f>'[1]4'!BT$49</f>
        <v>#REF!</v>
      </c>
      <c r="C16" t="e">
        <f>'[1]4'!BU$50</f>
        <v>#REF!</v>
      </c>
      <c r="D16" t="e">
        <f>'[1]4'!BV$49</f>
        <v>#REF!</v>
      </c>
      <c r="E16" t="e">
        <f>'[1]4'!BW$49</f>
        <v>#REF!</v>
      </c>
      <c r="F16" t="e">
        <f>'[1]4'!BX$48</f>
        <v>#REF!</v>
      </c>
      <c r="G16" t="e">
        <f>'[1]4'!BY$50</f>
        <v>#REF!</v>
      </c>
      <c r="H16" t="e">
        <f>'[1]4'!BZ$51</f>
        <v>#REF!</v>
      </c>
      <c r="I16" t="e">
        <f>'[1]5'!V$47</f>
        <v>#REF!</v>
      </c>
      <c r="J16" t="e">
        <f>'[1]5'!W$49</f>
        <v>#REF!</v>
      </c>
      <c r="K16" t="e">
        <f>'[1]6'!AZ$49</f>
        <v>#REF!</v>
      </c>
      <c r="L16" t="e">
        <f>'[1]6'!BA$49</f>
        <v>#REF!</v>
      </c>
      <c r="M16" t="e">
        <f>'[1]6'!BB$49</f>
        <v>#REF!</v>
      </c>
      <c r="N16" t="e">
        <f>'[1]6'!BC$49</f>
        <v>#REF!</v>
      </c>
      <c r="O16" t="e">
        <f>'[1]6'!BD$51</f>
        <v>#REF!</v>
      </c>
      <c r="P16" t="e">
        <f>'[1]7'!AP$49</f>
        <v>#REF!</v>
      </c>
      <c r="Q16" t="e">
        <f>'[1]7'!AQ$49</f>
        <v>#REF!</v>
      </c>
      <c r="R16" t="e">
        <f>'[1]7'!AR$49</f>
        <v>#REF!</v>
      </c>
      <c r="S16" t="e">
        <f>'[1]7'!AS$51</f>
        <v>#REF!</v>
      </c>
      <c r="T16" t="e">
        <f>'[1]8'!$BD$48</f>
        <v>#REF!</v>
      </c>
    </row>
    <row r="18" spans="1:20" x14ac:dyDescent="0.2">
      <c r="A18" t="s">
        <v>1159</v>
      </c>
    </row>
    <row r="19" spans="1:20" x14ac:dyDescent="0.2">
      <c r="A19" t="s">
        <v>1194</v>
      </c>
    </row>
    <row r="20" spans="1:20" x14ac:dyDescent="0.2">
      <c r="A20" t="s">
        <v>1189</v>
      </c>
    </row>
    <row r="24" spans="1:20" hidden="1" x14ac:dyDescent="0.2">
      <c r="A24" t="s">
        <v>1195</v>
      </c>
    </row>
    <row r="25" spans="1:20" hidden="1" x14ac:dyDescent="0.2">
      <c r="B25" t="s">
        <v>1196</v>
      </c>
      <c r="D25" t="s">
        <v>223</v>
      </c>
      <c r="E25" t="s">
        <v>224</v>
      </c>
      <c r="H25" t="s">
        <v>227</v>
      </c>
      <c r="I25" t="s">
        <v>1197</v>
      </c>
      <c r="J25" t="s">
        <v>242</v>
      </c>
      <c r="K25" t="s">
        <v>248</v>
      </c>
      <c r="L25" t="s">
        <v>1149</v>
      </c>
      <c r="M25" t="s">
        <v>1150</v>
      </c>
      <c r="N25" t="s">
        <v>251</v>
      </c>
      <c r="O25" t="s">
        <v>252</v>
      </c>
      <c r="P25" t="s">
        <v>1152</v>
      </c>
      <c r="Q25" t="s">
        <v>1153</v>
      </c>
      <c r="R25" t="s">
        <v>1154</v>
      </c>
      <c r="S25" t="s">
        <v>265</v>
      </c>
      <c r="T25" t="s">
        <v>1198</v>
      </c>
    </row>
    <row r="26" spans="1:20" hidden="1" x14ac:dyDescent="0.2"/>
    <row r="27" spans="1:20" hidden="1" x14ac:dyDescent="0.2">
      <c r="A27" t="s">
        <v>101</v>
      </c>
      <c r="B27" t="e">
        <f t="shared" ref="B27:T37" si="0">B6/B$15*100</f>
        <v>#REF!</v>
      </c>
      <c r="D27" t="e">
        <f t="shared" si="0"/>
        <v>#REF!</v>
      </c>
      <c r="E27" t="e">
        <f t="shared" si="0"/>
        <v>#REF!</v>
      </c>
      <c r="H27" t="e">
        <f t="shared" si="0"/>
        <v>#REF!</v>
      </c>
      <c r="I27" t="e">
        <f t="shared" si="0"/>
        <v>#REF!</v>
      </c>
      <c r="J27" t="e">
        <f t="shared" si="0"/>
        <v>#REF!</v>
      </c>
      <c r="K27" t="e">
        <f t="shared" si="0"/>
        <v>#REF!</v>
      </c>
      <c r="L27" t="e">
        <f t="shared" si="0"/>
        <v>#REF!</v>
      </c>
      <c r="M27" t="e">
        <f t="shared" si="0"/>
        <v>#REF!</v>
      </c>
      <c r="N27" t="e">
        <f t="shared" si="0"/>
        <v>#REF!</v>
      </c>
      <c r="O27" t="e">
        <f t="shared" si="0"/>
        <v>#REF!</v>
      </c>
      <c r="P27" t="e">
        <f t="shared" si="0"/>
        <v>#REF!</v>
      </c>
      <c r="Q27" t="e">
        <f t="shared" si="0"/>
        <v>#REF!</v>
      </c>
      <c r="R27" t="e">
        <f t="shared" si="0"/>
        <v>#REF!</v>
      </c>
      <c r="S27" t="e">
        <f t="shared" si="0"/>
        <v>#REF!</v>
      </c>
      <c r="T27" t="e">
        <f t="shared" si="0"/>
        <v>#REF!</v>
      </c>
    </row>
    <row r="28" spans="1:20" hidden="1" x14ac:dyDescent="0.2">
      <c r="A28" t="s">
        <v>102</v>
      </c>
      <c r="B28" t="e">
        <f t="shared" si="0"/>
        <v>#REF!</v>
      </c>
      <c r="D28" t="e">
        <f t="shared" si="0"/>
        <v>#REF!</v>
      </c>
      <c r="E28" t="e">
        <f t="shared" si="0"/>
        <v>#REF!</v>
      </c>
      <c r="H28" t="e">
        <f t="shared" si="0"/>
        <v>#REF!</v>
      </c>
      <c r="I28" t="e">
        <f t="shared" si="0"/>
        <v>#REF!</v>
      </c>
      <c r="J28" t="e">
        <f t="shared" si="0"/>
        <v>#REF!</v>
      </c>
      <c r="K28" t="e">
        <f t="shared" si="0"/>
        <v>#REF!</v>
      </c>
      <c r="L28" t="e">
        <f t="shared" si="0"/>
        <v>#REF!</v>
      </c>
      <c r="M28" t="e">
        <f t="shared" si="0"/>
        <v>#REF!</v>
      </c>
      <c r="N28" t="e">
        <f t="shared" si="0"/>
        <v>#REF!</v>
      </c>
      <c r="O28" t="e">
        <f t="shared" si="0"/>
        <v>#REF!</v>
      </c>
      <c r="P28" t="e">
        <f t="shared" si="0"/>
        <v>#REF!</v>
      </c>
      <c r="Q28" t="e">
        <f t="shared" si="0"/>
        <v>#REF!</v>
      </c>
      <c r="R28" t="e">
        <f t="shared" si="0"/>
        <v>#REF!</v>
      </c>
      <c r="S28" t="e">
        <f t="shared" si="0"/>
        <v>#REF!</v>
      </c>
      <c r="T28" t="e">
        <f t="shared" si="0"/>
        <v>#REF!</v>
      </c>
    </row>
    <row r="29" spans="1:20" hidden="1" x14ac:dyDescent="0.2">
      <c r="A29" t="s">
        <v>103</v>
      </c>
      <c r="B29" t="e">
        <f t="shared" si="0"/>
        <v>#REF!</v>
      </c>
      <c r="D29" t="e">
        <f t="shared" si="0"/>
        <v>#REF!</v>
      </c>
      <c r="E29" t="e">
        <f t="shared" si="0"/>
        <v>#REF!</v>
      </c>
      <c r="H29" t="e">
        <f t="shared" si="0"/>
        <v>#REF!</v>
      </c>
      <c r="I29" t="e">
        <f t="shared" si="0"/>
        <v>#REF!</v>
      </c>
      <c r="J29" t="e">
        <f t="shared" si="0"/>
        <v>#REF!</v>
      </c>
      <c r="K29" t="e">
        <f t="shared" si="0"/>
        <v>#REF!</v>
      </c>
      <c r="L29" t="e">
        <f t="shared" si="0"/>
        <v>#REF!</v>
      </c>
      <c r="M29" t="e">
        <f t="shared" si="0"/>
        <v>#REF!</v>
      </c>
      <c r="N29" t="e">
        <f t="shared" si="0"/>
        <v>#REF!</v>
      </c>
      <c r="O29" t="e">
        <f t="shared" si="0"/>
        <v>#REF!</v>
      </c>
      <c r="P29" t="e">
        <f t="shared" si="0"/>
        <v>#REF!</v>
      </c>
      <c r="Q29" t="e">
        <f t="shared" si="0"/>
        <v>#REF!</v>
      </c>
      <c r="R29" t="e">
        <f t="shared" si="0"/>
        <v>#REF!</v>
      </c>
      <c r="S29" t="e">
        <f t="shared" si="0"/>
        <v>#REF!</v>
      </c>
      <c r="T29" t="e">
        <f t="shared" si="0"/>
        <v>#REF!</v>
      </c>
    </row>
    <row r="30" spans="1:20" hidden="1" x14ac:dyDescent="0.2">
      <c r="A30" t="s">
        <v>104</v>
      </c>
      <c r="B30" t="e">
        <f t="shared" si="0"/>
        <v>#REF!</v>
      </c>
      <c r="D30" t="e">
        <f t="shared" si="0"/>
        <v>#REF!</v>
      </c>
      <c r="E30" t="e">
        <f t="shared" si="0"/>
        <v>#REF!</v>
      </c>
      <c r="H30" t="e">
        <f t="shared" si="0"/>
        <v>#REF!</v>
      </c>
      <c r="I30" t="e">
        <f t="shared" si="0"/>
        <v>#REF!</v>
      </c>
      <c r="J30" t="e">
        <f t="shared" si="0"/>
        <v>#REF!</v>
      </c>
      <c r="K30" t="e">
        <f t="shared" si="0"/>
        <v>#REF!</v>
      </c>
      <c r="L30" t="e">
        <f t="shared" si="0"/>
        <v>#REF!</v>
      </c>
      <c r="M30" t="e">
        <f t="shared" si="0"/>
        <v>#REF!</v>
      </c>
      <c r="N30" t="e">
        <f t="shared" si="0"/>
        <v>#REF!</v>
      </c>
      <c r="O30" t="e">
        <f t="shared" si="0"/>
        <v>#REF!</v>
      </c>
      <c r="P30" t="e">
        <f t="shared" si="0"/>
        <v>#REF!</v>
      </c>
      <c r="Q30" t="e">
        <f t="shared" si="0"/>
        <v>#REF!</v>
      </c>
      <c r="R30" t="e">
        <f t="shared" si="0"/>
        <v>#REF!</v>
      </c>
      <c r="S30" t="e">
        <f t="shared" si="0"/>
        <v>#REF!</v>
      </c>
      <c r="T30" t="e">
        <f t="shared" si="0"/>
        <v>#REF!</v>
      </c>
    </row>
    <row r="31" spans="1:20" hidden="1" x14ac:dyDescent="0.2">
      <c r="A31" t="s">
        <v>105</v>
      </c>
      <c r="B31" t="e">
        <f t="shared" si="0"/>
        <v>#REF!</v>
      </c>
      <c r="D31" t="e">
        <f t="shared" si="0"/>
        <v>#REF!</v>
      </c>
      <c r="E31" t="e">
        <f t="shared" si="0"/>
        <v>#REF!</v>
      </c>
      <c r="H31" t="e">
        <f t="shared" si="0"/>
        <v>#REF!</v>
      </c>
      <c r="I31" t="e">
        <f t="shared" si="0"/>
        <v>#REF!</v>
      </c>
      <c r="J31" t="e">
        <f t="shared" si="0"/>
        <v>#REF!</v>
      </c>
      <c r="K31" t="e">
        <f t="shared" si="0"/>
        <v>#REF!</v>
      </c>
      <c r="L31" t="e">
        <f t="shared" si="0"/>
        <v>#REF!</v>
      </c>
      <c r="M31" t="e">
        <f t="shared" si="0"/>
        <v>#REF!</v>
      </c>
      <c r="N31" t="e">
        <f t="shared" si="0"/>
        <v>#REF!</v>
      </c>
      <c r="O31" t="e">
        <f t="shared" si="0"/>
        <v>#REF!</v>
      </c>
      <c r="P31" t="e">
        <f t="shared" si="0"/>
        <v>#REF!</v>
      </c>
      <c r="Q31" t="e">
        <f t="shared" si="0"/>
        <v>#REF!</v>
      </c>
      <c r="R31" t="e">
        <f t="shared" si="0"/>
        <v>#REF!</v>
      </c>
      <c r="S31" t="e">
        <f t="shared" si="0"/>
        <v>#REF!</v>
      </c>
      <c r="T31" t="e">
        <f t="shared" si="0"/>
        <v>#REF!</v>
      </c>
    </row>
    <row r="32" spans="1:20" hidden="1" x14ac:dyDescent="0.2">
      <c r="A32" t="s">
        <v>106</v>
      </c>
      <c r="B32" t="e">
        <f t="shared" si="0"/>
        <v>#REF!</v>
      </c>
      <c r="D32" t="e">
        <f t="shared" si="0"/>
        <v>#REF!</v>
      </c>
      <c r="E32" t="e">
        <f t="shared" si="0"/>
        <v>#REF!</v>
      </c>
      <c r="H32" t="e">
        <f t="shared" si="0"/>
        <v>#REF!</v>
      </c>
      <c r="I32" t="e">
        <f t="shared" si="0"/>
        <v>#REF!</v>
      </c>
      <c r="J32" t="e">
        <f t="shared" si="0"/>
        <v>#REF!</v>
      </c>
      <c r="K32" t="e">
        <f t="shared" si="0"/>
        <v>#REF!</v>
      </c>
      <c r="L32" t="e">
        <f t="shared" si="0"/>
        <v>#REF!</v>
      </c>
      <c r="M32" t="e">
        <f t="shared" si="0"/>
        <v>#REF!</v>
      </c>
      <c r="N32" t="e">
        <f t="shared" si="0"/>
        <v>#REF!</v>
      </c>
      <c r="O32" t="e">
        <f t="shared" si="0"/>
        <v>#REF!</v>
      </c>
      <c r="P32" t="e">
        <f t="shared" si="0"/>
        <v>#REF!</v>
      </c>
      <c r="Q32" t="e">
        <f t="shared" si="0"/>
        <v>#REF!</v>
      </c>
      <c r="R32" t="e">
        <f t="shared" si="0"/>
        <v>#REF!</v>
      </c>
      <c r="S32" t="e">
        <f t="shared" si="0"/>
        <v>#REF!</v>
      </c>
      <c r="T32" t="e">
        <f t="shared" si="0"/>
        <v>#REF!</v>
      </c>
    </row>
    <row r="33" spans="1:20" hidden="1" x14ac:dyDescent="0.2">
      <c r="A33" t="s">
        <v>107</v>
      </c>
      <c r="B33" t="e">
        <f t="shared" si="0"/>
        <v>#REF!</v>
      </c>
      <c r="D33" t="e">
        <f t="shared" si="0"/>
        <v>#REF!</v>
      </c>
      <c r="E33" t="e">
        <f t="shared" si="0"/>
        <v>#REF!</v>
      </c>
      <c r="H33" t="e">
        <f t="shared" si="0"/>
        <v>#REF!</v>
      </c>
      <c r="I33" t="e">
        <f t="shared" si="0"/>
        <v>#REF!</v>
      </c>
      <c r="J33" t="e">
        <f t="shared" si="0"/>
        <v>#REF!</v>
      </c>
      <c r="K33" t="e">
        <f t="shared" si="0"/>
        <v>#REF!</v>
      </c>
      <c r="L33" t="e">
        <f t="shared" si="0"/>
        <v>#REF!</v>
      </c>
      <c r="M33" t="e">
        <f t="shared" si="0"/>
        <v>#REF!</v>
      </c>
      <c r="N33" t="e">
        <f t="shared" si="0"/>
        <v>#REF!</v>
      </c>
      <c r="O33" t="e">
        <f t="shared" si="0"/>
        <v>#REF!</v>
      </c>
      <c r="P33" t="e">
        <f t="shared" si="0"/>
        <v>#REF!</v>
      </c>
      <c r="Q33" t="e">
        <f t="shared" si="0"/>
        <v>#REF!</v>
      </c>
      <c r="R33" t="e">
        <f t="shared" si="0"/>
        <v>#REF!</v>
      </c>
      <c r="S33" t="e">
        <f t="shared" si="0"/>
        <v>#REF!</v>
      </c>
      <c r="T33" t="e">
        <f t="shared" si="0"/>
        <v>#REF!</v>
      </c>
    </row>
    <row r="34" spans="1:20" hidden="1" x14ac:dyDescent="0.2">
      <c r="A34" t="s">
        <v>108</v>
      </c>
      <c r="B34" t="e">
        <f t="shared" si="0"/>
        <v>#REF!</v>
      </c>
      <c r="D34" t="e">
        <f t="shared" si="0"/>
        <v>#REF!</v>
      </c>
      <c r="E34" t="e">
        <f t="shared" si="0"/>
        <v>#REF!</v>
      </c>
      <c r="H34" t="e">
        <f t="shared" si="0"/>
        <v>#REF!</v>
      </c>
      <c r="I34" t="e">
        <f t="shared" si="0"/>
        <v>#REF!</v>
      </c>
      <c r="J34" t="e">
        <f t="shared" si="0"/>
        <v>#REF!</v>
      </c>
      <c r="K34" t="e">
        <f t="shared" si="0"/>
        <v>#REF!</v>
      </c>
      <c r="L34" t="e">
        <f t="shared" si="0"/>
        <v>#REF!</v>
      </c>
      <c r="M34" t="e">
        <f t="shared" si="0"/>
        <v>#REF!</v>
      </c>
      <c r="N34" t="e">
        <f t="shared" si="0"/>
        <v>#REF!</v>
      </c>
      <c r="O34" t="e">
        <f t="shared" si="0"/>
        <v>#REF!</v>
      </c>
      <c r="P34" t="e">
        <f t="shared" si="0"/>
        <v>#REF!</v>
      </c>
      <c r="Q34" t="e">
        <f t="shared" si="0"/>
        <v>#REF!</v>
      </c>
      <c r="R34" t="e">
        <f t="shared" si="0"/>
        <v>#REF!</v>
      </c>
      <c r="S34" t="e">
        <f t="shared" si="0"/>
        <v>#REF!</v>
      </c>
      <c r="T34" t="e">
        <f t="shared" si="0"/>
        <v>#REF!</v>
      </c>
    </row>
    <row r="35" spans="1:20" hidden="1" x14ac:dyDescent="0.2">
      <c r="A35" t="s">
        <v>109</v>
      </c>
      <c r="B35" t="e">
        <f t="shared" si="0"/>
        <v>#REF!</v>
      </c>
      <c r="D35" t="e">
        <f t="shared" si="0"/>
        <v>#REF!</v>
      </c>
      <c r="E35" t="e">
        <f t="shared" si="0"/>
        <v>#REF!</v>
      </c>
      <c r="H35" t="e">
        <f t="shared" si="0"/>
        <v>#REF!</v>
      </c>
      <c r="I35" t="e">
        <f t="shared" si="0"/>
        <v>#REF!</v>
      </c>
      <c r="J35" t="e">
        <f t="shared" si="0"/>
        <v>#REF!</v>
      </c>
      <c r="K35" t="e">
        <f t="shared" si="0"/>
        <v>#REF!</v>
      </c>
      <c r="L35" t="e">
        <f t="shared" si="0"/>
        <v>#REF!</v>
      </c>
      <c r="M35" t="e">
        <f t="shared" si="0"/>
        <v>#REF!</v>
      </c>
      <c r="N35" t="e">
        <f t="shared" si="0"/>
        <v>#REF!</v>
      </c>
      <c r="O35" t="e">
        <f t="shared" si="0"/>
        <v>#REF!</v>
      </c>
      <c r="P35" t="e">
        <f t="shared" si="0"/>
        <v>#REF!</v>
      </c>
      <c r="Q35" t="e">
        <f t="shared" si="0"/>
        <v>#REF!</v>
      </c>
      <c r="R35" t="e">
        <f t="shared" si="0"/>
        <v>#REF!</v>
      </c>
      <c r="S35" t="e">
        <f t="shared" si="0"/>
        <v>#REF!</v>
      </c>
      <c r="T35" t="e">
        <f t="shared" si="0"/>
        <v>#REF!</v>
      </c>
    </row>
    <row r="36" spans="1:20" hidden="1" x14ac:dyDescent="0.2">
      <c r="A36" t="s">
        <v>110</v>
      </c>
      <c r="B36" t="e">
        <f t="shared" si="0"/>
        <v>#REF!</v>
      </c>
      <c r="D36" t="e">
        <f t="shared" si="0"/>
        <v>#REF!</v>
      </c>
      <c r="E36" t="e">
        <f t="shared" si="0"/>
        <v>#REF!</v>
      </c>
      <c r="H36" t="e">
        <f t="shared" si="0"/>
        <v>#REF!</v>
      </c>
      <c r="I36" t="e">
        <f t="shared" si="0"/>
        <v>#REF!</v>
      </c>
      <c r="J36" t="e">
        <f t="shared" si="0"/>
        <v>#REF!</v>
      </c>
      <c r="K36" t="e">
        <f t="shared" si="0"/>
        <v>#REF!</v>
      </c>
      <c r="L36" t="e">
        <f t="shared" si="0"/>
        <v>#REF!</v>
      </c>
      <c r="M36" t="e">
        <f t="shared" si="0"/>
        <v>#REF!</v>
      </c>
      <c r="N36" t="e">
        <f t="shared" si="0"/>
        <v>#REF!</v>
      </c>
      <c r="O36" t="e">
        <f t="shared" si="0"/>
        <v>#REF!</v>
      </c>
      <c r="P36" t="e">
        <f t="shared" si="0"/>
        <v>#REF!</v>
      </c>
      <c r="Q36" t="e">
        <f t="shared" si="0"/>
        <v>#REF!</v>
      </c>
      <c r="R36" t="e">
        <f t="shared" si="0"/>
        <v>#REF!</v>
      </c>
      <c r="S36" t="e">
        <f t="shared" si="0"/>
        <v>#REF!</v>
      </c>
      <c r="T36" t="e">
        <f t="shared" si="0"/>
        <v>#REF!</v>
      </c>
    </row>
    <row r="37" spans="1:20" hidden="1" x14ac:dyDescent="0.2">
      <c r="A37" t="s">
        <v>111</v>
      </c>
      <c r="B37" t="e">
        <f t="shared" si="0"/>
        <v>#REF!</v>
      </c>
      <c r="D37" t="e">
        <f t="shared" si="0"/>
        <v>#REF!</v>
      </c>
      <c r="E37" t="e">
        <f t="shared" si="0"/>
        <v>#REF!</v>
      </c>
      <c r="H37" t="e">
        <f t="shared" si="0"/>
        <v>#REF!</v>
      </c>
      <c r="I37" t="e">
        <f t="shared" si="0"/>
        <v>#REF!</v>
      </c>
      <c r="J37" t="e">
        <f t="shared" si="0"/>
        <v>#REF!</v>
      </c>
      <c r="K37" t="e">
        <f t="shared" si="0"/>
        <v>#REF!</v>
      </c>
      <c r="L37" t="e">
        <f t="shared" si="0"/>
        <v>#REF!</v>
      </c>
      <c r="M37" t="e">
        <f t="shared" si="0"/>
        <v>#REF!</v>
      </c>
      <c r="N37" t="e">
        <f t="shared" si="0"/>
        <v>#REF!</v>
      </c>
      <c r="O37" t="e">
        <f t="shared" si="0"/>
        <v>#REF!</v>
      </c>
      <c r="P37" t="e">
        <f t="shared" si="0"/>
        <v>#REF!</v>
      </c>
      <c r="Q37" t="e">
        <f t="shared" si="0"/>
        <v>#REF!</v>
      </c>
      <c r="R37" t="e">
        <f t="shared" si="0"/>
        <v>#REF!</v>
      </c>
      <c r="S37" t="e">
        <f t="shared" si="0"/>
        <v>#REF!</v>
      </c>
      <c r="T37" t="e">
        <f t="shared" si="0"/>
        <v>#REF!</v>
      </c>
    </row>
    <row r="38" spans="1:20" hidden="1" x14ac:dyDescent="0.2">
      <c r="A38" t="s">
        <v>1199</v>
      </c>
    </row>
    <row r="39" spans="1:20" hidden="1" x14ac:dyDescent="0.2"/>
  </sheetData>
  <pageMargins left="0.75" right="0.75" top="1" bottom="1" header="0.5" footer="0.5"/>
  <pageSetup scale="71" orientation="landscape" horizontalDpi="1200" verticalDpi="1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Z70"/>
  <sheetViews>
    <sheetView workbookViewId="0">
      <pane xSplit="1" ySplit="3" topLeftCell="B4" activePane="bottomRight" state="frozen"/>
      <selection pane="topRight" activeCell="B1" sqref="B1"/>
      <selection pane="bottomLeft" activeCell="A4" sqref="A4"/>
      <selection pane="bottomRight" activeCell="L35" sqref="L35"/>
    </sheetView>
  </sheetViews>
  <sheetFormatPr defaultColWidth="8.875" defaultRowHeight="12.75" x14ac:dyDescent="0.2"/>
  <cols>
    <col min="1" max="1" width="8.875" style="1" customWidth="1"/>
    <col min="2" max="6" width="15.375" style="5" customWidth="1"/>
    <col min="7" max="8" width="15.375" style="6" customWidth="1"/>
    <col min="9" max="13" width="15.375" style="5" customWidth="1"/>
    <col min="14" max="15" width="15.375" style="6" customWidth="1"/>
    <col min="16" max="20" width="15.375" style="5" customWidth="1"/>
    <col min="21" max="22" width="15.375" style="6" customWidth="1"/>
    <col min="23" max="27" width="15.375" style="5" customWidth="1"/>
    <col min="28" max="29" width="15.375" style="6" customWidth="1"/>
    <col min="30" max="34" width="15.375" style="5" customWidth="1"/>
    <col min="35" max="36" width="15.375" style="6" customWidth="1"/>
    <col min="37" max="41" width="15.375" style="5" customWidth="1"/>
    <col min="42" max="43" width="15.375" style="6" customWidth="1"/>
    <col min="44" max="48" width="15.375" style="5" customWidth="1"/>
    <col min="49" max="50" width="15.375" style="6" customWidth="1"/>
    <col min="51" max="55" width="15.375" style="5" customWidth="1"/>
    <col min="56" max="57" width="15.375" style="6" customWidth="1"/>
    <col min="58" max="62" width="15.375" style="5" customWidth="1"/>
    <col min="63" max="64" width="15.375" style="6" customWidth="1"/>
    <col min="65" max="69" width="15.375" style="5" customWidth="1"/>
    <col min="70" max="71" width="15.375" style="6" customWidth="1"/>
    <col min="72" max="76" width="15.375" style="5" customWidth="1"/>
    <col min="77" max="78" width="15.375" style="6" customWidth="1"/>
    <col min="79" max="16384" width="8.875" style="1"/>
  </cols>
  <sheetData>
    <row r="1" spans="1:78" x14ac:dyDescent="0.2">
      <c r="B1" s="5" t="s">
        <v>210</v>
      </c>
      <c r="I1" s="5" t="s">
        <v>211</v>
      </c>
      <c r="P1" s="5" t="s">
        <v>212</v>
      </c>
      <c r="W1" s="5" t="s">
        <v>213</v>
      </c>
      <c r="AD1" s="5" t="s">
        <v>214</v>
      </c>
      <c r="AK1" s="5" t="s">
        <v>215</v>
      </c>
      <c r="AR1" s="5" t="s">
        <v>216</v>
      </c>
      <c r="AY1" s="5" t="s">
        <v>217</v>
      </c>
      <c r="BF1" s="5" t="s">
        <v>218</v>
      </c>
      <c r="BM1" s="5" t="s">
        <v>219</v>
      </c>
      <c r="BT1" s="5" t="s">
        <v>220</v>
      </c>
    </row>
    <row r="3" spans="1:78" x14ac:dyDescent="0.2">
      <c r="B3" s="5" t="s">
        <v>101</v>
      </c>
      <c r="H3" s="225"/>
      <c r="I3" s="5" t="s">
        <v>102</v>
      </c>
      <c r="O3" s="225"/>
      <c r="P3" s="5" t="s">
        <v>103</v>
      </c>
      <c r="V3" s="225"/>
      <c r="W3" s="5" t="s">
        <v>104</v>
      </c>
      <c r="AC3" s="225"/>
      <c r="AD3" s="5" t="s">
        <v>105</v>
      </c>
      <c r="AJ3" s="225"/>
      <c r="AK3" s="5" t="s">
        <v>106</v>
      </c>
      <c r="AQ3" s="225"/>
      <c r="AR3" s="5" t="s">
        <v>107</v>
      </c>
      <c r="AX3" s="225"/>
      <c r="AY3" s="5" t="s">
        <v>108</v>
      </c>
      <c r="BE3" s="225"/>
      <c r="BF3" s="5" t="s">
        <v>109</v>
      </c>
      <c r="BL3" s="225"/>
      <c r="BM3" s="5" t="s">
        <v>110</v>
      </c>
      <c r="BS3" s="225"/>
      <c r="BT3" s="5" t="s">
        <v>111</v>
      </c>
      <c r="BZ3" s="225"/>
    </row>
    <row r="4" spans="1:78" s="3" customFormat="1" ht="51" x14ac:dyDescent="0.2">
      <c r="B4" s="8" t="s">
        <v>221</v>
      </c>
      <c r="C4" s="8" t="s">
        <v>222</v>
      </c>
      <c r="D4" s="8" t="s">
        <v>223</v>
      </c>
      <c r="E4" s="8" t="s">
        <v>224</v>
      </c>
      <c r="F4" s="8" t="s">
        <v>225</v>
      </c>
      <c r="G4" s="7" t="s">
        <v>226</v>
      </c>
      <c r="H4" s="226" t="s">
        <v>227</v>
      </c>
      <c r="I4" s="8" t="s">
        <v>221</v>
      </c>
      <c r="J4" s="8" t="s">
        <v>222</v>
      </c>
      <c r="K4" s="8" t="s">
        <v>223</v>
      </c>
      <c r="L4" s="8" t="s">
        <v>224</v>
      </c>
      <c r="M4" s="8" t="s">
        <v>225</v>
      </c>
      <c r="N4" s="7" t="s">
        <v>226</v>
      </c>
      <c r="O4" s="226" t="s">
        <v>227</v>
      </c>
      <c r="P4" s="8" t="s">
        <v>221</v>
      </c>
      <c r="Q4" s="8" t="s">
        <v>222</v>
      </c>
      <c r="R4" s="8" t="s">
        <v>223</v>
      </c>
      <c r="S4" s="8" t="s">
        <v>224</v>
      </c>
      <c r="T4" s="8" t="s">
        <v>225</v>
      </c>
      <c r="U4" s="7" t="s">
        <v>226</v>
      </c>
      <c r="V4" s="226" t="s">
        <v>227</v>
      </c>
      <c r="W4" s="8" t="s">
        <v>221</v>
      </c>
      <c r="X4" s="8" t="s">
        <v>222</v>
      </c>
      <c r="Y4" s="8" t="s">
        <v>223</v>
      </c>
      <c r="Z4" s="8" t="s">
        <v>224</v>
      </c>
      <c r="AA4" s="8" t="s">
        <v>225</v>
      </c>
      <c r="AB4" s="7" t="s">
        <v>226</v>
      </c>
      <c r="AC4" s="226" t="s">
        <v>227</v>
      </c>
      <c r="AD4" s="8" t="s">
        <v>221</v>
      </c>
      <c r="AE4" s="8" t="s">
        <v>222</v>
      </c>
      <c r="AF4" s="8" t="s">
        <v>223</v>
      </c>
      <c r="AG4" s="8" t="s">
        <v>224</v>
      </c>
      <c r="AH4" s="8" t="s">
        <v>225</v>
      </c>
      <c r="AI4" s="7" t="s">
        <v>226</v>
      </c>
      <c r="AJ4" s="226" t="s">
        <v>227</v>
      </c>
      <c r="AK4" s="8" t="s">
        <v>221</v>
      </c>
      <c r="AL4" s="8" t="s">
        <v>222</v>
      </c>
      <c r="AM4" s="8" t="s">
        <v>223</v>
      </c>
      <c r="AN4" s="8" t="s">
        <v>224</v>
      </c>
      <c r="AO4" s="8" t="s">
        <v>225</v>
      </c>
      <c r="AP4" s="7" t="s">
        <v>226</v>
      </c>
      <c r="AQ4" s="226" t="s">
        <v>227</v>
      </c>
      <c r="AR4" s="8" t="s">
        <v>221</v>
      </c>
      <c r="AS4" s="8" t="s">
        <v>222</v>
      </c>
      <c r="AT4" s="8" t="s">
        <v>223</v>
      </c>
      <c r="AU4" s="8" t="s">
        <v>224</v>
      </c>
      <c r="AV4" s="8" t="s">
        <v>225</v>
      </c>
      <c r="AW4" s="7" t="s">
        <v>226</v>
      </c>
      <c r="AX4" s="226" t="s">
        <v>227</v>
      </c>
      <c r="AY4" s="8" t="s">
        <v>221</v>
      </c>
      <c r="AZ4" s="8" t="s">
        <v>222</v>
      </c>
      <c r="BA4" s="8" t="s">
        <v>223</v>
      </c>
      <c r="BB4" s="8" t="s">
        <v>224</v>
      </c>
      <c r="BC4" s="8" t="s">
        <v>225</v>
      </c>
      <c r="BD4" s="7" t="s">
        <v>226</v>
      </c>
      <c r="BE4" s="226" t="s">
        <v>227</v>
      </c>
      <c r="BF4" s="8" t="s">
        <v>221</v>
      </c>
      <c r="BG4" s="8" t="s">
        <v>222</v>
      </c>
      <c r="BH4" s="8" t="s">
        <v>223</v>
      </c>
      <c r="BI4" s="8" t="s">
        <v>224</v>
      </c>
      <c r="BJ4" s="8" t="s">
        <v>225</v>
      </c>
      <c r="BK4" s="7" t="s">
        <v>226</v>
      </c>
      <c r="BL4" s="226" t="s">
        <v>227</v>
      </c>
      <c r="BM4" s="8" t="s">
        <v>221</v>
      </c>
      <c r="BN4" s="8" t="s">
        <v>222</v>
      </c>
      <c r="BO4" s="8" t="s">
        <v>223</v>
      </c>
      <c r="BP4" s="8" t="s">
        <v>224</v>
      </c>
      <c r="BQ4" s="8" t="s">
        <v>225</v>
      </c>
      <c r="BR4" s="7" t="s">
        <v>226</v>
      </c>
      <c r="BS4" s="226" t="s">
        <v>227</v>
      </c>
      <c r="BT4" s="8" t="s">
        <v>221</v>
      </c>
      <c r="BU4" s="8" t="s">
        <v>222</v>
      </c>
      <c r="BV4" s="8" t="s">
        <v>223</v>
      </c>
      <c r="BW4" s="8" t="s">
        <v>224</v>
      </c>
      <c r="BX4" s="8" t="s">
        <v>225</v>
      </c>
      <c r="BY4" s="7" t="s">
        <v>226</v>
      </c>
      <c r="BZ4" s="226" t="s">
        <v>227</v>
      </c>
    </row>
    <row r="5" spans="1:78" x14ac:dyDescent="0.2">
      <c r="B5" s="5" t="s">
        <v>145</v>
      </c>
      <c r="C5" s="5" t="s">
        <v>228</v>
      </c>
      <c r="D5" s="5" t="s">
        <v>146</v>
      </c>
      <c r="E5" s="5" t="s">
        <v>147</v>
      </c>
      <c r="F5" s="5" t="s">
        <v>229</v>
      </c>
      <c r="G5" s="6" t="s">
        <v>230</v>
      </c>
      <c r="H5" s="225" t="s">
        <v>231</v>
      </c>
      <c r="I5" s="5" t="s">
        <v>145</v>
      </c>
      <c r="J5" s="5" t="s">
        <v>228</v>
      </c>
      <c r="K5" s="5" t="s">
        <v>146</v>
      </c>
      <c r="L5" s="5" t="s">
        <v>147</v>
      </c>
      <c r="M5" s="5" t="s">
        <v>229</v>
      </c>
      <c r="N5" s="6" t="s">
        <v>230</v>
      </c>
      <c r="O5" s="225" t="s">
        <v>231</v>
      </c>
      <c r="P5" s="5" t="s">
        <v>145</v>
      </c>
      <c r="Q5" s="5" t="s">
        <v>228</v>
      </c>
      <c r="R5" s="5" t="s">
        <v>146</v>
      </c>
      <c r="S5" s="5" t="s">
        <v>147</v>
      </c>
      <c r="T5" s="5" t="s">
        <v>229</v>
      </c>
      <c r="U5" s="6" t="s">
        <v>230</v>
      </c>
      <c r="V5" s="225" t="s">
        <v>231</v>
      </c>
      <c r="W5" s="5" t="s">
        <v>145</v>
      </c>
      <c r="X5" s="5" t="s">
        <v>228</v>
      </c>
      <c r="Y5" s="5" t="s">
        <v>146</v>
      </c>
      <c r="Z5" s="5" t="s">
        <v>147</v>
      </c>
      <c r="AA5" s="5" t="s">
        <v>229</v>
      </c>
      <c r="AB5" s="6" t="s">
        <v>230</v>
      </c>
      <c r="AC5" s="225" t="s">
        <v>231</v>
      </c>
      <c r="AD5" s="5" t="s">
        <v>145</v>
      </c>
      <c r="AE5" s="5" t="s">
        <v>228</v>
      </c>
      <c r="AF5" s="5" t="s">
        <v>146</v>
      </c>
      <c r="AG5" s="5" t="s">
        <v>147</v>
      </c>
      <c r="AH5" s="5" t="s">
        <v>229</v>
      </c>
      <c r="AI5" s="6" t="s">
        <v>230</v>
      </c>
      <c r="AJ5" s="225" t="s">
        <v>231</v>
      </c>
      <c r="AK5" s="5" t="s">
        <v>145</v>
      </c>
      <c r="AL5" s="5" t="s">
        <v>228</v>
      </c>
      <c r="AM5" s="5" t="s">
        <v>146</v>
      </c>
      <c r="AN5" s="5" t="s">
        <v>147</v>
      </c>
      <c r="AO5" s="5" t="s">
        <v>229</v>
      </c>
      <c r="AP5" s="6" t="s">
        <v>230</v>
      </c>
      <c r="AQ5" s="225" t="s">
        <v>231</v>
      </c>
      <c r="AR5" s="5" t="s">
        <v>145</v>
      </c>
      <c r="AS5" s="5" t="s">
        <v>228</v>
      </c>
      <c r="AT5" s="5" t="s">
        <v>146</v>
      </c>
      <c r="AU5" s="5" t="s">
        <v>147</v>
      </c>
      <c r="AV5" s="5" t="s">
        <v>229</v>
      </c>
      <c r="AW5" s="6" t="s">
        <v>230</v>
      </c>
      <c r="AX5" s="225" t="s">
        <v>231</v>
      </c>
      <c r="AY5" s="5" t="s">
        <v>145</v>
      </c>
      <c r="AZ5" s="5" t="s">
        <v>228</v>
      </c>
      <c r="BA5" s="5" t="s">
        <v>146</v>
      </c>
      <c r="BB5" s="5" t="s">
        <v>147</v>
      </c>
      <c r="BC5" s="5" t="s">
        <v>229</v>
      </c>
      <c r="BD5" s="6" t="s">
        <v>230</v>
      </c>
      <c r="BE5" s="225" t="s">
        <v>231</v>
      </c>
      <c r="BF5" s="5" t="s">
        <v>145</v>
      </c>
      <c r="BG5" s="5" t="s">
        <v>228</v>
      </c>
      <c r="BH5" s="5" t="s">
        <v>146</v>
      </c>
      <c r="BI5" s="5" t="s">
        <v>147</v>
      </c>
      <c r="BJ5" s="5" t="s">
        <v>229</v>
      </c>
      <c r="BK5" s="6" t="s">
        <v>230</v>
      </c>
      <c r="BL5" s="225" t="s">
        <v>231</v>
      </c>
      <c r="BM5" s="5" t="s">
        <v>145</v>
      </c>
      <c r="BN5" s="5" t="s">
        <v>228</v>
      </c>
      <c r="BO5" s="5" t="s">
        <v>146</v>
      </c>
      <c r="BP5" s="5" t="s">
        <v>147</v>
      </c>
      <c r="BQ5" s="5" t="s">
        <v>229</v>
      </c>
      <c r="BR5" s="6" t="s">
        <v>230</v>
      </c>
      <c r="BS5" s="225" t="s">
        <v>231</v>
      </c>
      <c r="BT5" s="5" t="s">
        <v>145</v>
      </c>
      <c r="BU5" s="5" t="s">
        <v>228</v>
      </c>
      <c r="BV5" s="5" t="s">
        <v>146</v>
      </c>
      <c r="BW5" s="5" t="s">
        <v>147</v>
      </c>
      <c r="BX5" s="5" t="s">
        <v>229</v>
      </c>
      <c r="BY5" s="6" t="s">
        <v>230</v>
      </c>
      <c r="BZ5" s="225" t="s">
        <v>231</v>
      </c>
    </row>
    <row r="6" spans="1:78" x14ac:dyDescent="0.2">
      <c r="A6" s="1">
        <v>1981</v>
      </c>
      <c r="B6" s="5">
        <f>'a20 (2)'!B5</f>
        <v>7.6</v>
      </c>
      <c r="C6" s="5">
        <f t="shared" ref="C6:C48" si="0">($E$68-B6)/$E$70</f>
        <v>0.71586345381526106</v>
      </c>
      <c r="D6" s="5">
        <f>'a19'!D7</f>
        <v>71.192625096887568</v>
      </c>
      <c r="E6" s="5">
        <f>'a23'!B4</f>
        <v>38.643334517066549</v>
      </c>
      <c r="F6" s="5">
        <f t="shared" ref="F6:F31" si="1">D6*E6/10000</f>
        <v>0.27511204267671335</v>
      </c>
      <c r="G6" s="6">
        <f t="shared" ref="G6:G48" si="2">(F6-$H$69)/$H$70</f>
        <v>0.30299119904255134</v>
      </c>
      <c r="H6" s="225">
        <f>C6*0.8+G6*0.2</f>
        <v>0.63328900286071921</v>
      </c>
      <c r="I6" s="5">
        <f>'a20 (2)'!C5</f>
        <v>13.5</v>
      </c>
      <c r="J6" s="5">
        <f t="shared" ref="J6:J48" si="3">($E$68-I6)/$E$70</f>
        <v>0.41967871485943775</v>
      </c>
      <c r="K6" s="5">
        <f>'a19'!G7</f>
        <v>137.35626975052722</v>
      </c>
      <c r="L6" s="5">
        <f>'a23'!C4</f>
        <v>35.074728447375819</v>
      </c>
      <c r="M6" s="5">
        <f t="shared" ref="M6:M30" si="4">K6*L6/10000</f>
        <v>0.48177338620442434</v>
      </c>
      <c r="N6" s="6">
        <f t="shared" ref="N6:N48" si="5">(M6-$H$69)/$H$70</f>
        <v>0.56683545154735093</v>
      </c>
      <c r="O6" s="225">
        <f t="shared" ref="O6:O30" si="6">J6*0.8+N6*0.2</f>
        <v>0.44911006219702038</v>
      </c>
      <c r="P6" s="5">
        <f>'a20 (2)'!D5</f>
        <v>11.3</v>
      </c>
      <c r="Q6" s="5">
        <f t="shared" ref="Q6:Q48" si="7">($E$68-P6)/$E$70</f>
        <v>0.53012048192771077</v>
      </c>
      <c r="R6" s="5">
        <f>'a19'!J7</f>
        <v>125.30758643112603</v>
      </c>
      <c r="S6" s="5">
        <f>'a23'!D4</f>
        <v>42.717287436192528</v>
      </c>
      <c r="T6" s="5">
        <f t="shared" ref="T6:T30" si="8">R6*S6/10000</f>
        <v>0.53528001875139486</v>
      </c>
      <c r="U6" s="6">
        <f t="shared" ref="U6:U48" si="9">(T6-$H$69)/$H$70</f>
        <v>0.63514729558852467</v>
      </c>
      <c r="V6" s="225">
        <f t="shared" ref="V6:V30" si="10">Q6*0.8+U6*0.2</f>
        <v>0.55112584465987358</v>
      </c>
      <c r="W6" s="5">
        <f>'a20 (2)'!E5</f>
        <v>10</v>
      </c>
      <c r="X6" s="5">
        <f t="shared" ref="X6:X48" si="11">($E$68-W6)/$E$70</f>
        <v>0.59538152610441775</v>
      </c>
      <c r="Y6" s="5">
        <f>'a19'!M7</f>
        <v>94.050142007208009</v>
      </c>
      <c r="Z6" s="5">
        <f>'a23'!E4</f>
        <v>37.432425021926946</v>
      </c>
      <c r="AA6" s="5">
        <f t="shared" ref="AA6:AA30" si="12">Y6*Z6/10000</f>
        <v>0.35205248889863955</v>
      </c>
      <c r="AB6" s="6">
        <f t="shared" ref="AB6:AB48" si="13">(AA6-$H$69)/$H$70</f>
        <v>0.40122096071100682</v>
      </c>
      <c r="AC6" s="225">
        <f t="shared" ref="AC6:AC30" si="14">X6*0.8+AB6*0.2</f>
        <v>0.55654941302573557</v>
      </c>
      <c r="AD6" s="5">
        <f>'a20 (2)'!F5</f>
        <v>11.6</v>
      </c>
      <c r="AE6" s="5">
        <f t="shared" ref="AE6:AE48" si="15">($E$68-AD6)/$E$70</f>
        <v>0.5150602409638555</v>
      </c>
      <c r="AF6" s="5">
        <f>'a19'!P7</f>
        <v>124.16996770076975</v>
      </c>
      <c r="AG6" s="5">
        <f>'a23'!F4</f>
        <v>38.325570619828966</v>
      </c>
      <c r="AH6" s="5">
        <f t="shared" ref="AH6:AH30" si="16">AF6*AG6/10000</f>
        <v>0.47588848659777322</v>
      </c>
      <c r="AI6" s="6">
        <f t="shared" ref="AI6:AI48" si="17">(AH6-$H$69)/$H$70</f>
        <v>0.55932220832886559</v>
      </c>
      <c r="AJ6" s="225">
        <f t="shared" ref="AJ6:AJ30" si="18">AE6*0.8+AI6*0.2</f>
        <v>0.52391263443685754</v>
      </c>
      <c r="AK6" s="5">
        <f>'a20 (2)'!G5</f>
        <v>10.5</v>
      </c>
      <c r="AL6" s="5">
        <f t="shared" ref="AL6:AL48" si="19">($E$68-AK6)/$E$70</f>
        <v>0.57028112449799195</v>
      </c>
      <c r="AM6" s="5">
        <f>'a19'!S7</f>
        <v>79.303422082509343</v>
      </c>
      <c r="AN6" s="5">
        <f>'a23'!G4</f>
        <v>34.722969738411201</v>
      </c>
      <c r="AO6" s="5">
        <f t="shared" ref="AO6:AO30" si="20">AM6*AN6/10000</f>
        <v>0.27536503251234223</v>
      </c>
      <c r="AP6" s="6">
        <f t="shared" ref="AP6:AP48" si="21">(AO6-$H$69)/$H$70</f>
        <v>0.30331419081708155</v>
      </c>
      <c r="AQ6" s="225">
        <f t="shared" ref="AQ6:AQ30" si="22">AL6*0.8+AP6*0.2</f>
        <v>0.51688773776180985</v>
      </c>
      <c r="AR6" s="5">
        <f>'a20 (2)'!H5</f>
        <v>6.6</v>
      </c>
      <c r="AS6" s="5">
        <f t="shared" ref="AS6:AS48" si="23">($E$68-AR6)/$E$70</f>
        <v>0.76606425702811254</v>
      </c>
      <c r="AT6" s="5">
        <f>'a19'!V7</f>
        <v>54.722134001347051</v>
      </c>
      <c r="AU6" s="5">
        <f>'a23'!H4</f>
        <v>35.909709086172178</v>
      </c>
      <c r="AV6" s="5">
        <f t="shared" ref="AV6:AV30" si="24">AT6*AU6/10000</f>
        <v>0.19650559125629036</v>
      </c>
      <c r="AW6" s="6">
        <f t="shared" ref="AW6:AW48" si="25">(AV6-$H$69)/$H$70</f>
        <v>0.20263445083291165</v>
      </c>
      <c r="AX6" s="225">
        <f t="shared" ref="AX6:AX30" si="26">AS6*0.8+AW6*0.2</f>
        <v>0.65337829578907236</v>
      </c>
      <c r="AY6" s="5">
        <f>'a20 (2)'!I5</f>
        <v>6</v>
      </c>
      <c r="AZ6" s="5">
        <f t="shared" ref="AZ6:AZ48" si="27">($E$68-AY6)/$E$70</f>
        <v>0.79618473895582331</v>
      </c>
      <c r="BA6" s="5">
        <f>'a19'!Y7</f>
        <v>61.748121787267714</v>
      </c>
      <c r="BB6" s="5">
        <f>'a23'!I4</f>
        <v>39.489695413609347</v>
      </c>
      <c r="BC6" s="5">
        <f t="shared" ref="BC6:BC30" si="28">BA6*BB6/10000</f>
        <v>0.24384145217416572</v>
      </c>
      <c r="BD6" s="6">
        <f t="shared" ref="BD6:BD48" si="29">(BC6-$H$69)/$H$70</f>
        <v>0.26306807923847414</v>
      </c>
      <c r="BE6" s="225">
        <f t="shared" ref="BE6:BE30" si="30">AZ6*0.8+BD6*0.2</f>
        <v>0.68956140701235358</v>
      </c>
      <c r="BF6" s="5">
        <f>'a20 (2)'!J5</f>
        <v>4.5</v>
      </c>
      <c r="BG6" s="5">
        <f t="shared" ref="BG6:BG48" si="31">($E$68-BF6)/$E$70</f>
        <v>0.87148594377510047</v>
      </c>
      <c r="BH6" s="5">
        <f>'a19'!AB7</f>
        <v>58.353479508395274</v>
      </c>
      <c r="BI6" s="5">
        <f>'a23'!J4</f>
        <v>37.618851717502153</v>
      </c>
      <c r="BJ6" s="5">
        <f t="shared" ref="BJ6:BJ30" si="32">BH6*BI6/10000</f>
        <v>0.2195190892826622</v>
      </c>
      <c r="BK6" s="6">
        <f t="shared" ref="BK6:BK48" si="33">(BJ6-$H$69)/$H$70</f>
        <v>0.23201575205083669</v>
      </c>
      <c r="BL6" s="225">
        <f t="shared" ref="BL6:BL30" si="34">BG6*0.8+BK6*0.2</f>
        <v>0.74359190543024767</v>
      </c>
      <c r="BM6" s="5">
        <f>'a20 (2)'!K5</f>
        <v>3.9</v>
      </c>
      <c r="BN6" s="5">
        <f t="shared" ref="BN6:BN48" si="35">($E$68-BM6)/$E$70</f>
        <v>0.90160642570281135</v>
      </c>
      <c r="BO6" s="5">
        <f>'a19'!AE7</f>
        <v>37.700558445639842</v>
      </c>
      <c r="BP6" s="5">
        <f>'a23'!K4</f>
        <v>36.839332208766216</v>
      </c>
      <c r="BQ6" s="5">
        <f t="shared" ref="BQ6:BQ30" si="36">BO6*BP6/10000</f>
        <v>0.13888633970349332</v>
      </c>
      <c r="BR6" s="6">
        <f t="shared" ref="BR6:BR48" si="37">(BQ6-$H$69)/$H$70</f>
        <v>0.12907203177414239</v>
      </c>
      <c r="BS6" s="225">
        <f t="shared" ref="BS6:BS30" si="38">BN6*0.8+BR6*0.2</f>
        <v>0.74709954691707758</v>
      </c>
      <c r="BT6" s="5">
        <f>'a20 (2)'!L5</f>
        <v>6.8</v>
      </c>
      <c r="BU6" s="5">
        <f t="shared" ref="BU6:BU48" si="39">($E$68-BT6)/$E$70</f>
        <v>0.75602409638554213</v>
      </c>
      <c r="BV6" s="5">
        <f>'a19'!AH7</f>
        <v>59.261167076830695</v>
      </c>
      <c r="BW6" s="5">
        <f>'a23'!L4</f>
        <v>33.730337251974639</v>
      </c>
      <c r="BX6" s="5">
        <f t="shared" ref="BX6:BX30" si="40">BV6*BW6/10000</f>
        <v>0.19988991514471155</v>
      </c>
      <c r="BY6" s="6">
        <f t="shared" ref="BY6:BY48" si="41">(BX6-$H$69)/$H$70</f>
        <v>0.20695521247769838</v>
      </c>
      <c r="BZ6" s="225">
        <f t="shared" ref="BZ6:BZ30" si="42">BU6*0.8+BY6*0.2</f>
        <v>0.64621031960397346</v>
      </c>
    </row>
    <row r="7" spans="1:78" x14ac:dyDescent="0.2">
      <c r="A7" s="1">
        <v>1982</v>
      </c>
      <c r="B7" s="5">
        <f>'a20 (2)'!B6</f>
        <v>11</v>
      </c>
      <c r="C7" s="5">
        <f t="shared" si="0"/>
        <v>0.54518072289156627</v>
      </c>
      <c r="D7" s="5">
        <f>'a19'!D8</f>
        <v>81.143654684650926</v>
      </c>
      <c r="E7" s="5">
        <f>'a23'!B5</f>
        <v>38.210162683136822</v>
      </c>
      <c r="F7" s="5">
        <f>D7*E7/10000</f>
        <v>0.31005122462047896</v>
      </c>
      <c r="G7" s="6">
        <f t="shared" si="2"/>
        <v>0.34759800448435346</v>
      </c>
      <c r="H7" s="225">
        <f t="shared" ref="H7:H30" si="43">C7*0.8+G7*0.2</f>
        <v>0.50566417921012374</v>
      </c>
      <c r="I7" s="5">
        <f>'a20 (2)'!C6</f>
        <v>16.2</v>
      </c>
      <c r="J7" s="5">
        <f t="shared" si="3"/>
        <v>0.28413654618473899</v>
      </c>
      <c r="K7" s="5">
        <f>'a19'!G8</f>
        <v>139.28759434181129</v>
      </c>
      <c r="L7" s="5">
        <f>'a23'!C5</f>
        <v>35.167198934240076</v>
      </c>
      <c r="M7" s="5">
        <f t="shared" si="4"/>
        <v>0.48983545392902095</v>
      </c>
      <c r="N7" s="6">
        <f t="shared" si="5"/>
        <v>0.57712828230190394</v>
      </c>
      <c r="O7" s="225">
        <f t="shared" si="6"/>
        <v>0.34273489340817198</v>
      </c>
      <c r="P7" s="5">
        <f>'a20 (2)'!D6</f>
        <v>12.6</v>
      </c>
      <c r="Q7" s="5">
        <f t="shared" si="7"/>
        <v>0.46485943775100402</v>
      </c>
      <c r="R7" s="5">
        <f>'a19'!J8</f>
        <v>133.01291957897729</v>
      </c>
      <c r="S7" s="5">
        <f>'a23'!D5</f>
        <v>42.527504922902956</v>
      </c>
      <c r="T7" s="5">
        <f t="shared" si="8"/>
        <v>0.56567075922046517</v>
      </c>
      <c r="U7" s="6">
        <f t="shared" si="9"/>
        <v>0.67394711206728497</v>
      </c>
      <c r="V7" s="225">
        <f t="shared" si="10"/>
        <v>0.50667697261426026</v>
      </c>
      <c r="W7" s="5">
        <f>'a20 (2)'!E6</f>
        <v>12.8</v>
      </c>
      <c r="X7" s="5">
        <f t="shared" si="11"/>
        <v>0.45481927710843373</v>
      </c>
      <c r="Y7" s="5">
        <f>'a19'!M8</f>
        <v>100.16441160017128</v>
      </c>
      <c r="Z7" s="5">
        <f>'a23'!E5</f>
        <v>37.094887956117454</v>
      </c>
      <c r="AA7" s="5">
        <f t="shared" si="12"/>
        <v>0.37155876254987846</v>
      </c>
      <c r="AB7" s="6">
        <f t="shared" si="13"/>
        <v>0.42612459340211578</v>
      </c>
      <c r="AC7" s="225">
        <f t="shared" si="14"/>
        <v>0.44908034036717015</v>
      </c>
      <c r="AD7" s="5">
        <f>'a20 (2)'!F6</f>
        <v>14</v>
      </c>
      <c r="AE7" s="5">
        <f t="shared" si="15"/>
        <v>0.39457831325301207</v>
      </c>
      <c r="AF7" s="5">
        <f>'a19'!P8</f>
        <v>127.43770625608285</v>
      </c>
      <c r="AG7" s="5">
        <f>'a23'!F5</f>
        <v>38.377107662911293</v>
      </c>
      <c r="AH7" s="5">
        <f t="shared" si="16"/>
        <v>0.48906905733041556</v>
      </c>
      <c r="AI7" s="6">
        <f t="shared" si="17"/>
        <v>0.57614982482055044</v>
      </c>
      <c r="AJ7" s="225">
        <f t="shared" si="18"/>
        <v>0.43089261556651975</v>
      </c>
      <c r="AK7" s="5">
        <f>'a20 (2)'!G6</f>
        <v>14</v>
      </c>
      <c r="AL7" s="5">
        <f t="shared" si="19"/>
        <v>0.39457831325301207</v>
      </c>
      <c r="AM7" s="5">
        <f>'a19'!S8</f>
        <v>89.926139849094255</v>
      </c>
      <c r="AN7" s="5">
        <f>'a23'!G5</f>
        <v>34.654370982141529</v>
      </c>
      <c r="AO7" s="5">
        <f t="shared" si="20"/>
        <v>0.31163338113224531</v>
      </c>
      <c r="AP7" s="6">
        <f t="shared" si="21"/>
        <v>0.34961794152273151</v>
      </c>
      <c r="AQ7" s="225">
        <f t="shared" si="22"/>
        <v>0.38558623890695598</v>
      </c>
      <c r="AR7" s="5">
        <f>'a20 (2)'!H6</f>
        <v>9.8000000000000007</v>
      </c>
      <c r="AS7" s="5">
        <f t="shared" si="23"/>
        <v>0.60542168674698793</v>
      </c>
      <c r="AT7" s="5">
        <f>'a19'!V8</f>
        <v>65.938507928311466</v>
      </c>
      <c r="AU7" s="5">
        <f>'a23'!H5</f>
        <v>36.453844931564475</v>
      </c>
      <c r="AV7" s="5">
        <f t="shared" si="24"/>
        <v>0.24037121430374009</v>
      </c>
      <c r="AW7" s="6">
        <f t="shared" si="25"/>
        <v>0.25863763133125084</v>
      </c>
      <c r="AX7" s="225">
        <f t="shared" si="26"/>
        <v>0.53606487566384053</v>
      </c>
      <c r="AY7" s="5">
        <f>'a20 (2)'!I6</f>
        <v>8.5</v>
      </c>
      <c r="AZ7" s="5">
        <f t="shared" si="27"/>
        <v>0.67068273092369479</v>
      </c>
      <c r="BA7" s="5">
        <f>'a19'!Y8</f>
        <v>76.579934300574891</v>
      </c>
      <c r="BB7" s="5">
        <f>'a23'!I5</f>
        <v>39.601063602571962</v>
      </c>
      <c r="BC7" s="5">
        <f t="shared" si="28"/>
        <v>0.30326468489178482</v>
      </c>
      <c r="BD7" s="6">
        <f t="shared" si="29"/>
        <v>0.33893363856450576</v>
      </c>
      <c r="BE7" s="225">
        <f t="shared" si="30"/>
        <v>0.60433291245185705</v>
      </c>
      <c r="BF7" s="5">
        <f>'a20 (2)'!J6</f>
        <v>6.3</v>
      </c>
      <c r="BG7" s="5">
        <f t="shared" si="31"/>
        <v>0.78112449799196793</v>
      </c>
      <c r="BH7" s="5">
        <f>'a19'!AB8</f>
        <v>74.258462160508302</v>
      </c>
      <c r="BI7" s="5">
        <f>'a23'!J5</f>
        <v>37.672922746056237</v>
      </c>
      <c r="BJ7" s="5">
        <f t="shared" si="32"/>
        <v>0.27975333082137693</v>
      </c>
      <c r="BK7" s="6">
        <f t="shared" si="33"/>
        <v>0.30891672522120001</v>
      </c>
      <c r="BL7" s="225">
        <f t="shared" si="34"/>
        <v>0.68668294343781433</v>
      </c>
      <c r="BM7" s="5">
        <f>'a20 (2)'!K6</f>
        <v>7.7</v>
      </c>
      <c r="BN7" s="5">
        <f t="shared" si="35"/>
        <v>0.71084337349397597</v>
      </c>
      <c r="BO7" s="5">
        <f>'a19'!AE8</f>
        <v>63.619394667378828</v>
      </c>
      <c r="BP7" s="5">
        <f>'a23'!K5</f>
        <v>36.412506815149094</v>
      </c>
      <c r="BQ7" s="5">
        <f t="shared" si="36"/>
        <v>0.23165416419015913</v>
      </c>
      <c r="BR7" s="6">
        <f t="shared" si="37"/>
        <v>0.24750858546324001</v>
      </c>
      <c r="BS7" s="225">
        <f t="shared" si="38"/>
        <v>0.6181764158878289</v>
      </c>
      <c r="BT7" s="5">
        <f>'a20 (2)'!L6</f>
        <v>12.1</v>
      </c>
      <c r="BU7" s="5">
        <f t="shared" si="39"/>
        <v>0.48995983935742976</v>
      </c>
      <c r="BV7" s="5">
        <f>'a19'!AH8</f>
        <v>77.155267929502955</v>
      </c>
      <c r="BW7" s="5">
        <f>'a23'!L5</f>
        <v>33.870103954563533</v>
      </c>
      <c r="BX7" s="5">
        <f t="shared" si="40"/>
        <v>0.26132569454144666</v>
      </c>
      <c r="BY7" s="6">
        <f t="shared" si="41"/>
        <v>0.2853901873756905</v>
      </c>
      <c r="BZ7" s="225">
        <f t="shared" si="42"/>
        <v>0.44904590896108193</v>
      </c>
    </row>
    <row r="8" spans="1:78" x14ac:dyDescent="0.2">
      <c r="A8" s="1">
        <v>1983</v>
      </c>
      <c r="B8" s="5">
        <f>'a20 (2)'!B7</f>
        <v>12</v>
      </c>
      <c r="C8" s="5">
        <f t="shared" si="0"/>
        <v>0.49497991967871485</v>
      </c>
      <c r="D8" s="5">
        <f>'a19'!D9</f>
        <v>79.414608541799296</v>
      </c>
      <c r="E8" s="5">
        <f>'a23'!B6</f>
        <v>38.69400629184112</v>
      </c>
      <c r="F8" s="5">
        <f>D8*E8/10000</f>
        <v>0.30728693625804815</v>
      </c>
      <c r="G8" s="6">
        <f t="shared" si="2"/>
        <v>0.34406884134119659</v>
      </c>
      <c r="H8" s="225">
        <f t="shared" si="43"/>
        <v>0.46479770401121123</v>
      </c>
      <c r="I8" s="5">
        <f>'a20 (2)'!C7</f>
        <v>18.100000000000001</v>
      </c>
      <c r="J8" s="5">
        <f t="shared" si="3"/>
        <v>0.18875502008032119</v>
      </c>
      <c r="K8" s="5">
        <f>'a19'!G9</f>
        <v>133.12444049800641</v>
      </c>
      <c r="L8" s="5">
        <f>'a23'!C6</f>
        <v>37.105396733071785</v>
      </c>
      <c r="M8" s="5">
        <f t="shared" si="4"/>
        <v>0.49396351795467364</v>
      </c>
      <c r="N8" s="6">
        <f t="shared" si="5"/>
        <v>0.58239857595502853</v>
      </c>
      <c r="O8" s="225">
        <f t="shared" si="6"/>
        <v>0.26748373125526265</v>
      </c>
      <c r="P8" s="5">
        <f>'a20 (2)'!D7</f>
        <v>12.2</v>
      </c>
      <c r="Q8" s="5">
        <f t="shared" si="7"/>
        <v>0.48493975903614461</v>
      </c>
      <c r="R8" s="5">
        <f>'a19'!J9</f>
        <v>141.96781504408415</v>
      </c>
      <c r="S8" s="5">
        <f>'a23'!D6</f>
        <v>39.987323390168918</v>
      </c>
      <c r="T8" s="5">
        <f t="shared" si="8"/>
        <v>0.56769129311634803</v>
      </c>
      <c r="U8" s="6">
        <f t="shared" si="9"/>
        <v>0.67652672490788535</v>
      </c>
      <c r="V8" s="225">
        <f t="shared" si="10"/>
        <v>0.52325715221049274</v>
      </c>
      <c r="W8" s="5">
        <f>'a20 (2)'!E7</f>
        <v>13.4</v>
      </c>
      <c r="X8" s="5">
        <f t="shared" si="11"/>
        <v>0.4246987951807229</v>
      </c>
      <c r="Y8" s="5">
        <f>'a19'!M9</f>
        <v>96.261458796710244</v>
      </c>
      <c r="Z8" s="5">
        <f>'a23'!E6</f>
        <v>38.434156602177552</v>
      </c>
      <c r="AA8" s="5">
        <f t="shared" si="12"/>
        <v>0.36997279821468232</v>
      </c>
      <c r="AB8" s="6">
        <f t="shared" si="13"/>
        <v>0.42409979492081201</v>
      </c>
      <c r="AC8" s="225">
        <f t="shared" si="14"/>
        <v>0.42457899512874075</v>
      </c>
      <c r="AD8" s="5">
        <f>'a20 (2)'!F7</f>
        <v>14.9</v>
      </c>
      <c r="AE8" s="5">
        <f t="shared" si="15"/>
        <v>0.34939759036144574</v>
      </c>
      <c r="AF8" s="5">
        <f>'a19'!P9</f>
        <v>124.32900921783059</v>
      </c>
      <c r="AG8" s="5">
        <f>'a23'!F6</f>
        <v>40.721607340943116</v>
      </c>
      <c r="AH8" s="5">
        <f t="shared" si="16"/>
        <v>0.50628770944569945</v>
      </c>
      <c r="AI8" s="6">
        <f t="shared" si="17"/>
        <v>0.59813285424902252</v>
      </c>
      <c r="AJ8" s="225">
        <f t="shared" si="18"/>
        <v>0.39914464313896109</v>
      </c>
      <c r="AK8" s="5">
        <f>'a20 (2)'!G7</f>
        <v>14.2</v>
      </c>
      <c r="AL8" s="5">
        <f t="shared" si="19"/>
        <v>0.38453815261044183</v>
      </c>
      <c r="AM8" s="5">
        <f>'a19'!S9</f>
        <v>84.197031477986698</v>
      </c>
      <c r="AN8" s="5">
        <f>'a23'!G6</f>
        <v>37.622657432328779</v>
      </c>
      <c r="AO8" s="5">
        <f t="shared" si="20"/>
        <v>0.31677160721152964</v>
      </c>
      <c r="AP8" s="6">
        <f t="shared" si="21"/>
        <v>0.35617790767773549</v>
      </c>
      <c r="AQ8" s="225">
        <f t="shared" si="22"/>
        <v>0.37886610362390061</v>
      </c>
      <c r="AR8" s="5">
        <f>'a20 (2)'!H7</f>
        <v>10.4</v>
      </c>
      <c r="AS8" s="5">
        <f t="shared" si="23"/>
        <v>0.57530120481927716</v>
      </c>
      <c r="AT8" s="5">
        <f>'a19'!V9</f>
        <v>67.310790313908768</v>
      </c>
      <c r="AU8" s="5">
        <f>'a23'!H6</f>
        <v>39.493846239666148</v>
      </c>
      <c r="AV8" s="5">
        <f t="shared" si="24"/>
        <v>0.2658362002927922</v>
      </c>
      <c r="AW8" s="6">
        <f t="shared" si="25"/>
        <v>0.29114874385300671</v>
      </c>
      <c r="AX8" s="225">
        <f t="shared" si="26"/>
        <v>0.51847071262602307</v>
      </c>
      <c r="AY8" s="5">
        <f>'a20 (2)'!I7</f>
        <v>9.5</v>
      </c>
      <c r="AZ8" s="5">
        <f t="shared" si="27"/>
        <v>0.62048192771084343</v>
      </c>
      <c r="BA8" s="5">
        <f>'a19'!Y9</f>
        <v>77.857502663603228</v>
      </c>
      <c r="BB8" s="5">
        <f>'a23'!I6</f>
        <v>40.487578327400158</v>
      </c>
      <c r="BC8" s="5">
        <f t="shared" si="28"/>
        <v>0.31522617374684025</v>
      </c>
      <c r="BD8" s="6">
        <f t="shared" si="29"/>
        <v>0.35420485490295667</v>
      </c>
      <c r="BE8" s="225">
        <f t="shared" si="30"/>
        <v>0.56722651314926609</v>
      </c>
      <c r="BF8" s="5">
        <f>'a20 (2)'!J7</f>
        <v>7.7</v>
      </c>
      <c r="BG8" s="5">
        <f t="shared" si="31"/>
        <v>0.71084337349397597</v>
      </c>
      <c r="BH8" s="5">
        <f>'a19'!AB9</f>
        <v>70.759839969786952</v>
      </c>
      <c r="BI8" s="5">
        <f>'a23'!J6</f>
        <v>41.114961607252035</v>
      </c>
      <c r="BJ8" s="5">
        <f t="shared" si="32"/>
        <v>0.29092881036930884</v>
      </c>
      <c r="BK8" s="6">
        <f t="shared" si="33"/>
        <v>0.32318444456035833</v>
      </c>
      <c r="BL8" s="225">
        <f t="shared" si="34"/>
        <v>0.63331158770725249</v>
      </c>
      <c r="BM8" s="5">
        <f>'a20 (2)'!K7</f>
        <v>11</v>
      </c>
      <c r="BN8" s="5">
        <f t="shared" si="35"/>
        <v>0.54518072289156627</v>
      </c>
      <c r="BO8" s="5">
        <f>'a19'!AE9</f>
        <v>76.889157665831519</v>
      </c>
      <c r="BP8" s="5">
        <f>'a23'!K6</f>
        <v>40.660680179204853</v>
      </c>
      <c r="BQ8" s="5">
        <f t="shared" si="36"/>
        <v>0.31263654490988324</v>
      </c>
      <c r="BR8" s="6">
        <f t="shared" si="37"/>
        <v>0.35089867933529334</v>
      </c>
      <c r="BS8" s="225">
        <f t="shared" si="38"/>
        <v>0.50632431418031176</v>
      </c>
      <c r="BT8" s="5">
        <f>'a20 (2)'!L7</f>
        <v>13.9</v>
      </c>
      <c r="BU8" s="5">
        <f t="shared" si="39"/>
        <v>0.39959839357429716</v>
      </c>
      <c r="BV8" s="5">
        <f>'a19'!AH9</f>
        <v>73.565423050104386</v>
      </c>
      <c r="BW8" s="5">
        <f>'a23'!L6</f>
        <v>37.598258763248239</v>
      </c>
      <c r="BX8" s="5">
        <f t="shared" si="40"/>
        <v>0.27659318118656512</v>
      </c>
      <c r="BY8" s="6">
        <f t="shared" si="41"/>
        <v>0.30488216653708672</v>
      </c>
      <c r="BZ8" s="225">
        <f t="shared" si="42"/>
        <v>0.38065514816685514</v>
      </c>
    </row>
    <row r="9" spans="1:78" x14ac:dyDescent="0.2">
      <c r="A9" s="1">
        <v>1984</v>
      </c>
      <c r="B9" s="5">
        <f>'a20 (2)'!B8</f>
        <v>11.3</v>
      </c>
      <c r="C9" s="5">
        <f t="shared" si="0"/>
        <v>0.53012048192771077</v>
      </c>
      <c r="D9" s="5">
        <f>'a19'!D10</f>
        <v>78.776249585107252</v>
      </c>
      <c r="E9" s="5">
        <f>'a23'!B7</f>
        <v>38.646493878679784</v>
      </c>
      <c r="F9" s="5">
        <f t="shared" si="1"/>
        <v>0.30444258473761981</v>
      </c>
      <c r="G9" s="6">
        <f t="shared" si="2"/>
        <v>0.34043746167455047</v>
      </c>
      <c r="H9" s="225">
        <f t="shared" si="43"/>
        <v>0.49218387787707873</v>
      </c>
      <c r="I9" s="5">
        <f>'a20 (2)'!C8</f>
        <v>20.100000000000001</v>
      </c>
      <c r="J9" s="5">
        <f t="shared" si="3"/>
        <v>8.8353413654618379E-2</v>
      </c>
      <c r="K9" s="5">
        <f>'a19'!G10</f>
        <v>124.77096260374788</v>
      </c>
      <c r="L9" s="5">
        <f>'a23'!C7</f>
        <v>36.308875002330637</v>
      </c>
      <c r="M9" s="5">
        <f t="shared" si="4"/>
        <v>0.45302932850999522</v>
      </c>
      <c r="N9" s="6">
        <f t="shared" si="5"/>
        <v>0.53013795269786457</v>
      </c>
      <c r="O9" s="225">
        <f t="shared" si="6"/>
        <v>0.17671032146326762</v>
      </c>
      <c r="P9" s="5">
        <f>'a20 (2)'!D8</f>
        <v>12.5</v>
      </c>
      <c r="Q9" s="5">
        <f t="shared" si="7"/>
        <v>0.46987951807228917</v>
      </c>
      <c r="R9" s="5">
        <f>'a19'!J10</f>
        <v>155.9395069888279</v>
      </c>
      <c r="S9" s="5">
        <f>'a23'!D7</f>
        <v>41.06180336951855</v>
      </c>
      <c r="T9" s="5">
        <f t="shared" si="8"/>
        <v>0.6403157373514915</v>
      </c>
      <c r="U9" s="6">
        <f t="shared" si="9"/>
        <v>0.76924625278721803</v>
      </c>
      <c r="V9" s="225">
        <f t="shared" si="10"/>
        <v>0.52975286501527497</v>
      </c>
      <c r="W9" s="5">
        <f>'a20 (2)'!E8</f>
        <v>13</v>
      </c>
      <c r="X9" s="5">
        <f t="shared" si="11"/>
        <v>0.44477911646586349</v>
      </c>
      <c r="Y9" s="5">
        <f>'a19'!M10</f>
        <v>95.328189960634944</v>
      </c>
      <c r="Z9" s="5">
        <f>'a23'!E7</f>
        <v>38.011143386421004</v>
      </c>
      <c r="AA9" s="5">
        <f t="shared" si="12"/>
        <v>0.3623533497361674</v>
      </c>
      <c r="AB9" s="6">
        <f t="shared" si="13"/>
        <v>0.41437205554780715</v>
      </c>
      <c r="AC9" s="225">
        <f t="shared" si="14"/>
        <v>0.43869770428225224</v>
      </c>
      <c r="AD9" s="5">
        <f>'a20 (2)'!F8</f>
        <v>14.6</v>
      </c>
      <c r="AE9" s="5">
        <f t="shared" si="15"/>
        <v>0.36445783132530124</v>
      </c>
      <c r="AF9" s="5">
        <f>'a19'!P10</f>
        <v>132.11252310490073</v>
      </c>
      <c r="AG9" s="5">
        <f>'a23'!F7</f>
        <v>40.604434018704183</v>
      </c>
      <c r="AH9" s="5">
        <f t="shared" si="16"/>
        <v>0.5364354227457474</v>
      </c>
      <c r="AI9" s="6">
        <f t="shared" si="17"/>
        <v>0.63662239827598077</v>
      </c>
      <c r="AJ9" s="225">
        <f t="shared" si="18"/>
        <v>0.41889074471543719</v>
      </c>
      <c r="AK9" s="5">
        <f>'a20 (2)'!G8</f>
        <v>13.1</v>
      </c>
      <c r="AL9" s="5">
        <f t="shared" si="19"/>
        <v>0.43975903614457834</v>
      </c>
      <c r="AM9" s="5">
        <f>'a19'!S10</f>
        <v>86.124158745569986</v>
      </c>
      <c r="AN9" s="5">
        <f>'a23'!G7</f>
        <v>37.745636516150306</v>
      </c>
      <c r="AO9" s="5">
        <f t="shared" si="20"/>
        <v>0.3250811191269512</v>
      </c>
      <c r="AP9" s="6">
        <f t="shared" si="21"/>
        <v>0.36678665008973937</v>
      </c>
      <c r="AQ9" s="225">
        <f t="shared" si="22"/>
        <v>0.42516455893361055</v>
      </c>
      <c r="AR9" s="5">
        <f>'a20 (2)'!H8</f>
        <v>9</v>
      </c>
      <c r="AS9" s="5">
        <f t="shared" si="23"/>
        <v>0.64558232931726911</v>
      </c>
      <c r="AT9" s="5">
        <f>'a19'!V10</f>
        <v>65.354159407256716</v>
      </c>
      <c r="AU9" s="5">
        <f>'a23'!H7</f>
        <v>38.845552477310768</v>
      </c>
      <c r="AV9" s="5">
        <f t="shared" si="24"/>
        <v>0.25387184288651238</v>
      </c>
      <c r="AW9" s="6">
        <f t="shared" si="25"/>
        <v>0.27587386523916047</v>
      </c>
      <c r="AX9" s="225">
        <f t="shared" si="26"/>
        <v>0.57164063650164743</v>
      </c>
      <c r="AY9" s="5">
        <f>'a20 (2)'!I8</f>
        <v>8.6</v>
      </c>
      <c r="AZ9" s="5">
        <f t="shared" si="27"/>
        <v>0.6656626506024097</v>
      </c>
      <c r="BA9" s="5">
        <f>'a19'!Y10</f>
        <v>78.703720767666525</v>
      </c>
      <c r="BB9" s="5">
        <f>'a23'!I7</f>
        <v>39.933358180554826</v>
      </c>
      <c r="BC9" s="5">
        <f t="shared" si="28"/>
        <v>0.31429038715575991</v>
      </c>
      <c r="BD9" s="6">
        <f t="shared" si="29"/>
        <v>0.3530101374516279</v>
      </c>
      <c r="BE9" s="225">
        <f t="shared" si="30"/>
        <v>0.60313214797225345</v>
      </c>
      <c r="BF9" s="5">
        <f>'a20 (2)'!J8</f>
        <v>8.1</v>
      </c>
      <c r="BG9" s="5">
        <f t="shared" si="31"/>
        <v>0.69076305220883538</v>
      </c>
      <c r="BH9" s="5">
        <f>'a19'!AB10</f>
        <v>70.699582153402687</v>
      </c>
      <c r="BI9" s="5">
        <f>'a23'!J7</f>
        <v>40.989947843379923</v>
      </c>
      <c r="BJ9" s="5">
        <f t="shared" si="32"/>
        <v>0.289797218501673</v>
      </c>
      <c r="BK9" s="6">
        <f t="shared" si="33"/>
        <v>0.32173974278226869</v>
      </c>
      <c r="BL9" s="225">
        <f t="shared" si="34"/>
        <v>0.61695839032352207</v>
      </c>
      <c r="BM9" s="5">
        <f>'a20 (2)'!K8</f>
        <v>11.3</v>
      </c>
      <c r="BN9" s="5">
        <f t="shared" si="35"/>
        <v>0.53012048192771077</v>
      </c>
      <c r="BO9" s="5">
        <f>'a19'!AE10</f>
        <v>72.787111225145253</v>
      </c>
      <c r="BP9" s="5">
        <f>'a23'!K7</f>
        <v>41.042517220153343</v>
      </c>
      <c r="BQ9" s="5">
        <f t="shared" si="36"/>
        <v>0.29873662658632405</v>
      </c>
      <c r="BR9" s="6">
        <f t="shared" si="37"/>
        <v>0.33315267276553789</v>
      </c>
      <c r="BS9" s="225">
        <f t="shared" si="38"/>
        <v>0.49072692009527624</v>
      </c>
      <c r="BT9" s="5">
        <f>'a20 (2)'!L8</f>
        <v>15</v>
      </c>
      <c r="BU9" s="5">
        <f t="shared" si="39"/>
        <v>0.34437751004016065</v>
      </c>
      <c r="BV9" s="5">
        <f>'a19'!AH10</f>
        <v>68.604723364785158</v>
      </c>
      <c r="BW9" s="5">
        <f>'a23'!L7</f>
        <v>38.473331419356747</v>
      </c>
      <c r="BX9" s="5">
        <f t="shared" si="40"/>
        <v>0.26394522589466668</v>
      </c>
      <c r="BY9" s="6">
        <f t="shared" si="41"/>
        <v>0.28873453944466149</v>
      </c>
      <c r="BZ9" s="225">
        <f t="shared" si="42"/>
        <v>0.33324891592106087</v>
      </c>
    </row>
    <row r="10" spans="1:78" x14ac:dyDescent="0.2">
      <c r="A10" s="1">
        <v>1985</v>
      </c>
      <c r="B10" s="5">
        <f>'a20 (2)'!B9</f>
        <v>10.5</v>
      </c>
      <c r="C10" s="5">
        <f t="shared" si="0"/>
        <v>0.57028112449799195</v>
      </c>
      <c r="D10" s="5">
        <f>'a19'!D11</f>
        <v>79.58543961122119</v>
      </c>
      <c r="E10" s="5">
        <f>'a23'!B8</f>
        <v>39.434583527107606</v>
      </c>
      <c r="F10" s="5">
        <f t="shared" si="1"/>
        <v>0.31384186658902802</v>
      </c>
      <c r="G10" s="6">
        <f t="shared" si="2"/>
        <v>0.35243751186213762</v>
      </c>
      <c r="H10" s="225">
        <f t="shared" si="43"/>
        <v>0.52671240197082114</v>
      </c>
      <c r="I10" s="5">
        <f>'a20 (2)'!C9</f>
        <v>20.2</v>
      </c>
      <c r="J10" s="5">
        <f t="shared" si="3"/>
        <v>8.3333333333333343E-2</v>
      </c>
      <c r="K10" s="5">
        <f>'a19'!G11</f>
        <v>128.78170982780622</v>
      </c>
      <c r="L10" s="5">
        <f>'a23'!C8</f>
        <v>37.377933189631541</v>
      </c>
      <c r="M10" s="5">
        <f t="shared" si="4"/>
        <v>0.4813594145990257</v>
      </c>
      <c r="N10" s="6">
        <f t="shared" si="5"/>
        <v>0.56630693456918679</v>
      </c>
      <c r="O10" s="225">
        <f t="shared" si="6"/>
        <v>0.17992805358050404</v>
      </c>
      <c r="P10" s="5">
        <f>'a20 (2)'!D9</f>
        <v>13.5</v>
      </c>
      <c r="Q10" s="5">
        <f t="shared" si="7"/>
        <v>0.41967871485943775</v>
      </c>
      <c r="R10" s="5">
        <f>'a19'!J11</f>
        <v>148.01726633311975</v>
      </c>
      <c r="S10" s="5">
        <f>'a23'!D8</f>
        <v>41.130724963670254</v>
      </c>
      <c r="T10" s="5">
        <f t="shared" si="8"/>
        <v>0.60880574714218771</v>
      </c>
      <c r="U10" s="6">
        <f t="shared" si="9"/>
        <v>0.72901749170741537</v>
      </c>
      <c r="V10" s="225">
        <f t="shared" si="10"/>
        <v>0.4815464702290333</v>
      </c>
      <c r="W10" s="5">
        <f>'a20 (2)'!E9</f>
        <v>13.4</v>
      </c>
      <c r="X10" s="5">
        <f t="shared" si="11"/>
        <v>0.4246987951807229</v>
      </c>
      <c r="Y10" s="5">
        <f>'a19'!M11</f>
        <v>93.201707521090938</v>
      </c>
      <c r="Z10" s="5">
        <f>'a23'!E8</f>
        <v>38.938882698801322</v>
      </c>
      <c r="AA10" s="5">
        <f t="shared" si="12"/>
        <v>0.36291703564917488</v>
      </c>
      <c r="AB10" s="6">
        <f t="shared" si="13"/>
        <v>0.41509171257619087</v>
      </c>
      <c r="AC10" s="225">
        <f t="shared" si="14"/>
        <v>0.42277737865981657</v>
      </c>
      <c r="AD10" s="5">
        <f>'a20 (2)'!F9</f>
        <v>15.2</v>
      </c>
      <c r="AE10" s="5">
        <f t="shared" si="15"/>
        <v>0.33433734939759041</v>
      </c>
      <c r="AF10" s="5">
        <f>'a19'!P11</f>
        <v>121.53890471890014</v>
      </c>
      <c r="AG10" s="5">
        <f>'a23'!F8</f>
        <v>41.513520140934077</v>
      </c>
      <c r="AH10" s="5">
        <f t="shared" si="16"/>
        <v>0.50455077689551286</v>
      </c>
      <c r="AI10" s="6">
        <f t="shared" si="17"/>
        <v>0.59591531485567306</v>
      </c>
      <c r="AJ10" s="225">
        <f t="shared" si="18"/>
        <v>0.38665294248920695</v>
      </c>
      <c r="AK10" s="5">
        <f>'a20 (2)'!G9</f>
        <v>12.2</v>
      </c>
      <c r="AL10" s="5">
        <f t="shared" si="19"/>
        <v>0.48493975903614461</v>
      </c>
      <c r="AM10" s="5">
        <f>'a19'!S11</f>
        <v>87.442177184127189</v>
      </c>
      <c r="AN10" s="5">
        <f>'a23'!G8</f>
        <v>39.498091300988072</v>
      </c>
      <c r="AO10" s="5">
        <f t="shared" si="20"/>
        <v>0.34537990979758321</v>
      </c>
      <c r="AP10" s="6">
        <f t="shared" si="21"/>
        <v>0.39270208816742785</v>
      </c>
      <c r="AQ10" s="225">
        <f t="shared" si="22"/>
        <v>0.46649222486240127</v>
      </c>
      <c r="AR10" s="5">
        <f>'a20 (2)'!H9</f>
        <v>7.9</v>
      </c>
      <c r="AS10" s="5">
        <f t="shared" si="23"/>
        <v>0.70080321285140568</v>
      </c>
      <c r="AT10" s="5">
        <f>'a19'!V11</f>
        <v>67.212936044835885</v>
      </c>
      <c r="AU10" s="5">
        <f>'a23'!H8</f>
        <v>39.392747291967538</v>
      </c>
      <c r="AV10" s="5">
        <f t="shared" si="24"/>
        <v>0.26477022043653958</v>
      </c>
      <c r="AW10" s="6">
        <f t="shared" si="25"/>
        <v>0.28978780883943733</v>
      </c>
      <c r="AX10" s="225">
        <f t="shared" si="26"/>
        <v>0.61860013204901199</v>
      </c>
      <c r="AY10" s="5">
        <f>'a20 (2)'!I9</f>
        <v>8.3000000000000007</v>
      </c>
      <c r="AZ10" s="5">
        <f t="shared" si="27"/>
        <v>0.68072289156626509</v>
      </c>
      <c r="BA10" s="5">
        <f>'a19'!Y11</f>
        <v>79.074822064056946</v>
      </c>
      <c r="BB10" s="5">
        <f>'a23'!I8</f>
        <v>41.87594326096638</v>
      </c>
      <c r="BC10" s="5">
        <f t="shared" si="28"/>
        <v>0.33113327621254612</v>
      </c>
      <c r="BD10" s="6">
        <f t="shared" si="29"/>
        <v>0.37451343070111337</v>
      </c>
      <c r="BE10" s="225">
        <f t="shared" si="30"/>
        <v>0.61948099939323475</v>
      </c>
      <c r="BF10" s="5">
        <f>'a20 (2)'!J9</f>
        <v>8.1</v>
      </c>
      <c r="BG10" s="5">
        <f t="shared" si="31"/>
        <v>0.69076305220883538</v>
      </c>
      <c r="BH10" s="5">
        <f>'a19'!AB11</f>
        <v>69.43420071583644</v>
      </c>
      <c r="BI10" s="5">
        <f>'a23'!J8</f>
        <v>41.488978571475016</v>
      </c>
      <c r="BJ10" s="5">
        <f t="shared" si="32"/>
        <v>0.28807540656268332</v>
      </c>
      <c r="BK10" s="6">
        <f t="shared" si="33"/>
        <v>0.31954150785239821</v>
      </c>
      <c r="BL10" s="225">
        <f t="shared" si="34"/>
        <v>0.61651874333754797</v>
      </c>
      <c r="BM10" s="5">
        <f>'a20 (2)'!K9</f>
        <v>9.8000000000000007</v>
      </c>
      <c r="BN10" s="5">
        <f t="shared" si="35"/>
        <v>0.60542168674698793</v>
      </c>
      <c r="BO10" s="5">
        <f>'a19'!AE11</f>
        <v>71.955720184166765</v>
      </c>
      <c r="BP10" s="5">
        <f>'a23'!K8</f>
        <v>41.015376432176431</v>
      </c>
      <c r="BQ10" s="5">
        <f t="shared" si="36"/>
        <v>0.29512909498019552</v>
      </c>
      <c r="BR10" s="6">
        <f t="shared" si="37"/>
        <v>0.32854694213513197</v>
      </c>
      <c r="BS10" s="225">
        <f t="shared" si="38"/>
        <v>0.55004673782461677</v>
      </c>
      <c r="BT10" s="5">
        <f>'a20 (2)'!L9</f>
        <v>14.3</v>
      </c>
      <c r="BU10" s="5">
        <f t="shared" si="39"/>
        <v>0.37951807228915657</v>
      </c>
      <c r="BV10" s="5">
        <f>'a19'!AH11</f>
        <v>66.018933116098779</v>
      </c>
      <c r="BW10" s="5">
        <f>'a23'!L8</f>
        <v>39.001336070108223</v>
      </c>
      <c r="BX10" s="5">
        <f t="shared" si="40"/>
        <v>0.25748265974509654</v>
      </c>
      <c r="BY10" s="6">
        <f t="shared" si="41"/>
        <v>0.28048379014684943</v>
      </c>
      <c r="BZ10" s="225">
        <f t="shared" si="42"/>
        <v>0.35971121586069521</v>
      </c>
    </row>
    <row r="11" spans="1:78" x14ac:dyDescent="0.2">
      <c r="A11" s="1">
        <v>1986</v>
      </c>
      <c r="B11" s="5">
        <f>'a20 (2)'!B10</f>
        <v>9.6</v>
      </c>
      <c r="C11" s="5">
        <f t="shared" si="0"/>
        <v>0.61546184738955823</v>
      </c>
      <c r="D11" s="5">
        <f>'a19'!D12</f>
        <v>81.520567007234675</v>
      </c>
      <c r="E11" s="5">
        <f>'a23'!B9</f>
        <v>40.473917504990645</v>
      </c>
      <c r="F11" s="5">
        <f t="shared" si="1"/>
        <v>0.3299456704010878</v>
      </c>
      <c r="G11" s="6">
        <f t="shared" si="2"/>
        <v>0.37299721599813213</v>
      </c>
      <c r="H11" s="225">
        <f t="shared" si="43"/>
        <v>0.56696892111127306</v>
      </c>
      <c r="I11" s="5">
        <f>'a20 (2)'!C10</f>
        <v>18.8</v>
      </c>
      <c r="J11" s="5">
        <f t="shared" si="3"/>
        <v>0.15361445783132524</v>
      </c>
      <c r="K11" s="5">
        <f>'a19'!G12</f>
        <v>141.70839237422368</v>
      </c>
      <c r="L11" s="5">
        <f>'a23'!C9</f>
        <v>38.32780059488968</v>
      </c>
      <c r="M11" s="5">
        <f t="shared" si="4"/>
        <v>0.54313710055416309</v>
      </c>
      <c r="N11" s="6">
        <f t="shared" si="5"/>
        <v>0.64517842109914769</v>
      </c>
      <c r="O11" s="225">
        <f t="shared" si="6"/>
        <v>0.25192725048488973</v>
      </c>
      <c r="P11" s="5">
        <f>'a20 (2)'!D10</f>
        <v>13</v>
      </c>
      <c r="Q11" s="5">
        <f t="shared" si="7"/>
        <v>0.44477911646586349</v>
      </c>
      <c r="R11" s="5">
        <f>'a19'!J12</f>
        <v>150.9794082583721</v>
      </c>
      <c r="S11" s="5">
        <f>'a23'!D9</f>
        <v>43.614915792778945</v>
      </c>
      <c r="T11" s="5">
        <f t="shared" si="8"/>
        <v>0.65849541776324927</v>
      </c>
      <c r="U11" s="6">
        <f t="shared" si="9"/>
        <v>0.79245622571751206</v>
      </c>
      <c r="V11" s="225">
        <f t="shared" si="10"/>
        <v>0.51431453831619323</v>
      </c>
      <c r="W11" s="5">
        <f>'a20 (2)'!E10</f>
        <v>13.3</v>
      </c>
      <c r="X11" s="5">
        <f t="shared" si="11"/>
        <v>0.42971887550200799</v>
      </c>
      <c r="Y11" s="5">
        <f>'a19'!M12</f>
        <v>90.828568994113482</v>
      </c>
      <c r="Z11" s="5">
        <f>'a23'!E9</f>
        <v>39.564426426711677</v>
      </c>
      <c r="AA11" s="5">
        <f t="shared" si="12"/>
        <v>0.35935802354111085</v>
      </c>
      <c r="AB11" s="6">
        <f t="shared" si="13"/>
        <v>0.41054792672210455</v>
      </c>
      <c r="AC11" s="225">
        <f t="shared" si="14"/>
        <v>0.42588468574602734</v>
      </c>
      <c r="AD11" s="5">
        <f>'a20 (2)'!F10</f>
        <v>14.4</v>
      </c>
      <c r="AE11" s="5">
        <f t="shared" si="15"/>
        <v>0.37449799196787148</v>
      </c>
      <c r="AF11" s="5">
        <f>'a19'!P12</f>
        <v>121.90632434145772</v>
      </c>
      <c r="AG11" s="5">
        <f>'a23'!F9</f>
        <v>41.789969241585936</v>
      </c>
      <c r="AH11" s="5">
        <f t="shared" si="16"/>
        <v>0.50944615445843178</v>
      </c>
      <c r="AI11" s="6">
        <f t="shared" si="17"/>
        <v>0.60216523664447585</v>
      </c>
      <c r="AJ11" s="225">
        <f t="shared" si="18"/>
        <v>0.42003144090319233</v>
      </c>
      <c r="AK11" s="5">
        <f>'a20 (2)'!G10</f>
        <v>11</v>
      </c>
      <c r="AL11" s="5">
        <f t="shared" si="19"/>
        <v>0.54518072289156627</v>
      </c>
      <c r="AM11" s="5">
        <f>'a19'!S12</f>
        <v>89.522376934608744</v>
      </c>
      <c r="AN11" s="5">
        <f>'a23'!G9</f>
        <v>40.542875177274482</v>
      </c>
      <c r="AO11" s="5">
        <f t="shared" si="20"/>
        <v>0.36294945536327589</v>
      </c>
      <c r="AP11" s="6">
        <f t="shared" si="21"/>
        <v>0.41513310278050963</v>
      </c>
      <c r="AQ11" s="225">
        <f t="shared" si="22"/>
        <v>0.51917119886935503</v>
      </c>
      <c r="AR11" s="5">
        <f>'a20 (2)'!H10</f>
        <v>7</v>
      </c>
      <c r="AS11" s="5">
        <f t="shared" si="23"/>
        <v>0.74598393574297195</v>
      </c>
      <c r="AT11" s="5">
        <f>'a19'!V12</f>
        <v>66.525573443220281</v>
      </c>
      <c r="AU11" s="5">
        <f>'a23'!H9</f>
        <v>39.671702969084329</v>
      </c>
      <c r="AV11" s="5">
        <f t="shared" si="24"/>
        <v>0.26391827894874398</v>
      </c>
      <c r="AW11" s="6">
        <f t="shared" si="25"/>
        <v>0.28870013631593455</v>
      </c>
      <c r="AX11" s="225">
        <f t="shared" si="26"/>
        <v>0.65452717585756448</v>
      </c>
      <c r="AY11" s="5">
        <f>'a20 (2)'!I10</f>
        <v>7.6</v>
      </c>
      <c r="AZ11" s="5">
        <f t="shared" si="27"/>
        <v>0.71586345381526106</v>
      </c>
      <c r="BA11" s="5">
        <f>'a19'!Y12</f>
        <v>78.260469854040977</v>
      </c>
      <c r="BB11" s="5">
        <f>'a23'!I9</f>
        <v>42.69209135597081</v>
      </c>
      <c r="BC11" s="5">
        <f t="shared" si="28"/>
        <v>0.33411031285699166</v>
      </c>
      <c r="BD11" s="6">
        <f t="shared" si="29"/>
        <v>0.37831420928275367</v>
      </c>
      <c r="BE11" s="225">
        <f t="shared" si="30"/>
        <v>0.6483536049087596</v>
      </c>
      <c r="BF11" s="5">
        <f>'a20 (2)'!J10</f>
        <v>7.7</v>
      </c>
      <c r="BG11" s="5">
        <f t="shared" si="31"/>
        <v>0.71084337349397597</v>
      </c>
      <c r="BH11" s="5">
        <f>'a19'!AB12</f>
        <v>74.041884097416229</v>
      </c>
      <c r="BI11" s="5">
        <f>'a23'!J9</f>
        <v>42.85186007507027</v>
      </c>
      <c r="BJ11" s="5">
        <f t="shared" si="32"/>
        <v>0.31728324570370509</v>
      </c>
      <c r="BK11" s="6">
        <f t="shared" si="33"/>
        <v>0.35683111583566374</v>
      </c>
      <c r="BL11" s="225">
        <f t="shared" si="34"/>
        <v>0.64004092196231355</v>
      </c>
      <c r="BM11" s="5">
        <f>'a20 (2)'!K10</f>
        <v>9.9</v>
      </c>
      <c r="BN11" s="5">
        <f t="shared" si="35"/>
        <v>0.60040160642570284</v>
      </c>
      <c r="BO11" s="5">
        <f>'a19'!AE12</f>
        <v>76.542043148545432</v>
      </c>
      <c r="BP11" s="5">
        <f>'a23'!K9</f>
        <v>44.052478753976757</v>
      </c>
      <c r="BQ11" s="5">
        <f t="shared" si="36"/>
        <v>0.33718667295872695</v>
      </c>
      <c r="BR11" s="6">
        <f t="shared" si="37"/>
        <v>0.38224179398544916</v>
      </c>
      <c r="BS11" s="225">
        <f t="shared" si="38"/>
        <v>0.55676964393765216</v>
      </c>
      <c r="BT11" s="5">
        <f>'a20 (2)'!L10</f>
        <v>12.7</v>
      </c>
      <c r="BU11" s="5">
        <f t="shared" si="39"/>
        <v>0.45983935742971893</v>
      </c>
      <c r="BV11" s="5">
        <f>'a19'!AH12</f>
        <v>69.277270254431002</v>
      </c>
      <c r="BW11" s="5">
        <f>'a23'!L9</f>
        <v>41.117841381069077</v>
      </c>
      <c r="BX11" s="5">
        <f t="shared" si="40"/>
        <v>0.28485318096351486</v>
      </c>
      <c r="BY11" s="6">
        <f t="shared" si="41"/>
        <v>0.31542769687013084</v>
      </c>
      <c r="BZ11" s="225">
        <f t="shared" si="42"/>
        <v>0.43095702531780133</v>
      </c>
    </row>
    <row r="12" spans="1:78" x14ac:dyDescent="0.2">
      <c r="A12" s="1">
        <v>1987</v>
      </c>
      <c r="B12" s="5">
        <f>'a20 (2)'!B11</f>
        <v>8.8000000000000007</v>
      </c>
      <c r="C12" s="5">
        <f t="shared" si="0"/>
        <v>0.65562248995983941</v>
      </c>
      <c r="D12" s="5">
        <f>'a19'!D13</f>
        <v>81.418264831525846</v>
      </c>
      <c r="E12" s="5">
        <f>'a23'!B10</f>
        <v>40.839335108027662</v>
      </c>
      <c r="F12" s="5">
        <f t="shared" si="1"/>
        <v>0.33250678013688273</v>
      </c>
      <c r="G12" s="6">
        <f t="shared" si="2"/>
        <v>0.37626698126864078</v>
      </c>
      <c r="H12" s="225">
        <f t="shared" si="43"/>
        <v>0.59975138822159968</v>
      </c>
      <c r="I12" s="5">
        <f>'a20 (2)'!C11</f>
        <v>17.8</v>
      </c>
      <c r="J12" s="5">
        <f t="shared" si="3"/>
        <v>0.20381526104417666</v>
      </c>
      <c r="K12" s="5">
        <f>'a19'!G13</f>
        <v>150.41141862136132</v>
      </c>
      <c r="L12" s="5">
        <f>'a23'!C10</f>
        <v>39.017784053557207</v>
      </c>
      <c r="M12" s="5">
        <f t="shared" si="4"/>
        <v>0.58687202509574687</v>
      </c>
      <c r="N12" s="6">
        <f t="shared" si="5"/>
        <v>0.70101473899514888</v>
      </c>
      <c r="O12" s="225">
        <f t="shared" si="6"/>
        <v>0.30325515663437108</v>
      </c>
      <c r="P12" s="5">
        <f>'a20 (2)'!D11</f>
        <v>12.3</v>
      </c>
      <c r="Q12" s="5">
        <f t="shared" si="7"/>
        <v>0.47991967871485941</v>
      </c>
      <c r="R12" s="5">
        <f>'a19'!J13</f>
        <v>153.89609623929766</v>
      </c>
      <c r="S12" s="5">
        <f>'a23'!D10</f>
        <v>44.672659135335387</v>
      </c>
      <c r="T12" s="5">
        <f t="shared" si="8"/>
        <v>0.6874947849556915</v>
      </c>
      <c r="U12" s="6">
        <f t="shared" si="9"/>
        <v>0.82947967785129817</v>
      </c>
      <c r="V12" s="225">
        <f t="shared" si="10"/>
        <v>0.54983167854214721</v>
      </c>
      <c r="W12" s="5">
        <f>'a20 (2)'!E11</f>
        <v>12</v>
      </c>
      <c r="X12" s="5">
        <f t="shared" si="11"/>
        <v>0.49497991967871485</v>
      </c>
      <c r="Y12" s="5">
        <f>'a19'!M13</f>
        <v>96.103560179862555</v>
      </c>
      <c r="Z12" s="5">
        <f>'a23'!E10</f>
        <v>40.751289496575396</v>
      </c>
      <c r="AA12" s="5">
        <f t="shared" si="12"/>
        <v>0.39163440025411345</v>
      </c>
      <c r="AB12" s="6">
        <f t="shared" si="13"/>
        <v>0.45175513239510745</v>
      </c>
      <c r="AC12" s="225">
        <f t="shared" si="14"/>
        <v>0.48633496222199341</v>
      </c>
      <c r="AD12" s="5">
        <f>'a20 (2)'!F11</f>
        <v>13.2</v>
      </c>
      <c r="AE12" s="5">
        <f t="shared" si="15"/>
        <v>0.43473895582329319</v>
      </c>
      <c r="AF12" s="5">
        <f>'a19'!P13</f>
        <v>127.95775363058604</v>
      </c>
      <c r="AG12" s="5">
        <f>'a23'!F10</f>
        <v>44.16868936010745</v>
      </c>
      <c r="AH12" s="5">
        <f t="shared" si="16"/>
        <v>0.56517262713265159</v>
      </c>
      <c r="AI12" s="6">
        <f t="shared" si="17"/>
        <v>0.67331114751719379</v>
      </c>
      <c r="AJ12" s="225">
        <f t="shared" si="18"/>
        <v>0.48245339416207333</v>
      </c>
      <c r="AK12" s="5">
        <f>'a20 (2)'!G11</f>
        <v>10.199999999999999</v>
      </c>
      <c r="AL12" s="5">
        <f t="shared" si="19"/>
        <v>0.58534136546184745</v>
      </c>
      <c r="AM12" s="5">
        <f>'a19'!S13</f>
        <v>88.388081239739677</v>
      </c>
      <c r="AN12" s="5">
        <f>'a23'!G10</f>
        <v>40.623551408468145</v>
      </c>
      <c r="AO12" s="5">
        <f t="shared" si="20"/>
        <v>0.35906377621384233</v>
      </c>
      <c r="AP12" s="6">
        <f t="shared" si="21"/>
        <v>0.41017226156485043</v>
      </c>
      <c r="AQ12" s="225">
        <f t="shared" si="22"/>
        <v>0.55030754468244814</v>
      </c>
      <c r="AR12" s="5">
        <f>'a20 (2)'!H11</f>
        <v>6.1</v>
      </c>
      <c r="AS12" s="5">
        <f t="shared" si="23"/>
        <v>0.79116465863453822</v>
      </c>
      <c r="AT12" s="5">
        <f>'a19'!V13</f>
        <v>64.049064104063447</v>
      </c>
      <c r="AU12" s="5">
        <f>'a23'!H10</f>
        <v>40.845082719224081</v>
      </c>
      <c r="AV12" s="5">
        <f t="shared" si="24"/>
        <v>0.26160893214193576</v>
      </c>
      <c r="AW12" s="6">
        <f t="shared" si="25"/>
        <v>0.2857517964299367</v>
      </c>
      <c r="AX12" s="225">
        <f t="shared" si="26"/>
        <v>0.69008208619361799</v>
      </c>
      <c r="AY12" s="5">
        <f>'a20 (2)'!I11</f>
        <v>7.5</v>
      </c>
      <c r="AZ12" s="5">
        <f t="shared" si="27"/>
        <v>0.72088353413654627</v>
      </c>
      <c r="BA12" s="5">
        <f>'a19'!Y13</f>
        <v>77.597191497547385</v>
      </c>
      <c r="BB12" s="5">
        <f>'a23'!I10</f>
        <v>43.702664564703483</v>
      </c>
      <c r="BC12" s="5">
        <f t="shared" si="28"/>
        <v>0.33912040311803743</v>
      </c>
      <c r="BD12" s="6">
        <f t="shared" si="29"/>
        <v>0.38471058461518221</v>
      </c>
      <c r="BE12" s="225">
        <f t="shared" si="30"/>
        <v>0.65364894423227349</v>
      </c>
      <c r="BF12" s="5">
        <f>'a20 (2)'!J11</f>
        <v>7.3</v>
      </c>
      <c r="BG12" s="5">
        <f t="shared" si="31"/>
        <v>0.73092369477911645</v>
      </c>
      <c r="BH12" s="5">
        <f>'a19'!AB13</f>
        <v>77.124451839105092</v>
      </c>
      <c r="BI12" s="5">
        <f>'a23'!J10</f>
        <v>43.552635231433193</v>
      </c>
      <c r="BJ12" s="5">
        <f t="shared" si="32"/>
        <v>0.33589731183727811</v>
      </c>
      <c r="BK12" s="6">
        <f t="shared" si="33"/>
        <v>0.38059566841842069</v>
      </c>
      <c r="BL12" s="225">
        <f t="shared" si="34"/>
        <v>0.66085808950697733</v>
      </c>
      <c r="BM12" s="5">
        <f>'a20 (2)'!K11</f>
        <v>9.6</v>
      </c>
      <c r="BN12" s="5">
        <f t="shared" si="35"/>
        <v>0.61546184738955823</v>
      </c>
      <c r="BO12" s="5">
        <f>'a19'!AE13</f>
        <v>74.696708279042483</v>
      </c>
      <c r="BP12" s="5">
        <f>'a23'!K10</f>
        <v>43.908349854772808</v>
      </c>
      <c r="BQ12" s="5">
        <f t="shared" si="36"/>
        <v>0.32798092001161017</v>
      </c>
      <c r="BR12" s="6">
        <f t="shared" si="37"/>
        <v>0.37048882188329013</v>
      </c>
      <c r="BS12" s="225">
        <f t="shared" si="38"/>
        <v>0.56646724228830458</v>
      </c>
      <c r="BT12" s="5">
        <f>'a20 (2)'!L11</f>
        <v>12.1</v>
      </c>
      <c r="BU12" s="5">
        <f t="shared" si="39"/>
        <v>0.48995983935742976</v>
      </c>
      <c r="BV12" s="5">
        <f>'a19'!AH13</f>
        <v>69.523926931695783</v>
      </c>
      <c r="BW12" s="5">
        <f>'a23'!L10</f>
        <v>40.849929865418787</v>
      </c>
      <c r="BX12" s="5">
        <f t="shared" si="40"/>
        <v>0.28400475391282731</v>
      </c>
      <c r="BY12" s="6">
        <f t="shared" si="41"/>
        <v>0.31434451122364104</v>
      </c>
      <c r="BZ12" s="225">
        <f t="shared" si="42"/>
        <v>0.45483677373067199</v>
      </c>
    </row>
    <row r="13" spans="1:78" x14ac:dyDescent="0.2">
      <c r="A13" s="1">
        <v>1988</v>
      </c>
      <c r="B13" s="5">
        <f>'a20 (2)'!B12</f>
        <v>7.8</v>
      </c>
      <c r="C13" s="5">
        <f t="shared" si="0"/>
        <v>0.70582329317269077</v>
      </c>
      <c r="D13" s="5">
        <f>'a19'!D14</f>
        <v>88.309638383234443</v>
      </c>
      <c r="E13" s="5">
        <f>'a23'!B11</f>
        <v>41.591325409799353</v>
      </c>
      <c r="F13" s="5">
        <f t="shared" si="1"/>
        <v>0.36729149068188111</v>
      </c>
      <c r="G13" s="6">
        <f t="shared" si="2"/>
        <v>0.42067657328849661</v>
      </c>
      <c r="H13" s="225">
        <f t="shared" si="43"/>
        <v>0.64879394919585198</v>
      </c>
      <c r="I13" s="5">
        <f>'a20 (2)'!C12</f>
        <v>16.2</v>
      </c>
      <c r="J13" s="5">
        <f t="shared" si="3"/>
        <v>0.28413654618473899</v>
      </c>
      <c r="K13" s="5">
        <f>'a19'!G14</f>
        <v>169.33684255124436</v>
      </c>
      <c r="L13" s="5">
        <f>'a23'!C11</f>
        <v>39.779144232477201</v>
      </c>
      <c r="M13" s="5">
        <f t="shared" si="4"/>
        <v>0.67360746837182317</v>
      </c>
      <c r="N13" s="6">
        <f t="shared" si="5"/>
        <v>0.81174975990524101</v>
      </c>
      <c r="O13" s="225">
        <f t="shared" si="6"/>
        <v>0.38965918892883944</v>
      </c>
      <c r="P13" s="5">
        <f>'a20 (2)'!D12</f>
        <v>12.2</v>
      </c>
      <c r="Q13" s="5">
        <f t="shared" si="7"/>
        <v>0.48493975903614461</v>
      </c>
      <c r="R13" s="5">
        <f>'a19'!J14</f>
        <v>153.15973430378807</v>
      </c>
      <c r="S13" s="5">
        <f>'a23'!D11</f>
        <v>45.583089867661528</v>
      </c>
      <c r="T13" s="5">
        <f t="shared" si="8"/>
        <v>0.69814939328767345</v>
      </c>
      <c r="U13" s="6">
        <f t="shared" si="9"/>
        <v>0.84308240162680792</v>
      </c>
      <c r="V13" s="225">
        <f t="shared" si="10"/>
        <v>0.55656828755427723</v>
      </c>
      <c r="W13" s="5">
        <f>'a20 (2)'!E12</f>
        <v>10.199999999999999</v>
      </c>
      <c r="X13" s="5">
        <f t="shared" si="11"/>
        <v>0.58534136546184745</v>
      </c>
      <c r="Y13" s="5">
        <f>'a19'!M14</f>
        <v>108.35183696784435</v>
      </c>
      <c r="Z13" s="5">
        <f>'a23'!E11</f>
        <v>41.485737088665388</v>
      </c>
      <c r="AA13" s="5">
        <f t="shared" si="12"/>
        <v>0.44950558215219261</v>
      </c>
      <c r="AB13" s="6">
        <f t="shared" si="13"/>
        <v>0.52563919057854125</v>
      </c>
      <c r="AC13" s="225">
        <f t="shared" si="14"/>
        <v>0.57340093048518626</v>
      </c>
      <c r="AD13" s="5">
        <f>'a20 (2)'!F12</f>
        <v>11.8</v>
      </c>
      <c r="AE13" s="5">
        <f t="shared" si="15"/>
        <v>0.50502008032128509</v>
      </c>
      <c r="AF13" s="5">
        <f>'a19'!P14</f>
        <v>142.13228144486405</v>
      </c>
      <c r="AG13" s="5">
        <f>'a23'!F11</f>
        <v>44.903359649179556</v>
      </c>
      <c r="AH13" s="5">
        <f t="shared" si="16"/>
        <v>0.63822169514771399</v>
      </c>
      <c r="AI13" s="6">
        <f t="shared" si="17"/>
        <v>0.76657279199122208</v>
      </c>
      <c r="AJ13" s="225">
        <f t="shared" si="18"/>
        <v>0.55733062265527256</v>
      </c>
      <c r="AK13" s="5">
        <f>'a20 (2)'!G12</f>
        <v>9.5</v>
      </c>
      <c r="AL13" s="5">
        <f t="shared" si="19"/>
        <v>0.62048192771084343</v>
      </c>
      <c r="AM13" s="5">
        <f>'a19'!S14</f>
        <v>95.049255418544845</v>
      </c>
      <c r="AN13" s="5">
        <f>'a23'!G11</f>
        <v>41.519355427981445</v>
      </c>
      <c r="AO13" s="5">
        <f t="shared" si="20"/>
        <v>0.3946383818887555</v>
      </c>
      <c r="AP13" s="6">
        <f t="shared" si="21"/>
        <v>0.45559031160860175</v>
      </c>
      <c r="AQ13" s="225">
        <f t="shared" si="22"/>
        <v>0.58750360449039507</v>
      </c>
      <c r="AR13" s="5">
        <f>'a20 (2)'!H12</f>
        <v>5</v>
      </c>
      <c r="AS13" s="5">
        <f t="shared" si="23"/>
        <v>0.84638554216867479</v>
      </c>
      <c r="AT13" s="5">
        <f>'a19'!V14</f>
        <v>68.665484681101859</v>
      </c>
      <c r="AU13" s="5">
        <f>'a23'!H11</f>
        <v>42.010588697765819</v>
      </c>
      <c r="AV13" s="5">
        <f t="shared" si="24"/>
        <v>0.28846774346705095</v>
      </c>
      <c r="AW13" s="6">
        <f t="shared" si="25"/>
        <v>0.32004240383756849</v>
      </c>
      <c r="AX13" s="225">
        <f t="shared" si="26"/>
        <v>0.74111691450245365</v>
      </c>
      <c r="AY13" s="5">
        <f>'a20 (2)'!I12</f>
        <v>7.7</v>
      </c>
      <c r="AZ13" s="5">
        <f t="shared" si="27"/>
        <v>0.71084337349397597</v>
      </c>
      <c r="BA13" s="5">
        <f>'a19'!Y14</f>
        <v>77.248816558114555</v>
      </c>
      <c r="BB13" s="5">
        <f>'a23'!I11</f>
        <v>44.148249946219991</v>
      </c>
      <c r="BC13" s="5">
        <f t="shared" si="28"/>
        <v>0.34104000614573388</v>
      </c>
      <c r="BD13" s="6">
        <f t="shared" si="29"/>
        <v>0.3871613391554507</v>
      </c>
      <c r="BE13" s="225">
        <f t="shared" si="30"/>
        <v>0.64610696662627098</v>
      </c>
      <c r="BF13" s="5">
        <f>'a20 (2)'!J12</f>
        <v>7.3</v>
      </c>
      <c r="BG13" s="5">
        <f t="shared" si="31"/>
        <v>0.73092369477911645</v>
      </c>
      <c r="BH13" s="5">
        <f>'a19'!AB14</f>
        <v>76.893049713867754</v>
      </c>
      <c r="BI13" s="5">
        <f>'a23'!J11</f>
        <v>44.430918742592134</v>
      </c>
      <c r="BJ13" s="5">
        <f t="shared" si="32"/>
        <v>0.34164288437069557</v>
      </c>
      <c r="BK13" s="6">
        <f t="shared" si="33"/>
        <v>0.38793103295449982</v>
      </c>
      <c r="BL13" s="225">
        <f t="shared" si="34"/>
        <v>0.66232516241419315</v>
      </c>
      <c r="BM13" s="5">
        <f>'a20 (2)'!K12</f>
        <v>8</v>
      </c>
      <c r="BN13" s="5">
        <f t="shared" si="35"/>
        <v>0.69578313253012047</v>
      </c>
      <c r="BO13" s="5">
        <f>'a19'!AE14</f>
        <v>76.272570251183282</v>
      </c>
      <c r="BP13" s="5">
        <f>'a23'!K11</f>
        <v>44.161601475276804</v>
      </c>
      <c r="BQ13" s="5">
        <f t="shared" si="36"/>
        <v>0.33683188509278095</v>
      </c>
      <c r="BR13" s="6">
        <f t="shared" si="37"/>
        <v>0.3817888368058896</v>
      </c>
      <c r="BS13" s="225">
        <f t="shared" si="38"/>
        <v>0.6329842733852743</v>
      </c>
      <c r="BT13" s="5">
        <f>'a20 (2)'!L12</f>
        <v>10.3</v>
      </c>
      <c r="BU13" s="5">
        <f t="shared" si="39"/>
        <v>0.58032128514056225</v>
      </c>
      <c r="BV13" s="5">
        <f>'a19'!AH14</f>
        <v>77.242107072041335</v>
      </c>
      <c r="BW13" s="5">
        <f>'a23'!L11</f>
        <v>42.314884577030845</v>
      </c>
      <c r="BX13" s="5">
        <f t="shared" si="40"/>
        <v>0.32684908452400874</v>
      </c>
      <c r="BY13" s="6">
        <f t="shared" si="41"/>
        <v>0.3690438090759261</v>
      </c>
      <c r="BZ13" s="225">
        <f t="shared" si="42"/>
        <v>0.5380657899276351</v>
      </c>
    </row>
    <row r="14" spans="1:78" x14ac:dyDescent="0.2">
      <c r="A14" s="1">
        <v>1989</v>
      </c>
      <c r="B14" s="5">
        <f>'a20 (2)'!B13</f>
        <v>7.5</v>
      </c>
      <c r="C14" s="5">
        <f t="shared" si="0"/>
        <v>0.72088353413654627</v>
      </c>
      <c r="D14" s="5">
        <f>'a19'!D15</f>
        <v>89.507814573678402</v>
      </c>
      <c r="E14" s="5">
        <f>'a23'!B12</f>
        <v>42.242257557667422</v>
      </c>
      <c r="F14" s="5">
        <f t="shared" si="1"/>
        <v>0.37810121566452609</v>
      </c>
      <c r="G14" s="6">
        <f t="shared" si="2"/>
        <v>0.43447733427815888</v>
      </c>
      <c r="H14" s="225">
        <f t="shared" si="43"/>
        <v>0.66360229416486882</v>
      </c>
      <c r="I14" s="5">
        <f>'a20 (2)'!C13</f>
        <v>15.5</v>
      </c>
      <c r="J14" s="5">
        <f t="shared" si="3"/>
        <v>0.31927710843373497</v>
      </c>
      <c r="K14" s="5">
        <f>'a19'!G15</f>
        <v>182.52405588712608</v>
      </c>
      <c r="L14" s="5">
        <f>'a23'!C12</f>
        <v>41.407460100168194</v>
      </c>
      <c r="M14" s="5">
        <f t="shared" si="4"/>
        <v>0.75578575614670429</v>
      </c>
      <c r="N14" s="6">
        <f t="shared" si="5"/>
        <v>0.91666666666666663</v>
      </c>
      <c r="O14" s="225">
        <f t="shared" si="6"/>
        <v>0.43875502008032136</v>
      </c>
      <c r="P14" s="5">
        <f>'a20 (2)'!D13</f>
        <v>13.7</v>
      </c>
      <c r="Q14" s="5">
        <f t="shared" si="7"/>
        <v>0.40963855421686751</v>
      </c>
      <c r="R14" s="5">
        <f>'a19'!J15</f>
        <v>141.7232858589671</v>
      </c>
      <c r="S14" s="5">
        <f>'a23'!D12</f>
        <v>47.820482724955006</v>
      </c>
      <c r="T14" s="5">
        <f t="shared" si="8"/>
        <v>0.67772759431425966</v>
      </c>
      <c r="U14" s="6">
        <f t="shared" si="9"/>
        <v>0.81700991901846198</v>
      </c>
      <c r="V14" s="225">
        <f t="shared" si="10"/>
        <v>0.49111282717718646</v>
      </c>
      <c r="W14" s="5">
        <f>'a20 (2)'!E13</f>
        <v>9.9</v>
      </c>
      <c r="X14" s="5">
        <f t="shared" si="11"/>
        <v>0.60040160642570284</v>
      </c>
      <c r="Y14" s="5">
        <f>'a19'!M15</f>
        <v>112.97236311538946</v>
      </c>
      <c r="Z14" s="5">
        <f>'a23'!E12</f>
        <v>43.422701489851988</v>
      </c>
      <c r="AA14" s="5">
        <f t="shared" si="12"/>
        <v>0.49055652001627215</v>
      </c>
      <c r="AB14" s="6">
        <f t="shared" si="13"/>
        <v>0.57804886638187647</v>
      </c>
      <c r="AC14" s="225">
        <f t="shared" si="14"/>
        <v>0.59593105841693761</v>
      </c>
      <c r="AD14" s="5">
        <f>'a20 (2)'!F13</f>
        <v>12.1</v>
      </c>
      <c r="AE14" s="5">
        <f t="shared" si="15"/>
        <v>0.48995983935742976</v>
      </c>
      <c r="AF14" s="5">
        <f>'a19'!P15</f>
        <v>134.43440491301706</v>
      </c>
      <c r="AG14" s="5">
        <f>'a23'!F12</f>
        <v>45.522482094353833</v>
      </c>
      <c r="AH14" s="5">
        <f t="shared" si="16"/>
        <v>0.61197877905179321</v>
      </c>
      <c r="AI14" s="6">
        <f t="shared" si="17"/>
        <v>0.73306849717400602</v>
      </c>
      <c r="AJ14" s="225">
        <f t="shared" si="18"/>
        <v>0.53858157092074499</v>
      </c>
      <c r="AK14" s="5">
        <f>'a20 (2)'!G13</f>
        <v>9.6</v>
      </c>
      <c r="AL14" s="5">
        <f t="shared" si="19"/>
        <v>0.61546184738955823</v>
      </c>
      <c r="AM14" s="5">
        <f>'a19'!S15</f>
        <v>96.331059204130014</v>
      </c>
      <c r="AN14" s="5">
        <f>'a23'!G12</f>
        <v>42.594189090511478</v>
      </c>
      <c r="AO14" s="5">
        <f t="shared" si="20"/>
        <v>0.41031433510299703</v>
      </c>
      <c r="AP14" s="6">
        <f t="shared" si="21"/>
        <v>0.47560377947593502</v>
      </c>
      <c r="AQ14" s="225">
        <f t="shared" si="22"/>
        <v>0.58749023380683363</v>
      </c>
      <c r="AR14" s="5">
        <f>'a20 (2)'!H13</f>
        <v>5</v>
      </c>
      <c r="AS14" s="5">
        <f t="shared" si="23"/>
        <v>0.84638554216867479</v>
      </c>
      <c r="AT14" s="5">
        <f>'a19'!V15</f>
        <v>65.359727740510522</v>
      </c>
      <c r="AU14" s="5">
        <f>'a23'!H12</f>
        <v>42.843424115567636</v>
      </c>
      <c r="AV14" s="5">
        <f t="shared" si="24"/>
        <v>0.28002345356647235</v>
      </c>
      <c r="AW14" s="6">
        <f t="shared" si="25"/>
        <v>0.30926159055763719</v>
      </c>
      <c r="AX14" s="225">
        <f t="shared" si="26"/>
        <v>0.73896075184646737</v>
      </c>
      <c r="AY14" s="5">
        <f>'a20 (2)'!I13</f>
        <v>7.5</v>
      </c>
      <c r="AZ14" s="5">
        <f t="shared" si="27"/>
        <v>0.72088353413654627</v>
      </c>
      <c r="BA14" s="5">
        <f>'a19'!Y15</f>
        <v>80.149543555624334</v>
      </c>
      <c r="BB14" s="5">
        <f>'a23'!I12</f>
        <v>44.111893083059151</v>
      </c>
      <c r="BC14" s="5">
        <f t="shared" si="28"/>
        <v>0.35355480959816932</v>
      </c>
      <c r="BD14" s="6">
        <f t="shared" si="29"/>
        <v>0.40313897147791528</v>
      </c>
      <c r="BE14" s="225">
        <f t="shared" si="30"/>
        <v>0.65733462160482015</v>
      </c>
      <c r="BF14" s="5">
        <f>'a20 (2)'!J13</f>
        <v>7.3</v>
      </c>
      <c r="BG14" s="5">
        <f t="shared" si="31"/>
        <v>0.73092369477911645</v>
      </c>
      <c r="BH14" s="5">
        <f>'a19'!AB15</f>
        <v>77.204030565475421</v>
      </c>
      <c r="BI14" s="5">
        <f>'a23'!J12</f>
        <v>45.612371288983169</v>
      </c>
      <c r="BJ14" s="5">
        <f t="shared" si="32"/>
        <v>0.35214589071584701</v>
      </c>
      <c r="BK14" s="6">
        <f t="shared" si="33"/>
        <v>0.40134020668232889</v>
      </c>
      <c r="BL14" s="225">
        <f t="shared" si="34"/>
        <v>0.66500699715975897</v>
      </c>
      <c r="BM14" s="5">
        <f>'a20 (2)'!K13</f>
        <v>7.2</v>
      </c>
      <c r="BN14" s="5">
        <f t="shared" si="35"/>
        <v>0.73594377510040165</v>
      </c>
      <c r="BO14" s="5">
        <f>'a19'!AE15</f>
        <v>82.408338831138778</v>
      </c>
      <c r="BP14" s="5">
        <f>'a23'!K12</f>
        <v>44.64512059680392</v>
      </c>
      <c r="BQ14" s="5">
        <f t="shared" si="36"/>
        <v>0.36791302252984703</v>
      </c>
      <c r="BR14" s="6">
        <f t="shared" si="37"/>
        <v>0.42147008214233078</v>
      </c>
      <c r="BS14" s="225">
        <f t="shared" si="38"/>
        <v>0.67304903650878745</v>
      </c>
      <c r="BT14" s="5">
        <f>'a20 (2)'!L13</f>
        <v>9.1</v>
      </c>
      <c r="BU14" s="5">
        <f t="shared" si="39"/>
        <v>0.64056224899598402</v>
      </c>
      <c r="BV14" s="5">
        <f>'a19'!AH15</f>
        <v>79.625368067961503</v>
      </c>
      <c r="BW14" s="5">
        <f>'a23'!L12</f>
        <v>42.195293070825954</v>
      </c>
      <c r="BX14" s="5">
        <f t="shared" si="40"/>
        <v>0.33598157415000224</v>
      </c>
      <c r="BY14" s="6">
        <f t="shared" si="41"/>
        <v>0.38070324599696304</v>
      </c>
      <c r="BZ14" s="225">
        <f t="shared" si="42"/>
        <v>0.58859044839617991</v>
      </c>
    </row>
    <row r="15" spans="1:78" x14ac:dyDescent="0.2">
      <c r="A15" s="1">
        <v>1990</v>
      </c>
      <c r="B15" s="5">
        <f>'a20 (2)'!B14</f>
        <v>8.1</v>
      </c>
      <c r="C15" s="5">
        <f t="shared" si="0"/>
        <v>0.69076305220883538</v>
      </c>
      <c r="D15" s="5">
        <f>'a19'!D16</f>
        <v>88.809961007664342</v>
      </c>
      <c r="E15" s="5">
        <f>'a23'!B13</f>
        <v>43.738873429114541</v>
      </c>
      <c r="F15" s="5">
        <f t="shared" si="1"/>
        <v>0.38844476437588282</v>
      </c>
      <c r="G15" s="6">
        <f t="shared" si="2"/>
        <v>0.44768292866465315</v>
      </c>
      <c r="H15" s="225">
        <f t="shared" si="43"/>
        <v>0.64214702749999897</v>
      </c>
      <c r="I15" s="5">
        <f>'a20 (2)'!C14</f>
        <v>17</v>
      </c>
      <c r="J15" s="5">
        <f t="shared" si="3"/>
        <v>0.24397590361445781</v>
      </c>
      <c r="K15" s="5">
        <f>'a19'!G16</f>
        <v>158.44303405368717</v>
      </c>
      <c r="L15" s="5">
        <f>'a23'!C13</f>
        <v>42.895576143829359</v>
      </c>
      <c r="M15" s="5">
        <f t="shared" si="4"/>
        <v>0.67965052317092856</v>
      </c>
      <c r="N15" s="6">
        <f t="shared" si="5"/>
        <v>0.81946491963999668</v>
      </c>
      <c r="O15" s="225">
        <f t="shared" si="6"/>
        <v>0.35907370681956563</v>
      </c>
      <c r="P15" s="5">
        <f>'a20 (2)'!D14</f>
        <v>14.4</v>
      </c>
      <c r="Q15" s="5">
        <f t="shared" si="7"/>
        <v>0.37449799196787148</v>
      </c>
      <c r="R15" s="5">
        <f>'a19'!J16</f>
        <v>129.04301191803856</v>
      </c>
      <c r="S15" s="5">
        <f>'a23'!D13</f>
        <v>48.494423182013136</v>
      </c>
      <c r="T15" s="5">
        <f t="shared" si="8"/>
        <v>0.62578664286349273</v>
      </c>
      <c r="U15" s="6">
        <f t="shared" si="9"/>
        <v>0.7506969778753203</v>
      </c>
      <c r="V15" s="225">
        <f t="shared" si="10"/>
        <v>0.44973778914936124</v>
      </c>
      <c r="W15" s="5">
        <f>'a20 (2)'!E14</f>
        <v>10.7</v>
      </c>
      <c r="X15" s="5">
        <f t="shared" si="11"/>
        <v>0.56024096385542177</v>
      </c>
      <c r="Y15" s="5">
        <f>'a19'!M16</f>
        <v>108.1116584347514</v>
      </c>
      <c r="Z15" s="5">
        <f>'a23'!E13</f>
        <v>44.076319938983367</v>
      </c>
      <c r="AA15" s="5">
        <f t="shared" si="12"/>
        <v>0.47651640463041933</v>
      </c>
      <c r="AB15" s="6">
        <f t="shared" si="13"/>
        <v>0.56012387041588085</v>
      </c>
      <c r="AC15" s="225">
        <f t="shared" si="14"/>
        <v>0.56021754516751354</v>
      </c>
      <c r="AD15" s="5">
        <f>'a20 (2)'!F14</f>
        <v>12.1</v>
      </c>
      <c r="AE15" s="5">
        <f t="shared" si="15"/>
        <v>0.48995983935742976</v>
      </c>
      <c r="AF15" s="5">
        <f>'a19'!P16</f>
        <v>133.46531992923545</v>
      </c>
      <c r="AG15" s="5">
        <f>'a23'!F13</f>
        <v>46.77624035174032</v>
      </c>
      <c r="AH15" s="5">
        <f t="shared" si="16"/>
        <v>0.62430058836318347</v>
      </c>
      <c r="AI15" s="6">
        <f t="shared" si="17"/>
        <v>0.74879973414254197</v>
      </c>
      <c r="AJ15" s="225">
        <f t="shared" si="18"/>
        <v>0.54172781831445227</v>
      </c>
      <c r="AK15" s="5">
        <f>'a20 (2)'!G14</f>
        <v>10.4</v>
      </c>
      <c r="AL15" s="5">
        <f t="shared" si="19"/>
        <v>0.57530120481927716</v>
      </c>
      <c r="AM15" s="5">
        <f>'a19'!S16</f>
        <v>94.820089019889664</v>
      </c>
      <c r="AN15" s="5">
        <f>'a23'!G13</f>
        <v>43.303193149899585</v>
      </c>
      <c r="AO15" s="5">
        <f t="shared" si="20"/>
        <v>0.41060126293189553</v>
      </c>
      <c r="AP15" s="6">
        <f t="shared" si="21"/>
        <v>0.4759700998397064</v>
      </c>
      <c r="AQ15" s="225">
        <f t="shared" si="22"/>
        <v>0.55543498382336298</v>
      </c>
      <c r="AR15" s="5">
        <f>'a20 (2)'!H14</f>
        <v>6.2</v>
      </c>
      <c r="AS15" s="5">
        <f t="shared" si="23"/>
        <v>0.78614457831325313</v>
      </c>
      <c r="AT15" s="5">
        <f>'a19'!V16</f>
        <v>70.574649740943656</v>
      </c>
      <c r="AU15" s="5">
        <f>'a23'!H13</f>
        <v>45.162859991750977</v>
      </c>
      <c r="AV15" s="5">
        <f t="shared" si="24"/>
        <v>0.31873530252171028</v>
      </c>
      <c r="AW15" s="6">
        <f t="shared" si="25"/>
        <v>0.35868495477429285</v>
      </c>
      <c r="AX15" s="225">
        <f t="shared" si="26"/>
        <v>0.70065265360546103</v>
      </c>
      <c r="AY15" s="5">
        <f>'a20 (2)'!I14</f>
        <v>7.4</v>
      </c>
      <c r="AZ15" s="5">
        <f t="shared" si="27"/>
        <v>0.72590361445783136</v>
      </c>
      <c r="BA15" s="5">
        <f>'a19'!Y16</f>
        <v>79.121727327306445</v>
      </c>
      <c r="BB15" s="5">
        <f>'a23'!I13</f>
        <v>45.442423791800465</v>
      </c>
      <c r="BC15" s="5">
        <f t="shared" si="28"/>
        <v>0.35954830643467395</v>
      </c>
      <c r="BD15" s="6">
        <f t="shared" si="29"/>
        <v>0.41079086063010889</v>
      </c>
      <c r="BE15" s="225">
        <f t="shared" si="30"/>
        <v>0.66288106369228683</v>
      </c>
      <c r="BF15" s="5">
        <f>'a20 (2)'!J14</f>
        <v>7</v>
      </c>
      <c r="BG15" s="5">
        <f t="shared" si="31"/>
        <v>0.74598393574297195</v>
      </c>
      <c r="BH15" s="5">
        <f>'a19'!AB16</f>
        <v>75.144257557022172</v>
      </c>
      <c r="BI15" s="5">
        <f>'a23'!J13</f>
        <v>45.393856464311483</v>
      </c>
      <c r="BJ15" s="5">
        <f t="shared" si="32"/>
        <v>0.34110876416607178</v>
      </c>
      <c r="BK15" s="6">
        <f t="shared" si="33"/>
        <v>0.38724912242526832</v>
      </c>
      <c r="BL15" s="225">
        <f t="shared" si="34"/>
        <v>0.6742369730794312</v>
      </c>
      <c r="BM15" s="5">
        <f>'a20 (2)'!K14</f>
        <v>6.9</v>
      </c>
      <c r="BN15" s="5">
        <f t="shared" si="35"/>
        <v>0.75100401606425704</v>
      </c>
      <c r="BO15" s="5">
        <f>'a19'!AE16</f>
        <v>80.270675592614538</v>
      </c>
      <c r="BP15" s="5">
        <f>'a23'!K13</f>
        <v>45.3815773994408</v>
      </c>
      <c r="BQ15" s="5">
        <f t="shared" si="36"/>
        <v>0.36428098773116402</v>
      </c>
      <c r="BR15" s="6">
        <f t="shared" si="37"/>
        <v>0.41683306831975564</v>
      </c>
      <c r="BS15" s="225">
        <f t="shared" si="38"/>
        <v>0.68416982651535685</v>
      </c>
      <c r="BT15" s="5">
        <f>'a20 (2)'!L14</f>
        <v>8.4</v>
      </c>
      <c r="BU15" s="5">
        <f t="shared" si="39"/>
        <v>0.67570281124497988</v>
      </c>
      <c r="BV15" s="5">
        <f>'a19'!AH16</f>
        <v>81.594513419396861</v>
      </c>
      <c r="BW15" s="5">
        <f>'a23'!L13</f>
        <v>44.486336233923602</v>
      </c>
      <c r="BX15" s="5">
        <f t="shared" si="40"/>
        <v>0.36298409588186803</v>
      </c>
      <c r="BY15" s="6">
        <f t="shared" si="41"/>
        <v>0.41517732828286197</v>
      </c>
      <c r="BZ15" s="225">
        <f t="shared" si="42"/>
        <v>0.62359771465255631</v>
      </c>
    </row>
    <row r="16" spans="1:78" x14ac:dyDescent="0.2">
      <c r="A16" s="1">
        <v>1991</v>
      </c>
      <c r="B16" s="5">
        <f>'a20 (2)'!B15</f>
        <v>10.3</v>
      </c>
      <c r="C16" s="5">
        <f t="shared" si="0"/>
        <v>0.58032128514056225</v>
      </c>
      <c r="D16" s="5">
        <f>'a19'!D17</f>
        <v>83.515813530496132</v>
      </c>
      <c r="E16" s="5">
        <f>'a23'!B14</f>
        <v>44.452481052874596</v>
      </c>
      <c r="F16" s="5">
        <f t="shared" si="1"/>
        <v>0.37124851185797869</v>
      </c>
      <c r="G16" s="6">
        <f t="shared" si="2"/>
        <v>0.42572849677128932</v>
      </c>
      <c r="H16" s="225">
        <f t="shared" si="43"/>
        <v>0.54940272746670771</v>
      </c>
      <c r="I16" s="5">
        <f>'a20 (2)'!C15</f>
        <v>18</v>
      </c>
      <c r="J16" s="5">
        <f t="shared" si="3"/>
        <v>0.19377510040160642</v>
      </c>
      <c r="K16" s="5">
        <f>'a19'!G17</f>
        <v>161.03811798511845</v>
      </c>
      <c r="L16" s="5">
        <f>'a23'!C14</f>
        <v>43.045172373497465</v>
      </c>
      <c r="M16" s="5">
        <f t="shared" si="4"/>
        <v>0.69319135473730453</v>
      </c>
      <c r="N16" s="6">
        <f t="shared" si="5"/>
        <v>0.83675248064167385</v>
      </c>
      <c r="O16" s="225">
        <f t="shared" si="6"/>
        <v>0.32237057644961992</v>
      </c>
      <c r="P16" s="5">
        <f>'a20 (2)'!D15</f>
        <v>16.5</v>
      </c>
      <c r="Q16" s="5">
        <f t="shared" si="7"/>
        <v>0.26907630522088355</v>
      </c>
      <c r="R16" s="5">
        <f>'a19'!J17</f>
        <v>127.82854052197098</v>
      </c>
      <c r="S16" s="5">
        <f>'a23'!D14</f>
        <v>49.876952373454166</v>
      </c>
      <c r="T16" s="5">
        <f t="shared" si="8"/>
        <v>0.63756980275825026</v>
      </c>
      <c r="U16" s="6">
        <f t="shared" si="9"/>
        <v>0.76574052187589414</v>
      </c>
      <c r="V16" s="225">
        <f t="shared" si="10"/>
        <v>0.36840914855188567</v>
      </c>
      <c r="W16" s="5">
        <f>'a20 (2)'!E15</f>
        <v>12.1</v>
      </c>
      <c r="X16" s="5">
        <f t="shared" si="11"/>
        <v>0.48995983935742976</v>
      </c>
      <c r="Y16" s="5">
        <f>'a19'!M17</f>
        <v>106.64875916082157</v>
      </c>
      <c r="Z16" s="5">
        <f>'a23'!E14</f>
        <v>43.993888340474257</v>
      </c>
      <c r="AA16" s="5">
        <f t="shared" si="12"/>
        <v>0.46918936021713153</v>
      </c>
      <c r="AB16" s="6">
        <f t="shared" si="13"/>
        <v>0.55076944291002183</v>
      </c>
      <c r="AC16" s="225">
        <f t="shared" si="14"/>
        <v>0.50212176006794818</v>
      </c>
      <c r="AD16" s="5">
        <f>'a20 (2)'!F15</f>
        <v>12.7</v>
      </c>
      <c r="AE16" s="5">
        <f t="shared" si="15"/>
        <v>0.45983935742971893</v>
      </c>
      <c r="AF16" s="5">
        <f>'a19'!P17</f>
        <v>141.5084891790612</v>
      </c>
      <c r="AG16" s="5">
        <f>'a23'!F14</f>
        <v>46.571539525055599</v>
      </c>
      <c r="AH16" s="5">
        <f t="shared" si="16"/>
        <v>0.65902681969335508</v>
      </c>
      <c r="AI16" s="6">
        <f t="shared" si="17"/>
        <v>0.79313466582941217</v>
      </c>
      <c r="AJ16" s="225">
        <f t="shared" si="18"/>
        <v>0.52649841910965756</v>
      </c>
      <c r="AK16" s="5">
        <f>'a20 (2)'!G15</f>
        <v>12.1</v>
      </c>
      <c r="AL16" s="5">
        <f t="shared" si="19"/>
        <v>0.48995983935742976</v>
      </c>
      <c r="AM16" s="5">
        <f>'a19'!S17</f>
        <v>91.739155597679527</v>
      </c>
      <c r="AN16" s="5">
        <f>'a23'!G14</f>
        <v>44.219206276858429</v>
      </c>
      <c r="AO16" s="5">
        <f t="shared" si="20"/>
        <v>0.40566326450386025</v>
      </c>
      <c r="AP16" s="6">
        <f t="shared" si="21"/>
        <v>0.46966576405114058</v>
      </c>
      <c r="AQ16" s="225">
        <f t="shared" si="22"/>
        <v>0.48590102429617194</v>
      </c>
      <c r="AR16" s="5">
        <f>'a20 (2)'!H15</f>
        <v>9.5</v>
      </c>
      <c r="AS16" s="5">
        <f t="shared" si="23"/>
        <v>0.62048192771084343</v>
      </c>
      <c r="AT16" s="5">
        <f>'a19'!V17</f>
        <v>64.620760759508954</v>
      </c>
      <c r="AU16" s="5">
        <f>'a23'!H14</f>
        <v>45.341338221611366</v>
      </c>
      <c r="AV16" s="5">
        <f t="shared" si="24"/>
        <v>0.29299917697347272</v>
      </c>
      <c r="AW16" s="6">
        <f t="shared" si="25"/>
        <v>0.32582767875095225</v>
      </c>
      <c r="AX16" s="225">
        <f t="shared" si="26"/>
        <v>0.56155107791886516</v>
      </c>
      <c r="AY16" s="5">
        <f>'a20 (2)'!I15</f>
        <v>8.6</v>
      </c>
      <c r="AZ16" s="5">
        <f t="shared" si="27"/>
        <v>0.6656626506024097</v>
      </c>
      <c r="BA16" s="5">
        <f>'a19'!Y17</f>
        <v>75.963002752971207</v>
      </c>
      <c r="BB16" s="5">
        <f>'a23'!I14</f>
        <v>46.462331920117592</v>
      </c>
      <c r="BC16" s="5">
        <f t="shared" si="28"/>
        <v>0.35294182475573549</v>
      </c>
      <c r="BD16" s="6">
        <f t="shared" si="29"/>
        <v>0.40235637457426632</v>
      </c>
      <c r="BE16" s="225">
        <f t="shared" si="30"/>
        <v>0.61300139539678111</v>
      </c>
      <c r="BF16" s="5">
        <f>'a20 (2)'!J15</f>
        <v>7.4</v>
      </c>
      <c r="BG16" s="5">
        <f t="shared" si="31"/>
        <v>0.72590361445783136</v>
      </c>
      <c r="BH16" s="5">
        <f>'a19'!AB17</f>
        <v>77.843421494158193</v>
      </c>
      <c r="BI16" s="5">
        <f>'a23'!J14</f>
        <v>45.604183206916453</v>
      </c>
      <c r="BJ16" s="5">
        <f t="shared" si="32"/>
        <v>0.35499856552728082</v>
      </c>
      <c r="BK16" s="6">
        <f t="shared" si="33"/>
        <v>0.40498221268313234</v>
      </c>
      <c r="BL16" s="225">
        <f t="shared" si="34"/>
        <v>0.66171933410289152</v>
      </c>
      <c r="BM16" s="5">
        <f>'a20 (2)'!K15</f>
        <v>8.1999999999999993</v>
      </c>
      <c r="BN16" s="5">
        <f t="shared" si="35"/>
        <v>0.68574297188755029</v>
      </c>
      <c r="BO16" s="5">
        <f>'a19'!AE17</f>
        <v>78.766386050358577</v>
      </c>
      <c r="BP16" s="5">
        <f>'a23'!K14</f>
        <v>45.989423478824989</v>
      </c>
      <c r="BQ16" s="5">
        <f t="shared" si="36"/>
        <v>0.3622420683966554</v>
      </c>
      <c r="BR16" s="6">
        <f t="shared" si="37"/>
        <v>0.41422998281499662</v>
      </c>
      <c r="BS16" s="225">
        <f t="shared" si="38"/>
        <v>0.63144037407303955</v>
      </c>
      <c r="BT16" s="5">
        <f>'a20 (2)'!L15</f>
        <v>9.9</v>
      </c>
      <c r="BU16" s="5">
        <f t="shared" si="39"/>
        <v>0.60040160642570284</v>
      </c>
      <c r="BV16" s="5">
        <f>'a19'!AH17</f>
        <v>79.269642261603096</v>
      </c>
      <c r="BW16" s="5">
        <f>'a23'!L14</f>
        <v>45.62512168327499</v>
      </c>
      <c r="BX16" s="5">
        <f t="shared" si="40"/>
        <v>0.36166870739753187</v>
      </c>
      <c r="BY16" s="6">
        <f t="shared" si="41"/>
        <v>0.41349797361750068</v>
      </c>
      <c r="BZ16" s="225">
        <f t="shared" si="42"/>
        <v>0.56302087986406235</v>
      </c>
    </row>
    <row r="17" spans="1:78" x14ac:dyDescent="0.2">
      <c r="A17" s="1">
        <v>1992</v>
      </c>
      <c r="B17" s="5">
        <f>'a20 (2)'!B16</f>
        <v>11.2</v>
      </c>
      <c r="C17" s="5">
        <f t="shared" si="0"/>
        <v>0.53514056224899609</v>
      </c>
      <c r="D17" s="5">
        <f>'a19'!D18</f>
        <v>76.424044586340813</v>
      </c>
      <c r="E17" s="5">
        <f>'a23'!B15</f>
        <v>44.420693904461487</v>
      </c>
      <c r="F17" s="5">
        <f t="shared" si="1"/>
        <v>0.3394809091510762</v>
      </c>
      <c r="G17" s="6">
        <f t="shared" si="2"/>
        <v>0.38517084217078951</v>
      </c>
      <c r="H17" s="225">
        <f t="shared" si="43"/>
        <v>0.50514661823335483</v>
      </c>
      <c r="I17" s="5">
        <f>'a20 (2)'!C16</f>
        <v>20</v>
      </c>
      <c r="J17" s="5">
        <f t="shared" si="3"/>
        <v>9.3373493975903596E-2</v>
      </c>
      <c r="K17" s="5">
        <f>'a19'!G18</f>
        <v>149.2827642922644</v>
      </c>
      <c r="L17" s="5">
        <f>'a23'!C15</f>
        <v>43.918406900346376</v>
      </c>
      <c r="M17" s="5">
        <f t="shared" si="4"/>
        <v>0.65562611853961661</v>
      </c>
      <c r="N17" s="6">
        <f t="shared" si="5"/>
        <v>0.78879299535256264</v>
      </c>
      <c r="O17" s="225">
        <f t="shared" si="6"/>
        <v>0.23245739425123541</v>
      </c>
      <c r="P17" s="5">
        <f>'a20 (2)'!D16</f>
        <v>17.600000000000001</v>
      </c>
      <c r="Q17" s="5">
        <f t="shared" si="7"/>
        <v>0.2138554216867469</v>
      </c>
      <c r="R17" s="5">
        <f>'a19'!J18</f>
        <v>122.74896640765994</v>
      </c>
      <c r="S17" s="5">
        <f>'a23'!D15</f>
        <v>50.327115717289018</v>
      </c>
      <c r="T17" s="5">
        <f t="shared" si="8"/>
        <v>0.61776014365759235</v>
      </c>
      <c r="U17" s="6">
        <f t="shared" si="9"/>
        <v>0.74044955739957374</v>
      </c>
      <c r="V17" s="225">
        <f t="shared" si="10"/>
        <v>0.31917424882931233</v>
      </c>
      <c r="W17" s="5">
        <f>'a20 (2)'!E16</f>
        <v>13.1</v>
      </c>
      <c r="X17" s="5">
        <f t="shared" si="11"/>
        <v>0.43975903614457834</v>
      </c>
      <c r="Y17" s="5">
        <f>'a19'!M18</f>
        <v>100.42410880391509</v>
      </c>
      <c r="Z17" s="5">
        <f>'a23'!E15</f>
        <v>44.235966957732039</v>
      </c>
      <c r="AA17" s="5">
        <f t="shared" si="12"/>
        <v>0.44423575588096748</v>
      </c>
      <c r="AB17" s="6">
        <f t="shared" si="13"/>
        <v>0.51891121063982992</v>
      </c>
      <c r="AC17" s="225">
        <f t="shared" si="14"/>
        <v>0.45558947104362868</v>
      </c>
      <c r="AD17" s="5">
        <f>'a20 (2)'!F16</f>
        <v>13</v>
      </c>
      <c r="AE17" s="5">
        <f t="shared" si="15"/>
        <v>0.44477911646586349</v>
      </c>
      <c r="AF17" s="5">
        <f>'a19'!P18</f>
        <v>136.48585748240109</v>
      </c>
      <c r="AG17" s="5">
        <f>'a23'!F15</f>
        <v>47.409051292554977</v>
      </c>
      <c r="AH17" s="5">
        <f t="shared" si="16"/>
        <v>0.64706650180915026</v>
      </c>
      <c r="AI17" s="6">
        <f t="shared" si="17"/>
        <v>0.77786494446783272</v>
      </c>
      <c r="AJ17" s="225">
        <f t="shared" si="18"/>
        <v>0.51139628206625731</v>
      </c>
      <c r="AK17" s="5">
        <f>'a20 (2)'!G16</f>
        <v>12.7</v>
      </c>
      <c r="AL17" s="5">
        <f t="shared" si="19"/>
        <v>0.45983935742971893</v>
      </c>
      <c r="AM17" s="5">
        <f>'a19'!S18</f>
        <v>87.229349098846527</v>
      </c>
      <c r="AN17" s="5">
        <f>'a23'!G15</f>
        <v>44.208588568634951</v>
      </c>
      <c r="AO17" s="5">
        <f t="shared" si="20"/>
        <v>0.38562864054207341</v>
      </c>
      <c r="AP17" s="6">
        <f t="shared" si="21"/>
        <v>0.4440875872466159</v>
      </c>
      <c r="AQ17" s="225">
        <f t="shared" si="22"/>
        <v>0.45668900339309837</v>
      </c>
      <c r="AR17" s="5">
        <f>'a20 (2)'!H16</f>
        <v>10.8</v>
      </c>
      <c r="AS17" s="5">
        <f t="shared" si="23"/>
        <v>0.55522088353413657</v>
      </c>
      <c r="AT17" s="5">
        <f>'a19'!V18</f>
        <v>58.011948745900966</v>
      </c>
      <c r="AU17" s="5">
        <f>'a23'!H15</f>
        <v>44.910995182789208</v>
      </c>
      <c r="AV17" s="5">
        <f t="shared" si="24"/>
        <v>0.26053743506713728</v>
      </c>
      <c r="AW17" s="6">
        <f t="shared" si="25"/>
        <v>0.28438381759105252</v>
      </c>
      <c r="AX17" s="225">
        <f t="shared" si="26"/>
        <v>0.50105347034551972</v>
      </c>
      <c r="AY17" s="5">
        <f>'a20 (2)'!I16</f>
        <v>9.3000000000000007</v>
      </c>
      <c r="AZ17" s="5">
        <f t="shared" si="27"/>
        <v>0.63052208835341361</v>
      </c>
      <c r="BA17" s="5">
        <f>'a19'!Y18</f>
        <v>66.319448990535633</v>
      </c>
      <c r="BB17" s="5">
        <f>'a23'!I15</f>
        <v>46.094397408755491</v>
      </c>
      <c r="BC17" s="5">
        <f t="shared" si="28"/>
        <v>0.30569550376994375</v>
      </c>
      <c r="BD17" s="6">
        <f t="shared" si="29"/>
        <v>0.34203706167660997</v>
      </c>
      <c r="BE17" s="225">
        <f t="shared" si="30"/>
        <v>0.57282508301805291</v>
      </c>
      <c r="BF17" s="5">
        <f>'a20 (2)'!J16</f>
        <v>8</v>
      </c>
      <c r="BG17" s="5">
        <f t="shared" si="31"/>
        <v>0.69578313253012047</v>
      </c>
      <c r="BH17" s="5">
        <f>'a19'!AB18</f>
        <v>72.217239241866594</v>
      </c>
      <c r="BI17" s="5">
        <f>'a23'!J15</f>
        <v>47.227842337764635</v>
      </c>
      <c r="BJ17" s="5">
        <f t="shared" si="32"/>
        <v>0.34106643889835048</v>
      </c>
      <c r="BK17" s="6">
        <f t="shared" si="33"/>
        <v>0.38719508581429224</v>
      </c>
      <c r="BL17" s="225">
        <f t="shared" si="34"/>
        <v>0.63406552318695475</v>
      </c>
      <c r="BM17" s="5">
        <f>'a20 (2)'!K16</f>
        <v>9.5</v>
      </c>
      <c r="BN17" s="5">
        <f t="shared" si="35"/>
        <v>0.62048192771084343</v>
      </c>
      <c r="BO17" s="5">
        <f>'a19'!AE18</f>
        <v>70.321816868345053</v>
      </c>
      <c r="BP17" s="5">
        <f>'a23'!K15</f>
        <v>46.099009814385077</v>
      </c>
      <c r="BQ17" s="5">
        <f t="shared" si="36"/>
        <v>0.32417661259792285</v>
      </c>
      <c r="BR17" s="6">
        <f t="shared" si="37"/>
        <v>0.36563186785052881</v>
      </c>
      <c r="BS17" s="225">
        <f t="shared" si="38"/>
        <v>0.56951191573878046</v>
      </c>
      <c r="BT17" s="5">
        <f>'a20 (2)'!L16</f>
        <v>10.1</v>
      </c>
      <c r="BU17" s="5">
        <f t="shared" si="39"/>
        <v>0.59036144578313254</v>
      </c>
      <c r="BV17" s="5">
        <f>'a19'!AH18</f>
        <v>70.703013192228923</v>
      </c>
      <c r="BW17" s="5">
        <f>'a23'!L15</f>
        <v>45.320478340733935</v>
      </c>
      <c r="BX17" s="5">
        <f t="shared" si="40"/>
        <v>0.32042943780030364</v>
      </c>
      <c r="BY17" s="6">
        <f t="shared" si="41"/>
        <v>0.36084785494997346</v>
      </c>
      <c r="BZ17" s="225">
        <f t="shared" si="42"/>
        <v>0.54445872761650072</v>
      </c>
    </row>
    <row r="18" spans="1:78" x14ac:dyDescent="0.2">
      <c r="A18" s="1">
        <v>1993</v>
      </c>
      <c r="B18" s="5">
        <f>'a20 (2)'!B17</f>
        <v>11.4</v>
      </c>
      <c r="C18" s="5">
        <f t="shared" si="0"/>
        <v>0.52510040160642568</v>
      </c>
      <c r="D18" s="5">
        <f>'a19'!D19</f>
        <v>69.822808410896855</v>
      </c>
      <c r="E18" s="5">
        <f>'a23'!B16</f>
        <v>44.176562683995442</v>
      </c>
      <c r="F18" s="5">
        <f t="shared" si="1"/>
        <v>0.3084531672536589</v>
      </c>
      <c r="G18" s="6">
        <f t="shared" si="2"/>
        <v>0.34555776684623951</v>
      </c>
      <c r="H18" s="225">
        <f t="shared" si="43"/>
        <v>0.48919187465438846</v>
      </c>
      <c r="I18" s="5">
        <f>'a20 (2)'!C17</f>
        <v>20.100000000000001</v>
      </c>
      <c r="J18" s="5">
        <f t="shared" si="3"/>
        <v>8.8353413654618379E-2</v>
      </c>
      <c r="K18" s="5">
        <f>'a19'!G19</f>
        <v>131.29243853796046</v>
      </c>
      <c r="L18" s="5">
        <f>'a23'!C16</f>
        <v>43.006574321106037</v>
      </c>
      <c r="M18" s="5">
        <f t="shared" si="4"/>
        <v>0.56464380157820437</v>
      </c>
      <c r="N18" s="6">
        <f t="shared" si="5"/>
        <v>0.67263599666054674</v>
      </c>
      <c r="O18" s="225">
        <f t="shared" si="6"/>
        <v>0.20520993025580406</v>
      </c>
      <c r="P18" s="5">
        <f>'a20 (2)'!D17</f>
        <v>16.899999999999999</v>
      </c>
      <c r="Q18" s="5">
        <f t="shared" si="7"/>
        <v>0.24899598393574304</v>
      </c>
      <c r="R18" s="5">
        <f>'a19'!J19</f>
        <v>128.42863628774543</v>
      </c>
      <c r="S18" s="5">
        <f>'a23'!D16</f>
        <v>50.404099782577219</v>
      </c>
      <c r="T18" s="5">
        <f t="shared" si="8"/>
        <v>0.6473329798387838</v>
      </c>
      <c r="U18" s="6">
        <f t="shared" si="9"/>
        <v>0.77820515660106204</v>
      </c>
      <c r="V18" s="225">
        <f t="shared" si="10"/>
        <v>0.35483781846880691</v>
      </c>
      <c r="W18" s="5">
        <f>'a20 (2)'!E17</f>
        <v>14.3</v>
      </c>
      <c r="X18" s="5">
        <f t="shared" si="11"/>
        <v>0.37951807228915657</v>
      </c>
      <c r="Y18" s="5">
        <f>'a19'!M19</f>
        <v>88.684944886255764</v>
      </c>
      <c r="Z18" s="5">
        <f>'a23'!E16</f>
        <v>45.017619990183128</v>
      </c>
      <c r="AA18" s="5">
        <f t="shared" si="12"/>
        <v>0.39923851477397965</v>
      </c>
      <c r="AB18" s="6">
        <f t="shared" si="13"/>
        <v>0.46146329492423555</v>
      </c>
      <c r="AC18" s="225">
        <f t="shared" si="14"/>
        <v>0.39590711681617241</v>
      </c>
      <c r="AD18" s="5">
        <f>'a20 (2)'!F17</f>
        <v>12.6</v>
      </c>
      <c r="AE18" s="5">
        <f t="shared" si="15"/>
        <v>0.46485943775100402</v>
      </c>
      <c r="AF18" s="5">
        <f>'a19'!P19</f>
        <v>135.230812150681</v>
      </c>
      <c r="AG18" s="5">
        <f>'a23'!F16</f>
        <v>47.945426008489321</v>
      </c>
      <c r="AH18" s="5">
        <f t="shared" si="16"/>
        <v>0.64836988980383947</v>
      </c>
      <c r="AI18" s="6">
        <f t="shared" si="17"/>
        <v>0.77952897812459832</v>
      </c>
      <c r="AJ18" s="225">
        <f t="shared" si="18"/>
        <v>0.5277933458257229</v>
      </c>
      <c r="AK18" s="5">
        <f>'a20 (2)'!G17</f>
        <v>13.2</v>
      </c>
      <c r="AL18" s="5">
        <f t="shared" si="19"/>
        <v>0.43473895582329319</v>
      </c>
      <c r="AM18" s="5">
        <f>'a19'!S19</f>
        <v>79.18332814441186</v>
      </c>
      <c r="AN18" s="5">
        <f>'a23'!G16</f>
        <v>44.378949381209686</v>
      </c>
      <c r="AO18" s="5">
        <f t="shared" si="20"/>
        <v>0.351407291155657</v>
      </c>
      <c r="AP18" s="6">
        <f t="shared" si="21"/>
        <v>0.40039723764161628</v>
      </c>
      <c r="AQ18" s="225">
        <f t="shared" si="22"/>
        <v>0.42787061218695782</v>
      </c>
      <c r="AR18" s="5">
        <f>'a20 (2)'!H17</f>
        <v>10.9</v>
      </c>
      <c r="AS18" s="5">
        <f t="shared" si="23"/>
        <v>0.55020080321285136</v>
      </c>
      <c r="AT18" s="5">
        <f>'a19'!V19</f>
        <v>52.151278039473439</v>
      </c>
      <c r="AU18" s="5">
        <f>'a23'!H16</f>
        <v>44.090364147362969</v>
      </c>
      <c r="AV18" s="5">
        <f t="shared" si="24"/>
        <v>0.22993688395107575</v>
      </c>
      <c r="AW18" s="6">
        <f t="shared" si="25"/>
        <v>0.24531613614839529</v>
      </c>
      <c r="AX18" s="225">
        <f t="shared" si="26"/>
        <v>0.48922386979996013</v>
      </c>
      <c r="AY18" s="5">
        <f>'a20 (2)'!I17</f>
        <v>9.3000000000000007</v>
      </c>
      <c r="AZ18" s="5">
        <f t="shared" si="27"/>
        <v>0.63052208835341361</v>
      </c>
      <c r="BA18" s="5">
        <f>'a19'!Y19</f>
        <v>61.012297503400717</v>
      </c>
      <c r="BB18" s="5">
        <f>'a23'!I16</f>
        <v>46.291500621415466</v>
      </c>
      <c r="BC18" s="5">
        <f t="shared" si="28"/>
        <v>0.28243508077926593</v>
      </c>
      <c r="BD18" s="6">
        <f t="shared" si="29"/>
        <v>0.31234051169701532</v>
      </c>
      <c r="BE18" s="225">
        <f t="shared" si="30"/>
        <v>0.56688577302213394</v>
      </c>
      <c r="BF18" s="5">
        <f>'a20 (2)'!J17</f>
        <v>8.3000000000000007</v>
      </c>
      <c r="BG18" s="5">
        <f t="shared" si="31"/>
        <v>0.68072289156626509</v>
      </c>
      <c r="BH18" s="5">
        <f>'a19'!AB19</f>
        <v>64.377130630908823</v>
      </c>
      <c r="BI18" s="5">
        <f>'a23'!J16</f>
        <v>47.092941461769577</v>
      </c>
      <c r="BJ18" s="5">
        <f t="shared" si="32"/>
        <v>0.30317084442780823</v>
      </c>
      <c r="BK18" s="6">
        <f t="shared" si="33"/>
        <v>0.33881383257345798</v>
      </c>
      <c r="BL18" s="225">
        <f t="shared" si="34"/>
        <v>0.61234107976770369</v>
      </c>
      <c r="BM18" s="5">
        <f>'a20 (2)'!K17</f>
        <v>9.6</v>
      </c>
      <c r="BN18" s="5">
        <f t="shared" si="35"/>
        <v>0.61546184738955823</v>
      </c>
      <c r="BO18" s="5">
        <f>'a19'!AE19</f>
        <v>63.813944010272593</v>
      </c>
      <c r="BP18" s="5">
        <f>'a23'!K16</f>
        <v>45.687631946767368</v>
      </c>
      <c r="BQ18" s="5">
        <f t="shared" si="36"/>
        <v>0.29155079870129541</v>
      </c>
      <c r="BR18" s="6">
        <f t="shared" si="37"/>
        <v>0.32397853620671263</v>
      </c>
      <c r="BS18" s="225">
        <f t="shared" si="38"/>
        <v>0.55716518515298907</v>
      </c>
      <c r="BT18" s="5">
        <f>'a20 (2)'!L17</f>
        <v>9.6999999999999993</v>
      </c>
      <c r="BU18" s="5">
        <f t="shared" si="39"/>
        <v>0.61044176706827313</v>
      </c>
      <c r="BV18" s="5">
        <f>'a19'!AH19</f>
        <v>67.280105691492253</v>
      </c>
      <c r="BW18" s="5">
        <f>'a23'!L16</f>
        <v>45.135913191599251</v>
      </c>
      <c r="BX18" s="5">
        <f t="shared" si="40"/>
        <v>0.30367490100128169</v>
      </c>
      <c r="BY18" s="6">
        <f t="shared" si="41"/>
        <v>0.33945736090622719</v>
      </c>
      <c r="BZ18" s="225">
        <f t="shared" si="42"/>
        <v>0.55624488583586396</v>
      </c>
    </row>
    <row r="19" spans="1:78" x14ac:dyDescent="0.2">
      <c r="A19" s="1">
        <v>1994</v>
      </c>
      <c r="B19" s="5">
        <f>'a20 (2)'!B18</f>
        <v>10.4</v>
      </c>
      <c r="C19" s="5">
        <f t="shared" si="0"/>
        <v>0.57530120481927716</v>
      </c>
      <c r="D19" s="5">
        <f>'a19'!D20</f>
        <v>63.191154806592372</v>
      </c>
      <c r="E19" s="5">
        <f>'a23'!B17</f>
        <v>42.714966479334734</v>
      </c>
      <c r="F19" s="5">
        <f t="shared" si="1"/>
        <v>0.26992080593540452</v>
      </c>
      <c r="G19" s="6">
        <f t="shared" si="2"/>
        <v>0.29636355424838878</v>
      </c>
      <c r="H19" s="225">
        <f t="shared" si="43"/>
        <v>0.51951367470509946</v>
      </c>
      <c r="I19" s="5">
        <f>'a20 (2)'!C18</f>
        <v>20</v>
      </c>
      <c r="J19" s="5">
        <f t="shared" si="3"/>
        <v>9.3373493975903596E-2</v>
      </c>
      <c r="K19" s="5">
        <f>'a19'!G20</f>
        <v>109.44780193093442</v>
      </c>
      <c r="L19" s="5">
        <f>'a23'!C17</f>
        <v>42.014082438758599</v>
      </c>
      <c r="M19" s="5">
        <f t="shared" si="4"/>
        <v>0.45983489730672006</v>
      </c>
      <c r="N19" s="6">
        <f t="shared" si="5"/>
        <v>0.53882661300264523</v>
      </c>
      <c r="O19" s="225">
        <f t="shared" si="6"/>
        <v>0.18246411778125193</v>
      </c>
      <c r="P19" s="5">
        <f>'a20 (2)'!D18</f>
        <v>16.5</v>
      </c>
      <c r="Q19" s="5">
        <f t="shared" si="7"/>
        <v>0.26907630522088355</v>
      </c>
      <c r="R19" s="5">
        <f>'a19'!J20</f>
        <v>115.50626323930759</v>
      </c>
      <c r="S19" s="5">
        <f>'a23'!D17</f>
        <v>48.344194934451643</v>
      </c>
      <c r="T19" s="5">
        <f t="shared" si="8"/>
        <v>0.55840573061911714</v>
      </c>
      <c r="U19" s="6">
        <f t="shared" si="9"/>
        <v>0.66467186006307233</v>
      </c>
      <c r="V19" s="225">
        <f t="shared" si="10"/>
        <v>0.34819541618932132</v>
      </c>
      <c r="W19" s="5">
        <f>'a20 (2)'!E18</f>
        <v>13.5</v>
      </c>
      <c r="X19" s="5">
        <f t="shared" si="11"/>
        <v>0.41967871485943775</v>
      </c>
      <c r="Y19" s="5">
        <f>'a19'!M20</f>
        <v>86.933981451550849</v>
      </c>
      <c r="Z19" s="5">
        <f>'a23'!E17</f>
        <v>44.025022595608682</v>
      </c>
      <c r="AA19" s="5">
        <f t="shared" si="12"/>
        <v>0.3827270497730752</v>
      </c>
      <c r="AB19" s="6">
        <f t="shared" si="13"/>
        <v>0.44038313031019566</v>
      </c>
      <c r="AC19" s="225">
        <f t="shared" si="14"/>
        <v>0.42381959794958934</v>
      </c>
      <c r="AD19" s="5">
        <f>'a20 (2)'!F18</f>
        <v>12.5</v>
      </c>
      <c r="AE19" s="5">
        <f t="shared" si="15"/>
        <v>0.46987951807228917</v>
      </c>
      <c r="AF19" s="5">
        <f>'a19'!P20</f>
        <v>126.08012774713863</v>
      </c>
      <c r="AG19" s="5">
        <f>'a23'!F17</f>
        <v>47.353878386282034</v>
      </c>
      <c r="AH19" s="5">
        <f t="shared" si="16"/>
        <v>0.59703830362649057</v>
      </c>
      <c r="AI19" s="6">
        <f t="shared" si="17"/>
        <v>0.71399401278633079</v>
      </c>
      <c r="AJ19" s="225">
        <f t="shared" si="18"/>
        <v>0.51870241701509756</v>
      </c>
      <c r="AK19" s="5">
        <f>'a20 (2)'!G18</f>
        <v>12.3</v>
      </c>
      <c r="AL19" s="5">
        <f t="shared" si="19"/>
        <v>0.47991967871485941</v>
      </c>
      <c r="AM19" s="5">
        <f>'a19'!S20</f>
        <v>72.335538104550849</v>
      </c>
      <c r="AN19" s="5">
        <f>'a23'!G17</f>
        <v>43.245465974637305</v>
      </c>
      <c r="AO19" s="5">
        <f t="shared" si="20"/>
        <v>0.31281840518574339</v>
      </c>
      <c r="AP19" s="6">
        <f t="shared" si="21"/>
        <v>0.35113086009888256</v>
      </c>
      <c r="AQ19" s="225">
        <f t="shared" si="22"/>
        <v>0.45416191499166403</v>
      </c>
      <c r="AR19" s="5">
        <f>'a20 (2)'!H18</f>
        <v>9.6</v>
      </c>
      <c r="AS19" s="5">
        <f t="shared" si="23"/>
        <v>0.61546184738955823</v>
      </c>
      <c r="AT19" s="5">
        <f>'a19'!V20</f>
        <v>45.799548813892109</v>
      </c>
      <c r="AU19" s="5">
        <f>'a23'!H17</f>
        <v>42.168820301810975</v>
      </c>
      <c r="AV19" s="5">
        <f t="shared" si="24"/>
        <v>0.19313129438370363</v>
      </c>
      <c r="AW19" s="6">
        <f t="shared" si="25"/>
        <v>0.19832649066542368</v>
      </c>
      <c r="AX19" s="225">
        <f t="shared" si="26"/>
        <v>0.53203477604473137</v>
      </c>
      <c r="AY19" s="5">
        <f>'a20 (2)'!I18</f>
        <v>8.8000000000000007</v>
      </c>
      <c r="AZ19" s="5">
        <f t="shared" si="27"/>
        <v>0.65562248995983941</v>
      </c>
      <c r="BA19" s="5">
        <f>'a19'!Y20</f>
        <v>53.258368835268591</v>
      </c>
      <c r="BB19" s="5">
        <f>'a23'!I17</f>
        <v>45.201501279797903</v>
      </c>
      <c r="BC19" s="5">
        <f t="shared" si="28"/>
        <v>0.24073582270673419</v>
      </c>
      <c r="BD19" s="6">
        <f t="shared" si="29"/>
        <v>0.25910312637692712</v>
      </c>
      <c r="BE19" s="225">
        <f t="shared" si="30"/>
        <v>0.57631861724325695</v>
      </c>
      <c r="BF19" s="5">
        <f>'a20 (2)'!J18</f>
        <v>6.9</v>
      </c>
      <c r="BG19" s="5">
        <f t="shared" si="31"/>
        <v>0.75100401606425704</v>
      </c>
      <c r="BH19" s="5">
        <f>'a19'!AB20</f>
        <v>62.281278880603836</v>
      </c>
      <c r="BI19" s="5">
        <f>'a23'!J17</f>
        <v>44.690790393286214</v>
      </c>
      <c r="BJ19" s="5">
        <f t="shared" si="32"/>
        <v>0.27833995798788697</v>
      </c>
      <c r="BK19" s="6">
        <f t="shared" si="33"/>
        <v>0.30711227407229535</v>
      </c>
      <c r="BL19" s="225">
        <f t="shared" si="34"/>
        <v>0.66222566766586477</v>
      </c>
      <c r="BM19" s="5">
        <f>'a20 (2)'!K18</f>
        <v>8.8000000000000007</v>
      </c>
      <c r="BN19" s="5">
        <f t="shared" si="35"/>
        <v>0.65562248995983941</v>
      </c>
      <c r="BO19" s="5">
        <f>'a19'!AE20</f>
        <v>58.185524569204034</v>
      </c>
      <c r="BP19" s="5">
        <f>'a23'!K17</f>
        <v>45.597784805017483</v>
      </c>
      <c r="BQ19" s="5">
        <f t="shared" si="36"/>
        <v>0.26531310280736231</v>
      </c>
      <c r="BR19" s="6">
        <f t="shared" si="37"/>
        <v>0.29048090601418086</v>
      </c>
      <c r="BS19" s="225">
        <f t="shared" si="38"/>
        <v>0.58259417317070772</v>
      </c>
      <c r="BT19" s="5">
        <f>'a20 (2)'!L18</f>
        <v>9.1</v>
      </c>
      <c r="BU19" s="5">
        <f t="shared" si="39"/>
        <v>0.64056224899598402</v>
      </c>
      <c r="BV19" s="5">
        <f>'a19'!AH20</f>
        <v>57.439459354094879</v>
      </c>
      <c r="BW19" s="5">
        <f>'a23'!L17</f>
        <v>44.005570707950362</v>
      </c>
      <c r="BX19" s="5">
        <f t="shared" si="40"/>
        <v>0.2527656190033063</v>
      </c>
      <c r="BY19" s="6">
        <f t="shared" si="41"/>
        <v>0.27446155073183542</v>
      </c>
      <c r="BZ19" s="225">
        <f t="shared" si="42"/>
        <v>0.56734210934315432</v>
      </c>
    </row>
    <row r="20" spans="1:78" x14ac:dyDescent="0.2">
      <c r="A20" s="1">
        <v>1995</v>
      </c>
      <c r="B20" s="5">
        <f>'a20 (2)'!B19</f>
        <v>9.5</v>
      </c>
      <c r="C20" s="5">
        <f t="shared" si="0"/>
        <v>0.62048192771084343</v>
      </c>
      <c r="D20" s="5">
        <f>'a19'!D21</f>
        <v>56.467459207659793</v>
      </c>
      <c r="E20" s="5">
        <f>'a23'!B18</f>
        <v>42.496728786490415</v>
      </c>
      <c r="F20" s="5">
        <f t="shared" si="1"/>
        <v>0.23996822992101294</v>
      </c>
      <c r="G20" s="6">
        <f t="shared" si="2"/>
        <v>0.25812314172513107</v>
      </c>
      <c r="H20" s="225">
        <f t="shared" si="43"/>
        <v>0.54801017051370093</v>
      </c>
      <c r="I20" s="5">
        <f>'a20 (2)'!C19</f>
        <v>18</v>
      </c>
      <c r="J20" s="5">
        <f t="shared" si="3"/>
        <v>0.19377510040160642</v>
      </c>
      <c r="K20" s="5">
        <f>'a19'!G21</f>
        <v>95.61349326199543</v>
      </c>
      <c r="L20" s="5">
        <f>'a23'!C18</f>
        <v>43.718621821817493</v>
      </c>
      <c r="M20" s="5">
        <f t="shared" si="4"/>
        <v>0.41800901529840728</v>
      </c>
      <c r="N20" s="6">
        <f t="shared" si="5"/>
        <v>0.4854275670782317</v>
      </c>
      <c r="O20" s="225">
        <f t="shared" si="6"/>
        <v>0.25210559373693148</v>
      </c>
      <c r="P20" s="5">
        <f>'a20 (2)'!D19</f>
        <v>14.8</v>
      </c>
      <c r="Q20" s="5">
        <f t="shared" si="7"/>
        <v>0.35441767068273089</v>
      </c>
      <c r="R20" s="5">
        <f>'a19'!J21</f>
        <v>109.78170126539044</v>
      </c>
      <c r="S20" s="5">
        <f>'a23'!D18</f>
        <v>47.21804614158394</v>
      </c>
      <c r="T20" s="5">
        <f t="shared" si="8"/>
        <v>0.51836774358507898</v>
      </c>
      <c r="U20" s="6">
        <f t="shared" si="9"/>
        <v>0.61355541718861595</v>
      </c>
      <c r="V20" s="225">
        <f t="shared" si="10"/>
        <v>0.40624521998390789</v>
      </c>
      <c r="W20" s="5">
        <f>'a20 (2)'!E19</f>
        <v>12.2</v>
      </c>
      <c r="X20" s="5">
        <f t="shared" si="11"/>
        <v>0.48493975903614461</v>
      </c>
      <c r="Y20" s="5">
        <f>'a19'!M21</f>
        <v>76.765390785102667</v>
      </c>
      <c r="Z20" s="5">
        <f>'a23'!E18</f>
        <v>44.291394835745066</v>
      </c>
      <c r="AA20" s="5">
        <f t="shared" si="12"/>
        <v>0.34000462329832482</v>
      </c>
      <c r="AB20" s="6">
        <f t="shared" si="13"/>
        <v>0.38583946730090957</v>
      </c>
      <c r="AC20" s="225">
        <f t="shared" si="14"/>
        <v>0.46511970068909764</v>
      </c>
      <c r="AD20" s="5">
        <f>'a20 (2)'!F19</f>
        <v>11.4</v>
      </c>
      <c r="AE20" s="5">
        <f t="shared" si="15"/>
        <v>0.52510040160642568</v>
      </c>
      <c r="AF20" s="5">
        <f>'a19'!P21</f>
        <v>113.92127835255415</v>
      </c>
      <c r="AG20" s="5">
        <f>'a23'!F18</f>
        <v>46.497299861357106</v>
      </c>
      <c r="AH20" s="5">
        <f t="shared" si="16"/>
        <v>0.52970318401478411</v>
      </c>
      <c r="AI20" s="6">
        <f t="shared" si="17"/>
        <v>0.62802735836510981</v>
      </c>
      <c r="AJ20" s="225">
        <f t="shared" si="18"/>
        <v>0.54568579295816255</v>
      </c>
      <c r="AK20" s="5">
        <f>'a20 (2)'!G19</f>
        <v>11.5</v>
      </c>
      <c r="AL20" s="5">
        <f t="shared" si="19"/>
        <v>0.52008032128514059</v>
      </c>
      <c r="AM20" s="5">
        <f>'a19'!S21</f>
        <v>65.731176271008962</v>
      </c>
      <c r="AN20" s="5">
        <f>'a23'!G18</f>
        <v>42.974094454329382</v>
      </c>
      <c r="AO20" s="5">
        <f t="shared" si="20"/>
        <v>0.28247377776645133</v>
      </c>
      <c r="AP20" s="6">
        <f t="shared" si="21"/>
        <v>0.31238991608723088</v>
      </c>
      <c r="AQ20" s="225">
        <f t="shared" si="22"/>
        <v>0.47854224024555869</v>
      </c>
      <c r="AR20" s="5">
        <f>'a20 (2)'!H19</f>
        <v>8.6999999999999993</v>
      </c>
      <c r="AS20" s="5">
        <f t="shared" si="23"/>
        <v>0.66064257028112461</v>
      </c>
      <c r="AT20" s="5">
        <f>'a19'!V21</f>
        <v>39.654089001066609</v>
      </c>
      <c r="AU20" s="5">
        <f>'a23'!H18</f>
        <v>41.84881266483886</v>
      </c>
      <c r="AV20" s="5">
        <f t="shared" si="24"/>
        <v>0.16594765420004837</v>
      </c>
      <c r="AW20" s="6">
        <f t="shared" si="25"/>
        <v>0.16362117470170431</v>
      </c>
      <c r="AX20" s="225">
        <f t="shared" si="26"/>
        <v>0.56123829116524049</v>
      </c>
      <c r="AY20" s="5">
        <f>'a20 (2)'!I19</f>
        <v>7.3</v>
      </c>
      <c r="AZ20" s="5">
        <f t="shared" si="27"/>
        <v>0.73092369477911645</v>
      </c>
      <c r="BA20" s="5">
        <f>'a19'!Y21</f>
        <v>53.662062647545902</v>
      </c>
      <c r="BB20" s="5">
        <f>'a23'!I18</f>
        <v>45.118722214756971</v>
      </c>
      <c r="BC20" s="5">
        <f t="shared" si="28"/>
        <v>0.24211636980655094</v>
      </c>
      <c r="BD20" s="6">
        <f t="shared" si="29"/>
        <v>0.26086566895688462</v>
      </c>
      <c r="BE20" s="225">
        <f t="shared" si="30"/>
        <v>0.63691208961467005</v>
      </c>
      <c r="BF20" s="5">
        <f>'a20 (2)'!J19</f>
        <v>6.7</v>
      </c>
      <c r="BG20" s="5">
        <f t="shared" si="31"/>
        <v>0.76104417670682734</v>
      </c>
      <c r="BH20" s="5">
        <f>'a19'!AB21</f>
        <v>50.827075701780309</v>
      </c>
      <c r="BI20" s="5">
        <f>'a23'!J18</f>
        <v>46.207396758680339</v>
      </c>
      <c r="BJ20" s="5">
        <f t="shared" si="32"/>
        <v>0.23485868530356438</v>
      </c>
      <c r="BK20" s="6">
        <f t="shared" si="33"/>
        <v>0.25159979315293007</v>
      </c>
      <c r="BL20" s="225">
        <f t="shared" si="34"/>
        <v>0.65915529999604794</v>
      </c>
      <c r="BM20" s="5">
        <f>'a20 (2)'!K19</f>
        <v>7.8</v>
      </c>
      <c r="BN20" s="5">
        <f t="shared" si="35"/>
        <v>0.70582329317269077</v>
      </c>
      <c r="BO20" s="5">
        <f>'a19'!AE21</f>
        <v>52.880201862917275</v>
      </c>
      <c r="BP20" s="5">
        <f>'a23'!K18</f>
        <v>46.158648906978165</v>
      </c>
      <c r="BQ20" s="5">
        <f t="shared" si="36"/>
        <v>0.24408786719205314</v>
      </c>
      <c r="BR20" s="6">
        <f t="shared" si="37"/>
        <v>0.26338267695225387</v>
      </c>
      <c r="BS20" s="225">
        <f t="shared" si="38"/>
        <v>0.61733516992860349</v>
      </c>
      <c r="BT20" s="5">
        <f>'a20 (2)'!L19</f>
        <v>8.5</v>
      </c>
      <c r="BU20" s="5">
        <f t="shared" si="39"/>
        <v>0.67068273092369479</v>
      </c>
      <c r="BV20" s="5">
        <f>'a19'!AH21</f>
        <v>51.244108082462134</v>
      </c>
      <c r="BW20" s="5">
        <f>'a23'!L18</f>
        <v>43.161383284164664</v>
      </c>
      <c r="BX20" s="5">
        <f t="shared" si="40"/>
        <v>0.22117665900023084</v>
      </c>
      <c r="BY20" s="6">
        <f t="shared" si="41"/>
        <v>0.23413196902514397</v>
      </c>
      <c r="BZ20" s="225">
        <f t="shared" si="42"/>
        <v>0.58337257854398472</v>
      </c>
    </row>
    <row r="21" spans="1:78" x14ac:dyDescent="0.2">
      <c r="A21" s="1">
        <v>1996</v>
      </c>
      <c r="B21" s="5">
        <f>'a20 (2)'!B20</f>
        <v>9.6</v>
      </c>
      <c r="C21" s="5">
        <f t="shared" si="0"/>
        <v>0.61546184738955823</v>
      </c>
      <c r="D21" s="5">
        <f>'a19'!D22</f>
        <v>52.890308100258814</v>
      </c>
      <c r="E21" s="5">
        <f>'a23'!B19</f>
        <v>42.02761540575726</v>
      </c>
      <c r="F21" s="5">
        <f t="shared" si="1"/>
        <v>0.22228535275296854</v>
      </c>
      <c r="G21" s="6">
        <f t="shared" si="2"/>
        <v>0.23554743681149654</v>
      </c>
      <c r="H21" s="225">
        <f t="shared" si="43"/>
        <v>0.5394789652739459</v>
      </c>
      <c r="I21" s="5">
        <f>'a20 (2)'!C20</f>
        <v>18.899999999999999</v>
      </c>
      <c r="J21" s="5">
        <f t="shared" si="3"/>
        <v>0.1485943775100402</v>
      </c>
      <c r="K21" s="5">
        <f>'a19'!G22</f>
        <v>87.357812207667735</v>
      </c>
      <c r="L21" s="5">
        <f>'a23'!C19</f>
        <v>45.030594155915608</v>
      </c>
      <c r="M21" s="5">
        <f t="shared" si="4"/>
        <v>0.3933774187872176</v>
      </c>
      <c r="N21" s="6">
        <f t="shared" si="5"/>
        <v>0.45398044175446139</v>
      </c>
      <c r="O21" s="225">
        <f t="shared" si="6"/>
        <v>0.20967159035892446</v>
      </c>
      <c r="P21" s="5">
        <f>'a20 (2)'!D20</f>
        <v>14.6</v>
      </c>
      <c r="Q21" s="5">
        <f t="shared" si="7"/>
        <v>0.36445783132530124</v>
      </c>
      <c r="R21" s="5">
        <f>'a19'!J22</f>
        <v>98.290930512797686</v>
      </c>
      <c r="S21" s="5">
        <f>'a23'!D19</f>
        <v>45.518313911916998</v>
      </c>
      <c r="T21" s="5">
        <f t="shared" si="8"/>
        <v>0.44740374297759461</v>
      </c>
      <c r="U21" s="6">
        <f t="shared" si="9"/>
        <v>0.52295577540064286</v>
      </c>
      <c r="V21" s="225">
        <f t="shared" si="10"/>
        <v>0.39615742014036959</v>
      </c>
      <c r="W21" s="5">
        <f>'a20 (2)'!E20</f>
        <v>12.4</v>
      </c>
      <c r="X21" s="5">
        <f t="shared" si="11"/>
        <v>0.47489959839357432</v>
      </c>
      <c r="Y21" s="5">
        <f>'a19'!M22</f>
        <v>70.08498360259486</v>
      </c>
      <c r="Z21" s="5">
        <f>'a23'!E19</f>
        <v>44.297078990298786</v>
      </c>
      <c r="AA21" s="5">
        <f t="shared" si="12"/>
        <v>0.31045600546779395</v>
      </c>
      <c r="AB21" s="6">
        <f t="shared" si="13"/>
        <v>0.34811478763433701</v>
      </c>
      <c r="AC21" s="225">
        <f t="shared" si="14"/>
        <v>0.44954263624172691</v>
      </c>
      <c r="AD21" s="5">
        <f>'a20 (2)'!F20</f>
        <v>11.6</v>
      </c>
      <c r="AE21" s="5">
        <f t="shared" si="15"/>
        <v>0.5150602409638555</v>
      </c>
      <c r="AF21" s="5">
        <f>'a19'!P22</f>
        <v>105.307773780199</v>
      </c>
      <c r="AG21" s="5">
        <f>'a23'!F19</f>
        <v>47.041777713860036</v>
      </c>
      <c r="AH21" s="5">
        <f t="shared" si="16"/>
        <v>0.49538648857095796</v>
      </c>
      <c r="AI21" s="6">
        <f t="shared" si="17"/>
        <v>0.58421528058000105</v>
      </c>
      <c r="AJ21" s="225">
        <f t="shared" si="18"/>
        <v>0.52889124888708461</v>
      </c>
      <c r="AK21" s="5">
        <f>'a20 (2)'!G20</f>
        <v>11.8</v>
      </c>
      <c r="AL21" s="5">
        <f t="shared" si="19"/>
        <v>0.50502008032128509</v>
      </c>
      <c r="AM21" s="5">
        <f>'a19'!S22</f>
        <v>61.577845265199706</v>
      </c>
      <c r="AN21" s="5">
        <f>'a23'!G19</f>
        <v>42.787299938306511</v>
      </c>
      <c r="AO21" s="5">
        <f t="shared" si="20"/>
        <v>0.26347497349167276</v>
      </c>
      <c r="AP21" s="6">
        <f t="shared" si="21"/>
        <v>0.28813416884976173</v>
      </c>
      <c r="AQ21" s="225">
        <f t="shared" si="22"/>
        <v>0.46164289802698044</v>
      </c>
      <c r="AR21" s="5">
        <f>'a20 (2)'!H20</f>
        <v>9</v>
      </c>
      <c r="AS21" s="5">
        <f t="shared" si="23"/>
        <v>0.64558232931726911</v>
      </c>
      <c r="AT21" s="5">
        <f>'a19'!V22</f>
        <v>37.580176278548436</v>
      </c>
      <c r="AU21" s="5">
        <f>'a23'!H19</f>
        <v>41.067082580968126</v>
      </c>
      <c r="AV21" s="5">
        <f t="shared" si="24"/>
        <v>0.15433082026384878</v>
      </c>
      <c r="AW21" s="6">
        <f t="shared" si="25"/>
        <v>0.14878997882322606</v>
      </c>
      <c r="AX21" s="225">
        <f t="shared" si="26"/>
        <v>0.54622385921846051</v>
      </c>
      <c r="AY21" s="5">
        <f>'a20 (2)'!I20</f>
        <v>7.2</v>
      </c>
      <c r="AZ21" s="5">
        <f t="shared" si="27"/>
        <v>0.73594377510040165</v>
      </c>
      <c r="BA21" s="5">
        <f>'a19'!Y22</f>
        <v>48.417916035375789</v>
      </c>
      <c r="BB21" s="5">
        <f>'a23'!I19</f>
        <v>44.939901266088469</v>
      </c>
      <c r="BC21" s="5">
        <f t="shared" si="28"/>
        <v>0.21758963661395497</v>
      </c>
      <c r="BD21" s="6">
        <f t="shared" si="29"/>
        <v>0.22955242248746247</v>
      </c>
      <c r="BE21" s="225">
        <f t="shared" si="30"/>
        <v>0.63466550457781379</v>
      </c>
      <c r="BF21" s="5">
        <f>'a20 (2)'!J20</f>
        <v>6.6</v>
      </c>
      <c r="BG21" s="5">
        <f t="shared" si="31"/>
        <v>0.76606425702811254</v>
      </c>
      <c r="BH21" s="5">
        <f>'a19'!AB22</f>
        <v>49.029376773130778</v>
      </c>
      <c r="BI21" s="5">
        <f>'a23'!J19</f>
        <v>46.64590776395054</v>
      </c>
      <c r="BJ21" s="5">
        <f t="shared" si="32"/>
        <v>0.22870197866834374</v>
      </c>
      <c r="BK21" s="6">
        <f t="shared" si="33"/>
        <v>0.24373953427561704</v>
      </c>
      <c r="BL21" s="225">
        <f t="shared" si="34"/>
        <v>0.6615993124776135</v>
      </c>
      <c r="BM21" s="5">
        <f>'a20 (2)'!K20</f>
        <v>6.9</v>
      </c>
      <c r="BN21" s="5">
        <f t="shared" si="35"/>
        <v>0.75100401606425704</v>
      </c>
      <c r="BO21" s="5">
        <f>'a19'!AE22</f>
        <v>51.384759604222857</v>
      </c>
      <c r="BP21" s="5">
        <f>'a23'!K19</f>
        <v>44.125747468731937</v>
      </c>
      <c r="BQ21" s="5">
        <f t="shared" si="36"/>
        <v>0.22673909260374359</v>
      </c>
      <c r="BR21" s="6">
        <f t="shared" si="37"/>
        <v>0.24123352034177714</v>
      </c>
      <c r="BS21" s="225">
        <f t="shared" si="38"/>
        <v>0.64904991691976111</v>
      </c>
      <c r="BT21" s="5">
        <f>'a20 (2)'!L20</f>
        <v>8.6999999999999993</v>
      </c>
      <c r="BU21" s="5">
        <f t="shared" si="39"/>
        <v>0.66064257028112461</v>
      </c>
      <c r="BV21" s="5">
        <f>'a19'!AH22</f>
        <v>47.644507945740109</v>
      </c>
      <c r="BW21" s="5">
        <f>'a23'!L19</f>
        <v>42.977848548005596</v>
      </c>
      <c r="BX21" s="5">
        <f t="shared" si="40"/>
        <v>0.20476584466362677</v>
      </c>
      <c r="BY21" s="6">
        <f t="shared" si="41"/>
        <v>0.21318030497552087</v>
      </c>
      <c r="BZ21" s="225">
        <f t="shared" si="42"/>
        <v>0.57115011722000386</v>
      </c>
    </row>
    <row r="22" spans="1:78" x14ac:dyDescent="0.2">
      <c r="A22" s="1">
        <v>1997</v>
      </c>
      <c r="B22" s="5">
        <f>'a20 (2)'!B21</f>
        <v>9.1</v>
      </c>
      <c r="C22" s="5">
        <f t="shared" si="0"/>
        <v>0.64056224899598402</v>
      </c>
      <c r="D22" s="5">
        <f>'a19'!D23</f>
        <v>47.111993587875254</v>
      </c>
      <c r="E22" s="5">
        <f>'a23'!B20</f>
        <v>40.285974639451915</v>
      </c>
      <c r="F22" s="5">
        <f t="shared" si="1"/>
        <v>0.18979525788951637</v>
      </c>
      <c r="G22" s="6">
        <f t="shared" si="2"/>
        <v>0.19406737747031594</v>
      </c>
      <c r="H22" s="225">
        <f t="shared" si="43"/>
        <v>0.55126327469085046</v>
      </c>
      <c r="I22" s="5">
        <f>'a20 (2)'!C21</f>
        <v>18.100000000000001</v>
      </c>
      <c r="J22" s="5">
        <f t="shared" si="3"/>
        <v>0.18875502008032119</v>
      </c>
      <c r="K22" s="5">
        <f>'a19'!G23</f>
        <v>83.70436507936509</v>
      </c>
      <c r="L22" s="5">
        <f>'a23'!C20</f>
        <v>44.832533090257371</v>
      </c>
      <c r="M22" s="5">
        <f t="shared" si="4"/>
        <v>0.37526787172196191</v>
      </c>
      <c r="N22" s="6">
        <f t="shared" si="5"/>
        <v>0.4308600079710036</v>
      </c>
      <c r="O22" s="225">
        <f t="shared" si="6"/>
        <v>0.23717601765845769</v>
      </c>
      <c r="P22" s="5">
        <f>'a20 (2)'!D21</f>
        <v>15.3</v>
      </c>
      <c r="Q22" s="5">
        <f t="shared" si="7"/>
        <v>0.32931726907630521</v>
      </c>
      <c r="R22" s="5">
        <f>'a19'!J23</f>
        <v>92.665094339622641</v>
      </c>
      <c r="S22" s="5">
        <f>'a23'!D20</f>
        <v>46.870517122203104</v>
      </c>
      <c r="T22" s="5">
        <f t="shared" si="8"/>
        <v>0.43432608908758491</v>
      </c>
      <c r="U22" s="6">
        <f t="shared" si="9"/>
        <v>0.5062595527001289</v>
      </c>
      <c r="V22" s="225">
        <f t="shared" si="10"/>
        <v>0.36470572580106997</v>
      </c>
      <c r="W22" s="5">
        <f>'a20 (2)'!E21</f>
        <v>12.1</v>
      </c>
      <c r="X22" s="5">
        <f t="shared" si="11"/>
        <v>0.48995983935742976</v>
      </c>
      <c r="Y22" s="5">
        <f>'a19'!M23</f>
        <v>63.197084917617232</v>
      </c>
      <c r="Z22" s="5">
        <f>'a23'!E20</f>
        <v>42.385317858999109</v>
      </c>
      <c r="AA22" s="5">
        <f t="shared" si="12"/>
        <v>0.26786285319953651</v>
      </c>
      <c r="AB22" s="6">
        <f t="shared" si="13"/>
        <v>0.29373616882634201</v>
      </c>
      <c r="AC22" s="225">
        <f t="shared" si="14"/>
        <v>0.45071510525121222</v>
      </c>
      <c r="AD22" s="5">
        <f>'a20 (2)'!F21</f>
        <v>12.6</v>
      </c>
      <c r="AE22" s="5">
        <f t="shared" si="15"/>
        <v>0.46485943775100402</v>
      </c>
      <c r="AF22" s="5">
        <f>'a19'!P23</f>
        <v>86.121651785714292</v>
      </c>
      <c r="AG22" s="5">
        <f>'a23'!F20</f>
        <v>44.175399121638151</v>
      </c>
      <c r="AH22" s="5">
        <f t="shared" si="16"/>
        <v>0.38044583406486698</v>
      </c>
      <c r="AI22" s="6">
        <f t="shared" si="17"/>
        <v>0.43747070535901605</v>
      </c>
      <c r="AJ22" s="225">
        <f t="shared" si="18"/>
        <v>0.45938169127260642</v>
      </c>
      <c r="AK22" s="5">
        <f>'a20 (2)'!G21</f>
        <v>11.4</v>
      </c>
      <c r="AL22" s="5">
        <f t="shared" si="19"/>
        <v>0.52510040160642568</v>
      </c>
      <c r="AM22" s="5">
        <f>'a19'!S23</f>
        <v>55.019356153219228</v>
      </c>
      <c r="AN22" s="5">
        <f>'a23'!G20</f>
        <v>40.725007290341274</v>
      </c>
      <c r="AO22" s="5">
        <f t="shared" si="20"/>
        <v>0.22406636804497362</v>
      </c>
      <c r="AP22" s="6">
        <f t="shared" si="21"/>
        <v>0.2378212565805802</v>
      </c>
      <c r="AQ22" s="225">
        <f t="shared" si="22"/>
        <v>0.46764457260125658</v>
      </c>
      <c r="AR22" s="5">
        <f>'a20 (2)'!H21</f>
        <v>8.4</v>
      </c>
      <c r="AS22" s="5">
        <f t="shared" si="23"/>
        <v>0.67570281124497988</v>
      </c>
      <c r="AT22" s="5">
        <f>'a19'!V23</f>
        <v>33.2842329350364</v>
      </c>
      <c r="AU22" s="5">
        <f>'a23'!H20</f>
        <v>39.830931042722121</v>
      </c>
      <c r="AV22" s="5">
        <f t="shared" si="24"/>
        <v>0.13257419868453352</v>
      </c>
      <c r="AW22" s="6">
        <f t="shared" si="25"/>
        <v>0.12101333003329641</v>
      </c>
      <c r="AX22" s="225">
        <f t="shared" si="26"/>
        <v>0.56476491500264325</v>
      </c>
      <c r="AY22" s="5">
        <f>'a20 (2)'!I21</f>
        <v>6.5</v>
      </c>
      <c r="AZ22" s="5">
        <f t="shared" si="27"/>
        <v>0.77108433734939763</v>
      </c>
      <c r="BA22" s="5">
        <f>'a19'!Y23</f>
        <v>44.787087912087912</v>
      </c>
      <c r="BB22" s="5">
        <f>'a23'!I20</f>
        <v>43.599700171423947</v>
      </c>
      <c r="BC22" s="5">
        <f t="shared" si="28"/>
        <v>0.19527036045182389</v>
      </c>
      <c r="BD22" s="6">
        <f t="shared" si="29"/>
        <v>0.20105743336698359</v>
      </c>
      <c r="BE22" s="225">
        <f t="shared" si="30"/>
        <v>0.65707895655291482</v>
      </c>
      <c r="BF22" s="5">
        <f>'a20 (2)'!J21</f>
        <v>5.9</v>
      </c>
      <c r="BG22" s="5">
        <f t="shared" si="31"/>
        <v>0.80120481927710852</v>
      </c>
      <c r="BH22" s="5">
        <f>'a19'!AB23</f>
        <v>41.698059360730596</v>
      </c>
      <c r="BI22" s="5">
        <f>'a23'!J20</f>
        <v>44.842423782921955</v>
      </c>
      <c r="BJ22" s="5">
        <f t="shared" si="32"/>
        <v>0.18698420487793171</v>
      </c>
      <c r="BK22" s="6">
        <f t="shared" si="33"/>
        <v>0.19047850996402552</v>
      </c>
      <c r="BL22" s="225">
        <f t="shared" si="34"/>
        <v>0.67905955741449198</v>
      </c>
      <c r="BM22" s="5">
        <f>'a20 (2)'!K21</f>
        <v>5.9</v>
      </c>
      <c r="BN22" s="5">
        <f t="shared" si="35"/>
        <v>0.80120481927710852</v>
      </c>
      <c r="BO22" s="5">
        <f>'a19'!AE23</f>
        <v>40.462246777163905</v>
      </c>
      <c r="BP22" s="5">
        <f>'a23'!K20</f>
        <v>41.581284370357821</v>
      </c>
      <c r="BQ22" s="5">
        <f t="shared" si="36"/>
        <v>0.16824721895048467</v>
      </c>
      <c r="BR22" s="6">
        <f t="shared" si="37"/>
        <v>0.16655702584981175</v>
      </c>
      <c r="BS22" s="225">
        <f t="shared" si="38"/>
        <v>0.67427526059164922</v>
      </c>
      <c r="BT22" s="5">
        <f>'a20 (2)'!L21</f>
        <v>8.5</v>
      </c>
      <c r="BU22" s="5">
        <f t="shared" si="39"/>
        <v>0.67068273092369479</v>
      </c>
      <c r="BV22" s="5">
        <f>'a19'!AH23</f>
        <v>41.779751504562221</v>
      </c>
      <c r="BW22" s="5">
        <f>'a23'!L20</f>
        <v>41.72028678954284</v>
      </c>
      <c r="BX22" s="5">
        <f t="shared" si="40"/>
        <v>0.17430632147661698</v>
      </c>
      <c r="BY22" s="6">
        <f t="shared" si="41"/>
        <v>0.1742926736955491</v>
      </c>
      <c r="BZ22" s="225">
        <f t="shared" si="42"/>
        <v>0.5714047194780657</v>
      </c>
    </row>
    <row r="23" spans="1:78" x14ac:dyDescent="0.2">
      <c r="A23" s="1">
        <v>1998</v>
      </c>
      <c r="B23" s="5">
        <f>'a20 (2)'!B22</f>
        <v>8.3000000000000007</v>
      </c>
      <c r="C23" s="5">
        <f t="shared" si="0"/>
        <v>0.68072289156626509</v>
      </c>
      <c r="D23" s="5">
        <f>'a19'!D24</f>
        <v>48.419966345901038</v>
      </c>
      <c r="E23" s="5">
        <f>'a23'!B21</f>
        <v>40.481495112123724</v>
      </c>
      <c r="F23" s="5">
        <f t="shared" si="1"/>
        <v>0.1960112630960788</v>
      </c>
      <c r="G23" s="6">
        <f t="shared" si="2"/>
        <v>0.20200334275194826</v>
      </c>
      <c r="H23" s="225">
        <f t="shared" si="43"/>
        <v>0.58497898180340169</v>
      </c>
      <c r="I23" s="5">
        <f>'a20 (2)'!C22</f>
        <v>17.600000000000001</v>
      </c>
      <c r="J23" s="5">
        <f t="shared" si="3"/>
        <v>0.2138554216867469</v>
      </c>
      <c r="K23" s="5">
        <f>'a19'!G24</f>
        <v>86.489959839357439</v>
      </c>
      <c r="L23" s="5">
        <f>'a23'!C21</f>
        <v>43.101065573125929</v>
      </c>
      <c r="M23" s="5">
        <f t="shared" si="4"/>
        <v>0.37278094304531734</v>
      </c>
      <c r="N23" s="6">
        <f t="shared" si="5"/>
        <v>0.42768494955649144</v>
      </c>
      <c r="O23" s="225">
        <f t="shared" si="6"/>
        <v>0.25662132726069586</v>
      </c>
      <c r="P23" s="5">
        <f>'a20 (2)'!D22</f>
        <v>13.9</v>
      </c>
      <c r="Q23" s="5">
        <f t="shared" si="7"/>
        <v>0.39959839357429716</v>
      </c>
      <c r="R23" s="5">
        <f>'a19'!J24</f>
        <v>102.69965277777777</v>
      </c>
      <c r="S23" s="5">
        <f>'a23'!D21</f>
        <v>45.001935166122237</v>
      </c>
      <c r="T23" s="5">
        <f t="shared" si="8"/>
        <v>0.46216831158888205</v>
      </c>
      <c r="U23" s="6">
        <f t="shared" si="9"/>
        <v>0.54180567980126249</v>
      </c>
      <c r="V23" s="225">
        <f t="shared" si="10"/>
        <v>0.42803985081969026</v>
      </c>
      <c r="W23" s="5">
        <f>'a20 (2)'!E22</f>
        <v>10.5</v>
      </c>
      <c r="X23" s="5">
        <f t="shared" si="11"/>
        <v>0.57028112449799195</v>
      </c>
      <c r="Y23" s="5">
        <f>'a19'!M24</f>
        <v>69.795258620689651</v>
      </c>
      <c r="Z23" s="5">
        <f>'a23'!E21</f>
        <v>43.221328061001238</v>
      </c>
      <c r="AA23" s="5">
        <f t="shared" si="12"/>
        <v>0.3016643769947252</v>
      </c>
      <c r="AB23" s="6">
        <f t="shared" si="13"/>
        <v>0.33689052767753619</v>
      </c>
      <c r="AC23" s="225">
        <f t="shared" si="14"/>
        <v>0.52360300513390079</v>
      </c>
      <c r="AD23" s="5">
        <f>'a20 (2)'!F22</f>
        <v>12.2</v>
      </c>
      <c r="AE23" s="5">
        <f t="shared" si="15"/>
        <v>0.48493975903614461</v>
      </c>
      <c r="AF23" s="5">
        <f>'a19'!P24</f>
        <v>90.07610350076105</v>
      </c>
      <c r="AG23" s="5">
        <f>'a23'!F21</f>
        <v>43.444309107542203</v>
      </c>
      <c r="AH23" s="5">
        <f t="shared" si="16"/>
        <v>0.39132940836900276</v>
      </c>
      <c r="AI23" s="6">
        <f t="shared" si="17"/>
        <v>0.45136574967566206</v>
      </c>
      <c r="AJ23" s="225">
        <f t="shared" si="18"/>
        <v>0.47822495716404811</v>
      </c>
      <c r="AK23" s="5">
        <f>'a20 (2)'!G22</f>
        <v>10.3</v>
      </c>
      <c r="AL23" s="5">
        <f t="shared" si="19"/>
        <v>0.58032128514056225</v>
      </c>
      <c r="AM23" s="5">
        <f>'a19'!S24</f>
        <v>57.053968677700645</v>
      </c>
      <c r="AN23" s="5">
        <f>'a23'!G21</f>
        <v>40.321097844286761</v>
      </c>
      <c r="AO23" s="5">
        <f t="shared" si="20"/>
        <v>0.23004786534584401</v>
      </c>
      <c r="AP23" s="6">
        <f t="shared" si="21"/>
        <v>0.24545782594216478</v>
      </c>
      <c r="AQ23" s="225">
        <f t="shared" si="22"/>
        <v>0.51334859330088278</v>
      </c>
      <c r="AR23" s="5">
        <f>'a20 (2)'!H22</f>
        <v>7.2</v>
      </c>
      <c r="AS23" s="5">
        <f t="shared" si="23"/>
        <v>0.73594377510040165</v>
      </c>
      <c r="AT23" s="5">
        <f>'a19'!V24</f>
        <v>32.949506903353054</v>
      </c>
      <c r="AU23" s="5">
        <f>'a23'!H21</f>
        <v>40.294361316721918</v>
      </c>
      <c r="AV23" s="5">
        <f t="shared" si="24"/>
        <v>0.13276793363715311</v>
      </c>
      <c r="AW23" s="6">
        <f t="shared" si="25"/>
        <v>0.12126067118034124</v>
      </c>
      <c r="AX23" s="225">
        <f t="shared" si="26"/>
        <v>0.61300715431638952</v>
      </c>
      <c r="AY23" s="5">
        <f>'a20 (2)'!I22</f>
        <v>5.5</v>
      </c>
      <c r="AZ23" s="5">
        <f t="shared" si="27"/>
        <v>0.82128514056224899</v>
      </c>
      <c r="BA23" s="5">
        <f>'a19'!Y24</f>
        <v>48.990947816826406</v>
      </c>
      <c r="BB23" s="5">
        <f>'a23'!I21</f>
        <v>45.063248276545778</v>
      </c>
      <c r="BC23" s="5">
        <f t="shared" si="28"/>
        <v>0.22076912447729469</v>
      </c>
      <c r="BD23" s="6">
        <f t="shared" si="29"/>
        <v>0.2336116702612894</v>
      </c>
      <c r="BE23" s="225">
        <f t="shared" si="30"/>
        <v>0.70375044650205709</v>
      </c>
      <c r="BF23" s="5">
        <f>'a20 (2)'!J22</f>
        <v>5.8</v>
      </c>
      <c r="BG23" s="5">
        <f t="shared" si="31"/>
        <v>0.80622489959839361</v>
      </c>
      <c r="BH23" s="5">
        <f>'a19'!AB24</f>
        <v>45.158592848904277</v>
      </c>
      <c r="BI23" s="5">
        <f>'a23'!J21</f>
        <v>47.678410996621054</v>
      </c>
      <c r="BJ23" s="5">
        <f t="shared" si="32"/>
        <v>0.21530899498791306</v>
      </c>
      <c r="BK23" s="6">
        <f t="shared" si="33"/>
        <v>0.22664073046619349</v>
      </c>
      <c r="BL23" s="225">
        <f t="shared" si="34"/>
        <v>0.69030806577195358</v>
      </c>
      <c r="BM23" s="5">
        <f>'a20 (2)'!K22</f>
        <v>5.6</v>
      </c>
      <c r="BN23" s="5">
        <f t="shared" si="35"/>
        <v>0.81626506024096379</v>
      </c>
      <c r="BO23" s="5">
        <f>'a19'!AE24</f>
        <v>41.418439716312058</v>
      </c>
      <c r="BP23" s="5">
        <f>'a23'!K21</f>
        <v>44.856194881499398</v>
      </c>
      <c r="BQ23" s="5">
        <f t="shared" si="36"/>
        <v>0.18578736036025284</v>
      </c>
      <c r="BR23" s="6">
        <f t="shared" si="37"/>
        <v>0.18895050021754331</v>
      </c>
      <c r="BS23" s="225">
        <f t="shared" si="38"/>
        <v>0.69080214823627972</v>
      </c>
      <c r="BT23" s="5">
        <f>'a20 (2)'!L22</f>
        <v>8.8000000000000007</v>
      </c>
      <c r="BU23" s="5">
        <f t="shared" si="39"/>
        <v>0.65562248995983941</v>
      </c>
      <c r="BV23" s="5">
        <f>'a19'!AH24</f>
        <v>41.135352973874376</v>
      </c>
      <c r="BW23" s="5">
        <f>'a23'!L21</f>
        <v>42.853473133859431</v>
      </c>
      <c r="BX23" s="5">
        <f t="shared" si="40"/>
        <v>0.17627927435177504</v>
      </c>
      <c r="BY23" s="6">
        <f t="shared" si="41"/>
        <v>0.1768115399125563</v>
      </c>
      <c r="BZ23" s="225">
        <f t="shared" si="42"/>
        <v>0.55986029995038278</v>
      </c>
    </row>
    <row r="24" spans="1:78" x14ac:dyDescent="0.2">
      <c r="A24" s="1">
        <v>1999</v>
      </c>
      <c r="B24" s="5">
        <f>'a20 (2)'!B23</f>
        <v>7.6</v>
      </c>
      <c r="C24" s="5">
        <f t="shared" si="0"/>
        <v>0.71586345381526106</v>
      </c>
      <c r="D24" s="5">
        <f>'a19'!D25</f>
        <v>47.783348847705284</v>
      </c>
      <c r="E24" s="5">
        <f>'a23'!B22</f>
        <v>40.957319729197174</v>
      </c>
      <c r="F24" s="5">
        <f t="shared" si="1"/>
        <v>0.19570778964872307</v>
      </c>
      <c r="G24" s="6">
        <f t="shared" si="2"/>
        <v>0.20161589861989221</v>
      </c>
      <c r="H24" s="225">
        <f t="shared" si="43"/>
        <v>0.61301394277618737</v>
      </c>
      <c r="I24" s="5">
        <f>'a20 (2)'!C23</f>
        <v>16.7</v>
      </c>
      <c r="J24" s="5">
        <f t="shared" si="3"/>
        <v>0.25903614457831331</v>
      </c>
      <c r="K24" s="5">
        <f>'a19'!G25</f>
        <v>94.115226337448561</v>
      </c>
      <c r="L24" s="5">
        <f>'a23'!C22</f>
        <v>41.962956295959138</v>
      </c>
      <c r="M24" s="5">
        <f t="shared" si="4"/>
        <v>0.39493531295826567</v>
      </c>
      <c r="N24" s="6">
        <f t="shared" si="5"/>
        <v>0.45596940309587769</v>
      </c>
      <c r="O24" s="225">
        <f t="shared" si="6"/>
        <v>0.29842279628182622</v>
      </c>
      <c r="P24" s="5">
        <f>'a20 (2)'!D23</f>
        <v>14.3</v>
      </c>
      <c r="Q24" s="5">
        <f t="shared" si="7"/>
        <v>0.37951807228915657</v>
      </c>
      <c r="R24" s="5">
        <f>'a19'!J25</f>
        <v>92.450495049504951</v>
      </c>
      <c r="S24" s="5">
        <f>'a23'!D22</f>
        <v>45.16772170730534</v>
      </c>
      <c r="T24" s="5">
        <f t="shared" si="8"/>
        <v>0.41757782320986497</v>
      </c>
      <c r="U24" s="6">
        <f t="shared" si="9"/>
        <v>0.48487706473296766</v>
      </c>
      <c r="V24" s="225">
        <f t="shared" si="10"/>
        <v>0.40058987077791886</v>
      </c>
      <c r="W24" s="5">
        <f>'a20 (2)'!E23</f>
        <v>9.6</v>
      </c>
      <c r="X24" s="5">
        <f t="shared" si="11"/>
        <v>0.61546184738955823</v>
      </c>
      <c r="Y24" s="5">
        <f>'a19'!M25</f>
        <v>71.54234654234655</v>
      </c>
      <c r="Z24" s="5">
        <f>'a23'!E22</f>
        <v>44.237734622820071</v>
      </c>
      <c r="AA24" s="5">
        <f t="shared" si="12"/>
        <v>0.31648713406341555</v>
      </c>
      <c r="AB24" s="6">
        <f t="shared" si="13"/>
        <v>0.35581472120153906</v>
      </c>
      <c r="AC24" s="225">
        <f t="shared" si="14"/>
        <v>0.56353242215195443</v>
      </c>
      <c r="AD24" s="5">
        <f>'a20 (2)'!F23</f>
        <v>10.199999999999999</v>
      </c>
      <c r="AE24" s="5">
        <f t="shared" si="15"/>
        <v>0.58534136546184745</v>
      </c>
      <c r="AF24" s="5">
        <f>'a19'!P25</f>
        <v>100.99184782608697</v>
      </c>
      <c r="AG24" s="5">
        <f>'a23'!F22</f>
        <v>43.169736819572833</v>
      </c>
      <c r="AH24" s="5">
        <f t="shared" si="16"/>
        <v>0.43597914915745234</v>
      </c>
      <c r="AI24" s="6">
        <f t="shared" si="17"/>
        <v>0.50837001221343026</v>
      </c>
      <c r="AJ24" s="225">
        <f t="shared" si="18"/>
        <v>0.5699470948121641</v>
      </c>
      <c r="AK24" s="5">
        <f>'a20 (2)'!G23</f>
        <v>9.3000000000000007</v>
      </c>
      <c r="AL24" s="5">
        <f t="shared" si="19"/>
        <v>0.63052208835341361</v>
      </c>
      <c r="AM24" s="5">
        <f>'a19'!S25</f>
        <v>55.846209912536445</v>
      </c>
      <c r="AN24" s="5">
        <f>'a23'!G22</f>
        <v>41.653807551112941</v>
      </c>
      <c r="AO24" s="5">
        <f t="shared" si="20"/>
        <v>0.23262072801558489</v>
      </c>
      <c r="AP24" s="6">
        <f t="shared" si="21"/>
        <v>0.24874259616724687</v>
      </c>
      <c r="AQ24" s="225">
        <f t="shared" si="22"/>
        <v>0.55416618991618027</v>
      </c>
      <c r="AR24" s="5">
        <f>'a20 (2)'!H23</f>
        <v>6.3</v>
      </c>
      <c r="AS24" s="5">
        <f t="shared" si="23"/>
        <v>0.78112449799196793</v>
      </c>
      <c r="AT24" s="5">
        <f>'a19'!V25</f>
        <v>30.790587106342141</v>
      </c>
      <c r="AU24" s="5">
        <f>'a23'!H22</f>
        <v>40.645547727475119</v>
      </c>
      <c r="AV24" s="5">
        <f t="shared" si="24"/>
        <v>0.12515002777878095</v>
      </c>
      <c r="AW24" s="6">
        <f t="shared" si="25"/>
        <v>0.11153490126834692</v>
      </c>
      <c r="AX24" s="225">
        <f t="shared" si="26"/>
        <v>0.64720657864724374</v>
      </c>
      <c r="AY24" s="5">
        <f>'a20 (2)'!I23</f>
        <v>5.6</v>
      </c>
      <c r="AZ24" s="5">
        <f t="shared" si="27"/>
        <v>0.81626506024096379</v>
      </c>
      <c r="BA24" s="5">
        <f>'a19'!Y25</f>
        <v>46.721014492753618</v>
      </c>
      <c r="BB24" s="5">
        <f>'a23'!I22</f>
        <v>46.876186367879377</v>
      </c>
      <c r="BC24" s="5">
        <f t="shared" si="28"/>
        <v>0.21901029826587118</v>
      </c>
      <c r="BD24" s="6">
        <f t="shared" si="29"/>
        <v>0.23136617926080794</v>
      </c>
      <c r="BE24" s="225">
        <f t="shared" si="30"/>
        <v>0.69928528404493262</v>
      </c>
      <c r="BF24" s="5">
        <f>'a20 (2)'!J23</f>
        <v>6</v>
      </c>
      <c r="BG24" s="5">
        <f t="shared" si="31"/>
        <v>0.79618473895582331</v>
      </c>
      <c r="BH24" s="5">
        <f>'a19'!AB25</f>
        <v>46.029249448123629</v>
      </c>
      <c r="BI24" s="5">
        <f>'a23'!J22</f>
        <v>48.209135633590826</v>
      </c>
      <c r="BJ24" s="5">
        <f t="shared" si="32"/>
        <v>0.22190303297569777</v>
      </c>
      <c r="BK24" s="6">
        <f t="shared" si="33"/>
        <v>0.23505932967868734</v>
      </c>
      <c r="BL24" s="225">
        <f t="shared" si="34"/>
        <v>0.68395965710039619</v>
      </c>
      <c r="BM24" s="5">
        <f>'a20 (2)'!K23</f>
        <v>5.7</v>
      </c>
      <c r="BN24" s="5">
        <f t="shared" si="35"/>
        <v>0.81124497991967881</v>
      </c>
      <c r="BO24" s="5">
        <f>'a19'!AE25</f>
        <v>42.688545001778721</v>
      </c>
      <c r="BP24" s="5">
        <f>'a23'!K22</f>
        <v>45.424370455397153</v>
      </c>
      <c r="BQ24" s="5">
        <f t="shared" si="36"/>
        <v>0.19391002823626891</v>
      </c>
      <c r="BR24" s="6">
        <f t="shared" si="37"/>
        <v>0.19932069910190719</v>
      </c>
      <c r="BS24" s="225">
        <f t="shared" si="38"/>
        <v>0.68886012375612449</v>
      </c>
      <c r="BT24" s="5">
        <f>'a20 (2)'!L23</f>
        <v>8.3000000000000007</v>
      </c>
      <c r="BU24" s="5">
        <f t="shared" si="39"/>
        <v>0.68072289156626509</v>
      </c>
      <c r="BV24" s="5">
        <f>'a19'!AH25</f>
        <v>39.72108044627128</v>
      </c>
      <c r="BW24" s="5">
        <f>'a23'!L22</f>
        <v>42.560490954553259</v>
      </c>
      <c r="BX24" s="5">
        <f t="shared" si="40"/>
        <v>0.16905486850386112</v>
      </c>
      <c r="BY24" s="6">
        <f t="shared" si="41"/>
        <v>0.16758815092167537</v>
      </c>
      <c r="BZ24" s="225">
        <f t="shared" si="42"/>
        <v>0.57809594343734716</v>
      </c>
    </row>
    <row r="25" spans="1:78" x14ac:dyDescent="0.2">
      <c r="A25" s="1">
        <v>2000</v>
      </c>
      <c r="B25" s="5">
        <f>'a20 (2)'!B24</f>
        <v>6.8</v>
      </c>
      <c r="C25" s="5">
        <f t="shared" si="0"/>
        <v>0.75602409638554213</v>
      </c>
      <c r="D25" s="5">
        <f>'a19'!D26</f>
        <v>47.561548653478766</v>
      </c>
      <c r="E25" s="5">
        <f>'a23'!B23</f>
        <v>40.575198003627712</v>
      </c>
      <c r="F25" s="5">
        <f t="shared" si="1"/>
        <v>0.19298192539740738</v>
      </c>
      <c r="G25" s="6">
        <f t="shared" si="2"/>
        <v>0.19813579148644805</v>
      </c>
      <c r="H25" s="225">
        <f t="shared" si="43"/>
        <v>0.64444643540572333</v>
      </c>
      <c r="I25" s="5">
        <f>'a20 (2)'!C24</f>
        <v>16.600000000000001</v>
      </c>
      <c r="J25" s="5">
        <f t="shared" si="3"/>
        <v>0.26405622489959829</v>
      </c>
      <c r="K25" s="5">
        <f>'a19'!G26</f>
        <v>91.303797468354432</v>
      </c>
      <c r="L25" s="5">
        <f>'a23'!C23</f>
        <v>41.538928946425088</v>
      </c>
      <c r="M25" s="5">
        <f t="shared" si="4"/>
        <v>0.37926619555767616</v>
      </c>
      <c r="N25" s="6">
        <f t="shared" si="5"/>
        <v>0.43596466250241428</v>
      </c>
      <c r="O25" s="225">
        <f t="shared" si="6"/>
        <v>0.29843791242016149</v>
      </c>
      <c r="P25" s="5">
        <f>'a20 (2)'!D24</f>
        <v>12</v>
      </c>
      <c r="Q25" s="5">
        <f t="shared" si="7"/>
        <v>0.49497991967871485</v>
      </c>
      <c r="R25" s="5">
        <f>'a19'!J26</f>
        <v>105.15503875968993</v>
      </c>
      <c r="S25" s="5">
        <f>'a23'!D23</f>
        <v>45.273064896814532</v>
      </c>
      <c r="T25" s="5">
        <f t="shared" si="8"/>
        <v>0.47606908939944897</v>
      </c>
      <c r="U25" s="6">
        <f t="shared" si="9"/>
        <v>0.55955278367689631</v>
      </c>
      <c r="V25" s="225">
        <f t="shared" si="10"/>
        <v>0.50789449247835117</v>
      </c>
      <c r="W25" s="5">
        <f>'a20 (2)'!E24</f>
        <v>9.1</v>
      </c>
      <c r="X25" s="5">
        <f t="shared" si="11"/>
        <v>0.64056224899598402</v>
      </c>
      <c r="Y25" s="5">
        <f>'a19'!M26</f>
        <v>74.908536585365852</v>
      </c>
      <c r="Z25" s="5">
        <f>'a23'!E23</f>
        <v>45.013782841871155</v>
      </c>
      <c r="AA25" s="5">
        <f t="shared" si="12"/>
        <v>0.3371916598856019</v>
      </c>
      <c r="AB25" s="6">
        <f t="shared" si="13"/>
        <v>0.38224816078811846</v>
      </c>
      <c r="AC25" s="225">
        <f t="shared" si="14"/>
        <v>0.58889943135441092</v>
      </c>
      <c r="AD25" s="5">
        <f>'a20 (2)'!F24</f>
        <v>10</v>
      </c>
      <c r="AE25" s="5">
        <f t="shared" si="15"/>
        <v>0.59538152610441775</v>
      </c>
      <c r="AF25" s="5">
        <f>'a19'!P26</f>
        <v>95.803894927536248</v>
      </c>
      <c r="AG25" s="5">
        <f>'a23'!F23</f>
        <v>42.720988716904792</v>
      </c>
      <c r="AH25" s="5">
        <f t="shared" si="16"/>
        <v>0.4092837114234808</v>
      </c>
      <c r="AI25" s="6">
        <f t="shared" si="17"/>
        <v>0.4742879836444846</v>
      </c>
      <c r="AJ25" s="225">
        <f t="shared" si="18"/>
        <v>0.57116281761243115</v>
      </c>
      <c r="AK25" s="5">
        <f>'a20 (2)'!G24</f>
        <v>8.5</v>
      </c>
      <c r="AL25" s="5">
        <f t="shared" si="19"/>
        <v>0.67068273092369479</v>
      </c>
      <c r="AM25" s="5">
        <f>'a19'!S26</f>
        <v>56.217216582064289</v>
      </c>
      <c r="AN25" s="5">
        <f>'a23'!G23</f>
        <v>41.702659498670727</v>
      </c>
      <c r="AO25" s="5">
        <f t="shared" si="20"/>
        <v>0.23444074410848528</v>
      </c>
      <c r="AP25" s="6">
        <f t="shared" si="21"/>
        <v>0.2510662082050909</v>
      </c>
      <c r="AQ25" s="225">
        <f t="shared" si="22"/>
        <v>0.58675942637997403</v>
      </c>
      <c r="AR25" s="5">
        <f>'a20 (2)'!H24</f>
        <v>5.7</v>
      </c>
      <c r="AS25" s="5">
        <f t="shared" si="23"/>
        <v>0.81124497991967881</v>
      </c>
      <c r="AT25" s="5">
        <f>'a19'!V26</f>
        <v>30.159424379232508</v>
      </c>
      <c r="AU25" s="5">
        <f>'a23'!H23</f>
        <v>40.793582540477026</v>
      </c>
      <c r="AV25" s="5">
        <f t="shared" si="24"/>
        <v>0.12303109677874964</v>
      </c>
      <c r="AW25" s="6">
        <f t="shared" si="25"/>
        <v>0.10882966498047025</v>
      </c>
      <c r="AX25" s="225">
        <f t="shared" si="26"/>
        <v>0.67076191693183718</v>
      </c>
      <c r="AY25" s="5">
        <f>'a20 (2)'!I24</f>
        <v>5</v>
      </c>
      <c r="AZ25" s="5">
        <f t="shared" si="27"/>
        <v>0.84638554216867479</v>
      </c>
      <c r="BA25" s="5">
        <f>'a19'!Y26</f>
        <v>51.015625</v>
      </c>
      <c r="BB25" s="5">
        <f>'a23'!I23</f>
        <v>46.088955975178081</v>
      </c>
      <c r="BC25" s="5">
        <f t="shared" si="28"/>
        <v>0.23512568946711945</v>
      </c>
      <c r="BD25" s="6">
        <f t="shared" si="29"/>
        <v>0.25194067700061207</v>
      </c>
      <c r="BE25" s="225">
        <f t="shared" si="30"/>
        <v>0.72749656913506233</v>
      </c>
      <c r="BF25" s="5">
        <f>'a20 (2)'!J24</f>
        <v>5.0999999999999996</v>
      </c>
      <c r="BG25" s="5">
        <f t="shared" si="31"/>
        <v>0.84136546184738958</v>
      </c>
      <c r="BH25" s="5">
        <f>'a19'!AB26</f>
        <v>49.441176470588232</v>
      </c>
      <c r="BI25" s="5">
        <f>'a23'!J23</f>
        <v>46.771947582766813</v>
      </c>
      <c r="BJ25" s="5">
        <f t="shared" si="32"/>
        <v>0.23124601143126766</v>
      </c>
      <c r="BK25" s="6">
        <f t="shared" si="33"/>
        <v>0.24698749739839321</v>
      </c>
      <c r="BL25" s="225">
        <f t="shared" si="34"/>
        <v>0.72248986895759038</v>
      </c>
      <c r="BM25" s="5">
        <f>'a20 (2)'!K24</f>
        <v>5</v>
      </c>
      <c r="BN25" s="5">
        <f t="shared" si="35"/>
        <v>0.84638554216867479</v>
      </c>
      <c r="BO25" s="5">
        <f>'a19'!AE26</f>
        <v>37.336147969441093</v>
      </c>
      <c r="BP25" s="5">
        <f>'a23'!K23</f>
        <v>43.373772016563137</v>
      </c>
      <c r="BQ25" s="5">
        <f t="shared" si="36"/>
        <v>0.16194095700032046</v>
      </c>
      <c r="BR25" s="6">
        <f t="shared" si="37"/>
        <v>0.1585058299079958</v>
      </c>
      <c r="BS25" s="225">
        <f t="shared" si="38"/>
        <v>0.70880959971653901</v>
      </c>
      <c r="BT25" s="5">
        <f>'a20 (2)'!L24</f>
        <v>7.2</v>
      </c>
      <c r="BU25" s="5">
        <f t="shared" si="39"/>
        <v>0.73594377510040165</v>
      </c>
      <c r="BV25" s="5">
        <f>'a19'!AH26</f>
        <v>38.911416443252911</v>
      </c>
      <c r="BW25" s="5">
        <f>'a23'!L23</f>
        <v>41.466286575743062</v>
      </c>
      <c r="BX25" s="5">
        <f t="shared" si="40"/>
        <v>0.16135119453040062</v>
      </c>
      <c r="BY25" s="6">
        <f t="shared" si="41"/>
        <v>0.15775288097533527</v>
      </c>
      <c r="BZ25" s="225">
        <f t="shared" si="42"/>
        <v>0.62030559627538839</v>
      </c>
    </row>
    <row r="26" spans="1:78" x14ac:dyDescent="0.2">
      <c r="A26" s="1">
        <v>2001</v>
      </c>
      <c r="B26" s="5">
        <f>'a20 (2)'!B25</f>
        <v>7.2</v>
      </c>
      <c r="C26" s="5">
        <f t="shared" si="0"/>
        <v>0.73594377510040165</v>
      </c>
      <c r="D26" s="5">
        <f>'a19'!D27</f>
        <v>47.400370115338269</v>
      </c>
      <c r="E26" s="5">
        <f>'a23'!B24</f>
        <v>42.49109286890431</v>
      </c>
      <c r="F26" s="5">
        <f t="shared" si="1"/>
        <v>0.20140935285912748</v>
      </c>
      <c r="G26" s="6">
        <f t="shared" si="2"/>
        <v>0.20889507651392494</v>
      </c>
      <c r="H26" s="225">
        <f t="shared" si="43"/>
        <v>0.63053403538310637</v>
      </c>
      <c r="I26" s="5">
        <f>'a20 (2)'!C25</f>
        <v>16</v>
      </c>
      <c r="J26" s="5">
        <f t="shared" si="3"/>
        <v>0.29417670682730923</v>
      </c>
      <c r="K26" s="5">
        <f>'a19'!G27</f>
        <v>94.728682170542626</v>
      </c>
      <c r="L26" s="5">
        <f>'a23'!C24</f>
        <v>44.139588004328381</v>
      </c>
      <c r="M26" s="5">
        <f t="shared" si="4"/>
        <v>0.41812850032007193</v>
      </c>
      <c r="N26" s="6">
        <f t="shared" si="5"/>
        <v>0.48558011344074192</v>
      </c>
      <c r="O26" s="225">
        <f t="shared" si="6"/>
        <v>0.33245738814999581</v>
      </c>
      <c r="P26" s="5">
        <f>'a20 (2)'!D25</f>
        <v>11.9</v>
      </c>
      <c r="Q26" s="5">
        <f t="shared" si="7"/>
        <v>0.5</v>
      </c>
      <c r="R26" s="5">
        <f>'a19'!J27</f>
        <v>101.21124031007751</v>
      </c>
      <c r="S26" s="5">
        <f>'a23'!D24</f>
        <v>46.498113349264422</v>
      </c>
      <c r="T26" s="5">
        <f t="shared" si="8"/>
        <v>0.47061317241576245</v>
      </c>
      <c r="U26" s="6">
        <f t="shared" si="9"/>
        <v>0.5525872219820166</v>
      </c>
      <c r="V26" s="225">
        <f t="shared" si="10"/>
        <v>0.51051744439640334</v>
      </c>
      <c r="W26" s="5">
        <f>'a20 (2)'!E25</f>
        <v>9.6999999999999993</v>
      </c>
      <c r="X26" s="5">
        <f t="shared" si="11"/>
        <v>0.61044176706827313</v>
      </c>
      <c r="Y26" s="5">
        <f>'a19'!M27</f>
        <v>68.811383928571431</v>
      </c>
      <c r="Z26" s="5">
        <f>'a23'!E24</f>
        <v>45.253376433117452</v>
      </c>
      <c r="AA26" s="5">
        <f t="shared" si="12"/>
        <v>0.31139474598034111</v>
      </c>
      <c r="AB26" s="6">
        <f t="shared" si="13"/>
        <v>0.34931327635313197</v>
      </c>
      <c r="AC26" s="225">
        <f t="shared" si="14"/>
        <v>0.55821606892524489</v>
      </c>
      <c r="AD26" s="5">
        <f>'a20 (2)'!F25</f>
        <v>11.1</v>
      </c>
      <c r="AE26" s="5">
        <f t="shared" si="15"/>
        <v>0.54016064257028118</v>
      </c>
      <c r="AF26" s="5">
        <f>'a19'!P27</f>
        <v>92.159367396593666</v>
      </c>
      <c r="AG26" s="5">
        <f>'a23'!F24</f>
        <v>44.712121653802441</v>
      </c>
      <c r="AH26" s="5">
        <f t="shared" si="16"/>
        <v>0.41206408465739708</v>
      </c>
      <c r="AI26" s="6">
        <f t="shared" si="17"/>
        <v>0.47783768232090218</v>
      </c>
      <c r="AJ26" s="225">
        <f t="shared" si="18"/>
        <v>0.52769605052040547</v>
      </c>
      <c r="AK26" s="5">
        <f>'a20 (2)'!G25</f>
        <v>8.8000000000000007</v>
      </c>
      <c r="AL26" s="5">
        <f t="shared" si="19"/>
        <v>0.65562248995983941</v>
      </c>
      <c r="AM26" s="5">
        <f>'a19'!S27</f>
        <v>56.630445718885191</v>
      </c>
      <c r="AN26" s="5">
        <f>'a23'!G24</f>
        <v>43.189312577311107</v>
      </c>
      <c r="AO26" s="5">
        <f t="shared" si="20"/>
        <v>0.24458300215453818</v>
      </c>
      <c r="AP26" s="6">
        <f t="shared" si="21"/>
        <v>0.26401481507656804</v>
      </c>
      <c r="AQ26" s="225">
        <f t="shared" si="22"/>
        <v>0.57730095498318512</v>
      </c>
      <c r="AR26" s="5">
        <f>'a20 (2)'!H25</f>
        <v>6.3</v>
      </c>
      <c r="AS26" s="5">
        <f t="shared" si="23"/>
        <v>0.78112449799196793</v>
      </c>
      <c r="AT26" s="5">
        <f>'a19'!V27</f>
        <v>32.159821354036232</v>
      </c>
      <c r="AU26" s="5">
        <f>'a23'!H24</f>
        <v>42.88571987089454</v>
      </c>
      <c r="AV26" s="5">
        <f t="shared" si="24"/>
        <v>0.13791970896872102</v>
      </c>
      <c r="AW26" s="6">
        <f t="shared" si="25"/>
        <v>0.12783793564706497</v>
      </c>
      <c r="AX26" s="225">
        <f t="shared" si="26"/>
        <v>0.65046718552298732</v>
      </c>
      <c r="AY26" s="5">
        <f>'a20 (2)'!I25</f>
        <v>5</v>
      </c>
      <c r="AZ26" s="5">
        <f t="shared" si="27"/>
        <v>0.84638554216867479</v>
      </c>
      <c r="BA26" s="5">
        <f>'a19'!Y27</f>
        <v>50.478235967926679</v>
      </c>
      <c r="BB26" s="5">
        <f>'a23'!I24</f>
        <v>46.828150403546246</v>
      </c>
      <c r="BC26" s="5">
        <f t="shared" si="28"/>
        <v>0.23638024260117682</v>
      </c>
      <c r="BD26" s="6">
        <f t="shared" si="29"/>
        <v>0.25354236325810287</v>
      </c>
      <c r="BE26" s="225">
        <f t="shared" si="30"/>
        <v>0.72781690638656049</v>
      </c>
      <c r="BF26" s="5">
        <f>'a20 (2)'!J25</f>
        <v>5.8</v>
      </c>
      <c r="BG26" s="5">
        <f t="shared" si="31"/>
        <v>0.80622489959839361</v>
      </c>
      <c r="BH26" s="5">
        <f>'a19'!AB27</f>
        <v>44.015421115065244</v>
      </c>
      <c r="BI26" s="5">
        <f>'a23'!J24</f>
        <v>47.227348583532013</v>
      </c>
      <c r="BJ26" s="5">
        <f t="shared" si="32"/>
        <v>0.20787316360521418</v>
      </c>
      <c r="BK26" s="6">
        <f t="shared" si="33"/>
        <v>0.21714741478639465</v>
      </c>
      <c r="BL26" s="225">
        <f t="shared" si="34"/>
        <v>0.68840940263599382</v>
      </c>
      <c r="BM26" s="5">
        <f>'a20 (2)'!K25</f>
        <v>4.7</v>
      </c>
      <c r="BN26" s="5">
        <f t="shared" si="35"/>
        <v>0.86144578313253017</v>
      </c>
      <c r="BO26" s="5">
        <f>'a19'!AE27</f>
        <v>35.558333333333337</v>
      </c>
      <c r="BP26" s="5">
        <f>'a23'!K24</f>
        <v>44.912462454606398</v>
      </c>
      <c r="BQ26" s="5">
        <f t="shared" si="36"/>
        <v>0.15970123107817125</v>
      </c>
      <c r="BR26" s="6">
        <f t="shared" si="37"/>
        <v>0.15564637490950528</v>
      </c>
      <c r="BS26" s="225">
        <f t="shared" si="38"/>
        <v>0.72028590148792526</v>
      </c>
      <c r="BT26" s="5">
        <f>'a20 (2)'!L25</f>
        <v>7.7</v>
      </c>
      <c r="BU26" s="5">
        <f t="shared" si="39"/>
        <v>0.71084337349397597</v>
      </c>
      <c r="BV26" s="5">
        <f>'a19'!AH27</f>
        <v>38.633582244347643</v>
      </c>
      <c r="BW26" s="5">
        <f>'a23'!L24</f>
        <v>44.477342827716953</v>
      </c>
      <c r="BX26" s="5">
        <f t="shared" si="40"/>
        <v>0.17183190821446487</v>
      </c>
      <c r="BY26" s="6">
        <f t="shared" si="41"/>
        <v>0.17113359369347339</v>
      </c>
      <c r="BZ26" s="225">
        <f t="shared" si="42"/>
        <v>0.60290141753387549</v>
      </c>
    </row>
    <row r="27" spans="1:78" x14ac:dyDescent="0.2">
      <c r="A27" s="1">
        <v>2002</v>
      </c>
      <c r="B27" s="5">
        <f>'a20 (2)'!B26</f>
        <v>7.7</v>
      </c>
      <c r="C27" s="5">
        <f t="shared" si="0"/>
        <v>0.71084337349397597</v>
      </c>
      <c r="D27" s="5">
        <f>'a19'!D28</f>
        <v>46.040862417605503</v>
      </c>
      <c r="E27" s="5">
        <f>'a23'!B25</f>
        <v>42.918853122028338</v>
      </c>
      <c r="F27" s="5">
        <f t="shared" si="1"/>
        <v>0.1976021011712725</v>
      </c>
      <c r="G27" s="6">
        <f t="shared" si="2"/>
        <v>0.20403436353039089</v>
      </c>
      <c r="H27" s="225">
        <f t="shared" si="43"/>
        <v>0.60948157150125903</v>
      </c>
      <c r="I27" s="5">
        <f>'a20 (2)'!C26</f>
        <v>16.7</v>
      </c>
      <c r="J27" s="5">
        <f t="shared" si="3"/>
        <v>0.25903614457831331</v>
      </c>
      <c r="K27" s="5">
        <f>'a19'!G28</f>
        <v>92.691686844229224</v>
      </c>
      <c r="L27" s="5">
        <f>'a23'!C25</f>
        <v>44.849050592059356</v>
      </c>
      <c r="M27" s="5">
        <f t="shared" si="4"/>
        <v>0.4157134152740159</v>
      </c>
      <c r="N27" s="6">
        <f t="shared" si="5"/>
        <v>0.4824967776904025</v>
      </c>
      <c r="O27" s="225">
        <f t="shared" si="6"/>
        <v>0.3037282712007312</v>
      </c>
      <c r="P27" s="5">
        <f>'a20 (2)'!D26</f>
        <v>11.9</v>
      </c>
      <c r="Q27" s="5">
        <f t="shared" si="7"/>
        <v>0.5</v>
      </c>
      <c r="R27" s="5">
        <f>'a19'!J28</f>
        <v>102.94061302681993</v>
      </c>
      <c r="S27" s="5">
        <f>'a23'!D25</f>
        <v>46.775661726909057</v>
      </c>
      <c r="T27" s="5">
        <f t="shared" si="8"/>
        <v>0.48151152929031771</v>
      </c>
      <c r="U27" s="6">
        <f t="shared" si="9"/>
        <v>0.56650113918594691</v>
      </c>
      <c r="V27" s="225">
        <f t="shared" si="10"/>
        <v>0.51330022783718943</v>
      </c>
      <c r="W27" s="5">
        <f>'a20 (2)'!E26</f>
        <v>9.6</v>
      </c>
      <c r="X27" s="5">
        <f t="shared" si="11"/>
        <v>0.61546184738955823</v>
      </c>
      <c r="Y27" s="5">
        <f>'a19'!M28</f>
        <v>70.735185185185173</v>
      </c>
      <c r="Z27" s="5">
        <f>'a23'!E25</f>
        <v>45.172119859271199</v>
      </c>
      <c r="AA27" s="5">
        <f t="shared" si="12"/>
        <v>0.31952582634529292</v>
      </c>
      <c r="AB27" s="6">
        <f t="shared" si="13"/>
        <v>0.35969421545052782</v>
      </c>
      <c r="AC27" s="225">
        <f t="shared" si="14"/>
        <v>0.5643083210017521</v>
      </c>
      <c r="AD27" s="5">
        <f>'a20 (2)'!F26</f>
        <v>10.1</v>
      </c>
      <c r="AE27" s="5">
        <f t="shared" si="15"/>
        <v>0.59036144578313254</v>
      </c>
      <c r="AF27" s="5">
        <f>'a19'!P28</f>
        <v>96.806994818652839</v>
      </c>
      <c r="AG27" s="5">
        <f>'a23'!F25</f>
        <v>45.171375876401228</v>
      </c>
      <c r="AH27" s="5">
        <f t="shared" si="16"/>
        <v>0.43729051504181937</v>
      </c>
      <c r="AI27" s="6">
        <f t="shared" si="17"/>
        <v>0.5100442312309541</v>
      </c>
      <c r="AJ27" s="225">
        <f t="shared" si="18"/>
        <v>0.57429800287269694</v>
      </c>
      <c r="AK27" s="5">
        <f>'a20 (2)'!G26</f>
        <v>8.6999999999999993</v>
      </c>
      <c r="AL27" s="5">
        <f t="shared" si="19"/>
        <v>0.66064257028112461</v>
      </c>
      <c r="AM27" s="5">
        <f>'a19'!S28</f>
        <v>55.757397609249459</v>
      </c>
      <c r="AN27" s="5">
        <f>'a23'!G25</f>
        <v>43.482340814687767</v>
      </c>
      <c r="AO27" s="5">
        <f t="shared" si="20"/>
        <v>0.24244621657854418</v>
      </c>
      <c r="AP27" s="6">
        <f t="shared" si="21"/>
        <v>0.26128678387616322</v>
      </c>
      <c r="AQ27" s="225">
        <f t="shared" si="22"/>
        <v>0.58077141300013235</v>
      </c>
      <c r="AR27" s="5">
        <f>'a20 (2)'!H26</f>
        <v>7.1</v>
      </c>
      <c r="AS27" s="5">
        <f t="shared" si="23"/>
        <v>0.74096385542168686</v>
      </c>
      <c r="AT27" s="5">
        <f>'a19'!V28</f>
        <v>30.976015026730245</v>
      </c>
      <c r="AU27" s="5">
        <f>'a23'!H25</f>
        <v>42.947359099230468</v>
      </c>
      <c r="AV27" s="5">
        <f t="shared" si="24"/>
        <v>0.13303380408161428</v>
      </c>
      <c r="AW27" s="6">
        <f t="shared" si="25"/>
        <v>0.1216001076104183</v>
      </c>
      <c r="AX27" s="225">
        <f t="shared" si="26"/>
        <v>0.61709110585943316</v>
      </c>
      <c r="AY27" s="5">
        <f>'a20 (2)'!I26</f>
        <v>5.0999999999999996</v>
      </c>
      <c r="AZ27" s="5">
        <f t="shared" si="27"/>
        <v>0.84136546184738958</v>
      </c>
      <c r="BA27" s="5">
        <f>'a19'!Y28</f>
        <v>52.255555555555553</v>
      </c>
      <c r="BB27" s="5">
        <f>'a23'!I25</f>
        <v>47.169274782861969</v>
      </c>
      <c r="BC27" s="5">
        <f t="shared" si="28"/>
        <v>0.24648566589311091</v>
      </c>
      <c r="BD27" s="6">
        <f t="shared" si="29"/>
        <v>0.2664439432497544</v>
      </c>
      <c r="BE27" s="225">
        <f t="shared" si="30"/>
        <v>0.72638115812786264</v>
      </c>
      <c r="BF27" s="5">
        <f>'a20 (2)'!J26</f>
        <v>5.7</v>
      </c>
      <c r="BG27" s="5">
        <f t="shared" si="31"/>
        <v>0.81124497991967881</v>
      </c>
      <c r="BH27" s="5">
        <f>'a19'!AB28</f>
        <v>47.055160142348754</v>
      </c>
      <c r="BI27" s="5">
        <f>'a23'!J25</f>
        <v>47.723912278380183</v>
      </c>
      <c r="BJ27" s="5">
        <f t="shared" si="32"/>
        <v>0.22456563348785835</v>
      </c>
      <c r="BK27" s="6">
        <f t="shared" si="33"/>
        <v>0.23845866808352892</v>
      </c>
      <c r="BL27" s="225">
        <f t="shared" si="34"/>
        <v>0.69668771755244885</v>
      </c>
      <c r="BM27" s="5">
        <f>'a20 (2)'!K26</f>
        <v>5.3</v>
      </c>
      <c r="BN27" s="5">
        <f t="shared" si="35"/>
        <v>0.83132530120481929</v>
      </c>
      <c r="BO27" s="5">
        <f>'a19'!AE28</f>
        <v>37.787539936102235</v>
      </c>
      <c r="BP27" s="5">
        <f>'a23'!K25</f>
        <v>46.090666212683978</v>
      </c>
      <c r="BQ27" s="5">
        <f t="shared" si="36"/>
        <v>0.17416528901933537</v>
      </c>
      <c r="BR27" s="6">
        <f t="shared" si="37"/>
        <v>0.1741126177516788</v>
      </c>
      <c r="BS27" s="225">
        <f t="shared" si="38"/>
        <v>0.69988276451419129</v>
      </c>
      <c r="BT27" s="5">
        <f>'a20 (2)'!L26</f>
        <v>8.5</v>
      </c>
      <c r="BU27" s="5">
        <f t="shared" si="39"/>
        <v>0.67068273092369479</v>
      </c>
      <c r="BV27" s="5">
        <f>'a19'!AH28</f>
        <v>37.389652014652015</v>
      </c>
      <c r="BW27" s="5">
        <f>'a23'!L25</f>
        <v>44.41702656564388</v>
      </c>
      <c r="BX27" s="5">
        <f t="shared" si="40"/>
        <v>0.16607371668149787</v>
      </c>
      <c r="BY27" s="6">
        <f t="shared" si="41"/>
        <v>0.16378211849805821</v>
      </c>
      <c r="BZ27" s="225">
        <f t="shared" si="42"/>
        <v>0.5693026084385675</v>
      </c>
    </row>
    <row r="28" spans="1:78" x14ac:dyDescent="0.2">
      <c r="A28" s="1">
        <v>2003</v>
      </c>
      <c r="B28" s="5">
        <f>'a20 (2)'!B27</f>
        <v>7.6</v>
      </c>
      <c r="C28" s="5">
        <f t="shared" si="0"/>
        <v>0.71586345381526106</v>
      </c>
      <c r="D28" s="5">
        <f>'a19'!D29</f>
        <v>45.944634925582484</v>
      </c>
      <c r="E28" s="5">
        <f>'a23'!B26</f>
        <v>42.190244411275692</v>
      </c>
      <c r="F28" s="5">
        <f t="shared" si="1"/>
        <v>0.19384153768971585</v>
      </c>
      <c r="G28" s="6">
        <f t="shared" si="2"/>
        <v>0.19923325731550212</v>
      </c>
      <c r="H28" s="225">
        <f t="shared" si="43"/>
        <v>0.6125374145153093</v>
      </c>
      <c r="I28" s="5">
        <f>'a20 (2)'!C27</f>
        <v>16.5</v>
      </c>
      <c r="J28" s="5">
        <f t="shared" si="3"/>
        <v>0.26907630522088355</v>
      </c>
      <c r="K28" s="5">
        <f>'a19'!G29</f>
        <v>92.125400641025635</v>
      </c>
      <c r="L28" s="5">
        <f>'a23'!C26</f>
        <v>42.736422441707127</v>
      </c>
      <c r="M28" s="5">
        <f t="shared" si="4"/>
        <v>0.39371100394063885</v>
      </c>
      <c r="N28" s="6">
        <f t="shared" si="5"/>
        <v>0.45440632946015769</v>
      </c>
      <c r="O28" s="225">
        <f t="shared" si="6"/>
        <v>0.30614231006873838</v>
      </c>
      <c r="P28" s="5">
        <f>'a20 (2)'!D27</f>
        <v>10.9</v>
      </c>
      <c r="Q28" s="5">
        <f t="shared" si="7"/>
        <v>0.55020080321285136</v>
      </c>
      <c r="R28" s="5">
        <f>'a19'!J29</f>
        <v>108.90946502057614</v>
      </c>
      <c r="S28" s="5">
        <f>'a23'!D26</f>
        <v>47.179639173754637</v>
      </c>
      <c r="T28" s="5">
        <f t="shared" si="8"/>
        <v>0.5138309262277434</v>
      </c>
      <c r="U28" s="6">
        <f t="shared" si="9"/>
        <v>0.60776326872018938</v>
      </c>
      <c r="V28" s="225">
        <f t="shared" si="10"/>
        <v>0.56171329631431899</v>
      </c>
      <c r="W28" s="5">
        <f>'a20 (2)'!E27</f>
        <v>9.1</v>
      </c>
      <c r="X28" s="5">
        <f t="shared" si="11"/>
        <v>0.64056224899598402</v>
      </c>
      <c r="Y28" s="5">
        <f>'a19'!M29</f>
        <v>72.615473441108549</v>
      </c>
      <c r="Z28" s="5">
        <f>'a23'!E26</f>
        <v>44.689189024988735</v>
      </c>
      <c r="AA28" s="5">
        <f t="shared" si="12"/>
        <v>0.32451266187487487</v>
      </c>
      <c r="AB28" s="6">
        <f t="shared" si="13"/>
        <v>0.36606090149934128</v>
      </c>
      <c r="AC28" s="225">
        <f t="shared" si="14"/>
        <v>0.58566197949665555</v>
      </c>
      <c r="AD28" s="5">
        <f>'a20 (2)'!F27</f>
        <v>10.199999999999999</v>
      </c>
      <c r="AE28" s="5">
        <f t="shared" si="15"/>
        <v>0.58534136546184745</v>
      </c>
      <c r="AF28" s="5">
        <f>'a19'!P29</f>
        <v>93.369751499571564</v>
      </c>
      <c r="AG28" s="5">
        <f>'a23'!F26</f>
        <v>44.645103391233768</v>
      </c>
      <c r="AH28" s="5">
        <f t="shared" si="16"/>
        <v>0.41685022093121771</v>
      </c>
      <c r="AI28" s="6">
        <f t="shared" si="17"/>
        <v>0.48394813590644647</v>
      </c>
      <c r="AJ28" s="225">
        <f t="shared" si="18"/>
        <v>0.56506271955076737</v>
      </c>
      <c r="AK28" s="5">
        <f>'a20 (2)'!G27</f>
        <v>9.1</v>
      </c>
      <c r="AL28" s="5">
        <f t="shared" si="19"/>
        <v>0.64056224899598402</v>
      </c>
      <c r="AM28" s="5">
        <f>'a19'!S29</f>
        <v>52.51671245421246</v>
      </c>
      <c r="AN28" s="5">
        <f>'a23'!G26</f>
        <v>42.947865518213355</v>
      </c>
      <c r="AO28" s="5">
        <f t="shared" si="20"/>
        <v>0.2255480703942197</v>
      </c>
      <c r="AP28" s="6">
        <f t="shared" si="21"/>
        <v>0.23971294392809334</v>
      </c>
      <c r="AQ28" s="225">
        <f t="shared" si="22"/>
        <v>0.56039238798240587</v>
      </c>
      <c r="AR28" s="5">
        <f>'a20 (2)'!H27</f>
        <v>6.9</v>
      </c>
      <c r="AS28" s="5">
        <f t="shared" si="23"/>
        <v>0.75100401606425704</v>
      </c>
      <c r="AT28" s="5">
        <f>'a19'!V29</f>
        <v>31.700819672131146</v>
      </c>
      <c r="AU28" s="5">
        <f>'a23'!H26</f>
        <v>42.355860018841078</v>
      </c>
      <c r="AV28" s="5">
        <f t="shared" si="24"/>
        <v>0.13427154805153105</v>
      </c>
      <c r="AW28" s="6">
        <f t="shared" si="25"/>
        <v>0.12318033363121364</v>
      </c>
      <c r="AX28" s="225">
        <f t="shared" si="26"/>
        <v>0.62543927957764844</v>
      </c>
      <c r="AY28" s="5">
        <f>'a20 (2)'!I27</f>
        <v>4.9000000000000004</v>
      </c>
      <c r="AZ28" s="5">
        <f t="shared" si="27"/>
        <v>0.85140562248995999</v>
      </c>
      <c r="BA28" s="5">
        <f>'a19'!Y29</f>
        <v>52.610169491525426</v>
      </c>
      <c r="BB28" s="5">
        <f>'a23'!I26</f>
        <v>45.431099101061811</v>
      </c>
      <c r="BC28" s="5">
        <f t="shared" si="28"/>
        <v>0.23901378238931503</v>
      </c>
      <c r="BD28" s="6">
        <f t="shared" si="29"/>
        <v>0.25690459987663045</v>
      </c>
      <c r="BE28" s="225">
        <f t="shared" si="30"/>
        <v>0.73250541796729418</v>
      </c>
      <c r="BF28" s="5">
        <f>'a20 (2)'!J27</f>
        <v>5.6</v>
      </c>
      <c r="BG28" s="5">
        <f t="shared" si="31"/>
        <v>0.81626506024096379</v>
      </c>
      <c r="BH28" s="5">
        <f>'a19'!AB29</f>
        <v>47.7414605418139</v>
      </c>
      <c r="BI28" s="5">
        <f>'a23'!J26</f>
        <v>46.065786173597523</v>
      </c>
      <c r="BJ28" s="5">
        <f t="shared" si="32"/>
        <v>0.21992479129344425</v>
      </c>
      <c r="BK28" s="6">
        <f t="shared" si="33"/>
        <v>0.23253371124894928</v>
      </c>
      <c r="BL28" s="225">
        <f t="shared" si="34"/>
        <v>0.69951879044256093</v>
      </c>
      <c r="BM28" s="5">
        <f>'a20 (2)'!K27</f>
        <v>5.0999999999999996</v>
      </c>
      <c r="BN28" s="5">
        <f t="shared" si="35"/>
        <v>0.84136546184738958</v>
      </c>
      <c r="BO28" s="5">
        <f>'a19'!AE29</f>
        <v>40.007207207207209</v>
      </c>
      <c r="BP28" s="5">
        <f>'a23'!K26</f>
        <v>44.432338015771016</v>
      </c>
      <c r="BQ28" s="5">
        <f t="shared" si="36"/>
        <v>0.17776137536976208</v>
      </c>
      <c r="BR28" s="6">
        <f t="shared" si="37"/>
        <v>0.17870373623990166</v>
      </c>
      <c r="BS28" s="225">
        <f t="shared" si="38"/>
        <v>0.70883311672589211</v>
      </c>
      <c r="BT28" s="5">
        <f>'a20 (2)'!L27</f>
        <v>8</v>
      </c>
      <c r="BU28" s="5">
        <f t="shared" si="39"/>
        <v>0.69578313253012047</v>
      </c>
      <c r="BV28" s="5">
        <f>'a19'!AH29</f>
        <v>39.02593659942363</v>
      </c>
      <c r="BW28" s="5">
        <f>'a23'!L26</f>
        <v>43.396250635870857</v>
      </c>
      <c r="BX28" s="5">
        <f t="shared" si="40"/>
        <v>0.16935793259681933</v>
      </c>
      <c r="BY28" s="6">
        <f t="shared" si="41"/>
        <v>0.16797507243153617</v>
      </c>
      <c r="BZ28" s="225">
        <f t="shared" si="42"/>
        <v>0.59022152051040355</v>
      </c>
    </row>
    <row r="29" spans="1:78" x14ac:dyDescent="0.2">
      <c r="A29" s="1">
        <v>2004</v>
      </c>
      <c r="B29" s="5">
        <f>'a20 (2)'!B28</f>
        <v>7.2</v>
      </c>
      <c r="C29" s="5">
        <f t="shared" si="0"/>
        <v>0.73594377510040165</v>
      </c>
      <c r="D29" s="5">
        <f>'a19'!D30</f>
        <v>46.041987933879831</v>
      </c>
      <c r="E29" s="5">
        <f>'a23'!B27</f>
        <v>41.485089155294261</v>
      </c>
      <c r="F29" s="5">
        <f t="shared" si="1"/>
        <v>0.19100559743239873</v>
      </c>
      <c r="G29" s="6">
        <f t="shared" si="2"/>
        <v>0.19561261629687943</v>
      </c>
      <c r="H29" s="225">
        <f t="shared" si="43"/>
        <v>0.62787754333969725</v>
      </c>
      <c r="I29" s="5">
        <f>'a20 (2)'!C28</f>
        <v>15.6</v>
      </c>
      <c r="J29" s="5">
        <f t="shared" si="3"/>
        <v>0.31425702811244982</v>
      </c>
      <c r="K29" s="5">
        <f>'a19'!G30</f>
        <v>98.707698815566843</v>
      </c>
      <c r="L29" s="5">
        <f>'a23'!C27</f>
        <v>42.329771849979927</v>
      </c>
      <c r="M29" s="5">
        <f t="shared" si="4"/>
        <v>0.4178274370699479</v>
      </c>
      <c r="N29" s="6">
        <f t="shared" si="5"/>
        <v>0.4851957464041704</v>
      </c>
      <c r="O29" s="225">
        <f t="shared" si="6"/>
        <v>0.34844477177079392</v>
      </c>
      <c r="P29" s="5">
        <f>'a20 (2)'!D28</f>
        <v>11.2</v>
      </c>
      <c r="Q29" s="5">
        <f t="shared" si="7"/>
        <v>0.53514056224899609</v>
      </c>
      <c r="R29" s="5">
        <f>'a19'!J30</f>
        <v>102.1924603174603</v>
      </c>
      <c r="S29" s="5">
        <f>'a23'!D27</f>
        <v>46.639442824603528</v>
      </c>
      <c r="T29" s="5">
        <f t="shared" si="8"/>
        <v>0.47661994100817545</v>
      </c>
      <c r="U29" s="6">
        <f t="shared" si="9"/>
        <v>0.56025605516669008</v>
      </c>
      <c r="V29" s="225">
        <f t="shared" si="10"/>
        <v>0.54016366083253486</v>
      </c>
      <c r="W29" s="5">
        <f>'a20 (2)'!E28</f>
        <v>8.8000000000000007</v>
      </c>
      <c r="X29" s="5">
        <f t="shared" si="11"/>
        <v>0.65562248995983941</v>
      </c>
      <c r="Y29" s="5">
        <f>'a19'!M30</f>
        <v>72.982045277127227</v>
      </c>
      <c r="Z29" s="5">
        <f>'a23'!E27</f>
        <v>44.114849764778612</v>
      </c>
      <c r="AA29" s="5">
        <f t="shared" si="12"/>
        <v>0.32195919629267383</v>
      </c>
      <c r="AB29" s="6">
        <f t="shared" si="13"/>
        <v>0.36280089550919231</v>
      </c>
      <c r="AC29" s="225">
        <f t="shared" si="14"/>
        <v>0.59705817106970993</v>
      </c>
      <c r="AD29" s="5">
        <f>'a20 (2)'!F28</f>
        <v>9.8000000000000007</v>
      </c>
      <c r="AE29" s="5">
        <f t="shared" si="15"/>
        <v>0.60542168674698793</v>
      </c>
      <c r="AF29" s="5">
        <f>'a19'!P30</f>
        <v>95.575396825396837</v>
      </c>
      <c r="AG29" s="5">
        <f>'a23'!F27</f>
        <v>44.959457421153672</v>
      </c>
      <c r="AH29" s="5">
        <f t="shared" si="16"/>
        <v>0.4297017984081295</v>
      </c>
      <c r="AI29" s="6">
        <f t="shared" si="17"/>
        <v>0.50035572716188925</v>
      </c>
      <c r="AJ29" s="225">
        <f t="shared" si="18"/>
        <v>0.58440849482996826</v>
      </c>
      <c r="AK29" s="5">
        <f>'a20 (2)'!G28</f>
        <v>8.5</v>
      </c>
      <c r="AL29" s="5">
        <f t="shared" si="19"/>
        <v>0.67068273092369479</v>
      </c>
      <c r="AM29" s="5">
        <f>'a19'!S30</f>
        <v>54.183211678832116</v>
      </c>
      <c r="AN29" s="5">
        <f>'a23'!G27</f>
        <v>42.604011160209474</v>
      </c>
      <c r="AO29" s="5">
        <f t="shared" si="20"/>
        <v>0.2308422155060956</v>
      </c>
      <c r="AP29" s="6">
        <f t="shared" si="21"/>
        <v>0.24647197169715232</v>
      </c>
      <c r="AQ29" s="225">
        <f t="shared" si="22"/>
        <v>0.58584057907838638</v>
      </c>
      <c r="AR29" s="5">
        <f>'a20 (2)'!H28</f>
        <v>6.8</v>
      </c>
      <c r="AS29" s="5">
        <f t="shared" si="23"/>
        <v>0.75602409638554213</v>
      </c>
      <c r="AT29" s="5">
        <f>'a19'!V30</f>
        <v>31.152908204120259</v>
      </c>
      <c r="AU29" s="5">
        <f>'a23'!H27</f>
        <v>41.463497109373087</v>
      </c>
      <c r="AV29" s="5">
        <f t="shared" si="24"/>
        <v>0.12917085192701053</v>
      </c>
      <c r="AW29" s="6">
        <f t="shared" si="25"/>
        <v>0.11666828191774073</v>
      </c>
      <c r="AX29" s="225">
        <f t="shared" si="26"/>
        <v>0.62815293349198187</v>
      </c>
      <c r="AY29" s="5">
        <f>'a20 (2)'!I28</f>
        <v>5.3</v>
      </c>
      <c r="AZ29" s="5">
        <f t="shared" si="27"/>
        <v>0.83132530120481929</v>
      </c>
      <c r="BA29" s="5">
        <f>'a19'!Y30</f>
        <v>46.225337487019736</v>
      </c>
      <c r="BB29" s="5">
        <f>'a23'!I27</f>
        <v>44.607688157045132</v>
      </c>
      <c r="BC29" s="5">
        <f t="shared" si="28"/>
        <v>0.20620054395751444</v>
      </c>
      <c r="BD29" s="6">
        <f t="shared" si="29"/>
        <v>0.21501198358702764</v>
      </c>
      <c r="BE29" s="225">
        <f t="shared" si="30"/>
        <v>0.7080626376812611</v>
      </c>
      <c r="BF29" s="5">
        <f>'a20 (2)'!J28</f>
        <v>5.3</v>
      </c>
      <c r="BG29" s="5">
        <f t="shared" si="31"/>
        <v>0.83132530120481929</v>
      </c>
      <c r="BH29" s="5">
        <f>'a19'!AB30</f>
        <v>49.225308641975317</v>
      </c>
      <c r="BI29" s="5">
        <f>'a23'!J27</f>
        <v>44.870058749515557</v>
      </c>
      <c r="BJ29" s="5">
        <f t="shared" si="32"/>
        <v>0.22087424907284686</v>
      </c>
      <c r="BK29" s="6">
        <f t="shared" si="33"/>
        <v>0.23374588268757035</v>
      </c>
      <c r="BL29" s="225">
        <f t="shared" si="34"/>
        <v>0.71180941750136961</v>
      </c>
      <c r="BM29" s="5">
        <f>'a20 (2)'!K28</f>
        <v>4.7</v>
      </c>
      <c r="BN29" s="5">
        <f t="shared" si="35"/>
        <v>0.86144578313253017</v>
      </c>
      <c r="BO29" s="5">
        <f>'a19'!AE30</f>
        <v>37.052540415704392</v>
      </c>
      <c r="BP29" s="5">
        <f>'a23'!K27</f>
        <v>43.247894749927482</v>
      </c>
      <c r="BQ29" s="5">
        <f t="shared" si="36"/>
        <v>0.16024443681158179</v>
      </c>
      <c r="BR29" s="6">
        <f t="shared" si="37"/>
        <v>0.15633988492081907</v>
      </c>
      <c r="BS29" s="225">
        <f t="shared" si="38"/>
        <v>0.720424603490188</v>
      </c>
      <c r="BT29" s="5">
        <f>'a20 (2)'!L28</f>
        <v>7.2</v>
      </c>
      <c r="BU29" s="5">
        <f t="shared" si="39"/>
        <v>0.73594377510040165</v>
      </c>
      <c r="BV29" s="5">
        <f>'a19'!AH30</f>
        <v>38.864741962774964</v>
      </c>
      <c r="BW29" s="5">
        <f>'a23'!L27</f>
        <v>42.497348697384204</v>
      </c>
      <c r="BX29" s="5">
        <f t="shared" si="40"/>
        <v>0.1651648491225908</v>
      </c>
      <c r="BY29" s="6">
        <f t="shared" si="41"/>
        <v>0.16262176853801094</v>
      </c>
      <c r="BZ29" s="225">
        <f t="shared" si="42"/>
        <v>0.62127937378792353</v>
      </c>
    </row>
    <row r="30" spans="1:78" x14ac:dyDescent="0.2">
      <c r="A30" s="1">
        <v>2005</v>
      </c>
      <c r="B30" s="5">
        <f>'a20 (2)'!B29</f>
        <v>6.8</v>
      </c>
      <c r="C30" s="5">
        <f t="shared" si="0"/>
        <v>0.75602409638554213</v>
      </c>
      <c r="D30" s="5">
        <f>'a19'!D31</f>
        <v>46.259983455987225</v>
      </c>
      <c r="E30" s="5">
        <f>'a23'!B28</f>
        <v>40.243039171815553</v>
      </c>
      <c r="F30" s="5">
        <f t="shared" si="1"/>
        <v>0.18616423263068335</v>
      </c>
      <c r="G30" s="6">
        <f t="shared" si="2"/>
        <v>0.18943165252587615</v>
      </c>
      <c r="H30" s="225">
        <f t="shared" si="43"/>
        <v>0.64270560761360895</v>
      </c>
      <c r="I30" s="5">
        <f>'a20 (2)'!C29</f>
        <v>15.2</v>
      </c>
      <c r="J30" s="5">
        <f t="shared" si="3"/>
        <v>0.33433734939759041</v>
      </c>
      <c r="K30" s="5">
        <f>'a19'!G31</f>
        <v>103.21271929824562</v>
      </c>
      <c r="L30" s="5">
        <f>'a23'!C28</f>
        <v>41.477187977194966</v>
      </c>
      <c r="M30" s="5">
        <f t="shared" si="4"/>
        <v>0.42809733599707916</v>
      </c>
      <c r="N30" s="6">
        <f t="shared" si="5"/>
        <v>0.49830731221263258</v>
      </c>
      <c r="O30" s="225">
        <f t="shared" si="6"/>
        <v>0.36713134196059882</v>
      </c>
      <c r="P30" s="5">
        <f>'a20 (2)'!D29</f>
        <v>10.9</v>
      </c>
      <c r="Q30" s="5">
        <f t="shared" si="7"/>
        <v>0.55020080321285136</v>
      </c>
      <c r="R30" s="5">
        <f>'a19'!J31</f>
        <v>103.78514056224898</v>
      </c>
      <c r="S30" s="5">
        <f>'a23'!D28</f>
        <v>45.722223235737516</v>
      </c>
      <c r="T30" s="5">
        <f t="shared" si="8"/>
        <v>0.47452873653395444</v>
      </c>
      <c r="U30" s="6">
        <f t="shared" si="9"/>
        <v>0.55758621729610858</v>
      </c>
      <c r="V30" s="225">
        <f t="shared" si="10"/>
        <v>0.55167788602950285</v>
      </c>
      <c r="W30" s="5">
        <f>'a20 (2)'!E29</f>
        <v>8.4</v>
      </c>
      <c r="X30" s="5">
        <f t="shared" si="11"/>
        <v>0.67570281124497988</v>
      </c>
      <c r="Y30" s="5">
        <f>'a19'!M31</f>
        <v>75.988036303630366</v>
      </c>
      <c r="Z30" s="5">
        <f>'a23'!E28</f>
        <v>42.383671927326731</v>
      </c>
      <c r="AA30" s="5">
        <f t="shared" si="12"/>
        <v>0.3220652001094863</v>
      </c>
      <c r="AB30" s="6">
        <f t="shared" si="13"/>
        <v>0.36293623043604473</v>
      </c>
      <c r="AC30" s="225">
        <f t="shared" si="14"/>
        <v>0.61314949508319283</v>
      </c>
      <c r="AD30" s="5">
        <f>'a20 (2)'!F29</f>
        <v>9.6999999999999993</v>
      </c>
      <c r="AE30" s="5">
        <f t="shared" si="15"/>
        <v>0.61044176706827313</v>
      </c>
      <c r="AF30" s="5">
        <f>'a19'!P31</f>
        <v>96.504941599281224</v>
      </c>
      <c r="AG30" s="5">
        <f>'a23'!F28</f>
        <v>43.940793882717678</v>
      </c>
      <c r="AH30" s="5">
        <f t="shared" si="16"/>
        <v>0.4240503747477723</v>
      </c>
      <c r="AI30" s="6">
        <f t="shared" si="17"/>
        <v>0.49314056236231002</v>
      </c>
      <c r="AJ30" s="225">
        <f t="shared" si="18"/>
        <v>0.58698152612708054</v>
      </c>
      <c r="AK30" s="5">
        <f>'a20 (2)'!G29</f>
        <v>8.1999999999999993</v>
      </c>
      <c r="AL30" s="5">
        <f t="shared" si="19"/>
        <v>0.68574297188755029</v>
      </c>
      <c r="AM30" s="5">
        <f>'a19'!S31</f>
        <v>54.784461152882216</v>
      </c>
      <c r="AN30" s="5">
        <f>'a23'!G28</f>
        <v>41.956232824415686</v>
      </c>
      <c r="AO30" s="5">
        <f t="shared" si="20"/>
        <v>0.22985496072904829</v>
      </c>
      <c r="AP30" s="6">
        <f t="shared" si="21"/>
        <v>0.2452115448837221</v>
      </c>
      <c r="AQ30" s="225">
        <f t="shared" si="22"/>
        <v>0.5976366864867847</v>
      </c>
      <c r="AR30" s="5">
        <f>'a20 (2)'!H29</f>
        <v>6.6</v>
      </c>
      <c r="AS30" s="5">
        <f t="shared" si="23"/>
        <v>0.76606425702811254</v>
      </c>
      <c r="AT30" s="5">
        <f>'a19'!V31</f>
        <v>30.165342455675713</v>
      </c>
      <c r="AU30" s="5">
        <f>'a23'!H28</f>
        <v>40.04270624105952</v>
      </c>
      <c r="AV30" s="5">
        <f t="shared" si="24"/>
        <v>0.12079019466135835</v>
      </c>
      <c r="AW30" s="6">
        <f t="shared" si="25"/>
        <v>0.10596870833513494</v>
      </c>
      <c r="AX30" s="225">
        <f t="shared" si="26"/>
        <v>0.63404514728951711</v>
      </c>
      <c r="AY30" s="5">
        <f>'a20 (2)'!I29</f>
        <v>4.7</v>
      </c>
      <c r="AZ30" s="5">
        <f t="shared" si="27"/>
        <v>0.86144578313253017</v>
      </c>
      <c r="BA30" s="5">
        <f>'a19'!Y31</f>
        <v>47.785547785547777</v>
      </c>
      <c r="BB30" s="5">
        <f>'a23'!I28</f>
        <v>43.165801217164407</v>
      </c>
      <c r="BC30" s="5">
        <f t="shared" si="28"/>
        <v>0.20627014567642663</v>
      </c>
      <c r="BD30" s="6">
        <f t="shared" si="29"/>
        <v>0.21510084400565241</v>
      </c>
      <c r="BE30" s="225">
        <f t="shared" si="30"/>
        <v>0.73217679530715463</v>
      </c>
      <c r="BF30" s="5">
        <f>'a20 (2)'!J29</f>
        <v>5.0999999999999996</v>
      </c>
      <c r="BG30" s="5">
        <f t="shared" si="31"/>
        <v>0.84136546184738958</v>
      </c>
      <c r="BH30" s="5">
        <f>'a19'!AB31</f>
        <v>47.175745784695195</v>
      </c>
      <c r="BI30" s="5">
        <f>'a23'!J28</f>
        <v>42.977749392986304</v>
      </c>
      <c r="BJ30" s="5">
        <f t="shared" si="32"/>
        <v>0.20275073797618601</v>
      </c>
      <c r="BK30" s="6">
        <f t="shared" si="33"/>
        <v>0.21060762104445982</v>
      </c>
      <c r="BL30" s="225">
        <f t="shared" si="34"/>
        <v>0.71521389368680366</v>
      </c>
      <c r="BM30" s="5">
        <f>'a20 (2)'!K29</f>
        <v>4</v>
      </c>
      <c r="BN30" s="5">
        <f t="shared" si="35"/>
        <v>0.89658634538152615</v>
      </c>
      <c r="BO30" s="5">
        <f>'a19'!AE31</f>
        <v>34.310191366266125</v>
      </c>
      <c r="BP30" s="5">
        <f>'a23'!K28</f>
        <v>40.87839978715737</v>
      </c>
      <c r="BQ30" s="5">
        <f t="shared" si="36"/>
        <v>0.14025457194441018</v>
      </c>
      <c r="BR30" s="6">
        <f t="shared" si="37"/>
        <v>0.13081885199071216</v>
      </c>
      <c r="BS30" s="225">
        <f t="shared" si="38"/>
        <v>0.7434328467033634</v>
      </c>
      <c r="BT30" s="5">
        <f>'a20 (2)'!L29</f>
        <v>5.9</v>
      </c>
      <c r="BU30" s="5">
        <f t="shared" si="39"/>
        <v>0.80120481927710852</v>
      </c>
      <c r="BV30" s="5">
        <f>'a19'!AH31</f>
        <v>40.920512820512819</v>
      </c>
      <c r="BW30" s="5">
        <f>'a23'!L28</f>
        <v>41.139357593605958</v>
      </c>
      <c r="BX30" s="5">
        <f t="shared" si="40"/>
        <v>0.16834436098368138</v>
      </c>
      <c r="BY30" s="6">
        <f t="shared" si="41"/>
        <v>0.16668104694973335</v>
      </c>
      <c r="BZ30" s="225">
        <f t="shared" si="42"/>
        <v>0.67430006481163351</v>
      </c>
    </row>
    <row r="31" spans="1:78" x14ac:dyDescent="0.2">
      <c r="A31" s="1">
        <v>2006</v>
      </c>
      <c r="B31" s="5">
        <f>'a20 (2)'!B30</f>
        <v>6.5</v>
      </c>
      <c r="C31" s="5">
        <f t="shared" si="0"/>
        <v>0.77108433734939763</v>
      </c>
      <c r="D31" s="5">
        <f>'a19'!D32</f>
        <v>45.615900635673896</v>
      </c>
      <c r="E31" s="5">
        <f>'a23'!B29</f>
        <v>40.556199851252487</v>
      </c>
      <c r="F31" s="5">
        <f t="shared" si="1"/>
        <v>0.18500075825752657</v>
      </c>
      <c r="G31" s="6">
        <f t="shared" si="2"/>
        <v>0.18794624639692162</v>
      </c>
      <c r="H31" s="225">
        <f t="shared" ref="H31:H36" si="44">C31*0.8+G31*0.2</f>
        <v>0.65445671915890247</v>
      </c>
      <c r="I31" s="5">
        <f>'a20 (2)'!C30</f>
        <v>15</v>
      </c>
      <c r="J31" s="5">
        <f t="shared" si="3"/>
        <v>0.34437751004016065</v>
      </c>
      <c r="K31" s="5">
        <f>'a19'!G32</f>
        <v>103.96164021164022</v>
      </c>
      <c r="L31" s="5">
        <f>'a23'!C29</f>
        <v>41.967529879508518</v>
      </c>
      <c r="M31" s="5">
        <f t="shared" ref="M31:M36" si="45">K31*L31/10000</f>
        <v>0.43630132419047252</v>
      </c>
      <c r="N31" s="6">
        <f t="shared" si="5"/>
        <v>0.5087813326341335</v>
      </c>
      <c r="O31" s="225">
        <f t="shared" ref="O31:O36" si="46">J31*0.8+N31*0.2</f>
        <v>0.37725827455895522</v>
      </c>
      <c r="P31" s="5">
        <f>'a20 (2)'!D30</f>
        <v>11.5</v>
      </c>
      <c r="Q31" s="5">
        <f t="shared" si="7"/>
        <v>0.52008032128514059</v>
      </c>
      <c r="R31" s="5">
        <f>'a19'!J32</f>
        <v>97.72727272727272</v>
      </c>
      <c r="S31" s="5">
        <f>'a23'!D29</f>
        <v>48.122979880311746</v>
      </c>
      <c r="T31" s="5">
        <f t="shared" ref="T31:T36" si="47">R31*S31/10000</f>
        <v>0.47029275792122832</v>
      </c>
      <c r="U31" s="6">
        <f t="shared" si="9"/>
        <v>0.5521781492383725</v>
      </c>
      <c r="V31" s="225">
        <f t="shared" ref="V31:V36" si="48">Q31*0.8+U31*0.2</f>
        <v>0.52649988687578697</v>
      </c>
      <c r="W31" s="5">
        <f>'a20 (2)'!E30</f>
        <v>8.1999999999999993</v>
      </c>
      <c r="X31" s="5">
        <f t="shared" si="11"/>
        <v>0.68574297188755029</v>
      </c>
      <c r="Y31" s="5">
        <f>'a19'!M32</f>
        <v>76.649746192893403</v>
      </c>
      <c r="Z31" s="5">
        <f>'a23'!E29</f>
        <v>43.802378774636082</v>
      </c>
      <c r="AA31" s="5">
        <f t="shared" ref="AA31:AA36" si="49">Y31*Z31/10000</f>
        <v>0.33574412157208366</v>
      </c>
      <c r="AB31" s="6">
        <f t="shared" si="13"/>
        <v>0.38040009061794139</v>
      </c>
      <c r="AC31" s="225">
        <f t="shared" ref="AC31:AC36" si="50">X31*0.8+AB31*0.2</f>
        <v>0.62467439563362848</v>
      </c>
      <c r="AD31" s="5">
        <f>'a20 (2)'!F30</f>
        <v>9.1999999999999993</v>
      </c>
      <c r="AE31" s="5">
        <f t="shared" si="15"/>
        <v>0.63554216867469882</v>
      </c>
      <c r="AF31" s="5">
        <f>'a19'!P32</f>
        <v>98.186968838526923</v>
      </c>
      <c r="AG31" s="5">
        <f>'a23'!F29</f>
        <v>44.223070395647447</v>
      </c>
      <c r="AH31" s="5">
        <f t="shared" ref="AH31:AH36" si="51">AF31*AG31/10000</f>
        <v>0.43421292348814183</v>
      </c>
      <c r="AI31" s="6">
        <f t="shared" si="17"/>
        <v>0.50611507433526082</v>
      </c>
      <c r="AJ31" s="225">
        <f t="shared" ref="AJ31:AJ36" si="52">AE31*0.8+AI31*0.2</f>
        <v>0.60965674980681128</v>
      </c>
      <c r="AK31" s="5">
        <f>'a20 (2)'!G30</f>
        <v>8.3000000000000007</v>
      </c>
      <c r="AL31" s="5">
        <f t="shared" si="19"/>
        <v>0.68072289156626509</v>
      </c>
      <c r="AM31" s="5">
        <f>'a19'!S32</f>
        <v>53.176543209876549</v>
      </c>
      <c r="AN31" s="5">
        <f>'a23'!G29</f>
        <v>42.657520311810408</v>
      </c>
      <c r="AO31" s="5">
        <f t="shared" ref="AO31:AO36" si="53">AM31*AN31/10000</f>
        <v>0.22683794720871728</v>
      </c>
      <c r="AP31" s="6">
        <f t="shared" si="21"/>
        <v>0.24135972787972651</v>
      </c>
      <c r="AQ31" s="225">
        <f t="shared" ref="AQ31:AQ36" si="54">AL31*0.8+AP31*0.2</f>
        <v>0.59285025882895737</v>
      </c>
      <c r="AR31" s="5">
        <f>'a20 (2)'!H30</f>
        <v>6.4</v>
      </c>
      <c r="AS31" s="5">
        <f t="shared" si="23"/>
        <v>0.77610441767068272</v>
      </c>
      <c r="AT31" s="5">
        <f>'a19'!V32</f>
        <v>30.114929619646599</v>
      </c>
      <c r="AU31" s="5">
        <f>'a23'!H29</f>
        <v>40.048776643833733</v>
      </c>
      <c r="AV31" s="5">
        <f t="shared" ref="AV31:AV36" si="55">AT31*AU31/10000</f>
        <v>0.12060660899819993</v>
      </c>
      <c r="AW31" s="6">
        <f t="shared" si="25"/>
        <v>0.10573432477195958</v>
      </c>
      <c r="AX31" s="225">
        <f t="shared" ref="AX31:AX36" si="56">AS31*0.8+AW31*0.2</f>
        <v>0.64203039909093806</v>
      </c>
      <c r="AY31" s="5">
        <f>'a20 (2)'!I30</f>
        <v>4.5</v>
      </c>
      <c r="AZ31" s="5">
        <f t="shared" si="27"/>
        <v>0.87148594377510047</v>
      </c>
      <c r="BA31" s="5">
        <f>'a19'!Y32</f>
        <v>44.34952038369304</v>
      </c>
      <c r="BB31" s="5">
        <f>'a23'!I29</f>
        <v>43.101879813526587</v>
      </c>
      <c r="BC31" s="5">
        <f t="shared" ref="BC31:BC36" si="57">BA31*BB31/10000</f>
        <v>0.19115476973654849</v>
      </c>
      <c r="BD31" s="6">
        <f t="shared" si="29"/>
        <v>0.19580306437202966</v>
      </c>
      <c r="BE31" s="225">
        <f t="shared" ref="BE31:BE36" si="58">AZ31*0.8+BD31*0.2</f>
        <v>0.73634936789448635</v>
      </c>
      <c r="BF31" s="5">
        <f>'a20 (2)'!J30</f>
        <v>4.7</v>
      </c>
      <c r="BG31" s="5">
        <f t="shared" si="31"/>
        <v>0.86144578313253017</v>
      </c>
      <c r="BH31" s="5">
        <f>'a19'!AB32</f>
        <v>44.605442176870753</v>
      </c>
      <c r="BI31" s="5">
        <f>'a23'!J29</f>
        <v>43.522766160781288</v>
      </c>
      <c r="BJ31" s="5">
        <f t="shared" ref="BJ31:BJ36" si="59">BH31*BI31/10000</f>
        <v>0.19413522293621968</v>
      </c>
      <c r="BK31" s="6">
        <f t="shared" si="33"/>
        <v>0.19960820486501857</v>
      </c>
      <c r="BL31" s="225">
        <f t="shared" ref="BL31:BL36" si="60">BG31*0.8+BK31*0.2</f>
        <v>0.72907826747902793</v>
      </c>
      <c r="BM31" s="5">
        <f>'a20 (2)'!K30</f>
        <v>3.6</v>
      </c>
      <c r="BN31" s="5">
        <f t="shared" si="35"/>
        <v>0.91666666666666663</v>
      </c>
      <c r="BO31" s="5">
        <f>'a19'!AE32</f>
        <v>31.896511079679392</v>
      </c>
      <c r="BP31" s="5">
        <f>'a23'!K29</f>
        <v>40.608715849448672</v>
      </c>
      <c r="BQ31" s="5">
        <f t="shared" ref="BQ31:BQ36" si="61">BO31*BP31/10000</f>
        <v>0.12952763550234916</v>
      </c>
      <c r="BR31" s="6">
        <f t="shared" si="37"/>
        <v>0.11712378701673178</v>
      </c>
      <c r="BS31" s="225">
        <f t="shared" ref="BS31:BS36" si="62">BN31*0.8+BR31*0.2</f>
        <v>0.75675809073667977</v>
      </c>
      <c r="BT31" s="5">
        <f>'a20 (2)'!L30</f>
        <v>4.9000000000000004</v>
      </c>
      <c r="BU31" s="5">
        <f t="shared" si="39"/>
        <v>0.85140562248995999</v>
      </c>
      <c r="BV31" s="5">
        <f>'a19'!AH32</f>
        <v>39.939189189189186</v>
      </c>
      <c r="BW31" s="5">
        <f>'a23'!L29</f>
        <v>41.188237289399346</v>
      </c>
      <c r="BX31" s="5">
        <f t="shared" ref="BX31:BX36" si="63">BV31*BW31/10000</f>
        <v>0.16450248014705374</v>
      </c>
      <c r="BY31" s="6">
        <f t="shared" si="41"/>
        <v>0.16177612297967983</v>
      </c>
      <c r="BZ31" s="225">
        <f t="shared" ref="BZ31:BZ36" si="64">BU31*0.8+BY31*0.2</f>
        <v>0.71347972258790404</v>
      </c>
    </row>
    <row r="32" spans="1:78" x14ac:dyDescent="0.2">
      <c r="A32" s="1">
        <v>2007</v>
      </c>
      <c r="B32" s="5">
        <f>'a20 (2)'!B31</f>
        <v>6.2</v>
      </c>
      <c r="C32" s="5">
        <f t="shared" si="0"/>
        <v>0.78614457831325313</v>
      </c>
      <c r="D32" s="5">
        <f>'a19'!D33</f>
        <v>45.859334728160349</v>
      </c>
      <c r="E32" s="5">
        <f>'a23'!B30</f>
        <v>40.218935834727745</v>
      </c>
      <c r="F32" s="5">
        <f t="shared" ref="F32:F38" si="65">D32*E32/10000</f>
        <v>0.18444136408551828</v>
      </c>
      <c r="G32" s="6">
        <f t="shared" si="2"/>
        <v>0.18723206862835759</v>
      </c>
      <c r="H32" s="225">
        <f t="shared" si="44"/>
        <v>0.66636207637627398</v>
      </c>
      <c r="I32" s="5">
        <f>'a20 (2)'!C31</f>
        <v>13.7</v>
      </c>
      <c r="J32" s="5">
        <f t="shared" si="3"/>
        <v>0.40963855421686751</v>
      </c>
      <c r="K32" s="5">
        <f>'a19'!G33</f>
        <v>108.56388088376559</v>
      </c>
      <c r="L32" s="5">
        <f>'a23'!C30</f>
        <v>41.682199255525099</v>
      </c>
      <c r="M32" s="5">
        <f t="shared" si="45"/>
        <v>0.45251813149502096</v>
      </c>
      <c r="N32" s="6">
        <f t="shared" si="5"/>
        <v>0.52948530817327077</v>
      </c>
      <c r="O32" s="225">
        <f t="shared" si="46"/>
        <v>0.43360790500814822</v>
      </c>
      <c r="P32" s="5">
        <f>'a20 (2)'!D31</f>
        <v>10.6</v>
      </c>
      <c r="Q32" s="5">
        <f t="shared" si="7"/>
        <v>0.56526104417670686</v>
      </c>
      <c r="R32" s="5">
        <f>'a19'!J33</f>
        <v>103.64197530864197</v>
      </c>
      <c r="S32" s="5">
        <f>'a23'!D30</f>
        <v>48.960390852015557</v>
      </c>
      <c r="T32" s="5">
        <f t="shared" si="47"/>
        <v>0.50743516197860572</v>
      </c>
      <c r="U32" s="6">
        <f t="shared" si="9"/>
        <v>0.59959780531660722</v>
      </c>
      <c r="V32" s="225">
        <f t="shared" si="48"/>
        <v>0.57212839640468693</v>
      </c>
      <c r="W32" s="5">
        <f>'a20 (2)'!E31</f>
        <v>8.1999999999999993</v>
      </c>
      <c r="X32" s="5">
        <f t="shared" si="11"/>
        <v>0.68574297188755029</v>
      </c>
      <c r="Y32" s="5">
        <f>'a19'!M33</f>
        <v>72.324561403508781</v>
      </c>
      <c r="Z32" s="5">
        <f>'a23'!E30</f>
        <v>44.108404932142676</v>
      </c>
      <c r="AA32" s="5">
        <f t="shared" si="49"/>
        <v>0.31901210409255826</v>
      </c>
      <c r="AB32" s="6">
        <f t="shared" si="13"/>
        <v>0.35903834695836501</v>
      </c>
      <c r="AC32" s="225">
        <f t="shared" si="50"/>
        <v>0.6204020469017133</v>
      </c>
      <c r="AD32" s="5">
        <f>'a20 (2)'!F31</f>
        <v>7.7</v>
      </c>
      <c r="AE32" s="5">
        <f t="shared" si="15"/>
        <v>0.71084337349397597</v>
      </c>
      <c r="AF32" s="5">
        <f>'a19'!P33</f>
        <v>107.52777777777777</v>
      </c>
      <c r="AG32" s="5">
        <f>'a23'!F30</f>
        <v>43.849800530009922</v>
      </c>
      <c r="AH32" s="5">
        <f t="shared" si="51"/>
        <v>0.47150716069907883</v>
      </c>
      <c r="AI32" s="6">
        <f t="shared" si="17"/>
        <v>0.55372857559142075</v>
      </c>
      <c r="AJ32" s="225">
        <f t="shared" si="52"/>
        <v>0.67942041391346497</v>
      </c>
      <c r="AK32" s="5">
        <f>'a20 (2)'!G31</f>
        <v>7.4</v>
      </c>
      <c r="AL32" s="5">
        <f t="shared" si="19"/>
        <v>0.72590361445783136</v>
      </c>
      <c r="AM32" s="5">
        <f>'a19'!S33</f>
        <v>56.866872561768524</v>
      </c>
      <c r="AN32" s="5">
        <f>'a23'!G30</f>
        <v>42.270161505869346</v>
      </c>
      <c r="AO32" s="5">
        <f t="shared" si="53"/>
        <v>0.24037718875196457</v>
      </c>
      <c r="AP32" s="6">
        <f t="shared" si="21"/>
        <v>0.25864525890106632</v>
      </c>
      <c r="AQ32" s="225">
        <f t="shared" si="54"/>
        <v>0.63245194334647836</v>
      </c>
      <c r="AR32" s="5">
        <f>'a20 (2)'!H31</f>
        <v>6.4</v>
      </c>
      <c r="AS32" s="5">
        <f t="shared" si="23"/>
        <v>0.77610441767068272</v>
      </c>
      <c r="AT32" s="5">
        <f>'a19'!V33</f>
        <v>30.140769515353309</v>
      </c>
      <c r="AU32" s="5">
        <f>'a23'!H30</f>
        <v>39.529515480021956</v>
      </c>
      <c r="AV32" s="5">
        <f t="shared" si="55"/>
        <v>0.11914500151369325</v>
      </c>
      <c r="AW32" s="6">
        <f t="shared" si="25"/>
        <v>0.10386829251056874</v>
      </c>
      <c r="AX32" s="225">
        <f t="shared" si="56"/>
        <v>0.64165719263865995</v>
      </c>
      <c r="AY32" s="5">
        <f>'a20 (2)'!I31</f>
        <v>4.5999999999999996</v>
      </c>
      <c r="AZ32" s="5">
        <f t="shared" si="27"/>
        <v>0.86646586345381527</v>
      </c>
      <c r="BA32" s="5">
        <f>'a19'!Y33</f>
        <v>41.220862470862464</v>
      </c>
      <c r="BB32" s="5">
        <f>'a23'!I30</f>
        <v>42.29408248410715</v>
      </c>
      <c r="BC32" s="5">
        <f t="shared" si="57"/>
        <v>0.17433985574086938</v>
      </c>
      <c r="BD32" s="6">
        <f t="shared" si="29"/>
        <v>0.17433548684451028</v>
      </c>
      <c r="BE32" s="225">
        <f t="shared" si="58"/>
        <v>0.72803978813195425</v>
      </c>
      <c r="BF32" s="5">
        <f>'a20 (2)'!J31</f>
        <v>4.4000000000000004</v>
      </c>
      <c r="BG32" s="5">
        <f t="shared" si="31"/>
        <v>0.87650602409638567</v>
      </c>
      <c r="BH32" s="5">
        <f>'a19'!AB33</f>
        <v>45.513649425287355</v>
      </c>
      <c r="BI32" s="5">
        <f>'a23'!J30</f>
        <v>43.552192144171023</v>
      </c>
      <c r="BJ32" s="5">
        <f t="shared" si="59"/>
        <v>0.19822192049525542</v>
      </c>
      <c r="BK32" s="6">
        <f t="shared" si="33"/>
        <v>0.20482568600721576</v>
      </c>
      <c r="BL32" s="225">
        <f t="shared" si="60"/>
        <v>0.74216995647855166</v>
      </c>
      <c r="BM32" s="5">
        <f>'a20 (2)'!K31</f>
        <v>3.7</v>
      </c>
      <c r="BN32" s="5">
        <f t="shared" si="35"/>
        <v>0.91164658634538165</v>
      </c>
      <c r="BO32" s="5">
        <f>'a19'!AE33</f>
        <v>27.609126984126988</v>
      </c>
      <c r="BP32" s="5">
        <f>'a23'!K30</f>
        <v>40.177574231205405</v>
      </c>
      <c r="BQ32" s="5">
        <f t="shared" si="61"/>
        <v>0.11092677488635384</v>
      </c>
      <c r="BR32" s="6">
        <f t="shared" si="37"/>
        <v>9.3376093900069249E-2</v>
      </c>
      <c r="BS32" s="225">
        <f t="shared" si="62"/>
        <v>0.74799248785631922</v>
      </c>
      <c r="BT32" s="5">
        <f>'a20 (2)'!L31</f>
        <v>4.4000000000000004</v>
      </c>
      <c r="BU32" s="5">
        <f t="shared" si="39"/>
        <v>0.87650602409638567</v>
      </c>
      <c r="BV32" s="5">
        <f>'a19'!AH33</f>
        <v>40.20771513353116</v>
      </c>
      <c r="BW32" s="5">
        <f>'a23'!L30</f>
        <v>41.614624531349172</v>
      </c>
      <c r="BX32" s="5">
        <f t="shared" si="63"/>
        <v>0.16732289685453453</v>
      </c>
      <c r="BY32" s="6">
        <f t="shared" si="41"/>
        <v>0.16537694510361775</v>
      </c>
      <c r="BZ32" s="225">
        <f t="shared" si="64"/>
        <v>0.73428020829783214</v>
      </c>
    </row>
    <row r="33" spans="1:78" x14ac:dyDescent="0.2">
      <c r="A33" s="1">
        <v>2008</v>
      </c>
      <c r="B33" s="5">
        <f>'a20 (2)'!B32</f>
        <v>6.3</v>
      </c>
      <c r="C33" s="5">
        <f t="shared" si="0"/>
        <v>0.78112449799196793</v>
      </c>
      <c r="D33" s="5">
        <f>'a19'!D34</f>
        <v>44.855736889824804</v>
      </c>
      <c r="E33" s="5">
        <f>'a23'!B31</f>
        <v>40.734564301875622</v>
      </c>
      <c r="F33" s="5">
        <f t="shared" si="65"/>
        <v>0.18271788986465828</v>
      </c>
      <c r="G33" s="6">
        <f t="shared" si="2"/>
        <v>0.18503171146551389</v>
      </c>
      <c r="H33" s="225">
        <f t="shared" si="44"/>
        <v>0.66190594068667707</v>
      </c>
      <c r="I33" s="5">
        <f>'a20 (2)'!C32</f>
        <v>13.3</v>
      </c>
      <c r="J33" s="5">
        <f t="shared" si="3"/>
        <v>0.42971887550200799</v>
      </c>
      <c r="K33" s="5">
        <f>'a19'!G34</f>
        <v>109.28396871945259</v>
      </c>
      <c r="L33" s="5">
        <f>'a23'!C31</f>
        <v>42.127731517222422</v>
      </c>
      <c r="M33" s="5">
        <f t="shared" si="45"/>
        <v>0.46038856933496319</v>
      </c>
      <c r="N33" s="6">
        <f t="shared" si="5"/>
        <v>0.53953348531814926</v>
      </c>
      <c r="O33" s="225">
        <f t="shared" si="46"/>
        <v>0.45168179746523629</v>
      </c>
      <c r="P33" s="5">
        <f>'a20 (2)'!D32</f>
        <v>11.2</v>
      </c>
      <c r="Q33" s="5">
        <f t="shared" si="7"/>
        <v>0.53514056224899609</v>
      </c>
      <c r="R33" s="5">
        <f>'a19'!J34</f>
        <v>95.402298850574724</v>
      </c>
      <c r="S33" s="5">
        <f>'a23'!D31</f>
        <v>49.396141006826696</v>
      </c>
      <c r="T33" s="5">
        <f t="shared" si="47"/>
        <v>0.47125054063984101</v>
      </c>
      <c r="U33" s="6">
        <f t="shared" si="9"/>
        <v>0.55340094911541138</v>
      </c>
      <c r="V33" s="225">
        <f t="shared" si="48"/>
        <v>0.53879263962227919</v>
      </c>
      <c r="W33" s="5">
        <f>'a20 (2)'!E32</f>
        <v>7.9</v>
      </c>
      <c r="X33" s="5">
        <f t="shared" si="11"/>
        <v>0.70080321285140568</v>
      </c>
      <c r="Y33" s="5">
        <f>'a19'!M34</f>
        <v>73.038461538461533</v>
      </c>
      <c r="Z33" s="5">
        <f>'a23'!E31</f>
        <v>44.54609675197424</v>
      </c>
      <c r="AA33" s="5">
        <f t="shared" si="49"/>
        <v>0.32535783743076568</v>
      </c>
      <c r="AB33" s="6">
        <f t="shared" si="13"/>
        <v>0.36713993596690458</v>
      </c>
      <c r="AC33" s="225">
        <f t="shared" si="50"/>
        <v>0.63407055747450547</v>
      </c>
      <c r="AD33" s="5">
        <f>'a20 (2)'!F32</f>
        <v>8.6999999999999993</v>
      </c>
      <c r="AE33" s="5">
        <f t="shared" si="15"/>
        <v>0.66064257028112461</v>
      </c>
      <c r="AF33" s="5">
        <f>'a19'!P34</f>
        <v>92.509689922480618</v>
      </c>
      <c r="AG33" s="5">
        <f>'a23'!F31</f>
        <v>44.002331882174786</v>
      </c>
      <c r="AH33" s="5">
        <f t="shared" si="51"/>
        <v>0.40706420782860725</v>
      </c>
      <c r="AI33" s="6">
        <f t="shared" si="17"/>
        <v>0.47145434646336076</v>
      </c>
      <c r="AJ33" s="225">
        <f t="shared" si="52"/>
        <v>0.62280492551757183</v>
      </c>
      <c r="AK33" s="5">
        <f>'a20 (2)'!G32</f>
        <v>7.4</v>
      </c>
      <c r="AL33" s="5">
        <f t="shared" si="19"/>
        <v>0.72590361445783136</v>
      </c>
      <c r="AM33" s="5">
        <f>'a19'!S34</f>
        <v>53.444390922714632</v>
      </c>
      <c r="AN33" s="5">
        <f>'a23'!G31</f>
        <v>42.726855440608638</v>
      </c>
      <c r="AO33" s="5">
        <f t="shared" si="53"/>
        <v>0.22835107650662043</v>
      </c>
      <c r="AP33" s="6">
        <f t="shared" si="21"/>
        <v>0.24329153796928416</v>
      </c>
      <c r="AQ33" s="225">
        <f t="shared" si="54"/>
        <v>0.62938119916012192</v>
      </c>
      <c r="AR33" s="5">
        <f>'a20 (2)'!H32</f>
        <v>6.6</v>
      </c>
      <c r="AS33" s="5">
        <f t="shared" si="23"/>
        <v>0.76606425702811254</v>
      </c>
      <c r="AT33" s="5">
        <f>'a19'!V34</f>
        <v>31.43834152596709</v>
      </c>
      <c r="AU33" s="5">
        <f>'a23'!H31</f>
        <v>40.279446698675713</v>
      </c>
      <c r="AV33" s="5">
        <f t="shared" si="55"/>
        <v>0.12663190017899548</v>
      </c>
      <c r="AW33" s="6">
        <f t="shared" si="25"/>
        <v>0.11342680571969714</v>
      </c>
      <c r="AX33" s="225">
        <f t="shared" si="56"/>
        <v>0.63553676676642956</v>
      </c>
      <c r="AY33" s="5">
        <f>'a20 (2)'!I32</f>
        <v>4.3</v>
      </c>
      <c r="AZ33" s="5">
        <f t="shared" si="27"/>
        <v>0.88152610441767065</v>
      </c>
      <c r="BA33" s="5">
        <f>'a19'!Y34</f>
        <v>45.422885572139307</v>
      </c>
      <c r="BB33" s="5">
        <f>'a23'!I31</f>
        <v>43.1646606527719</v>
      </c>
      <c r="BC33" s="5">
        <f t="shared" si="57"/>
        <v>0.1960663441591082</v>
      </c>
      <c r="BD33" s="6">
        <f t="shared" si="29"/>
        <v>0.20207366466921681</v>
      </c>
      <c r="BE33" s="225">
        <f t="shared" si="58"/>
        <v>0.74563561646797993</v>
      </c>
      <c r="BF33" s="5">
        <f>'a20 (2)'!J32</f>
        <v>4.2</v>
      </c>
      <c r="BG33" s="5">
        <f t="shared" si="31"/>
        <v>0.88654618473895597</v>
      </c>
      <c r="BH33" s="5">
        <f>'a19'!AB34</f>
        <v>42.496360989810775</v>
      </c>
      <c r="BI33" s="5">
        <f>'a23'!J31</f>
        <v>43.436684989194681</v>
      </c>
      <c r="BJ33" s="5">
        <f t="shared" si="59"/>
        <v>0.18459010455015121</v>
      </c>
      <c r="BK33" s="6">
        <f t="shared" si="33"/>
        <v>0.18742196537459174</v>
      </c>
      <c r="BL33" s="225">
        <f t="shared" si="60"/>
        <v>0.74672134086608322</v>
      </c>
      <c r="BM33" s="5">
        <f>'a20 (2)'!K32</f>
        <v>3.8</v>
      </c>
      <c r="BN33" s="5">
        <f t="shared" si="35"/>
        <v>0.90662650602409645</v>
      </c>
      <c r="BO33" s="5">
        <f>'a19'!AE34</f>
        <v>26.838834555827226</v>
      </c>
      <c r="BP33" s="5">
        <f>'a23'!K31</f>
        <v>39.832363401192154</v>
      </c>
      <c r="BQ33" s="5">
        <f t="shared" si="61"/>
        <v>0.10690542112921837</v>
      </c>
      <c r="BR33" s="6">
        <f t="shared" si="37"/>
        <v>8.8242037099715079E-2</v>
      </c>
      <c r="BS33" s="225">
        <f t="shared" si="62"/>
        <v>0.74294961223922018</v>
      </c>
      <c r="BT33" s="5">
        <f>'a20 (2)'!L32</f>
        <v>4.8</v>
      </c>
      <c r="BU33" s="5">
        <f t="shared" si="39"/>
        <v>0.85642570281124497</v>
      </c>
      <c r="BV33" s="5">
        <f>'a19'!AH34</f>
        <v>40.501330967169473</v>
      </c>
      <c r="BW33" s="5">
        <f>'a23'!L31</f>
        <v>43.311187152703575</v>
      </c>
      <c r="BX33" s="5">
        <f t="shared" si="63"/>
        <v>0.17541607254526659</v>
      </c>
      <c r="BY33" s="6">
        <f t="shared" si="41"/>
        <v>0.17570949135566943</v>
      </c>
      <c r="BZ33" s="225">
        <f t="shared" si="64"/>
        <v>0.7202824605201299</v>
      </c>
    </row>
    <row r="34" spans="1:78" x14ac:dyDescent="0.2">
      <c r="A34" s="1">
        <v>2009</v>
      </c>
      <c r="B34" s="5">
        <f>'a20 (2)'!B33</f>
        <v>8.5</v>
      </c>
      <c r="C34" s="5">
        <f t="shared" si="0"/>
        <v>0.67068273092369479</v>
      </c>
      <c r="D34" s="5">
        <f>'a19'!D35</f>
        <v>49.719298245614041</v>
      </c>
      <c r="E34" s="5">
        <f>'a23'!B32</f>
        <v>42.396813424057306</v>
      </c>
      <c r="F34" s="5">
        <f t="shared" si="65"/>
        <v>0.21079398112943581</v>
      </c>
      <c r="G34" s="6">
        <f t="shared" si="2"/>
        <v>0.2208764184947144</v>
      </c>
      <c r="H34" s="225">
        <f t="shared" si="44"/>
        <v>0.58072146843789874</v>
      </c>
      <c r="I34" s="5">
        <f>'a20 (2)'!C33</f>
        <v>15.8</v>
      </c>
      <c r="J34" s="5">
        <f t="shared" si="3"/>
        <v>0.30421686746987947</v>
      </c>
      <c r="K34" s="5">
        <f>'a19'!G35</f>
        <v>105.6255144032922</v>
      </c>
      <c r="L34" s="5">
        <f>'a23'!C32</f>
        <v>42.538016415336415</v>
      </c>
      <c r="M34" s="5">
        <f t="shared" si="45"/>
        <v>0.44930998655655968</v>
      </c>
      <c r="N34" s="6">
        <f t="shared" si="5"/>
        <v>0.52538947395112523</v>
      </c>
      <c r="O34" s="225">
        <f t="shared" si="46"/>
        <v>0.34845138876612863</v>
      </c>
      <c r="P34" s="5">
        <f>'a20 (2)'!D33</f>
        <v>12</v>
      </c>
      <c r="Q34" s="5">
        <f t="shared" si="7"/>
        <v>0.49497991967871485</v>
      </c>
      <c r="R34" s="5">
        <f>'a19'!J35</f>
        <v>97.840501792114679</v>
      </c>
      <c r="S34" s="5">
        <f>'a23'!D32</f>
        <v>49.003400111229787</v>
      </c>
      <c r="T34" s="5">
        <f t="shared" si="47"/>
        <v>0.47945172564024907</v>
      </c>
      <c r="U34" s="6">
        <f t="shared" si="9"/>
        <v>0.56387139070429082</v>
      </c>
      <c r="V34" s="225">
        <f t="shared" si="48"/>
        <v>0.50875821388383002</v>
      </c>
      <c r="W34" s="5">
        <f>'a20 (2)'!E33</f>
        <v>9.4</v>
      </c>
      <c r="X34" s="5">
        <f t="shared" si="11"/>
        <v>0.62550200803212852</v>
      </c>
      <c r="Y34" s="5">
        <f>'a19'!M35</f>
        <v>73.363733905579394</v>
      </c>
      <c r="Z34" s="5">
        <f>'a23'!E32</f>
        <v>45.725782556818011</v>
      </c>
      <c r="AA34" s="5">
        <f t="shared" si="49"/>
        <v>0.33546141441227806</v>
      </c>
      <c r="AB34" s="6">
        <f t="shared" si="13"/>
        <v>0.3800391587765849</v>
      </c>
      <c r="AC34" s="225">
        <f t="shared" si="50"/>
        <v>0.57640943818101986</v>
      </c>
      <c r="AD34" s="5">
        <f>'a20 (2)'!F33</f>
        <v>9</v>
      </c>
      <c r="AE34" s="5">
        <f t="shared" si="15"/>
        <v>0.64558232931726911</v>
      </c>
      <c r="AF34" s="5">
        <f>'a19'!P35</f>
        <v>105.56179775280899</v>
      </c>
      <c r="AG34" s="5">
        <f>'a23'!F32</f>
        <v>44.925462664179058</v>
      </c>
      <c r="AH34" s="5">
        <f t="shared" si="51"/>
        <v>0.4742412603707441</v>
      </c>
      <c r="AI34" s="6">
        <f t="shared" si="17"/>
        <v>0.55721919687467691</v>
      </c>
      <c r="AJ34" s="225">
        <f t="shared" si="52"/>
        <v>0.62790970282875069</v>
      </c>
      <c r="AK34" s="5">
        <f>'a20 (2)'!G33</f>
        <v>8.8000000000000007</v>
      </c>
      <c r="AL34" s="5">
        <f t="shared" si="19"/>
        <v>0.65562248995983941</v>
      </c>
      <c r="AM34" s="5">
        <f>'a19'!S35</f>
        <v>55.907882882882873</v>
      </c>
      <c r="AN34" s="5">
        <f>'a23'!G32</f>
        <v>43.993867906897279</v>
      </c>
      <c r="AO34" s="5">
        <f t="shared" si="53"/>
        <v>0.24596040145038328</v>
      </c>
      <c r="AP34" s="6">
        <f t="shared" si="21"/>
        <v>0.26577333885953258</v>
      </c>
      <c r="AQ34" s="225">
        <f t="shared" si="54"/>
        <v>0.57765265973977797</v>
      </c>
      <c r="AR34" s="5">
        <f>'a20 (2)'!H33</f>
        <v>9.1999999999999993</v>
      </c>
      <c r="AS34" s="5">
        <f t="shared" si="23"/>
        <v>0.63554216867469882</v>
      </c>
      <c r="AT34" s="5">
        <f>'a19'!V35</f>
        <v>39.492943289710027</v>
      </c>
      <c r="AU34" s="5">
        <f>'a23'!H32</f>
        <v>41.656093317218783</v>
      </c>
      <c r="AV34" s="5">
        <f t="shared" si="55"/>
        <v>0.16451217310477903</v>
      </c>
      <c r="AW34" s="6">
        <f t="shared" si="25"/>
        <v>0.16178849796545092</v>
      </c>
      <c r="AX34" s="225">
        <f t="shared" si="56"/>
        <v>0.54079143453284928</v>
      </c>
      <c r="AY34" s="5">
        <f>'a20 (2)'!I33</f>
        <v>5.4</v>
      </c>
      <c r="AZ34" s="5">
        <f t="shared" si="27"/>
        <v>0.82630522088353431</v>
      </c>
      <c r="BA34" s="5">
        <f>'a19'!Y35</f>
        <v>49.826998050682256</v>
      </c>
      <c r="BB34" s="5">
        <f>'a23'!I32</f>
        <v>44.00896186056071</v>
      </c>
      <c r="BC34" s="5">
        <f t="shared" si="57"/>
        <v>0.21928344568387084</v>
      </c>
      <c r="BD34" s="6">
        <f t="shared" si="29"/>
        <v>0.23171490619297402</v>
      </c>
      <c r="BE34" s="225">
        <f t="shared" si="58"/>
        <v>0.70738715794542228</v>
      </c>
      <c r="BF34" s="5">
        <f>'a20 (2)'!J33</f>
        <v>5.0999999999999996</v>
      </c>
      <c r="BG34" s="5">
        <f t="shared" si="31"/>
        <v>0.84136546184738958</v>
      </c>
      <c r="BH34" s="5">
        <f>'a19'!AB35</f>
        <v>52.426122931442073</v>
      </c>
      <c r="BI34" s="5">
        <f>'a23'!J32</f>
        <v>45.315430281334372</v>
      </c>
      <c r="BJ34" s="5">
        <f t="shared" si="59"/>
        <v>0.23757123186204285</v>
      </c>
      <c r="BK34" s="6">
        <f t="shared" si="33"/>
        <v>0.25506289760628059</v>
      </c>
      <c r="BL34" s="225">
        <f t="shared" si="60"/>
        <v>0.72410494899916789</v>
      </c>
      <c r="BM34" s="5">
        <f>'a20 (2)'!K33</f>
        <v>6.8</v>
      </c>
      <c r="BN34" s="5">
        <f t="shared" si="35"/>
        <v>0.75602409638554213</v>
      </c>
      <c r="BO34" s="5">
        <f>'a19'!AE35</f>
        <v>40.154132791327918</v>
      </c>
      <c r="BP34" s="5">
        <f>'a23'!K32</f>
        <v>41.530488435911913</v>
      </c>
      <c r="BQ34" s="5">
        <f t="shared" si="61"/>
        <v>0.16676207475443156</v>
      </c>
      <c r="BR34" s="6">
        <f t="shared" si="37"/>
        <v>0.16466094430122288</v>
      </c>
      <c r="BS34" s="225">
        <f t="shared" si="62"/>
        <v>0.63775146596867838</v>
      </c>
      <c r="BT34" s="5">
        <f>'a20 (2)'!L33</f>
        <v>7.8</v>
      </c>
      <c r="BU34" s="5">
        <f t="shared" si="39"/>
        <v>0.70582329317269077</v>
      </c>
      <c r="BV34" s="5">
        <f>'a19'!AH35</f>
        <v>47.479055258467014</v>
      </c>
      <c r="BW34" s="5">
        <f>'a23'!L32</f>
        <v>44.548770655252831</v>
      </c>
      <c r="BX34" s="5">
        <f t="shared" si="63"/>
        <v>0.21151335436375229</v>
      </c>
      <c r="BY34" s="6">
        <f t="shared" si="41"/>
        <v>0.22179484131167793</v>
      </c>
      <c r="BZ34" s="225">
        <f t="shared" si="64"/>
        <v>0.60901760280048822</v>
      </c>
    </row>
    <row r="35" spans="1:78" x14ac:dyDescent="0.2">
      <c r="A35" s="1">
        <v>2010</v>
      </c>
      <c r="B35" s="5">
        <f>'a20 (2)'!B34</f>
        <v>8.1999999999999993</v>
      </c>
      <c r="C35" s="5">
        <f t="shared" si="0"/>
        <v>0.68574297188755029</v>
      </c>
      <c r="D35" s="5">
        <f>'a19'!D36</f>
        <v>47.487269360492036</v>
      </c>
      <c r="E35" s="5">
        <f>'a23'!B33</f>
        <v>40.770692513877336</v>
      </c>
      <c r="F35" s="5">
        <f t="shared" si="65"/>
        <v>0.19360888574202892</v>
      </c>
      <c r="G35" s="6">
        <f t="shared" si="2"/>
        <v>0.19893623089448201</v>
      </c>
      <c r="H35" s="225">
        <f t="shared" si="44"/>
        <v>0.58838162368893665</v>
      </c>
      <c r="I35" s="5">
        <f>'a20 (2)'!C34</f>
        <v>14.9</v>
      </c>
      <c r="J35" s="5">
        <f t="shared" si="3"/>
        <v>0.34939759036144574</v>
      </c>
      <c r="K35" s="5">
        <f>'a19'!G36</f>
        <v>102.24554707379136</v>
      </c>
      <c r="L35" s="5">
        <f>'a23'!C33</f>
        <v>40.695593872217337</v>
      </c>
      <c r="M35" s="5">
        <f t="shared" si="45"/>
        <v>0.41609432589576928</v>
      </c>
      <c r="N35" s="6">
        <f t="shared" si="5"/>
        <v>0.48298308575630444</v>
      </c>
      <c r="O35" s="225">
        <f t="shared" si="46"/>
        <v>0.37611468944041748</v>
      </c>
      <c r="P35" s="5">
        <f>'a20 (2)'!D34</f>
        <v>11.5</v>
      </c>
      <c r="Q35" s="5">
        <f t="shared" si="7"/>
        <v>0.52008032128514059</v>
      </c>
      <c r="R35" s="5">
        <f>'a19'!J36</f>
        <v>103.79120879120879</v>
      </c>
      <c r="S35" s="5">
        <f>'a23'!D33</f>
        <v>47.74847984074146</v>
      </c>
      <c r="T35" s="5">
        <f t="shared" si="47"/>
        <v>0.49558724406132204</v>
      </c>
      <c r="U35" s="6">
        <f t="shared" si="9"/>
        <v>0.58447158483791006</v>
      </c>
      <c r="V35" s="225">
        <f t="shared" si="48"/>
        <v>0.53295857399569457</v>
      </c>
      <c r="W35" s="5">
        <f>'a20 (2)'!E34</f>
        <v>9.6</v>
      </c>
      <c r="X35" s="5">
        <f t="shared" si="11"/>
        <v>0.61546184738955823</v>
      </c>
      <c r="Y35" s="5">
        <f>'a19'!M36</f>
        <v>71.746694502435631</v>
      </c>
      <c r="Z35" s="5">
        <f>'a23'!E33</f>
        <v>43.700587367678907</v>
      </c>
      <c r="AA35" s="5">
        <f t="shared" si="49"/>
        <v>0.31353726914458563</v>
      </c>
      <c r="AB35" s="6">
        <f t="shared" si="13"/>
        <v>0.35204863272454989</v>
      </c>
      <c r="AC35" s="225">
        <f t="shared" si="50"/>
        <v>0.5627792044565566</v>
      </c>
      <c r="AD35" s="5">
        <f>'a20 (2)'!F34</f>
        <v>9.4</v>
      </c>
      <c r="AE35" s="5">
        <f t="shared" si="15"/>
        <v>0.62550200803212852</v>
      </c>
      <c r="AF35" s="5">
        <f>'a19'!P36</f>
        <v>99.690285204991085</v>
      </c>
      <c r="AG35" s="5">
        <f>'a23'!F33</f>
        <v>44.216479388007656</v>
      </c>
      <c r="AH35" s="5">
        <f t="shared" si="51"/>
        <v>0.44079534409510923</v>
      </c>
      <c r="AI35" s="6">
        <f t="shared" si="17"/>
        <v>0.5145188416536739</v>
      </c>
      <c r="AJ35" s="225">
        <f t="shared" si="52"/>
        <v>0.60330537475643764</v>
      </c>
      <c r="AK35" s="5">
        <f>'a20 (2)'!G34</f>
        <v>8.1999999999999993</v>
      </c>
      <c r="AL35" s="5">
        <f t="shared" si="19"/>
        <v>0.68574297188755029</v>
      </c>
      <c r="AM35" s="5">
        <f>'a19'!S36</f>
        <v>56.259327477094544</v>
      </c>
      <c r="AN35" s="5">
        <f>'a23'!G33</f>
        <v>43.185956496429192</v>
      </c>
      <c r="AO35" s="5">
        <f t="shared" si="53"/>
        <v>0.24296128689441684</v>
      </c>
      <c r="AP35" s="6">
        <f t="shared" si="21"/>
        <v>0.26194437343867671</v>
      </c>
      <c r="AQ35" s="225">
        <f t="shared" si="54"/>
        <v>0.6009832521977756</v>
      </c>
      <c r="AR35" s="5">
        <f>'a20 (2)'!H34</f>
        <v>8.8000000000000007</v>
      </c>
      <c r="AS35" s="5">
        <f t="shared" si="23"/>
        <v>0.65562248995983941</v>
      </c>
      <c r="AT35" s="5">
        <f>'a19'!V36</f>
        <v>35.494298594537256</v>
      </c>
      <c r="AU35" s="5">
        <f>'a23'!H33</f>
        <v>39.68856243223464</v>
      </c>
      <c r="AV35" s="5">
        <f t="shared" si="55"/>
        <v>0.140871768575767</v>
      </c>
      <c r="AW35" s="6">
        <f t="shared" si="25"/>
        <v>0.13160682607947533</v>
      </c>
      <c r="AX35" s="225">
        <f t="shared" si="56"/>
        <v>0.55081935718376651</v>
      </c>
      <c r="AY35" s="5">
        <f>'a20 (2)'!I34</f>
        <v>5.4</v>
      </c>
      <c r="AZ35" s="5">
        <f t="shared" si="27"/>
        <v>0.82630522088353431</v>
      </c>
      <c r="BA35" s="5">
        <f>'a19'!Y36</f>
        <v>50.664767331433993</v>
      </c>
      <c r="BB35" s="5">
        <f>'a23'!I33</f>
        <v>43.802263818906717</v>
      </c>
      <c r="BC35" s="5">
        <f t="shared" si="57"/>
        <v>0.22192315049749983</v>
      </c>
      <c r="BD35" s="6">
        <f t="shared" si="29"/>
        <v>0.23508501369105031</v>
      </c>
      <c r="BE35" s="225">
        <f t="shared" si="58"/>
        <v>0.70806117944503755</v>
      </c>
      <c r="BF35" s="5">
        <f>'a20 (2)'!J34</f>
        <v>5.3</v>
      </c>
      <c r="BG35" s="5">
        <f t="shared" si="31"/>
        <v>0.83132530120481929</v>
      </c>
      <c r="BH35" s="5">
        <f>'a19'!AB36</f>
        <v>49.016666666666666</v>
      </c>
      <c r="BI35" s="5">
        <f>'a23'!J33</f>
        <v>42.441287824308731</v>
      </c>
      <c r="BJ35" s="5">
        <f t="shared" si="59"/>
        <v>0.20803304581881993</v>
      </c>
      <c r="BK35" s="6">
        <f t="shared" si="33"/>
        <v>0.2173515361881892</v>
      </c>
      <c r="BL35" s="225">
        <f t="shared" si="60"/>
        <v>0.70853054820149342</v>
      </c>
      <c r="BM35" s="5">
        <f>'a20 (2)'!K34</f>
        <v>6.6</v>
      </c>
      <c r="BN35" s="5">
        <f t="shared" si="35"/>
        <v>0.76606425702811254</v>
      </c>
      <c r="BO35" s="5">
        <f>'a19'!AE36</f>
        <v>37.708042770804283</v>
      </c>
      <c r="BP35" s="5">
        <f>'a23'!K33</f>
        <v>39.026575156202931</v>
      </c>
      <c r="BQ35" s="5">
        <f t="shared" si="61"/>
        <v>0.14716157651881082</v>
      </c>
      <c r="BR35" s="6">
        <f t="shared" si="37"/>
        <v>0.13963701521307409</v>
      </c>
      <c r="BS35" s="225">
        <f t="shared" si="62"/>
        <v>0.64077880866510495</v>
      </c>
      <c r="BT35" s="5">
        <f>'a20 (2)'!L34</f>
        <v>7.8</v>
      </c>
      <c r="BU35" s="5">
        <f t="shared" si="39"/>
        <v>0.70582329317269077</v>
      </c>
      <c r="BV35" s="5">
        <f>'a19'!AH36</f>
        <v>45.383527748320958</v>
      </c>
      <c r="BW35" s="5">
        <f>'a23'!L33</f>
        <v>42.856991441649548</v>
      </c>
      <c r="BX35" s="5">
        <f t="shared" si="63"/>
        <v>0.1945001460301656</v>
      </c>
      <c r="BY35" s="6">
        <f t="shared" si="41"/>
        <v>0.20007410167619935</v>
      </c>
      <c r="BZ35" s="225">
        <f t="shared" si="64"/>
        <v>0.60467345487339252</v>
      </c>
    </row>
    <row r="36" spans="1:78" x14ac:dyDescent="0.2">
      <c r="A36" s="1">
        <v>2011</v>
      </c>
      <c r="B36" s="5">
        <f>'a20 (2)'!B35</f>
        <v>7.6</v>
      </c>
      <c r="C36" s="5">
        <f t="shared" si="0"/>
        <v>0.71586345381526106</v>
      </c>
      <c r="D36" s="5">
        <f>'a19'!D37</f>
        <v>42.564650142370347</v>
      </c>
      <c r="E36" s="5">
        <f>'a23'!B34</f>
        <v>40.432292090772307</v>
      </c>
      <c r="F36" s="5">
        <f t="shared" si="65"/>
        <v>0.17209863672978509</v>
      </c>
      <c r="G36" s="6">
        <f t="shared" si="2"/>
        <v>0.1714741256214338</v>
      </c>
      <c r="H36" s="225">
        <f t="shared" si="44"/>
        <v>0.60698558817649562</v>
      </c>
      <c r="I36" s="5">
        <f>'a20 (2)'!C35</f>
        <v>13.1</v>
      </c>
      <c r="J36" s="5">
        <f t="shared" si="3"/>
        <v>0.43975903614457834</v>
      </c>
      <c r="K36" s="5">
        <f>'a19'!G37</f>
        <v>107.72619047619047</v>
      </c>
      <c r="L36" s="5">
        <f>'a23'!C34</f>
        <v>40.112333509725758</v>
      </c>
      <c r="M36" s="5">
        <f t="shared" si="45"/>
        <v>0.43211488801131948</v>
      </c>
      <c r="N36" s="6">
        <f t="shared" si="5"/>
        <v>0.50343651533307121</v>
      </c>
      <c r="O36" s="225">
        <f t="shared" si="46"/>
        <v>0.45249453198227696</v>
      </c>
      <c r="P36" s="5">
        <f>'a20 (2)'!D35</f>
        <v>11.2</v>
      </c>
      <c r="Q36" s="5">
        <f t="shared" si="7"/>
        <v>0.53514056224899609</v>
      </c>
      <c r="R36" s="5">
        <f>'a19'!J37</f>
        <v>101.07142857142857</v>
      </c>
      <c r="S36" s="5">
        <f>'a23'!D34</f>
        <v>48.116371469301114</v>
      </c>
      <c r="T36" s="5">
        <f t="shared" si="47"/>
        <v>0.4863190402075791</v>
      </c>
      <c r="U36" s="6">
        <f t="shared" si="9"/>
        <v>0.5726388817493181</v>
      </c>
      <c r="V36" s="225">
        <f t="shared" si="48"/>
        <v>0.54264022614906049</v>
      </c>
      <c r="W36" s="5">
        <f>'a20 (2)'!E35</f>
        <v>9</v>
      </c>
      <c r="X36" s="5">
        <f t="shared" si="11"/>
        <v>0.64558232931726911</v>
      </c>
      <c r="Y36" s="5">
        <f>'a19'!M37</f>
        <v>73.701851851851856</v>
      </c>
      <c r="Z36" s="5">
        <f>'a23'!E34</f>
        <v>44.185033118547565</v>
      </c>
      <c r="AA36" s="5">
        <f t="shared" si="49"/>
        <v>0.32565187649723604</v>
      </c>
      <c r="AB36" s="6">
        <f t="shared" si="13"/>
        <v>0.36751533523788471</v>
      </c>
      <c r="AC36" s="225">
        <f t="shared" si="50"/>
        <v>0.58996893050139221</v>
      </c>
      <c r="AD36" s="5">
        <f>'a20 (2)'!F35</f>
        <v>9.6</v>
      </c>
      <c r="AE36" s="5">
        <f t="shared" si="15"/>
        <v>0.61546184738955823</v>
      </c>
      <c r="AF36" s="5">
        <f>'a19'!P37</f>
        <v>95.78947368421052</v>
      </c>
      <c r="AG36" s="5">
        <f>'a23'!F34</f>
        <v>43.846609965244127</v>
      </c>
      <c r="AH36" s="5">
        <f t="shared" si="51"/>
        <v>0.42000436914075956</v>
      </c>
      <c r="AI36" s="6">
        <f t="shared" si="17"/>
        <v>0.48797503257918751</v>
      </c>
      <c r="AJ36" s="225">
        <f t="shared" si="52"/>
        <v>0.58996448442748406</v>
      </c>
      <c r="AK36" s="5">
        <f>'a20 (2)'!G35</f>
        <v>8</v>
      </c>
      <c r="AL36" s="5">
        <f t="shared" si="19"/>
        <v>0.69578313253012047</v>
      </c>
      <c r="AM36" s="5">
        <f>'a19'!S37</f>
        <v>50.319072313454335</v>
      </c>
      <c r="AN36" s="5">
        <f>'a23'!G34</f>
        <v>43.04543604057303</v>
      </c>
      <c r="AO36" s="5">
        <f t="shared" si="53"/>
        <v>0.21660064088897679</v>
      </c>
      <c r="AP36" s="6">
        <f t="shared" si="21"/>
        <v>0.22828977300820791</v>
      </c>
      <c r="AQ36" s="225">
        <f t="shared" si="54"/>
        <v>0.60228446062573793</v>
      </c>
      <c r="AR36" s="5">
        <f>'a20 (2)'!H35</f>
        <v>8</v>
      </c>
      <c r="AS36" s="5">
        <f t="shared" si="23"/>
        <v>0.69578313253012047</v>
      </c>
      <c r="AT36" s="5">
        <f>'a19'!V37</f>
        <v>30.963246247278558</v>
      </c>
      <c r="AU36" s="5">
        <f>'a23'!H34</f>
        <v>39.505446725926454</v>
      </c>
      <c r="AV36" s="5">
        <f t="shared" si="55"/>
        <v>0.12232168750836053</v>
      </c>
      <c r="AW36" s="6">
        <f t="shared" si="25"/>
        <v>0.10792396314252255</v>
      </c>
      <c r="AX36" s="225">
        <f t="shared" si="56"/>
        <v>0.5782112986526009</v>
      </c>
      <c r="AY36" s="5">
        <f>'a20 (2)'!I35</f>
        <v>5.5</v>
      </c>
      <c r="AZ36" s="5">
        <f t="shared" si="27"/>
        <v>0.82128514056224899</v>
      </c>
      <c r="BA36" s="5">
        <f>'a19'!Y37</f>
        <v>41.24183006535948</v>
      </c>
      <c r="BB36" s="5">
        <f>'a23'!I34</f>
        <v>43.867231643773543</v>
      </c>
      <c r="BC36" s="5">
        <f t="shared" si="57"/>
        <v>0.18091649128902684</v>
      </c>
      <c r="BD36" s="6">
        <f t="shared" si="29"/>
        <v>0.18273186838631239</v>
      </c>
      <c r="BE36" s="225">
        <f t="shared" si="58"/>
        <v>0.69357448612706163</v>
      </c>
      <c r="BF36" s="5">
        <f>'a20 (2)'!J35</f>
        <v>5</v>
      </c>
      <c r="BG36" s="5">
        <f t="shared" si="31"/>
        <v>0.84638554216867479</v>
      </c>
      <c r="BH36" s="5">
        <f>'a19'!AB37</f>
        <v>42.925531914893618</v>
      </c>
      <c r="BI36" s="5">
        <f>'a23'!J34</f>
        <v>42.385169132218628</v>
      </c>
      <c r="BJ36" s="5">
        <f t="shared" si="59"/>
        <v>0.18194059303032145</v>
      </c>
      <c r="BK36" s="6">
        <f t="shared" si="33"/>
        <v>0.18403933766822245</v>
      </c>
      <c r="BL36" s="225">
        <f t="shared" si="60"/>
        <v>0.71391630126858441</v>
      </c>
      <c r="BM36" s="5">
        <f>'a20 (2)'!K35</f>
        <v>5.6</v>
      </c>
      <c r="BN36" s="5">
        <f t="shared" si="35"/>
        <v>0.81626506024096379</v>
      </c>
      <c r="BO36" s="5">
        <f>'a19'!AE37</f>
        <v>31.187399030694671</v>
      </c>
      <c r="BP36" s="5">
        <f>'a23'!K34</f>
        <v>38.735615709867858</v>
      </c>
      <c r="BQ36" s="5">
        <f t="shared" si="61"/>
        <v>0.12080631038432942</v>
      </c>
      <c r="BR36" s="6">
        <f t="shared" si="37"/>
        <v>0.10598928325644481</v>
      </c>
      <c r="BS36" s="225">
        <f t="shared" si="62"/>
        <v>0.67420990484405996</v>
      </c>
      <c r="BT36" s="5">
        <f>'a20 (2)'!L35</f>
        <v>7.6</v>
      </c>
      <c r="BU36" s="5">
        <f t="shared" si="39"/>
        <v>0.71586345381526106</v>
      </c>
      <c r="BV36" s="5">
        <f>'a19'!AH37</f>
        <v>37.019682195738532</v>
      </c>
      <c r="BW36" s="5">
        <f>'a23'!L34</f>
        <v>41.999757529109935</v>
      </c>
      <c r="BX36" s="5">
        <f t="shared" si="63"/>
        <v>0.15548176760257265</v>
      </c>
      <c r="BY36" s="6">
        <f t="shared" si="41"/>
        <v>0.15025939170458222</v>
      </c>
      <c r="BZ36" s="225">
        <f t="shared" si="64"/>
        <v>0.60274264139312539</v>
      </c>
    </row>
    <row r="37" spans="1:78" x14ac:dyDescent="0.2">
      <c r="A37" s="1">
        <v>2012</v>
      </c>
      <c r="B37" s="5">
        <f>'a20 (2)'!B36</f>
        <v>7.4</v>
      </c>
      <c r="C37" s="5">
        <f t="shared" si="0"/>
        <v>0.72590361445783136</v>
      </c>
      <c r="D37" s="5">
        <f>'a19'!D38</f>
        <v>39.700798189182748</v>
      </c>
      <c r="E37" s="5">
        <f>'a23'!B35</f>
        <v>39.920570370400391</v>
      </c>
      <c r="F37" s="5">
        <f t="shared" si="65"/>
        <v>0.15848785078723343</v>
      </c>
      <c r="G37" s="6">
        <f t="shared" si="2"/>
        <v>0.15409725396408949</v>
      </c>
      <c r="H37" s="225">
        <f t="shared" ref="H37:H45" si="66">C37*0.8+G37*0.2</f>
        <v>0.611542342359083</v>
      </c>
      <c r="I37" s="5">
        <f>'a20 (2)'!C36</f>
        <v>12.7</v>
      </c>
      <c r="J37" s="5">
        <f t="shared" si="3"/>
        <v>0.45983935742971893</v>
      </c>
      <c r="K37" s="5">
        <f>'a19'!G38</f>
        <v>99.147619047619045</v>
      </c>
      <c r="L37" s="5">
        <f>'a23'!C35</f>
        <v>38.760240215642682</v>
      </c>
      <c r="M37" s="5">
        <f t="shared" ref="M37:M45" si="67">K37*L37/10000</f>
        <v>0.38429855310947442</v>
      </c>
      <c r="N37" s="6">
        <f t="shared" si="5"/>
        <v>0.44238946645426247</v>
      </c>
      <c r="O37" s="225">
        <f t="shared" ref="O37:O45" si="68">J37*0.8+N37*0.2</f>
        <v>0.45634937923462765</v>
      </c>
      <c r="P37" s="5">
        <f>'a20 (2)'!D36</f>
        <v>11.2</v>
      </c>
      <c r="Q37" s="5">
        <f t="shared" si="7"/>
        <v>0.53514056224899609</v>
      </c>
      <c r="R37" s="5">
        <f>'a19'!J38</f>
        <v>95.552536231884076</v>
      </c>
      <c r="S37" s="5">
        <f>'a23'!D35</f>
        <v>47.80074769650102</v>
      </c>
      <c r="T37" s="5">
        <f t="shared" ref="T37:T45" si="69">R37*S37/10000</f>
        <v>0.45674826761810627</v>
      </c>
      <c r="U37" s="6">
        <f t="shared" si="9"/>
        <v>0.53488591713253331</v>
      </c>
      <c r="V37" s="225">
        <f t="shared" ref="V37:V45" si="70">Q37*0.8+U37*0.2</f>
        <v>0.53508963322570358</v>
      </c>
      <c r="W37" s="5">
        <f>'a20 (2)'!E36</f>
        <v>9.3000000000000007</v>
      </c>
      <c r="X37" s="5">
        <f t="shared" si="11"/>
        <v>0.63052208835341361</v>
      </c>
      <c r="Y37" s="5">
        <f>'a19'!M38</f>
        <v>66.325515280739168</v>
      </c>
      <c r="Z37" s="5">
        <f>'a23'!E35</f>
        <v>43.924583255585972</v>
      </c>
      <c r="AA37" s="5">
        <f t="shared" ref="AA37:AA45" si="71">Y37*Z37/10000</f>
        <v>0.29133206179184673</v>
      </c>
      <c r="AB37" s="6">
        <f t="shared" si="13"/>
        <v>0.32369927509583651</v>
      </c>
      <c r="AC37" s="225">
        <f t="shared" ref="AC37:AC45" si="72">X37*0.8+AB37*0.2</f>
        <v>0.56915752570189826</v>
      </c>
      <c r="AD37" s="5">
        <f>'a20 (2)'!F36</f>
        <v>10.5</v>
      </c>
      <c r="AE37" s="5">
        <f t="shared" si="15"/>
        <v>0.57028112449799195</v>
      </c>
      <c r="AF37" s="5">
        <f>'a19'!P38</f>
        <v>85.626506024096386</v>
      </c>
      <c r="AG37" s="5">
        <f>'a23'!F35</f>
        <v>43.589769022853361</v>
      </c>
      <c r="AH37" s="5">
        <f t="shared" ref="AH37:AH45" si="73">AF37*AG37/10000</f>
        <v>0.37324396198243237</v>
      </c>
      <c r="AI37" s="6">
        <f t="shared" si="17"/>
        <v>0.42827608519547128</v>
      </c>
      <c r="AJ37" s="225">
        <f t="shared" ref="AJ37:AJ45" si="74">AE37*0.8+AI37*0.2</f>
        <v>0.54188011663748781</v>
      </c>
      <c r="AK37" s="5">
        <f>'a20 (2)'!G36</f>
        <v>7.9</v>
      </c>
      <c r="AL37" s="5">
        <f t="shared" si="19"/>
        <v>0.70080321285140568</v>
      </c>
      <c r="AM37" s="5">
        <f>'a19'!S38</f>
        <v>47.733722060252674</v>
      </c>
      <c r="AN37" s="5">
        <f>'a23'!G35</f>
        <v>42.533491472040993</v>
      </c>
      <c r="AO37" s="5">
        <f t="shared" ref="AO37:AO45" si="75">AM37*AN37/10000</f>
        <v>0.20302818601785319</v>
      </c>
      <c r="AP37" s="6">
        <f t="shared" si="21"/>
        <v>0.21096183857693601</v>
      </c>
      <c r="AQ37" s="225">
        <f t="shared" ref="AQ37:AQ45" si="76">AL37*0.8+AP37*0.2</f>
        <v>0.60283493799651167</v>
      </c>
      <c r="AR37" s="5">
        <f>'a20 (2)'!H36</f>
        <v>8</v>
      </c>
      <c r="AS37" s="5">
        <f t="shared" si="23"/>
        <v>0.69578313253012047</v>
      </c>
      <c r="AT37" s="5">
        <f>'a19'!V38</f>
        <v>27.992651684108196</v>
      </c>
      <c r="AU37" s="5">
        <f>'a23'!H35</f>
        <v>39.398671732387932</v>
      </c>
      <c r="AV37" s="5">
        <f t="shared" ref="AV37:AV45" si="77">AT37*AU37/10000</f>
        <v>0.11028732946212551</v>
      </c>
      <c r="AW37" s="6">
        <f t="shared" si="25"/>
        <v>9.2559714808105611E-2</v>
      </c>
      <c r="AX37" s="225">
        <f t="shared" ref="AX37:AX45" si="78">AS37*0.8+AW37*0.2</f>
        <v>0.57513844898571753</v>
      </c>
      <c r="AY37" s="5">
        <f>'a20 (2)'!I36</f>
        <v>5.4</v>
      </c>
      <c r="AZ37" s="5">
        <f t="shared" si="27"/>
        <v>0.82630522088353431</v>
      </c>
      <c r="BA37" s="5">
        <f>'a19'!Y38</f>
        <v>40.887172284644194</v>
      </c>
      <c r="BB37" s="5">
        <f>'a23'!I35</f>
        <v>43.644095820330328</v>
      </c>
      <c r="BC37" s="5">
        <f t="shared" ref="BC37:BC45" si="79">BA37*BB37/10000</f>
        <v>0.17844836650133658</v>
      </c>
      <c r="BD37" s="6">
        <f t="shared" si="29"/>
        <v>0.1795808168709167</v>
      </c>
      <c r="BE37" s="225">
        <f t="shared" ref="BE37:BE45" si="80">AZ37*0.8+BD37*0.2</f>
        <v>0.69696034008101082</v>
      </c>
      <c r="BF37" s="5">
        <f>'a20 (2)'!J36</f>
        <v>4.9000000000000004</v>
      </c>
      <c r="BG37" s="5">
        <f t="shared" si="31"/>
        <v>0.85140562248995999</v>
      </c>
      <c r="BH37" s="5">
        <f>'a19'!AB38</f>
        <v>39.744718309859159</v>
      </c>
      <c r="BI37" s="5">
        <f>'a23'!J35</f>
        <v>41.779860499973786</v>
      </c>
      <c r="BJ37" s="5">
        <f t="shared" ref="BJ37:BJ45" si="81">BH37*BI37/10000</f>
        <v>0.16605287865966695</v>
      </c>
      <c r="BK37" s="6">
        <f t="shared" si="33"/>
        <v>0.16375551462430124</v>
      </c>
      <c r="BL37" s="225">
        <f t="shared" ref="BL37:BL45" si="82">BG37*0.8+BK37*0.2</f>
        <v>0.71387560091682833</v>
      </c>
      <c r="BM37" s="5">
        <f>'a20 (2)'!K36</f>
        <v>4.7</v>
      </c>
      <c r="BN37" s="5">
        <f t="shared" si="35"/>
        <v>0.86144578313253017</v>
      </c>
      <c r="BO37" s="5">
        <f>'a19'!AE38</f>
        <v>28.146511627906978</v>
      </c>
      <c r="BP37" s="5">
        <f>'a23'!K35</f>
        <v>37.636393402569475</v>
      </c>
      <c r="BQ37" s="5">
        <f t="shared" ref="BQ37:BQ45" si="83">BO37*BP37/10000</f>
        <v>0.10593331845379032</v>
      </c>
      <c r="BR37" s="6">
        <f t="shared" si="37"/>
        <v>8.7000954953542736E-2</v>
      </c>
      <c r="BS37" s="225">
        <f t="shared" ref="BS37:BS42" si="84">BN37*0.8+BR37*0.2</f>
        <v>0.70655681749673271</v>
      </c>
      <c r="BT37" s="5">
        <f>'a20 (2)'!L36</f>
        <v>6.9</v>
      </c>
      <c r="BU37" s="5">
        <f t="shared" si="39"/>
        <v>0.75100401606425704</v>
      </c>
      <c r="BV37" s="5">
        <f>'a19'!AH38</f>
        <v>35.147928994082839</v>
      </c>
      <c r="BW37" s="5">
        <f>'a23'!L35</f>
        <v>41.354883711936559</v>
      </c>
      <c r="BX37" s="5">
        <f t="shared" ref="BX37:BX45" si="85">BV37*BW37/10000</f>
        <v>0.14535385162656991</v>
      </c>
      <c r="BY37" s="6">
        <f t="shared" si="41"/>
        <v>0.13732909533417489</v>
      </c>
      <c r="BZ37" s="225">
        <f t="shared" ref="BZ37:BZ45" si="86">BU37*0.8+BY37*0.2</f>
        <v>0.62826903191824068</v>
      </c>
    </row>
    <row r="38" spans="1:78" x14ac:dyDescent="0.2">
      <c r="A38" s="1">
        <v>2013</v>
      </c>
      <c r="B38" s="5">
        <f>'a20 (2)'!B37</f>
        <v>7.1</v>
      </c>
      <c r="C38" s="5">
        <f t="shared" si="0"/>
        <v>0.74096385542168686</v>
      </c>
      <c r="D38" s="5">
        <f>'a19'!D39</f>
        <v>38.313204508856678</v>
      </c>
      <c r="E38" s="5">
        <f>'a23'!B36</f>
        <v>40.281036130677478</v>
      </c>
      <c r="F38" s="5">
        <f t="shared" si="65"/>
        <v>0.15432955751032912</v>
      </c>
      <c r="G38" s="6">
        <f t="shared" si="2"/>
        <v>0.14878836666754758</v>
      </c>
      <c r="H38" s="225">
        <f t="shared" si="66"/>
        <v>0.62252875767085902</v>
      </c>
      <c r="I38" s="5">
        <f>'a20 (2)'!C37</f>
        <v>11.9</v>
      </c>
      <c r="J38" s="5">
        <f t="shared" si="3"/>
        <v>0.5</v>
      </c>
      <c r="K38" s="5">
        <f>'a19'!G39</f>
        <v>98.775562372188119</v>
      </c>
      <c r="L38" s="5">
        <f>'a23'!C36</f>
        <v>38.864699374126197</v>
      </c>
      <c r="M38" s="5">
        <f t="shared" si="67"/>
        <v>0.38388825371053426</v>
      </c>
      <c r="N38" s="6">
        <f t="shared" si="5"/>
        <v>0.44186563777702353</v>
      </c>
      <c r="O38" s="225">
        <f t="shared" si="68"/>
        <v>0.48837312755540474</v>
      </c>
      <c r="P38" s="5">
        <f>'a20 (2)'!D37</f>
        <v>11.5</v>
      </c>
      <c r="Q38" s="5">
        <f t="shared" si="7"/>
        <v>0.52008032128514059</v>
      </c>
      <c r="R38" s="5">
        <f>'a19'!J39</f>
        <v>80.442708333333343</v>
      </c>
      <c r="S38" s="5">
        <f>'a23'!D36</f>
        <v>47.599248997618361</v>
      </c>
      <c r="T38" s="5">
        <f t="shared" si="69"/>
        <v>0.3829012504001123</v>
      </c>
      <c r="U38" s="6">
        <f t="shared" si="9"/>
        <v>0.44060553201068742</v>
      </c>
      <c r="V38" s="225">
        <f t="shared" si="70"/>
        <v>0.50418536343025</v>
      </c>
      <c r="W38" s="5">
        <f>'a20 (2)'!E37</f>
        <v>9.1</v>
      </c>
      <c r="X38" s="5">
        <f t="shared" si="11"/>
        <v>0.64056224899598402</v>
      </c>
      <c r="Y38" s="5">
        <f>'a19'!M39</f>
        <v>61.721491228070171</v>
      </c>
      <c r="Z38" s="5">
        <f>'a23'!E36</f>
        <v>43.995537866306513</v>
      </c>
      <c r="AA38" s="5">
        <f t="shared" si="71"/>
        <v>0.27154702044894669</v>
      </c>
      <c r="AB38" s="6">
        <f t="shared" si="13"/>
        <v>0.29843974007692259</v>
      </c>
      <c r="AC38" s="225">
        <f t="shared" si="72"/>
        <v>0.57213774721217181</v>
      </c>
      <c r="AD38" s="5">
        <f>'a20 (2)'!F37</f>
        <v>10.4</v>
      </c>
      <c r="AE38" s="5">
        <f t="shared" si="15"/>
        <v>0.57530120481927716</v>
      </c>
      <c r="AF38" s="5">
        <f>'a19'!P39</f>
        <v>79.381009615384613</v>
      </c>
      <c r="AG38" s="5">
        <f>'a23'!F36</f>
        <v>44.399139049092021</v>
      </c>
      <c r="AH38" s="5">
        <f t="shared" si="73"/>
        <v>0.35244484837707724</v>
      </c>
      <c r="AI38" s="6">
        <f t="shared" si="17"/>
        <v>0.40172188551646121</v>
      </c>
      <c r="AJ38" s="225">
        <f t="shared" si="74"/>
        <v>0.54058534095871402</v>
      </c>
      <c r="AK38" s="5">
        <f>'a20 (2)'!G37</f>
        <v>7.8</v>
      </c>
      <c r="AL38" s="5">
        <f t="shared" si="19"/>
        <v>0.70582329317269077</v>
      </c>
      <c r="AM38" s="5">
        <f>'a19'!S39</f>
        <v>44.318690406693911</v>
      </c>
      <c r="AN38" s="5">
        <f>'a23'!G36</f>
        <v>42.849559228145047</v>
      </c>
      <c r="AO38" s="5">
        <f t="shared" si="75"/>
        <v>0.18990363494954546</v>
      </c>
      <c r="AP38" s="6">
        <f t="shared" si="21"/>
        <v>0.19420574231351267</v>
      </c>
      <c r="AQ38" s="225">
        <f t="shared" si="76"/>
        <v>0.60349978300085527</v>
      </c>
      <c r="AR38" s="5">
        <f>'a20 (2)'!H37</f>
        <v>7.6</v>
      </c>
      <c r="AS38" s="5">
        <f t="shared" si="23"/>
        <v>0.71586345381526106</v>
      </c>
      <c r="AT38" s="5">
        <f>'a19'!V39</f>
        <v>28.387948946274861</v>
      </c>
      <c r="AU38" s="5">
        <f>'a23'!H36</f>
        <v>40.159233366410632</v>
      </c>
      <c r="AV38" s="5">
        <f t="shared" si="77"/>
        <v>0.1140038266527203</v>
      </c>
      <c r="AW38" s="6">
        <f t="shared" si="25"/>
        <v>9.7304561650046251E-2</v>
      </c>
      <c r="AX38" s="225">
        <f t="shared" si="78"/>
        <v>0.59215167538221813</v>
      </c>
      <c r="AY38" s="5">
        <f>'a20 (2)'!I37</f>
        <v>5.5</v>
      </c>
      <c r="AZ38" s="5">
        <f t="shared" si="27"/>
        <v>0.82128514056224899</v>
      </c>
      <c r="BA38" s="5">
        <f>'a19'!Y39</f>
        <v>37.791551882460979</v>
      </c>
      <c r="BB38" s="5">
        <f>'a23'!I36</f>
        <v>44.310215772342566</v>
      </c>
      <c r="BC38" s="5">
        <f t="shared" si="79"/>
        <v>0.16745518182835248</v>
      </c>
      <c r="BD38" s="6">
        <f t="shared" si="29"/>
        <v>0.1655458331474039</v>
      </c>
      <c r="BE38" s="225">
        <f t="shared" si="80"/>
        <v>0.69013727907928002</v>
      </c>
      <c r="BF38" s="5">
        <f>'a20 (2)'!J37</f>
        <v>4.2</v>
      </c>
      <c r="BG38" s="5">
        <f t="shared" si="31"/>
        <v>0.88654618473895597</v>
      </c>
      <c r="BH38" s="5">
        <f>'a19'!AB39</f>
        <v>43.357046070460711</v>
      </c>
      <c r="BI38" s="5">
        <f>'a23'!J36</f>
        <v>41.954088798158232</v>
      </c>
      <c r="BJ38" s="5">
        <f t="shared" si="81"/>
        <v>0.18190053608659462</v>
      </c>
      <c r="BK38" s="6">
        <f t="shared" si="33"/>
        <v>0.18398819702336441</v>
      </c>
      <c r="BL38" s="225">
        <f t="shared" si="82"/>
        <v>0.74603458719583771</v>
      </c>
      <c r="BM38" s="5">
        <f>'a20 (2)'!K37</f>
        <v>4.5999999999999996</v>
      </c>
      <c r="BN38" s="5">
        <f t="shared" si="35"/>
        <v>0.86646586345381527</v>
      </c>
      <c r="BO38" s="5">
        <f>'a19'!AE39</f>
        <v>28.192235734331149</v>
      </c>
      <c r="BP38" s="5">
        <f>'a23'!K36</f>
        <v>37.778783311621901</v>
      </c>
      <c r="BQ38" s="5">
        <f t="shared" si="83"/>
        <v>0.10650683648774602</v>
      </c>
      <c r="BR38" s="6">
        <f t="shared" si="37"/>
        <v>8.7733164637192509E-2</v>
      </c>
      <c r="BS38" s="225">
        <f t="shared" si="84"/>
        <v>0.71071932369049073</v>
      </c>
      <c r="BT38" s="5">
        <f>'a20 (2)'!L37</f>
        <v>6.7</v>
      </c>
      <c r="BU38" s="5">
        <f t="shared" si="39"/>
        <v>0.76104417670682734</v>
      </c>
      <c r="BV38" s="5">
        <f>'a19'!AH39</f>
        <v>32.653123104912069</v>
      </c>
      <c r="BW38" s="5">
        <f>'a23'!L36</f>
        <v>42.019972803655776</v>
      </c>
      <c r="BX38" s="5">
        <f t="shared" si="85"/>
        <v>0.1372083344822829</v>
      </c>
      <c r="BY38" s="6">
        <f t="shared" si="41"/>
        <v>0.12692972482049555</v>
      </c>
      <c r="BZ38" s="225">
        <f t="shared" si="86"/>
        <v>0.63422128632956098</v>
      </c>
    </row>
    <row r="39" spans="1:78" x14ac:dyDescent="0.2">
      <c r="A39" s="1">
        <v>2014</v>
      </c>
      <c r="B39" s="5">
        <f>'a20 (2)'!B38</f>
        <v>7</v>
      </c>
      <c r="C39" s="5">
        <f t="shared" si="0"/>
        <v>0.74598393574297195</v>
      </c>
      <c r="D39" s="5">
        <f>'a19'!D40</f>
        <v>37.778872122698786</v>
      </c>
      <c r="E39" s="5">
        <f>'a23'!B37</f>
        <v>41.247243691857676</v>
      </c>
      <c r="F39" s="5">
        <f t="shared" ref="F39:F45" si="87">D39*E39/10000</f>
        <v>0.15582743448484854</v>
      </c>
      <c r="G39" s="6">
        <f t="shared" si="2"/>
        <v>0.15070070413685874</v>
      </c>
      <c r="H39" s="225">
        <f t="shared" si="66"/>
        <v>0.62692728942174925</v>
      </c>
      <c r="I39" s="5">
        <f>'a20 (2)'!C38</f>
        <v>12.4</v>
      </c>
      <c r="J39" s="5">
        <f t="shared" si="3"/>
        <v>0.47489959839357432</v>
      </c>
      <c r="K39" s="5">
        <f>'a19'!G40</f>
        <v>91.964110127826942</v>
      </c>
      <c r="L39" s="5">
        <f>'a23'!C37</f>
        <v>39.00569922819934</v>
      </c>
      <c r="M39" s="5">
        <f t="shared" si="67"/>
        <v>0.35871244194350183</v>
      </c>
      <c r="N39" s="6">
        <f t="shared" si="5"/>
        <v>0.40972371358604137</v>
      </c>
      <c r="O39" s="225">
        <f t="shared" si="68"/>
        <v>0.46186442143206774</v>
      </c>
      <c r="P39" s="5">
        <f>'a20 (2)'!D38</f>
        <v>10.7</v>
      </c>
      <c r="Q39" s="5">
        <f t="shared" si="7"/>
        <v>0.56024096385542177</v>
      </c>
      <c r="R39" s="5">
        <f>'a19'!J40</f>
        <v>81.382575757575765</v>
      </c>
      <c r="S39" s="5">
        <f>'a23'!D37</f>
        <v>47.441171482624256</v>
      </c>
      <c r="T39" s="5">
        <f t="shared" si="69"/>
        <v>0.38608847322128115</v>
      </c>
      <c r="U39" s="6">
        <f t="shared" si="9"/>
        <v>0.44467465499451614</v>
      </c>
      <c r="V39" s="225">
        <f t="shared" si="70"/>
        <v>0.53712770208324068</v>
      </c>
      <c r="W39" s="5">
        <f>'a20 (2)'!E38</f>
        <v>9.1</v>
      </c>
      <c r="X39" s="5">
        <f t="shared" si="11"/>
        <v>0.64056224899598402</v>
      </c>
      <c r="Y39" s="5">
        <f>'a19'!M40</f>
        <v>58.468819599109132</v>
      </c>
      <c r="Z39" s="5">
        <f>'a23'!E37</f>
        <v>45.164570231581436</v>
      </c>
      <c r="AA39" s="5">
        <f t="shared" si="71"/>
        <v>0.26407191091416293</v>
      </c>
      <c r="AB39" s="6">
        <f t="shared" si="13"/>
        <v>0.28889627803448181</v>
      </c>
      <c r="AC39" s="225">
        <f t="shared" si="72"/>
        <v>0.57022905480368358</v>
      </c>
      <c r="AD39" s="5">
        <f>'a20 (2)'!F38</f>
        <v>10.1</v>
      </c>
      <c r="AE39" s="5">
        <f t="shared" si="15"/>
        <v>0.59036144578313254</v>
      </c>
      <c r="AF39" s="5">
        <f>'a19'!P40</f>
        <v>78.981250000000003</v>
      </c>
      <c r="AG39" s="5">
        <f>'a23'!F37</f>
        <v>44.223459309115334</v>
      </c>
      <c r="AH39" s="5">
        <f t="shared" si="73"/>
        <v>0.34928240955580653</v>
      </c>
      <c r="AI39" s="6">
        <f t="shared" si="17"/>
        <v>0.39768440423115037</v>
      </c>
      <c r="AJ39" s="225">
        <f t="shared" si="74"/>
        <v>0.55182603747273618</v>
      </c>
      <c r="AK39" s="5">
        <f>'a20 (2)'!G38</f>
        <v>7.9</v>
      </c>
      <c r="AL39" s="5">
        <f t="shared" si="19"/>
        <v>0.70080321285140568</v>
      </c>
      <c r="AM39" s="5">
        <f>'a19'!S40</f>
        <v>44.046823552198333</v>
      </c>
      <c r="AN39" s="5">
        <f>'a23'!G37</f>
        <v>43.820410414583208</v>
      </c>
      <c r="AO39" s="5">
        <f t="shared" si="75"/>
        <v>0.19301498855160606</v>
      </c>
      <c r="AP39" s="6">
        <f t="shared" si="21"/>
        <v>0.19817800316985285</v>
      </c>
      <c r="AQ39" s="225">
        <f t="shared" si="76"/>
        <v>0.60027817091509506</v>
      </c>
      <c r="AR39" s="5">
        <f>'a20 (2)'!H38</f>
        <v>7.4</v>
      </c>
      <c r="AS39" s="5">
        <f t="shared" si="23"/>
        <v>0.72590361445783136</v>
      </c>
      <c r="AT39" s="5">
        <f>'a19'!V40</f>
        <v>27.661930950198595</v>
      </c>
      <c r="AU39" s="5">
        <f>'a23'!H37</f>
        <v>41.578981051801577</v>
      </c>
      <c r="AV39" s="5">
        <f t="shared" si="77"/>
        <v>0.11501549028345509</v>
      </c>
      <c r="AW39" s="6">
        <f t="shared" si="25"/>
        <v>9.8596151213344141E-2</v>
      </c>
      <c r="AX39" s="225">
        <f t="shared" si="78"/>
        <v>0.60044212180893397</v>
      </c>
      <c r="AY39" s="5">
        <f>'a20 (2)'!I38</f>
        <v>5.5</v>
      </c>
      <c r="AZ39" s="5">
        <f t="shared" si="27"/>
        <v>0.82128514056224899</v>
      </c>
      <c r="BA39" s="5">
        <f>'a19'!Y40</f>
        <v>36.460036330608538</v>
      </c>
      <c r="BB39" s="5">
        <f>'a23'!I37</f>
        <v>45.024656355176624</v>
      </c>
      <c r="BC39" s="5">
        <f t="shared" si="79"/>
        <v>0.16416006064829045</v>
      </c>
      <c r="BD39" s="6">
        <f t="shared" si="29"/>
        <v>0.16133895647745899</v>
      </c>
      <c r="BE39" s="225">
        <f t="shared" si="80"/>
        <v>0.68929590374529104</v>
      </c>
      <c r="BF39" s="5">
        <f>'a20 (2)'!J38</f>
        <v>3.9</v>
      </c>
      <c r="BG39" s="5">
        <f t="shared" si="31"/>
        <v>0.90160642570281135</v>
      </c>
      <c r="BH39" s="5">
        <f>'a19'!AB40</f>
        <v>47.251082251082245</v>
      </c>
      <c r="BI39" s="5">
        <f>'a23'!J37</f>
        <v>42.949593204860619</v>
      </c>
      <c r="BJ39" s="5">
        <f t="shared" si="81"/>
        <v>0.20294147611733923</v>
      </c>
      <c r="BK39" s="6">
        <f t="shared" si="33"/>
        <v>0.21085113616643511</v>
      </c>
      <c r="BL39" s="225">
        <f t="shared" si="82"/>
        <v>0.76345536779553613</v>
      </c>
      <c r="BM39" s="5">
        <f>'a20 (2)'!K38</f>
        <v>4.8</v>
      </c>
      <c r="BN39" s="5">
        <f t="shared" si="35"/>
        <v>0.85642570281124497</v>
      </c>
      <c r="BO39" s="5">
        <f>'a19'!AE40</f>
        <v>26.771293840259357</v>
      </c>
      <c r="BP39" s="5">
        <f>'a23'!K37</f>
        <v>38.496674948050227</v>
      </c>
      <c r="BQ39" s="5">
        <f t="shared" si="83"/>
        <v>0.10306057969072037</v>
      </c>
      <c r="BR39" s="6">
        <f t="shared" si="37"/>
        <v>8.3333333333333343E-2</v>
      </c>
      <c r="BS39" s="225">
        <f t="shared" si="84"/>
        <v>0.70180722891566272</v>
      </c>
      <c r="BT39" s="5">
        <f>'a20 (2)'!L38</f>
        <v>6.2</v>
      </c>
      <c r="BU39" s="5">
        <f t="shared" si="39"/>
        <v>0.78614457831325313</v>
      </c>
      <c r="BV39" s="5">
        <f>'a19'!AH40</f>
        <v>33.807221147646679</v>
      </c>
      <c r="BW39" s="5">
        <f>'a23'!L37</f>
        <v>43.687892512810123</v>
      </c>
      <c r="BX39" s="5">
        <f t="shared" si="85"/>
        <v>0.14769662436551895</v>
      </c>
      <c r="BY39" s="6">
        <f t="shared" si="41"/>
        <v>0.14032011006167641</v>
      </c>
      <c r="BZ39" s="225">
        <f t="shared" si="86"/>
        <v>0.65697968466293777</v>
      </c>
    </row>
    <row r="40" spans="1:78" x14ac:dyDescent="0.2">
      <c r="A40" s="1">
        <v>2015</v>
      </c>
      <c r="B40" s="5">
        <f>'a20 (2)'!B39</f>
        <v>6.9</v>
      </c>
      <c r="C40" s="5">
        <f t="shared" si="0"/>
        <v>0.75100401606425704</v>
      </c>
      <c r="D40" s="5">
        <f>'a19'!D41</f>
        <v>39.850704540371282</v>
      </c>
      <c r="E40" s="5">
        <f>'a23'!B38</f>
        <v>42.215555825516617</v>
      </c>
      <c r="F40" s="5">
        <f t="shared" si="87"/>
        <v>0.16823196422102124</v>
      </c>
      <c r="G40" s="6">
        <f t="shared" si="2"/>
        <v>0.16653755015772664</v>
      </c>
      <c r="H40" s="225">
        <f t="shared" si="66"/>
        <v>0.63411072288295101</v>
      </c>
      <c r="I40" s="5">
        <f>'a20 (2)'!C39</f>
        <v>13.1</v>
      </c>
      <c r="J40" s="5">
        <f t="shared" si="3"/>
        <v>0.43975903614457834</v>
      </c>
      <c r="K40" s="5">
        <f>'a19'!G41</f>
        <v>89.760589318600353</v>
      </c>
      <c r="L40" s="5">
        <f>'a23'!C38</f>
        <v>39.289279480488915</v>
      </c>
      <c r="M40" s="5">
        <f t="shared" si="67"/>
        <v>0.3526628880071877</v>
      </c>
      <c r="N40" s="6">
        <f t="shared" si="5"/>
        <v>0.40200025641176707</v>
      </c>
      <c r="O40" s="225">
        <f t="shared" si="68"/>
        <v>0.43220728019801613</v>
      </c>
      <c r="P40" s="5">
        <f>'a20 (2)'!D39</f>
        <v>10.7</v>
      </c>
      <c r="Q40" s="5">
        <f t="shared" si="7"/>
        <v>0.56024096385542177</v>
      </c>
      <c r="R40" s="5">
        <f>'a19'!J41</f>
        <v>84.942528735632195</v>
      </c>
      <c r="S40" s="5">
        <f>'a23'!D38</f>
        <v>47.93734487293095</v>
      </c>
      <c r="T40" s="5">
        <f t="shared" si="69"/>
        <v>0.40719192943788479</v>
      </c>
      <c r="U40" s="6">
        <f t="shared" si="9"/>
        <v>0.47161740846592642</v>
      </c>
      <c r="V40" s="225">
        <f t="shared" si="70"/>
        <v>0.54251625277752269</v>
      </c>
      <c r="W40" s="5">
        <f>'a20 (2)'!E39</f>
        <v>8.9</v>
      </c>
      <c r="X40" s="5">
        <f t="shared" si="11"/>
        <v>0.6506024096385542</v>
      </c>
      <c r="Y40" s="5">
        <f>'a19'!M41</f>
        <v>64.976905311778296</v>
      </c>
      <c r="Z40" s="5">
        <f>'a23'!E38</f>
        <v>46.321310105418966</v>
      </c>
      <c r="AA40" s="5">
        <f t="shared" si="71"/>
        <v>0.30098153806373273</v>
      </c>
      <c r="AB40" s="6">
        <f t="shared" si="13"/>
        <v>0.33601874815528254</v>
      </c>
      <c r="AC40" s="225">
        <f t="shared" si="72"/>
        <v>0.5876856773418998</v>
      </c>
      <c r="AD40" s="5">
        <f>'a20 (2)'!F39</f>
        <v>10.1</v>
      </c>
      <c r="AE40" s="5">
        <f t="shared" si="15"/>
        <v>0.59036144578313254</v>
      </c>
      <c r="AF40" s="5">
        <f>'a19'!P41</f>
        <v>81.236356003358509</v>
      </c>
      <c r="AG40" s="5">
        <f>'a23'!F38</f>
        <v>44.894503358315156</v>
      </c>
      <c r="AH40" s="5">
        <f t="shared" si="73"/>
        <v>0.36470658574100639</v>
      </c>
      <c r="AI40" s="6">
        <f t="shared" si="17"/>
        <v>0.41737642871245212</v>
      </c>
      <c r="AJ40" s="225">
        <f t="shared" si="74"/>
        <v>0.55576444236899647</v>
      </c>
      <c r="AK40" s="5">
        <f>'a20 (2)'!G39</f>
        <v>7.7</v>
      </c>
      <c r="AL40" s="5">
        <f t="shared" si="19"/>
        <v>0.71084337349397597</v>
      </c>
      <c r="AM40" s="5">
        <f>'a19'!S41</f>
        <v>44.777777777777779</v>
      </c>
      <c r="AN40" s="5">
        <f>'a23'!G38</f>
        <v>43.972699534324526</v>
      </c>
      <c r="AO40" s="5">
        <f t="shared" si="75"/>
        <v>0.19689997680369761</v>
      </c>
      <c r="AP40" s="6">
        <f t="shared" si="21"/>
        <v>0.2031379623178276</v>
      </c>
      <c r="AQ40" s="225">
        <f t="shared" si="76"/>
        <v>0.60930229125874635</v>
      </c>
      <c r="AR40" s="5">
        <f>'a20 (2)'!H39</f>
        <v>6.8</v>
      </c>
      <c r="AS40" s="5">
        <f t="shared" si="23"/>
        <v>0.75602409638554213</v>
      </c>
      <c r="AT40" s="5">
        <f>'a19'!V41</f>
        <v>29.499701907790143</v>
      </c>
      <c r="AU40" s="5">
        <f>'a23'!H38</f>
        <v>41.879312400918508</v>
      </c>
      <c r="AV40" s="5">
        <f t="shared" si="77"/>
        <v>0.12354272319303151</v>
      </c>
      <c r="AW40" s="6">
        <f t="shared" si="25"/>
        <v>0.10948285771856842</v>
      </c>
      <c r="AX40" s="225">
        <f t="shared" si="78"/>
        <v>0.62671584865214747</v>
      </c>
      <c r="AY40" s="5">
        <f>'a20 (2)'!I39</f>
        <v>5.7</v>
      </c>
      <c r="AZ40" s="5">
        <f t="shared" si="27"/>
        <v>0.81124497991967881</v>
      </c>
      <c r="BA40" s="5">
        <f>'a19'!Y41</f>
        <v>37.338082901554401</v>
      </c>
      <c r="BB40" s="5">
        <f>'a23'!I38</f>
        <v>46.067447094199728</v>
      </c>
      <c r="BC40" s="5">
        <f t="shared" si="79"/>
        <v>0.17200701586662007</v>
      </c>
      <c r="BD40" s="6">
        <f t="shared" si="29"/>
        <v>0.17135715339168356</v>
      </c>
      <c r="BE40" s="225">
        <f t="shared" si="80"/>
        <v>0.6832674146140798</v>
      </c>
      <c r="BF40" s="5">
        <f>'a20 (2)'!J39</f>
        <v>5.2</v>
      </c>
      <c r="BG40" s="5">
        <f t="shared" si="31"/>
        <v>0.83634538152610449</v>
      </c>
      <c r="BH40" s="5">
        <f>'a19'!AB41</f>
        <v>44.188102893890672</v>
      </c>
      <c r="BI40" s="5">
        <f>'a23'!J38</f>
        <v>44.55678171265243</v>
      </c>
      <c r="BJ40" s="5">
        <f t="shared" si="81"/>
        <v>0.1968879654939312</v>
      </c>
      <c r="BK40" s="6">
        <f t="shared" si="33"/>
        <v>0.20312262749520027</v>
      </c>
      <c r="BL40" s="225">
        <f t="shared" si="82"/>
        <v>0.70970083071992374</v>
      </c>
      <c r="BM40" s="5">
        <f>'a20 (2)'!K39</f>
        <v>6.1</v>
      </c>
      <c r="BN40" s="5">
        <f t="shared" si="35"/>
        <v>0.79116465863453822</v>
      </c>
      <c r="BO40" s="5">
        <f>'a19'!AE41</f>
        <v>34.627043596730239</v>
      </c>
      <c r="BP40" s="5">
        <f>'a23'!K38</f>
        <v>40.763193935813582</v>
      </c>
      <c r="BQ40" s="5">
        <f t="shared" si="83"/>
        <v>0.14115088935573866</v>
      </c>
      <c r="BR40" s="6">
        <f t="shared" si="37"/>
        <v>0.13196317919463982</v>
      </c>
      <c r="BS40" s="225">
        <f t="shared" si="84"/>
        <v>0.65932436274655859</v>
      </c>
      <c r="BT40" s="5">
        <f>'a20 (2)'!L39</f>
        <v>6.2</v>
      </c>
      <c r="BU40" s="5">
        <f t="shared" si="39"/>
        <v>0.78614457831325313</v>
      </c>
      <c r="BV40" s="5">
        <f>'a19'!AH41</f>
        <v>34.222684592402906</v>
      </c>
      <c r="BW40" s="5">
        <f>'a23'!L38</f>
        <v>44.761739679389088</v>
      </c>
      <c r="BX40" s="5">
        <f t="shared" si="85"/>
        <v>0.15318668988549786</v>
      </c>
      <c r="BY40" s="6">
        <f t="shared" si="41"/>
        <v>0.14732926914578434</v>
      </c>
      <c r="BZ40" s="225">
        <f t="shared" si="86"/>
        <v>0.6583815164797594</v>
      </c>
    </row>
    <row r="41" spans="1:78" x14ac:dyDescent="0.2">
      <c r="A41" s="1">
        <v>2016</v>
      </c>
      <c r="B41" s="5">
        <f>'a20 (2)'!B40</f>
        <v>7</v>
      </c>
      <c r="C41" s="5">
        <f t="shared" si="0"/>
        <v>0.74598393574297195</v>
      </c>
      <c r="D41" s="5">
        <f>'a19'!D42</f>
        <v>41.254635050741605</v>
      </c>
      <c r="E41" s="5">
        <f>'a23'!B39</f>
        <v>43.312295976162126</v>
      </c>
      <c r="F41" s="5">
        <f t="shared" si="87"/>
        <v>0.17868329637062727</v>
      </c>
      <c r="G41" s="6">
        <f t="shared" si="2"/>
        <v>0.17988075151130939</v>
      </c>
      <c r="H41" s="225">
        <f t="shared" si="66"/>
        <v>0.6327632988966394</v>
      </c>
      <c r="I41" s="5">
        <f>'a20 (2)'!C40</f>
        <v>13.7</v>
      </c>
      <c r="J41" s="5">
        <f t="shared" si="3"/>
        <v>0.40963855421686751</v>
      </c>
      <c r="K41" s="5">
        <f>'a19'!G42</f>
        <v>97.697132616487451</v>
      </c>
      <c r="L41" s="5">
        <f>'a23'!C39</f>
        <v>40.321084831174666</v>
      </c>
      <c r="M41" s="5">
        <f t="shared" si="67"/>
        <v>0.39392543719919115</v>
      </c>
      <c r="N41" s="6">
        <f t="shared" si="5"/>
        <v>0.45468009610586479</v>
      </c>
      <c r="O41" s="225">
        <f t="shared" si="68"/>
        <v>0.41864686259466699</v>
      </c>
      <c r="P41" s="5">
        <f>'a20 (2)'!D40</f>
        <v>10.8</v>
      </c>
      <c r="Q41" s="5">
        <f t="shared" si="7"/>
        <v>0.55522088353413657</v>
      </c>
      <c r="R41" s="5">
        <f>'a19'!J42</f>
        <v>88.955938697318018</v>
      </c>
      <c r="S41" s="5">
        <f>'a23'!D39</f>
        <v>47.339385936813954</v>
      </c>
      <c r="T41" s="5">
        <f t="shared" si="69"/>
        <v>0.42111195133639012</v>
      </c>
      <c r="U41" s="6">
        <f t="shared" si="9"/>
        <v>0.48938908124211311</v>
      </c>
      <c r="V41" s="225">
        <f t="shared" si="70"/>
        <v>0.54205452307573188</v>
      </c>
      <c r="W41" s="5">
        <f>'a20 (2)'!E40</f>
        <v>8.4</v>
      </c>
      <c r="X41" s="5">
        <f t="shared" si="11"/>
        <v>0.67570281124497988</v>
      </c>
      <c r="Y41" s="5">
        <f>'a19'!M42</f>
        <v>69.068386568386558</v>
      </c>
      <c r="Z41" s="5">
        <f>'a23'!E39</f>
        <v>46.185430068602599</v>
      </c>
      <c r="AA41" s="5">
        <f t="shared" si="71"/>
        <v>0.31899531378054286</v>
      </c>
      <c r="AB41" s="6">
        <f t="shared" si="13"/>
        <v>0.3590169107901518</v>
      </c>
      <c r="AC41" s="225">
        <f t="shared" si="72"/>
        <v>0.61236563115401432</v>
      </c>
      <c r="AD41" s="5">
        <f>'a20 (2)'!F40</f>
        <v>9.6999999999999993</v>
      </c>
      <c r="AE41" s="5">
        <f t="shared" si="15"/>
        <v>0.61044176706827313</v>
      </c>
      <c r="AF41" s="5">
        <f>'a19'!P42</f>
        <v>86.267271157167528</v>
      </c>
      <c r="AG41" s="5">
        <f>'a23'!F39</f>
        <v>44.776519783007082</v>
      </c>
      <c r="AH41" s="5">
        <f t="shared" si="73"/>
        <v>0.38627481735949482</v>
      </c>
      <c r="AI41" s="6">
        <f t="shared" si="17"/>
        <v>0.4449125602989934</v>
      </c>
      <c r="AJ41" s="225">
        <f t="shared" si="74"/>
        <v>0.57733592571441728</v>
      </c>
      <c r="AK41" s="5">
        <f>'a20 (2)'!G40</f>
        <v>7.2</v>
      </c>
      <c r="AL41" s="5">
        <f t="shared" si="19"/>
        <v>0.73594377510040165</v>
      </c>
      <c r="AM41" s="5">
        <f>'a19'!S42</f>
        <v>44.792520222712469</v>
      </c>
      <c r="AN41" s="5">
        <f>'a23'!G39</f>
        <v>44.155201764258585</v>
      </c>
      <c r="AO41" s="5">
        <f t="shared" si="75"/>
        <v>0.19778227679635019</v>
      </c>
      <c r="AP41" s="6">
        <f t="shared" si="21"/>
        <v>0.20426439350264758</v>
      </c>
      <c r="AQ41" s="225">
        <f t="shared" si="76"/>
        <v>0.62960789878085088</v>
      </c>
      <c r="AR41" s="5">
        <f>'a20 (2)'!H40</f>
        <v>6.6</v>
      </c>
      <c r="AS41" s="5">
        <f t="shared" si="23"/>
        <v>0.76606425702811254</v>
      </c>
      <c r="AT41" s="5">
        <f>'a19'!V42</f>
        <v>28.703931623931624</v>
      </c>
      <c r="AU41" s="5">
        <f>'a23'!H39</f>
        <v>42.51523861062477</v>
      </c>
      <c r="AV41" s="5">
        <f t="shared" si="77"/>
        <v>0.12203545020545112</v>
      </c>
      <c r="AW41" s="6">
        <f t="shared" si="25"/>
        <v>0.10755852437232991</v>
      </c>
      <c r="AX41" s="225">
        <f t="shared" si="78"/>
        <v>0.63436311049695604</v>
      </c>
      <c r="AY41" s="5">
        <f>'a20 (2)'!I40</f>
        <v>6.1</v>
      </c>
      <c r="AZ41" s="5">
        <f t="shared" si="27"/>
        <v>0.79116465863453822</v>
      </c>
      <c r="BA41" s="5">
        <f>'a19'!Y42</f>
        <v>37.850770478507698</v>
      </c>
      <c r="BB41" s="5">
        <f>'a23'!I39</f>
        <v>46.718697828545977</v>
      </c>
      <c r="BC41" s="5">
        <f t="shared" si="79"/>
        <v>0.17683387085630498</v>
      </c>
      <c r="BD41" s="6">
        <f t="shared" si="29"/>
        <v>0.17751959250566188</v>
      </c>
      <c r="BE41" s="225">
        <f t="shared" si="80"/>
        <v>0.66843564540876299</v>
      </c>
      <c r="BF41" s="5">
        <f>'a20 (2)'!J40</f>
        <v>6.5</v>
      </c>
      <c r="BG41" s="5">
        <f t="shared" si="31"/>
        <v>0.77108433734939763</v>
      </c>
      <c r="BH41" s="5">
        <f>'a19'!AB42</f>
        <v>46.8260120585702</v>
      </c>
      <c r="BI41" s="5">
        <f>'a23'!J39</f>
        <v>45.016865273814602</v>
      </c>
      <c r="BJ41" s="5">
        <f t="shared" si="81"/>
        <v>0.21079602761506727</v>
      </c>
      <c r="BK41" s="6">
        <f t="shared" si="33"/>
        <v>0.22087903124010003</v>
      </c>
      <c r="BL41" s="225">
        <f t="shared" si="82"/>
        <v>0.6610432761275381</v>
      </c>
      <c r="BM41" s="5">
        <f>'a20 (2)'!K40</f>
        <v>8.1999999999999993</v>
      </c>
      <c r="BN41" s="5">
        <f t="shared" si="35"/>
        <v>0.68574297188755029</v>
      </c>
      <c r="BO41" s="5">
        <f>'a19'!AE42</f>
        <v>43.56537940379404</v>
      </c>
      <c r="BP41" s="5">
        <f>'a23'!K39</f>
        <v>42.176722206159326</v>
      </c>
      <c r="BQ41" s="5">
        <f t="shared" si="83"/>
        <v>0.18374449049197564</v>
      </c>
      <c r="BR41" s="6">
        <f t="shared" si="37"/>
        <v>0.18634237107176574</v>
      </c>
      <c r="BS41" s="225">
        <f t="shared" si="84"/>
        <v>0.58586285172439345</v>
      </c>
      <c r="BT41" s="5">
        <f>'a20 (2)'!L40</f>
        <v>6.1</v>
      </c>
      <c r="BU41" s="5">
        <f t="shared" si="39"/>
        <v>0.79116465863453822</v>
      </c>
      <c r="BV41" s="5">
        <f>'a19'!AH42</f>
        <v>34.133813099707972</v>
      </c>
      <c r="BW41" s="5">
        <f>'a23'!L39</f>
        <v>45.279634571699958</v>
      </c>
      <c r="BX41" s="5">
        <f t="shared" si="85"/>
        <v>0.1545566583693482</v>
      </c>
      <c r="BY41" s="6">
        <f t="shared" si="41"/>
        <v>0.14907830602131478</v>
      </c>
      <c r="BZ41" s="225">
        <f t="shared" si="86"/>
        <v>0.6627473881118936</v>
      </c>
    </row>
    <row r="42" spans="1:78" x14ac:dyDescent="0.2">
      <c r="A42" s="1">
        <v>2017</v>
      </c>
      <c r="B42" s="5">
        <f>'a20 (2)'!B41</f>
        <v>6.4</v>
      </c>
      <c r="C42" s="5">
        <f t="shared" si="0"/>
        <v>0.77610441767068272</v>
      </c>
      <c r="D42" s="5">
        <f>'a19'!D43</f>
        <v>42.086197813775819</v>
      </c>
      <c r="E42" s="5">
        <f>'a23'!B40</f>
        <v>42.41589771353943</v>
      </c>
      <c r="F42" s="5">
        <f t="shared" si="87"/>
        <v>0.17851238616209017</v>
      </c>
      <c r="G42" s="6">
        <f t="shared" si="2"/>
        <v>0.17966255068358244</v>
      </c>
      <c r="H42" s="225">
        <f t="shared" si="66"/>
        <v>0.65681604427326268</v>
      </c>
      <c r="I42" s="5">
        <f>'a20 (2)'!C41</f>
        <v>15.2</v>
      </c>
      <c r="J42" s="5">
        <f t="shared" si="3"/>
        <v>0.33433734939759041</v>
      </c>
      <c r="K42" s="5">
        <f>'a19'!G43</f>
        <v>95.399176954732511</v>
      </c>
      <c r="L42" s="5">
        <f>'a23'!C40</f>
        <v>39.491291621349148</v>
      </c>
      <c r="M42" s="5">
        <f t="shared" si="67"/>
        <v>0.3767436717556033</v>
      </c>
      <c r="N42" s="6">
        <f t="shared" si="5"/>
        <v>0.43274415984031755</v>
      </c>
      <c r="O42" s="225">
        <f t="shared" si="68"/>
        <v>0.35401871148613584</v>
      </c>
      <c r="P42" s="5">
        <f>'a20 (2)'!D41</f>
        <v>10</v>
      </c>
      <c r="Q42" s="5">
        <f t="shared" si="7"/>
        <v>0.59538152610441775</v>
      </c>
      <c r="R42" s="5">
        <f>'a19'!J43</f>
        <v>99.095528455284551</v>
      </c>
      <c r="S42" s="5">
        <f>'a23'!D40</f>
        <v>47.028662664109575</v>
      </c>
      <c r="T42" s="5">
        <f t="shared" si="69"/>
        <v>0.46603301792452484</v>
      </c>
      <c r="U42" s="6">
        <f t="shared" si="9"/>
        <v>0.54673974505445544</v>
      </c>
      <c r="V42" s="225">
        <f t="shared" si="70"/>
        <v>0.58565316989442529</v>
      </c>
      <c r="W42" s="5">
        <f>'a20 (2)'!E41</f>
        <v>8.6999999999999993</v>
      </c>
      <c r="X42" s="5">
        <f t="shared" si="11"/>
        <v>0.66064257028112461</v>
      </c>
      <c r="Y42" s="5">
        <f>'a19'!M43</f>
        <v>66.849881796690312</v>
      </c>
      <c r="Z42" s="5">
        <f>'a23'!E40</f>
        <v>45.0146537549304</v>
      </c>
      <c r="AA42" s="5">
        <f t="shared" si="71"/>
        <v>0.30092242826360388</v>
      </c>
      <c r="AB42" s="6">
        <f t="shared" si="13"/>
        <v>0.3359432827549107</v>
      </c>
      <c r="AC42" s="225">
        <f t="shared" si="72"/>
        <v>0.59570271277588183</v>
      </c>
      <c r="AD42" s="5">
        <f>'a20 (2)'!F41</f>
        <v>8.3000000000000007</v>
      </c>
      <c r="AE42" s="5">
        <f t="shared" si="15"/>
        <v>0.68072289156626509</v>
      </c>
      <c r="AF42" s="5">
        <f>'a19'!P43</f>
        <v>99.615188583078492</v>
      </c>
      <c r="AG42" s="5">
        <f>'a23'!F40</f>
        <v>44.117081508621922</v>
      </c>
      <c r="AH42" s="5">
        <f t="shared" si="73"/>
        <v>0.43947313942164173</v>
      </c>
      <c r="AI42" s="6">
        <f t="shared" si="17"/>
        <v>0.5128307847690412</v>
      </c>
      <c r="AJ42" s="225">
        <f t="shared" si="74"/>
        <v>0.64714447020682031</v>
      </c>
      <c r="AK42" s="5">
        <f>'a20 (2)'!G41</f>
        <v>6.1</v>
      </c>
      <c r="AL42" s="5">
        <f t="shared" si="19"/>
        <v>0.79116465863453822</v>
      </c>
      <c r="AM42" s="5">
        <f>'a19'!S43</f>
        <v>48.302526186075163</v>
      </c>
      <c r="AN42" s="5">
        <f>'a23'!G40</f>
        <v>43.1953083249727</v>
      </c>
      <c r="AO42" s="5">
        <f t="shared" si="75"/>
        <v>0.20864425114825844</v>
      </c>
      <c r="AP42" s="6">
        <f t="shared" si="21"/>
        <v>0.21813186119004921</v>
      </c>
      <c r="AQ42" s="225">
        <f t="shared" si="76"/>
        <v>0.67655809914564047</v>
      </c>
      <c r="AR42" s="5">
        <f>'a20 (2)'!H41</f>
        <v>6.1</v>
      </c>
      <c r="AS42" s="5">
        <f t="shared" si="23"/>
        <v>0.79116465863453822</v>
      </c>
      <c r="AT42" s="5">
        <f>'a19'!V43</f>
        <v>29.329122195600085</v>
      </c>
      <c r="AU42" s="5">
        <f>'a23'!H40</f>
        <v>42.151136258000875</v>
      </c>
      <c r="AV42" s="5">
        <f t="shared" si="77"/>
        <v>0.12362558259942971</v>
      </c>
      <c r="AW42" s="6">
        <f t="shared" si="25"/>
        <v>0.10958864420853766</v>
      </c>
      <c r="AX42" s="225">
        <f t="shared" si="78"/>
        <v>0.65484945574933817</v>
      </c>
      <c r="AY42" s="5">
        <f>'a20 (2)'!I41</f>
        <v>5.3</v>
      </c>
      <c r="AZ42" s="5">
        <f t="shared" si="27"/>
        <v>0.83132530120481929</v>
      </c>
      <c r="BA42" s="5">
        <f>'a19'!Y43</f>
        <v>43.164845173041897</v>
      </c>
      <c r="BB42" s="5">
        <f>'a23'!I40</f>
        <v>44.96878755198383</v>
      </c>
      <c r="BC42" s="5">
        <f t="shared" si="79"/>
        <v>0.19410707523007956</v>
      </c>
      <c r="BD42" s="6">
        <f t="shared" si="29"/>
        <v>0.19957226872737668</v>
      </c>
      <c r="BE42" s="225">
        <f t="shared" si="80"/>
        <v>0.70497469470933083</v>
      </c>
      <c r="BF42" s="5">
        <f>'a20 (2)'!J41</f>
        <v>6.4</v>
      </c>
      <c r="BG42" s="5">
        <f t="shared" si="31"/>
        <v>0.77610441767068272</v>
      </c>
      <c r="BH42" s="5">
        <f>'a19'!AB43</f>
        <v>47.895077720207254</v>
      </c>
      <c r="BI42" s="5">
        <f>'a23'!J40</f>
        <v>43.644846282578776</v>
      </c>
      <c r="BJ42" s="5">
        <f t="shared" si="81"/>
        <v>0.2090373304790609</v>
      </c>
      <c r="BK42" s="6">
        <f t="shared" si="33"/>
        <v>0.21863370503002577</v>
      </c>
      <c r="BL42" s="225">
        <f t="shared" si="82"/>
        <v>0.66461027514255133</v>
      </c>
      <c r="BM42" s="5">
        <f>'a20 (2)'!K41</f>
        <v>8</v>
      </c>
      <c r="BN42" s="5">
        <f t="shared" si="35"/>
        <v>0.69578313253012047</v>
      </c>
      <c r="BO42" s="5">
        <f>'a19'!AE43</f>
        <v>37.435897435897438</v>
      </c>
      <c r="BP42" s="5">
        <f>'a23'!K40</f>
        <v>41.155325610082308</v>
      </c>
      <c r="BQ42" s="5">
        <f t="shared" si="83"/>
        <v>0.15406865484800045</v>
      </c>
      <c r="BR42" s="6">
        <f t="shared" si="37"/>
        <v>0.14845527259807351</v>
      </c>
      <c r="BS42" s="225">
        <f t="shared" si="84"/>
        <v>0.58631756054371109</v>
      </c>
      <c r="BT42" s="5">
        <f>'a20 (2)'!L41</f>
        <v>5.3</v>
      </c>
      <c r="BU42" s="5">
        <f t="shared" si="39"/>
        <v>0.83132530120481929</v>
      </c>
      <c r="BV42" s="5">
        <f>'a19'!AH43</f>
        <v>35.381799163179913</v>
      </c>
      <c r="BW42" s="5">
        <f>'a23'!L40</f>
        <v>44.376690272575807</v>
      </c>
      <c r="BX42" s="5">
        <f t="shared" si="85"/>
        <v>0.1570127142750917</v>
      </c>
      <c r="BY42" s="6">
        <f t="shared" si="41"/>
        <v>0.15221394921175982</v>
      </c>
      <c r="BZ42" s="225">
        <f t="shared" si="86"/>
        <v>0.69550303080620746</v>
      </c>
    </row>
    <row r="43" spans="1:78" x14ac:dyDescent="0.2">
      <c r="A43" s="1">
        <v>2018</v>
      </c>
      <c r="B43" s="5">
        <f>'a20 (2)'!B42</f>
        <v>5.8</v>
      </c>
      <c r="C43" s="5">
        <f t="shared" si="0"/>
        <v>0.80622489959839361</v>
      </c>
      <c r="D43" s="5">
        <f>'a19'!D44</f>
        <v>39.968122684586888</v>
      </c>
      <c r="E43" s="5">
        <f>'a23'!B41</f>
        <v>41.95070791819613</v>
      </c>
      <c r="F43" s="5">
        <f t="shared" si="87"/>
        <v>0.16766910407797336</v>
      </c>
      <c r="G43" s="6">
        <f t="shared" si="2"/>
        <v>0.16581894738871242</v>
      </c>
      <c r="H43" s="225">
        <f t="shared" si="66"/>
        <v>0.67814370915645739</v>
      </c>
      <c r="I43" s="5">
        <f>'a20 (2)'!C42</f>
        <v>14</v>
      </c>
      <c r="J43" s="5">
        <f t="shared" si="3"/>
        <v>0.39457831325301207</v>
      </c>
      <c r="K43" s="5">
        <f>'a19'!G44</f>
        <v>96.258960573476699</v>
      </c>
      <c r="L43" s="5">
        <f>'a23'!C41</f>
        <v>40.126585229204622</v>
      </c>
      <c r="M43" s="5">
        <f t="shared" si="67"/>
        <v>0.38625433855262598</v>
      </c>
      <c r="N43" s="6">
        <f t="shared" si="5"/>
        <v>0.44488641503448351</v>
      </c>
      <c r="O43" s="225">
        <f t="shared" si="68"/>
        <v>0.40463993360930639</v>
      </c>
      <c r="P43" s="5">
        <f>'a20 (2)'!D42</f>
        <v>9.9</v>
      </c>
      <c r="Q43" s="5">
        <f t="shared" si="7"/>
        <v>0.60040160642570284</v>
      </c>
      <c r="R43" s="5">
        <f>'a19'!J44</f>
        <v>95.05952380952381</v>
      </c>
      <c r="S43" s="5">
        <f>'a23'!D41</f>
        <v>46.683547712050817</v>
      </c>
      <c r="T43" s="5">
        <f t="shared" si="69"/>
        <v>0.44377158152467355</v>
      </c>
      <c r="U43" s="6">
        <f t="shared" si="9"/>
        <v>0.5183185998787766</v>
      </c>
      <c r="V43" s="225">
        <f t="shared" si="70"/>
        <v>0.58398500511631757</v>
      </c>
      <c r="W43" s="5">
        <f>'a20 (2)'!E42</f>
        <v>7.9</v>
      </c>
      <c r="X43" s="5">
        <f t="shared" si="11"/>
        <v>0.70080321285140568</v>
      </c>
      <c r="Y43" s="5">
        <f>'a19'!M44</f>
        <v>70.458656330749349</v>
      </c>
      <c r="Z43" s="5">
        <f>'a23'!E41</f>
        <v>45.417998148144065</v>
      </c>
      <c r="AA43" s="5">
        <f t="shared" si="71"/>
        <v>0.32000911227506929</v>
      </c>
      <c r="AB43" s="6">
        <f t="shared" si="13"/>
        <v>0.36031122593111065</v>
      </c>
      <c r="AC43" s="225">
        <f t="shared" si="72"/>
        <v>0.63270481546734669</v>
      </c>
      <c r="AD43" s="5">
        <f>'a20 (2)'!F42</f>
        <v>8.1</v>
      </c>
      <c r="AE43" s="5">
        <f t="shared" si="15"/>
        <v>0.69076305220883538</v>
      </c>
      <c r="AF43" s="5">
        <f>'a19'!P44</f>
        <v>91.661425576519903</v>
      </c>
      <c r="AG43" s="5">
        <f>'a23'!F41</f>
        <v>43.531218846715099</v>
      </c>
      <c r="AH43" s="5">
        <f t="shared" si="73"/>
        <v>0.39901335765733764</v>
      </c>
      <c r="AI43" s="6">
        <f t="shared" si="17"/>
        <v>0.46117583714368271</v>
      </c>
      <c r="AJ43" s="225">
        <f t="shared" si="74"/>
        <v>0.6448456091958048</v>
      </c>
      <c r="AK43" s="5">
        <f>'a20 (2)'!G42</f>
        <v>5.5</v>
      </c>
      <c r="AL43" s="5">
        <f t="shared" si="19"/>
        <v>0.82128514056224899</v>
      </c>
      <c r="AM43" s="5">
        <f>'a19'!S44</f>
        <v>45.953300799783115</v>
      </c>
      <c r="AN43" s="5">
        <f>'a23'!G41</f>
        <v>42.965592616362905</v>
      </c>
      <c r="AO43" s="5">
        <f t="shared" si="75"/>
        <v>0.1974410801540665</v>
      </c>
      <c r="AP43" s="6">
        <f t="shared" si="21"/>
        <v>0.20382878821960917</v>
      </c>
      <c r="AQ43" s="225">
        <f t="shared" si="76"/>
        <v>0.69779387009372107</v>
      </c>
      <c r="AR43" s="5">
        <f>'a20 (2)'!H42</f>
        <v>5.7</v>
      </c>
      <c r="AS43" s="5">
        <f t="shared" si="23"/>
        <v>0.81124497991967881</v>
      </c>
      <c r="AT43" s="5">
        <f>'a19'!V44</f>
        <v>27.756646688181956</v>
      </c>
      <c r="AU43" s="5">
        <f>'a23'!H41</f>
        <v>41.688209380499515</v>
      </c>
      <c r="AV43" s="5">
        <f t="shared" si="77"/>
        <v>0.11571248988374777</v>
      </c>
      <c r="AW43" s="6">
        <f t="shared" si="25"/>
        <v>9.9486009642580128E-2</v>
      </c>
      <c r="AX43" s="225">
        <f t="shared" si="78"/>
        <v>0.66889318586425917</v>
      </c>
      <c r="AY43" s="5">
        <f>'a20 (2)'!I42</f>
        <v>6</v>
      </c>
      <c r="AZ43" s="5">
        <f t="shared" si="27"/>
        <v>0.79618473895582331</v>
      </c>
      <c r="BA43" s="5">
        <f>'a19'!Y44</f>
        <v>38.105877616747186</v>
      </c>
      <c r="BB43" s="5">
        <f>'a23'!I41</f>
        <v>45.060877565929552</v>
      </c>
      <c r="BC43" s="5">
        <f t="shared" si="79"/>
        <v>0.17170842858305402</v>
      </c>
      <c r="BD43" s="6">
        <f t="shared" si="29"/>
        <v>0.17097594741820471</v>
      </c>
      <c r="BE43" s="225">
        <f t="shared" si="80"/>
        <v>0.67114298064829969</v>
      </c>
      <c r="BF43" s="5">
        <f>'a20 (2)'!J42</f>
        <v>6.1</v>
      </c>
      <c r="BG43" s="5">
        <f t="shared" si="31"/>
        <v>0.79116465863453822</v>
      </c>
      <c r="BH43" s="5">
        <f>'a19'!AB44</f>
        <v>44.761261261261261</v>
      </c>
      <c r="BI43" s="5">
        <f>'a23'!J41</f>
        <v>43.577352265052838</v>
      </c>
      <c r="BJ43" s="5">
        <f t="shared" si="81"/>
        <v>0.19505772498100452</v>
      </c>
      <c r="BK43" s="6">
        <f t="shared" si="33"/>
        <v>0.20078596195439782</v>
      </c>
      <c r="BL43" s="225">
        <f t="shared" si="82"/>
        <v>0.67308891929851022</v>
      </c>
      <c r="BM43" s="5">
        <f>'a20 (2)'!K42</f>
        <v>6.5</v>
      </c>
      <c r="BN43" s="5">
        <f t="shared" si="35"/>
        <v>0.77108433734939763</v>
      </c>
      <c r="BO43" s="5">
        <f>'a19'!AE44</f>
        <v>33.993927973199334</v>
      </c>
      <c r="BP43" s="5">
        <f>'a23'!K41</f>
        <v>40.775548611191773</v>
      </c>
      <c r="BQ43" s="5">
        <f t="shared" si="83"/>
        <v>0.13861210625565412</v>
      </c>
      <c r="BR43" s="6">
        <f t="shared" si="37"/>
        <v>0.12872191830917673</v>
      </c>
      <c r="BS43" s="225">
        <f t="shared" ref="BS43:BS48" si="88">BN43*0.8+BR43*0.2</f>
        <v>0.64261185354135342</v>
      </c>
      <c r="BT43" s="5">
        <f>'a20 (2)'!L42</f>
        <v>4.5999999999999996</v>
      </c>
      <c r="BU43" s="5">
        <f t="shared" si="39"/>
        <v>0.86646586345381527</v>
      </c>
      <c r="BV43" s="5">
        <f>'a19'!AH44</f>
        <v>32.843291404612152</v>
      </c>
      <c r="BW43" s="5">
        <f>'a23'!L41</f>
        <v>43.958878842209813</v>
      </c>
      <c r="BX43" s="5">
        <f t="shared" si="85"/>
        <v>0.14437542676347367</v>
      </c>
      <c r="BY43" s="6">
        <f t="shared" si="41"/>
        <v>0.13607994165971848</v>
      </c>
      <c r="BZ43" s="225">
        <f t="shared" si="86"/>
        <v>0.72038867909499593</v>
      </c>
    </row>
    <row r="44" spans="1:78" x14ac:dyDescent="0.2">
      <c r="A44" s="1">
        <v>2019</v>
      </c>
      <c r="B44" s="5">
        <f>'a20 (2)'!B43</f>
        <v>5.7</v>
      </c>
      <c r="C44" s="5">
        <f t="shared" si="0"/>
        <v>0.81124497991967881</v>
      </c>
      <c r="D44" s="5">
        <f>'a19'!D45</f>
        <v>39.272001506853279</v>
      </c>
      <c r="E44" s="5">
        <f>'a23'!B42</f>
        <v>42.074173018502734</v>
      </c>
      <c r="F44" s="5">
        <f t="shared" si="87"/>
        <v>0.16523369861822451</v>
      </c>
      <c r="G44" s="6">
        <f t="shared" si="2"/>
        <v>0.16270966859421265</v>
      </c>
      <c r="H44" s="225">
        <f t="shared" si="66"/>
        <v>0.6815379176545856</v>
      </c>
      <c r="I44" s="5">
        <f>'a20 (2)'!C43</f>
        <v>12.2</v>
      </c>
      <c r="J44" s="5">
        <f t="shared" si="3"/>
        <v>0.48493975903614461</v>
      </c>
      <c r="K44" s="5">
        <f>'a19'!G45</f>
        <v>103.5332294911734</v>
      </c>
      <c r="L44" s="5">
        <f>'a23'!C42</f>
        <v>39.496249588580731</v>
      </c>
      <c r="M44" s="5">
        <f t="shared" si="67"/>
        <v>0.40891742726951918</v>
      </c>
      <c r="N44" s="6">
        <f t="shared" si="5"/>
        <v>0.47382034916985727</v>
      </c>
      <c r="O44" s="225">
        <f t="shared" si="68"/>
        <v>0.48271587706288716</v>
      </c>
      <c r="P44" s="5">
        <f>'a20 (2)'!D43</f>
        <v>9</v>
      </c>
      <c r="Q44" s="5">
        <f t="shared" si="7"/>
        <v>0.64558232931726911</v>
      </c>
      <c r="R44" s="5">
        <f>'a19'!J45</f>
        <v>101.50432900432899</v>
      </c>
      <c r="S44" s="5">
        <f>'a23'!D42</f>
        <v>46.024477178088183</v>
      </c>
      <c r="T44" s="5">
        <f t="shared" si="69"/>
        <v>0.46716836737368939</v>
      </c>
      <c r="U44" s="6">
        <f t="shared" si="9"/>
        <v>0.54818924413170489</v>
      </c>
      <c r="V44" s="225">
        <f t="shared" si="70"/>
        <v>0.62610371228015627</v>
      </c>
      <c r="W44" s="5">
        <f>'a20 (2)'!E43</f>
        <v>7.5</v>
      </c>
      <c r="X44" s="5">
        <f t="shared" si="11"/>
        <v>0.72088353413654627</v>
      </c>
      <c r="Y44" s="5">
        <f>'a19'!M45</f>
        <v>69.041005291005291</v>
      </c>
      <c r="Z44" s="5">
        <f>'a23'!E42</f>
        <v>44.678825102604591</v>
      </c>
      <c r="AA44" s="5">
        <f t="shared" si="71"/>
        <v>0.30846710003048239</v>
      </c>
      <c r="AB44" s="6">
        <f t="shared" si="13"/>
        <v>0.34557555480321084</v>
      </c>
      <c r="AC44" s="225">
        <f t="shared" si="72"/>
        <v>0.64582193826987921</v>
      </c>
      <c r="AD44" s="5">
        <f>'a20 (2)'!F43</f>
        <v>8.1999999999999993</v>
      </c>
      <c r="AE44" s="5">
        <f t="shared" si="15"/>
        <v>0.68574297188755029</v>
      </c>
      <c r="AF44" s="5">
        <f>'a19'!P45</f>
        <v>92.251552795031046</v>
      </c>
      <c r="AG44" s="5">
        <f>'a23'!F42</f>
        <v>43.53800467770369</v>
      </c>
      <c r="AH44" s="5">
        <f t="shared" si="73"/>
        <v>0.40164485371154907</v>
      </c>
      <c r="AI44" s="6">
        <f t="shared" si="17"/>
        <v>0.46453546452992217</v>
      </c>
      <c r="AJ44" s="225">
        <f t="shared" si="74"/>
        <v>0.64150147041602468</v>
      </c>
      <c r="AK44" s="5">
        <f>'a20 (2)'!G43</f>
        <v>5.0999999999999996</v>
      </c>
      <c r="AL44" s="5">
        <f t="shared" si="19"/>
        <v>0.84136546184738958</v>
      </c>
      <c r="AM44" s="5">
        <f>'a19'!S45</f>
        <v>47.700961118392307</v>
      </c>
      <c r="AN44" s="5">
        <f>'a23'!G42</f>
        <v>42.847620340342907</v>
      </c>
      <c r="AO44" s="5">
        <f t="shared" si="75"/>
        <v>0.20438726718703323</v>
      </c>
      <c r="AP44" s="6">
        <f t="shared" si="21"/>
        <v>0.21269697563282947</v>
      </c>
      <c r="AQ44" s="225">
        <f t="shared" si="76"/>
        <v>0.71563176460447764</v>
      </c>
      <c r="AR44" s="5">
        <f>'a20 (2)'!H43</f>
        <v>5.5</v>
      </c>
      <c r="AS44" s="5">
        <f t="shared" si="23"/>
        <v>0.82128514056224899</v>
      </c>
      <c r="AT44" s="5">
        <f>'a19'!V45</f>
        <v>27.499233892591743</v>
      </c>
      <c r="AU44" s="5">
        <f>'a23'!H42</f>
        <v>42.398113522139916</v>
      </c>
      <c r="AV44" s="5">
        <f t="shared" si="77"/>
        <v>0.11659156403499821</v>
      </c>
      <c r="AW44" s="6">
        <f t="shared" si="25"/>
        <v>0.10060832240012717</v>
      </c>
      <c r="AX44" s="225">
        <f t="shared" si="78"/>
        <v>0.67714977692982459</v>
      </c>
      <c r="AY44" s="5">
        <f>'a20 (2)'!I43</f>
        <v>5.3</v>
      </c>
      <c r="AZ44" s="5">
        <f t="shared" si="27"/>
        <v>0.83132530120481929</v>
      </c>
      <c r="BA44" s="5">
        <f>'a19'!Y45</f>
        <v>41.972743521000901</v>
      </c>
      <c r="BB44" s="5">
        <f>'a23'!I42</f>
        <v>44.977236171553031</v>
      </c>
      <c r="BC44" s="5">
        <f t="shared" si="79"/>
        <v>0.18878179981120796</v>
      </c>
      <c r="BD44" s="6">
        <f t="shared" si="29"/>
        <v>0.19277349693827353</v>
      </c>
      <c r="BE44" s="225">
        <f t="shared" si="80"/>
        <v>0.70361494035151018</v>
      </c>
      <c r="BF44" s="5">
        <f>'a20 (2)'!J43</f>
        <v>5.5</v>
      </c>
      <c r="BG44" s="5">
        <f t="shared" si="31"/>
        <v>0.82128514056224899</v>
      </c>
      <c r="BH44" s="5">
        <f>'a19'!AB45</f>
        <v>46.867559523809518</v>
      </c>
      <c r="BI44" s="5">
        <f>'a23'!J42</f>
        <v>43.420622874598934</v>
      </c>
      <c r="BJ44" s="5">
        <f t="shared" si="81"/>
        <v>0.20350186271361506</v>
      </c>
      <c r="BK44" s="6">
        <f t="shared" si="33"/>
        <v>0.21156658096169398</v>
      </c>
      <c r="BL44" s="225">
        <f t="shared" si="82"/>
        <v>0.699341428642138</v>
      </c>
      <c r="BM44" s="5">
        <f>'a20 (2)'!K43</f>
        <v>6.9</v>
      </c>
      <c r="BN44" s="5">
        <f t="shared" si="35"/>
        <v>0.75100401606425704</v>
      </c>
      <c r="BO44" s="5">
        <f>'a19'!AE45</f>
        <v>29.82714594382243</v>
      </c>
      <c r="BP44" s="5">
        <f>'a23'!K42</f>
        <v>40.983107713831366</v>
      </c>
      <c r="BQ44" s="5">
        <f t="shared" si="83"/>
        <v>0.12224091350118428</v>
      </c>
      <c r="BR44" s="6">
        <f t="shared" si="37"/>
        <v>0.1078208390788663</v>
      </c>
      <c r="BS44" s="225">
        <f t="shared" si="88"/>
        <v>0.622367380667179</v>
      </c>
      <c r="BT44" s="5">
        <f>'a20 (2)'!L43</f>
        <v>4.8</v>
      </c>
      <c r="BU44" s="5">
        <f t="shared" si="39"/>
        <v>0.85642570281124497</v>
      </c>
      <c r="BV44" s="5">
        <f>'a19'!AH45</f>
        <v>30.978367748279251</v>
      </c>
      <c r="BW44" s="5">
        <f>'a23'!L42</f>
        <v>44.303744601942888</v>
      </c>
      <c r="BX44" s="5">
        <f t="shared" si="85"/>
        <v>0.13724576929048285</v>
      </c>
      <c r="BY44" s="6">
        <f t="shared" si="41"/>
        <v>0.12697751778853969</v>
      </c>
      <c r="BZ44" s="225">
        <f t="shared" si="86"/>
        <v>0.71053606580670392</v>
      </c>
    </row>
    <row r="45" spans="1:78" x14ac:dyDescent="0.2">
      <c r="A45" s="1">
        <v>2020</v>
      </c>
      <c r="B45" s="5">
        <f>'a20 (2)'!B44</f>
        <v>9.6999999999999993</v>
      </c>
      <c r="C45" s="5">
        <f t="shared" si="0"/>
        <v>0.61044176706827313</v>
      </c>
      <c r="D45" s="5">
        <f>'a19'!D46</f>
        <v>33.618762836776611</v>
      </c>
      <c r="E45" s="5">
        <f>'a23'!B43</f>
        <v>44.272543355892182</v>
      </c>
      <c r="F45" s="5">
        <f t="shared" si="87"/>
        <v>0.14883881352626493</v>
      </c>
      <c r="G45" s="6">
        <f t="shared" si="2"/>
        <v>0.14177834138927686</v>
      </c>
      <c r="H45" s="225">
        <f t="shared" si="66"/>
        <v>0.51670908193247389</v>
      </c>
      <c r="I45" s="5">
        <f>'a20 (2)'!C44</f>
        <v>14.3</v>
      </c>
      <c r="J45" s="5">
        <f t="shared" si="3"/>
        <v>0.37951807228915657</v>
      </c>
      <c r="K45" s="5">
        <f>'a19'!G46</f>
        <v>94.554637281910018</v>
      </c>
      <c r="L45" s="5">
        <f>'a23'!C43</f>
        <v>42.937659107501396</v>
      </c>
      <c r="M45" s="5">
        <f t="shared" si="67"/>
        <v>0.40599547826440946</v>
      </c>
      <c r="N45" s="6">
        <f t="shared" si="5"/>
        <v>0.47008990090144687</v>
      </c>
      <c r="O45" s="225">
        <f t="shared" si="68"/>
        <v>0.39763243801161469</v>
      </c>
      <c r="P45" s="5">
        <f>'a20 (2)'!D44</f>
        <v>10.6</v>
      </c>
      <c r="Q45" s="5">
        <f t="shared" si="7"/>
        <v>0.56526104417670686</v>
      </c>
      <c r="R45" s="5">
        <f>'a19'!J46</f>
        <v>86.805555555555557</v>
      </c>
      <c r="S45" s="5">
        <f>'a23'!D43</f>
        <v>48.727609133955021</v>
      </c>
      <c r="T45" s="5">
        <f t="shared" si="69"/>
        <v>0.42298271817669292</v>
      </c>
      <c r="U45" s="6">
        <f t="shared" si="9"/>
        <v>0.49177748668923182</v>
      </c>
      <c r="V45" s="225">
        <f t="shared" si="70"/>
        <v>0.5505643326792119</v>
      </c>
      <c r="W45" s="5">
        <f>'a20 (2)'!E44</f>
        <v>9.9</v>
      </c>
      <c r="X45" s="5">
        <f t="shared" si="11"/>
        <v>0.60040160642570284</v>
      </c>
      <c r="Y45" s="5">
        <f>'a19'!M46</f>
        <v>57.645074224021599</v>
      </c>
      <c r="Z45" s="5">
        <f>'a23'!E43</f>
        <v>48.06371284429509</v>
      </c>
      <c r="AA45" s="5">
        <f t="shared" si="71"/>
        <v>0.27706362943914503</v>
      </c>
      <c r="AB45" s="6">
        <f t="shared" si="13"/>
        <v>0.30548278717288307</v>
      </c>
      <c r="AC45" s="225">
        <f t="shared" si="72"/>
        <v>0.54141784257513892</v>
      </c>
      <c r="AD45" s="5">
        <f>'a20 (2)'!F44</f>
        <v>10.4</v>
      </c>
      <c r="AE45" s="5">
        <f t="shared" si="15"/>
        <v>0.57530120481927716</v>
      </c>
      <c r="AF45" s="5">
        <f>'a19'!P46</f>
        <v>80.426879084967325</v>
      </c>
      <c r="AG45" s="5">
        <f>'a23'!F43</f>
        <v>46.540824778977054</v>
      </c>
      <c r="AH45" s="5">
        <f t="shared" si="73"/>
        <v>0.37431332870134387</v>
      </c>
      <c r="AI45" s="6">
        <f t="shared" si="17"/>
        <v>0.42964134421193018</v>
      </c>
      <c r="AJ45" s="225">
        <f t="shared" si="74"/>
        <v>0.54616923269780782</v>
      </c>
      <c r="AK45" s="5">
        <f>'a20 (2)'!G44</f>
        <v>8.9</v>
      </c>
      <c r="AL45" s="5">
        <f t="shared" si="19"/>
        <v>0.6506024096385542</v>
      </c>
      <c r="AM45" s="5">
        <f>'a19'!S46</f>
        <v>38.642755800367219</v>
      </c>
      <c r="AN45" s="5">
        <f>'a23'!G43</f>
        <v>45.958739692134138</v>
      </c>
      <c r="AO45" s="5">
        <f t="shared" si="75"/>
        <v>0.17759723548157835</v>
      </c>
      <c r="AP45" s="6">
        <f t="shared" si="21"/>
        <v>0.17849417907084045</v>
      </c>
      <c r="AQ45" s="225">
        <f t="shared" si="76"/>
        <v>0.55618076352501145</v>
      </c>
      <c r="AR45" s="5">
        <f>'a20 (2)'!H44</f>
        <v>9.8000000000000007</v>
      </c>
      <c r="AS45" s="5">
        <f t="shared" si="23"/>
        <v>0.60542168674698793</v>
      </c>
      <c r="AT45" s="5">
        <f>'a19'!V46</f>
        <v>26.248851856711717</v>
      </c>
      <c r="AU45" s="5">
        <f>'a23'!H43</f>
        <v>43.451818362531533</v>
      </c>
      <c r="AV45" s="5">
        <f t="shared" si="77"/>
        <v>0.11405603431028362</v>
      </c>
      <c r="AW45" s="6">
        <f t="shared" si="25"/>
        <v>9.7371215094515767E-2</v>
      </c>
      <c r="AX45" s="225">
        <f t="shared" si="78"/>
        <v>0.50381159241649354</v>
      </c>
      <c r="AY45" s="5">
        <f>'a20 (2)'!I44</f>
        <v>8.1</v>
      </c>
      <c r="AZ45" s="5">
        <f t="shared" si="27"/>
        <v>0.69076305220883538</v>
      </c>
      <c r="BA45" s="5">
        <f>'a19'!Y46</f>
        <v>37.05891059798698</v>
      </c>
      <c r="BB45" s="5">
        <f>'a23'!I43</f>
        <v>49.116144248479387</v>
      </c>
      <c r="BC45" s="5">
        <f t="shared" si="79"/>
        <v>0.18201907986222299</v>
      </c>
      <c r="BD45" s="6">
        <f t="shared" si="29"/>
        <v>0.18413954169835714</v>
      </c>
      <c r="BE45" s="225">
        <f t="shared" si="80"/>
        <v>0.58943835010673973</v>
      </c>
      <c r="BF45" s="5">
        <f>'a20 (2)'!J44</f>
        <v>8.3000000000000007</v>
      </c>
      <c r="BG45" s="5">
        <f t="shared" si="31"/>
        <v>0.68072289156626509</v>
      </c>
      <c r="BH45" s="5">
        <f>'a19'!AB46</f>
        <v>38.855218855218851</v>
      </c>
      <c r="BI45" s="5">
        <f>'a23'!J43</f>
        <v>45.39107476639078</v>
      </c>
      <c r="BJ45" s="5">
        <f t="shared" si="81"/>
        <v>0.17636801441217156</v>
      </c>
      <c r="BK45" s="6">
        <f t="shared" si="33"/>
        <v>0.17692483422538174</v>
      </c>
      <c r="BL45" s="225">
        <f t="shared" si="82"/>
        <v>0.5799632800980884</v>
      </c>
      <c r="BM45" s="5">
        <f>'a20 (2)'!K44</f>
        <v>11.4</v>
      </c>
      <c r="BN45" s="5">
        <f t="shared" si="35"/>
        <v>0.52510040160642568</v>
      </c>
      <c r="BO45" s="5">
        <f>'a19'!AE46</f>
        <v>29.497027059822837</v>
      </c>
      <c r="BP45" s="5">
        <f>'a23'!K43</f>
        <v>42.179232620825054</v>
      </c>
      <c r="BQ45" s="5">
        <f t="shared" si="83"/>
        <v>0.12441619659790387</v>
      </c>
      <c r="BR45" s="6">
        <f t="shared" si="37"/>
        <v>0.11059802001093233</v>
      </c>
      <c r="BS45" s="225">
        <f t="shared" si="88"/>
        <v>0.44219992528732704</v>
      </c>
      <c r="BT45" s="5">
        <f>'a20 (2)'!L44</f>
        <v>9.1</v>
      </c>
      <c r="BU45" s="5">
        <f t="shared" si="39"/>
        <v>0.64056224899598402</v>
      </c>
      <c r="BV45" s="5">
        <f>'a19'!AH46</f>
        <v>26.821644339374835</v>
      </c>
      <c r="BW45" s="5">
        <f>'a23'!L43</f>
        <v>44.989907294924087</v>
      </c>
      <c r="BX45" s="5">
        <f t="shared" si="85"/>
        <v>0.12067032923258991</v>
      </c>
      <c r="BY45" s="6">
        <f t="shared" si="41"/>
        <v>0.10581567630739951</v>
      </c>
      <c r="BZ45" s="225">
        <f t="shared" si="86"/>
        <v>0.53361293445826719</v>
      </c>
    </row>
    <row r="46" spans="1:78" x14ac:dyDescent="0.2">
      <c r="A46" s="1">
        <v>2021</v>
      </c>
      <c r="B46" s="5">
        <f>'a20 (2)'!B45</f>
        <v>7.5</v>
      </c>
      <c r="C46" s="5">
        <f t="shared" si="0"/>
        <v>0.72088353413654627</v>
      </c>
      <c r="D46" s="5">
        <f>'a19'!D47</f>
        <v>86.169748080873617</v>
      </c>
      <c r="E46" s="5">
        <f>'a23'!B44</f>
        <v>43.91168416572124</v>
      </c>
      <c r="F46" s="5">
        <f t="shared" ref="F46:F47" si="89">D46*E46/10000</f>
        <v>0.37838587623670866</v>
      </c>
      <c r="G46" s="6">
        <f t="shared" si="2"/>
        <v>0.43484076003840527</v>
      </c>
      <c r="H46" s="225">
        <f t="shared" ref="H46:H47" si="90">C46*0.8+G46*0.2</f>
        <v>0.6636749793169181</v>
      </c>
      <c r="I46" s="5">
        <f>'a20 (2)'!C45</f>
        <v>13</v>
      </c>
      <c r="J46" s="5">
        <f t="shared" si="3"/>
        <v>0.44477911646586349</v>
      </c>
      <c r="K46" s="5">
        <f>'a19'!G47</f>
        <v>154.04549950544018</v>
      </c>
      <c r="L46" s="5">
        <f>'a23'!C44</f>
        <v>45.837906772541828</v>
      </c>
      <c r="M46" s="5">
        <f t="shared" ref="M46:M47" si="91">K46*L46/10000</f>
        <v>0.70611232450600059</v>
      </c>
      <c r="N46" s="6">
        <f t="shared" si="5"/>
        <v>0.85324866494041562</v>
      </c>
      <c r="O46" s="225">
        <f t="shared" ref="O46:O47" si="92">J46*0.8+N46*0.2</f>
        <v>0.52647302616077396</v>
      </c>
      <c r="P46" s="5">
        <f>'a20 (2)'!D45</f>
        <v>9.8000000000000007</v>
      </c>
      <c r="Q46" s="5">
        <f t="shared" si="7"/>
        <v>0.60542168674698793</v>
      </c>
      <c r="R46" s="5">
        <f>'a19'!J47</f>
        <v>139.49233716475098</v>
      </c>
      <c r="S46" s="5">
        <f>'a23'!D44</f>
        <v>52.623734535667843</v>
      </c>
      <c r="T46" s="5">
        <f t="shared" ref="T46:T47" si="93">R46*S46/10000</f>
        <v>0.73406077207177289</v>
      </c>
      <c r="U46" s="6">
        <f t="shared" si="9"/>
        <v>0.8889304094349878</v>
      </c>
      <c r="V46" s="225">
        <f t="shared" ref="V46:V47" si="94">Q46*0.8+U46*0.2</f>
        <v>0.66212343128458795</v>
      </c>
      <c r="W46" s="5">
        <f>'a20 (2)'!E45</f>
        <v>8.6</v>
      </c>
      <c r="X46" s="5">
        <f t="shared" si="11"/>
        <v>0.6656626506024097</v>
      </c>
      <c r="Y46" s="5">
        <f>'a19'!M47</f>
        <v>116.05891126025355</v>
      </c>
      <c r="Z46" s="5">
        <f>'a23'!E44</f>
        <v>50.168392226790125</v>
      </c>
      <c r="AA46" s="5">
        <f t="shared" ref="AA46:AA47" si="95">Y46*Z46/10000</f>
        <v>0.58224889815186287</v>
      </c>
      <c r="AB46" s="6">
        <f t="shared" si="13"/>
        <v>0.69511239919650958</v>
      </c>
      <c r="AC46" s="225">
        <f t="shared" ref="AC46:AC47" si="96">X46*0.8+AB46*0.2</f>
        <v>0.67155260032122976</v>
      </c>
      <c r="AD46" s="5">
        <f>'a20 (2)'!F45</f>
        <v>9.3000000000000007</v>
      </c>
      <c r="AE46" s="5">
        <f t="shared" si="15"/>
        <v>0.63052208835341361</v>
      </c>
      <c r="AF46" s="5">
        <f>'a19'!P47</f>
        <v>145.65860215053763</v>
      </c>
      <c r="AG46" s="5">
        <f>'a23'!F44</f>
        <v>48.701055059789375</v>
      </c>
      <c r="AH46" s="5">
        <f t="shared" ref="AH46:AH47" si="97">AF46*AG46/10000</f>
        <v>0.70937276032652885</v>
      </c>
      <c r="AI46" s="6">
        <f t="shared" si="17"/>
        <v>0.85741125885963987</v>
      </c>
      <c r="AJ46" s="225">
        <f t="shared" ref="AJ46:AJ47" si="98">AE46*0.8+AI46*0.2</f>
        <v>0.67589992245465891</v>
      </c>
      <c r="AK46" s="5">
        <f>'a20 (2)'!G45</f>
        <v>6.1</v>
      </c>
      <c r="AL46" s="5">
        <f t="shared" si="19"/>
        <v>0.79116465863453822</v>
      </c>
      <c r="AM46" s="5">
        <f>'a19'!S47</f>
        <v>106.53548270893371</v>
      </c>
      <c r="AN46" s="5">
        <f>'a23'!G44</f>
        <v>45.469488829057191</v>
      </c>
      <c r="AO46" s="5">
        <f t="shared" ref="AO46:AO47" si="99">AM46*AN46/10000</f>
        <v>0.48441139409320766</v>
      </c>
      <c r="AP46" s="6">
        <f t="shared" si="21"/>
        <v>0.57020339258381514</v>
      </c>
      <c r="AQ46" s="225">
        <f t="shared" ref="AQ46:AQ47" si="100">AL46*0.8+AP46*0.2</f>
        <v>0.74697240542439369</v>
      </c>
      <c r="AR46" s="5">
        <f>'a20 (2)'!H45</f>
        <v>8.1</v>
      </c>
      <c r="AS46" s="5">
        <f t="shared" si="23"/>
        <v>0.69076305220883538</v>
      </c>
      <c r="AT46" s="5">
        <f>'a19'!V47</f>
        <v>72.003662444681837</v>
      </c>
      <c r="AU46" s="5">
        <f>'a23'!H44</f>
        <v>42.573673746047177</v>
      </c>
      <c r="AV46" s="5">
        <f t="shared" ref="AV46:AV47" si="101">AT46*AU46/10000</f>
        <v>0.30654604334403945</v>
      </c>
      <c r="AW46" s="6">
        <f t="shared" si="25"/>
        <v>0.34312294437882385</v>
      </c>
      <c r="AX46" s="225">
        <f t="shared" ref="AX46:AX47" si="102">AS46*0.8+AW46*0.2</f>
        <v>0.62123503064283303</v>
      </c>
      <c r="AY46" s="5">
        <f>'a20 (2)'!I45</f>
        <v>6.5</v>
      </c>
      <c r="AZ46" s="5">
        <f t="shared" si="27"/>
        <v>0.77108433734939763</v>
      </c>
      <c r="BA46" s="5">
        <f>'a19'!Y47</f>
        <v>94.101164483260575</v>
      </c>
      <c r="BB46" s="5">
        <f>'a23'!I44</f>
        <v>48.087608750111791</v>
      </c>
      <c r="BC46" s="5">
        <f t="shared" ref="BC46:BC47" si="103">BA46*BB46/10000</f>
        <v>0.45250999806009506</v>
      </c>
      <c r="BD46" s="6">
        <f t="shared" si="29"/>
        <v>0.5294749242281086</v>
      </c>
      <c r="BE46" s="225">
        <f t="shared" ref="BE46:BE47" si="104">AZ46*0.8+BD46*0.2</f>
        <v>0.72276245472513989</v>
      </c>
      <c r="BF46" s="5">
        <f>'a20 (2)'!J45</f>
        <v>6.5</v>
      </c>
      <c r="BG46" s="5">
        <f t="shared" si="31"/>
        <v>0.77108433734939763</v>
      </c>
      <c r="BH46" s="5">
        <f>'a19'!AB47</f>
        <v>90.461769759450178</v>
      </c>
      <c r="BI46" s="5">
        <f>'a23'!J44</f>
        <v>45.710814027305915</v>
      </c>
      <c r="BJ46" s="5">
        <f t="shared" ref="BJ46:BJ47" si="105">BH46*BI46/10000</f>
        <v>0.41350811340551935</v>
      </c>
      <c r="BK46" s="6">
        <f t="shared" si="33"/>
        <v>0.47968127183377435</v>
      </c>
      <c r="BL46" s="225">
        <f t="shared" ref="BL46:BL47" si="106">BG46*0.8+BK46*0.2</f>
        <v>0.71280372424627303</v>
      </c>
      <c r="BM46" s="5">
        <f>'a20 (2)'!K45</f>
        <v>8.6</v>
      </c>
      <c r="BN46" s="5">
        <f t="shared" si="35"/>
        <v>0.6656626506024097</v>
      </c>
      <c r="BO46" s="5">
        <f>'a19'!AE47</f>
        <v>77.504340277777786</v>
      </c>
      <c r="BP46" s="5">
        <f>'a23'!K44</f>
        <v>41.470357767625465</v>
      </c>
      <c r="BQ46" s="5">
        <f t="shared" ref="BQ46:BQ47" si="107">BO46*BP46/10000</f>
        <v>0.32141327198632291</v>
      </c>
      <c r="BR46" s="6">
        <f t="shared" si="37"/>
        <v>0.36210391469955172</v>
      </c>
      <c r="BS46" s="225">
        <f t="shared" si="88"/>
        <v>0.60495090342183822</v>
      </c>
      <c r="BT46" s="5">
        <f>'a20 (2)'!L45</f>
        <v>6.6</v>
      </c>
      <c r="BU46" s="5">
        <f t="shared" si="39"/>
        <v>0.76606425702811254</v>
      </c>
      <c r="BV46" s="5">
        <f>'a19'!AH47</f>
        <v>76.650751547303273</v>
      </c>
      <c r="BW46" s="5">
        <f>'a23'!L44</f>
        <v>44.169357882733031</v>
      </c>
      <c r="BX46" s="5">
        <f t="shared" ref="BX46:BX47" si="108">BV46*BW46/10000</f>
        <v>0.3385614477073291</v>
      </c>
      <c r="BY46" s="6">
        <f t="shared" si="41"/>
        <v>0.38399696701256525</v>
      </c>
      <c r="BZ46" s="225">
        <f t="shared" ref="BZ46:BZ47" si="109">BU46*0.8+BY46*0.2</f>
        <v>0.68965079902500315</v>
      </c>
    </row>
    <row r="47" spans="1:78" x14ac:dyDescent="0.2">
      <c r="A47" s="1">
        <v>2022</v>
      </c>
      <c r="B47" s="5">
        <f>'a20 (2)'!B46</f>
        <v>5.3</v>
      </c>
      <c r="C47" s="5">
        <f t="shared" si="0"/>
        <v>0.83132530120481929</v>
      </c>
      <c r="D47" s="5">
        <f>'a19'!D48</f>
        <v>45.624696638757442</v>
      </c>
      <c r="E47" s="5">
        <f>'a23'!B45</f>
        <v>41.619571924751789</v>
      </c>
      <c r="F47" s="5">
        <f t="shared" si="89"/>
        <v>0.18988803433017465</v>
      </c>
      <c r="G47" s="6">
        <f t="shared" si="2"/>
        <v>0.19418582502425943</v>
      </c>
      <c r="H47" s="225">
        <f t="shared" si="90"/>
        <v>0.70389740596870742</v>
      </c>
      <c r="I47" s="5">
        <f>'a20 (2)'!C46</f>
        <v>11.3</v>
      </c>
      <c r="J47" s="5">
        <f t="shared" si="3"/>
        <v>0.53012048192771077</v>
      </c>
      <c r="K47" s="5">
        <f>'a19'!G48</f>
        <v>116.09531772575251</v>
      </c>
      <c r="L47" s="5">
        <f>'a23'!C45</f>
        <v>41.712845006354456</v>
      </c>
      <c r="M47" s="5">
        <f t="shared" si="91"/>
        <v>0.48426659942577899</v>
      </c>
      <c r="N47" s="6">
        <f t="shared" si="5"/>
        <v>0.57001853343143438</v>
      </c>
      <c r="O47" s="225">
        <f t="shared" si="92"/>
        <v>0.53810009222845556</v>
      </c>
      <c r="P47" s="5">
        <f>'a20 (2)'!D46</f>
        <v>7.7</v>
      </c>
      <c r="Q47" s="5">
        <f t="shared" si="7"/>
        <v>0.71084337349397597</v>
      </c>
      <c r="R47" s="5">
        <f>'a19'!J48</f>
        <v>124.02380952380952</v>
      </c>
      <c r="S47" s="5">
        <f>'a23'!D45</f>
        <v>52.390502832913555</v>
      </c>
      <c r="T47" s="5">
        <f t="shared" si="93"/>
        <v>0.6497669744205874</v>
      </c>
      <c r="U47" s="6">
        <f t="shared" si="9"/>
        <v>0.78131263412963337</v>
      </c>
      <c r="V47" s="225">
        <f t="shared" si="94"/>
        <v>0.72493722562110752</v>
      </c>
      <c r="W47" s="5">
        <f>'a20 (2)'!E46</f>
        <v>6.6</v>
      </c>
      <c r="X47" s="5">
        <f t="shared" si="11"/>
        <v>0.76606425702811254</v>
      </c>
      <c r="Y47" s="5">
        <f>'a19'!M48</f>
        <v>78.842995169082116</v>
      </c>
      <c r="Z47" s="5">
        <f>'a23'!E45</f>
        <v>45.561061105659263</v>
      </c>
      <c r="AA47" s="5">
        <f t="shared" si="95"/>
        <v>0.35921705206517485</v>
      </c>
      <c r="AB47" s="6">
        <f t="shared" si="13"/>
        <v>0.41036794863303422</v>
      </c>
      <c r="AC47" s="225">
        <f t="shared" si="96"/>
        <v>0.69492499534909691</v>
      </c>
      <c r="AD47" s="5">
        <f>'a20 (2)'!F46</f>
        <v>7.2</v>
      </c>
      <c r="AE47" s="5">
        <f t="shared" si="15"/>
        <v>0.73594377510040165</v>
      </c>
      <c r="AF47" s="5">
        <f>'a19'!P48</f>
        <v>114.24112256586483</v>
      </c>
      <c r="AG47" s="5">
        <f>'a23'!F45</f>
        <v>43.965684459259855</v>
      </c>
      <c r="AH47" s="5">
        <f t="shared" si="97"/>
        <v>0.50226891470024437</v>
      </c>
      <c r="AI47" s="6">
        <f t="shared" si="17"/>
        <v>0.59300206453535442</v>
      </c>
      <c r="AJ47" s="225">
        <f t="shared" si="98"/>
        <v>0.70735543298739223</v>
      </c>
      <c r="AK47" s="5">
        <f>'a20 (2)'!G46</f>
        <v>4.3</v>
      </c>
      <c r="AL47" s="5">
        <f t="shared" si="19"/>
        <v>0.88152610441767065</v>
      </c>
      <c r="AM47" s="5">
        <f>'a19'!S48</f>
        <v>61.493544600938968</v>
      </c>
      <c r="AN47" s="5">
        <f>'a23'!G45</f>
        <v>42.05482872952485</v>
      </c>
      <c r="AO47" s="5">
        <f t="shared" si="99"/>
        <v>0.25861004861638859</v>
      </c>
      <c r="AP47" s="6">
        <f t="shared" si="21"/>
        <v>0.28192312596529873</v>
      </c>
      <c r="AQ47" s="225">
        <f t="shared" si="100"/>
        <v>0.76160550872719635</v>
      </c>
      <c r="AR47" s="5">
        <f>'a20 (2)'!H46</f>
        <v>5.6</v>
      </c>
      <c r="AS47" s="5">
        <f t="shared" si="23"/>
        <v>0.81626506024096379</v>
      </c>
      <c r="AT47" s="5">
        <f>'a19'!V48</f>
        <v>30.405370937181168</v>
      </c>
      <c r="AU47" s="5">
        <f>'a23'!H45</f>
        <v>41.001366025303945</v>
      </c>
      <c r="AV47" s="5">
        <f t="shared" si="101"/>
        <v>0.12466617429305038</v>
      </c>
      <c r="AW47" s="6">
        <f t="shared" si="25"/>
        <v>0.1109171661898594</v>
      </c>
      <c r="AX47" s="225">
        <f t="shared" si="102"/>
        <v>0.67519548143074293</v>
      </c>
      <c r="AY47" s="5">
        <f>'a20 (2)'!I46</f>
        <v>4.5</v>
      </c>
      <c r="AZ47" s="5">
        <f t="shared" si="27"/>
        <v>0.87148594377510047</v>
      </c>
      <c r="BA47" s="5">
        <f>'a19'!Y48</f>
        <v>54.767382413087937</v>
      </c>
      <c r="BB47" s="5">
        <f>'a23'!I45</f>
        <v>44.421876350009001</v>
      </c>
      <c r="BC47" s="5">
        <f t="shared" si="103"/>
        <v>0.24328698895678499</v>
      </c>
      <c r="BD47" s="6">
        <f t="shared" si="29"/>
        <v>0.2623601968128883</v>
      </c>
      <c r="BE47" s="225">
        <f t="shared" si="104"/>
        <v>0.74966079438265809</v>
      </c>
      <c r="BF47" s="5">
        <f>'a20 (2)'!J46</f>
        <v>4.5999999999999996</v>
      </c>
      <c r="BG47" s="5">
        <f t="shared" si="31"/>
        <v>0.86646586345381527</v>
      </c>
      <c r="BH47" s="5">
        <f>'a19'!AB48</f>
        <v>56.150652431791222</v>
      </c>
      <c r="BI47" s="5">
        <f>'a23'!J45</f>
        <v>43.155828197334728</v>
      </c>
      <c r="BJ47" s="5">
        <f t="shared" si="105"/>
        <v>0.24232279095146372</v>
      </c>
      <c r="BK47" s="6">
        <f t="shared" si="33"/>
        <v>0.26112920654814875</v>
      </c>
      <c r="BL47" s="225">
        <f t="shared" si="106"/>
        <v>0.74539853207268192</v>
      </c>
      <c r="BM47" s="5">
        <f>'a20 (2)'!K46</f>
        <v>5.8</v>
      </c>
      <c r="BN47" s="5">
        <f t="shared" si="35"/>
        <v>0.80622489959839361</v>
      </c>
      <c r="BO47" s="5">
        <f>'a19'!AE48</f>
        <v>36.770547945205479</v>
      </c>
      <c r="BP47" s="5">
        <f>'a23'!K45</f>
        <v>40.537419953900169</v>
      </c>
      <c r="BQ47" s="5">
        <f t="shared" si="107"/>
        <v>0.14905831439898154</v>
      </c>
      <c r="BR47" s="6">
        <f t="shared" si="37"/>
        <v>0.1420585778510044</v>
      </c>
      <c r="BS47" s="225">
        <f t="shared" si="88"/>
        <v>0.67339163524891577</v>
      </c>
      <c r="BT47" s="5">
        <f>'a20 (2)'!L46</f>
        <v>4.5999999999999996</v>
      </c>
      <c r="BU47" s="5">
        <f t="shared" si="39"/>
        <v>0.86646586345381527</v>
      </c>
      <c r="BV47" s="5">
        <f>'a19'!AH48</f>
        <v>34.639689578713963</v>
      </c>
      <c r="BW47" s="5">
        <f>'a23'!L45</f>
        <v>42.671408853776825</v>
      </c>
      <c r="BX47" s="5">
        <f t="shared" si="108"/>
        <v>0.14781243565812158</v>
      </c>
      <c r="BY47" s="6">
        <f t="shared" si="41"/>
        <v>0.1404679661793555</v>
      </c>
      <c r="BZ47" s="225">
        <f t="shared" si="109"/>
        <v>0.72126628399892334</v>
      </c>
    </row>
    <row r="48" spans="1:78" x14ac:dyDescent="0.2">
      <c r="A48" s="1">
        <v>2023</v>
      </c>
      <c r="B48" s="5">
        <f>'a20 (2)'!B47</f>
        <v>5.4</v>
      </c>
      <c r="C48" s="5">
        <f t="shared" si="0"/>
        <v>0.82630522088353431</v>
      </c>
      <c r="D48" s="5">
        <f>'a19'!D49</f>
        <v>37.034447034447034</v>
      </c>
      <c r="E48" s="5">
        <f>'a23'!B46</f>
        <v>41.877965126204188</v>
      </c>
      <c r="F48" s="5">
        <f t="shared" ref="F48" si="110">D48*E48/10000</f>
        <v>0.15509272813768288</v>
      </c>
      <c r="G48" s="6">
        <f t="shared" si="2"/>
        <v>0.1497627055558495</v>
      </c>
      <c r="H48" s="225">
        <f t="shared" ref="H48" si="111">C48*0.8+G48*0.2</f>
        <v>0.69099671781799732</v>
      </c>
      <c r="I48" s="5">
        <f>'a20 (2)'!C47</f>
        <v>9.9</v>
      </c>
      <c r="J48" s="5">
        <f t="shared" si="3"/>
        <v>0.60040160642570284</v>
      </c>
      <c r="K48" s="5">
        <f>'a19'!G49</f>
        <v>111.54309252217996</v>
      </c>
      <c r="L48" s="5">
        <f>'a23'!C46</f>
        <v>41.315708313532852</v>
      </c>
      <c r="M48" s="5">
        <f t="shared" ref="M48" si="112">K48*L48/10000</f>
        <v>0.46084818750357942</v>
      </c>
      <c r="N48" s="6">
        <f t="shared" si="5"/>
        <v>0.54012027920067296</v>
      </c>
      <c r="O48" s="225">
        <f t="shared" ref="O48" si="113">J48*0.8+N48*0.2</f>
        <v>0.58834534098069691</v>
      </c>
      <c r="P48" s="5">
        <f>'a20 (2)'!D47</f>
        <v>7.2</v>
      </c>
      <c r="Q48" s="5">
        <f t="shared" si="7"/>
        <v>0.73594377510040165</v>
      </c>
      <c r="R48" s="5">
        <f>'a19'!J49</f>
        <v>99.359903381642496</v>
      </c>
      <c r="S48" s="5">
        <f>'a23'!D46</f>
        <v>48.463327755266121</v>
      </c>
      <c r="T48" s="5">
        <f t="shared" ref="T48" si="114">R48*S48/10000</f>
        <v>0.48153115633161153</v>
      </c>
      <c r="U48" s="6">
        <f t="shared" si="9"/>
        <v>0.56652619700252094</v>
      </c>
      <c r="V48" s="225">
        <f t="shared" ref="V48" si="115">Q48*0.8+U48*0.2</f>
        <v>0.70206025948082551</v>
      </c>
      <c r="W48" s="5">
        <f>'a20 (2)'!E47</f>
        <v>6.4</v>
      </c>
      <c r="X48" s="5">
        <f t="shared" si="11"/>
        <v>0.77610441767068272</v>
      </c>
      <c r="Y48" s="5">
        <f>'a19'!M49</f>
        <v>63.095238095238201</v>
      </c>
      <c r="Z48" s="5">
        <f>'a23'!E46</f>
        <v>45.003398761792795</v>
      </c>
      <c r="AA48" s="5">
        <f t="shared" ref="AA48" si="116">Y48*Z48/10000</f>
        <v>0.28395001599702646</v>
      </c>
      <c r="AB48" s="6">
        <f t="shared" si="13"/>
        <v>0.31427462740196632</v>
      </c>
      <c r="AC48" s="225">
        <f t="shared" ref="AC48" si="117">X48*0.8+AB48*0.2</f>
        <v>0.68373845961693946</v>
      </c>
      <c r="AD48" s="5">
        <f>'a20 (2)'!F47</f>
        <v>6.6</v>
      </c>
      <c r="AE48" s="5">
        <f t="shared" si="15"/>
        <v>0.76606425702811254</v>
      </c>
      <c r="AF48" s="5">
        <f>'a19'!P49</f>
        <v>91.819291819291834</v>
      </c>
      <c r="AG48" s="5">
        <f>'a23'!F46</f>
        <v>44.015329402376864</v>
      </c>
      <c r="AH48" s="5">
        <f t="shared" ref="AH48" si="118">AF48*AG48/10000</f>
        <v>0.40414563749190974</v>
      </c>
      <c r="AI48" s="6">
        <f t="shared" si="17"/>
        <v>0.46772821173625645</v>
      </c>
      <c r="AJ48" s="225">
        <f t="shared" ref="AJ48" si="119">AE48*0.8+AI48*0.2</f>
        <v>0.70639704796974134</v>
      </c>
      <c r="AK48" s="5">
        <f>'a20 (2)'!G47</f>
        <v>4.5</v>
      </c>
      <c r="AL48" s="5">
        <f t="shared" si="19"/>
        <v>0.87148594377510047</v>
      </c>
      <c r="AM48" s="5">
        <f>'a19'!S49</f>
        <v>47.141619407687465</v>
      </c>
      <c r="AN48" s="5">
        <f>'a23'!G46</f>
        <v>42.206976919523399</v>
      </c>
      <c r="AO48" s="5">
        <f t="shared" ref="AO48" si="120">AM48*AN48/10000</f>
        <v>0.19897052422892211</v>
      </c>
      <c r="AP48" s="6">
        <f t="shared" si="21"/>
        <v>0.20578142736242044</v>
      </c>
      <c r="AQ48" s="225">
        <f t="shared" ref="AQ48" si="121">AL48*0.8+AP48*0.2</f>
        <v>0.73834504049256444</v>
      </c>
      <c r="AR48" s="5">
        <f>'a20 (2)'!H47</f>
        <v>5.6</v>
      </c>
      <c r="AS48" s="5">
        <f t="shared" si="23"/>
        <v>0.81626506024096379</v>
      </c>
      <c r="AT48" s="5">
        <f>'a19'!V49</f>
        <v>26.166876003070271</v>
      </c>
      <c r="AU48" s="5">
        <f>'a23'!H46</f>
        <v>41.383422837148522</v>
      </c>
      <c r="AV48" s="5">
        <f t="shared" ref="AV48" si="122">AT48*AU48/10000</f>
        <v>0.10828748939622919</v>
      </c>
      <c r="AW48" s="6">
        <f t="shared" si="25"/>
        <v>9.0006521751733112E-2</v>
      </c>
      <c r="AX48" s="225">
        <f t="shared" ref="AX48" si="123">AS48*0.8+AW48*0.2</f>
        <v>0.67101335254311767</v>
      </c>
      <c r="AY48" s="5">
        <f>'a20 (2)'!I47</f>
        <v>4.9000000000000004</v>
      </c>
      <c r="AZ48" s="5">
        <f t="shared" si="27"/>
        <v>0.85140562248995999</v>
      </c>
      <c r="BA48" s="5">
        <f>'a19'!Y49</f>
        <v>41.808999081726355</v>
      </c>
      <c r="BB48" s="5">
        <f>'a23'!I46</f>
        <v>43.398073607604431</v>
      </c>
      <c r="BC48" s="5">
        <f t="shared" ref="BC48" si="124">BA48*BB48/10000</f>
        <v>0.18144300196090266</v>
      </c>
      <c r="BD48" s="6">
        <f t="shared" si="29"/>
        <v>0.18340406383557042</v>
      </c>
      <c r="BE48" s="225">
        <f t="shared" ref="BE48" si="125">AZ48*0.8+BD48*0.2</f>
        <v>0.71780531075908216</v>
      </c>
      <c r="BF48" s="5">
        <f>'a20 (2)'!J47</f>
        <v>4.7</v>
      </c>
      <c r="BG48" s="5">
        <f t="shared" si="31"/>
        <v>0.86144578313253017</v>
      </c>
      <c r="BH48" s="5">
        <f>'a19'!AB49</f>
        <v>46.368843069874004</v>
      </c>
      <c r="BI48" s="5">
        <f>'a23'!J46</f>
        <v>43.455239255029021</v>
      </c>
      <c r="BJ48" s="5">
        <f t="shared" ref="BJ48" si="126">BH48*BI48/10000</f>
        <v>0.20149691695802691</v>
      </c>
      <c r="BK48" s="6">
        <f t="shared" si="33"/>
        <v>0.2090068694783275</v>
      </c>
      <c r="BL48" s="225">
        <f t="shared" ref="BL48" si="127">BG48*0.8+BK48*0.2</f>
        <v>0.73095800040168968</v>
      </c>
      <c r="BM48" s="5">
        <f>'a20 (2)'!K47</f>
        <v>5.9</v>
      </c>
      <c r="BN48" s="5">
        <f t="shared" si="35"/>
        <v>0.80120481927710852</v>
      </c>
      <c r="BO48" s="5">
        <f>'a19'!AE49</f>
        <v>30.06158709396119</v>
      </c>
      <c r="BP48" s="5">
        <f>'a23'!K46</f>
        <v>40.889410054846834</v>
      </c>
      <c r="BQ48" s="5">
        <f t="shared" ref="BQ48" si="128">BO48*BP48/10000</f>
        <v>0.12292005615844705</v>
      </c>
      <c r="BR48" s="6">
        <f t="shared" si="37"/>
        <v>0.10868789957354266</v>
      </c>
      <c r="BS48" s="225">
        <f t="shared" si="88"/>
        <v>0.66270143533639536</v>
      </c>
      <c r="BT48" s="5">
        <f>'a20 (2)'!L47</f>
        <v>5.2</v>
      </c>
      <c r="BU48" s="5">
        <f t="shared" si="39"/>
        <v>0.83634538152610449</v>
      </c>
      <c r="BV48" s="5">
        <f>'a19'!AH49</f>
        <v>28.923455206328839</v>
      </c>
      <c r="BW48" s="5">
        <f>'a23'!L46</f>
        <v>43.048810610050126</v>
      </c>
      <c r="BX48" s="5">
        <f t="shared" ref="BX48" si="129">BV48*BW48/10000</f>
        <v>0.12451203453655185</v>
      </c>
      <c r="BY48" s="6">
        <f t="shared" si="41"/>
        <v>0.11072037617514061</v>
      </c>
      <c r="BZ48" s="225">
        <f t="shared" ref="BZ48" si="130">BU48*0.8+BY48*0.2</f>
        <v>0.69122038045591183</v>
      </c>
    </row>
    <row r="50" spans="1:78" x14ac:dyDescent="0.2">
      <c r="B50" s="1" t="s">
        <v>156</v>
      </c>
    </row>
    <row r="51" spans="1:78" x14ac:dyDescent="0.2">
      <c r="A51" s="1" t="s">
        <v>157</v>
      </c>
      <c r="B51" s="5">
        <f>(POWER(B25/B6, 1/19)-1)*100</f>
        <v>-0.58368796359246078</v>
      </c>
      <c r="C51" s="5">
        <f t="shared" ref="C51:BN51" si="131">(POWER(C25/C6, 1/19)-1)*100</f>
        <v>0.28769625039186675</v>
      </c>
      <c r="D51" s="5">
        <f t="shared" si="131"/>
        <v>-2.1005951631027919</v>
      </c>
      <c r="E51" s="5">
        <f t="shared" si="131"/>
        <v>0.25708089125777711</v>
      </c>
      <c r="F51" s="5">
        <f t="shared" si="131"/>
        <v>-1.8489145006120533</v>
      </c>
      <c r="G51" s="5">
        <f t="shared" si="131"/>
        <v>-2.2107295013656714</v>
      </c>
      <c r="H51" s="5">
        <f t="shared" si="131"/>
        <v>9.1962417749225089E-2</v>
      </c>
      <c r="I51" s="5">
        <f t="shared" si="131"/>
        <v>1.0939030513798187</v>
      </c>
      <c r="J51" s="5">
        <f t="shared" si="131"/>
        <v>-2.4090724821899223</v>
      </c>
      <c r="K51" s="5">
        <f t="shared" si="131"/>
        <v>-2.1264633623881313</v>
      </c>
      <c r="L51" s="5">
        <f t="shared" si="131"/>
        <v>0.89423858590353955</v>
      </c>
      <c r="M51" s="5">
        <f t="shared" si="131"/>
        <v>-1.2512404323861803</v>
      </c>
      <c r="N51" s="5">
        <f t="shared" si="131"/>
        <v>-1.3721197566351373</v>
      </c>
      <c r="O51" s="5">
        <f t="shared" si="131"/>
        <v>-2.1281137695183916</v>
      </c>
      <c r="P51" s="5">
        <f t="shared" si="131"/>
        <v>0.31683731420366623</v>
      </c>
      <c r="Q51" s="5">
        <f t="shared" si="131"/>
        <v>-0.36033402091012467</v>
      </c>
      <c r="R51" s="5">
        <f t="shared" si="131"/>
        <v>-0.91857396521641821</v>
      </c>
      <c r="S51" s="5">
        <f t="shared" si="131"/>
        <v>0.306302706096373</v>
      </c>
      <c r="T51" s="5">
        <f t="shared" si="131"/>
        <v>-0.61508487603301187</v>
      </c>
      <c r="U51" s="5">
        <f t="shared" si="131"/>
        <v>-0.66472334566065605</v>
      </c>
      <c r="V51" s="5">
        <f t="shared" si="131"/>
        <v>-0.42902149500618769</v>
      </c>
      <c r="W51" s="5">
        <f t="shared" si="131"/>
        <v>-0.49514210720362772</v>
      </c>
      <c r="X51" s="5">
        <f t="shared" si="131"/>
        <v>0.38570976522342981</v>
      </c>
      <c r="Y51" s="5">
        <f t="shared" si="131"/>
        <v>-1.1905416056827045</v>
      </c>
      <c r="Z51" s="5">
        <f t="shared" si="131"/>
        <v>0.97541817807251796</v>
      </c>
      <c r="AA51" s="5">
        <f t="shared" si="131"/>
        <v>-0.22673618684951879</v>
      </c>
      <c r="AB51" s="5">
        <f t="shared" si="131"/>
        <v>-0.25463455225085418</v>
      </c>
      <c r="AC51" s="5">
        <f t="shared" si="131"/>
        <v>0.29780817572808704</v>
      </c>
      <c r="AD51" s="5">
        <f t="shared" si="131"/>
        <v>-0.77811481216791822</v>
      </c>
      <c r="AE51" s="5">
        <f t="shared" si="131"/>
        <v>0.76564541955821408</v>
      </c>
      <c r="AF51" s="5">
        <f t="shared" si="131"/>
        <v>-1.3557157006862663</v>
      </c>
      <c r="AG51" s="5">
        <f t="shared" si="131"/>
        <v>0.57307278856619792</v>
      </c>
      <c r="AH51" s="5">
        <f t="shared" si="131"/>
        <v>-0.79041214989100661</v>
      </c>
      <c r="AI51" s="5">
        <f t="shared" si="131"/>
        <v>-0.86419685304899296</v>
      </c>
      <c r="AJ51" s="5">
        <f t="shared" si="131"/>
        <v>0.45550465887640446</v>
      </c>
      <c r="AK51" s="5">
        <f t="shared" si="131"/>
        <v>-1.1059915648489405</v>
      </c>
      <c r="AL51" s="5">
        <f t="shared" si="131"/>
        <v>0.85716201081098564</v>
      </c>
      <c r="AM51" s="5">
        <f t="shared" si="131"/>
        <v>-1.7945357133742124</v>
      </c>
      <c r="AN51" s="5">
        <f t="shared" si="131"/>
        <v>0.96867995930949302</v>
      </c>
      <c r="AO51" s="5">
        <f t="shared" si="131"/>
        <v>-0.84323906188282782</v>
      </c>
      <c r="AP51" s="5">
        <f t="shared" si="131"/>
        <v>-0.99007938189867861</v>
      </c>
      <c r="AQ51" s="5">
        <f t="shared" si="131"/>
        <v>0.66954301450936615</v>
      </c>
      <c r="AR51" s="5">
        <f t="shared" si="131"/>
        <v>-0.76862806272746109</v>
      </c>
      <c r="AS51" s="5">
        <f t="shared" si="131"/>
        <v>0.3020554141671683</v>
      </c>
      <c r="AT51" s="5">
        <f t="shared" si="131"/>
        <v>-3.0869846348420715</v>
      </c>
      <c r="AU51" s="5">
        <f t="shared" si="131"/>
        <v>0.67339968881363621</v>
      </c>
      <c r="AV51" s="5">
        <f t="shared" si="131"/>
        <v>-2.4343726909532015</v>
      </c>
      <c r="AW51" s="5">
        <f t="shared" si="131"/>
        <v>-3.2187418507661603</v>
      </c>
      <c r="AX51" s="5">
        <f t="shared" si="131"/>
        <v>0.13829540555592157</v>
      </c>
      <c r="AY51" s="5">
        <f t="shared" si="131"/>
        <v>-0.95499779493748438</v>
      </c>
      <c r="AZ51" s="5">
        <f t="shared" si="131"/>
        <v>0.32232750027847423</v>
      </c>
      <c r="BA51" s="5">
        <f t="shared" si="131"/>
        <v>-0.99987087826743926</v>
      </c>
      <c r="BB51" s="5">
        <f t="shared" si="131"/>
        <v>0.81665124859964244</v>
      </c>
      <c r="BC51" s="5">
        <f t="shared" si="131"/>
        <v>-0.19138508767956308</v>
      </c>
      <c r="BD51" s="5">
        <f t="shared" si="131"/>
        <v>-0.22721097908893206</v>
      </c>
      <c r="BE51" s="5">
        <f t="shared" si="131"/>
        <v>0.28225828277057552</v>
      </c>
      <c r="BF51" s="5">
        <f t="shared" si="131"/>
        <v>0.66092793642977821</v>
      </c>
      <c r="BG51" s="5">
        <f t="shared" si="131"/>
        <v>-0.18495303583500045</v>
      </c>
      <c r="BH51" s="5">
        <f t="shared" si="131"/>
        <v>-0.86849804869202352</v>
      </c>
      <c r="BI51" s="5">
        <f t="shared" si="131"/>
        <v>1.1527957047366089</v>
      </c>
      <c r="BJ51" s="5">
        <f t="shared" si="131"/>
        <v>0.27428564784355292</v>
      </c>
      <c r="BK51" s="5">
        <f t="shared" si="131"/>
        <v>0.32966035371704283</v>
      </c>
      <c r="BL51" s="5">
        <f t="shared" si="131"/>
        <v>-0.15140617267781487</v>
      </c>
      <c r="BM51" s="5">
        <f t="shared" si="131"/>
        <v>1.3162790408606018</v>
      </c>
      <c r="BN51" s="5">
        <f t="shared" si="131"/>
        <v>-0.33209528863371585</v>
      </c>
      <c r="BO51" s="5">
        <f t="shared" ref="BO51:BY51" si="132">(POWER(BO25/BO6, 1/19)-1)*100</f>
        <v>-5.1107648233150726E-2</v>
      </c>
      <c r="BP51" s="5">
        <f t="shared" si="132"/>
        <v>0.86311853342653233</v>
      </c>
      <c r="BQ51" s="5">
        <f t="shared" si="132"/>
        <v>0.81156976560949889</v>
      </c>
      <c r="BR51" s="5">
        <f t="shared" si="132"/>
        <v>1.0870274637726496</v>
      </c>
      <c r="BS51" s="5">
        <f t="shared" si="132"/>
        <v>-0.27651958733295734</v>
      </c>
      <c r="BT51" s="5">
        <f t="shared" si="132"/>
        <v>0.30128671590308187</v>
      </c>
      <c r="BU51" s="5">
        <f t="shared" si="132"/>
        <v>-0.14158139417506099</v>
      </c>
      <c r="BV51" s="5">
        <f t="shared" si="132"/>
        <v>-2.1897046015137644</v>
      </c>
      <c r="BW51" s="5">
        <f t="shared" si="132"/>
        <v>1.0926796517454429</v>
      </c>
      <c r="BX51" s="5">
        <f t="shared" si="132"/>
        <v>-1.1209514063823867</v>
      </c>
      <c r="BY51" s="5">
        <f t="shared" si="132"/>
        <v>-1.4186444188329816</v>
      </c>
      <c r="BZ51" s="5">
        <f t="shared" ref="BZ51" si="133">(POWER(BZ25/BZ6, 1/19)-1)*100</f>
        <v>-0.21509869424641836</v>
      </c>
    </row>
    <row r="52" spans="1:78" x14ac:dyDescent="0.2">
      <c r="A52" s="5" t="s">
        <v>158</v>
      </c>
      <c r="B52" s="5">
        <f>(POWER(B33/B25, 1/8)-1)*100</f>
        <v>-0.95011980135226715</v>
      </c>
      <c r="C52" s="5">
        <f t="shared" ref="C52:BN52" si="134">(POWER(C33/C25, 1/8)-1)*100</f>
        <v>0.40910074653173201</v>
      </c>
      <c r="D52" s="5">
        <f t="shared" si="134"/>
        <v>-0.72949046017091179</v>
      </c>
      <c r="E52" s="5">
        <f t="shared" si="134"/>
        <v>4.9011812609145444E-2</v>
      </c>
      <c r="F52" s="5">
        <f t="shared" si="134"/>
        <v>-0.68083618405911928</v>
      </c>
      <c r="G52" s="5">
        <f t="shared" si="134"/>
        <v>-0.85166991144007831</v>
      </c>
      <c r="H52" s="5">
        <f t="shared" si="134"/>
        <v>0.33470581404744237</v>
      </c>
      <c r="I52" s="5">
        <f t="shared" si="134"/>
        <v>-2.7324573408605057</v>
      </c>
      <c r="J52" s="5">
        <f t="shared" si="134"/>
        <v>6.2761963623418238</v>
      </c>
      <c r="K52" s="5">
        <f t="shared" si="134"/>
        <v>2.2724010908599324</v>
      </c>
      <c r="L52" s="5">
        <f t="shared" si="134"/>
        <v>0.17609480589491078</v>
      </c>
      <c r="M52" s="5">
        <f t="shared" si="134"/>
        <v>2.4524974770449459</v>
      </c>
      <c r="N52" s="5">
        <f t="shared" si="134"/>
        <v>2.7001054185348483</v>
      </c>
      <c r="O52" s="5">
        <f t="shared" si="134"/>
        <v>5.3167198897211776</v>
      </c>
      <c r="P52" s="5">
        <f t="shared" si="134"/>
        <v>-0.85870279816938622</v>
      </c>
      <c r="Q52" s="5">
        <f t="shared" si="134"/>
        <v>0.97992323732705167</v>
      </c>
      <c r="R52" s="5">
        <f t="shared" si="134"/>
        <v>-1.2092928851693108</v>
      </c>
      <c r="S52" s="5">
        <f t="shared" si="134"/>
        <v>1.0954571963958326</v>
      </c>
      <c r="T52" s="5">
        <f t="shared" si="134"/>
        <v>-0.1270829747095803</v>
      </c>
      <c r="U52" s="5">
        <f t="shared" si="134"/>
        <v>-0.1380930847211137</v>
      </c>
      <c r="V52" s="5">
        <f t="shared" si="134"/>
        <v>0.74094463189471327</v>
      </c>
      <c r="W52" s="5">
        <f t="shared" si="134"/>
        <v>-1.7521144663418031</v>
      </c>
      <c r="X52" s="5">
        <f t="shared" si="134"/>
        <v>1.1298453219056759</v>
      </c>
      <c r="Y52" s="5">
        <f t="shared" si="134"/>
        <v>-0.31552223331788865</v>
      </c>
      <c r="Z52" s="5">
        <f t="shared" si="134"/>
        <v>-0.1304672319837108</v>
      </c>
      <c r="AA52" s="5">
        <f t="shared" si="134"/>
        <v>-0.44557781217750003</v>
      </c>
      <c r="AB52" s="5">
        <f t="shared" si="134"/>
        <v>-0.50281862562098212</v>
      </c>
      <c r="AC52" s="5">
        <f t="shared" si="134"/>
        <v>0.92809046273343299</v>
      </c>
      <c r="AD52" s="5">
        <f t="shared" si="134"/>
        <v>-1.7257118756282885</v>
      </c>
      <c r="AE52" s="5">
        <f t="shared" si="134"/>
        <v>1.3086201128399866</v>
      </c>
      <c r="AF52" s="5">
        <f t="shared" si="134"/>
        <v>-0.43641923723307663</v>
      </c>
      <c r="AG52" s="5">
        <f t="shared" si="134"/>
        <v>0.37008677779091226</v>
      </c>
      <c r="AH52" s="5">
        <f t="shared" si="134"/>
        <v>-6.7947589334904634E-2</v>
      </c>
      <c r="AI52" s="5">
        <f t="shared" si="134"/>
        <v>-7.487728315426212E-2</v>
      </c>
      <c r="AJ52" s="5">
        <f t="shared" si="134"/>
        <v>1.087862594362643</v>
      </c>
      <c r="AK52" s="5">
        <f t="shared" si="134"/>
        <v>-1.717408526229669</v>
      </c>
      <c r="AL52" s="5">
        <f t="shared" si="134"/>
        <v>0.99392000569324956</v>
      </c>
      <c r="AM52" s="5">
        <f t="shared" si="134"/>
        <v>-0.63027244211599776</v>
      </c>
      <c r="AN52" s="5">
        <f t="shared" si="134"/>
        <v>0.30374477063570549</v>
      </c>
      <c r="AO52" s="5">
        <f t="shared" si="134"/>
        <v>-0.32844209106397404</v>
      </c>
      <c r="AP52" s="5">
        <f t="shared" si="134"/>
        <v>-0.39243063436946723</v>
      </c>
      <c r="AQ52" s="5">
        <f t="shared" si="134"/>
        <v>0.88038041630666974</v>
      </c>
      <c r="AR52" s="5">
        <f t="shared" si="134"/>
        <v>1.8494375440192945</v>
      </c>
      <c r="AS52" s="5">
        <f t="shared" si="134"/>
        <v>-0.7137410240126485</v>
      </c>
      <c r="AT52" s="5">
        <f t="shared" si="134"/>
        <v>0.52048431703739517</v>
      </c>
      <c r="AU52" s="5">
        <f t="shared" si="134"/>
        <v>-0.15841747417096874</v>
      </c>
      <c r="AV52" s="5">
        <f t="shared" si="134"/>
        <v>0.36124230475793606</v>
      </c>
      <c r="AW52" s="5">
        <f t="shared" si="134"/>
        <v>0.51851204537940454</v>
      </c>
      <c r="AX52" s="5">
        <f t="shared" si="134"/>
        <v>-0.67203557140770309</v>
      </c>
      <c r="AY52" s="5">
        <f t="shared" si="134"/>
        <v>-1.8676257598055135</v>
      </c>
      <c r="AZ52" s="5">
        <f t="shared" si="134"/>
        <v>0.50979047763528573</v>
      </c>
      <c r="BA52" s="5">
        <f t="shared" si="134"/>
        <v>-1.4409659226645055</v>
      </c>
      <c r="BB52" s="5">
        <f t="shared" si="134"/>
        <v>-0.81604257903041821</v>
      </c>
      <c r="BC52" s="5">
        <f t="shared" si="134"/>
        <v>-2.2452496062166705</v>
      </c>
      <c r="BD52" s="5">
        <f t="shared" si="134"/>
        <v>-2.7193579669745449</v>
      </c>
      <c r="BE52" s="5">
        <f t="shared" si="134"/>
        <v>0.30832118540218278</v>
      </c>
      <c r="BF52" s="5">
        <f t="shared" si="134"/>
        <v>-2.3977365551955288</v>
      </c>
      <c r="BG52" s="5">
        <f t="shared" si="134"/>
        <v>0.65598094337024904</v>
      </c>
      <c r="BH52" s="5">
        <f t="shared" si="134"/>
        <v>-1.8742773215921771</v>
      </c>
      <c r="BI52" s="5">
        <f t="shared" si="134"/>
        <v>-0.92047807637845036</v>
      </c>
      <c r="BJ52" s="5">
        <f t="shared" si="134"/>
        <v>-2.777503086134836</v>
      </c>
      <c r="BK52" s="5">
        <f t="shared" si="134"/>
        <v>-3.3908658601587982</v>
      </c>
      <c r="BL52" s="5">
        <f t="shared" si="134"/>
        <v>0.41320986987609665</v>
      </c>
      <c r="BM52" s="5">
        <f t="shared" si="134"/>
        <v>-3.3722873727616287</v>
      </c>
      <c r="BN52" s="5">
        <f t="shared" si="134"/>
        <v>0.86314877392961176</v>
      </c>
      <c r="BO52" s="5">
        <f t="shared" ref="BO52:BY52" si="135">(POWER(BO33/BO25, 1/8)-1)*100</f>
        <v>-4.042424140219369</v>
      </c>
      <c r="BP52" s="5">
        <f t="shared" si="135"/>
        <v>-1.0590421677925677</v>
      </c>
      <c r="BQ52" s="5">
        <f t="shared" si="135"/>
        <v>-5.0586553317659817</v>
      </c>
      <c r="BR52" s="5">
        <f t="shared" si="135"/>
        <v>-7.0597608553963358</v>
      </c>
      <c r="BS52" s="5">
        <f t="shared" si="135"/>
        <v>0.58974824491102584</v>
      </c>
      <c r="BT52" s="5">
        <f t="shared" si="135"/>
        <v>-4.9420175045859267</v>
      </c>
      <c r="BU52" s="5">
        <f t="shared" si="135"/>
        <v>1.9132454620586437</v>
      </c>
      <c r="BV52" s="5">
        <f t="shared" si="135"/>
        <v>0.50184438629556904</v>
      </c>
      <c r="BW52" s="5">
        <f t="shared" si="135"/>
        <v>0.5456110654441515</v>
      </c>
      <c r="BX52" s="5">
        <f t="shared" si="135"/>
        <v>1.0501935702426746</v>
      </c>
      <c r="BY52" s="5">
        <f t="shared" si="135"/>
        <v>1.356648201854127</v>
      </c>
      <c r="BZ52" s="5">
        <f t="shared" ref="BZ52" si="136">(POWER(BZ33/BZ25, 1/8)-1)*100</f>
        <v>1.8854440338061496</v>
      </c>
    </row>
    <row r="53" spans="1:78" x14ac:dyDescent="0.2">
      <c r="A53" s="5" t="s">
        <v>159</v>
      </c>
      <c r="B53" s="5">
        <f>(POWER(B44/B33, 1/11)-1)*100</f>
        <v>-0.90572301634990193</v>
      </c>
      <c r="C53" s="5">
        <f t="shared" ref="C53:BN53" si="137">(POWER(C44/C33, 1/11)-1)*100</f>
        <v>0.34455162227360336</v>
      </c>
      <c r="D53" s="5">
        <f t="shared" si="137"/>
        <v>-1.2012688033585461</v>
      </c>
      <c r="E53" s="5">
        <f t="shared" si="137"/>
        <v>0.29458858147339839</v>
      </c>
      <c r="F53" s="5">
        <f t="shared" si="137"/>
        <v>-0.91021902261264609</v>
      </c>
      <c r="G53" s="5">
        <f t="shared" si="137"/>
        <v>-1.1619222558644893</v>
      </c>
      <c r="H53" s="5">
        <f t="shared" si="137"/>
        <v>0.26606629182583941</v>
      </c>
      <c r="I53" s="5">
        <f t="shared" si="137"/>
        <v>-0.78172923818820017</v>
      </c>
      <c r="J53" s="5">
        <f t="shared" si="137"/>
        <v>1.1050929732150161</v>
      </c>
      <c r="K53" s="5">
        <f t="shared" si="137"/>
        <v>-0.49022258650163186</v>
      </c>
      <c r="L53" s="5">
        <f t="shared" si="137"/>
        <v>-0.58465248410010107</v>
      </c>
      <c r="M53" s="5">
        <f t="shared" si="137"/>
        <v>-1.0720089720721249</v>
      </c>
      <c r="N53" s="5">
        <f t="shared" si="137"/>
        <v>-1.173753589400639</v>
      </c>
      <c r="O53" s="5">
        <f t="shared" si="137"/>
        <v>0.60592187312469292</v>
      </c>
      <c r="P53" s="5">
        <f t="shared" si="137"/>
        <v>-1.9684515781286493</v>
      </c>
      <c r="Q53" s="5">
        <f t="shared" si="137"/>
        <v>1.7202959117490702</v>
      </c>
      <c r="R53" s="5">
        <f t="shared" si="137"/>
        <v>0.56521656187000779</v>
      </c>
      <c r="S53" s="5">
        <f t="shared" si="137"/>
        <v>-0.64065659133897279</v>
      </c>
      <c r="T53" s="5">
        <f t="shared" si="137"/>
        <v>-7.9061126627932854E-2</v>
      </c>
      <c r="U53" s="5">
        <f t="shared" si="137"/>
        <v>-8.5983186650551158E-2</v>
      </c>
      <c r="V53" s="5">
        <f t="shared" si="137"/>
        <v>1.3746835009931679</v>
      </c>
      <c r="W53" s="5">
        <f t="shared" si="137"/>
        <v>-0.47124739171483521</v>
      </c>
      <c r="X53" s="5">
        <f t="shared" si="137"/>
        <v>0.25715249206474944</v>
      </c>
      <c r="Y53" s="5">
        <f t="shared" si="137"/>
        <v>-0.51038006801342739</v>
      </c>
      <c r="Z53" s="5">
        <f t="shared" si="137"/>
        <v>2.7050412039697491E-2</v>
      </c>
      <c r="AA53" s="5">
        <f t="shared" si="137"/>
        <v>-0.48346771588509974</v>
      </c>
      <c r="AB53" s="5">
        <f t="shared" si="137"/>
        <v>-0.54877750719535268</v>
      </c>
      <c r="AC53" s="5">
        <f t="shared" si="137"/>
        <v>0.16708115981216576</v>
      </c>
      <c r="AD53" s="5">
        <f t="shared" si="137"/>
        <v>-0.53663558810497225</v>
      </c>
      <c r="AE53" s="5">
        <f t="shared" si="137"/>
        <v>0.33957460032532083</v>
      </c>
      <c r="AF53" s="5">
        <f t="shared" si="137"/>
        <v>-2.5399316601260047E-2</v>
      </c>
      <c r="AG53" s="5">
        <f t="shared" si="137"/>
        <v>-9.6393533536542897E-2</v>
      </c>
      <c r="AH53" s="5">
        <f t="shared" si="137"/>
        <v>-0.1217683668390368</v>
      </c>
      <c r="AI53" s="5">
        <f t="shared" si="137"/>
        <v>-0.13431304625741713</v>
      </c>
      <c r="AJ53" s="5">
        <f t="shared" si="137"/>
        <v>0.26925390815841777</v>
      </c>
      <c r="AK53" s="5">
        <f t="shared" si="137"/>
        <v>-3.3273784133679318</v>
      </c>
      <c r="AL53" s="5">
        <f t="shared" si="137"/>
        <v>1.3509427649799566</v>
      </c>
      <c r="AM53" s="5">
        <f t="shared" si="137"/>
        <v>-1.0282240261201503</v>
      </c>
      <c r="AN53" s="5">
        <f t="shared" si="137"/>
        <v>2.5661958294542764E-2</v>
      </c>
      <c r="AO53" s="5">
        <f t="shared" si="137"/>
        <v>-1.0028259302463649</v>
      </c>
      <c r="AP53" s="5">
        <f t="shared" si="137"/>
        <v>-1.2143121390609357</v>
      </c>
      <c r="AQ53" s="5">
        <f t="shared" si="137"/>
        <v>1.1743752350420245</v>
      </c>
      <c r="AR53" s="5">
        <f t="shared" si="137"/>
        <v>-1.6438082623121075</v>
      </c>
      <c r="AS53" s="5">
        <f t="shared" si="137"/>
        <v>0.63477260792423884</v>
      </c>
      <c r="AT53" s="5">
        <f t="shared" si="137"/>
        <v>-1.2096251329214436</v>
      </c>
      <c r="AU53" s="5">
        <f t="shared" si="137"/>
        <v>0.46711064418738513</v>
      </c>
      <c r="AV53" s="5">
        <f t="shared" si="137"/>
        <v>-0.74816477648470547</v>
      </c>
      <c r="AW53" s="5">
        <f t="shared" si="137"/>
        <v>-1.0842857223144486</v>
      </c>
      <c r="AX53" s="5">
        <f t="shared" si="137"/>
        <v>0.57823390881723835</v>
      </c>
      <c r="AY53" s="5">
        <f t="shared" si="137"/>
        <v>1.9190153988609238</v>
      </c>
      <c r="AZ53" s="5">
        <f t="shared" si="137"/>
        <v>-0.53161317499705874</v>
      </c>
      <c r="BA53" s="5">
        <f t="shared" si="137"/>
        <v>-0.71556953738524109</v>
      </c>
      <c r="BB53" s="5">
        <f t="shared" si="137"/>
        <v>0.37464896030974248</v>
      </c>
      <c r="BC53" s="5">
        <f t="shared" si="137"/>
        <v>-0.34360145090760463</v>
      </c>
      <c r="BD53" s="5">
        <f t="shared" si="137"/>
        <v>-0.42741486963349118</v>
      </c>
      <c r="BE53" s="5">
        <f t="shared" si="137"/>
        <v>-0.52593739263319117</v>
      </c>
      <c r="BF53" s="5">
        <f t="shared" si="137"/>
        <v>2.4817829750791942</v>
      </c>
      <c r="BG53" s="5">
        <f t="shared" si="137"/>
        <v>-0.69270659577622684</v>
      </c>
      <c r="BH53" s="5">
        <f t="shared" si="137"/>
        <v>0.89403916874313261</v>
      </c>
      <c r="BI53" s="5">
        <f t="shared" si="137"/>
        <v>-3.3622218807982662E-3</v>
      </c>
      <c r="BJ53" s="5">
        <f t="shared" si="137"/>
        <v>0.89064688728177632</v>
      </c>
      <c r="BK53" s="5">
        <f t="shared" si="137"/>
        <v>1.1077007862803079</v>
      </c>
      <c r="BL53" s="5">
        <f t="shared" si="137"/>
        <v>-0.59416420217598409</v>
      </c>
      <c r="BM53" s="5">
        <f t="shared" si="137"/>
        <v>5.5726464880573534</v>
      </c>
      <c r="BN53" s="5">
        <f t="shared" si="137"/>
        <v>-1.697424758790067</v>
      </c>
      <c r="BO53" s="5">
        <f t="shared" ref="BO53:BY53" si="138">(POWER(BO44/BO33, 1/11)-1)*100</f>
        <v>0.96433849559767193</v>
      </c>
      <c r="BP53" s="5">
        <f t="shared" si="138"/>
        <v>0.25924675729109836</v>
      </c>
      <c r="BQ53" s="5">
        <f t="shared" si="138"/>
        <v>1.2260852691678981</v>
      </c>
      <c r="BR53" s="5">
        <f t="shared" si="138"/>
        <v>1.8383987245264022</v>
      </c>
      <c r="BS53" s="5">
        <f t="shared" si="138"/>
        <v>-1.5970878716706993</v>
      </c>
      <c r="BT53" s="5">
        <f t="shared" si="138"/>
        <v>0</v>
      </c>
      <c r="BU53" s="5">
        <f t="shared" si="138"/>
        <v>0</v>
      </c>
      <c r="BV53" s="5">
        <f t="shared" si="138"/>
        <v>-2.4073292396599277</v>
      </c>
      <c r="BW53" s="5">
        <f t="shared" si="138"/>
        <v>0.20619625904896299</v>
      </c>
      <c r="BX53" s="5">
        <f t="shared" si="138"/>
        <v>-2.2060968034461337</v>
      </c>
      <c r="BY53" s="5">
        <f t="shared" si="138"/>
        <v>-2.9097540954684309</v>
      </c>
      <c r="BZ53" s="5">
        <f t="shared" ref="BZ53" si="139">(POWER(BZ44/BZ33, 1/11)-1)*100</f>
        <v>-0.12377546166781883</v>
      </c>
    </row>
    <row r="54" spans="1:78" x14ac:dyDescent="0.2">
      <c r="A54" s="5" t="s">
        <v>160</v>
      </c>
      <c r="B54" s="5">
        <f>(POWER(B48/B44, 1/4)-1)*100</f>
        <v>-1.3425863513250591</v>
      </c>
      <c r="C54" s="5">
        <f t="shared" ref="C54:BN54" si="140">(POWER(C48/C44, 1/4)-1)*100</f>
        <v>0.46091250293724961</v>
      </c>
      <c r="D54" s="5">
        <f t="shared" si="140"/>
        <v>-1.4558819069956486</v>
      </c>
      <c r="E54" s="5">
        <f t="shared" si="140"/>
        <v>-0.11678895664747335</v>
      </c>
      <c r="F54" s="5">
        <f t="shared" si="140"/>
        <v>-1.5709705543539343</v>
      </c>
      <c r="G54" s="5">
        <f t="shared" si="140"/>
        <v>-2.0515474376358478</v>
      </c>
      <c r="H54" s="5">
        <f t="shared" si="140"/>
        <v>0.34517400166833578</v>
      </c>
      <c r="I54" s="5">
        <f t="shared" si="140"/>
        <v>-5.0884991576988448</v>
      </c>
      <c r="J54" s="5">
        <f t="shared" si="140"/>
        <v>5.4844671280266599</v>
      </c>
      <c r="K54" s="5">
        <f t="shared" si="140"/>
        <v>1.8804207830927622</v>
      </c>
      <c r="L54" s="5">
        <f t="shared" si="140"/>
        <v>1.1322887558015582</v>
      </c>
      <c r="M54" s="5">
        <f t="shared" si="140"/>
        <v>3.0340013319830383</v>
      </c>
      <c r="N54" s="5">
        <f t="shared" si="140"/>
        <v>3.3282784694034229</v>
      </c>
      <c r="O54" s="5">
        <f t="shared" si="140"/>
        <v>5.0715608505649268</v>
      </c>
      <c r="P54" s="5">
        <f t="shared" si="140"/>
        <v>-5.4258390996824168</v>
      </c>
      <c r="Q54" s="5">
        <f t="shared" si="140"/>
        <v>3.3292436451564766</v>
      </c>
      <c r="R54" s="5">
        <f t="shared" si="140"/>
        <v>-0.53239776479322432</v>
      </c>
      <c r="S54" s="5">
        <f t="shared" si="140"/>
        <v>1.2992178296514112</v>
      </c>
      <c r="T54" s="5">
        <f t="shared" si="140"/>
        <v>0.75990305817332793</v>
      </c>
      <c r="U54" s="5">
        <f t="shared" si="140"/>
        <v>0.82596138555248722</v>
      </c>
      <c r="V54" s="5">
        <f t="shared" si="140"/>
        <v>2.9039457942583446</v>
      </c>
      <c r="W54" s="5">
        <f t="shared" si="140"/>
        <v>-3.8875434346098303</v>
      </c>
      <c r="X54" s="5">
        <f t="shared" si="140"/>
        <v>1.8623666851519616</v>
      </c>
      <c r="Y54" s="5">
        <f t="shared" si="140"/>
        <v>-2.2262281826800678</v>
      </c>
      <c r="Z54" s="5">
        <f t="shared" si="140"/>
        <v>0.18112225171853513</v>
      </c>
      <c r="AA54" s="5">
        <f t="shared" si="140"/>
        <v>-2.0491381255744012</v>
      </c>
      <c r="AB54" s="5">
        <f t="shared" si="140"/>
        <v>-2.3456538415196571</v>
      </c>
      <c r="AC54" s="5">
        <f t="shared" si="140"/>
        <v>1.436511241226035</v>
      </c>
      <c r="AD54" s="5">
        <f t="shared" si="140"/>
        <v>-5.2819996561049187</v>
      </c>
      <c r="AE54" s="5">
        <f t="shared" si="140"/>
        <v>2.8077746360297695</v>
      </c>
      <c r="AF54" s="5">
        <f t="shared" si="140"/>
        <v>-0.11734832195816614</v>
      </c>
      <c r="AG54" s="5">
        <f t="shared" si="140"/>
        <v>0.2729654073193144</v>
      </c>
      <c r="AH54" s="5">
        <f t="shared" si="140"/>
        <v>0.15529676503613921</v>
      </c>
      <c r="AI54" s="5">
        <f t="shared" si="140"/>
        <v>0.17138363979742888</v>
      </c>
      <c r="AJ54" s="5">
        <f t="shared" si="140"/>
        <v>2.4384043230877728</v>
      </c>
      <c r="AK54" s="5">
        <f t="shared" si="140"/>
        <v>-3.0806295610766865</v>
      </c>
      <c r="AL54" s="5">
        <f t="shared" si="140"/>
        <v>0.88321790905223629</v>
      </c>
      <c r="AM54" s="5">
        <f t="shared" si="140"/>
        <v>-0.29444807012841689</v>
      </c>
      <c r="AN54" s="5">
        <f t="shared" si="140"/>
        <v>-0.37590598862022873</v>
      </c>
      <c r="AO54" s="5">
        <f t="shared" si="140"/>
        <v>-0.66924721081966787</v>
      </c>
      <c r="AP54" s="5">
        <f t="shared" si="140"/>
        <v>-0.82294337543431517</v>
      </c>
      <c r="AQ54" s="5">
        <f t="shared" si="140"/>
        <v>0.78419660197834862</v>
      </c>
      <c r="AR54" s="5">
        <f t="shared" si="140"/>
        <v>0.45147874566238144</v>
      </c>
      <c r="AS54" s="5">
        <f t="shared" si="140"/>
        <v>-0.15316326154374282</v>
      </c>
      <c r="AT54" s="5">
        <f t="shared" si="140"/>
        <v>-1.2339192480785077</v>
      </c>
      <c r="AU54" s="5">
        <f t="shared" si="140"/>
        <v>-0.60375708650354243</v>
      </c>
      <c r="AV54" s="5">
        <f t="shared" si="140"/>
        <v>-1.8302264596800399</v>
      </c>
      <c r="AW54" s="5">
        <f t="shared" si="140"/>
        <v>-2.7454300253699104</v>
      </c>
      <c r="AX54" s="5">
        <f t="shared" si="140"/>
        <v>-0.22732742979824083</v>
      </c>
      <c r="AY54" s="5">
        <f t="shared" si="140"/>
        <v>-1.9426725001734924</v>
      </c>
      <c r="AZ54" s="5">
        <f t="shared" si="140"/>
        <v>0.59847075823908913</v>
      </c>
      <c r="BA54" s="5">
        <f t="shared" si="140"/>
        <v>-9.7673229459727118E-2</v>
      </c>
      <c r="BB54" s="5">
        <f t="shared" si="140"/>
        <v>-0.88955597249328333</v>
      </c>
      <c r="BC54" s="5">
        <f t="shared" si="140"/>
        <v>-0.98636034390682248</v>
      </c>
      <c r="BD54" s="5">
        <f t="shared" si="140"/>
        <v>-1.2378792241170111</v>
      </c>
      <c r="BE54" s="5">
        <f t="shared" si="140"/>
        <v>0.50042623422379418</v>
      </c>
      <c r="BF54" s="5">
        <f t="shared" si="140"/>
        <v>-3.8534307561015835</v>
      </c>
      <c r="BG54" s="5">
        <f t="shared" si="140"/>
        <v>1.200695231818294</v>
      </c>
      <c r="BH54" s="5">
        <f t="shared" si="140"/>
        <v>-0.267092506835509</v>
      </c>
      <c r="BI54" s="5">
        <f t="shared" si="140"/>
        <v>1.9924884735567083E-2</v>
      </c>
      <c r="BJ54" s="5">
        <f t="shared" si="140"/>
        <v>-0.24722083997407163</v>
      </c>
      <c r="BK54" s="5">
        <f t="shared" si="140"/>
        <v>-0.3038532488891077</v>
      </c>
      <c r="BL54" s="5">
        <f t="shared" si="140"/>
        <v>1.1115555558216306</v>
      </c>
      <c r="BM54" s="5">
        <f t="shared" si="140"/>
        <v>-3.838610475238502</v>
      </c>
      <c r="BN54" s="5">
        <f t="shared" si="140"/>
        <v>1.6307951264781462</v>
      </c>
      <c r="BO54" s="5">
        <f t="shared" ref="BO54:BY54" si="141">(POWER(BO48/BO44, 1/4)-1)*100</f>
        <v>0.19592327674209375</v>
      </c>
      <c r="BP54" s="5">
        <f t="shared" si="141"/>
        <v>-5.7205335713250705E-2</v>
      </c>
      <c r="BQ54" s="5">
        <f t="shared" si="141"/>
        <v>0.138605862460639</v>
      </c>
      <c r="BR54" s="5">
        <f t="shared" si="141"/>
        <v>0.2004385161644695</v>
      </c>
      <c r="BS54" s="5">
        <f t="shared" si="141"/>
        <v>1.5822369408287962</v>
      </c>
      <c r="BT54" s="5">
        <f t="shared" si="141"/>
        <v>2.0212232691348531</v>
      </c>
      <c r="BU54" s="5">
        <f t="shared" si="141"/>
        <v>-0.59139198545681282</v>
      </c>
      <c r="BV54" s="5">
        <f t="shared" si="141"/>
        <v>-1.7012691972367988</v>
      </c>
      <c r="BW54" s="5">
        <f t="shared" si="141"/>
        <v>-0.71579091001024997</v>
      </c>
      <c r="BX54" s="5">
        <f t="shared" si="141"/>
        <v>-2.4048825769784288</v>
      </c>
      <c r="BY54" s="5">
        <f t="shared" si="141"/>
        <v>-3.3670628912001677</v>
      </c>
      <c r="BZ54" s="5">
        <f t="shared" ref="BZ54" si="142">(POWER(BZ48/BZ44, 1/4)-1)*100</f>
        <v>-0.68665678312576084</v>
      </c>
    </row>
    <row r="55" spans="1:78" x14ac:dyDescent="0.2">
      <c r="A55" s="1" t="s">
        <v>161</v>
      </c>
      <c r="B55" s="5">
        <f>(POWER(B48/B6, 1/42)-1)*100</f>
        <v>-0.81038730798164149</v>
      </c>
      <c r="C55" s="5">
        <f t="shared" ref="C55:BN55" si="143">(POWER(C48/C6, 1/42)-1)*100</f>
        <v>0.34219076005097548</v>
      </c>
      <c r="D55" s="5">
        <f t="shared" si="143"/>
        <v>-1.5440055124393393</v>
      </c>
      <c r="E55" s="5">
        <f t="shared" si="143"/>
        <v>0.19157730856316224</v>
      </c>
      <c r="F55" s="5">
        <f t="shared" si="143"/>
        <v>-1.3553861680809853</v>
      </c>
      <c r="G55" s="5">
        <f t="shared" si="143"/>
        <v>-1.6637463837116395</v>
      </c>
      <c r="H55" s="5">
        <f t="shared" si="143"/>
        <v>0.20785427837839432</v>
      </c>
      <c r="I55" s="5">
        <f t="shared" si="143"/>
        <v>-0.73574416815865851</v>
      </c>
      <c r="J55" s="5">
        <f t="shared" si="143"/>
        <v>0.85628658011140946</v>
      </c>
      <c r="K55" s="5">
        <f t="shared" si="143"/>
        <v>-0.4944096170189427</v>
      </c>
      <c r="L55" s="5">
        <f t="shared" si="143"/>
        <v>0.39067039777032075</v>
      </c>
      <c r="M55" s="5">
        <f t="shared" si="143"/>
        <v>-0.10567073126604987</v>
      </c>
      <c r="N55" s="5">
        <f t="shared" si="143"/>
        <v>-0.11487967386906162</v>
      </c>
      <c r="O55" s="5">
        <f t="shared" si="143"/>
        <v>0.6450383861851483</v>
      </c>
      <c r="P55" s="5">
        <f t="shared" si="143"/>
        <v>-1.0674092255652634</v>
      </c>
      <c r="Q55" s="5">
        <f t="shared" si="143"/>
        <v>0.78412835267662739</v>
      </c>
      <c r="R55" s="5">
        <f t="shared" si="143"/>
        <v>-0.5509120269744372</v>
      </c>
      <c r="S55" s="5">
        <f t="shared" si="143"/>
        <v>0.30093687738033115</v>
      </c>
      <c r="T55" s="5">
        <f t="shared" si="143"/>
        <v>-0.25163304704518552</v>
      </c>
      <c r="U55" s="5">
        <f t="shared" si="143"/>
        <v>-0.27185269175519222</v>
      </c>
      <c r="V55" s="5">
        <f t="shared" si="143"/>
        <v>0.57798790293008828</v>
      </c>
      <c r="W55" s="5">
        <f t="shared" si="143"/>
        <v>-1.0569628127230501</v>
      </c>
      <c r="X55" s="5">
        <f t="shared" si="143"/>
        <v>0.63314990100806767</v>
      </c>
      <c r="Y55" s="5">
        <f t="shared" si="143"/>
        <v>-0.94593279504572303</v>
      </c>
      <c r="Z55" s="5">
        <f t="shared" si="143"/>
        <v>0.43953625116883721</v>
      </c>
      <c r="AA55" s="5">
        <f t="shared" si="143"/>
        <v>-0.51055426142281313</v>
      </c>
      <c r="AB55" s="5">
        <f t="shared" si="143"/>
        <v>-0.57984827322117294</v>
      </c>
      <c r="AC55" s="5">
        <f t="shared" si="143"/>
        <v>0.49124915873481889</v>
      </c>
      <c r="AD55" s="5">
        <f t="shared" si="143"/>
        <v>-1.333729397288308</v>
      </c>
      <c r="AE55" s="5">
        <f t="shared" si="143"/>
        <v>0.94967676280444113</v>
      </c>
      <c r="AF55" s="5">
        <f t="shared" si="143"/>
        <v>-0.71606421309846624</v>
      </c>
      <c r="AG55" s="5">
        <f t="shared" si="143"/>
        <v>0.33011667730462602</v>
      </c>
      <c r="AH55" s="5">
        <f t="shared" si="143"/>
        <v>-0.38831138318149439</v>
      </c>
      <c r="AI55" s="5">
        <f t="shared" si="143"/>
        <v>-0.42490027008792453</v>
      </c>
      <c r="AJ55" s="5">
        <f t="shared" si="143"/>
        <v>0.71409119625465145</v>
      </c>
      <c r="AK55" s="5">
        <f t="shared" si="143"/>
        <v>-1.9971629827227333</v>
      </c>
      <c r="AL55" s="5">
        <f t="shared" si="143"/>
        <v>1.0148057615405381</v>
      </c>
      <c r="AM55" s="5">
        <f t="shared" si="143"/>
        <v>-1.2307564022324469</v>
      </c>
      <c r="AN55" s="5">
        <f t="shared" si="143"/>
        <v>0.46580560554800865</v>
      </c>
      <c r="AO55" s="5">
        <f t="shared" si="143"/>
        <v>-0.77068372899667947</v>
      </c>
      <c r="AP55" s="5">
        <f t="shared" si="143"/>
        <v>-0.91944847900733429</v>
      </c>
      <c r="AQ55" s="5">
        <f t="shared" si="143"/>
        <v>0.85262753043244821</v>
      </c>
      <c r="AR55" s="5">
        <f t="shared" si="143"/>
        <v>-0.39043355961798643</v>
      </c>
      <c r="AS55" s="5">
        <f t="shared" si="143"/>
        <v>0.15124063027480705</v>
      </c>
      <c r="AT55" s="5">
        <f t="shared" si="143"/>
        <v>-1.741266250943041</v>
      </c>
      <c r="AU55" s="5">
        <f t="shared" si="143"/>
        <v>0.33836325344436258</v>
      </c>
      <c r="AV55" s="5">
        <f t="shared" si="143"/>
        <v>-1.4087948026365038</v>
      </c>
      <c r="AW55" s="5">
        <f t="shared" si="143"/>
        <v>-1.9136468017393438</v>
      </c>
      <c r="AX55" s="5">
        <f t="shared" si="143"/>
        <v>6.3431430581162296E-2</v>
      </c>
      <c r="AY55" s="5">
        <f t="shared" si="143"/>
        <v>-0.4810399080217298</v>
      </c>
      <c r="AZ55" s="5">
        <f t="shared" si="143"/>
        <v>0.15978803514997697</v>
      </c>
      <c r="BA55" s="5">
        <f t="shared" si="143"/>
        <v>-0.92416017767824599</v>
      </c>
      <c r="BB55" s="5">
        <f t="shared" si="143"/>
        <v>0.22495572020209131</v>
      </c>
      <c r="BC55" s="5">
        <f t="shared" si="143"/>
        <v>-0.70128340865965866</v>
      </c>
      <c r="BD55" s="5">
        <f t="shared" si="143"/>
        <v>-0.85518218546849489</v>
      </c>
      <c r="BE55" s="5">
        <f t="shared" si="143"/>
        <v>9.5623365904651259E-2</v>
      </c>
      <c r="BF55" s="5">
        <f t="shared" si="143"/>
        <v>0.10358959780820687</v>
      </c>
      <c r="BG55" s="5">
        <f t="shared" si="143"/>
        <v>-2.7585754365155868E-2</v>
      </c>
      <c r="BH55" s="5">
        <f t="shared" si="143"/>
        <v>-0.54586481052144586</v>
      </c>
      <c r="BI55" s="5">
        <f t="shared" si="143"/>
        <v>0.3439858147783692</v>
      </c>
      <c r="BJ55" s="5">
        <f t="shared" si="143"/>
        <v>-0.20375669325913837</v>
      </c>
      <c r="BK55" s="5">
        <f t="shared" si="143"/>
        <v>-0.24835334482834481</v>
      </c>
      <c r="BL55" s="5">
        <f t="shared" si="143"/>
        <v>-4.0792551454305048E-2</v>
      </c>
      <c r="BM55" s="5">
        <f t="shared" si="143"/>
        <v>0.99053025578397236</v>
      </c>
      <c r="BN55" s="5">
        <f t="shared" si="143"/>
        <v>-0.28070402754688528</v>
      </c>
      <c r="BO55" s="5">
        <f t="shared" ref="BO55:BY55" si="144">(POWER(BO48/BO6, 1/42)-1)*100</f>
        <v>-0.53766065741104319</v>
      </c>
      <c r="BP55" s="5">
        <f t="shared" si="144"/>
        <v>0.24865392338755399</v>
      </c>
      <c r="BQ55" s="5">
        <f t="shared" si="144"/>
        <v>-0.29034364834263915</v>
      </c>
      <c r="BR55" s="5">
        <f t="shared" si="144"/>
        <v>-0.40842596295769251</v>
      </c>
      <c r="BS55" s="5">
        <f t="shared" si="144"/>
        <v>-0.28500706613819871</v>
      </c>
      <c r="BT55" s="5">
        <f t="shared" si="144"/>
        <v>-0.63668827334163458</v>
      </c>
      <c r="BU55" s="5">
        <f t="shared" si="144"/>
        <v>0.24069018145573828</v>
      </c>
      <c r="BV55" s="5">
        <f t="shared" si="144"/>
        <v>-1.6933591432355621</v>
      </c>
      <c r="BW55" s="5">
        <f t="shared" si="144"/>
        <v>0.58249219983130818</v>
      </c>
      <c r="BX55" s="5">
        <f t="shared" si="144"/>
        <v>-1.1207306283287366</v>
      </c>
      <c r="BY55" s="5">
        <f t="shared" si="144"/>
        <v>-1.4782378384258554</v>
      </c>
      <c r="BZ55" s="5">
        <f t="shared" ref="BZ55" si="145">(POWER(BZ48/BZ6, 1/42)-1)*100</f>
        <v>0.16044686353788862</v>
      </c>
    </row>
    <row r="56" spans="1:78" x14ac:dyDescent="0.2">
      <c r="G56" s="5"/>
      <c r="H56" s="5"/>
      <c r="N56" s="5"/>
      <c r="O56" s="5"/>
      <c r="U56" s="5"/>
      <c r="V56" s="5"/>
      <c r="AB56" s="5"/>
      <c r="AC56" s="5"/>
      <c r="AI56" s="5"/>
      <c r="AJ56" s="5"/>
      <c r="AP56" s="5"/>
      <c r="AQ56" s="5"/>
      <c r="AW56" s="5"/>
      <c r="AX56" s="5"/>
      <c r="BD56" s="5"/>
      <c r="BE56" s="5"/>
      <c r="BK56" s="5"/>
      <c r="BL56" s="5"/>
      <c r="BR56" s="5"/>
      <c r="BS56" s="5"/>
      <c r="BY56" s="5"/>
      <c r="BZ56" s="5"/>
    </row>
    <row r="57" spans="1:78" x14ac:dyDescent="0.2">
      <c r="G57" s="5"/>
      <c r="H57" s="5"/>
      <c r="N57" s="5"/>
      <c r="O57" s="5"/>
      <c r="U57" s="5"/>
      <c r="V57" s="5"/>
      <c r="AB57" s="5"/>
      <c r="AC57" s="5"/>
      <c r="AI57" s="5"/>
      <c r="AJ57" s="5"/>
      <c r="AP57" s="5"/>
      <c r="AQ57" s="5"/>
      <c r="AW57" s="5"/>
      <c r="AX57" s="5"/>
      <c r="BD57" s="5"/>
      <c r="BE57" s="5"/>
      <c r="BK57" s="5"/>
      <c r="BL57" s="5"/>
      <c r="BR57" s="5"/>
      <c r="BS57" s="5"/>
      <c r="BY57" s="5"/>
      <c r="BZ57" s="5"/>
    </row>
    <row r="58" spans="1:78" x14ac:dyDescent="0.2">
      <c r="B58" s="5" t="s">
        <v>232</v>
      </c>
    </row>
    <row r="59" spans="1:78" x14ac:dyDescent="0.2">
      <c r="B59" s="6" t="s">
        <v>164</v>
      </c>
    </row>
    <row r="63" spans="1:78" x14ac:dyDescent="0.2">
      <c r="B63" s="6"/>
      <c r="C63" s="5" t="s">
        <v>233</v>
      </c>
      <c r="G63" s="5" t="s">
        <v>234</v>
      </c>
    </row>
    <row r="64" spans="1:78" x14ac:dyDescent="0.2">
      <c r="B64" s="6"/>
      <c r="C64" s="5" t="s">
        <v>166</v>
      </c>
      <c r="E64" s="5">
        <f>MAX(B6:B48,I6:I48,P6:P48,W6:W48,AD6:AD48,AK6:AK48,AR6:AR48,AY6:AY48,BF6:BF48,BM6:BM48,BT6:BT48)</f>
        <v>20.2</v>
      </c>
      <c r="G64" s="5" t="s">
        <v>166</v>
      </c>
      <c r="H64" s="6">
        <f>MAX(F6:F48,M6:M48,T6:T48,AA6:AA48,AH6:AH48,AO6:AO48,AV6:AV48,BC6:BC48,BJ6:BJ48,BQ6:BQ48,BX6:BX48)</f>
        <v>0.75578575614670429</v>
      </c>
    </row>
    <row r="65" spans="2:8" x14ac:dyDescent="0.2">
      <c r="B65" s="6"/>
      <c r="C65" s="5" t="s">
        <v>167</v>
      </c>
      <c r="E65" s="5">
        <f>MIN(B6:B48,I6:I48,P6:P48,W6:W48,AD6:AD48,AK6:AK48,AR6:AR48,AY6:AY48,BF6:BF48,BM6:BM48,BT6:BT48)</f>
        <v>3.6</v>
      </c>
      <c r="G65" s="5" t="s">
        <v>167</v>
      </c>
      <c r="H65" s="6">
        <f>MIN(F6:F48,M6:M48,T6:T48,AA6:AA48,AH6:AH48,AO6:AO48,AV6:AV48,BC6:BC48,BJ6:BJ48,BQ6:BQ48,BX6:BX48)</f>
        <v>0.10306057969072037</v>
      </c>
    </row>
    <row r="66" spans="2:8" x14ac:dyDescent="0.2">
      <c r="B66" s="6"/>
      <c r="C66" s="5" t="s">
        <v>235</v>
      </c>
      <c r="E66" s="5">
        <f>E64-E65</f>
        <v>16.599999999999998</v>
      </c>
      <c r="G66" s="5" t="s">
        <v>235</v>
      </c>
      <c r="H66" s="6">
        <f>H64-H65</f>
        <v>0.65272517645598394</v>
      </c>
    </row>
    <row r="67" spans="2:8" x14ac:dyDescent="0.2">
      <c r="B67" s="6"/>
      <c r="C67" s="5" t="s">
        <v>236</v>
      </c>
      <c r="E67" s="5">
        <f>E66/10</f>
        <v>1.6599999999999997</v>
      </c>
      <c r="G67" s="5" t="s">
        <v>236</v>
      </c>
      <c r="H67" s="6">
        <f>H66/10</f>
        <v>6.5272517645598396E-2</v>
      </c>
    </row>
    <row r="68" spans="2:8" x14ac:dyDescent="0.2">
      <c r="B68" s="6"/>
      <c r="C68" s="5" t="s">
        <v>170</v>
      </c>
      <c r="E68" s="5">
        <f>E64+E67</f>
        <v>21.86</v>
      </c>
      <c r="G68" s="5" t="s">
        <v>170</v>
      </c>
      <c r="H68" s="6">
        <f>H64+H67</f>
        <v>0.82105827379230267</v>
      </c>
    </row>
    <row r="69" spans="2:8" x14ac:dyDescent="0.2">
      <c r="B69" s="6"/>
      <c r="C69" s="5" t="s">
        <v>171</v>
      </c>
      <c r="E69" s="5">
        <f>E65-E67</f>
        <v>1.9400000000000004</v>
      </c>
      <c r="G69" s="5" t="s">
        <v>171</v>
      </c>
      <c r="H69" s="6">
        <f>H65-H67</f>
        <v>3.7788062045121973E-2</v>
      </c>
    </row>
    <row r="70" spans="2:8" x14ac:dyDescent="0.2">
      <c r="B70" s="6"/>
      <c r="C70" s="5" t="s">
        <v>237</v>
      </c>
      <c r="E70" s="5">
        <f>E68-E69</f>
        <v>19.919999999999998</v>
      </c>
      <c r="G70" s="5" t="s">
        <v>237</v>
      </c>
      <c r="H70" s="6">
        <f>H68-H69</f>
        <v>0.7832702117471807</v>
      </c>
    </row>
  </sheetData>
  <phoneticPr fontId="19" type="noConversion"/>
  <pageMargins left="0.15748031496062992" right="0.15748031496062992" top="0.39370078740157483" bottom="0.39370078740157483" header="0.51181102362204722" footer="0.51181102362204722"/>
  <pageSetup scale="78" orientation="landscape" r:id="rId1"/>
  <headerFooter alignWithMargins="0"/>
  <colBreaks count="10" manualBreakCount="10">
    <brk id="8" max="57" man="1"/>
    <brk id="15" max="57" man="1"/>
    <brk id="22" max="57" man="1"/>
    <brk id="29" max="57" man="1"/>
    <brk id="36" max="57" man="1"/>
    <brk id="43" max="1048575" man="1"/>
    <brk id="50" max="57" man="1"/>
    <brk id="57" max="57" man="1"/>
    <brk id="64" max="57" man="1"/>
    <brk id="71" max="5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EF8B8D47C438F4EAD3D810EAFE86573" ma:contentTypeVersion="3" ma:contentTypeDescription="Create a new document." ma:contentTypeScope="" ma:versionID="a60ce5484c362c91d5a3c7334ab26abe">
  <xsd:schema xmlns:xsd="http://www.w3.org/2001/XMLSchema" xmlns:xs="http://www.w3.org/2001/XMLSchema" xmlns:p="http://schemas.microsoft.com/office/2006/metadata/properties" xmlns:ns2="ce36fe04-a331-457b-907d-a88bd4b55526" targetNamespace="http://schemas.microsoft.com/office/2006/metadata/properties" ma:root="true" ma:fieldsID="0d3ba4300069914bcb508f9d36789461" ns2:_="">
    <xsd:import namespace="ce36fe04-a331-457b-907d-a88bd4b5552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36fe04-a331-457b-907d-a88bd4b555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C64201-25D8-421F-8262-9B975FF291FD}">
  <ds:schemaRefs>
    <ds:schemaRef ds:uri="http://schemas.microsoft.com/sharepoint/v3/contenttype/forms"/>
  </ds:schemaRefs>
</ds:datastoreItem>
</file>

<file path=customXml/itemProps2.xml><?xml version="1.0" encoding="utf-8"?>
<ds:datastoreItem xmlns:ds="http://schemas.openxmlformats.org/officeDocument/2006/customXml" ds:itemID="{58B177F2-6A52-4C2C-9B4E-0E010729C05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595BC94-47CE-4F13-B63E-6EAD920DDF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36fe04-a331-457b-907d-a88bd4b555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94</vt:i4>
      </vt:variant>
    </vt:vector>
  </HeadingPairs>
  <TitlesOfParts>
    <vt:vector size="178" baseType="lpstr">
      <vt:lpstr>list</vt:lpstr>
      <vt:lpstr>IEWB Ranks_Hide</vt:lpstr>
      <vt:lpstr>IEWB Ranks</vt:lpstr>
      <vt:lpstr>IEWB Growth Ranks</vt:lpstr>
      <vt:lpstr>IEWB Growth Ranks_Hide</vt:lpstr>
      <vt:lpstr>1</vt:lpstr>
      <vt:lpstr>2</vt:lpstr>
      <vt:lpstr>3</vt:lpstr>
      <vt:lpstr>4</vt:lpstr>
      <vt:lpstr>5</vt:lpstr>
      <vt:lpstr>6</vt:lpstr>
      <vt:lpstr>7</vt:lpstr>
      <vt:lpstr>8</vt:lpstr>
      <vt:lpstr>9</vt:lpstr>
      <vt:lpstr>10</vt:lpstr>
      <vt:lpstr>11</vt:lpstr>
      <vt:lpstr>12</vt:lpstr>
      <vt:lpstr>a0</vt:lpstr>
      <vt:lpstr>a1</vt:lpstr>
      <vt:lpstr>a2</vt:lpstr>
      <vt:lpstr>a3</vt:lpstr>
      <vt:lpstr>a4</vt:lpstr>
      <vt:lpstr>a5-1</vt:lpstr>
      <vt:lpstr>a5-2</vt:lpstr>
      <vt:lpstr>a5-3</vt:lpstr>
      <vt:lpstr>a5-4</vt:lpstr>
      <vt:lpstr>a5-5</vt:lpstr>
      <vt:lpstr>a5-6</vt:lpstr>
      <vt:lpstr>a5-7</vt:lpstr>
      <vt:lpstr>a5-8</vt:lpstr>
      <vt:lpstr>a5-9</vt:lpstr>
      <vt:lpstr>a5-10</vt:lpstr>
      <vt:lpstr>a5-11</vt:lpstr>
      <vt:lpstr>a5</vt:lpstr>
      <vt:lpstr>a6</vt:lpstr>
      <vt:lpstr>a7</vt:lpstr>
      <vt:lpstr>old a8</vt:lpstr>
      <vt:lpstr>a8</vt:lpstr>
      <vt:lpstr>a9</vt:lpstr>
      <vt:lpstr>a10</vt:lpstr>
      <vt:lpstr>a11</vt:lpstr>
      <vt:lpstr>a12</vt:lpstr>
      <vt:lpstr>a12A</vt:lpstr>
      <vt:lpstr>a13</vt:lpstr>
      <vt:lpstr>a14_old</vt:lpstr>
      <vt:lpstr>a14</vt:lpstr>
      <vt:lpstr>a14a</vt:lpstr>
      <vt:lpstr>a14-1-ii</vt:lpstr>
      <vt:lpstr>a14-2</vt:lpstr>
      <vt:lpstr>a14-3</vt:lpstr>
      <vt:lpstr>a14-4</vt:lpstr>
      <vt:lpstr>a14-5</vt:lpstr>
      <vt:lpstr>a15</vt:lpstr>
      <vt:lpstr>a16</vt:lpstr>
      <vt:lpstr>a17</vt:lpstr>
      <vt:lpstr>a18</vt:lpstr>
      <vt:lpstr>a19</vt:lpstr>
      <vt:lpstr>a20</vt:lpstr>
      <vt:lpstr>a20 (2)</vt:lpstr>
      <vt:lpstr>a21</vt:lpstr>
      <vt:lpstr>a22</vt:lpstr>
      <vt:lpstr>a23</vt:lpstr>
      <vt:lpstr>a24</vt:lpstr>
      <vt:lpstr>a25</vt:lpstr>
      <vt:lpstr>a26</vt:lpstr>
      <vt:lpstr>a27</vt:lpstr>
      <vt:lpstr>a28</vt:lpstr>
      <vt:lpstr>a29</vt:lpstr>
      <vt:lpstr>a30</vt:lpstr>
      <vt:lpstr>a30-1</vt:lpstr>
      <vt:lpstr>a30-2</vt:lpstr>
      <vt:lpstr>a31</vt:lpstr>
      <vt:lpstr>a32</vt:lpstr>
      <vt:lpstr>a33</vt:lpstr>
      <vt:lpstr>Tot</vt:lpstr>
      <vt:lpstr>Con</vt:lpstr>
      <vt:lpstr>Wea</vt:lpstr>
      <vt:lpstr>Equ</vt:lpstr>
      <vt:lpstr>Sec</vt:lpstr>
      <vt:lpstr>TotG</vt:lpstr>
      <vt:lpstr>ConG</vt:lpstr>
      <vt:lpstr>WeaG</vt:lpstr>
      <vt:lpstr>EquG</vt:lpstr>
      <vt:lpstr>SecG</vt:lpstr>
      <vt:lpstr>'1'!Print_Area</vt:lpstr>
      <vt:lpstr>'10'!Print_Area</vt:lpstr>
      <vt:lpstr>'11'!Print_Area</vt:lpstr>
      <vt:lpstr>'12'!Print_Area</vt:lpstr>
      <vt:lpstr>'2'!Print_Area</vt:lpstr>
      <vt:lpstr>'4'!Print_Area</vt:lpstr>
      <vt:lpstr>'5'!Print_Area</vt:lpstr>
      <vt:lpstr>'6'!Print_Area</vt:lpstr>
      <vt:lpstr>'7'!Print_Area</vt:lpstr>
      <vt:lpstr>'8'!Print_Area</vt:lpstr>
      <vt:lpstr>'9'!Print_Area</vt:lpstr>
      <vt:lpstr>'a1'!Print_Area</vt:lpstr>
      <vt:lpstr>'a10'!Print_Area</vt:lpstr>
      <vt:lpstr>'a11'!Print_Area</vt:lpstr>
      <vt:lpstr>'a12'!Print_Area</vt:lpstr>
      <vt:lpstr>a12A!Print_Area</vt:lpstr>
      <vt:lpstr>'a13'!Print_Area</vt:lpstr>
      <vt:lpstr>'a14'!Print_Area</vt:lpstr>
      <vt:lpstr>a14_old!Print_Area</vt:lpstr>
      <vt:lpstr>a14a!Print_Area</vt:lpstr>
      <vt:lpstr>'a15'!Print_Area</vt:lpstr>
      <vt:lpstr>'a16'!Print_Area</vt:lpstr>
      <vt:lpstr>'a17'!Print_Area</vt:lpstr>
      <vt:lpstr>'a19'!Print_Area</vt:lpstr>
      <vt:lpstr>'a2'!Print_Area</vt:lpstr>
      <vt:lpstr>'a20'!Print_Area</vt:lpstr>
      <vt:lpstr>'a21'!Print_Area</vt:lpstr>
      <vt:lpstr>'a22'!Print_Area</vt:lpstr>
      <vt:lpstr>'a24'!Print_Area</vt:lpstr>
      <vt:lpstr>'a25'!Print_Area</vt:lpstr>
      <vt:lpstr>'a27'!Print_Area</vt:lpstr>
      <vt:lpstr>'a28'!Print_Area</vt:lpstr>
      <vt:lpstr>'a29'!Print_Area</vt:lpstr>
      <vt:lpstr>'a3'!Print_Area</vt:lpstr>
      <vt:lpstr>'a30-1'!Print_Area</vt:lpstr>
      <vt:lpstr>'a30-2'!Print_Area</vt:lpstr>
      <vt:lpstr>'a31'!Print_Area</vt:lpstr>
      <vt:lpstr>'a32'!Print_Area</vt:lpstr>
      <vt:lpstr>'a33'!Print_Area</vt:lpstr>
      <vt:lpstr>'a5'!Print_Area</vt:lpstr>
      <vt:lpstr>'a5-1'!Print_Area</vt:lpstr>
      <vt:lpstr>'a5-10'!Print_Area</vt:lpstr>
      <vt:lpstr>'a5-11'!Print_Area</vt:lpstr>
      <vt:lpstr>'a5-2'!Print_Area</vt:lpstr>
      <vt:lpstr>'a5-3'!Print_Area</vt:lpstr>
      <vt:lpstr>'a5-4'!Print_Area</vt:lpstr>
      <vt:lpstr>'a5-5'!Print_Area</vt:lpstr>
      <vt:lpstr>'a5-6'!Print_Area</vt:lpstr>
      <vt:lpstr>'a5-7'!Print_Area</vt:lpstr>
      <vt:lpstr>'a5-8'!Print_Area</vt:lpstr>
      <vt:lpstr>'a5-9'!Print_Area</vt:lpstr>
      <vt:lpstr>'a6'!Print_Area</vt:lpstr>
      <vt:lpstr>'a7'!Print_Area</vt:lpstr>
      <vt:lpstr>'a8'!Print_Area</vt:lpstr>
      <vt:lpstr>'a9'!Print_Area</vt:lpstr>
      <vt:lpstr>Con!Print_Area</vt:lpstr>
      <vt:lpstr>Equ!Print_Area</vt:lpstr>
      <vt:lpstr>Sec!Print_Area</vt:lpstr>
      <vt:lpstr>Tot!Print_Area</vt:lpstr>
      <vt:lpstr>TotG!Print_Area</vt:lpstr>
      <vt:lpstr>Wea!Print_Area</vt:lpstr>
      <vt:lpstr>'1'!Print_Titles</vt:lpstr>
      <vt:lpstr>'10'!Print_Titles</vt:lpstr>
      <vt:lpstr>'11'!Print_Titles</vt:lpstr>
      <vt:lpstr>'12'!Print_Titles</vt:lpstr>
      <vt:lpstr>'2'!Print_Titles</vt:lpstr>
      <vt:lpstr>'3'!Print_Titles</vt:lpstr>
      <vt:lpstr>'4'!Print_Titles</vt:lpstr>
      <vt:lpstr>'5'!Print_Titles</vt:lpstr>
      <vt:lpstr>'6'!Print_Titles</vt:lpstr>
      <vt:lpstr>'7'!Print_Titles</vt:lpstr>
      <vt:lpstr>'8'!Print_Titles</vt:lpstr>
      <vt:lpstr>'9'!Print_Titles</vt:lpstr>
      <vt:lpstr>'a1'!Print_Titles</vt:lpstr>
      <vt:lpstr>'a11'!Print_Titles</vt:lpstr>
      <vt:lpstr>'a13'!Print_Titles</vt:lpstr>
      <vt:lpstr>'a14-1-ii'!Print_Titles</vt:lpstr>
      <vt:lpstr>'a15'!Print_Titles</vt:lpstr>
      <vt:lpstr>'a16'!Print_Titles</vt:lpstr>
      <vt:lpstr>'a17'!Print_Titles</vt:lpstr>
      <vt:lpstr>'a18'!Print_Titles</vt:lpstr>
      <vt:lpstr>'a19'!Print_Titles</vt:lpstr>
      <vt:lpstr>'a2'!Print_Titles</vt:lpstr>
      <vt:lpstr>'a27'!Print_Titles</vt:lpstr>
      <vt:lpstr>'a28'!Print_Titles</vt:lpstr>
      <vt:lpstr>'a29'!Print_Titles</vt:lpstr>
      <vt:lpstr>'a31'!Print_Titles</vt:lpstr>
      <vt:lpstr>'a32'!Print_Titles</vt:lpstr>
      <vt:lpstr>'a33'!Print_Titles</vt:lpstr>
      <vt:lpstr>'a4'!Print_Titles</vt:lpstr>
      <vt:lpstr>'a5'!Print_Titles</vt:lpstr>
      <vt:lpstr>'a6'!Print_Titles</vt:lpstr>
      <vt:lpstr>'a7'!Print_Titles</vt:lpstr>
      <vt:lpstr>'a8'!Print_Titles</vt:lpstr>
    </vt:vector>
  </TitlesOfParts>
  <Manager/>
  <Company>CSLS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DK</dc:creator>
  <cp:keywords/>
  <dc:description/>
  <cp:lastModifiedBy>Ali Shariati</cp:lastModifiedBy>
  <cp:revision/>
  <dcterms:created xsi:type="dcterms:W3CDTF">2002-05-21T14:56:58Z</dcterms:created>
  <dcterms:modified xsi:type="dcterms:W3CDTF">2025-11-13T17:19:44Z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0x010100DEF8B8D47C438F4EAD3D810EAFE86573</vt:lpwstr>
  </property>
</Properties>
</file>